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1335" yWindow="2385" windowWidth="16620" windowHeight="8130" firstSheet="4" activeTab="4"/>
  </bookViews>
  <sheets>
    <sheet name="DB_LOAD" sheetId="15" state="hidden" r:id="rId1"/>
    <sheet name="Config" sheetId="28" state="hidden" r:id="rId2"/>
    <sheet name="AGGREGATED_DATA" sheetId="27" state="hidden" r:id="rId3"/>
    <sheet name="DATA_FORMATTING" sheetId="10" state="hidden" r:id="rId4"/>
    <sheet name="MFI Home" sheetId="25" r:id="rId5"/>
    <sheet name="Ratios &amp; Trend Analysis" sheetId="11" r:id="rId6"/>
    <sheet name="Balance Sheet" sheetId="16" r:id="rId7"/>
    <sheet name="Income Statement" sheetId="24" r:id="rId8"/>
    <sheet name="Portfolio Quality" sheetId="18" r:id="rId9"/>
    <sheet name="Organizational Data" sheetId="19" r:id="rId10"/>
    <sheet name="Risk Assessment" sheetId="23" r:id="rId11"/>
    <sheet name="Refi-Annual Review" sheetId="9" state="hidden" r:id="rId12"/>
    <sheet name="Equity Monitoring Report" sheetId="30" r:id="rId13"/>
  </sheets>
  <definedNames>
    <definedName name="_xlnm._FilterDatabase" localSheetId="0" hidden="1">DB_LOAD!$B$2:$G$5000</definedName>
    <definedName name="BS">'Balance Sheet'!$H$9:$AQ$35</definedName>
    <definedName name="BS_PERIOD_START">'Balance Sheet'!$D$9</definedName>
    <definedName name="BS_PERIODS">'Balance Sheet'!$H$9:$AQ$9</definedName>
    <definedName name="FX_1">'Balance Sheet'!M$39:AV$45</definedName>
    <definedName name="IS" localSheetId="7">'Income Statement'!$H$6:$AQ$35</definedName>
    <definedName name="IS_PERIOD_START" localSheetId="7">'Income Statement'!$D$6</definedName>
    <definedName name="IS_PERIODS" localSheetId="7">'Income Statement'!$H$6:$AQ$6</definedName>
    <definedName name="OD">'Organizational Data'!$D$6:$AM$13</definedName>
    <definedName name="PQ">'Portfolio Quality'!$C$6:$AY$19</definedName>
    <definedName name="_xlnm.Print_Area" localSheetId="12">'Equity Monitoring Report'!$A$1:$AC$59</definedName>
  </definedNames>
  <calcPr calcId="145621"/>
</workbook>
</file>

<file path=xl/calcChain.xml><?xml version="1.0" encoding="utf-8"?>
<calcChain xmlns="http://schemas.openxmlformats.org/spreadsheetml/2006/main">
  <c r="AW91" i="10" l="1"/>
  <c r="AW90" i="10"/>
  <c r="AW86" i="10"/>
  <c r="AW85" i="10"/>
  <c r="AW84" i="10"/>
  <c r="AW81" i="10"/>
  <c r="AW78" i="10"/>
  <c r="AW72" i="10"/>
  <c r="AW71" i="10"/>
  <c r="AW67" i="10"/>
  <c r="AW66" i="10"/>
  <c r="AW65" i="10"/>
  <c r="AW60" i="10"/>
  <c r="AW59" i="10"/>
  <c r="AW58" i="10"/>
  <c r="AW57" i="10"/>
  <c r="AW54" i="10"/>
  <c r="AW50" i="10"/>
  <c r="AW49" i="10"/>
  <c r="AW47" i="10"/>
  <c r="AW46" i="10"/>
  <c r="E36" i="10"/>
  <c r="AM35" i="10"/>
  <c r="AL35" i="10"/>
  <c r="AK35" i="10"/>
  <c r="AJ35" i="10"/>
  <c r="AI35" i="10"/>
  <c r="AH35" i="10"/>
  <c r="AG35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AM31" i="10"/>
  <c r="AL31" i="10"/>
  <c r="AK31" i="10"/>
  <c r="AJ31" i="10"/>
  <c r="AI31" i="10"/>
  <c r="AH31" i="10"/>
  <c r="AG31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AM30" i="10"/>
  <c r="AL30" i="10"/>
  <c r="AK30" i="10"/>
  <c r="AJ30" i="10"/>
  <c r="AI30" i="10"/>
  <c r="AH30" i="10"/>
  <c r="AG30" i="10"/>
  <c r="AF30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AM26" i="10"/>
  <c r="AL26" i="10"/>
  <c r="AK26" i="10"/>
  <c r="AJ26" i="10"/>
  <c r="AI26" i="10"/>
  <c r="AH26" i="10"/>
  <c r="AG26" i="10"/>
  <c r="AF26" i="10"/>
  <c r="AE26" i="10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AM25" i="10"/>
  <c r="AL25" i="10"/>
  <c r="AK25" i="10"/>
  <c r="AJ25" i="10"/>
  <c r="AI25" i="10"/>
  <c r="AH25" i="10"/>
  <c r="AG25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AM24" i="10"/>
  <c r="AL24" i="10"/>
  <c r="AK24" i="10"/>
  <c r="AJ24" i="10"/>
  <c r="AI24" i="10"/>
  <c r="AH24" i="10"/>
  <c r="AG24" i="10"/>
  <c r="AF24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ED23" i="10"/>
  <c r="AM23" i="10"/>
  <c r="AL23" i="10"/>
  <c r="AK23" i="10"/>
  <c r="AJ23" i="10"/>
  <c r="AI23" i="10"/>
  <c r="AH23" i="10"/>
  <c r="AG23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AM22" i="10"/>
  <c r="AL22" i="10"/>
  <c r="AK22" i="10"/>
  <c r="AJ22" i="10"/>
  <c r="AI22" i="10"/>
  <c r="AH22" i="10"/>
  <c r="AG22" i="10"/>
  <c r="AF22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AM21" i="10"/>
  <c r="AL21" i="10"/>
  <c r="AK21" i="10"/>
  <c r="AJ21" i="10"/>
  <c r="AI21" i="10"/>
  <c r="AH21" i="10"/>
  <c r="AG21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AM19" i="10"/>
  <c r="AL19" i="10"/>
  <c r="AK19" i="10"/>
  <c r="AJ19" i="10"/>
  <c r="AI19" i="10"/>
  <c r="AH19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AM15" i="10"/>
  <c r="AL15" i="10"/>
  <c r="AK15" i="10"/>
  <c r="AJ15" i="10"/>
  <c r="AI15" i="10"/>
  <c r="AH15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AM14" i="10"/>
  <c r="AL14" i="10"/>
  <c r="AK14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B20" i="28" l="1"/>
  <c r="B19" i="28"/>
  <c r="B18" i="28"/>
  <c r="B17" i="28"/>
  <c r="B16" i="28"/>
  <c r="B15" i="28"/>
  <c r="B14" i="28"/>
  <c r="B13" i="28"/>
  <c r="B12" i="28"/>
  <c r="B11" i="28"/>
  <c r="B10" i="28"/>
  <c r="B2" i="25" s="1"/>
  <c r="C2" i="16" l="1"/>
  <c r="H20000" i="15"/>
  <c r="B20000" i="15"/>
  <c r="H19999" i="15"/>
  <c r="B19999" i="15"/>
  <c r="H19998" i="15"/>
  <c r="B19998" i="15"/>
  <c r="H19997" i="15"/>
  <c r="B19997" i="15"/>
  <c r="H19996" i="15"/>
  <c r="B19996" i="15"/>
  <c r="H19995" i="15"/>
  <c r="B19995" i="15"/>
  <c r="H19994" i="15"/>
  <c r="B19994" i="15"/>
  <c r="H19993" i="15"/>
  <c r="B19993" i="15"/>
  <c r="H19992" i="15"/>
  <c r="B19992" i="15"/>
  <c r="H19991" i="15"/>
  <c r="B19991" i="15"/>
  <c r="H19990" i="15"/>
  <c r="B19990" i="15"/>
  <c r="H19989" i="15"/>
  <c r="B19989" i="15"/>
  <c r="H19988" i="15"/>
  <c r="B19988" i="15"/>
  <c r="H19987" i="15"/>
  <c r="B19987" i="15"/>
  <c r="H19986" i="15"/>
  <c r="B19986" i="15"/>
  <c r="H19985" i="15"/>
  <c r="B19985" i="15"/>
  <c r="H19984" i="15"/>
  <c r="B19984" i="15"/>
  <c r="H19983" i="15"/>
  <c r="B19983" i="15"/>
  <c r="H19982" i="15"/>
  <c r="B19982" i="15"/>
  <c r="H19981" i="15"/>
  <c r="B19981" i="15"/>
  <c r="H19980" i="15"/>
  <c r="B19980" i="15"/>
  <c r="H19979" i="15"/>
  <c r="B19979" i="15"/>
  <c r="H19978" i="15"/>
  <c r="B19978" i="15"/>
  <c r="H19977" i="15"/>
  <c r="B19977" i="15"/>
  <c r="H19976" i="15"/>
  <c r="B19976" i="15"/>
  <c r="H19975" i="15"/>
  <c r="B19975" i="15"/>
  <c r="H19974" i="15"/>
  <c r="B19974" i="15"/>
  <c r="H19973" i="15"/>
  <c r="B19973" i="15"/>
  <c r="H19972" i="15"/>
  <c r="B19972" i="15"/>
  <c r="H19971" i="15"/>
  <c r="B19971" i="15"/>
  <c r="H19970" i="15"/>
  <c r="B19970" i="15"/>
  <c r="H19969" i="15"/>
  <c r="B19969" i="15"/>
  <c r="H19968" i="15"/>
  <c r="B19968" i="15"/>
  <c r="H19967" i="15"/>
  <c r="B19967" i="15"/>
  <c r="H19966" i="15"/>
  <c r="B19966" i="15"/>
  <c r="H19965" i="15"/>
  <c r="B19965" i="15"/>
  <c r="H19964" i="15"/>
  <c r="B19964" i="15"/>
  <c r="H19963" i="15"/>
  <c r="B19963" i="15"/>
  <c r="H19962" i="15"/>
  <c r="B19962" i="15"/>
  <c r="H19961" i="15"/>
  <c r="B19961" i="15"/>
  <c r="H19960" i="15"/>
  <c r="B19960" i="15"/>
  <c r="H19959" i="15"/>
  <c r="B19959" i="15"/>
  <c r="H19958" i="15"/>
  <c r="B19958" i="15"/>
  <c r="H19957" i="15"/>
  <c r="B19957" i="15"/>
  <c r="H19956" i="15"/>
  <c r="B19956" i="15"/>
  <c r="H19955" i="15"/>
  <c r="B19955" i="15"/>
  <c r="H19954" i="15"/>
  <c r="B19954" i="15"/>
  <c r="H19953" i="15"/>
  <c r="B19953" i="15"/>
  <c r="H19952" i="15"/>
  <c r="B19952" i="15"/>
  <c r="H19951" i="15"/>
  <c r="B19951" i="15"/>
  <c r="H19950" i="15"/>
  <c r="B19950" i="15"/>
  <c r="H19949" i="15"/>
  <c r="B19949" i="15"/>
  <c r="H19948" i="15"/>
  <c r="B19948" i="15"/>
  <c r="H19947" i="15"/>
  <c r="B19947" i="15"/>
  <c r="H19946" i="15"/>
  <c r="B19946" i="15"/>
  <c r="H19945" i="15"/>
  <c r="B19945" i="15"/>
  <c r="H19944" i="15"/>
  <c r="B19944" i="15"/>
  <c r="H19943" i="15"/>
  <c r="B19943" i="15"/>
  <c r="H19942" i="15"/>
  <c r="B19942" i="15"/>
  <c r="H19941" i="15"/>
  <c r="B19941" i="15"/>
  <c r="H19940" i="15"/>
  <c r="B19940" i="15"/>
  <c r="H19939" i="15"/>
  <c r="B19939" i="15"/>
  <c r="H19938" i="15"/>
  <c r="B19938" i="15"/>
  <c r="H19937" i="15"/>
  <c r="B19937" i="15"/>
  <c r="H19936" i="15"/>
  <c r="B19936" i="15"/>
  <c r="H19935" i="15"/>
  <c r="B19935" i="15"/>
  <c r="H19934" i="15"/>
  <c r="B19934" i="15"/>
  <c r="H19933" i="15"/>
  <c r="B19933" i="15"/>
  <c r="H19932" i="15"/>
  <c r="B19932" i="15"/>
  <c r="H19931" i="15"/>
  <c r="B19931" i="15"/>
  <c r="H19930" i="15"/>
  <c r="B19930" i="15"/>
  <c r="H19929" i="15"/>
  <c r="B19929" i="15"/>
  <c r="H19928" i="15"/>
  <c r="B19928" i="15"/>
  <c r="H19927" i="15"/>
  <c r="B19927" i="15"/>
  <c r="H19926" i="15"/>
  <c r="B19926" i="15"/>
  <c r="H19925" i="15"/>
  <c r="B19925" i="15"/>
  <c r="H19924" i="15"/>
  <c r="B19924" i="15"/>
  <c r="H19923" i="15"/>
  <c r="B19923" i="15"/>
  <c r="H19922" i="15"/>
  <c r="B19922" i="15"/>
  <c r="H19921" i="15"/>
  <c r="B19921" i="15"/>
  <c r="H19920" i="15"/>
  <c r="B19920" i="15"/>
  <c r="H19919" i="15"/>
  <c r="B19919" i="15"/>
  <c r="H19918" i="15"/>
  <c r="B19918" i="15"/>
  <c r="H19917" i="15"/>
  <c r="B19917" i="15"/>
  <c r="H19916" i="15"/>
  <c r="B19916" i="15"/>
  <c r="H19915" i="15"/>
  <c r="B19915" i="15"/>
  <c r="H19914" i="15"/>
  <c r="B19914" i="15"/>
  <c r="H19913" i="15"/>
  <c r="B19913" i="15"/>
  <c r="H19912" i="15"/>
  <c r="B19912" i="15"/>
  <c r="H19911" i="15"/>
  <c r="B19911" i="15"/>
  <c r="H19910" i="15"/>
  <c r="B19910" i="15"/>
  <c r="H19909" i="15"/>
  <c r="B19909" i="15"/>
  <c r="H19908" i="15"/>
  <c r="B19908" i="15"/>
  <c r="H19907" i="15"/>
  <c r="B19907" i="15"/>
  <c r="H19906" i="15"/>
  <c r="B19906" i="15"/>
  <c r="H19905" i="15"/>
  <c r="B19905" i="15"/>
  <c r="H19904" i="15"/>
  <c r="B19904" i="15"/>
  <c r="H19903" i="15"/>
  <c r="B19903" i="15"/>
  <c r="H19902" i="15"/>
  <c r="B19902" i="15"/>
  <c r="H19901" i="15"/>
  <c r="B19901" i="15"/>
  <c r="H19900" i="15"/>
  <c r="B19900" i="15"/>
  <c r="H19899" i="15"/>
  <c r="B19899" i="15"/>
  <c r="H19898" i="15"/>
  <c r="B19898" i="15"/>
  <c r="H19897" i="15"/>
  <c r="B19897" i="15"/>
  <c r="H19896" i="15"/>
  <c r="B19896" i="15"/>
  <c r="H19895" i="15"/>
  <c r="B19895" i="15"/>
  <c r="H19894" i="15"/>
  <c r="B19894" i="15"/>
  <c r="H19893" i="15"/>
  <c r="B19893" i="15"/>
  <c r="H19892" i="15"/>
  <c r="B19892" i="15"/>
  <c r="H19891" i="15"/>
  <c r="B19891" i="15"/>
  <c r="H19890" i="15"/>
  <c r="B19890" i="15"/>
  <c r="H19889" i="15"/>
  <c r="B19889" i="15"/>
  <c r="H19888" i="15"/>
  <c r="B19888" i="15"/>
  <c r="H19887" i="15"/>
  <c r="B19887" i="15"/>
  <c r="H19886" i="15"/>
  <c r="B19886" i="15"/>
  <c r="H19885" i="15"/>
  <c r="B19885" i="15"/>
  <c r="H19884" i="15"/>
  <c r="B19884" i="15"/>
  <c r="H19883" i="15"/>
  <c r="B19883" i="15"/>
  <c r="H19882" i="15"/>
  <c r="B19882" i="15"/>
  <c r="H19881" i="15"/>
  <c r="B19881" i="15"/>
  <c r="H19880" i="15"/>
  <c r="B19880" i="15"/>
  <c r="H19879" i="15"/>
  <c r="B19879" i="15"/>
  <c r="H19878" i="15"/>
  <c r="B19878" i="15"/>
  <c r="H19877" i="15"/>
  <c r="B19877" i="15"/>
  <c r="H19876" i="15"/>
  <c r="B19876" i="15"/>
  <c r="H19875" i="15"/>
  <c r="B19875" i="15"/>
  <c r="H19874" i="15"/>
  <c r="B19874" i="15"/>
  <c r="H19873" i="15"/>
  <c r="B19873" i="15"/>
  <c r="H19872" i="15"/>
  <c r="B19872" i="15"/>
  <c r="H19871" i="15"/>
  <c r="B19871" i="15"/>
  <c r="H19870" i="15"/>
  <c r="B19870" i="15"/>
  <c r="H19869" i="15"/>
  <c r="B19869" i="15"/>
  <c r="H19868" i="15"/>
  <c r="B19868" i="15"/>
  <c r="H19867" i="15"/>
  <c r="B19867" i="15"/>
  <c r="H19866" i="15"/>
  <c r="B19866" i="15"/>
  <c r="H19865" i="15"/>
  <c r="B19865" i="15"/>
  <c r="H19864" i="15"/>
  <c r="B19864" i="15"/>
  <c r="H19863" i="15"/>
  <c r="B19863" i="15"/>
  <c r="H19862" i="15"/>
  <c r="B19862" i="15"/>
  <c r="H19861" i="15"/>
  <c r="B19861" i="15"/>
  <c r="H19860" i="15"/>
  <c r="B19860" i="15"/>
  <c r="H19859" i="15"/>
  <c r="B19859" i="15"/>
  <c r="H19858" i="15"/>
  <c r="B19858" i="15"/>
  <c r="H19857" i="15"/>
  <c r="B19857" i="15"/>
  <c r="H19856" i="15"/>
  <c r="B19856" i="15"/>
  <c r="H19855" i="15"/>
  <c r="B19855" i="15"/>
  <c r="H19854" i="15"/>
  <c r="B19854" i="15"/>
  <c r="H19853" i="15"/>
  <c r="B19853" i="15"/>
  <c r="H19852" i="15"/>
  <c r="B19852" i="15"/>
  <c r="H19851" i="15"/>
  <c r="B19851" i="15"/>
  <c r="H19850" i="15"/>
  <c r="B19850" i="15"/>
  <c r="H19849" i="15"/>
  <c r="B19849" i="15"/>
  <c r="H19848" i="15"/>
  <c r="B19848" i="15"/>
  <c r="H19847" i="15"/>
  <c r="B19847" i="15"/>
  <c r="H19846" i="15"/>
  <c r="B19846" i="15"/>
  <c r="H19845" i="15"/>
  <c r="B19845" i="15"/>
  <c r="H19844" i="15"/>
  <c r="B19844" i="15"/>
  <c r="H19843" i="15"/>
  <c r="B19843" i="15"/>
  <c r="H19842" i="15"/>
  <c r="B19842" i="15"/>
  <c r="H19841" i="15"/>
  <c r="B19841" i="15"/>
  <c r="H19840" i="15"/>
  <c r="B19840" i="15"/>
  <c r="H19839" i="15"/>
  <c r="B19839" i="15"/>
  <c r="H19838" i="15"/>
  <c r="B19838" i="15"/>
  <c r="H19837" i="15"/>
  <c r="B19837" i="15"/>
  <c r="H19836" i="15"/>
  <c r="B19836" i="15"/>
  <c r="H19835" i="15"/>
  <c r="B19835" i="15"/>
  <c r="H19834" i="15"/>
  <c r="B19834" i="15"/>
  <c r="H19833" i="15"/>
  <c r="B19833" i="15"/>
  <c r="H19832" i="15"/>
  <c r="B19832" i="15"/>
  <c r="H19831" i="15"/>
  <c r="B19831" i="15"/>
  <c r="H19830" i="15"/>
  <c r="B19830" i="15"/>
  <c r="H19829" i="15"/>
  <c r="B19829" i="15"/>
  <c r="H19828" i="15"/>
  <c r="B19828" i="15"/>
  <c r="H19827" i="15"/>
  <c r="B19827" i="15"/>
  <c r="H19826" i="15"/>
  <c r="B19826" i="15"/>
  <c r="H19825" i="15"/>
  <c r="B19825" i="15"/>
  <c r="H19824" i="15"/>
  <c r="B19824" i="15"/>
  <c r="H19823" i="15"/>
  <c r="B19823" i="15"/>
  <c r="H19822" i="15"/>
  <c r="B19822" i="15"/>
  <c r="H19821" i="15"/>
  <c r="B19821" i="15"/>
  <c r="H19820" i="15"/>
  <c r="B19820" i="15"/>
  <c r="H19819" i="15"/>
  <c r="B19819" i="15"/>
  <c r="H19818" i="15"/>
  <c r="B19818" i="15"/>
  <c r="H19817" i="15"/>
  <c r="B19817" i="15"/>
  <c r="H19816" i="15"/>
  <c r="B19816" i="15"/>
  <c r="H19815" i="15"/>
  <c r="B19815" i="15"/>
  <c r="H19814" i="15"/>
  <c r="B19814" i="15"/>
  <c r="H19813" i="15"/>
  <c r="B19813" i="15"/>
  <c r="H19812" i="15"/>
  <c r="B19812" i="15"/>
  <c r="H19811" i="15"/>
  <c r="B19811" i="15"/>
  <c r="H19810" i="15"/>
  <c r="B19810" i="15"/>
  <c r="H19809" i="15"/>
  <c r="B19809" i="15"/>
  <c r="H19808" i="15"/>
  <c r="B19808" i="15"/>
  <c r="H19807" i="15"/>
  <c r="B19807" i="15"/>
  <c r="H19806" i="15"/>
  <c r="B19806" i="15"/>
  <c r="H19805" i="15"/>
  <c r="B19805" i="15"/>
  <c r="H19804" i="15"/>
  <c r="B19804" i="15"/>
  <c r="H19803" i="15"/>
  <c r="B19803" i="15"/>
  <c r="H19802" i="15"/>
  <c r="B19802" i="15"/>
  <c r="H19801" i="15"/>
  <c r="B19801" i="15"/>
  <c r="H19800" i="15"/>
  <c r="B19800" i="15"/>
  <c r="H19799" i="15"/>
  <c r="B19799" i="15"/>
  <c r="H19798" i="15"/>
  <c r="B19798" i="15"/>
  <c r="H19797" i="15"/>
  <c r="B19797" i="15"/>
  <c r="H19796" i="15"/>
  <c r="B19796" i="15"/>
  <c r="H19795" i="15"/>
  <c r="B19795" i="15"/>
  <c r="H19794" i="15"/>
  <c r="B19794" i="15"/>
  <c r="H19793" i="15"/>
  <c r="B19793" i="15"/>
  <c r="H19792" i="15"/>
  <c r="B19792" i="15"/>
  <c r="H19791" i="15"/>
  <c r="B19791" i="15"/>
  <c r="H19790" i="15"/>
  <c r="B19790" i="15"/>
  <c r="H19789" i="15"/>
  <c r="B19789" i="15"/>
  <c r="H19788" i="15"/>
  <c r="B19788" i="15"/>
  <c r="H19787" i="15"/>
  <c r="B19787" i="15"/>
  <c r="H19786" i="15"/>
  <c r="B19786" i="15"/>
  <c r="H19785" i="15"/>
  <c r="B19785" i="15"/>
  <c r="H19784" i="15"/>
  <c r="B19784" i="15"/>
  <c r="H19783" i="15"/>
  <c r="B19783" i="15"/>
  <c r="H19782" i="15"/>
  <c r="B19782" i="15"/>
  <c r="H19781" i="15"/>
  <c r="B19781" i="15"/>
  <c r="H19780" i="15"/>
  <c r="B19780" i="15"/>
  <c r="H19779" i="15"/>
  <c r="B19779" i="15"/>
  <c r="H19778" i="15"/>
  <c r="B19778" i="15"/>
  <c r="H19777" i="15"/>
  <c r="B19777" i="15"/>
  <c r="H19776" i="15"/>
  <c r="B19776" i="15"/>
  <c r="H19775" i="15"/>
  <c r="B19775" i="15"/>
  <c r="H19774" i="15"/>
  <c r="B19774" i="15"/>
  <c r="H19773" i="15"/>
  <c r="B19773" i="15"/>
  <c r="H19772" i="15"/>
  <c r="B19772" i="15"/>
  <c r="H19771" i="15"/>
  <c r="B19771" i="15"/>
  <c r="H19770" i="15"/>
  <c r="B19770" i="15"/>
  <c r="H19769" i="15"/>
  <c r="B19769" i="15"/>
  <c r="H19768" i="15"/>
  <c r="B19768" i="15"/>
  <c r="H19767" i="15"/>
  <c r="B19767" i="15"/>
  <c r="H19766" i="15"/>
  <c r="B19766" i="15"/>
  <c r="H19765" i="15"/>
  <c r="B19765" i="15"/>
  <c r="H19764" i="15"/>
  <c r="B19764" i="15"/>
  <c r="H19763" i="15"/>
  <c r="B19763" i="15"/>
  <c r="H19762" i="15"/>
  <c r="B19762" i="15"/>
  <c r="H19761" i="15"/>
  <c r="B19761" i="15"/>
  <c r="H19760" i="15"/>
  <c r="B19760" i="15"/>
  <c r="H19759" i="15"/>
  <c r="B19759" i="15"/>
  <c r="H19758" i="15"/>
  <c r="B19758" i="15"/>
  <c r="H19757" i="15"/>
  <c r="B19757" i="15"/>
  <c r="H19756" i="15"/>
  <c r="B19756" i="15"/>
  <c r="H19755" i="15"/>
  <c r="B19755" i="15"/>
  <c r="H19754" i="15"/>
  <c r="B19754" i="15"/>
  <c r="H19753" i="15"/>
  <c r="B19753" i="15"/>
  <c r="H19752" i="15"/>
  <c r="B19752" i="15"/>
  <c r="H19751" i="15"/>
  <c r="B19751" i="15"/>
  <c r="H19750" i="15"/>
  <c r="B19750" i="15"/>
  <c r="H19749" i="15"/>
  <c r="B19749" i="15"/>
  <c r="H19748" i="15"/>
  <c r="B19748" i="15"/>
  <c r="H19747" i="15"/>
  <c r="B19747" i="15"/>
  <c r="H19746" i="15"/>
  <c r="B19746" i="15"/>
  <c r="H19745" i="15"/>
  <c r="B19745" i="15"/>
  <c r="H19744" i="15"/>
  <c r="B19744" i="15"/>
  <c r="H19743" i="15"/>
  <c r="B19743" i="15"/>
  <c r="H19742" i="15"/>
  <c r="B19742" i="15"/>
  <c r="H19741" i="15"/>
  <c r="B19741" i="15"/>
  <c r="H19740" i="15"/>
  <c r="B19740" i="15"/>
  <c r="H19739" i="15"/>
  <c r="B19739" i="15"/>
  <c r="H19738" i="15"/>
  <c r="B19738" i="15"/>
  <c r="H19737" i="15"/>
  <c r="B19737" i="15"/>
  <c r="H19736" i="15"/>
  <c r="B19736" i="15"/>
  <c r="H19735" i="15"/>
  <c r="B19735" i="15"/>
  <c r="H19734" i="15"/>
  <c r="B19734" i="15"/>
  <c r="H19733" i="15"/>
  <c r="B19733" i="15"/>
  <c r="H19732" i="15"/>
  <c r="B19732" i="15"/>
  <c r="H19731" i="15"/>
  <c r="B19731" i="15"/>
  <c r="H19730" i="15"/>
  <c r="B19730" i="15"/>
  <c r="H19729" i="15"/>
  <c r="B19729" i="15"/>
  <c r="H19728" i="15"/>
  <c r="B19728" i="15"/>
  <c r="H19727" i="15"/>
  <c r="B19727" i="15"/>
  <c r="H19726" i="15"/>
  <c r="B19726" i="15"/>
  <c r="H19725" i="15"/>
  <c r="B19725" i="15"/>
  <c r="H19724" i="15"/>
  <c r="B19724" i="15"/>
  <c r="H19723" i="15"/>
  <c r="B19723" i="15"/>
  <c r="H19722" i="15"/>
  <c r="B19722" i="15"/>
  <c r="H19721" i="15"/>
  <c r="B19721" i="15"/>
  <c r="H19720" i="15"/>
  <c r="B19720" i="15"/>
  <c r="H19719" i="15"/>
  <c r="B19719" i="15"/>
  <c r="H19718" i="15"/>
  <c r="B19718" i="15"/>
  <c r="H19717" i="15"/>
  <c r="B19717" i="15"/>
  <c r="H19716" i="15"/>
  <c r="B19716" i="15"/>
  <c r="H19715" i="15"/>
  <c r="B19715" i="15"/>
  <c r="H19714" i="15"/>
  <c r="B19714" i="15"/>
  <c r="H19713" i="15"/>
  <c r="B19713" i="15"/>
  <c r="H19712" i="15"/>
  <c r="B19712" i="15"/>
  <c r="H19711" i="15"/>
  <c r="B19711" i="15"/>
  <c r="H19710" i="15"/>
  <c r="B19710" i="15"/>
  <c r="H19709" i="15"/>
  <c r="B19709" i="15"/>
  <c r="H19708" i="15"/>
  <c r="B19708" i="15"/>
  <c r="H19707" i="15"/>
  <c r="B19707" i="15"/>
  <c r="H19706" i="15"/>
  <c r="B19706" i="15"/>
  <c r="H19705" i="15"/>
  <c r="B19705" i="15"/>
  <c r="H19704" i="15"/>
  <c r="B19704" i="15"/>
  <c r="H19703" i="15"/>
  <c r="B19703" i="15"/>
  <c r="H19702" i="15"/>
  <c r="B19702" i="15"/>
  <c r="H19701" i="15"/>
  <c r="B19701" i="15"/>
  <c r="H19700" i="15"/>
  <c r="B19700" i="15"/>
  <c r="H19699" i="15"/>
  <c r="B19699" i="15"/>
  <c r="H19698" i="15"/>
  <c r="B19698" i="15"/>
  <c r="H19697" i="15"/>
  <c r="B19697" i="15"/>
  <c r="H19696" i="15"/>
  <c r="B19696" i="15"/>
  <c r="H19695" i="15"/>
  <c r="B19695" i="15"/>
  <c r="H19694" i="15"/>
  <c r="B19694" i="15"/>
  <c r="H19693" i="15"/>
  <c r="B19693" i="15"/>
  <c r="H19692" i="15"/>
  <c r="B19692" i="15"/>
  <c r="H19691" i="15"/>
  <c r="B19691" i="15"/>
  <c r="H19690" i="15"/>
  <c r="B19690" i="15"/>
  <c r="H19689" i="15"/>
  <c r="B19689" i="15"/>
  <c r="H19688" i="15"/>
  <c r="B19688" i="15"/>
  <c r="H19687" i="15"/>
  <c r="B19687" i="15"/>
  <c r="H19686" i="15"/>
  <c r="B19686" i="15"/>
  <c r="H19685" i="15"/>
  <c r="B19685" i="15"/>
  <c r="H19684" i="15"/>
  <c r="B19684" i="15"/>
  <c r="H19683" i="15"/>
  <c r="B19683" i="15"/>
  <c r="H19682" i="15"/>
  <c r="B19682" i="15"/>
  <c r="H19681" i="15"/>
  <c r="B19681" i="15"/>
  <c r="H19680" i="15"/>
  <c r="B19680" i="15"/>
  <c r="H19679" i="15"/>
  <c r="B19679" i="15"/>
  <c r="H19678" i="15"/>
  <c r="B19678" i="15"/>
  <c r="H19677" i="15"/>
  <c r="B19677" i="15"/>
  <c r="H19676" i="15"/>
  <c r="B19676" i="15"/>
  <c r="H19675" i="15"/>
  <c r="B19675" i="15"/>
  <c r="H19674" i="15"/>
  <c r="B19674" i="15"/>
  <c r="H19673" i="15"/>
  <c r="B19673" i="15"/>
  <c r="H19672" i="15"/>
  <c r="B19672" i="15"/>
  <c r="H19671" i="15"/>
  <c r="B19671" i="15"/>
  <c r="H19670" i="15"/>
  <c r="B19670" i="15"/>
  <c r="H19669" i="15"/>
  <c r="B19669" i="15"/>
  <c r="H19668" i="15"/>
  <c r="B19668" i="15"/>
  <c r="H19667" i="15"/>
  <c r="B19667" i="15"/>
  <c r="H19666" i="15"/>
  <c r="B19666" i="15"/>
  <c r="H19665" i="15"/>
  <c r="B19665" i="15"/>
  <c r="H19664" i="15"/>
  <c r="B19664" i="15"/>
  <c r="H19663" i="15"/>
  <c r="B19663" i="15"/>
  <c r="H19662" i="15"/>
  <c r="B19662" i="15"/>
  <c r="H19661" i="15"/>
  <c r="B19661" i="15"/>
  <c r="H19660" i="15"/>
  <c r="B19660" i="15"/>
  <c r="H19659" i="15"/>
  <c r="B19659" i="15"/>
  <c r="H19658" i="15"/>
  <c r="B19658" i="15"/>
  <c r="H19657" i="15"/>
  <c r="B19657" i="15"/>
  <c r="H19656" i="15"/>
  <c r="B19656" i="15"/>
  <c r="H19655" i="15"/>
  <c r="B19655" i="15"/>
  <c r="H19654" i="15"/>
  <c r="B19654" i="15"/>
  <c r="H19653" i="15"/>
  <c r="B19653" i="15"/>
  <c r="H19652" i="15"/>
  <c r="B19652" i="15"/>
  <c r="H19651" i="15"/>
  <c r="B19651" i="15"/>
  <c r="H19650" i="15"/>
  <c r="B19650" i="15"/>
  <c r="H19649" i="15"/>
  <c r="B19649" i="15"/>
  <c r="H19648" i="15"/>
  <c r="B19648" i="15"/>
  <c r="H19647" i="15"/>
  <c r="B19647" i="15"/>
  <c r="H19646" i="15"/>
  <c r="B19646" i="15"/>
  <c r="H19645" i="15"/>
  <c r="B19645" i="15"/>
  <c r="H19644" i="15"/>
  <c r="B19644" i="15"/>
  <c r="H19643" i="15"/>
  <c r="B19643" i="15"/>
  <c r="H19642" i="15"/>
  <c r="B19642" i="15"/>
  <c r="H19641" i="15"/>
  <c r="B19641" i="15"/>
  <c r="H19640" i="15"/>
  <c r="B19640" i="15"/>
  <c r="H19639" i="15"/>
  <c r="B19639" i="15"/>
  <c r="H19638" i="15"/>
  <c r="B19638" i="15"/>
  <c r="H19637" i="15"/>
  <c r="B19637" i="15"/>
  <c r="H19636" i="15"/>
  <c r="B19636" i="15"/>
  <c r="H19635" i="15"/>
  <c r="B19635" i="15"/>
  <c r="H19634" i="15"/>
  <c r="B19634" i="15"/>
  <c r="H19633" i="15"/>
  <c r="B19633" i="15"/>
  <c r="H19632" i="15"/>
  <c r="B19632" i="15"/>
  <c r="H19631" i="15"/>
  <c r="B19631" i="15"/>
  <c r="H19630" i="15"/>
  <c r="B19630" i="15"/>
  <c r="H19629" i="15"/>
  <c r="B19629" i="15"/>
  <c r="H19628" i="15"/>
  <c r="B19628" i="15"/>
  <c r="H19627" i="15"/>
  <c r="B19627" i="15"/>
  <c r="H19626" i="15"/>
  <c r="B19626" i="15"/>
  <c r="H19625" i="15"/>
  <c r="B19625" i="15"/>
  <c r="H19624" i="15"/>
  <c r="B19624" i="15"/>
  <c r="H19623" i="15"/>
  <c r="B19623" i="15"/>
  <c r="H19622" i="15"/>
  <c r="B19622" i="15"/>
  <c r="H19621" i="15"/>
  <c r="B19621" i="15"/>
  <c r="H19620" i="15"/>
  <c r="B19620" i="15"/>
  <c r="H19619" i="15"/>
  <c r="B19619" i="15"/>
  <c r="H19618" i="15"/>
  <c r="B19618" i="15"/>
  <c r="H19617" i="15"/>
  <c r="B19617" i="15"/>
  <c r="H19616" i="15"/>
  <c r="B19616" i="15"/>
  <c r="H19615" i="15"/>
  <c r="B19615" i="15"/>
  <c r="H19614" i="15"/>
  <c r="B19614" i="15"/>
  <c r="H19613" i="15"/>
  <c r="B19613" i="15"/>
  <c r="H19612" i="15"/>
  <c r="B19612" i="15"/>
  <c r="H19611" i="15"/>
  <c r="B19611" i="15"/>
  <c r="H19610" i="15"/>
  <c r="B19610" i="15"/>
  <c r="H19609" i="15"/>
  <c r="B19609" i="15"/>
  <c r="H19608" i="15"/>
  <c r="B19608" i="15"/>
  <c r="H19607" i="15"/>
  <c r="B19607" i="15"/>
  <c r="H19606" i="15"/>
  <c r="B19606" i="15"/>
  <c r="H19605" i="15"/>
  <c r="B19605" i="15"/>
  <c r="H19604" i="15"/>
  <c r="B19604" i="15"/>
  <c r="H19603" i="15"/>
  <c r="B19603" i="15"/>
  <c r="H19602" i="15"/>
  <c r="B19602" i="15"/>
  <c r="H19601" i="15"/>
  <c r="B19601" i="15"/>
  <c r="H19600" i="15"/>
  <c r="B19600" i="15"/>
  <c r="H19599" i="15"/>
  <c r="B19599" i="15"/>
  <c r="H19598" i="15"/>
  <c r="B19598" i="15"/>
  <c r="H19597" i="15"/>
  <c r="B19597" i="15"/>
  <c r="H19596" i="15"/>
  <c r="B19596" i="15"/>
  <c r="H19595" i="15"/>
  <c r="B19595" i="15"/>
  <c r="H19594" i="15"/>
  <c r="B19594" i="15"/>
  <c r="H19593" i="15"/>
  <c r="B19593" i="15"/>
  <c r="H19592" i="15"/>
  <c r="B19592" i="15"/>
  <c r="H19591" i="15"/>
  <c r="B19591" i="15"/>
  <c r="H19590" i="15"/>
  <c r="B19590" i="15"/>
  <c r="H19589" i="15"/>
  <c r="B19589" i="15"/>
  <c r="H19588" i="15"/>
  <c r="B19588" i="15"/>
  <c r="H19587" i="15"/>
  <c r="B19587" i="15"/>
  <c r="H19586" i="15"/>
  <c r="B19586" i="15"/>
  <c r="H19585" i="15"/>
  <c r="B19585" i="15"/>
  <c r="H19584" i="15"/>
  <c r="B19584" i="15"/>
  <c r="H19583" i="15"/>
  <c r="B19583" i="15"/>
  <c r="H19582" i="15"/>
  <c r="B19582" i="15"/>
  <c r="H19581" i="15"/>
  <c r="B19581" i="15"/>
  <c r="H19580" i="15"/>
  <c r="B19580" i="15"/>
  <c r="H19579" i="15"/>
  <c r="B19579" i="15"/>
  <c r="H19578" i="15"/>
  <c r="B19578" i="15"/>
  <c r="H19577" i="15"/>
  <c r="B19577" i="15"/>
  <c r="H19576" i="15"/>
  <c r="B19576" i="15"/>
  <c r="H19575" i="15"/>
  <c r="B19575" i="15"/>
  <c r="H19574" i="15"/>
  <c r="B19574" i="15"/>
  <c r="H19573" i="15"/>
  <c r="B19573" i="15"/>
  <c r="H19572" i="15"/>
  <c r="B19572" i="15"/>
  <c r="H19571" i="15"/>
  <c r="B19571" i="15"/>
  <c r="H19570" i="15"/>
  <c r="B19570" i="15"/>
  <c r="H19569" i="15"/>
  <c r="B19569" i="15"/>
  <c r="H19568" i="15"/>
  <c r="B19568" i="15"/>
  <c r="H19567" i="15"/>
  <c r="B19567" i="15"/>
  <c r="H19566" i="15"/>
  <c r="B19566" i="15"/>
  <c r="H19565" i="15"/>
  <c r="B19565" i="15"/>
  <c r="H19564" i="15"/>
  <c r="B19564" i="15"/>
  <c r="H19563" i="15"/>
  <c r="B19563" i="15"/>
  <c r="H19562" i="15"/>
  <c r="B19562" i="15"/>
  <c r="H19561" i="15"/>
  <c r="B19561" i="15"/>
  <c r="H19560" i="15"/>
  <c r="B19560" i="15"/>
  <c r="H19559" i="15"/>
  <c r="B19559" i="15"/>
  <c r="H19558" i="15"/>
  <c r="B19558" i="15"/>
  <c r="H19557" i="15"/>
  <c r="B19557" i="15"/>
  <c r="H19556" i="15"/>
  <c r="B19556" i="15"/>
  <c r="H19555" i="15"/>
  <c r="B19555" i="15"/>
  <c r="H19554" i="15"/>
  <c r="B19554" i="15"/>
  <c r="H19553" i="15"/>
  <c r="B19553" i="15"/>
  <c r="H19552" i="15"/>
  <c r="B19552" i="15"/>
  <c r="H19551" i="15"/>
  <c r="B19551" i="15"/>
  <c r="H19550" i="15"/>
  <c r="B19550" i="15"/>
  <c r="H19549" i="15"/>
  <c r="B19549" i="15"/>
  <c r="H19548" i="15"/>
  <c r="B19548" i="15"/>
  <c r="H19547" i="15"/>
  <c r="B19547" i="15"/>
  <c r="H19546" i="15"/>
  <c r="B19546" i="15"/>
  <c r="H19545" i="15"/>
  <c r="B19545" i="15"/>
  <c r="H19544" i="15"/>
  <c r="B19544" i="15"/>
  <c r="H19543" i="15"/>
  <c r="B19543" i="15"/>
  <c r="H19542" i="15"/>
  <c r="B19542" i="15"/>
  <c r="H19541" i="15"/>
  <c r="B19541" i="15"/>
  <c r="H19540" i="15"/>
  <c r="B19540" i="15"/>
  <c r="H19539" i="15"/>
  <c r="B19539" i="15"/>
  <c r="H19538" i="15"/>
  <c r="B19538" i="15"/>
  <c r="H19537" i="15"/>
  <c r="B19537" i="15"/>
  <c r="H19536" i="15"/>
  <c r="B19536" i="15"/>
  <c r="H19535" i="15"/>
  <c r="B19535" i="15"/>
  <c r="H19534" i="15"/>
  <c r="B19534" i="15"/>
  <c r="H19533" i="15"/>
  <c r="B19533" i="15"/>
  <c r="H19532" i="15"/>
  <c r="B19532" i="15"/>
  <c r="H19531" i="15"/>
  <c r="B19531" i="15"/>
  <c r="H19530" i="15"/>
  <c r="B19530" i="15"/>
  <c r="H19529" i="15"/>
  <c r="B19529" i="15"/>
  <c r="H19528" i="15"/>
  <c r="B19528" i="15"/>
  <c r="H19527" i="15"/>
  <c r="B19527" i="15"/>
  <c r="H19526" i="15"/>
  <c r="B19526" i="15"/>
  <c r="H19525" i="15"/>
  <c r="B19525" i="15"/>
  <c r="H19524" i="15"/>
  <c r="B19524" i="15"/>
  <c r="H19523" i="15"/>
  <c r="B19523" i="15"/>
  <c r="H19522" i="15"/>
  <c r="B19522" i="15"/>
  <c r="H19521" i="15"/>
  <c r="B19521" i="15"/>
  <c r="H19520" i="15"/>
  <c r="B19520" i="15"/>
  <c r="H19519" i="15"/>
  <c r="B19519" i="15"/>
  <c r="H19518" i="15"/>
  <c r="B19518" i="15"/>
  <c r="H19517" i="15"/>
  <c r="B19517" i="15"/>
  <c r="H19516" i="15"/>
  <c r="B19516" i="15"/>
  <c r="H19515" i="15"/>
  <c r="B19515" i="15"/>
  <c r="H19514" i="15"/>
  <c r="B19514" i="15"/>
  <c r="H19513" i="15"/>
  <c r="B19513" i="15"/>
  <c r="H19512" i="15"/>
  <c r="B19512" i="15"/>
  <c r="H19511" i="15"/>
  <c r="B19511" i="15"/>
  <c r="H19510" i="15"/>
  <c r="B19510" i="15"/>
  <c r="H19509" i="15"/>
  <c r="B19509" i="15"/>
  <c r="H19508" i="15"/>
  <c r="B19508" i="15"/>
  <c r="H19507" i="15"/>
  <c r="B19507" i="15"/>
  <c r="H19506" i="15"/>
  <c r="B19506" i="15"/>
  <c r="H19505" i="15"/>
  <c r="B19505" i="15"/>
  <c r="H19504" i="15"/>
  <c r="B19504" i="15"/>
  <c r="H19503" i="15"/>
  <c r="B19503" i="15"/>
  <c r="H19502" i="15"/>
  <c r="B19502" i="15"/>
  <c r="H19501" i="15"/>
  <c r="B19501" i="15"/>
  <c r="H19500" i="15"/>
  <c r="B19500" i="15"/>
  <c r="H19499" i="15"/>
  <c r="B19499" i="15"/>
  <c r="H19498" i="15"/>
  <c r="B19498" i="15"/>
  <c r="H19497" i="15"/>
  <c r="B19497" i="15"/>
  <c r="H19496" i="15"/>
  <c r="B19496" i="15"/>
  <c r="H19495" i="15"/>
  <c r="B19495" i="15"/>
  <c r="H19494" i="15"/>
  <c r="B19494" i="15"/>
  <c r="H19493" i="15"/>
  <c r="B19493" i="15"/>
  <c r="H19492" i="15"/>
  <c r="B19492" i="15"/>
  <c r="H19491" i="15"/>
  <c r="B19491" i="15"/>
  <c r="H19490" i="15"/>
  <c r="B19490" i="15"/>
  <c r="H19489" i="15"/>
  <c r="B19489" i="15"/>
  <c r="H19488" i="15"/>
  <c r="B19488" i="15"/>
  <c r="H19487" i="15"/>
  <c r="B19487" i="15"/>
  <c r="H19486" i="15"/>
  <c r="B19486" i="15"/>
  <c r="H19485" i="15"/>
  <c r="B19485" i="15"/>
  <c r="H19484" i="15"/>
  <c r="B19484" i="15"/>
  <c r="H19483" i="15"/>
  <c r="B19483" i="15"/>
  <c r="H19482" i="15"/>
  <c r="B19482" i="15"/>
  <c r="H19481" i="15"/>
  <c r="B19481" i="15"/>
  <c r="H19480" i="15"/>
  <c r="B19480" i="15"/>
  <c r="H19479" i="15"/>
  <c r="B19479" i="15"/>
  <c r="H19478" i="15"/>
  <c r="B19478" i="15"/>
  <c r="H19477" i="15"/>
  <c r="B19477" i="15"/>
  <c r="H19476" i="15"/>
  <c r="B19476" i="15"/>
  <c r="H19475" i="15"/>
  <c r="B19475" i="15"/>
  <c r="H19474" i="15"/>
  <c r="B19474" i="15"/>
  <c r="H19473" i="15"/>
  <c r="B19473" i="15"/>
  <c r="H19472" i="15"/>
  <c r="B19472" i="15"/>
  <c r="H19471" i="15"/>
  <c r="B19471" i="15"/>
  <c r="H19470" i="15"/>
  <c r="B19470" i="15"/>
  <c r="H19469" i="15"/>
  <c r="B19469" i="15"/>
  <c r="H19468" i="15"/>
  <c r="B19468" i="15"/>
  <c r="H19467" i="15"/>
  <c r="B19467" i="15"/>
  <c r="H19466" i="15"/>
  <c r="B19466" i="15"/>
  <c r="H19465" i="15"/>
  <c r="B19465" i="15"/>
  <c r="H19464" i="15"/>
  <c r="B19464" i="15"/>
  <c r="H19463" i="15"/>
  <c r="B19463" i="15"/>
  <c r="H19462" i="15"/>
  <c r="B19462" i="15"/>
  <c r="H19461" i="15"/>
  <c r="B19461" i="15"/>
  <c r="H19460" i="15"/>
  <c r="B19460" i="15"/>
  <c r="H19459" i="15"/>
  <c r="B19459" i="15"/>
  <c r="H19458" i="15"/>
  <c r="B19458" i="15"/>
  <c r="H19457" i="15"/>
  <c r="B19457" i="15"/>
  <c r="H19456" i="15"/>
  <c r="B19456" i="15"/>
  <c r="H19455" i="15"/>
  <c r="B19455" i="15"/>
  <c r="H19454" i="15"/>
  <c r="B19454" i="15"/>
  <c r="H19453" i="15"/>
  <c r="B19453" i="15"/>
  <c r="H19452" i="15"/>
  <c r="B19452" i="15"/>
  <c r="H19451" i="15"/>
  <c r="B19451" i="15"/>
  <c r="H19450" i="15"/>
  <c r="B19450" i="15"/>
  <c r="H19449" i="15"/>
  <c r="B19449" i="15"/>
  <c r="H19448" i="15"/>
  <c r="B19448" i="15"/>
  <c r="H19447" i="15"/>
  <c r="B19447" i="15"/>
  <c r="H19446" i="15"/>
  <c r="B19446" i="15"/>
  <c r="H19445" i="15"/>
  <c r="B19445" i="15"/>
  <c r="H19444" i="15"/>
  <c r="B19444" i="15"/>
  <c r="H19443" i="15"/>
  <c r="B19443" i="15"/>
  <c r="H19442" i="15"/>
  <c r="B19442" i="15"/>
  <c r="H19441" i="15"/>
  <c r="B19441" i="15"/>
  <c r="H19440" i="15"/>
  <c r="B19440" i="15"/>
  <c r="H19439" i="15"/>
  <c r="B19439" i="15"/>
  <c r="H19438" i="15"/>
  <c r="B19438" i="15"/>
  <c r="H19437" i="15"/>
  <c r="B19437" i="15"/>
  <c r="H19436" i="15"/>
  <c r="B19436" i="15"/>
  <c r="H19435" i="15"/>
  <c r="B19435" i="15"/>
  <c r="H19434" i="15"/>
  <c r="B19434" i="15"/>
  <c r="H19433" i="15"/>
  <c r="B19433" i="15"/>
  <c r="H19432" i="15"/>
  <c r="B19432" i="15"/>
  <c r="H19431" i="15"/>
  <c r="B19431" i="15"/>
  <c r="H19430" i="15"/>
  <c r="B19430" i="15"/>
  <c r="H19429" i="15"/>
  <c r="B19429" i="15"/>
  <c r="H19428" i="15"/>
  <c r="B19428" i="15"/>
  <c r="H19427" i="15"/>
  <c r="B19427" i="15"/>
  <c r="H19426" i="15"/>
  <c r="B19426" i="15"/>
  <c r="H19425" i="15"/>
  <c r="B19425" i="15"/>
  <c r="H19424" i="15"/>
  <c r="B19424" i="15"/>
  <c r="H19423" i="15"/>
  <c r="B19423" i="15"/>
  <c r="H19422" i="15"/>
  <c r="B19422" i="15"/>
  <c r="H19421" i="15"/>
  <c r="B19421" i="15"/>
  <c r="H19420" i="15"/>
  <c r="B19420" i="15"/>
  <c r="H19419" i="15"/>
  <c r="B19419" i="15"/>
  <c r="H19418" i="15"/>
  <c r="B19418" i="15"/>
  <c r="H19417" i="15"/>
  <c r="B19417" i="15"/>
  <c r="H19416" i="15"/>
  <c r="B19416" i="15"/>
  <c r="H19415" i="15"/>
  <c r="B19415" i="15"/>
  <c r="H19414" i="15"/>
  <c r="B19414" i="15"/>
  <c r="H19413" i="15"/>
  <c r="B19413" i="15"/>
  <c r="H19412" i="15"/>
  <c r="B19412" i="15"/>
  <c r="H19411" i="15"/>
  <c r="B19411" i="15"/>
  <c r="H19410" i="15"/>
  <c r="B19410" i="15"/>
  <c r="H19409" i="15"/>
  <c r="B19409" i="15"/>
  <c r="H19408" i="15"/>
  <c r="B19408" i="15"/>
  <c r="H19407" i="15"/>
  <c r="B19407" i="15"/>
  <c r="H19406" i="15"/>
  <c r="B19406" i="15"/>
  <c r="H19405" i="15"/>
  <c r="B19405" i="15"/>
  <c r="H19404" i="15"/>
  <c r="B19404" i="15"/>
  <c r="H19403" i="15"/>
  <c r="B19403" i="15"/>
  <c r="H19402" i="15"/>
  <c r="B19402" i="15"/>
  <c r="H19401" i="15"/>
  <c r="B19401" i="15"/>
  <c r="H19400" i="15"/>
  <c r="B19400" i="15"/>
  <c r="H19399" i="15"/>
  <c r="B19399" i="15"/>
  <c r="H19398" i="15"/>
  <c r="B19398" i="15"/>
  <c r="H19397" i="15"/>
  <c r="B19397" i="15"/>
  <c r="H19396" i="15"/>
  <c r="B19396" i="15"/>
  <c r="H19395" i="15"/>
  <c r="B19395" i="15"/>
  <c r="H19394" i="15"/>
  <c r="B19394" i="15"/>
  <c r="H19393" i="15"/>
  <c r="B19393" i="15"/>
  <c r="H19392" i="15"/>
  <c r="B19392" i="15"/>
  <c r="H19391" i="15"/>
  <c r="B19391" i="15"/>
  <c r="H19390" i="15"/>
  <c r="B19390" i="15"/>
  <c r="H19389" i="15"/>
  <c r="B19389" i="15"/>
  <c r="H19388" i="15"/>
  <c r="B19388" i="15"/>
  <c r="H19387" i="15"/>
  <c r="B19387" i="15"/>
  <c r="H19386" i="15"/>
  <c r="B19386" i="15"/>
  <c r="H19385" i="15"/>
  <c r="B19385" i="15"/>
  <c r="H19384" i="15"/>
  <c r="B19384" i="15"/>
  <c r="H19383" i="15"/>
  <c r="B19383" i="15"/>
  <c r="H19382" i="15"/>
  <c r="B19382" i="15"/>
  <c r="H19381" i="15"/>
  <c r="B19381" i="15"/>
  <c r="H19380" i="15"/>
  <c r="B19380" i="15"/>
  <c r="H19379" i="15"/>
  <c r="B19379" i="15"/>
  <c r="H19378" i="15"/>
  <c r="B19378" i="15"/>
  <c r="H19377" i="15"/>
  <c r="B19377" i="15"/>
  <c r="H19376" i="15"/>
  <c r="B19376" i="15"/>
  <c r="H19375" i="15"/>
  <c r="B19375" i="15"/>
  <c r="H19374" i="15"/>
  <c r="B19374" i="15"/>
  <c r="H19373" i="15"/>
  <c r="B19373" i="15"/>
  <c r="H19372" i="15"/>
  <c r="B19372" i="15"/>
  <c r="H19371" i="15"/>
  <c r="B19371" i="15"/>
  <c r="H19370" i="15"/>
  <c r="B19370" i="15"/>
  <c r="H19369" i="15"/>
  <c r="B19369" i="15"/>
  <c r="H19368" i="15"/>
  <c r="B19368" i="15"/>
  <c r="H19367" i="15"/>
  <c r="B19367" i="15"/>
  <c r="H19366" i="15"/>
  <c r="B19366" i="15"/>
  <c r="H19365" i="15"/>
  <c r="B19365" i="15"/>
  <c r="H19364" i="15"/>
  <c r="B19364" i="15"/>
  <c r="H19363" i="15"/>
  <c r="B19363" i="15"/>
  <c r="H19362" i="15"/>
  <c r="B19362" i="15"/>
  <c r="H19361" i="15"/>
  <c r="B19361" i="15"/>
  <c r="H19360" i="15"/>
  <c r="B19360" i="15"/>
  <c r="H19359" i="15"/>
  <c r="B19359" i="15"/>
  <c r="H19358" i="15"/>
  <c r="B19358" i="15"/>
  <c r="H19357" i="15"/>
  <c r="B19357" i="15"/>
  <c r="H19356" i="15"/>
  <c r="B19356" i="15"/>
  <c r="H19355" i="15"/>
  <c r="B19355" i="15"/>
  <c r="H19354" i="15"/>
  <c r="B19354" i="15"/>
  <c r="H19353" i="15"/>
  <c r="B19353" i="15"/>
  <c r="H19352" i="15"/>
  <c r="B19352" i="15"/>
  <c r="H19351" i="15"/>
  <c r="B19351" i="15"/>
  <c r="H19350" i="15"/>
  <c r="B19350" i="15"/>
  <c r="H19349" i="15"/>
  <c r="B19349" i="15"/>
  <c r="H19348" i="15"/>
  <c r="B19348" i="15"/>
  <c r="H19347" i="15"/>
  <c r="B19347" i="15"/>
  <c r="H19346" i="15"/>
  <c r="B19346" i="15"/>
  <c r="H19345" i="15"/>
  <c r="B19345" i="15"/>
  <c r="H19344" i="15"/>
  <c r="B19344" i="15"/>
  <c r="H19343" i="15"/>
  <c r="B19343" i="15"/>
  <c r="H19342" i="15"/>
  <c r="B19342" i="15"/>
  <c r="H19341" i="15"/>
  <c r="B19341" i="15"/>
  <c r="H19340" i="15"/>
  <c r="B19340" i="15"/>
  <c r="H19339" i="15"/>
  <c r="B19339" i="15"/>
  <c r="H19338" i="15"/>
  <c r="B19338" i="15"/>
  <c r="H19337" i="15"/>
  <c r="B19337" i="15"/>
  <c r="H19336" i="15"/>
  <c r="B19336" i="15"/>
  <c r="H19335" i="15"/>
  <c r="B19335" i="15"/>
  <c r="H19334" i="15"/>
  <c r="B19334" i="15"/>
  <c r="H19333" i="15"/>
  <c r="B19333" i="15"/>
  <c r="H19332" i="15"/>
  <c r="B19332" i="15"/>
  <c r="H19331" i="15"/>
  <c r="B19331" i="15"/>
  <c r="H19330" i="15"/>
  <c r="B19330" i="15"/>
  <c r="H19329" i="15"/>
  <c r="B19329" i="15"/>
  <c r="H19328" i="15"/>
  <c r="B19328" i="15"/>
  <c r="H19327" i="15"/>
  <c r="B19327" i="15"/>
  <c r="H19326" i="15"/>
  <c r="B19326" i="15"/>
  <c r="H19325" i="15"/>
  <c r="B19325" i="15"/>
  <c r="H19324" i="15"/>
  <c r="B19324" i="15"/>
  <c r="H19323" i="15"/>
  <c r="B19323" i="15"/>
  <c r="H19322" i="15"/>
  <c r="B19322" i="15"/>
  <c r="H19321" i="15"/>
  <c r="B19321" i="15"/>
  <c r="H19320" i="15"/>
  <c r="B19320" i="15"/>
  <c r="H19319" i="15"/>
  <c r="B19319" i="15"/>
  <c r="H19318" i="15"/>
  <c r="B19318" i="15"/>
  <c r="H19317" i="15"/>
  <c r="B19317" i="15"/>
  <c r="H19316" i="15"/>
  <c r="B19316" i="15"/>
  <c r="H19315" i="15"/>
  <c r="B19315" i="15"/>
  <c r="H19314" i="15"/>
  <c r="B19314" i="15"/>
  <c r="H19313" i="15"/>
  <c r="B19313" i="15"/>
  <c r="H19312" i="15"/>
  <c r="B19312" i="15"/>
  <c r="H19311" i="15"/>
  <c r="B19311" i="15"/>
  <c r="H19310" i="15"/>
  <c r="B19310" i="15"/>
  <c r="H19309" i="15"/>
  <c r="B19309" i="15"/>
  <c r="H19308" i="15"/>
  <c r="B19308" i="15"/>
  <c r="H19307" i="15"/>
  <c r="B19307" i="15"/>
  <c r="H19306" i="15"/>
  <c r="B19306" i="15"/>
  <c r="H19305" i="15"/>
  <c r="B19305" i="15"/>
  <c r="H19304" i="15"/>
  <c r="B19304" i="15"/>
  <c r="H19303" i="15"/>
  <c r="B19303" i="15"/>
  <c r="H19302" i="15"/>
  <c r="B19302" i="15"/>
  <c r="H19301" i="15"/>
  <c r="B19301" i="15"/>
  <c r="H19300" i="15"/>
  <c r="B19300" i="15"/>
  <c r="H19299" i="15"/>
  <c r="B19299" i="15"/>
  <c r="H19298" i="15"/>
  <c r="B19298" i="15"/>
  <c r="H19297" i="15"/>
  <c r="B19297" i="15"/>
  <c r="H19296" i="15"/>
  <c r="B19296" i="15"/>
  <c r="H19295" i="15"/>
  <c r="B19295" i="15"/>
  <c r="H19294" i="15"/>
  <c r="B19294" i="15"/>
  <c r="H19293" i="15"/>
  <c r="B19293" i="15"/>
  <c r="H19292" i="15"/>
  <c r="B19292" i="15"/>
  <c r="H19291" i="15"/>
  <c r="B19291" i="15"/>
  <c r="H19290" i="15"/>
  <c r="B19290" i="15"/>
  <c r="H19289" i="15"/>
  <c r="B19289" i="15"/>
  <c r="H19288" i="15"/>
  <c r="B19288" i="15"/>
  <c r="H19287" i="15"/>
  <c r="B19287" i="15"/>
  <c r="H19286" i="15"/>
  <c r="B19286" i="15"/>
  <c r="H19285" i="15"/>
  <c r="B19285" i="15"/>
  <c r="H19284" i="15"/>
  <c r="B19284" i="15"/>
  <c r="H19283" i="15"/>
  <c r="B19283" i="15"/>
  <c r="H19282" i="15"/>
  <c r="B19282" i="15"/>
  <c r="H19281" i="15"/>
  <c r="B19281" i="15"/>
  <c r="H19280" i="15"/>
  <c r="B19280" i="15"/>
  <c r="H19279" i="15"/>
  <c r="B19279" i="15"/>
  <c r="H19278" i="15"/>
  <c r="B19278" i="15"/>
  <c r="H19277" i="15"/>
  <c r="B19277" i="15"/>
  <c r="H19276" i="15"/>
  <c r="B19276" i="15"/>
  <c r="H19275" i="15"/>
  <c r="B19275" i="15"/>
  <c r="H19274" i="15"/>
  <c r="B19274" i="15"/>
  <c r="H19273" i="15"/>
  <c r="B19273" i="15"/>
  <c r="H19272" i="15"/>
  <c r="B19272" i="15"/>
  <c r="H19271" i="15"/>
  <c r="B19271" i="15"/>
  <c r="H19270" i="15"/>
  <c r="B19270" i="15"/>
  <c r="H19269" i="15"/>
  <c r="B19269" i="15"/>
  <c r="H19268" i="15"/>
  <c r="B19268" i="15"/>
  <c r="H19267" i="15"/>
  <c r="B19267" i="15"/>
  <c r="H19266" i="15"/>
  <c r="B19266" i="15"/>
  <c r="H19265" i="15"/>
  <c r="B19265" i="15"/>
  <c r="H19264" i="15"/>
  <c r="B19264" i="15"/>
  <c r="H19263" i="15"/>
  <c r="B19263" i="15"/>
  <c r="H19262" i="15"/>
  <c r="B19262" i="15"/>
  <c r="H19261" i="15"/>
  <c r="B19261" i="15"/>
  <c r="H19260" i="15"/>
  <c r="B19260" i="15"/>
  <c r="H19259" i="15"/>
  <c r="B19259" i="15"/>
  <c r="H19258" i="15"/>
  <c r="B19258" i="15"/>
  <c r="H19257" i="15"/>
  <c r="B19257" i="15"/>
  <c r="H19256" i="15"/>
  <c r="B19256" i="15"/>
  <c r="H19255" i="15"/>
  <c r="B19255" i="15"/>
  <c r="H19254" i="15"/>
  <c r="B19254" i="15"/>
  <c r="H19253" i="15"/>
  <c r="B19253" i="15"/>
  <c r="H19252" i="15"/>
  <c r="B19252" i="15"/>
  <c r="H19251" i="15"/>
  <c r="B19251" i="15"/>
  <c r="H19250" i="15"/>
  <c r="B19250" i="15"/>
  <c r="H19249" i="15"/>
  <c r="B19249" i="15"/>
  <c r="H19248" i="15"/>
  <c r="B19248" i="15"/>
  <c r="H19247" i="15"/>
  <c r="B19247" i="15"/>
  <c r="H19246" i="15"/>
  <c r="B19246" i="15"/>
  <c r="H19245" i="15"/>
  <c r="B19245" i="15"/>
  <c r="H19244" i="15"/>
  <c r="B19244" i="15"/>
  <c r="H19243" i="15"/>
  <c r="B19243" i="15"/>
  <c r="H19242" i="15"/>
  <c r="B19242" i="15"/>
  <c r="H19241" i="15"/>
  <c r="B19241" i="15"/>
  <c r="H19240" i="15"/>
  <c r="B19240" i="15"/>
  <c r="H19239" i="15"/>
  <c r="B19239" i="15"/>
  <c r="H19238" i="15"/>
  <c r="B19238" i="15"/>
  <c r="H19237" i="15"/>
  <c r="B19237" i="15"/>
  <c r="H19236" i="15"/>
  <c r="B19236" i="15"/>
  <c r="H19235" i="15"/>
  <c r="B19235" i="15"/>
  <c r="H19234" i="15"/>
  <c r="B19234" i="15"/>
  <c r="H19233" i="15"/>
  <c r="B19233" i="15"/>
  <c r="H19232" i="15"/>
  <c r="B19232" i="15"/>
  <c r="H19231" i="15"/>
  <c r="B19231" i="15"/>
  <c r="H19230" i="15"/>
  <c r="B19230" i="15"/>
  <c r="H19229" i="15"/>
  <c r="B19229" i="15"/>
  <c r="H19228" i="15"/>
  <c r="B19228" i="15"/>
  <c r="H19227" i="15"/>
  <c r="B19227" i="15"/>
  <c r="H19226" i="15"/>
  <c r="B19226" i="15"/>
  <c r="H19225" i="15"/>
  <c r="B19225" i="15"/>
  <c r="H19224" i="15"/>
  <c r="B19224" i="15"/>
  <c r="H19223" i="15"/>
  <c r="B19223" i="15"/>
  <c r="H19222" i="15"/>
  <c r="B19222" i="15"/>
  <c r="H19221" i="15"/>
  <c r="B19221" i="15"/>
  <c r="H19220" i="15"/>
  <c r="B19220" i="15"/>
  <c r="H19219" i="15"/>
  <c r="B19219" i="15"/>
  <c r="H19218" i="15"/>
  <c r="B19218" i="15"/>
  <c r="H19217" i="15"/>
  <c r="B19217" i="15"/>
  <c r="H19216" i="15"/>
  <c r="B19216" i="15"/>
  <c r="H19215" i="15"/>
  <c r="B19215" i="15"/>
  <c r="H19214" i="15"/>
  <c r="B19214" i="15"/>
  <c r="H19213" i="15"/>
  <c r="B19213" i="15"/>
  <c r="H19212" i="15"/>
  <c r="B19212" i="15"/>
  <c r="H19211" i="15"/>
  <c r="B19211" i="15"/>
  <c r="H19210" i="15"/>
  <c r="B19210" i="15"/>
  <c r="H19209" i="15"/>
  <c r="B19209" i="15"/>
  <c r="H19208" i="15"/>
  <c r="B19208" i="15"/>
  <c r="H19207" i="15"/>
  <c r="B19207" i="15"/>
  <c r="H19206" i="15"/>
  <c r="B19206" i="15"/>
  <c r="H19205" i="15"/>
  <c r="B19205" i="15"/>
  <c r="H19204" i="15"/>
  <c r="B19204" i="15"/>
  <c r="H19203" i="15"/>
  <c r="B19203" i="15"/>
  <c r="H19202" i="15"/>
  <c r="B19202" i="15"/>
  <c r="H19201" i="15"/>
  <c r="B19201" i="15"/>
  <c r="H19200" i="15"/>
  <c r="B19200" i="15"/>
  <c r="H19199" i="15"/>
  <c r="B19199" i="15"/>
  <c r="H19198" i="15"/>
  <c r="B19198" i="15"/>
  <c r="H19197" i="15"/>
  <c r="B19197" i="15"/>
  <c r="H19196" i="15"/>
  <c r="B19196" i="15"/>
  <c r="H19195" i="15"/>
  <c r="B19195" i="15"/>
  <c r="H19194" i="15"/>
  <c r="B19194" i="15"/>
  <c r="H19193" i="15"/>
  <c r="B19193" i="15"/>
  <c r="H19192" i="15"/>
  <c r="B19192" i="15"/>
  <c r="H19191" i="15"/>
  <c r="B19191" i="15"/>
  <c r="H19190" i="15"/>
  <c r="B19190" i="15"/>
  <c r="H19189" i="15"/>
  <c r="B19189" i="15"/>
  <c r="H19188" i="15"/>
  <c r="B19188" i="15"/>
  <c r="H19187" i="15"/>
  <c r="B19187" i="15"/>
  <c r="H19186" i="15"/>
  <c r="B19186" i="15"/>
  <c r="H19185" i="15"/>
  <c r="B19185" i="15"/>
  <c r="H19184" i="15"/>
  <c r="B19184" i="15"/>
  <c r="H19183" i="15"/>
  <c r="B19183" i="15"/>
  <c r="H19182" i="15"/>
  <c r="B19182" i="15"/>
  <c r="H19181" i="15"/>
  <c r="B19181" i="15"/>
  <c r="H19180" i="15"/>
  <c r="B19180" i="15"/>
  <c r="H19179" i="15"/>
  <c r="B19179" i="15"/>
  <c r="H19178" i="15"/>
  <c r="B19178" i="15"/>
  <c r="H19177" i="15"/>
  <c r="B19177" i="15"/>
  <c r="H19176" i="15"/>
  <c r="B19176" i="15"/>
  <c r="H19175" i="15"/>
  <c r="B19175" i="15"/>
  <c r="H19174" i="15"/>
  <c r="B19174" i="15"/>
  <c r="H19173" i="15"/>
  <c r="B19173" i="15"/>
  <c r="H19172" i="15"/>
  <c r="B19172" i="15"/>
  <c r="H19171" i="15"/>
  <c r="B19171" i="15"/>
  <c r="H19170" i="15"/>
  <c r="B19170" i="15"/>
  <c r="H19169" i="15"/>
  <c r="B19169" i="15"/>
  <c r="H19168" i="15"/>
  <c r="B19168" i="15"/>
  <c r="H19167" i="15"/>
  <c r="B19167" i="15"/>
  <c r="H19166" i="15"/>
  <c r="B19166" i="15"/>
  <c r="H19165" i="15"/>
  <c r="B19165" i="15"/>
  <c r="H19164" i="15"/>
  <c r="B19164" i="15"/>
  <c r="H19163" i="15"/>
  <c r="B19163" i="15"/>
  <c r="H19162" i="15"/>
  <c r="B19162" i="15"/>
  <c r="H19161" i="15"/>
  <c r="B19161" i="15"/>
  <c r="H19160" i="15"/>
  <c r="B19160" i="15"/>
  <c r="H19159" i="15"/>
  <c r="B19159" i="15"/>
  <c r="H19158" i="15"/>
  <c r="B19158" i="15"/>
  <c r="H19157" i="15"/>
  <c r="B19157" i="15"/>
  <c r="H19156" i="15"/>
  <c r="B19156" i="15"/>
  <c r="H19155" i="15"/>
  <c r="B19155" i="15"/>
  <c r="H19154" i="15"/>
  <c r="B19154" i="15"/>
  <c r="H19153" i="15"/>
  <c r="B19153" i="15"/>
  <c r="H19152" i="15"/>
  <c r="B19152" i="15"/>
  <c r="H19151" i="15"/>
  <c r="B19151" i="15"/>
  <c r="H19150" i="15"/>
  <c r="B19150" i="15"/>
  <c r="H19149" i="15"/>
  <c r="B19149" i="15"/>
  <c r="H19148" i="15"/>
  <c r="B19148" i="15"/>
  <c r="H19147" i="15"/>
  <c r="B19147" i="15"/>
  <c r="H19146" i="15"/>
  <c r="B19146" i="15"/>
  <c r="H19145" i="15"/>
  <c r="B19145" i="15"/>
  <c r="H19144" i="15"/>
  <c r="B19144" i="15"/>
  <c r="H19143" i="15"/>
  <c r="B19143" i="15"/>
  <c r="H19142" i="15"/>
  <c r="B19142" i="15"/>
  <c r="H19141" i="15"/>
  <c r="B19141" i="15"/>
  <c r="H19140" i="15"/>
  <c r="B19140" i="15"/>
  <c r="H19139" i="15"/>
  <c r="B19139" i="15"/>
  <c r="H19138" i="15"/>
  <c r="B19138" i="15"/>
  <c r="H19137" i="15"/>
  <c r="B19137" i="15"/>
  <c r="H19136" i="15"/>
  <c r="B19136" i="15"/>
  <c r="H19135" i="15"/>
  <c r="B19135" i="15"/>
  <c r="H19134" i="15"/>
  <c r="B19134" i="15"/>
  <c r="H19133" i="15"/>
  <c r="B19133" i="15"/>
  <c r="H19132" i="15"/>
  <c r="B19132" i="15"/>
  <c r="H19131" i="15"/>
  <c r="B19131" i="15"/>
  <c r="H19130" i="15"/>
  <c r="B19130" i="15"/>
  <c r="H19129" i="15"/>
  <c r="B19129" i="15"/>
  <c r="H19128" i="15"/>
  <c r="B19128" i="15"/>
  <c r="H19127" i="15"/>
  <c r="B19127" i="15"/>
  <c r="H19126" i="15"/>
  <c r="B19126" i="15"/>
  <c r="H19125" i="15"/>
  <c r="B19125" i="15"/>
  <c r="H19124" i="15"/>
  <c r="B19124" i="15"/>
  <c r="H19123" i="15"/>
  <c r="B19123" i="15"/>
  <c r="H19122" i="15"/>
  <c r="B19122" i="15"/>
  <c r="H19121" i="15"/>
  <c r="B19121" i="15"/>
  <c r="H19120" i="15"/>
  <c r="B19120" i="15"/>
  <c r="H19119" i="15"/>
  <c r="B19119" i="15"/>
  <c r="H19118" i="15"/>
  <c r="B19118" i="15"/>
  <c r="H19117" i="15"/>
  <c r="B19117" i="15"/>
  <c r="H19116" i="15"/>
  <c r="B19116" i="15"/>
  <c r="H19115" i="15"/>
  <c r="B19115" i="15"/>
  <c r="H19114" i="15"/>
  <c r="B19114" i="15"/>
  <c r="H19113" i="15"/>
  <c r="B19113" i="15"/>
  <c r="H19112" i="15"/>
  <c r="B19112" i="15"/>
  <c r="H19111" i="15"/>
  <c r="B19111" i="15"/>
  <c r="H19110" i="15"/>
  <c r="B19110" i="15"/>
  <c r="H19109" i="15"/>
  <c r="B19109" i="15"/>
  <c r="H19108" i="15"/>
  <c r="B19108" i="15"/>
  <c r="H19107" i="15"/>
  <c r="B19107" i="15"/>
  <c r="H19106" i="15"/>
  <c r="B19106" i="15"/>
  <c r="H19105" i="15"/>
  <c r="B19105" i="15"/>
  <c r="H19104" i="15"/>
  <c r="B19104" i="15"/>
  <c r="H19103" i="15"/>
  <c r="B19103" i="15"/>
  <c r="H19102" i="15"/>
  <c r="B19102" i="15"/>
  <c r="H19101" i="15"/>
  <c r="B19101" i="15"/>
  <c r="H19100" i="15"/>
  <c r="B19100" i="15"/>
  <c r="H19099" i="15"/>
  <c r="B19099" i="15"/>
  <c r="H19098" i="15"/>
  <c r="B19098" i="15"/>
  <c r="H19097" i="15"/>
  <c r="B19097" i="15"/>
  <c r="H19096" i="15"/>
  <c r="B19096" i="15"/>
  <c r="H19095" i="15"/>
  <c r="B19095" i="15"/>
  <c r="H19094" i="15"/>
  <c r="B19094" i="15"/>
  <c r="H19093" i="15"/>
  <c r="B19093" i="15"/>
  <c r="H19092" i="15"/>
  <c r="B19092" i="15"/>
  <c r="H19091" i="15"/>
  <c r="B19091" i="15"/>
  <c r="H19090" i="15"/>
  <c r="B19090" i="15"/>
  <c r="H19089" i="15"/>
  <c r="B19089" i="15"/>
  <c r="H19088" i="15"/>
  <c r="B19088" i="15"/>
  <c r="H19087" i="15"/>
  <c r="B19087" i="15"/>
  <c r="H19086" i="15"/>
  <c r="B19086" i="15"/>
  <c r="H19085" i="15"/>
  <c r="B19085" i="15"/>
  <c r="H19084" i="15"/>
  <c r="B19084" i="15"/>
  <c r="H19083" i="15"/>
  <c r="B19083" i="15"/>
  <c r="H19082" i="15"/>
  <c r="B19082" i="15"/>
  <c r="H19081" i="15"/>
  <c r="B19081" i="15"/>
  <c r="H19080" i="15"/>
  <c r="B19080" i="15"/>
  <c r="H19079" i="15"/>
  <c r="B19079" i="15"/>
  <c r="H19078" i="15"/>
  <c r="B19078" i="15"/>
  <c r="H19077" i="15"/>
  <c r="B19077" i="15"/>
  <c r="H19076" i="15"/>
  <c r="B19076" i="15"/>
  <c r="H19075" i="15"/>
  <c r="B19075" i="15"/>
  <c r="H19074" i="15"/>
  <c r="B19074" i="15"/>
  <c r="H19073" i="15"/>
  <c r="B19073" i="15"/>
  <c r="H19072" i="15"/>
  <c r="B19072" i="15"/>
  <c r="H19071" i="15"/>
  <c r="B19071" i="15"/>
  <c r="H19070" i="15"/>
  <c r="B19070" i="15"/>
  <c r="H19069" i="15"/>
  <c r="B19069" i="15"/>
  <c r="H19068" i="15"/>
  <c r="B19068" i="15"/>
  <c r="H19067" i="15"/>
  <c r="B19067" i="15"/>
  <c r="H19066" i="15"/>
  <c r="B19066" i="15"/>
  <c r="H19065" i="15"/>
  <c r="B19065" i="15"/>
  <c r="H19064" i="15"/>
  <c r="B19064" i="15"/>
  <c r="H19063" i="15"/>
  <c r="B19063" i="15"/>
  <c r="H19062" i="15"/>
  <c r="B19062" i="15"/>
  <c r="H19061" i="15"/>
  <c r="B19061" i="15"/>
  <c r="H19060" i="15"/>
  <c r="B19060" i="15"/>
  <c r="H19059" i="15"/>
  <c r="B19059" i="15"/>
  <c r="H19058" i="15"/>
  <c r="B19058" i="15"/>
  <c r="H19057" i="15"/>
  <c r="B19057" i="15"/>
  <c r="H19056" i="15"/>
  <c r="B19056" i="15"/>
  <c r="H19055" i="15"/>
  <c r="B19055" i="15"/>
  <c r="H19054" i="15"/>
  <c r="B19054" i="15"/>
  <c r="H19053" i="15"/>
  <c r="B19053" i="15"/>
  <c r="H19052" i="15"/>
  <c r="B19052" i="15"/>
  <c r="H19051" i="15"/>
  <c r="B19051" i="15"/>
  <c r="H19050" i="15"/>
  <c r="B19050" i="15"/>
  <c r="H19049" i="15"/>
  <c r="B19049" i="15"/>
  <c r="H19048" i="15"/>
  <c r="B19048" i="15"/>
  <c r="H19047" i="15"/>
  <c r="B19047" i="15"/>
  <c r="H19046" i="15"/>
  <c r="B19046" i="15"/>
  <c r="H19045" i="15"/>
  <c r="B19045" i="15"/>
  <c r="H19044" i="15"/>
  <c r="B19044" i="15"/>
  <c r="H19043" i="15"/>
  <c r="B19043" i="15"/>
  <c r="H19042" i="15"/>
  <c r="B19042" i="15"/>
  <c r="H19041" i="15"/>
  <c r="B19041" i="15"/>
  <c r="H19040" i="15"/>
  <c r="B19040" i="15"/>
  <c r="H19039" i="15"/>
  <c r="B19039" i="15"/>
  <c r="H19038" i="15"/>
  <c r="B19038" i="15"/>
  <c r="H19037" i="15"/>
  <c r="B19037" i="15"/>
  <c r="H19036" i="15"/>
  <c r="B19036" i="15"/>
  <c r="H19035" i="15"/>
  <c r="B19035" i="15"/>
  <c r="H19034" i="15"/>
  <c r="B19034" i="15"/>
  <c r="H19033" i="15"/>
  <c r="B19033" i="15"/>
  <c r="H19032" i="15"/>
  <c r="B19032" i="15"/>
  <c r="H19031" i="15"/>
  <c r="B19031" i="15"/>
  <c r="H19030" i="15"/>
  <c r="B19030" i="15"/>
  <c r="H19029" i="15"/>
  <c r="B19029" i="15"/>
  <c r="H19028" i="15"/>
  <c r="B19028" i="15"/>
  <c r="H19027" i="15"/>
  <c r="B19027" i="15"/>
  <c r="H19026" i="15"/>
  <c r="B19026" i="15"/>
  <c r="H19025" i="15"/>
  <c r="B19025" i="15"/>
  <c r="H19024" i="15"/>
  <c r="B19024" i="15"/>
  <c r="H19023" i="15"/>
  <c r="B19023" i="15"/>
  <c r="H19022" i="15"/>
  <c r="B19022" i="15"/>
  <c r="H19021" i="15"/>
  <c r="B19021" i="15"/>
  <c r="H19020" i="15"/>
  <c r="B19020" i="15"/>
  <c r="H19019" i="15"/>
  <c r="B19019" i="15"/>
  <c r="H19018" i="15"/>
  <c r="B19018" i="15"/>
  <c r="H19017" i="15"/>
  <c r="B19017" i="15"/>
  <c r="H19016" i="15"/>
  <c r="B19016" i="15"/>
  <c r="H19015" i="15"/>
  <c r="B19015" i="15"/>
  <c r="H19014" i="15"/>
  <c r="B19014" i="15"/>
  <c r="H19013" i="15"/>
  <c r="B19013" i="15"/>
  <c r="H19012" i="15"/>
  <c r="B19012" i="15"/>
  <c r="H19011" i="15"/>
  <c r="B19011" i="15"/>
  <c r="H19010" i="15"/>
  <c r="B19010" i="15"/>
  <c r="H19009" i="15"/>
  <c r="B19009" i="15"/>
  <c r="H19008" i="15"/>
  <c r="B19008" i="15"/>
  <c r="H19007" i="15"/>
  <c r="B19007" i="15"/>
  <c r="H19006" i="15"/>
  <c r="B19006" i="15"/>
  <c r="H19005" i="15"/>
  <c r="B19005" i="15"/>
  <c r="H19004" i="15"/>
  <c r="B19004" i="15"/>
  <c r="H19003" i="15"/>
  <c r="B19003" i="15"/>
  <c r="H19002" i="15"/>
  <c r="B19002" i="15"/>
  <c r="H19001" i="15"/>
  <c r="B19001" i="15"/>
  <c r="H19000" i="15"/>
  <c r="B19000" i="15"/>
  <c r="H18999" i="15"/>
  <c r="B18999" i="15"/>
  <c r="H18998" i="15"/>
  <c r="B18998" i="15"/>
  <c r="H18997" i="15"/>
  <c r="B18997" i="15"/>
  <c r="H18996" i="15"/>
  <c r="B18996" i="15"/>
  <c r="H18995" i="15"/>
  <c r="B18995" i="15"/>
  <c r="H18994" i="15"/>
  <c r="B18994" i="15"/>
  <c r="H18993" i="15"/>
  <c r="B18993" i="15"/>
  <c r="H18992" i="15"/>
  <c r="B18992" i="15"/>
  <c r="H18991" i="15"/>
  <c r="B18991" i="15"/>
  <c r="H18990" i="15"/>
  <c r="B18990" i="15"/>
  <c r="H18989" i="15"/>
  <c r="B18989" i="15"/>
  <c r="H18988" i="15"/>
  <c r="B18988" i="15"/>
  <c r="H18987" i="15"/>
  <c r="B18987" i="15"/>
  <c r="H18986" i="15"/>
  <c r="B18986" i="15"/>
  <c r="H18985" i="15"/>
  <c r="B18985" i="15"/>
  <c r="H18984" i="15"/>
  <c r="B18984" i="15"/>
  <c r="H18983" i="15"/>
  <c r="B18983" i="15"/>
  <c r="H18982" i="15"/>
  <c r="B18982" i="15"/>
  <c r="H18981" i="15"/>
  <c r="B18981" i="15"/>
  <c r="H18980" i="15"/>
  <c r="B18980" i="15"/>
  <c r="H18979" i="15"/>
  <c r="B18979" i="15"/>
  <c r="H18978" i="15"/>
  <c r="B18978" i="15"/>
  <c r="H18977" i="15"/>
  <c r="B18977" i="15"/>
  <c r="H18976" i="15"/>
  <c r="B18976" i="15"/>
  <c r="H18975" i="15"/>
  <c r="B18975" i="15"/>
  <c r="H18974" i="15"/>
  <c r="B18974" i="15"/>
  <c r="H18973" i="15"/>
  <c r="B18973" i="15"/>
  <c r="H18972" i="15"/>
  <c r="B18972" i="15"/>
  <c r="H18971" i="15"/>
  <c r="B18971" i="15"/>
  <c r="H18970" i="15"/>
  <c r="B18970" i="15"/>
  <c r="H18969" i="15"/>
  <c r="B18969" i="15"/>
  <c r="H18968" i="15"/>
  <c r="B18968" i="15"/>
  <c r="H18967" i="15"/>
  <c r="B18967" i="15"/>
  <c r="H18966" i="15"/>
  <c r="B18966" i="15"/>
  <c r="H18965" i="15"/>
  <c r="B18965" i="15"/>
  <c r="H18964" i="15"/>
  <c r="B18964" i="15"/>
  <c r="H18963" i="15"/>
  <c r="B18963" i="15"/>
  <c r="H18962" i="15"/>
  <c r="B18962" i="15"/>
  <c r="H18961" i="15"/>
  <c r="B18961" i="15"/>
  <c r="H18960" i="15"/>
  <c r="B18960" i="15"/>
  <c r="H18959" i="15"/>
  <c r="B18959" i="15"/>
  <c r="H18958" i="15"/>
  <c r="B18958" i="15"/>
  <c r="H18957" i="15"/>
  <c r="B18957" i="15"/>
  <c r="H18956" i="15"/>
  <c r="B18956" i="15"/>
  <c r="H18955" i="15"/>
  <c r="B18955" i="15"/>
  <c r="H18954" i="15"/>
  <c r="B18954" i="15"/>
  <c r="H18953" i="15"/>
  <c r="B18953" i="15"/>
  <c r="H18952" i="15"/>
  <c r="B18952" i="15"/>
  <c r="H18951" i="15"/>
  <c r="B18951" i="15"/>
  <c r="H18950" i="15"/>
  <c r="B18950" i="15"/>
  <c r="H18949" i="15"/>
  <c r="B18949" i="15"/>
  <c r="H18948" i="15"/>
  <c r="B18948" i="15"/>
  <c r="H18947" i="15"/>
  <c r="B18947" i="15"/>
  <c r="H18946" i="15"/>
  <c r="B18946" i="15"/>
  <c r="H18945" i="15"/>
  <c r="B18945" i="15"/>
  <c r="H18944" i="15"/>
  <c r="B18944" i="15"/>
  <c r="H18943" i="15"/>
  <c r="B18943" i="15"/>
  <c r="H18942" i="15"/>
  <c r="B18942" i="15"/>
  <c r="H18941" i="15"/>
  <c r="B18941" i="15"/>
  <c r="H18940" i="15"/>
  <c r="B18940" i="15"/>
  <c r="H18939" i="15"/>
  <c r="B18939" i="15"/>
  <c r="H18938" i="15"/>
  <c r="B18938" i="15"/>
  <c r="H18937" i="15"/>
  <c r="B18937" i="15"/>
  <c r="H18936" i="15"/>
  <c r="B18936" i="15"/>
  <c r="H18935" i="15"/>
  <c r="B18935" i="15"/>
  <c r="H18934" i="15"/>
  <c r="B18934" i="15"/>
  <c r="H18933" i="15"/>
  <c r="B18933" i="15"/>
  <c r="H18932" i="15"/>
  <c r="B18932" i="15"/>
  <c r="H18931" i="15"/>
  <c r="B18931" i="15"/>
  <c r="H18930" i="15"/>
  <c r="B18930" i="15"/>
  <c r="H18929" i="15"/>
  <c r="B18929" i="15"/>
  <c r="H18928" i="15"/>
  <c r="B18928" i="15"/>
  <c r="H18927" i="15"/>
  <c r="B18927" i="15"/>
  <c r="H18926" i="15"/>
  <c r="B18926" i="15"/>
  <c r="H18925" i="15"/>
  <c r="B18925" i="15"/>
  <c r="H18924" i="15"/>
  <c r="B18924" i="15"/>
  <c r="H18923" i="15"/>
  <c r="B18923" i="15"/>
  <c r="H18922" i="15"/>
  <c r="B18922" i="15"/>
  <c r="H18921" i="15"/>
  <c r="B18921" i="15"/>
  <c r="H18920" i="15"/>
  <c r="B18920" i="15"/>
  <c r="H18919" i="15"/>
  <c r="B18919" i="15"/>
  <c r="H18918" i="15"/>
  <c r="B18918" i="15"/>
  <c r="H18917" i="15"/>
  <c r="B18917" i="15"/>
  <c r="H18916" i="15"/>
  <c r="B18916" i="15"/>
  <c r="H18915" i="15"/>
  <c r="B18915" i="15"/>
  <c r="H18914" i="15"/>
  <c r="B18914" i="15"/>
  <c r="H18913" i="15"/>
  <c r="B18913" i="15"/>
  <c r="H18912" i="15"/>
  <c r="B18912" i="15"/>
  <c r="H18911" i="15"/>
  <c r="B18911" i="15"/>
  <c r="H18910" i="15"/>
  <c r="B18910" i="15"/>
  <c r="H18909" i="15"/>
  <c r="B18909" i="15"/>
  <c r="H18908" i="15"/>
  <c r="B18908" i="15"/>
  <c r="H18907" i="15"/>
  <c r="B18907" i="15"/>
  <c r="H18906" i="15"/>
  <c r="B18906" i="15"/>
  <c r="H18905" i="15"/>
  <c r="B18905" i="15"/>
  <c r="H18904" i="15"/>
  <c r="B18904" i="15"/>
  <c r="H18903" i="15"/>
  <c r="B18903" i="15"/>
  <c r="H18902" i="15"/>
  <c r="B18902" i="15"/>
  <c r="H18901" i="15"/>
  <c r="B18901" i="15"/>
  <c r="H18900" i="15"/>
  <c r="B18900" i="15"/>
  <c r="H18899" i="15"/>
  <c r="B18899" i="15"/>
  <c r="H18898" i="15"/>
  <c r="B18898" i="15"/>
  <c r="H18897" i="15"/>
  <c r="B18897" i="15"/>
  <c r="H18896" i="15"/>
  <c r="B18896" i="15"/>
  <c r="H18895" i="15"/>
  <c r="B18895" i="15"/>
  <c r="H18894" i="15"/>
  <c r="B18894" i="15"/>
  <c r="H18893" i="15"/>
  <c r="B18893" i="15"/>
  <c r="H18892" i="15"/>
  <c r="B18892" i="15"/>
  <c r="H18891" i="15"/>
  <c r="B18891" i="15"/>
  <c r="H18890" i="15"/>
  <c r="B18890" i="15"/>
  <c r="H18889" i="15"/>
  <c r="B18889" i="15"/>
  <c r="H18888" i="15"/>
  <c r="B18888" i="15"/>
  <c r="H18887" i="15"/>
  <c r="B18887" i="15"/>
  <c r="H18886" i="15"/>
  <c r="B18886" i="15"/>
  <c r="H18885" i="15"/>
  <c r="B18885" i="15"/>
  <c r="H18884" i="15"/>
  <c r="B18884" i="15"/>
  <c r="H18883" i="15"/>
  <c r="B18883" i="15"/>
  <c r="H18882" i="15"/>
  <c r="B18882" i="15"/>
  <c r="H18881" i="15"/>
  <c r="B18881" i="15"/>
  <c r="H18880" i="15"/>
  <c r="B18880" i="15"/>
  <c r="H18879" i="15"/>
  <c r="B18879" i="15"/>
  <c r="H18878" i="15"/>
  <c r="B18878" i="15"/>
  <c r="H18877" i="15"/>
  <c r="B18877" i="15"/>
  <c r="H18876" i="15"/>
  <c r="B18876" i="15"/>
  <c r="H18875" i="15"/>
  <c r="B18875" i="15"/>
  <c r="H18874" i="15"/>
  <c r="B18874" i="15"/>
  <c r="H18873" i="15"/>
  <c r="B18873" i="15"/>
  <c r="H18872" i="15"/>
  <c r="B18872" i="15"/>
  <c r="H18871" i="15"/>
  <c r="B18871" i="15"/>
  <c r="H18870" i="15"/>
  <c r="B18870" i="15"/>
  <c r="H18869" i="15"/>
  <c r="B18869" i="15"/>
  <c r="H18868" i="15"/>
  <c r="B18868" i="15"/>
  <c r="H18867" i="15"/>
  <c r="B18867" i="15"/>
  <c r="H18866" i="15"/>
  <c r="B18866" i="15"/>
  <c r="H18865" i="15"/>
  <c r="B18865" i="15"/>
  <c r="H18864" i="15"/>
  <c r="B18864" i="15"/>
  <c r="H18863" i="15"/>
  <c r="B18863" i="15"/>
  <c r="H18862" i="15"/>
  <c r="B18862" i="15"/>
  <c r="H18861" i="15"/>
  <c r="B18861" i="15"/>
  <c r="H18860" i="15"/>
  <c r="B18860" i="15"/>
  <c r="H18859" i="15"/>
  <c r="B18859" i="15"/>
  <c r="H18858" i="15"/>
  <c r="B18858" i="15"/>
  <c r="H18857" i="15"/>
  <c r="B18857" i="15"/>
  <c r="H18856" i="15"/>
  <c r="B18856" i="15"/>
  <c r="H18855" i="15"/>
  <c r="B18855" i="15"/>
  <c r="H18854" i="15"/>
  <c r="B18854" i="15"/>
  <c r="H18853" i="15"/>
  <c r="B18853" i="15"/>
  <c r="H18852" i="15"/>
  <c r="B18852" i="15"/>
  <c r="H18851" i="15"/>
  <c r="B18851" i="15"/>
  <c r="H18850" i="15"/>
  <c r="B18850" i="15"/>
  <c r="H18849" i="15"/>
  <c r="B18849" i="15"/>
  <c r="H18848" i="15"/>
  <c r="B18848" i="15"/>
  <c r="H18847" i="15"/>
  <c r="B18847" i="15"/>
  <c r="H18846" i="15"/>
  <c r="B18846" i="15"/>
  <c r="H18845" i="15"/>
  <c r="B18845" i="15"/>
  <c r="H18844" i="15"/>
  <c r="B18844" i="15"/>
  <c r="H18843" i="15"/>
  <c r="B18843" i="15"/>
  <c r="H18842" i="15"/>
  <c r="B18842" i="15"/>
  <c r="H18841" i="15"/>
  <c r="B18841" i="15"/>
  <c r="H18840" i="15"/>
  <c r="B18840" i="15"/>
  <c r="H18839" i="15"/>
  <c r="B18839" i="15"/>
  <c r="H18838" i="15"/>
  <c r="B18838" i="15"/>
  <c r="H18837" i="15"/>
  <c r="B18837" i="15"/>
  <c r="H18836" i="15"/>
  <c r="B18836" i="15"/>
  <c r="H18835" i="15"/>
  <c r="B18835" i="15"/>
  <c r="H18834" i="15"/>
  <c r="B18834" i="15"/>
  <c r="H18833" i="15"/>
  <c r="B18833" i="15"/>
  <c r="H18832" i="15"/>
  <c r="B18832" i="15"/>
  <c r="H18831" i="15"/>
  <c r="B18831" i="15"/>
  <c r="H18830" i="15"/>
  <c r="B18830" i="15"/>
  <c r="H18829" i="15"/>
  <c r="B18829" i="15"/>
  <c r="H18828" i="15"/>
  <c r="B18828" i="15"/>
  <c r="H18827" i="15"/>
  <c r="B18827" i="15"/>
  <c r="H18826" i="15"/>
  <c r="B18826" i="15"/>
  <c r="H18825" i="15"/>
  <c r="B18825" i="15"/>
  <c r="H18824" i="15"/>
  <c r="B18824" i="15"/>
  <c r="H18823" i="15"/>
  <c r="B18823" i="15"/>
  <c r="H18822" i="15"/>
  <c r="B18822" i="15"/>
  <c r="H18821" i="15"/>
  <c r="B18821" i="15"/>
  <c r="H18820" i="15"/>
  <c r="B18820" i="15"/>
  <c r="H18819" i="15"/>
  <c r="B18819" i="15"/>
  <c r="H18818" i="15"/>
  <c r="B18818" i="15"/>
  <c r="H18817" i="15"/>
  <c r="B18817" i="15"/>
  <c r="H18816" i="15"/>
  <c r="B18816" i="15"/>
  <c r="H18815" i="15"/>
  <c r="B18815" i="15"/>
  <c r="H18814" i="15"/>
  <c r="B18814" i="15"/>
  <c r="H18813" i="15"/>
  <c r="B18813" i="15"/>
  <c r="H18812" i="15"/>
  <c r="B18812" i="15"/>
  <c r="H18811" i="15"/>
  <c r="B18811" i="15"/>
  <c r="H18810" i="15"/>
  <c r="B18810" i="15"/>
  <c r="H18809" i="15"/>
  <c r="B18809" i="15"/>
  <c r="H18808" i="15"/>
  <c r="B18808" i="15"/>
  <c r="H18807" i="15"/>
  <c r="B18807" i="15"/>
  <c r="H18806" i="15"/>
  <c r="B18806" i="15"/>
  <c r="H18805" i="15"/>
  <c r="B18805" i="15"/>
  <c r="H18804" i="15"/>
  <c r="B18804" i="15"/>
  <c r="H18803" i="15"/>
  <c r="B18803" i="15"/>
  <c r="H18802" i="15"/>
  <c r="B18802" i="15"/>
  <c r="H18801" i="15"/>
  <c r="B18801" i="15"/>
  <c r="H18800" i="15"/>
  <c r="B18800" i="15"/>
  <c r="H18799" i="15"/>
  <c r="B18799" i="15"/>
  <c r="H18798" i="15"/>
  <c r="B18798" i="15"/>
  <c r="H18797" i="15"/>
  <c r="B18797" i="15"/>
  <c r="H18796" i="15"/>
  <c r="B18796" i="15"/>
  <c r="H18795" i="15"/>
  <c r="B18795" i="15"/>
  <c r="H18794" i="15"/>
  <c r="B18794" i="15"/>
  <c r="H18793" i="15"/>
  <c r="B18793" i="15"/>
  <c r="H18792" i="15"/>
  <c r="B18792" i="15"/>
  <c r="H18791" i="15"/>
  <c r="B18791" i="15"/>
  <c r="H18790" i="15"/>
  <c r="B18790" i="15"/>
  <c r="H18789" i="15"/>
  <c r="B18789" i="15"/>
  <c r="H18788" i="15"/>
  <c r="B18788" i="15"/>
  <c r="H18787" i="15"/>
  <c r="B18787" i="15"/>
  <c r="H18786" i="15"/>
  <c r="B18786" i="15"/>
  <c r="H18785" i="15"/>
  <c r="B18785" i="15"/>
  <c r="H18784" i="15"/>
  <c r="B18784" i="15"/>
  <c r="H18783" i="15"/>
  <c r="B18783" i="15"/>
  <c r="H18782" i="15"/>
  <c r="B18782" i="15"/>
  <c r="H18781" i="15"/>
  <c r="B18781" i="15"/>
  <c r="H18780" i="15"/>
  <c r="B18780" i="15"/>
  <c r="H18779" i="15"/>
  <c r="B18779" i="15"/>
  <c r="H18778" i="15"/>
  <c r="B18778" i="15"/>
  <c r="H18777" i="15"/>
  <c r="B18777" i="15"/>
  <c r="H18776" i="15"/>
  <c r="B18776" i="15"/>
  <c r="H18775" i="15"/>
  <c r="B18775" i="15"/>
  <c r="H18774" i="15"/>
  <c r="B18774" i="15"/>
  <c r="H18773" i="15"/>
  <c r="B18773" i="15"/>
  <c r="H18772" i="15"/>
  <c r="B18772" i="15"/>
  <c r="H18771" i="15"/>
  <c r="B18771" i="15"/>
  <c r="H18770" i="15"/>
  <c r="B18770" i="15"/>
  <c r="H18769" i="15"/>
  <c r="B18769" i="15"/>
  <c r="H18768" i="15"/>
  <c r="B18768" i="15"/>
  <c r="H18767" i="15"/>
  <c r="B18767" i="15"/>
  <c r="H18766" i="15"/>
  <c r="B18766" i="15"/>
  <c r="H18765" i="15"/>
  <c r="B18765" i="15"/>
  <c r="H18764" i="15"/>
  <c r="B18764" i="15"/>
  <c r="H18763" i="15"/>
  <c r="B18763" i="15"/>
  <c r="H18762" i="15"/>
  <c r="B18762" i="15"/>
  <c r="H18761" i="15"/>
  <c r="B18761" i="15"/>
  <c r="H18760" i="15"/>
  <c r="B18760" i="15"/>
  <c r="H18759" i="15"/>
  <c r="B18759" i="15"/>
  <c r="H18758" i="15"/>
  <c r="B18758" i="15"/>
  <c r="H18757" i="15"/>
  <c r="B18757" i="15"/>
  <c r="H18756" i="15"/>
  <c r="B18756" i="15"/>
  <c r="H18755" i="15"/>
  <c r="B18755" i="15"/>
  <c r="H18754" i="15"/>
  <c r="B18754" i="15"/>
  <c r="H18753" i="15"/>
  <c r="B18753" i="15"/>
  <c r="H18752" i="15"/>
  <c r="B18752" i="15"/>
  <c r="H18751" i="15"/>
  <c r="B18751" i="15"/>
  <c r="H18750" i="15"/>
  <c r="B18750" i="15"/>
  <c r="H18749" i="15"/>
  <c r="B18749" i="15"/>
  <c r="H18748" i="15"/>
  <c r="B18748" i="15"/>
  <c r="H18747" i="15"/>
  <c r="B18747" i="15"/>
  <c r="H18746" i="15"/>
  <c r="B18746" i="15"/>
  <c r="H18745" i="15"/>
  <c r="B18745" i="15"/>
  <c r="H18744" i="15"/>
  <c r="B18744" i="15"/>
  <c r="H18743" i="15"/>
  <c r="B18743" i="15"/>
  <c r="H18742" i="15"/>
  <c r="B18742" i="15"/>
  <c r="H18741" i="15"/>
  <c r="B18741" i="15"/>
  <c r="H18740" i="15"/>
  <c r="B18740" i="15"/>
  <c r="H18739" i="15"/>
  <c r="B18739" i="15"/>
  <c r="H18738" i="15"/>
  <c r="B18738" i="15"/>
  <c r="H18737" i="15"/>
  <c r="B18737" i="15"/>
  <c r="H18736" i="15"/>
  <c r="B18736" i="15"/>
  <c r="H18735" i="15"/>
  <c r="B18735" i="15"/>
  <c r="H18734" i="15"/>
  <c r="B18734" i="15"/>
  <c r="H18733" i="15"/>
  <c r="B18733" i="15"/>
  <c r="H18732" i="15"/>
  <c r="B18732" i="15"/>
  <c r="H18731" i="15"/>
  <c r="B18731" i="15"/>
  <c r="H18730" i="15"/>
  <c r="B18730" i="15"/>
  <c r="H18729" i="15"/>
  <c r="B18729" i="15"/>
  <c r="H18728" i="15"/>
  <c r="B18728" i="15"/>
  <c r="H18727" i="15"/>
  <c r="B18727" i="15"/>
  <c r="H18726" i="15"/>
  <c r="B18726" i="15"/>
  <c r="H18725" i="15"/>
  <c r="B18725" i="15"/>
  <c r="H18724" i="15"/>
  <c r="B18724" i="15"/>
  <c r="H18723" i="15"/>
  <c r="B18723" i="15"/>
  <c r="H18722" i="15"/>
  <c r="B18722" i="15"/>
  <c r="H18721" i="15"/>
  <c r="B18721" i="15"/>
  <c r="H18720" i="15"/>
  <c r="B18720" i="15"/>
  <c r="H18719" i="15"/>
  <c r="B18719" i="15"/>
  <c r="H18718" i="15"/>
  <c r="B18718" i="15"/>
  <c r="H18717" i="15"/>
  <c r="B18717" i="15"/>
  <c r="H18716" i="15"/>
  <c r="B18716" i="15"/>
  <c r="H18715" i="15"/>
  <c r="B18715" i="15"/>
  <c r="H18714" i="15"/>
  <c r="B18714" i="15"/>
  <c r="H18713" i="15"/>
  <c r="B18713" i="15"/>
  <c r="H18712" i="15"/>
  <c r="B18712" i="15"/>
  <c r="H18711" i="15"/>
  <c r="B18711" i="15"/>
  <c r="H18710" i="15"/>
  <c r="B18710" i="15"/>
  <c r="H18709" i="15"/>
  <c r="B18709" i="15"/>
  <c r="H18708" i="15"/>
  <c r="B18708" i="15"/>
  <c r="H18707" i="15"/>
  <c r="B18707" i="15"/>
  <c r="H18706" i="15"/>
  <c r="B18706" i="15"/>
  <c r="H18705" i="15"/>
  <c r="B18705" i="15"/>
  <c r="H18704" i="15"/>
  <c r="B18704" i="15"/>
  <c r="H18703" i="15"/>
  <c r="B18703" i="15"/>
  <c r="H18702" i="15"/>
  <c r="B18702" i="15"/>
  <c r="H18701" i="15"/>
  <c r="B18701" i="15"/>
  <c r="H18700" i="15"/>
  <c r="B18700" i="15"/>
  <c r="H18699" i="15"/>
  <c r="B18699" i="15"/>
  <c r="H18698" i="15"/>
  <c r="B18698" i="15"/>
  <c r="H18697" i="15"/>
  <c r="B18697" i="15"/>
  <c r="H18696" i="15"/>
  <c r="B18696" i="15"/>
  <c r="H18695" i="15"/>
  <c r="B18695" i="15"/>
  <c r="H18694" i="15"/>
  <c r="B18694" i="15"/>
  <c r="H18693" i="15"/>
  <c r="B18693" i="15"/>
  <c r="H18692" i="15"/>
  <c r="B18692" i="15"/>
  <c r="H18691" i="15"/>
  <c r="B18691" i="15"/>
  <c r="H18690" i="15"/>
  <c r="B18690" i="15"/>
  <c r="H18689" i="15"/>
  <c r="B18689" i="15"/>
  <c r="H18688" i="15"/>
  <c r="B18688" i="15"/>
  <c r="H18687" i="15"/>
  <c r="B18687" i="15"/>
  <c r="H18686" i="15"/>
  <c r="B18686" i="15"/>
  <c r="H18685" i="15"/>
  <c r="B18685" i="15"/>
  <c r="H18684" i="15"/>
  <c r="B18684" i="15"/>
  <c r="H18683" i="15"/>
  <c r="B18683" i="15"/>
  <c r="H18682" i="15"/>
  <c r="B18682" i="15"/>
  <c r="H18681" i="15"/>
  <c r="B18681" i="15"/>
  <c r="H18680" i="15"/>
  <c r="B18680" i="15"/>
  <c r="H18679" i="15"/>
  <c r="B18679" i="15"/>
  <c r="H18678" i="15"/>
  <c r="B18678" i="15"/>
  <c r="H18677" i="15"/>
  <c r="B18677" i="15"/>
  <c r="H18676" i="15"/>
  <c r="B18676" i="15"/>
  <c r="H18675" i="15"/>
  <c r="B18675" i="15"/>
  <c r="H18674" i="15"/>
  <c r="B18674" i="15"/>
  <c r="H18673" i="15"/>
  <c r="B18673" i="15"/>
  <c r="H18672" i="15"/>
  <c r="B18672" i="15"/>
  <c r="H18671" i="15"/>
  <c r="B18671" i="15"/>
  <c r="H18670" i="15"/>
  <c r="B18670" i="15"/>
  <c r="H18669" i="15"/>
  <c r="B18669" i="15"/>
  <c r="H18668" i="15"/>
  <c r="B18668" i="15"/>
  <c r="H18667" i="15"/>
  <c r="B18667" i="15"/>
  <c r="H18666" i="15"/>
  <c r="B18666" i="15"/>
  <c r="H18665" i="15"/>
  <c r="B18665" i="15"/>
  <c r="H18664" i="15"/>
  <c r="B18664" i="15"/>
  <c r="H18663" i="15"/>
  <c r="B18663" i="15"/>
  <c r="H18662" i="15"/>
  <c r="B18662" i="15"/>
  <c r="H18661" i="15"/>
  <c r="B18661" i="15"/>
  <c r="H18660" i="15"/>
  <c r="B18660" i="15"/>
  <c r="H18659" i="15"/>
  <c r="B18659" i="15"/>
  <c r="H18658" i="15"/>
  <c r="B18658" i="15"/>
  <c r="H18657" i="15"/>
  <c r="B18657" i="15"/>
  <c r="H18656" i="15"/>
  <c r="B18656" i="15"/>
  <c r="H18655" i="15"/>
  <c r="B18655" i="15"/>
  <c r="H18654" i="15"/>
  <c r="B18654" i="15"/>
  <c r="H18653" i="15"/>
  <c r="B18653" i="15"/>
  <c r="H18652" i="15"/>
  <c r="B18652" i="15"/>
  <c r="H18651" i="15"/>
  <c r="B18651" i="15"/>
  <c r="H18650" i="15"/>
  <c r="B18650" i="15"/>
  <c r="H18649" i="15"/>
  <c r="B18649" i="15"/>
  <c r="H18648" i="15"/>
  <c r="B18648" i="15"/>
  <c r="H18647" i="15"/>
  <c r="B18647" i="15"/>
  <c r="H18646" i="15"/>
  <c r="B18646" i="15"/>
  <c r="H18645" i="15"/>
  <c r="B18645" i="15"/>
  <c r="H18644" i="15"/>
  <c r="B18644" i="15"/>
  <c r="H18643" i="15"/>
  <c r="B18643" i="15"/>
  <c r="H18642" i="15"/>
  <c r="B18642" i="15"/>
  <c r="H18641" i="15"/>
  <c r="B18641" i="15"/>
  <c r="H18640" i="15"/>
  <c r="B18640" i="15"/>
  <c r="H18639" i="15"/>
  <c r="B18639" i="15"/>
  <c r="H18638" i="15"/>
  <c r="B18638" i="15"/>
  <c r="H18637" i="15"/>
  <c r="B18637" i="15"/>
  <c r="H18636" i="15"/>
  <c r="B18636" i="15"/>
  <c r="H18635" i="15"/>
  <c r="B18635" i="15"/>
  <c r="H18634" i="15"/>
  <c r="B18634" i="15"/>
  <c r="H18633" i="15"/>
  <c r="B18633" i="15"/>
  <c r="H18632" i="15"/>
  <c r="B18632" i="15"/>
  <c r="H18631" i="15"/>
  <c r="B18631" i="15"/>
  <c r="H18630" i="15"/>
  <c r="B18630" i="15"/>
  <c r="H18629" i="15"/>
  <c r="B18629" i="15"/>
  <c r="H18628" i="15"/>
  <c r="B18628" i="15"/>
  <c r="H18627" i="15"/>
  <c r="B18627" i="15"/>
  <c r="H18626" i="15"/>
  <c r="B18626" i="15"/>
  <c r="H18625" i="15"/>
  <c r="B18625" i="15"/>
  <c r="H18624" i="15"/>
  <c r="B18624" i="15"/>
  <c r="H18623" i="15"/>
  <c r="B18623" i="15"/>
  <c r="H18622" i="15"/>
  <c r="B18622" i="15"/>
  <c r="H18621" i="15"/>
  <c r="B18621" i="15"/>
  <c r="H18620" i="15"/>
  <c r="B18620" i="15"/>
  <c r="H18619" i="15"/>
  <c r="B18619" i="15"/>
  <c r="H18618" i="15"/>
  <c r="B18618" i="15"/>
  <c r="H18617" i="15"/>
  <c r="B18617" i="15"/>
  <c r="H18616" i="15"/>
  <c r="B18616" i="15"/>
  <c r="H18615" i="15"/>
  <c r="B18615" i="15"/>
  <c r="H18614" i="15"/>
  <c r="B18614" i="15"/>
  <c r="H18613" i="15"/>
  <c r="B18613" i="15"/>
  <c r="H18612" i="15"/>
  <c r="B18612" i="15"/>
  <c r="H18611" i="15"/>
  <c r="B18611" i="15"/>
  <c r="H18610" i="15"/>
  <c r="B18610" i="15"/>
  <c r="H18609" i="15"/>
  <c r="B18609" i="15"/>
  <c r="H18608" i="15"/>
  <c r="B18608" i="15"/>
  <c r="H18607" i="15"/>
  <c r="B18607" i="15"/>
  <c r="H18606" i="15"/>
  <c r="B18606" i="15"/>
  <c r="H18605" i="15"/>
  <c r="B18605" i="15"/>
  <c r="H18604" i="15"/>
  <c r="B18604" i="15"/>
  <c r="H18603" i="15"/>
  <c r="B18603" i="15"/>
  <c r="H18602" i="15"/>
  <c r="B18602" i="15"/>
  <c r="H18601" i="15"/>
  <c r="B18601" i="15"/>
  <c r="H18600" i="15"/>
  <c r="B18600" i="15"/>
  <c r="H18599" i="15"/>
  <c r="B18599" i="15"/>
  <c r="H18598" i="15"/>
  <c r="B18598" i="15"/>
  <c r="H18597" i="15"/>
  <c r="B18597" i="15"/>
  <c r="H18596" i="15"/>
  <c r="B18596" i="15"/>
  <c r="H18595" i="15"/>
  <c r="B18595" i="15"/>
  <c r="H18594" i="15"/>
  <c r="B18594" i="15"/>
  <c r="H18593" i="15"/>
  <c r="B18593" i="15"/>
  <c r="H18592" i="15"/>
  <c r="B18592" i="15"/>
  <c r="H18591" i="15"/>
  <c r="B18591" i="15"/>
  <c r="H18590" i="15"/>
  <c r="B18590" i="15"/>
  <c r="H18589" i="15"/>
  <c r="B18589" i="15"/>
  <c r="H18588" i="15"/>
  <c r="B18588" i="15"/>
  <c r="H18587" i="15"/>
  <c r="B18587" i="15"/>
  <c r="H18586" i="15"/>
  <c r="B18586" i="15"/>
  <c r="H18585" i="15"/>
  <c r="B18585" i="15"/>
  <c r="H18584" i="15"/>
  <c r="B18584" i="15"/>
  <c r="H18583" i="15"/>
  <c r="B18583" i="15"/>
  <c r="H18582" i="15"/>
  <c r="B18582" i="15"/>
  <c r="H18581" i="15"/>
  <c r="B18581" i="15"/>
  <c r="H18580" i="15"/>
  <c r="B18580" i="15"/>
  <c r="H18579" i="15"/>
  <c r="B18579" i="15"/>
  <c r="H18578" i="15"/>
  <c r="B18578" i="15"/>
  <c r="H18577" i="15"/>
  <c r="B18577" i="15"/>
  <c r="H18576" i="15"/>
  <c r="B18576" i="15"/>
  <c r="H18575" i="15"/>
  <c r="B18575" i="15"/>
  <c r="H18574" i="15"/>
  <c r="B18574" i="15"/>
  <c r="H18573" i="15"/>
  <c r="B18573" i="15"/>
  <c r="H18572" i="15"/>
  <c r="B18572" i="15"/>
  <c r="H18571" i="15"/>
  <c r="B18571" i="15"/>
  <c r="H18570" i="15"/>
  <c r="B18570" i="15"/>
  <c r="H18569" i="15"/>
  <c r="B18569" i="15"/>
  <c r="H18568" i="15"/>
  <c r="B18568" i="15"/>
  <c r="H18567" i="15"/>
  <c r="B18567" i="15"/>
  <c r="H18566" i="15"/>
  <c r="B18566" i="15"/>
  <c r="H18565" i="15"/>
  <c r="B18565" i="15"/>
  <c r="H18564" i="15"/>
  <c r="B18564" i="15"/>
  <c r="H18563" i="15"/>
  <c r="B18563" i="15"/>
  <c r="H18562" i="15"/>
  <c r="B18562" i="15"/>
  <c r="H18561" i="15"/>
  <c r="B18561" i="15"/>
  <c r="H18560" i="15"/>
  <c r="B18560" i="15"/>
  <c r="H18559" i="15"/>
  <c r="B18559" i="15"/>
  <c r="H18558" i="15"/>
  <c r="B18558" i="15"/>
  <c r="H18557" i="15"/>
  <c r="B18557" i="15"/>
  <c r="H18556" i="15"/>
  <c r="B18556" i="15"/>
  <c r="H18555" i="15"/>
  <c r="B18555" i="15"/>
  <c r="H18554" i="15"/>
  <c r="B18554" i="15"/>
  <c r="H18553" i="15"/>
  <c r="B18553" i="15"/>
  <c r="H18552" i="15"/>
  <c r="B18552" i="15"/>
  <c r="H18551" i="15"/>
  <c r="B18551" i="15"/>
  <c r="H18550" i="15"/>
  <c r="B18550" i="15"/>
  <c r="H18549" i="15"/>
  <c r="B18549" i="15"/>
  <c r="H18548" i="15"/>
  <c r="B18548" i="15"/>
  <c r="H18547" i="15"/>
  <c r="B18547" i="15"/>
  <c r="H18546" i="15"/>
  <c r="B18546" i="15"/>
  <c r="H18545" i="15"/>
  <c r="B18545" i="15"/>
  <c r="H18544" i="15"/>
  <c r="B18544" i="15"/>
  <c r="H18543" i="15"/>
  <c r="B18543" i="15"/>
  <c r="H18542" i="15"/>
  <c r="B18542" i="15"/>
  <c r="H18541" i="15"/>
  <c r="B18541" i="15"/>
  <c r="H18540" i="15"/>
  <c r="B18540" i="15"/>
  <c r="H18539" i="15"/>
  <c r="B18539" i="15"/>
  <c r="H18538" i="15"/>
  <c r="B18538" i="15"/>
  <c r="H18537" i="15"/>
  <c r="B18537" i="15"/>
  <c r="H18536" i="15"/>
  <c r="B18536" i="15"/>
  <c r="H18535" i="15"/>
  <c r="B18535" i="15"/>
  <c r="H18534" i="15"/>
  <c r="B18534" i="15"/>
  <c r="H18533" i="15"/>
  <c r="B18533" i="15"/>
  <c r="H18532" i="15"/>
  <c r="B18532" i="15"/>
  <c r="H18531" i="15"/>
  <c r="B18531" i="15"/>
  <c r="H18530" i="15"/>
  <c r="B18530" i="15"/>
  <c r="H18529" i="15"/>
  <c r="B18529" i="15"/>
  <c r="H18528" i="15"/>
  <c r="B18528" i="15"/>
  <c r="H18527" i="15"/>
  <c r="B18527" i="15"/>
  <c r="H18526" i="15"/>
  <c r="B18526" i="15"/>
  <c r="H18525" i="15"/>
  <c r="B18525" i="15"/>
  <c r="H18524" i="15"/>
  <c r="B18524" i="15"/>
  <c r="H18523" i="15"/>
  <c r="B18523" i="15"/>
  <c r="H18522" i="15"/>
  <c r="B18522" i="15"/>
  <c r="H18521" i="15"/>
  <c r="B18521" i="15"/>
  <c r="H18520" i="15"/>
  <c r="B18520" i="15"/>
  <c r="H18519" i="15"/>
  <c r="B18519" i="15"/>
  <c r="H18518" i="15"/>
  <c r="B18518" i="15"/>
  <c r="H18517" i="15"/>
  <c r="B18517" i="15"/>
  <c r="H18516" i="15"/>
  <c r="B18516" i="15"/>
  <c r="H18515" i="15"/>
  <c r="B18515" i="15"/>
  <c r="H18514" i="15"/>
  <c r="B18514" i="15"/>
  <c r="H18513" i="15"/>
  <c r="B18513" i="15"/>
  <c r="H18512" i="15"/>
  <c r="B18512" i="15"/>
  <c r="H18511" i="15"/>
  <c r="B18511" i="15"/>
  <c r="H18510" i="15"/>
  <c r="B18510" i="15"/>
  <c r="H18509" i="15"/>
  <c r="B18509" i="15"/>
  <c r="H18508" i="15"/>
  <c r="B18508" i="15"/>
  <c r="H18507" i="15"/>
  <c r="B18507" i="15"/>
  <c r="H18506" i="15"/>
  <c r="B18506" i="15"/>
  <c r="H18505" i="15"/>
  <c r="B18505" i="15"/>
  <c r="H18504" i="15"/>
  <c r="B18504" i="15"/>
  <c r="H18503" i="15"/>
  <c r="B18503" i="15"/>
  <c r="H18502" i="15"/>
  <c r="B18502" i="15"/>
  <c r="H18501" i="15"/>
  <c r="B18501" i="15"/>
  <c r="H18500" i="15"/>
  <c r="B18500" i="15"/>
  <c r="H18499" i="15"/>
  <c r="B18499" i="15"/>
  <c r="H18498" i="15"/>
  <c r="B18498" i="15"/>
  <c r="H18497" i="15"/>
  <c r="B18497" i="15"/>
  <c r="H18496" i="15"/>
  <c r="B18496" i="15"/>
  <c r="H18495" i="15"/>
  <c r="B18495" i="15"/>
  <c r="H18494" i="15"/>
  <c r="B18494" i="15"/>
  <c r="H18493" i="15"/>
  <c r="B18493" i="15"/>
  <c r="H18492" i="15"/>
  <c r="B18492" i="15"/>
  <c r="H18491" i="15"/>
  <c r="B18491" i="15"/>
  <c r="H18490" i="15"/>
  <c r="B18490" i="15"/>
  <c r="H18489" i="15"/>
  <c r="B18489" i="15"/>
  <c r="H18488" i="15"/>
  <c r="B18488" i="15"/>
  <c r="H18487" i="15"/>
  <c r="B18487" i="15"/>
  <c r="H18486" i="15"/>
  <c r="B18486" i="15"/>
  <c r="H18485" i="15"/>
  <c r="B18485" i="15"/>
  <c r="H18484" i="15"/>
  <c r="B18484" i="15"/>
  <c r="H18483" i="15"/>
  <c r="B18483" i="15"/>
  <c r="H18482" i="15"/>
  <c r="B18482" i="15"/>
  <c r="H18481" i="15"/>
  <c r="B18481" i="15"/>
  <c r="H18480" i="15"/>
  <c r="B18480" i="15"/>
  <c r="H18479" i="15"/>
  <c r="B18479" i="15"/>
  <c r="H18478" i="15"/>
  <c r="B18478" i="15"/>
  <c r="H18477" i="15"/>
  <c r="B18477" i="15"/>
  <c r="H18476" i="15"/>
  <c r="B18476" i="15"/>
  <c r="H18475" i="15"/>
  <c r="B18475" i="15"/>
  <c r="H18474" i="15"/>
  <c r="B18474" i="15"/>
  <c r="H18473" i="15"/>
  <c r="B18473" i="15"/>
  <c r="H18472" i="15"/>
  <c r="B18472" i="15"/>
  <c r="H18471" i="15"/>
  <c r="B18471" i="15"/>
  <c r="H18470" i="15"/>
  <c r="B18470" i="15"/>
  <c r="H18469" i="15"/>
  <c r="B18469" i="15"/>
  <c r="H18468" i="15"/>
  <c r="B18468" i="15"/>
  <c r="H18467" i="15"/>
  <c r="B18467" i="15"/>
  <c r="H18466" i="15"/>
  <c r="B18466" i="15"/>
  <c r="H18465" i="15"/>
  <c r="B18465" i="15"/>
  <c r="H18464" i="15"/>
  <c r="B18464" i="15"/>
  <c r="H18463" i="15"/>
  <c r="B18463" i="15"/>
  <c r="H18462" i="15"/>
  <c r="B18462" i="15"/>
  <c r="H18461" i="15"/>
  <c r="B18461" i="15"/>
  <c r="H18460" i="15"/>
  <c r="B18460" i="15"/>
  <c r="H18459" i="15"/>
  <c r="B18459" i="15"/>
  <c r="H18458" i="15"/>
  <c r="B18458" i="15"/>
  <c r="H18457" i="15"/>
  <c r="B18457" i="15"/>
  <c r="H18456" i="15"/>
  <c r="B18456" i="15"/>
  <c r="H18455" i="15"/>
  <c r="B18455" i="15"/>
  <c r="H18454" i="15"/>
  <c r="B18454" i="15"/>
  <c r="H18453" i="15"/>
  <c r="B18453" i="15"/>
  <c r="H18452" i="15"/>
  <c r="B18452" i="15"/>
  <c r="H18451" i="15"/>
  <c r="B18451" i="15"/>
  <c r="H18450" i="15"/>
  <c r="B18450" i="15"/>
  <c r="H18449" i="15"/>
  <c r="B18449" i="15"/>
  <c r="H18448" i="15"/>
  <c r="B18448" i="15"/>
  <c r="H18447" i="15"/>
  <c r="B18447" i="15"/>
  <c r="H18446" i="15"/>
  <c r="B18446" i="15"/>
  <c r="H18445" i="15"/>
  <c r="B18445" i="15"/>
  <c r="H18444" i="15"/>
  <c r="B18444" i="15"/>
  <c r="H18443" i="15"/>
  <c r="B18443" i="15"/>
  <c r="H18442" i="15"/>
  <c r="B18442" i="15"/>
  <c r="H18441" i="15"/>
  <c r="B18441" i="15"/>
  <c r="H18440" i="15"/>
  <c r="B18440" i="15"/>
  <c r="H18439" i="15"/>
  <c r="B18439" i="15"/>
  <c r="H18438" i="15"/>
  <c r="B18438" i="15"/>
  <c r="H18437" i="15"/>
  <c r="B18437" i="15"/>
  <c r="H18436" i="15"/>
  <c r="B18436" i="15"/>
  <c r="H18435" i="15"/>
  <c r="B18435" i="15"/>
  <c r="H18434" i="15"/>
  <c r="B18434" i="15"/>
  <c r="H18433" i="15"/>
  <c r="B18433" i="15"/>
  <c r="H18432" i="15"/>
  <c r="B18432" i="15"/>
  <c r="H18431" i="15"/>
  <c r="B18431" i="15"/>
  <c r="H18430" i="15"/>
  <c r="B18430" i="15"/>
  <c r="H18429" i="15"/>
  <c r="B18429" i="15"/>
  <c r="H18428" i="15"/>
  <c r="B18428" i="15"/>
  <c r="H18427" i="15"/>
  <c r="B18427" i="15"/>
  <c r="H18426" i="15"/>
  <c r="B18426" i="15"/>
  <c r="H18425" i="15"/>
  <c r="B18425" i="15"/>
  <c r="H18424" i="15"/>
  <c r="B18424" i="15"/>
  <c r="H18423" i="15"/>
  <c r="B18423" i="15"/>
  <c r="H18422" i="15"/>
  <c r="B18422" i="15"/>
  <c r="H18421" i="15"/>
  <c r="B18421" i="15"/>
  <c r="H18420" i="15"/>
  <c r="B18420" i="15"/>
  <c r="H18419" i="15"/>
  <c r="B18419" i="15"/>
  <c r="H18418" i="15"/>
  <c r="B18418" i="15"/>
  <c r="H18417" i="15"/>
  <c r="B18417" i="15"/>
  <c r="H18416" i="15"/>
  <c r="B18416" i="15"/>
  <c r="H18415" i="15"/>
  <c r="B18415" i="15"/>
  <c r="H18414" i="15"/>
  <c r="B18414" i="15"/>
  <c r="H18413" i="15"/>
  <c r="B18413" i="15"/>
  <c r="H18412" i="15"/>
  <c r="B18412" i="15"/>
  <c r="H18411" i="15"/>
  <c r="B18411" i="15"/>
  <c r="H18410" i="15"/>
  <c r="B18410" i="15"/>
  <c r="H18409" i="15"/>
  <c r="B18409" i="15"/>
  <c r="H18408" i="15"/>
  <c r="B18408" i="15"/>
  <c r="H18407" i="15"/>
  <c r="B18407" i="15"/>
  <c r="H18406" i="15"/>
  <c r="B18406" i="15"/>
  <c r="H18405" i="15"/>
  <c r="B18405" i="15"/>
  <c r="H18404" i="15"/>
  <c r="B18404" i="15"/>
  <c r="H18403" i="15"/>
  <c r="B18403" i="15"/>
  <c r="H18402" i="15"/>
  <c r="B18402" i="15"/>
  <c r="H18401" i="15"/>
  <c r="B18401" i="15"/>
  <c r="H18400" i="15"/>
  <c r="B18400" i="15"/>
  <c r="H18399" i="15"/>
  <c r="B18399" i="15"/>
  <c r="H18398" i="15"/>
  <c r="B18398" i="15"/>
  <c r="H18397" i="15"/>
  <c r="B18397" i="15"/>
  <c r="H18396" i="15"/>
  <c r="B18396" i="15"/>
  <c r="H18395" i="15"/>
  <c r="B18395" i="15"/>
  <c r="H18394" i="15"/>
  <c r="B18394" i="15"/>
  <c r="H18393" i="15"/>
  <c r="B18393" i="15"/>
  <c r="H18392" i="15"/>
  <c r="B18392" i="15"/>
  <c r="H18391" i="15"/>
  <c r="B18391" i="15"/>
  <c r="H18390" i="15"/>
  <c r="B18390" i="15"/>
  <c r="H18389" i="15"/>
  <c r="B18389" i="15"/>
  <c r="H18388" i="15"/>
  <c r="B18388" i="15"/>
  <c r="H18387" i="15"/>
  <c r="B18387" i="15"/>
  <c r="H18386" i="15"/>
  <c r="B18386" i="15"/>
  <c r="H18385" i="15"/>
  <c r="B18385" i="15"/>
  <c r="H18384" i="15"/>
  <c r="B18384" i="15"/>
  <c r="H18383" i="15"/>
  <c r="B18383" i="15"/>
  <c r="H18382" i="15"/>
  <c r="B18382" i="15"/>
  <c r="H18381" i="15"/>
  <c r="B18381" i="15"/>
  <c r="H18380" i="15"/>
  <c r="B18380" i="15"/>
  <c r="H18379" i="15"/>
  <c r="B18379" i="15"/>
  <c r="H18378" i="15"/>
  <c r="B18378" i="15"/>
  <c r="H18377" i="15"/>
  <c r="B18377" i="15"/>
  <c r="H18376" i="15"/>
  <c r="B18376" i="15"/>
  <c r="H18375" i="15"/>
  <c r="B18375" i="15"/>
  <c r="H18374" i="15"/>
  <c r="B18374" i="15"/>
  <c r="H18373" i="15"/>
  <c r="B18373" i="15"/>
  <c r="H18372" i="15"/>
  <c r="B18372" i="15"/>
  <c r="H18371" i="15"/>
  <c r="B18371" i="15"/>
  <c r="H18370" i="15"/>
  <c r="B18370" i="15"/>
  <c r="H18369" i="15"/>
  <c r="B18369" i="15"/>
  <c r="H18368" i="15"/>
  <c r="B18368" i="15"/>
  <c r="H18367" i="15"/>
  <c r="B18367" i="15"/>
  <c r="H18366" i="15"/>
  <c r="B18366" i="15"/>
  <c r="H18365" i="15"/>
  <c r="B18365" i="15"/>
  <c r="H18364" i="15"/>
  <c r="B18364" i="15"/>
  <c r="H18363" i="15"/>
  <c r="B18363" i="15"/>
  <c r="H18362" i="15"/>
  <c r="B18362" i="15"/>
  <c r="H18361" i="15"/>
  <c r="B18361" i="15"/>
  <c r="H18360" i="15"/>
  <c r="B18360" i="15"/>
  <c r="H18359" i="15"/>
  <c r="B18359" i="15"/>
  <c r="H18358" i="15"/>
  <c r="B18358" i="15"/>
  <c r="H18357" i="15"/>
  <c r="B18357" i="15"/>
  <c r="H18356" i="15"/>
  <c r="B18356" i="15"/>
  <c r="H18355" i="15"/>
  <c r="B18355" i="15"/>
  <c r="H18354" i="15"/>
  <c r="B18354" i="15"/>
  <c r="H18353" i="15"/>
  <c r="B18353" i="15"/>
  <c r="H18352" i="15"/>
  <c r="B18352" i="15"/>
  <c r="H18351" i="15"/>
  <c r="B18351" i="15"/>
  <c r="H18350" i="15"/>
  <c r="B18350" i="15"/>
  <c r="H18349" i="15"/>
  <c r="B18349" i="15"/>
  <c r="H18348" i="15"/>
  <c r="B18348" i="15"/>
  <c r="H18347" i="15"/>
  <c r="B18347" i="15"/>
  <c r="H18346" i="15"/>
  <c r="B18346" i="15"/>
  <c r="H18345" i="15"/>
  <c r="B18345" i="15"/>
  <c r="H18344" i="15"/>
  <c r="B18344" i="15"/>
  <c r="H18343" i="15"/>
  <c r="B18343" i="15"/>
  <c r="H18342" i="15"/>
  <c r="B18342" i="15"/>
  <c r="H18341" i="15"/>
  <c r="B18341" i="15"/>
  <c r="H18340" i="15"/>
  <c r="B18340" i="15"/>
  <c r="H18339" i="15"/>
  <c r="B18339" i="15"/>
  <c r="H18338" i="15"/>
  <c r="B18338" i="15"/>
  <c r="H18337" i="15"/>
  <c r="B18337" i="15"/>
  <c r="H18336" i="15"/>
  <c r="B18336" i="15"/>
  <c r="H18335" i="15"/>
  <c r="B18335" i="15"/>
  <c r="H18334" i="15"/>
  <c r="B18334" i="15"/>
  <c r="H18333" i="15"/>
  <c r="B18333" i="15"/>
  <c r="H18332" i="15"/>
  <c r="B18332" i="15"/>
  <c r="H18331" i="15"/>
  <c r="B18331" i="15"/>
  <c r="H18330" i="15"/>
  <c r="B18330" i="15"/>
  <c r="H18329" i="15"/>
  <c r="B18329" i="15"/>
  <c r="H18328" i="15"/>
  <c r="B18328" i="15"/>
  <c r="H18327" i="15"/>
  <c r="B18327" i="15"/>
  <c r="H18326" i="15"/>
  <c r="B18326" i="15"/>
  <c r="H18325" i="15"/>
  <c r="B18325" i="15"/>
  <c r="H18324" i="15"/>
  <c r="B18324" i="15"/>
  <c r="H18323" i="15"/>
  <c r="B18323" i="15"/>
  <c r="H18322" i="15"/>
  <c r="B18322" i="15"/>
  <c r="H18321" i="15"/>
  <c r="B18321" i="15"/>
  <c r="H18320" i="15"/>
  <c r="B18320" i="15"/>
  <c r="H18319" i="15"/>
  <c r="B18319" i="15"/>
  <c r="H18318" i="15"/>
  <c r="B18318" i="15"/>
  <c r="H18317" i="15"/>
  <c r="B18317" i="15"/>
  <c r="H18316" i="15"/>
  <c r="B18316" i="15"/>
  <c r="H18315" i="15"/>
  <c r="B18315" i="15"/>
  <c r="H18314" i="15"/>
  <c r="B18314" i="15"/>
  <c r="H18313" i="15"/>
  <c r="B18313" i="15"/>
  <c r="H18312" i="15"/>
  <c r="B18312" i="15"/>
  <c r="H18311" i="15"/>
  <c r="B18311" i="15"/>
  <c r="H18310" i="15"/>
  <c r="B18310" i="15"/>
  <c r="H18309" i="15"/>
  <c r="B18309" i="15"/>
  <c r="H18308" i="15"/>
  <c r="B18308" i="15"/>
  <c r="H18307" i="15"/>
  <c r="B18307" i="15"/>
  <c r="H18306" i="15"/>
  <c r="B18306" i="15"/>
  <c r="H18305" i="15"/>
  <c r="B18305" i="15"/>
  <c r="H18304" i="15"/>
  <c r="B18304" i="15"/>
  <c r="H18303" i="15"/>
  <c r="B18303" i="15"/>
  <c r="H18302" i="15"/>
  <c r="B18302" i="15"/>
  <c r="H18301" i="15"/>
  <c r="B18301" i="15"/>
  <c r="H18300" i="15"/>
  <c r="B18300" i="15"/>
  <c r="H18299" i="15"/>
  <c r="B18299" i="15"/>
  <c r="H18298" i="15"/>
  <c r="B18298" i="15"/>
  <c r="H18297" i="15"/>
  <c r="B18297" i="15"/>
  <c r="H18296" i="15"/>
  <c r="B18296" i="15"/>
  <c r="H18295" i="15"/>
  <c r="B18295" i="15"/>
  <c r="H18294" i="15"/>
  <c r="B18294" i="15"/>
  <c r="H18293" i="15"/>
  <c r="B18293" i="15"/>
  <c r="H18292" i="15"/>
  <c r="B18292" i="15"/>
  <c r="H18291" i="15"/>
  <c r="B18291" i="15"/>
  <c r="H18290" i="15"/>
  <c r="B18290" i="15"/>
  <c r="H18289" i="15"/>
  <c r="B18289" i="15"/>
  <c r="H18288" i="15"/>
  <c r="B18288" i="15"/>
  <c r="H18287" i="15"/>
  <c r="B18287" i="15"/>
  <c r="H18286" i="15"/>
  <c r="B18286" i="15"/>
  <c r="H18285" i="15"/>
  <c r="B18285" i="15"/>
  <c r="H18284" i="15"/>
  <c r="B18284" i="15"/>
  <c r="H18283" i="15"/>
  <c r="B18283" i="15"/>
  <c r="H18282" i="15"/>
  <c r="B18282" i="15"/>
  <c r="H18281" i="15"/>
  <c r="B18281" i="15"/>
  <c r="H18280" i="15"/>
  <c r="B18280" i="15"/>
  <c r="H18279" i="15"/>
  <c r="B18279" i="15"/>
  <c r="H18278" i="15"/>
  <c r="B18278" i="15"/>
  <c r="H18277" i="15"/>
  <c r="B18277" i="15"/>
  <c r="H18276" i="15"/>
  <c r="B18276" i="15"/>
  <c r="H18275" i="15"/>
  <c r="B18275" i="15"/>
  <c r="H18274" i="15"/>
  <c r="B18274" i="15"/>
  <c r="H18273" i="15"/>
  <c r="B18273" i="15"/>
  <c r="H18272" i="15"/>
  <c r="B18272" i="15"/>
  <c r="H18271" i="15"/>
  <c r="B18271" i="15"/>
  <c r="H18270" i="15"/>
  <c r="B18270" i="15"/>
  <c r="H18269" i="15"/>
  <c r="B18269" i="15"/>
  <c r="H18268" i="15"/>
  <c r="B18268" i="15"/>
  <c r="H18267" i="15"/>
  <c r="B18267" i="15"/>
  <c r="H18266" i="15"/>
  <c r="B18266" i="15"/>
  <c r="H18265" i="15"/>
  <c r="B18265" i="15"/>
  <c r="H18264" i="15"/>
  <c r="B18264" i="15"/>
  <c r="H18263" i="15"/>
  <c r="B18263" i="15"/>
  <c r="H18262" i="15"/>
  <c r="B18262" i="15"/>
  <c r="H18261" i="15"/>
  <c r="B18261" i="15"/>
  <c r="H18260" i="15"/>
  <c r="B18260" i="15"/>
  <c r="H18259" i="15"/>
  <c r="B18259" i="15"/>
  <c r="H18258" i="15"/>
  <c r="B18258" i="15"/>
  <c r="H18257" i="15"/>
  <c r="B18257" i="15"/>
  <c r="H18256" i="15"/>
  <c r="B18256" i="15"/>
  <c r="H18255" i="15"/>
  <c r="B18255" i="15"/>
  <c r="H18254" i="15"/>
  <c r="B18254" i="15"/>
  <c r="H18253" i="15"/>
  <c r="B18253" i="15"/>
  <c r="H18252" i="15"/>
  <c r="B18252" i="15"/>
  <c r="H18251" i="15"/>
  <c r="B18251" i="15"/>
  <c r="H18250" i="15"/>
  <c r="B18250" i="15"/>
  <c r="H18249" i="15"/>
  <c r="B18249" i="15"/>
  <c r="H18248" i="15"/>
  <c r="B18248" i="15"/>
  <c r="H18247" i="15"/>
  <c r="B18247" i="15"/>
  <c r="H18246" i="15"/>
  <c r="B18246" i="15"/>
  <c r="H18245" i="15"/>
  <c r="B18245" i="15"/>
  <c r="H18244" i="15"/>
  <c r="B18244" i="15"/>
  <c r="H18243" i="15"/>
  <c r="B18243" i="15"/>
  <c r="H18242" i="15"/>
  <c r="B18242" i="15"/>
  <c r="H18241" i="15"/>
  <c r="B18241" i="15"/>
  <c r="H18240" i="15"/>
  <c r="B18240" i="15"/>
  <c r="H18239" i="15"/>
  <c r="B18239" i="15"/>
  <c r="H18238" i="15"/>
  <c r="B18238" i="15"/>
  <c r="H18237" i="15"/>
  <c r="B18237" i="15"/>
  <c r="H18236" i="15"/>
  <c r="B18236" i="15"/>
  <c r="H18235" i="15"/>
  <c r="B18235" i="15"/>
  <c r="H18234" i="15"/>
  <c r="B18234" i="15"/>
  <c r="H18233" i="15"/>
  <c r="B18233" i="15"/>
  <c r="H18232" i="15"/>
  <c r="B18232" i="15"/>
  <c r="H18231" i="15"/>
  <c r="B18231" i="15"/>
  <c r="H18230" i="15"/>
  <c r="B18230" i="15"/>
  <c r="H18229" i="15"/>
  <c r="B18229" i="15"/>
  <c r="H18228" i="15"/>
  <c r="B18228" i="15"/>
  <c r="H18227" i="15"/>
  <c r="B18227" i="15"/>
  <c r="H18226" i="15"/>
  <c r="B18226" i="15"/>
  <c r="H18225" i="15"/>
  <c r="B18225" i="15"/>
  <c r="H18224" i="15"/>
  <c r="B18224" i="15"/>
  <c r="H18223" i="15"/>
  <c r="B18223" i="15"/>
  <c r="H18222" i="15"/>
  <c r="B18222" i="15"/>
  <c r="H18221" i="15"/>
  <c r="B18221" i="15"/>
  <c r="H18220" i="15"/>
  <c r="B18220" i="15"/>
  <c r="H18219" i="15"/>
  <c r="B18219" i="15"/>
  <c r="H18218" i="15"/>
  <c r="B18218" i="15"/>
  <c r="H18217" i="15"/>
  <c r="B18217" i="15"/>
  <c r="H18216" i="15"/>
  <c r="B18216" i="15"/>
  <c r="H18215" i="15"/>
  <c r="B18215" i="15"/>
  <c r="H18214" i="15"/>
  <c r="B18214" i="15"/>
  <c r="H18213" i="15"/>
  <c r="B18213" i="15"/>
  <c r="H18212" i="15"/>
  <c r="B18212" i="15"/>
  <c r="H18211" i="15"/>
  <c r="B18211" i="15"/>
  <c r="H18210" i="15"/>
  <c r="B18210" i="15"/>
  <c r="H18209" i="15"/>
  <c r="B18209" i="15"/>
  <c r="H18208" i="15"/>
  <c r="B18208" i="15"/>
  <c r="H18207" i="15"/>
  <c r="B18207" i="15"/>
  <c r="H18206" i="15"/>
  <c r="B18206" i="15"/>
  <c r="H18205" i="15"/>
  <c r="B18205" i="15"/>
  <c r="H18204" i="15"/>
  <c r="B18204" i="15"/>
  <c r="H18203" i="15"/>
  <c r="B18203" i="15"/>
  <c r="H18202" i="15"/>
  <c r="B18202" i="15"/>
  <c r="H18201" i="15"/>
  <c r="B18201" i="15"/>
  <c r="H18200" i="15"/>
  <c r="B18200" i="15"/>
  <c r="H18199" i="15"/>
  <c r="B18199" i="15"/>
  <c r="H18198" i="15"/>
  <c r="B18198" i="15"/>
  <c r="H18197" i="15"/>
  <c r="B18197" i="15"/>
  <c r="H18196" i="15"/>
  <c r="B18196" i="15"/>
  <c r="H18195" i="15"/>
  <c r="B18195" i="15"/>
  <c r="H18194" i="15"/>
  <c r="B18194" i="15"/>
  <c r="H18193" i="15"/>
  <c r="B18193" i="15"/>
  <c r="H18192" i="15"/>
  <c r="B18192" i="15"/>
  <c r="H18191" i="15"/>
  <c r="B18191" i="15"/>
  <c r="H18190" i="15"/>
  <c r="B18190" i="15"/>
  <c r="H18189" i="15"/>
  <c r="B18189" i="15"/>
  <c r="H18188" i="15"/>
  <c r="B18188" i="15"/>
  <c r="H18187" i="15"/>
  <c r="B18187" i="15"/>
  <c r="H18186" i="15"/>
  <c r="B18186" i="15"/>
  <c r="H18185" i="15"/>
  <c r="B18185" i="15"/>
  <c r="H18184" i="15"/>
  <c r="B18184" i="15"/>
  <c r="H18183" i="15"/>
  <c r="B18183" i="15"/>
  <c r="H18182" i="15"/>
  <c r="B18182" i="15"/>
  <c r="H18181" i="15"/>
  <c r="B18181" i="15"/>
  <c r="H18180" i="15"/>
  <c r="B18180" i="15"/>
  <c r="H18179" i="15"/>
  <c r="B18179" i="15"/>
  <c r="H18178" i="15"/>
  <c r="B18178" i="15"/>
  <c r="H18177" i="15"/>
  <c r="B18177" i="15"/>
  <c r="H18176" i="15"/>
  <c r="B18176" i="15"/>
  <c r="H18175" i="15"/>
  <c r="B18175" i="15"/>
  <c r="H18174" i="15"/>
  <c r="B18174" i="15"/>
  <c r="H18173" i="15"/>
  <c r="B18173" i="15"/>
  <c r="H18172" i="15"/>
  <c r="B18172" i="15"/>
  <c r="H18171" i="15"/>
  <c r="B18171" i="15"/>
  <c r="H18170" i="15"/>
  <c r="B18170" i="15"/>
  <c r="H18169" i="15"/>
  <c r="B18169" i="15"/>
  <c r="H18168" i="15"/>
  <c r="B18168" i="15"/>
  <c r="H18167" i="15"/>
  <c r="B18167" i="15"/>
  <c r="H18166" i="15"/>
  <c r="B18166" i="15"/>
  <c r="H18165" i="15"/>
  <c r="B18165" i="15"/>
  <c r="H18164" i="15"/>
  <c r="B18164" i="15"/>
  <c r="H18163" i="15"/>
  <c r="B18163" i="15"/>
  <c r="H18162" i="15"/>
  <c r="B18162" i="15"/>
  <c r="H18161" i="15"/>
  <c r="B18161" i="15"/>
  <c r="H18160" i="15"/>
  <c r="B18160" i="15"/>
  <c r="H18159" i="15"/>
  <c r="B18159" i="15"/>
  <c r="H18158" i="15"/>
  <c r="B18158" i="15"/>
  <c r="H18157" i="15"/>
  <c r="B18157" i="15"/>
  <c r="H18156" i="15"/>
  <c r="B18156" i="15"/>
  <c r="H18155" i="15"/>
  <c r="B18155" i="15"/>
  <c r="H18154" i="15"/>
  <c r="B18154" i="15"/>
  <c r="H18153" i="15"/>
  <c r="B18153" i="15"/>
  <c r="H18152" i="15"/>
  <c r="B18152" i="15"/>
  <c r="H18151" i="15"/>
  <c r="B18151" i="15"/>
  <c r="H18150" i="15"/>
  <c r="B18150" i="15"/>
  <c r="H18149" i="15"/>
  <c r="B18149" i="15"/>
  <c r="H18148" i="15"/>
  <c r="B18148" i="15"/>
  <c r="H18147" i="15"/>
  <c r="B18147" i="15"/>
  <c r="H18146" i="15"/>
  <c r="B18146" i="15"/>
  <c r="H18145" i="15"/>
  <c r="B18145" i="15"/>
  <c r="H18144" i="15"/>
  <c r="B18144" i="15"/>
  <c r="H18143" i="15"/>
  <c r="B18143" i="15"/>
  <c r="H18142" i="15"/>
  <c r="B18142" i="15"/>
  <c r="H18141" i="15"/>
  <c r="B18141" i="15"/>
  <c r="H18140" i="15"/>
  <c r="B18140" i="15"/>
  <c r="H18139" i="15"/>
  <c r="B18139" i="15"/>
  <c r="H18138" i="15"/>
  <c r="B18138" i="15"/>
  <c r="H18137" i="15"/>
  <c r="B18137" i="15"/>
  <c r="H18136" i="15"/>
  <c r="B18136" i="15"/>
  <c r="H18135" i="15"/>
  <c r="B18135" i="15"/>
  <c r="H18134" i="15"/>
  <c r="B18134" i="15"/>
  <c r="H18133" i="15"/>
  <c r="B18133" i="15"/>
  <c r="H18132" i="15"/>
  <c r="B18132" i="15"/>
  <c r="H18131" i="15"/>
  <c r="B18131" i="15"/>
  <c r="H18130" i="15"/>
  <c r="B18130" i="15"/>
  <c r="H18129" i="15"/>
  <c r="B18129" i="15"/>
  <c r="H18128" i="15"/>
  <c r="B18128" i="15"/>
  <c r="H18127" i="15"/>
  <c r="B18127" i="15"/>
  <c r="H18126" i="15"/>
  <c r="B18126" i="15"/>
  <c r="H18125" i="15"/>
  <c r="B18125" i="15"/>
  <c r="H18124" i="15"/>
  <c r="B18124" i="15"/>
  <c r="H18123" i="15"/>
  <c r="B18123" i="15"/>
  <c r="H18122" i="15"/>
  <c r="B18122" i="15"/>
  <c r="H18121" i="15"/>
  <c r="B18121" i="15"/>
  <c r="H18120" i="15"/>
  <c r="B18120" i="15"/>
  <c r="H18119" i="15"/>
  <c r="B18119" i="15"/>
  <c r="H18118" i="15"/>
  <c r="B18118" i="15"/>
  <c r="H18117" i="15"/>
  <c r="B18117" i="15"/>
  <c r="H18116" i="15"/>
  <c r="B18116" i="15"/>
  <c r="H18115" i="15"/>
  <c r="B18115" i="15"/>
  <c r="H18114" i="15"/>
  <c r="B18114" i="15"/>
  <c r="H18113" i="15"/>
  <c r="B18113" i="15"/>
  <c r="H18112" i="15"/>
  <c r="B18112" i="15"/>
  <c r="H18111" i="15"/>
  <c r="B18111" i="15"/>
  <c r="H18110" i="15"/>
  <c r="B18110" i="15"/>
  <c r="H18109" i="15"/>
  <c r="B18109" i="15"/>
  <c r="H18108" i="15"/>
  <c r="B18108" i="15"/>
  <c r="H18107" i="15"/>
  <c r="B18107" i="15"/>
  <c r="H18106" i="15"/>
  <c r="B18106" i="15"/>
  <c r="H18105" i="15"/>
  <c r="B18105" i="15"/>
  <c r="H18104" i="15"/>
  <c r="B18104" i="15"/>
  <c r="H18103" i="15"/>
  <c r="B18103" i="15"/>
  <c r="H18102" i="15"/>
  <c r="B18102" i="15"/>
  <c r="H18101" i="15"/>
  <c r="B18101" i="15"/>
  <c r="H18100" i="15"/>
  <c r="B18100" i="15"/>
  <c r="H18099" i="15"/>
  <c r="B18099" i="15"/>
  <c r="H18098" i="15"/>
  <c r="B18098" i="15"/>
  <c r="H18097" i="15"/>
  <c r="B18097" i="15"/>
  <c r="H18096" i="15"/>
  <c r="B18096" i="15"/>
  <c r="H18095" i="15"/>
  <c r="B18095" i="15"/>
  <c r="H18094" i="15"/>
  <c r="B18094" i="15"/>
  <c r="H18093" i="15"/>
  <c r="B18093" i="15"/>
  <c r="H18092" i="15"/>
  <c r="B18092" i="15"/>
  <c r="H18091" i="15"/>
  <c r="B18091" i="15"/>
  <c r="H18090" i="15"/>
  <c r="B18090" i="15"/>
  <c r="H18089" i="15"/>
  <c r="B18089" i="15"/>
  <c r="H18088" i="15"/>
  <c r="B18088" i="15"/>
  <c r="H18087" i="15"/>
  <c r="B18087" i="15"/>
  <c r="H18086" i="15"/>
  <c r="B18086" i="15"/>
  <c r="H18085" i="15"/>
  <c r="B18085" i="15"/>
  <c r="H18084" i="15"/>
  <c r="B18084" i="15"/>
  <c r="H18083" i="15"/>
  <c r="B18083" i="15"/>
  <c r="H18082" i="15"/>
  <c r="B18082" i="15"/>
  <c r="H18081" i="15"/>
  <c r="B18081" i="15"/>
  <c r="H18080" i="15"/>
  <c r="B18080" i="15"/>
  <c r="H18079" i="15"/>
  <c r="B18079" i="15"/>
  <c r="H18078" i="15"/>
  <c r="B18078" i="15"/>
  <c r="H18077" i="15"/>
  <c r="B18077" i="15"/>
  <c r="H18076" i="15"/>
  <c r="B18076" i="15"/>
  <c r="H18075" i="15"/>
  <c r="B18075" i="15"/>
  <c r="H18074" i="15"/>
  <c r="B18074" i="15"/>
  <c r="H18073" i="15"/>
  <c r="B18073" i="15"/>
  <c r="H18072" i="15"/>
  <c r="B18072" i="15"/>
  <c r="H18071" i="15"/>
  <c r="B18071" i="15"/>
  <c r="H18070" i="15"/>
  <c r="B18070" i="15"/>
  <c r="H18069" i="15"/>
  <c r="B18069" i="15"/>
  <c r="H18068" i="15"/>
  <c r="B18068" i="15"/>
  <c r="H18067" i="15"/>
  <c r="B18067" i="15"/>
  <c r="H18066" i="15"/>
  <c r="B18066" i="15"/>
  <c r="H18065" i="15"/>
  <c r="B18065" i="15"/>
  <c r="H18064" i="15"/>
  <c r="B18064" i="15"/>
  <c r="H18063" i="15"/>
  <c r="B18063" i="15"/>
  <c r="H18062" i="15"/>
  <c r="B18062" i="15"/>
  <c r="H18061" i="15"/>
  <c r="B18061" i="15"/>
  <c r="H18060" i="15"/>
  <c r="B18060" i="15"/>
  <c r="H18059" i="15"/>
  <c r="B18059" i="15"/>
  <c r="H18058" i="15"/>
  <c r="B18058" i="15"/>
  <c r="H18057" i="15"/>
  <c r="B18057" i="15"/>
  <c r="H18056" i="15"/>
  <c r="B18056" i="15"/>
  <c r="H18055" i="15"/>
  <c r="B18055" i="15"/>
  <c r="H18054" i="15"/>
  <c r="B18054" i="15"/>
  <c r="H18053" i="15"/>
  <c r="B18053" i="15"/>
  <c r="H18052" i="15"/>
  <c r="B18052" i="15"/>
  <c r="H18051" i="15"/>
  <c r="B18051" i="15"/>
  <c r="H18050" i="15"/>
  <c r="B18050" i="15"/>
  <c r="H18049" i="15"/>
  <c r="B18049" i="15"/>
  <c r="H18048" i="15"/>
  <c r="B18048" i="15"/>
  <c r="H18047" i="15"/>
  <c r="B18047" i="15"/>
  <c r="H18046" i="15"/>
  <c r="B18046" i="15"/>
  <c r="H18045" i="15"/>
  <c r="B18045" i="15"/>
  <c r="H18044" i="15"/>
  <c r="B18044" i="15"/>
  <c r="H18043" i="15"/>
  <c r="B18043" i="15"/>
  <c r="H18042" i="15"/>
  <c r="B18042" i="15"/>
  <c r="H18041" i="15"/>
  <c r="B18041" i="15"/>
  <c r="H18040" i="15"/>
  <c r="B18040" i="15"/>
  <c r="H18039" i="15"/>
  <c r="B18039" i="15"/>
  <c r="H18038" i="15"/>
  <c r="B18038" i="15"/>
  <c r="H18037" i="15"/>
  <c r="B18037" i="15"/>
  <c r="H18036" i="15"/>
  <c r="B18036" i="15"/>
  <c r="H18035" i="15"/>
  <c r="B18035" i="15"/>
  <c r="H18034" i="15"/>
  <c r="B18034" i="15"/>
  <c r="H18033" i="15"/>
  <c r="B18033" i="15"/>
  <c r="H18032" i="15"/>
  <c r="B18032" i="15"/>
  <c r="H18031" i="15"/>
  <c r="B18031" i="15"/>
  <c r="H18030" i="15"/>
  <c r="B18030" i="15"/>
  <c r="H18029" i="15"/>
  <c r="B18029" i="15"/>
  <c r="H18028" i="15"/>
  <c r="B18028" i="15"/>
  <c r="H18027" i="15"/>
  <c r="B18027" i="15"/>
  <c r="H18026" i="15"/>
  <c r="B18026" i="15"/>
  <c r="H18025" i="15"/>
  <c r="B18025" i="15"/>
  <c r="H18024" i="15"/>
  <c r="B18024" i="15"/>
  <c r="H18023" i="15"/>
  <c r="B18023" i="15"/>
  <c r="H18022" i="15"/>
  <c r="B18022" i="15"/>
  <c r="H18021" i="15"/>
  <c r="B18021" i="15"/>
  <c r="H18020" i="15"/>
  <c r="B18020" i="15"/>
  <c r="H18019" i="15"/>
  <c r="B18019" i="15"/>
  <c r="H18018" i="15"/>
  <c r="B18018" i="15"/>
  <c r="H18017" i="15"/>
  <c r="B18017" i="15"/>
  <c r="H18016" i="15"/>
  <c r="B18016" i="15"/>
  <c r="H18015" i="15"/>
  <c r="B18015" i="15"/>
  <c r="H18014" i="15"/>
  <c r="B18014" i="15"/>
  <c r="H18013" i="15"/>
  <c r="B18013" i="15"/>
  <c r="H18012" i="15"/>
  <c r="B18012" i="15"/>
  <c r="H18011" i="15"/>
  <c r="B18011" i="15"/>
  <c r="H18010" i="15"/>
  <c r="B18010" i="15"/>
  <c r="H18009" i="15"/>
  <c r="B18009" i="15"/>
  <c r="H18008" i="15"/>
  <c r="B18008" i="15"/>
  <c r="H18007" i="15"/>
  <c r="B18007" i="15"/>
  <c r="H18006" i="15"/>
  <c r="B18006" i="15"/>
  <c r="H18005" i="15"/>
  <c r="B18005" i="15"/>
  <c r="H18004" i="15"/>
  <c r="B18004" i="15"/>
  <c r="H18003" i="15"/>
  <c r="B18003" i="15"/>
  <c r="H18002" i="15"/>
  <c r="B18002" i="15"/>
  <c r="H18001" i="15"/>
  <c r="B18001" i="15"/>
  <c r="H18000" i="15"/>
  <c r="B18000" i="15"/>
  <c r="H17999" i="15"/>
  <c r="B17999" i="15"/>
  <c r="H17998" i="15"/>
  <c r="B17998" i="15"/>
  <c r="H17997" i="15"/>
  <c r="B17997" i="15"/>
  <c r="H17996" i="15"/>
  <c r="B17996" i="15"/>
  <c r="H17995" i="15"/>
  <c r="B17995" i="15"/>
  <c r="H17994" i="15"/>
  <c r="B17994" i="15"/>
  <c r="H17993" i="15"/>
  <c r="B17993" i="15"/>
  <c r="H17992" i="15"/>
  <c r="B17992" i="15"/>
  <c r="H17991" i="15"/>
  <c r="B17991" i="15"/>
  <c r="H17990" i="15"/>
  <c r="B17990" i="15"/>
  <c r="H17989" i="15"/>
  <c r="B17989" i="15"/>
  <c r="H17988" i="15"/>
  <c r="B17988" i="15"/>
  <c r="H17987" i="15"/>
  <c r="B17987" i="15"/>
  <c r="H17986" i="15"/>
  <c r="B17986" i="15"/>
  <c r="H17985" i="15"/>
  <c r="B17985" i="15"/>
  <c r="H17984" i="15"/>
  <c r="B17984" i="15"/>
  <c r="H17983" i="15"/>
  <c r="B17983" i="15"/>
  <c r="H17982" i="15"/>
  <c r="B17982" i="15"/>
  <c r="H17981" i="15"/>
  <c r="B17981" i="15"/>
  <c r="H17980" i="15"/>
  <c r="B17980" i="15"/>
  <c r="H17979" i="15"/>
  <c r="B17979" i="15"/>
  <c r="H17978" i="15"/>
  <c r="B17978" i="15"/>
  <c r="H17977" i="15"/>
  <c r="B17977" i="15"/>
  <c r="H17976" i="15"/>
  <c r="B17976" i="15"/>
  <c r="H17975" i="15"/>
  <c r="B17975" i="15"/>
  <c r="H17974" i="15"/>
  <c r="B17974" i="15"/>
  <c r="H17973" i="15"/>
  <c r="B17973" i="15"/>
  <c r="H17972" i="15"/>
  <c r="B17972" i="15"/>
  <c r="H17971" i="15"/>
  <c r="B17971" i="15"/>
  <c r="H17970" i="15"/>
  <c r="B17970" i="15"/>
  <c r="H17969" i="15"/>
  <c r="B17969" i="15"/>
  <c r="H17968" i="15"/>
  <c r="B17968" i="15"/>
  <c r="H17967" i="15"/>
  <c r="B17967" i="15"/>
  <c r="H17966" i="15"/>
  <c r="B17966" i="15"/>
  <c r="H17965" i="15"/>
  <c r="B17965" i="15"/>
  <c r="H17964" i="15"/>
  <c r="B17964" i="15"/>
  <c r="H17963" i="15"/>
  <c r="B17963" i="15"/>
  <c r="H17962" i="15"/>
  <c r="B17962" i="15"/>
  <c r="H17961" i="15"/>
  <c r="B17961" i="15"/>
  <c r="H17960" i="15"/>
  <c r="B17960" i="15"/>
  <c r="H17959" i="15"/>
  <c r="B17959" i="15"/>
  <c r="H17958" i="15"/>
  <c r="B17958" i="15"/>
  <c r="H17957" i="15"/>
  <c r="B17957" i="15"/>
  <c r="H17956" i="15"/>
  <c r="B17956" i="15"/>
  <c r="H17955" i="15"/>
  <c r="B17955" i="15"/>
  <c r="H17954" i="15"/>
  <c r="B17954" i="15"/>
  <c r="H17953" i="15"/>
  <c r="B17953" i="15"/>
  <c r="H17952" i="15"/>
  <c r="B17952" i="15"/>
  <c r="H17951" i="15"/>
  <c r="B17951" i="15"/>
  <c r="H17950" i="15"/>
  <c r="B17950" i="15"/>
  <c r="H17949" i="15"/>
  <c r="B17949" i="15"/>
  <c r="H17948" i="15"/>
  <c r="B17948" i="15"/>
  <c r="H17947" i="15"/>
  <c r="B17947" i="15"/>
  <c r="H17946" i="15"/>
  <c r="B17946" i="15"/>
  <c r="H17945" i="15"/>
  <c r="B17945" i="15"/>
  <c r="H17944" i="15"/>
  <c r="B17944" i="15"/>
  <c r="H17943" i="15"/>
  <c r="B17943" i="15"/>
  <c r="H17942" i="15"/>
  <c r="B17942" i="15"/>
  <c r="H17941" i="15"/>
  <c r="B17941" i="15"/>
  <c r="H17940" i="15"/>
  <c r="B17940" i="15"/>
  <c r="H17939" i="15"/>
  <c r="B17939" i="15"/>
  <c r="H17938" i="15"/>
  <c r="B17938" i="15"/>
  <c r="H17937" i="15"/>
  <c r="B17937" i="15"/>
  <c r="H17936" i="15"/>
  <c r="B17936" i="15"/>
  <c r="H17935" i="15"/>
  <c r="B17935" i="15"/>
  <c r="H17934" i="15"/>
  <c r="B17934" i="15"/>
  <c r="H17933" i="15"/>
  <c r="B17933" i="15"/>
  <c r="H17932" i="15"/>
  <c r="B17932" i="15"/>
  <c r="H17931" i="15"/>
  <c r="B17931" i="15"/>
  <c r="H17930" i="15"/>
  <c r="B17930" i="15"/>
  <c r="H17929" i="15"/>
  <c r="B17929" i="15"/>
  <c r="H17928" i="15"/>
  <c r="B17928" i="15"/>
  <c r="H17927" i="15"/>
  <c r="B17927" i="15"/>
  <c r="H17926" i="15"/>
  <c r="B17926" i="15"/>
  <c r="H17925" i="15"/>
  <c r="B17925" i="15"/>
  <c r="H17924" i="15"/>
  <c r="B17924" i="15"/>
  <c r="H17923" i="15"/>
  <c r="B17923" i="15"/>
  <c r="H17922" i="15"/>
  <c r="B17922" i="15"/>
  <c r="H17921" i="15"/>
  <c r="B17921" i="15"/>
  <c r="H17920" i="15"/>
  <c r="B17920" i="15"/>
  <c r="H17919" i="15"/>
  <c r="B17919" i="15"/>
  <c r="H17918" i="15"/>
  <c r="B17918" i="15"/>
  <c r="H17917" i="15"/>
  <c r="B17917" i="15"/>
  <c r="H17916" i="15"/>
  <c r="B17916" i="15"/>
  <c r="H17915" i="15"/>
  <c r="B17915" i="15"/>
  <c r="H17914" i="15"/>
  <c r="B17914" i="15"/>
  <c r="H17913" i="15"/>
  <c r="B17913" i="15"/>
  <c r="H17912" i="15"/>
  <c r="B17912" i="15"/>
  <c r="H17911" i="15"/>
  <c r="B17911" i="15"/>
  <c r="H17910" i="15"/>
  <c r="B17910" i="15"/>
  <c r="H17909" i="15"/>
  <c r="B17909" i="15"/>
  <c r="H17908" i="15"/>
  <c r="B17908" i="15"/>
  <c r="H17907" i="15"/>
  <c r="B17907" i="15"/>
  <c r="H17906" i="15"/>
  <c r="B17906" i="15"/>
  <c r="H17905" i="15"/>
  <c r="B17905" i="15"/>
  <c r="H17904" i="15"/>
  <c r="B17904" i="15"/>
  <c r="H17903" i="15"/>
  <c r="B17903" i="15"/>
  <c r="H17902" i="15"/>
  <c r="B17902" i="15"/>
  <c r="H17901" i="15"/>
  <c r="B17901" i="15"/>
  <c r="H17900" i="15"/>
  <c r="B17900" i="15"/>
  <c r="H17899" i="15"/>
  <c r="B17899" i="15"/>
  <c r="H17898" i="15"/>
  <c r="B17898" i="15"/>
  <c r="H17897" i="15"/>
  <c r="B17897" i="15"/>
  <c r="H17896" i="15"/>
  <c r="B17896" i="15"/>
  <c r="H17895" i="15"/>
  <c r="B17895" i="15"/>
  <c r="H17894" i="15"/>
  <c r="B17894" i="15"/>
  <c r="H17893" i="15"/>
  <c r="B17893" i="15"/>
  <c r="H17892" i="15"/>
  <c r="B17892" i="15"/>
  <c r="H17891" i="15"/>
  <c r="B17891" i="15"/>
  <c r="H17890" i="15"/>
  <c r="B17890" i="15"/>
  <c r="H17889" i="15"/>
  <c r="B17889" i="15"/>
  <c r="H17888" i="15"/>
  <c r="B17888" i="15"/>
  <c r="H17887" i="15"/>
  <c r="B17887" i="15"/>
  <c r="H17886" i="15"/>
  <c r="B17886" i="15"/>
  <c r="H17885" i="15"/>
  <c r="B17885" i="15"/>
  <c r="H17884" i="15"/>
  <c r="B17884" i="15"/>
  <c r="H17883" i="15"/>
  <c r="B17883" i="15"/>
  <c r="H17882" i="15"/>
  <c r="B17882" i="15"/>
  <c r="H17881" i="15"/>
  <c r="B17881" i="15"/>
  <c r="H17880" i="15"/>
  <c r="B17880" i="15"/>
  <c r="H17879" i="15"/>
  <c r="B17879" i="15"/>
  <c r="H17878" i="15"/>
  <c r="B17878" i="15"/>
  <c r="H17877" i="15"/>
  <c r="B17877" i="15"/>
  <c r="H17876" i="15"/>
  <c r="B17876" i="15"/>
  <c r="H17875" i="15"/>
  <c r="B17875" i="15"/>
  <c r="H17874" i="15"/>
  <c r="B17874" i="15"/>
  <c r="H17873" i="15"/>
  <c r="B17873" i="15"/>
  <c r="H17872" i="15"/>
  <c r="B17872" i="15"/>
  <c r="H17871" i="15"/>
  <c r="B17871" i="15"/>
  <c r="H17870" i="15"/>
  <c r="B17870" i="15"/>
  <c r="H17869" i="15"/>
  <c r="B17869" i="15"/>
  <c r="H17868" i="15"/>
  <c r="B17868" i="15"/>
  <c r="H17867" i="15"/>
  <c r="B17867" i="15"/>
  <c r="H17866" i="15"/>
  <c r="B17866" i="15"/>
  <c r="H17865" i="15"/>
  <c r="B17865" i="15"/>
  <c r="H17864" i="15"/>
  <c r="B17864" i="15"/>
  <c r="H17863" i="15"/>
  <c r="B17863" i="15"/>
  <c r="H17862" i="15"/>
  <c r="B17862" i="15"/>
  <c r="H17861" i="15"/>
  <c r="B17861" i="15"/>
  <c r="H17860" i="15"/>
  <c r="B17860" i="15"/>
  <c r="H17859" i="15"/>
  <c r="B17859" i="15"/>
  <c r="H17858" i="15"/>
  <c r="B17858" i="15"/>
  <c r="H17857" i="15"/>
  <c r="B17857" i="15"/>
  <c r="H17856" i="15"/>
  <c r="B17856" i="15"/>
  <c r="H17855" i="15"/>
  <c r="B17855" i="15"/>
  <c r="H17854" i="15"/>
  <c r="B17854" i="15"/>
  <c r="H17853" i="15"/>
  <c r="B17853" i="15"/>
  <c r="H17852" i="15"/>
  <c r="B17852" i="15"/>
  <c r="H17851" i="15"/>
  <c r="B17851" i="15"/>
  <c r="H17850" i="15"/>
  <c r="B17850" i="15"/>
  <c r="H17849" i="15"/>
  <c r="B17849" i="15"/>
  <c r="H17848" i="15"/>
  <c r="B17848" i="15"/>
  <c r="H17847" i="15"/>
  <c r="B17847" i="15"/>
  <c r="H17846" i="15"/>
  <c r="B17846" i="15"/>
  <c r="H17845" i="15"/>
  <c r="B17845" i="15"/>
  <c r="H17844" i="15"/>
  <c r="B17844" i="15"/>
  <c r="H17843" i="15"/>
  <c r="B17843" i="15"/>
  <c r="H17842" i="15"/>
  <c r="B17842" i="15"/>
  <c r="H17841" i="15"/>
  <c r="B17841" i="15"/>
  <c r="H17840" i="15"/>
  <c r="B17840" i="15"/>
  <c r="H17839" i="15"/>
  <c r="B17839" i="15"/>
  <c r="H17838" i="15"/>
  <c r="B17838" i="15"/>
  <c r="H17837" i="15"/>
  <c r="B17837" i="15"/>
  <c r="H17836" i="15"/>
  <c r="B17836" i="15"/>
  <c r="H17835" i="15"/>
  <c r="B17835" i="15"/>
  <c r="H17834" i="15"/>
  <c r="B17834" i="15"/>
  <c r="H17833" i="15"/>
  <c r="B17833" i="15"/>
  <c r="H17832" i="15"/>
  <c r="B17832" i="15"/>
  <c r="H17831" i="15"/>
  <c r="B17831" i="15"/>
  <c r="H17830" i="15"/>
  <c r="B17830" i="15"/>
  <c r="H17829" i="15"/>
  <c r="B17829" i="15"/>
  <c r="H17828" i="15"/>
  <c r="B17828" i="15"/>
  <c r="H17827" i="15"/>
  <c r="B17827" i="15"/>
  <c r="H17826" i="15"/>
  <c r="B17826" i="15"/>
  <c r="H17825" i="15"/>
  <c r="B17825" i="15"/>
  <c r="H17824" i="15"/>
  <c r="B17824" i="15"/>
  <c r="H17823" i="15"/>
  <c r="B17823" i="15"/>
  <c r="H17822" i="15"/>
  <c r="B17822" i="15"/>
  <c r="H17821" i="15"/>
  <c r="B17821" i="15"/>
  <c r="H17820" i="15"/>
  <c r="B17820" i="15"/>
  <c r="H17819" i="15"/>
  <c r="B17819" i="15"/>
  <c r="H17818" i="15"/>
  <c r="B17818" i="15"/>
  <c r="H17817" i="15"/>
  <c r="B17817" i="15"/>
  <c r="H17816" i="15"/>
  <c r="B17816" i="15"/>
  <c r="H17815" i="15"/>
  <c r="B17815" i="15"/>
  <c r="H17814" i="15"/>
  <c r="B17814" i="15"/>
  <c r="H17813" i="15"/>
  <c r="B17813" i="15"/>
  <c r="H17812" i="15"/>
  <c r="B17812" i="15"/>
  <c r="H17811" i="15"/>
  <c r="B17811" i="15"/>
  <c r="H17810" i="15"/>
  <c r="B17810" i="15"/>
  <c r="H17809" i="15"/>
  <c r="B17809" i="15"/>
  <c r="H17808" i="15"/>
  <c r="B17808" i="15"/>
  <c r="H17807" i="15"/>
  <c r="B17807" i="15"/>
  <c r="H17806" i="15"/>
  <c r="B17806" i="15"/>
  <c r="H17805" i="15"/>
  <c r="B17805" i="15"/>
  <c r="H17804" i="15"/>
  <c r="B17804" i="15"/>
  <c r="H17803" i="15"/>
  <c r="B17803" i="15"/>
  <c r="H17802" i="15"/>
  <c r="B17802" i="15"/>
  <c r="H17801" i="15"/>
  <c r="B17801" i="15"/>
  <c r="H17800" i="15"/>
  <c r="B17800" i="15"/>
  <c r="H17799" i="15"/>
  <c r="B17799" i="15"/>
  <c r="H17798" i="15"/>
  <c r="B17798" i="15"/>
  <c r="H17797" i="15"/>
  <c r="B17797" i="15"/>
  <c r="H17796" i="15"/>
  <c r="B17796" i="15"/>
  <c r="H17795" i="15"/>
  <c r="B17795" i="15"/>
  <c r="H17794" i="15"/>
  <c r="B17794" i="15"/>
  <c r="H17793" i="15"/>
  <c r="B17793" i="15"/>
  <c r="H17792" i="15"/>
  <c r="B17792" i="15"/>
  <c r="H17791" i="15"/>
  <c r="B17791" i="15"/>
  <c r="H17790" i="15"/>
  <c r="B17790" i="15"/>
  <c r="H17789" i="15"/>
  <c r="B17789" i="15"/>
  <c r="H17788" i="15"/>
  <c r="B17788" i="15"/>
  <c r="H17787" i="15"/>
  <c r="B17787" i="15"/>
  <c r="H17786" i="15"/>
  <c r="B17786" i="15"/>
  <c r="H17785" i="15"/>
  <c r="B17785" i="15"/>
  <c r="H17784" i="15"/>
  <c r="B17784" i="15"/>
  <c r="H17783" i="15"/>
  <c r="B17783" i="15"/>
  <c r="H17782" i="15"/>
  <c r="B17782" i="15"/>
  <c r="H17781" i="15"/>
  <c r="B17781" i="15"/>
  <c r="H17780" i="15"/>
  <c r="B17780" i="15"/>
  <c r="H17779" i="15"/>
  <c r="B17779" i="15"/>
  <c r="H17778" i="15"/>
  <c r="B17778" i="15"/>
  <c r="H17777" i="15"/>
  <c r="B17777" i="15"/>
  <c r="H17776" i="15"/>
  <c r="B17776" i="15"/>
  <c r="H17775" i="15"/>
  <c r="B17775" i="15"/>
  <c r="H17774" i="15"/>
  <c r="B17774" i="15"/>
  <c r="H17773" i="15"/>
  <c r="B17773" i="15"/>
  <c r="H17772" i="15"/>
  <c r="B17772" i="15"/>
  <c r="H17771" i="15"/>
  <c r="B17771" i="15"/>
  <c r="H17770" i="15"/>
  <c r="B17770" i="15"/>
  <c r="H17769" i="15"/>
  <c r="B17769" i="15"/>
  <c r="H17768" i="15"/>
  <c r="B17768" i="15"/>
  <c r="H17767" i="15"/>
  <c r="B17767" i="15"/>
  <c r="H17766" i="15"/>
  <c r="B17766" i="15"/>
  <c r="H17765" i="15"/>
  <c r="B17765" i="15"/>
  <c r="H17764" i="15"/>
  <c r="B17764" i="15"/>
  <c r="H17763" i="15"/>
  <c r="B17763" i="15"/>
  <c r="H17762" i="15"/>
  <c r="B17762" i="15"/>
  <c r="H17761" i="15"/>
  <c r="B17761" i="15"/>
  <c r="H17760" i="15"/>
  <c r="B17760" i="15"/>
  <c r="H17759" i="15"/>
  <c r="B17759" i="15"/>
  <c r="H17758" i="15"/>
  <c r="B17758" i="15"/>
  <c r="H17757" i="15"/>
  <c r="B17757" i="15"/>
  <c r="H17756" i="15"/>
  <c r="B17756" i="15"/>
  <c r="H17755" i="15"/>
  <c r="B17755" i="15"/>
  <c r="H17754" i="15"/>
  <c r="B17754" i="15"/>
  <c r="H17753" i="15"/>
  <c r="B17753" i="15"/>
  <c r="H17752" i="15"/>
  <c r="B17752" i="15"/>
  <c r="H17751" i="15"/>
  <c r="B17751" i="15"/>
  <c r="H17750" i="15"/>
  <c r="B17750" i="15"/>
  <c r="H17749" i="15"/>
  <c r="B17749" i="15"/>
  <c r="H17748" i="15"/>
  <c r="B17748" i="15"/>
  <c r="H17747" i="15"/>
  <c r="B17747" i="15"/>
  <c r="H17746" i="15"/>
  <c r="B17746" i="15"/>
  <c r="H17745" i="15"/>
  <c r="B17745" i="15"/>
  <c r="H17744" i="15"/>
  <c r="B17744" i="15"/>
  <c r="H17743" i="15"/>
  <c r="B17743" i="15"/>
  <c r="H17742" i="15"/>
  <c r="B17742" i="15"/>
  <c r="H17741" i="15"/>
  <c r="B17741" i="15"/>
  <c r="H17740" i="15"/>
  <c r="B17740" i="15"/>
  <c r="H17739" i="15"/>
  <c r="B17739" i="15"/>
  <c r="H17738" i="15"/>
  <c r="B17738" i="15"/>
  <c r="H17737" i="15"/>
  <c r="B17737" i="15"/>
  <c r="H17736" i="15"/>
  <c r="B17736" i="15"/>
  <c r="H17735" i="15"/>
  <c r="B17735" i="15"/>
  <c r="H17734" i="15"/>
  <c r="B17734" i="15"/>
  <c r="H17733" i="15"/>
  <c r="B17733" i="15"/>
  <c r="H17732" i="15"/>
  <c r="B17732" i="15"/>
  <c r="H17731" i="15"/>
  <c r="B17731" i="15"/>
  <c r="H17730" i="15"/>
  <c r="B17730" i="15"/>
  <c r="H17729" i="15"/>
  <c r="B17729" i="15"/>
  <c r="H17728" i="15"/>
  <c r="B17728" i="15"/>
  <c r="H17727" i="15"/>
  <c r="B17727" i="15"/>
  <c r="H17726" i="15"/>
  <c r="B17726" i="15"/>
  <c r="H17725" i="15"/>
  <c r="B17725" i="15"/>
  <c r="H17724" i="15"/>
  <c r="B17724" i="15"/>
  <c r="H17723" i="15"/>
  <c r="B17723" i="15"/>
  <c r="H17722" i="15"/>
  <c r="B17722" i="15"/>
  <c r="H17721" i="15"/>
  <c r="B17721" i="15"/>
  <c r="H17720" i="15"/>
  <c r="B17720" i="15"/>
  <c r="H17719" i="15"/>
  <c r="B17719" i="15"/>
  <c r="H17718" i="15"/>
  <c r="B17718" i="15"/>
  <c r="H17717" i="15"/>
  <c r="B17717" i="15"/>
  <c r="H17716" i="15"/>
  <c r="B17716" i="15"/>
  <c r="H17715" i="15"/>
  <c r="B17715" i="15"/>
  <c r="H17714" i="15"/>
  <c r="B17714" i="15"/>
  <c r="H17713" i="15"/>
  <c r="B17713" i="15"/>
  <c r="H17712" i="15"/>
  <c r="B17712" i="15"/>
  <c r="H17711" i="15"/>
  <c r="B17711" i="15"/>
  <c r="H17710" i="15"/>
  <c r="B17710" i="15"/>
  <c r="H17709" i="15"/>
  <c r="B17709" i="15"/>
  <c r="H17708" i="15"/>
  <c r="B17708" i="15"/>
  <c r="H17707" i="15"/>
  <c r="B17707" i="15"/>
  <c r="H17706" i="15"/>
  <c r="B17706" i="15"/>
  <c r="H17705" i="15"/>
  <c r="B17705" i="15"/>
  <c r="H17704" i="15"/>
  <c r="B17704" i="15"/>
  <c r="H17703" i="15"/>
  <c r="B17703" i="15"/>
  <c r="H17702" i="15"/>
  <c r="B17702" i="15"/>
  <c r="H17701" i="15"/>
  <c r="B17701" i="15"/>
  <c r="H17700" i="15"/>
  <c r="B17700" i="15"/>
  <c r="H17699" i="15"/>
  <c r="B17699" i="15"/>
  <c r="H17698" i="15"/>
  <c r="B17698" i="15"/>
  <c r="H17697" i="15"/>
  <c r="B17697" i="15"/>
  <c r="H17696" i="15"/>
  <c r="B17696" i="15"/>
  <c r="H17695" i="15"/>
  <c r="B17695" i="15"/>
  <c r="H17694" i="15"/>
  <c r="B17694" i="15"/>
  <c r="H17693" i="15"/>
  <c r="B17693" i="15"/>
  <c r="H17692" i="15"/>
  <c r="B17692" i="15"/>
  <c r="H17691" i="15"/>
  <c r="B17691" i="15"/>
  <c r="H17690" i="15"/>
  <c r="B17690" i="15"/>
  <c r="H17689" i="15"/>
  <c r="B17689" i="15"/>
  <c r="H17688" i="15"/>
  <c r="B17688" i="15"/>
  <c r="H17687" i="15"/>
  <c r="B17687" i="15"/>
  <c r="H17686" i="15"/>
  <c r="B17686" i="15"/>
  <c r="H17685" i="15"/>
  <c r="B17685" i="15"/>
  <c r="H17684" i="15"/>
  <c r="B17684" i="15"/>
  <c r="H17683" i="15"/>
  <c r="B17683" i="15"/>
  <c r="H17682" i="15"/>
  <c r="B17682" i="15"/>
  <c r="H17681" i="15"/>
  <c r="B17681" i="15"/>
  <c r="H17680" i="15"/>
  <c r="B17680" i="15"/>
  <c r="H17679" i="15"/>
  <c r="B17679" i="15"/>
  <c r="H17678" i="15"/>
  <c r="B17678" i="15"/>
  <c r="H17677" i="15"/>
  <c r="B17677" i="15"/>
  <c r="H17676" i="15"/>
  <c r="B17676" i="15"/>
  <c r="H17675" i="15"/>
  <c r="B17675" i="15"/>
  <c r="H17674" i="15"/>
  <c r="B17674" i="15"/>
  <c r="H17673" i="15"/>
  <c r="B17673" i="15"/>
  <c r="H17672" i="15"/>
  <c r="B17672" i="15"/>
  <c r="H17671" i="15"/>
  <c r="B17671" i="15"/>
  <c r="H17670" i="15"/>
  <c r="B17670" i="15"/>
  <c r="H17669" i="15"/>
  <c r="B17669" i="15"/>
  <c r="H17668" i="15"/>
  <c r="B17668" i="15"/>
  <c r="H17667" i="15"/>
  <c r="B17667" i="15"/>
  <c r="H17666" i="15"/>
  <c r="B17666" i="15"/>
  <c r="H17665" i="15"/>
  <c r="B17665" i="15"/>
  <c r="H17664" i="15"/>
  <c r="B17664" i="15"/>
  <c r="H17663" i="15"/>
  <c r="B17663" i="15"/>
  <c r="H17662" i="15"/>
  <c r="B17662" i="15"/>
  <c r="H17661" i="15"/>
  <c r="B17661" i="15"/>
  <c r="H17660" i="15"/>
  <c r="B17660" i="15"/>
  <c r="H17659" i="15"/>
  <c r="B17659" i="15"/>
  <c r="H17658" i="15"/>
  <c r="B17658" i="15"/>
  <c r="H17657" i="15"/>
  <c r="B17657" i="15"/>
  <c r="H17656" i="15"/>
  <c r="B17656" i="15"/>
  <c r="H17655" i="15"/>
  <c r="B17655" i="15"/>
  <c r="H17654" i="15"/>
  <c r="B17654" i="15"/>
  <c r="H17653" i="15"/>
  <c r="B17653" i="15"/>
  <c r="H17652" i="15"/>
  <c r="B17652" i="15"/>
  <c r="H17651" i="15"/>
  <c r="B17651" i="15"/>
  <c r="H17650" i="15"/>
  <c r="B17650" i="15"/>
  <c r="H17649" i="15"/>
  <c r="B17649" i="15"/>
  <c r="H17648" i="15"/>
  <c r="B17648" i="15"/>
  <c r="H17647" i="15"/>
  <c r="B17647" i="15"/>
  <c r="H17646" i="15"/>
  <c r="B17646" i="15"/>
  <c r="H17645" i="15"/>
  <c r="B17645" i="15"/>
  <c r="H17644" i="15"/>
  <c r="B17644" i="15"/>
  <c r="H17643" i="15"/>
  <c r="B17643" i="15"/>
  <c r="H17642" i="15"/>
  <c r="B17642" i="15"/>
  <c r="H17641" i="15"/>
  <c r="B17641" i="15"/>
  <c r="H17640" i="15"/>
  <c r="B17640" i="15"/>
  <c r="H17639" i="15"/>
  <c r="B17639" i="15"/>
  <c r="H17638" i="15"/>
  <c r="B17638" i="15"/>
  <c r="H17637" i="15"/>
  <c r="B17637" i="15"/>
  <c r="H17636" i="15"/>
  <c r="B17636" i="15"/>
  <c r="H17635" i="15"/>
  <c r="B17635" i="15"/>
  <c r="H17634" i="15"/>
  <c r="B17634" i="15"/>
  <c r="H17633" i="15"/>
  <c r="B17633" i="15"/>
  <c r="H17632" i="15"/>
  <c r="B17632" i="15"/>
  <c r="H17631" i="15"/>
  <c r="B17631" i="15"/>
  <c r="H17630" i="15"/>
  <c r="B17630" i="15"/>
  <c r="H17629" i="15"/>
  <c r="B17629" i="15"/>
  <c r="H17628" i="15"/>
  <c r="B17628" i="15"/>
  <c r="H17627" i="15"/>
  <c r="B17627" i="15"/>
  <c r="H17626" i="15"/>
  <c r="B17626" i="15"/>
  <c r="H17625" i="15"/>
  <c r="B17625" i="15"/>
  <c r="H17624" i="15"/>
  <c r="B17624" i="15"/>
  <c r="H17623" i="15"/>
  <c r="B17623" i="15"/>
  <c r="H17622" i="15"/>
  <c r="B17622" i="15"/>
  <c r="H17621" i="15"/>
  <c r="B17621" i="15"/>
  <c r="H17620" i="15"/>
  <c r="B17620" i="15"/>
  <c r="H17619" i="15"/>
  <c r="B17619" i="15"/>
  <c r="H17618" i="15"/>
  <c r="B17618" i="15"/>
  <c r="H17617" i="15"/>
  <c r="B17617" i="15"/>
  <c r="H17616" i="15"/>
  <c r="B17616" i="15"/>
  <c r="H17615" i="15"/>
  <c r="B17615" i="15"/>
  <c r="H17614" i="15"/>
  <c r="B17614" i="15"/>
  <c r="H17613" i="15"/>
  <c r="B17613" i="15"/>
  <c r="H17612" i="15"/>
  <c r="B17612" i="15"/>
  <c r="H17611" i="15"/>
  <c r="B17611" i="15"/>
  <c r="H17610" i="15"/>
  <c r="B17610" i="15"/>
  <c r="H17609" i="15"/>
  <c r="B17609" i="15"/>
  <c r="H17608" i="15"/>
  <c r="B17608" i="15"/>
  <c r="H17607" i="15"/>
  <c r="B17607" i="15"/>
  <c r="H17606" i="15"/>
  <c r="B17606" i="15"/>
  <c r="H17605" i="15"/>
  <c r="B17605" i="15"/>
  <c r="H17604" i="15"/>
  <c r="B17604" i="15"/>
  <c r="H17603" i="15"/>
  <c r="B17603" i="15"/>
  <c r="H17602" i="15"/>
  <c r="B17602" i="15"/>
  <c r="H17601" i="15"/>
  <c r="B17601" i="15"/>
  <c r="H17600" i="15"/>
  <c r="B17600" i="15"/>
  <c r="H17599" i="15"/>
  <c r="B17599" i="15"/>
  <c r="H17598" i="15"/>
  <c r="B17598" i="15"/>
  <c r="H17597" i="15"/>
  <c r="B17597" i="15"/>
  <c r="H17596" i="15"/>
  <c r="B17596" i="15"/>
  <c r="H17595" i="15"/>
  <c r="B17595" i="15"/>
  <c r="H17594" i="15"/>
  <c r="B17594" i="15"/>
  <c r="H17593" i="15"/>
  <c r="B17593" i="15"/>
  <c r="H17592" i="15"/>
  <c r="B17592" i="15"/>
  <c r="H17591" i="15"/>
  <c r="B17591" i="15"/>
  <c r="H17590" i="15"/>
  <c r="B17590" i="15"/>
  <c r="H17589" i="15"/>
  <c r="B17589" i="15"/>
  <c r="H17588" i="15"/>
  <c r="B17588" i="15"/>
  <c r="H17587" i="15"/>
  <c r="B17587" i="15"/>
  <c r="H17586" i="15"/>
  <c r="B17586" i="15"/>
  <c r="H17585" i="15"/>
  <c r="B17585" i="15"/>
  <c r="H17584" i="15"/>
  <c r="B17584" i="15"/>
  <c r="H17583" i="15"/>
  <c r="B17583" i="15"/>
  <c r="H17582" i="15"/>
  <c r="B17582" i="15"/>
  <c r="H17581" i="15"/>
  <c r="B17581" i="15"/>
  <c r="H17580" i="15"/>
  <c r="B17580" i="15"/>
  <c r="H17579" i="15"/>
  <c r="B17579" i="15"/>
  <c r="H17578" i="15"/>
  <c r="B17578" i="15"/>
  <c r="H17577" i="15"/>
  <c r="B17577" i="15"/>
  <c r="H17576" i="15"/>
  <c r="B17576" i="15"/>
  <c r="H17575" i="15"/>
  <c r="B17575" i="15"/>
  <c r="H17574" i="15"/>
  <c r="B17574" i="15"/>
  <c r="H17573" i="15"/>
  <c r="B17573" i="15"/>
  <c r="H17572" i="15"/>
  <c r="B17572" i="15"/>
  <c r="H17571" i="15"/>
  <c r="B17571" i="15"/>
  <c r="H17570" i="15"/>
  <c r="B17570" i="15"/>
  <c r="H17569" i="15"/>
  <c r="B17569" i="15"/>
  <c r="H17568" i="15"/>
  <c r="B17568" i="15"/>
  <c r="H17567" i="15"/>
  <c r="B17567" i="15"/>
  <c r="H17566" i="15"/>
  <c r="B17566" i="15"/>
  <c r="H17565" i="15"/>
  <c r="B17565" i="15"/>
  <c r="H17564" i="15"/>
  <c r="B17564" i="15"/>
  <c r="H17563" i="15"/>
  <c r="B17563" i="15"/>
  <c r="H17562" i="15"/>
  <c r="B17562" i="15"/>
  <c r="H17561" i="15"/>
  <c r="B17561" i="15"/>
  <c r="H17560" i="15"/>
  <c r="B17560" i="15"/>
  <c r="H17559" i="15"/>
  <c r="B17559" i="15"/>
  <c r="H17558" i="15"/>
  <c r="B17558" i="15"/>
  <c r="H17557" i="15"/>
  <c r="B17557" i="15"/>
  <c r="H17556" i="15"/>
  <c r="B17556" i="15"/>
  <c r="H17555" i="15"/>
  <c r="B17555" i="15"/>
  <c r="H17554" i="15"/>
  <c r="B17554" i="15"/>
  <c r="H17553" i="15"/>
  <c r="B17553" i="15"/>
  <c r="H17552" i="15"/>
  <c r="B17552" i="15"/>
  <c r="H17551" i="15"/>
  <c r="B17551" i="15"/>
  <c r="H17550" i="15"/>
  <c r="B17550" i="15"/>
  <c r="H17549" i="15"/>
  <c r="B17549" i="15"/>
  <c r="H17548" i="15"/>
  <c r="B17548" i="15"/>
  <c r="H17547" i="15"/>
  <c r="B17547" i="15"/>
  <c r="H17546" i="15"/>
  <c r="B17546" i="15"/>
  <c r="H17545" i="15"/>
  <c r="B17545" i="15"/>
  <c r="H17544" i="15"/>
  <c r="B17544" i="15"/>
  <c r="H17543" i="15"/>
  <c r="B17543" i="15"/>
  <c r="H17542" i="15"/>
  <c r="B17542" i="15"/>
  <c r="H17541" i="15"/>
  <c r="B17541" i="15"/>
  <c r="H17540" i="15"/>
  <c r="B17540" i="15"/>
  <c r="H17539" i="15"/>
  <c r="B17539" i="15"/>
  <c r="H17538" i="15"/>
  <c r="B17538" i="15"/>
  <c r="H17537" i="15"/>
  <c r="B17537" i="15"/>
  <c r="H17536" i="15"/>
  <c r="B17536" i="15"/>
  <c r="H17535" i="15"/>
  <c r="B17535" i="15"/>
  <c r="H17534" i="15"/>
  <c r="B17534" i="15"/>
  <c r="H17533" i="15"/>
  <c r="B17533" i="15"/>
  <c r="H17532" i="15"/>
  <c r="B17532" i="15"/>
  <c r="H17531" i="15"/>
  <c r="B17531" i="15"/>
  <c r="H17530" i="15"/>
  <c r="B17530" i="15"/>
  <c r="H17529" i="15"/>
  <c r="B17529" i="15"/>
  <c r="H17528" i="15"/>
  <c r="B17528" i="15"/>
  <c r="H17527" i="15"/>
  <c r="B17527" i="15"/>
  <c r="H17526" i="15"/>
  <c r="B17526" i="15"/>
  <c r="H17525" i="15"/>
  <c r="B17525" i="15"/>
  <c r="H17524" i="15"/>
  <c r="B17524" i="15"/>
  <c r="H17523" i="15"/>
  <c r="B17523" i="15"/>
  <c r="H17522" i="15"/>
  <c r="B17522" i="15"/>
  <c r="H17521" i="15"/>
  <c r="B17521" i="15"/>
  <c r="H17520" i="15"/>
  <c r="B17520" i="15"/>
  <c r="H17519" i="15"/>
  <c r="B17519" i="15"/>
  <c r="H17518" i="15"/>
  <c r="B17518" i="15"/>
  <c r="H17517" i="15"/>
  <c r="B17517" i="15"/>
  <c r="H17516" i="15"/>
  <c r="B17516" i="15"/>
  <c r="H17515" i="15"/>
  <c r="B17515" i="15"/>
  <c r="H17514" i="15"/>
  <c r="B17514" i="15"/>
  <c r="H17513" i="15"/>
  <c r="B17513" i="15"/>
  <c r="H17512" i="15"/>
  <c r="B17512" i="15"/>
  <c r="H17511" i="15"/>
  <c r="B17511" i="15"/>
  <c r="H17510" i="15"/>
  <c r="B17510" i="15"/>
  <c r="H17509" i="15"/>
  <c r="B17509" i="15"/>
  <c r="H17508" i="15"/>
  <c r="B17508" i="15"/>
  <c r="H17507" i="15"/>
  <c r="B17507" i="15"/>
  <c r="H17506" i="15"/>
  <c r="B17506" i="15"/>
  <c r="H17505" i="15"/>
  <c r="B17505" i="15"/>
  <c r="H17504" i="15"/>
  <c r="B17504" i="15"/>
  <c r="H17503" i="15"/>
  <c r="B17503" i="15"/>
  <c r="H17502" i="15"/>
  <c r="B17502" i="15"/>
  <c r="H17501" i="15"/>
  <c r="B17501" i="15"/>
  <c r="H17500" i="15"/>
  <c r="B17500" i="15"/>
  <c r="H17499" i="15"/>
  <c r="B17499" i="15"/>
  <c r="H17498" i="15"/>
  <c r="B17498" i="15"/>
  <c r="H17497" i="15"/>
  <c r="B17497" i="15"/>
  <c r="H17496" i="15"/>
  <c r="B17496" i="15"/>
  <c r="H17495" i="15"/>
  <c r="B17495" i="15"/>
  <c r="H17494" i="15"/>
  <c r="B17494" i="15"/>
  <c r="H17493" i="15"/>
  <c r="B17493" i="15"/>
  <c r="H17492" i="15"/>
  <c r="B17492" i="15"/>
  <c r="H17491" i="15"/>
  <c r="B17491" i="15"/>
  <c r="H17490" i="15"/>
  <c r="B17490" i="15"/>
  <c r="H17489" i="15"/>
  <c r="B17489" i="15"/>
  <c r="H17488" i="15"/>
  <c r="B17488" i="15"/>
  <c r="H17487" i="15"/>
  <c r="B17487" i="15"/>
  <c r="H17486" i="15"/>
  <c r="B17486" i="15"/>
  <c r="H17485" i="15"/>
  <c r="B17485" i="15"/>
  <c r="H17484" i="15"/>
  <c r="B17484" i="15"/>
  <c r="H17483" i="15"/>
  <c r="B17483" i="15"/>
  <c r="H17482" i="15"/>
  <c r="B17482" i="15"/>
  <c r="H17481" i="15"/>
  <c r="B17481" i="15"/>
  <c r="H17480" i="15"/>
  <c r="B17480" i="15"/>
  <c r="H17479" i="15"/>
  <c r="B17479" i="15"/>
  <c r="H17478" i="15"/>
  <c r="B17478" i="15"/>
  <c r="H17477" i="15"/>
  <c r="B17477" i="15"/>
  <c r="H17476" i="15"/>
  <c r="B17476" i="15"/>
  <c r="H17475" i="15"/>
  <c r="B17475" i="15"/>
  <c r="H17474" i="15"/>
  <c r="B17474" i="15"/>
  <c r="H17473" i="15"/>
  <c r="B17473" i="15"/>
  <c r="H17472" i="15"/>
  <c r="B17472" i="15"/>
  <c r="H17471" i="15"/>
  <c r="B17471" i="15"/>
  <c r="H17470" i="15"/>
  <c r="B17470" i="15"/>
  <c r="H17469" i="15"/>
  <c r="B17469" i="15"/>
  <c r="H17468" i="15"/>
  <c r="B17468" i="15"/>
  <c r="H17467" i="15"/>
  <c r="B17467" i="15"/>
  <c r="H17466" i="15"/>
  <c r="B17466" i="15"/>
  <c r="H17465" i="15"/>
  <c r="B17465" i="15"/>
  <c r="H17464" i="15"/>
  <c r="B17464" i="15"/>
  <c r="H17463" i="15"/>
  <c r="B17463" i="15"/>
  <c r="H17462" i="15"/>
  <c r="B17462" i="15"/>
  <c r="H17461" i="15"/>
  <c r="B17461" i="15"/>
  <c r="H17460" i="15"/>
  <c r="B17460" i="15"/>
  <c r="H17459" i="15"/>
  <c r="B17459" i="15"/>
  <c r="H17458" i="15"/>
  <c r="B17458" i="15"/>
  <c r="H17457" i="15"/>
  <c r="B17457" i="15"/>
  <c r="H17456" i="15"/>
  <c r="B17456" i="15"/>
  <c r="H17455" i="15"/>
  <c r="B17455" i="15"/>
  <c r="H17454" i="15"/>
  <c r="B17454" i="15"/>
  <c r="H17453" i="15"/>
  <c r="B17453" i="15"/>
  <c r="H17452" i="15"/>
  <c r="B17452" i="15"/>
  <c r="H17451" i="15"/>
  <c r="B17451" i="15"/>
  <c r="H17450" i="15"/>
  <c r="B17450" i="15"/>
  <c r="H17449" i="15"/>
  <c r="B17449" i="15"/>
  <c r="H17448" i="15"/>
  <c r="B17448" i="15"/>
  <c r="H17447" i="15"/>
  <c r="B17447" i="15"/>
  <c r="H17446" i="15"/>
  <c r="B17446" i="15"/>
  <c r="H17445" i="15"/>
  <c r="B17445" i="15"/>
  <c r="H17444" i="15"/>
  <c r="B17444" i="15"/>
  <c r="H17443" i="15"/>
  <c r="B17443" i="15"/>
  <c r="H17442" i="15"/>
  <c r="B17442" i="15"/>
  <c r="H17441" i="15"/>
  <c r="B17441" i="15"/>
  <c r="H17440" i="15"/>
  <c r="B17440" i="15"/>
  <c r="H17439" i="15"/>
  <c r="B17439" i="15"/>
  <c r="H17438" i="15"/>
  <c r="B17438" i="15"/>
  <c r="H17437" i="15"/>
  <c r="B17437" i="15"/>
  <c r="H17436" i="15"/>
  <c r="B17436" i="15"/>
  <c r="H17435" i="15"/>
  <c r="B17435" i="15"/>
  <c r="H17434" i="15"/>
  <c r="B17434" i="15"/>
  <c r="H17433" i="15"/>
  <c r="B17433" i="15"/>
  <c r="H17432" i="15"/>
  <c r="B17432" i="15"/>
  <c r="H17431" i="15"/>
  <c r="B17431" i="15"/>
  <c r="H17430" i="15"/>
  <c r="B17430" i="15"/>
  <c r="H17429" i="15"/>
  <c r="B17429" i="15"/>
  <c r="H17428" i="15"/>
  <c r="B17428" i="15"/>
  <c r="H17427" i="15"/>
  <c r="B17427" i="15"/>
  <c r="H17426" i="15"/>
  <c r="B17426" i="15"/>
  <c r="H17425" i="15"/>
  <c r="B17425" i="15"/>
  <c r="H17424" i="15"/>
  <c r="B17424" i="15"/>
  <c r="H17423" i="15"/>
  <c r="B17423" i="15"/>
  <c r="H17422" i="15"/>
  <c r="B17422" i="15"/>
  <c r="H17421" i="15"/>
  <c r="B17421" i="15"/>
  <c r="H17420" i="15"/>
  <c r="B17420" i="15"/>
  <c r="H17419" i="15"/>
  <c r="B17419" i="15"/>
  <c r="H17418" i="15"/>
  <c r="B17418" i="15"/>
  <c r="H17417" i="15"/>
  <c r="B17417" i="15"/>
  <c r="H17416" i="15"/>
  <c r="B17416" i="15"/>
  <c r="H17415" i="15"/>
  <c r="B17415" i="15"/>
  <c r="H17414" i="15"/>
  <c r="B17414" i="15"/>
  <c r="H17413" i="15"/>
  <c r="B17413" i="15"/>
  <c r="H17412" i="15"/>
  <c r="B17412" i="15"/>
  <c r="H17411" i="15"/>
  <c r="B17411" i="15"/>
  <c r="H17410" i="15"/>
  <c r="B17410" i="15"/>
  <c r="H17409" i="15"/>
  <c r="B17409" i="15"/>
  <c r="H17408" i="15"/>
  <c r="B17408" i="15"/>
  <c r="H17407" i="15"/>
  <c r="B17407" i="15"/>
  <c r="H17406" i="15"/>
  <c r="B17406" i="15"/>
  <c r="H17405" i="15"/>
  <c r="B17405" i="15"/>
  <c r="H17404" i="15"/>
  <c r="B17404" i="15"/>
  <c r="H17403" i="15"/>
  <c r="B17403" i="15"/>
  <c r="H17402" i="15"/>
  <c r="B17402" i="15"/>
  <c r="H17401" i="15"/>
  <c r="B17401" i="15"/>
  <c r="H17400" i="15"/>
  <c r="B17400" i="15"/>
  <c r="H17399" i="15"/>
  <c r="B17399" i="15"/>
  <c r="H17398" i="15"/>
  <c r="B17398" i="15"/>
  <c r="H17397" i="15"/>
  <c r="B17397" i="15"/>
  <c r="H17396" i="15"/>
  <c r="B17396" i="15"/>
  <c r="H17395" i="15"/>
  <c r="B17395" i="15"/>
  <c r="H17394" i="15"/>
  <c r="B17394" i="15"/>
  <c r="H17393" i="15"/>
  <c r="B17393" i="15"/>
  <c r="H17392" i="15"/>
  <c r="B17392" i="15"/>
  <c r="H17391" i="15"/>
  <c r="B17391" i="15"/>
  <c r="H17390" i="15"/>
  <c r="B17390" i="15"/>
  <c r="H17389" i="15"/>
  <c r="B17389" i="15"/>
  <c r="H17388" i="15"/>
  <c r="B17388" i="15"/>
  <c r="H17387" i="15"/>
  <c r="B17387" i="15"/>
  <c r="H17386" i="15"/>
  <c r="B17386" i="15"/>
  <c r="H17385" i="15"/>
  <c r="B17385" i="15"/>
  <c r="H17384" i="15"/>
  <c r="B17384" i="15"/>
  <c r="H17383" i="15"/>
  <c r="B17383" i="15"/>
  <c r="H17382" i="15"/>
  <c r="B17382" i="15"/>
  <c r="H17381" i="15"/>
  <c r="B17381" i="15"/>
  <c r="H17380" i="15"/>
  <c r="B17380" i="15"/>
  <c r="H17379" i="15"/>
  <c r="B17379" i="15"/>
  <c r="H17378" i="15"/>
  <c r="B17378" i="15"/>
  <c r="H17377" i="15"/>
  <c r="B17377" i="15"/>
  <c r="H17376" i="15"/>
  <c r="B17376" i="15"/>
  <c r="H17375" i="15"/>
  <c r="B17375" i="15"/>
  <c r="H17374" i="15"/>
  <c r="B17374" i="15"/>
  <c r="H17373" i="15"/>
  <c r="B17373" i="15"/>
  <c r="H17372" i="15"/>
  <c r="B17372" i="15"/>
  <c r="H17371" i="15"/>
  <c r="B17371" i="15"/>
  <c r="H17370" i="15"/>
  <c r="B17370" i="15"/>
  <c r="H17369" i="15"/>
  <c r="B17369" i="15"/>
  <c r="H17368" i="15"/>
  <c r="B17368" i="15"/>
  <c r="H17367" i="15"/>
  <c r="B17367" i="15"/>
  <c r="H17366" i="15"/>
  <c r="B17366" i="15"/>
  <c r="H17365" i="15"/>
  <c r="B17365" i="15"/>
  <c r="H17364" i="15"/>
  <c r="B17364" i="15"/>
  <c r="H17363" i="15"/>
  <c r="B17363" i="15"/>
  <c r="H17362" i="15"/>
  <c r="B17362" i="15"/>
  <c r="H17361" i="15"/>
  <c r="B17361" i="15"/>
  <c r="H17360" i="15"/>
  <c r="B17360" i="15"/>
  <c r="H17359" i="15"/>
  <c r="B17359" i="15"/>
  <c r="H17358" i="15"/>
  <c r="B17358" i="15"/>
  <c r="H17357" i="15"/>
  <c r="B17357" i="15"/>
  <c r="H17356" i="15"/>
  <c r="B17356" i="15"/>
  <c r="H17355" i="15"/>
  <c r="B17355" i="15"/>
  <c r="H17354" i="15"/>
  <c r="B17354" i="15"/>
  <c r="H17353" i="15"/>
  <c r="B17353" i="15"/>
  <c r="H17352" i="15"/>
  <c r="B17352" i="15"/>
  <c r="H17351" i="15"/>
  <c r="B17351" i="15"/>
  <c r="H17350" i="15"/>
  <c r="B17350" i="15"/>
  <c r="H17349" i="15"/>
  <c r="B17349" i="15"/>
  <c r="H17348" i="15"/>
  <c r="B17348" i="15"/>
  <c r="H17347" i="15"/>
  <c r="B17347" i="15"/>
  <c r="H17346" i="15"/>
  <c r="B17346" i="15"/>
  <c r="H17345" i="15"/>
  <c r="B17345" i="15"/>
  <c r="H17344" i="15"/>
  <c r="B17344" i="15"/>
  <c r="H17343" i="15"/>
  <c r="B17343" i="15"/>
  <c r="H17342" i="15"/>
  <c r="B17342" i="15"/>
  <c r="H17341" i="15"/>
  <c r="B17341" i="15"/>
  <c r="H17340" i="15"/>
  <c r="B17340" i="15"/>
  <c r="H17339" i="15"/>
  <c r="B17339" i="15"/>
  <c r="H17338" i="15"/>
  <c r="B17338" i="15"/>
  <c r="H17337" i="15"/>
  <c r="B17337" i="15"/>
  <c r="H17336" i="15"/>
  <c r="B17336" i="15"/>
  <c r="H17335" i="15"/>
  <c r="B17335" i="15"/>
  <c r="H17334" i="15"/>
  <c r="B17334" i="15"/>
  <c r="H17333" i="15"/>
  <c r="B17333" i="15"/>
  <c r="H17332" i="15"/>
  <c r="B17332" i="15"/>
  <c r="H17331" i="15"/>
  <c r="B17331" i="15"/>
  <c r="H17330" i="15"/>
  <c r="B17330" i="15"/>
  <c r="H17329" i="15"/>
  <c r="B17329" i="15"/>
  <c r="H17328" i="15"/>
  <c r="B17328" i="15"/>
  <c r="H17327" i="15"/>
  <c r="B17327" i="15"/>
  <c r="H17326" i="15"/>
  <c r="B17326" i="15"/>
  <c r="H17325" i="15"/>
  <c r="B17325" i="15"/>
  <c r="H17324" i="15"/>
  <c r="B17324" i="15"/>
  <c r="H17323" i="15"/>
  <c r="B17323" i="15"/>
  <c r="H17322" i="15"/>
  <c r="B17322" i="15"/>
  <c r="H17321" i="15"/>
  <c r="B17321" i="15"/>
  <c r="H17320" i="15"/>
  <c r="B17320" i="15"/>
  <c r="H17319" i="15"/>
  <c r="B17319" i="15"/>
  <c r="H17318" i="15"/>
  <c r="B17318" i="15"/>
  <c r="H17317" i="15"/>
  <c r="B17317" i="15"/>
  <c r="H17316" i="15"/>
  <c r="B17316" i="15"/>
  <c r="H17315" i="15"/>
  <c r="B17315" i="15"/>
  <c r="H17314" i="15"/>
  <c r="B17314" i="15"/>
  <c r="H17313" i="15"/>
  <c r="B17313" i="15"/>
  <c r="H17312" i="15"/>
  <c r="B17312" i="15"/>
  <c r="H17311" i="15"/>
  <c r="B17311" i="15"/>
  <c r="H17310" i="15"/>
  <c r="B17310" i="15"/>
  <c r="H17309" i="15"/>
  <c r="B17309" i="15"/>
  <c r="H17308" i="15"/>
  <c r="B17308" i="15"/>
  <c r="H17307" i="15"/>
  <c r="B17307" i="15"/>
  <c r="H17306" i="15"/>
  <c r="B17306" i="15"/>
  <c r="H17305" i="15"/>
  <c r="B17305" i="15"/>
  <c r="H17304" i="15"/>
  <c r="B17304" i="15"/>
  <c r="H17303" i="15"/>
  <c r="B17303" i="15"/>
  <c r="H17302" i="15"/>
  <c r="B17302" i="15"/>
  <c r="H17301" i="15"/>
  <c r="B17301" i="15"/>
  <c r="H17300" i="15"/>
  <c r="B17300" i="15"/>
  <c r="H17299" i="15"/>
  <c r="B17299" i="15"/>
  <c r="H17298" i="15"/>
  <c r="B17298" i="15"/>
  <c r="H17297" i="15"/>
  <c r="B17297" i="15"/>
  <c r="H17296" i="15"/>
  <c r="B17296" i="15"/>
  <c r="H17295" i="15"/>
  <c r="B17295" i="15"/>
  <c r="H17294" i="15"/>
  <c r="B17294" i="15"/>
  <c r="H17293" i="15"/>
  <c r="B17293" i="15"/>
  <c r="H17292" i="15"/>
  <c r="B17292" i="15"/>
  <c r="H17291" i="15"/>
  <c r="B17291" i="15"/>
  <c r="H17290" i="15"/>
  <c r="B17290" i="15"/>
  <c r="H17289" i="15"/>
  <c r="B17289" i="15"/>
  <c r="H17288" i="15"/>
  <c r="B17288" i="15"/>
  <c r="H17287" i="15"/>
  <c r="B17287" i="15"/>
  <c r="H17286" i="15"/>
  <c r="B17286" i="15"/>
  <c r="H17285" i="15"/>
  <c r="B17285" i="15"/>
  <c r="H17284" i="15"/>
  <c r="B17284" i="15"/>
  <c r="H17283" i="15"/>
  <c r="B17283" i="15"/>
  <c r="H17282" i="15"/>
  <c r="B17282" i="15"/>
  <c r="H17281" i="15"/>
  <c r="B17281" i="15"/>
  <c r="H17280" i="15"/>
  <c r="B17280" i="15"/>
  <c r="H17279" i="15"/>
  <c r="B17279" i="15"/>
  <c r="H17278" i="15"/>
  <c r="B17278" i="15"/>
  <c r="H17277" i="15"/>
  <c r="B17277" i="15"/>
  <c r="H17276" i="15"/>
  <c r="B17276" i="15"/>
  <c r="H17275" i="15"/>
  <c r="B17275" i="15"/>
  <c r="H17274" i="15"/>
  <c r="B17274" i="15"/>
  <c r="H17273" i="15"/>
  <c r="B17273" i="15"/>
  <c r="H17272" i="15"/>
  <c r="B17272" i="15"/>
  <c r="H17271" i="15"/>
  <c r="B17271" i="15"/>
  <c r="H17270" i="15"/>
  <c r="B17270" i="15"/>
  <c r="H17269" i="15"/>
  <c r="B17269" i="15"/>
  <c r="H17268" i="15"/>
  <c r="B17268" i="15"/>
  <c r="H17267" i="15"/>
  <c r="B17267" i="15"/>
  <c r="H17266" i="15"/>
  <c r="B17266" i="15"/>
  <c r="H17265" i="15"/>
  <c r="B17265" i="15"/>
  <c r="H17264" i="15"/>
  <c r="B17264" i="15"/>
  <c r="H17263" i="15"/>
  <c r="B17263" i="15"/>
  <c r="H17262" i="15"/>
  <c r="B17262" i="15"/>
  <c r="H17261" i="15"/>
  <c r="B17261" i="15"/>
  <c r="H17260" i="15"/>
  <c r="B17260" i="15"/>
  <c r="H17259" i="15"/>
  <c r="B17259" i="15"/>
  <c r="H17258" i="15"/>
  <c r="B17258" i="15"/>
  <c r="H17257" i="15"/>
  <c r="B17257" i="15"/>
  <c r="H17256" i="15"/>
  <c r="B17256" i="15"/>
  <c r="H17255" i="15"/>
  <c r="B17255" i="15"/>
  <c r="H17254" i="15"/>
  <c r="B17254" i="15"/>
  <c r="H17253" i="15"/>
  <c r="B17253" i="15"/>
  <c r="H17252" i="15"/>
  <c r="B17252" i="15"/>
  <c r="H17251" i="15"/>
  <c r="B17251" i="15"/>
  <c r="H17250" i="15"/>
  <c r="B17250" i="15"/>
  <c r="H17249" i="15"/>
  <c r="B17249" i="15"/>
  <c r="H17248" i="15"/>
  <c r="B17248" i="15"/>
  <c r="H17247" i="15"/>
  <c r="B17247" i="15"/>
  <c r="H17246" i="15"/>
  <c r="B17246" i="15"/>
  <c r="H17245" i="15"/>
  <c r="B17245" i="15"/>
  <c r="H17244" i="15"/>
  <c r="B17244" i="15"/>
  <c r="H17243" i="15"/>
  <c r="B17243" i="15"/>
  <c r="H17242" i="15"/>
  <c r="B17242" i="15"/>
  <c r="H17241" i="15"/>
  <c r="B17241" i="15"/>
  <c r="H17240" i="15"/>
  <c r="B17240" i="15"/>
  <c r="H17239" i="15"/>
  <c r="B17239" i="15"/>
  <c r="H17238" i="15"/>
  <c r="B17238" i="15"/>
  <c r="H17237" i="15"/>
  <c r="B17237" i="15"/>
  <c r="H17236" i="15"/>
  <c r="B17236" i="15"/>
  <c r="H17235" i="15"/>
  <c r="B17235" i="15"/>
  <c r="H17234" i="15"/>
  <c r="B17234" i="15"/>
  <c r="H17233" i="15"/>
  <c r="B17233" i="15"/>
  <c r="H17232" i="15"/>
  <c r="B17232" i="15"/>
  <c r="H17231" i="15"/>
  <c r="B17231" i="15"/>
  <c r="H17230" i="15"/>
  <c r="B17230" i="15"/>
  <c r="H17229" i="15"/>
  <c r="B17229" i="15"/>
  <c r="H17228" i="15"/>
  <c r="B17228" i="15"/>
  <c r="H17227" i="15"/>
  <c r="B17227" i="15"/>
  <c r="H17226" i="15"/>
  <c r="B17226" i="15"/>
  <c r="H17225" i="15"/>
  <c r="B17225" i="15"/>
  <c r="H17224" i="15"/>
  <c r="B17224" i="15"/>
  <c r="H17223" i="15"/>
  <c r="B17223" i="15"/>
  <c r="H17222" i="15"/>
  <c r="B17222" i="15"/>
  <c r="H17221" i="15"/>
  <c r="B17221" i="15"/>
  <c r="H17220" i="15"/>
  <c r="B17220" i="15"/>
  <c r="H17219" i="15"/>
  <c r="B17219" i="15"/>
  <c r="H17218" i="15"/>
  <c r="B17218" i="15"/>
  <c r="H17217" i="15"/>
  <c r="B17217" i="15"/>
  <c r="H17216" i="15"/>
  <c r="B17216" i="15"/>
  <c r="H17215" i="15"/>
  <c r="B17215" i="15"/>
  <c r="H17214" i="15"/>
  <c r="B17214" i="15"/>
  <c r="H17213" i="15"/>
  <c r="B17213" i="15"/>
  <c r="H17212" i="15"/>
  <c r="B17212" i="15"/>
  <c r="H17211" i="15"/>
  <c r="B17211" i="15"/>
  <c r="H17210" i="15"/>
  <c r="B17210" i="15"/>
  <c r="H17209" i="15"/>
  <c r="B17209" i="15"/>
  <c r="H17208" i="15"/>
  <c r="B17208" i="15"/>
  <c r="H17207" i="15"/>
  <c r="B17207" i="15"/>
  <c r="H17206" i="15"/>
  <c r="B17206" i="15"/>
  <c r="H17205" i="15"/>
  <c r="B17205" i="15"/>
  <c r="H17204" i="15"/>
  <c r="B17204" i="15"/>
  <c r="H17203" i="15"/>
  <c r="B17203" i="15"/>
  <c r="H17202" i="15"/>
  <c r="B17202" i="15"/>
  <c r="H17201" i="15"/>
  <c r="B17201" i="15"/>
  <c r="H17200" i="15"/>
  <c r="B17200" i="15"/>
  <c r="H17199" i="15"/>
  <c r="B17199" i="15"/>
  <c r="H17198" i="15"/>
  <c r="B17198" i="15"/>
  <c r="H17197" i="15"/>
  <c r="B17197" i="15"/>
  <c r="H17196" i="15"/>
  <c r="B17196" i="15"/>
  <c r="H17195" i="15"/>
  <c r="B17195" i="15"/>
  <c r="H17194" i="15"/>
  <c r="B17194" i="15"/>
  <c r="H17193" i="15"/>
  <c r="B17193" i="15"/>
  <c r="H17192" i="15"/>
  <c r="B17192" i="15"/>
  <c r="H17191" i="15"/>
  <c r="B17191" i="15"/>
  <c r="H17190" i="15"/>
  <c r="B17190" i="15"/>
  <c r="H17189" i="15"/>
  <c r="B17189" i="15"/>
  <c r="H17188" i="15"/>
  <c r="B17188" i="15"/>
  <c r="H17187" i="15"/>
  <c r="B17187" i="15"/>
  <c r="H17186" i="15"/>
  <c r="B17186" i="15"/>
  <c r="H17185" i="15"/>
  <c r="B17185" i="15"/>
  <c r="H17184" i="15"/>
  <c r="B17184" i="15"/>
  <c r="H17183" i="15"/>
  <c r="B17183" i="15"/>
  <c r="H17182" i="15"/>
  <c r="B17182" i="15"/>
  <c r="H17181" i="15"/>
  <c r="B17181" i="15"/>
  <c r="H17180" i="15"/>
  <c r="B17180" i="15"/>
  <c r="H17179" i="15"/>
  <c r="B17179" i="15"/>
  <c r="H17178" i="15"/>
  <c r="B17178" i="15"/>
  <c r="H17177" i="15"/>
  <c r="B17177" i="15"/>
  <c r="H17176" i="15"/>
  <c r="B17176" i="15"/>
  <c r="H17175" i="15"/>
  <c r="B17175" i="15"/>
  <c r="H17174" i="15"/>
  <c r="B17174" i="15"/>
  <c r="H17173" i="15"/>
  <c r="B17173" i="15"/>
  <c r="H17172" i="15"/>
  <c r="B17172" i="15"/>
  <c r="H17171" i="15"/>
  <c r="B17171" i="15"/>
  <c r="H17170" i="15"/>
  <c r="B17170" i="15"/>
  <c r="H17169" i="15"/>
  <c r="B17169" i="15"/>
  <c r="H17168" i="15"/>
  <c r="B17168" i="15"/>
  <c r="H17167" i="15"/>
  <c r="B17167" i="15"/>
  <c r="H17166" i="15"/>
  <c r="B17166" i="15"/>
  <c r="H17165" i="15"/>
  <c r="B17165" i="15"/>
  <c r="H17164" i="15"/>
  <c r="B17164" i="15"/>
  <c r="H17163" i="15"/>
  <c r="B17163" i="15"/>
  <c r="H17162" i="15"/>
  <c r="B17162" i="15"/>
  <c r="H17161" i="15"/>
  <c r="B17161" i="15"/>
  <c r="H17160" i="15"/>
  <c r="B17160" i="15"/>
  <c r="H17159" i="15"/>
  <c r="B17159" i="15"/>
  <c r="H17158" i="15"/>
  <c r="B17158" i="15"/>
  <c r="H17157" i="15"/>
  <c r="B17157" i="15"/>
  <c r="H17156" i="15"/>
  <c r="B17156" i="15"/>
  <c r="H17155" i="15"/>
  <c r="B17155" i="15"/>
  <c r="H17154" i="15"/>
  <c r="B17154" i="15"/>
  <c r="H17153" i="15"/>
  <c r="B17153" i="15"/>
  <c r="H17152" i="15"/>
  <c r="B17152" i="15"/>
  <c r="H17151" i="15"/>
  <c r="B17151" i="15"/>
  <c r="H17150" i="15"/>
  <c r="B17150" i="15"/>
  <c r="H17149" i="15"/>
  <c r="B17149" i="15"/>
  <c r="H17148" i="15"/>
  <c r="B17148" i="15"/>
  <c r="H17147" i="15"/>
  <c r="B17147" i="15"/>
  <c r="H17146" i="15"/>
  <c r="B17146" i="15"/>
  <c r="H17145" i="15"/>
  <c r="B17145" i="15"/>
  <c r="H17144" i="15"/>
  <c r="B17144" i="15"/>
  <c r="H17143" i="15"/>
  <c r="B17143" i="15"/>
  <c r="H17142" i="15"/>
  <c r="B17142" i="15"/>
  <c r="H17141" i="15"/>
  <c r="B17141" i="15"/>
  <c r="H17140" i="15"/>
  <c r="B17140" i="15"/>
  <c r="H17139" i="15"/>
  <c r="B17139" i="15"/>
  <c r="H17138" i="15"/>
  <c r="B17138" i="15"/>
  <c r="H17137" i="15"/>
  <c r="B17137" i="15"/>
  <c r="H17136" i="15"/>
  <c r="B17136" i="15"/>
  <c r="H17135" i="15"/>
  <c r="B17135" i="15"/>
  <c r="H17134" i="15"/>
  <c r="B17134" i="15"/>
  <c r="H17133" i="15"/>
  <c r="B17133" i="15"/>
  <c r="H17132" i="15"/>
  <c r="B17132" i="15"/>
  <c r="H17131" i="15"/>
  <c r="B17131" i="15"/>
  <c r="H17130" i="15"/>
  <c r="B17130" i="15"/>
  <c r="H17129" i="15"/>
  <c r="B17129" i="15"/>
  <c r="H17128" i="15"/>
  <c r="B17128" i="15"/>
  <c r="H17127" i="15"/>
  <c r="B17127" i="15"/>
  <c r="H17126" i="15"/>
  <c r="B17126" i="15"/>
  <c r="H17125" i="15"/>
  <c r="B17125" i="15"/>
  <c r="H17124" i="15"/>
  <c r="B17124" i="15"/>
  <c r="H17123" i="15"/>
  <c r="B17123" i="15"/>
  <c r="H17122" i="15"/>
  <c r="B17122" i="15"/>
  <c r="H17121" i="15"/>
  <c r="B17121" i="15"/>
  <c r="H17120" i="15"/>
  <c r="B17120" i="15"/>
  <c r="H17119" i="15"/>
  <c r="B17119" i="15"/>
  <c r="H17118" i="15"/>
  <c r="B17118" i="15"/>
  <c r="H17117" i="15"/>
  <c r="B17117" i="15"/>
  <c r="H17116" i="15"/>
  <c r="B17116" i="15"/>
  <c r="H17115" i="15"/>
  <c r="B17115" i="15"/>
  <c r="H17114" i="15"/>
  <c r="B17114" i="15"/>
  <c r="H17113" i="15"/>
  <c r="B17113" i="15"/>
  <c r="H17112" i="15"/>
  <c r="B17112" i="15"/>
  <c r="H17111" i="15"/>
  <c r="B17111" i="15"/>
  <c r="H17110" i="15"/>
  <c r="B17110" i="15"/>
  <c r="H17109" i="15"/>
  <c r="B17109" i="15"/>
  <c r="H17108" i="15"/>
  <c r="B17108" i="15"/>
  <c r="H17107" i="15"/>
  <c r="B17107" i="15"/>
  <c r="H17106" i="15"/>
  <c r="B17106" i="15"/>
  <c r="H17105" i="15"/>
  <c r="B17105" i="15"/>
  <c r="H17104" i="15"/>
  <c r="B17104" i="15"/>
  <c r="H17103" i="15"/>
  <c r="B17103" i="15"/>
  <c r="H17102" i="15"/>
  <c r="B17102" i="15"/>
  <c r="H17101" i="15"/>
  <c r="B17101" i="15"/>
  <c r="H17100" i="15"/>
  <c r="B17100" i="15"/>
  <c r="H17099" i="15"/>
  <c r="B17099" i="15"/>
  <c r="H17098" i="15"/>
  <c r="B17098" i="15"/>
  <c r="H17097" i="15"/>
  <c r="B17097" i="15"/>
  <c r="H17096" i="15"/>
  <c r="B17096" i="15"/>
  <c r="H17095" i="15"/>
  <c r="B17095" i="15"/>
  <c r="H17094" i="15"/>
  <c r="B17094" i="15"/>
  <c r="H17093" i="15"/>
  <c r="B17093" i="15"/>
  <c r="H17092" i="15"/>
  <c r="B17092" i="15"/>
  <c r="H17091" i="15"/>
  <c r="B17091" i="15"/>
  <c r="H17090" i="15"/>
  <c r="B17090" i="15"/>
  <c r="H17089" i="15"/>
  <c r="B17089" i="15"/>
  <c r="H17088" i="15"/>
  <c r="B17088" i="15"/>
  <c r="H17087" i="15"/>
  <c r="B17087" i="15"/>
  <c r="H17086" i="15"/>
  <c r="B17086" i="15"/>
  <c r="H17085" i="15"/>
  <c r="B17085" i="15"/>
  <c r="H17084" i="15"/>
  <c r="B17084" i="15"/>
  <c r="H17083" i="15"/>
  <c r="B17083" i="15"/>
  <c r="H17082" i="15"/>
  <c r="B17082" i="15"/>
  <c r="H17081" i="15"/>
  <c r="B17081" i="15"/>
  <c r="H17080" i="15"/>
  <c r="B17080" i="15"/>
  <c r="H17079" i="15"/>
  <c r="B17079" i="15"/>
  <c r="H17078" i="15"/>
  <c r="B17078" i="15"/>
  <c r="H17077" i="15"/>
  <c r="B17077" i="15"/>
  <c r="H17076" i="15"/>
  <c r="B17076" i="15"/>
  <c r="H17075" i="15"/>
  <c r="B17075" i="15"/>
  <c r="H17074" i="15"/>
  <c r="B17074" i="15"/>
  <c r="H17073" i="15"/>
  <c r="B17073" i="15"/>
  <c r="H17072" i="15"/>
  <c r="B17072" i="15"/>
  <c r="H17071" i="15"/>
  <c r="B17071" i="15"/>
  <c r="H17070" i="15"/>
  <c r="B17070" i="15"/>
  <c r="H17069" i="15"/>
  <c r="B17069" i="15"/>
  <c r="H17068" i="15"/>
  <c r="B17068" i="15"/>
  <c r="H17067" i="15"/>
  <c r="B17067" i="15"/>
  <c r="H17066" i="15"/>
  <c r="B17066" i="15"/>
  <c r="H17065" i="15"/>
  <c r="B17065" i="15"/>
  <c r="H17064" i="15"/>
  <c r="B17064" i="15"/>
  <c r="H17063" i="15"/>
  <c r="B17063" i="15"/>
  <c r="H17062" i="15"/>
  <c r="B17062" i="15"/>
  <c r="H17061" i="15"/>
  <c r="B17061" i="15"/>
  <c r="H17060" i="15"/>
  <c r="B17060" i="15"/>
  <c r="H17059" i="15"/>
  <c r="B17059" i="15"/>
  <c r="H17058" i="15"/>
  <c r="B17058" i="15"/>
  <c r="H17057" i="15"/>
  <c r="B17057" i="15"/>
  <c r="H17056" i="15"/>
  <c r="B17056" i="15"/>
  <c r="H17055" i="15"/>
  <c r="B17055" i="15"/>
  <c r="H17054" i="15"/>
  <c r="B17054" i="15"/>
  <c r="H17053" i="15"/>
  <c r="B17053" i="15"/>
  <c r="H17052" i="15"/>
  <c r="B17052" i="15"/>
  <c r="H17051" i="15"/>
  <c r="B17051" i="15"/>
  <c r="H17050" i="15"/>
  <c r="B17050" i="15"/>
  <c r="H17049" i="15"/>
  <c r="B17049" i="15"/>
  <c r="H17048" i="15"/>
  <c r="B17048" i="15"/>
  <c r="H17047" i="15"/>
  <c r="B17047" i="15"/>
  <c r="H17046" i="15"/>
  <c r="B17046" i="15"/>
  <c r="H17045" i="15"/>
  <c r="B17045" i="15"/>
  <c r="H17044" i="15"/>
  <c r="B17044" i="15"/>
  <c r="H17043" i="15"/>
  <c r="B17043" i="15"/>
  <c r="H17042" i="15"/>
  <c r="B17042" i="15"/>
  <c r="H17041" i="15"/>
  <c r="B17041" i="15"/>
  <c r="H17040" i="15"/>
  <c r="B17040" i="15"/>
  <c r="H17039" i="15"/>
  <c r="B17039" i="15"/>
  <c r="H17038" i="15"/>
  <c r="B17038" i="15"/>
  <c r="H17037" i="15"/>
  <c r="B17037" i="15"/>
  <c r="H17036" i="15"/>
  <c r="B17036" i="15"/>
  <c r="H17035" i="15"/>
  <c r="B17035" i="15"/>
  <c r="H17034" i="15"/>
  <c r="B17034" i="15"/>
  <c r="H17033" i="15"/>
  <c r="B17033" i="15"/>
  <c r="H17032" i="15"/>
  <c r="B17032" i="15"/>
  <c r="H17031" i="15"/>
  <c r="B17031" i="15"/>
  <c r="H17030" i="15"/>
  <c r="B17030" i="15"/>
  <c r="H17029" i="15"/>
  <c r="B17029" i="15"/>
  <c r="H17028" i="15"/>
  <c r="B17028" i="15"/>
  <c r="H17027" i="15"/>
  <c r="B17027" i="15"/>
  <c r="H17026" i="15"/>
  <c r="B17026" i="15"/>
  <c r="H17025" i="15"/>
  <c r="B17025" i="15"/>
  <c r="H17024" i="15"/>
  <c r="B17024" i="15"/>
  <c r="H17023" i="15"/>
  <c r="B17023" i="15"/>
  <c r="H17022" i="15"/>
  <c r="B17022" i="15"/>
  <c r="H17021" i="15"/>
  <c r="B17021" i="15"/>
  <c r="H17020" i="15"/>
  <c r="B17020" i="15"/>
  <c r="H17019" i="15"/>
  <c r="B17019" i="15"/>
  <c r="H17018" i="15"/>
  <c r="B17018" i="15"/>
  <c r="H17017" i="15"/>
  <c r="B17017" i="15"/>
  <c r="H17016" i="15"/>
  <c r="B17016" i="15"/>
  <c r="H17015" i="15"/>
  <c r="B17015" i="15"/>
  <c r="H17014" i="15"/>
  <c r="B17014" i="15"/>
  <c r="H17013" i="15"/>
  <c r="B17013" i="15"/>
  <c r="H17012" i="15"/>
  <c r="B17012" i="15"/>
  <c r="H17011" i="15"/>
  <c r="B17011" i="15"/>
  <c r="H17010" i="15"/>
  <c r="B17010" i="15"/>
  <c r="H17009" i="15"/>
  <c r="B17009" i="15"/>
  <c r="H17008" i="15"/>
  <c r="B17008" i="15"/>
  <c r="H17007" i="15"/>
  <c r="B17007" i="15"/>
  <c r="H17006" i="15"/>
  <c r="B17006" i="15"/>
  <c r="H17005" i="15"/>
  <c r="B17005" i="15"/>
  <c r="H17004" i="15"/>
  <c r="B17004" i="15"/>
  <c r="H17003" i="15"/>
  <c r="B17003" i="15"/>
  <c r="H17002" i="15"/>
  <c r="B17002" i="15"/>
  <c r="H17001" i="15"/>
  <c r="B17001" i="15"/>
  <c r="H17000" i="15"/>
  <c r="B17000" i="15"/>
  <c r="H16999" i="15"/>
  <c r="B16999" i="15"/>
  <c r="H16998" i="15"/>
  <c r="B16998" i="15"/>
  <c r="H16997" i="15"/>
  <c r="B16997" i="15"/>
  <c r="H16996" i="15"/>
  <c r="B16996" i="15"/>
  <c r="H16995" i="15"/>
  <c r="B16995" i="15"/>
  <c r="H16994" i="15"/>
  <c r="B16994" i="15"/>
  <c r="H16993" i="15"/>
  <c r="B16993" i="15"/>
  <c r="H16992" i="15"/>
  <c r="B16992" i="15"/>
  <c r="H16991" i="15"/>
  <c r="B16991" i="15"/>
  <c r="H16990" i="15"/>
  <c r="B16990" i="15"/>
  <c r="H16989" i="15"/>
  <c r="B16989" i="15"/>
  <c r="H16988" i="15"/>
  <c r="B16988" i="15"/>
  <c r="H16987" i="15"/>
  <c r="B16987" i="15"/>
  <c r="H16986" i="15"/>
  <c r="B16986" i="15"/>
  <c r="H16985" i="15"/>
  <c r="B16985" i="15"/>
  <c r="H16984" i="15"/>
  <c r="B16984" i="15"/>
  <c r="H16983" i="15"/>
  <c r="B16983" i="15"/>
  <c r="H16982" i="15"/>
  <c r="B16982" i="15"/>
  <c r="H16981" i="15"/>
  <c r="B16981" i="15"/>
  <c r="H16980" i="15"/>
  <c r="B16980" i="15"/>
  <c r="H16979" i="15"/>
  <c r="B16979" i="15"/>
  <c r="H16978" i="15"/>
  <c r="B16978" i="15"/>
  <c r="H16977" i="15"/>
  <c r="B16977" i="15"/>
  <c r="H16976" i="15"/>
  <c r="B16976" i="15"/>
  <c r="H16975" i="15"/>
  <c r="B16975" i="15"/>
  <c r="H16974" i="15"/>
  <c r="B16974" i="15"/>
  <c r="H16973" i="15"/>
  <c r="B16973" i="15"/>
  <c r="H16972" i="15"/>
  <c r="B16972" i="15"/>
  <c r="H16971" i="15"/>
  <c r="B16971" i="15"/>
  <c r="H16970" i="15"/>
  <c r="B16970" i="15"/>
  <c r="H16969" i="15"/>
  <c r="B16969" i="15"/>
  <c r="H16968" i="15"/>
  <c r="B16968" i="15"/>
  <c r="H16967" i="15"/>
  <c r="B16967" i="15"/>
  <c r="H16966" i="15"/>
  <c r="B16966" i="15"/>
  <c r="H16965" i="15"/>
  <c r="B16965" i="15"/>
  <c r="H16964" i="15"/>
  <c r="B16964" i="15"/>
  <c r="H16963" i="15"/>
  <c r="B16963" i="15"/>
  <c r="H16962" i="15"/>
  <c r="B16962" i="15"/>
  <c r="H16961" i="15"/>
  <c r="B16961" i="15"/>
  <c r="H16960" i="15"/>
  <c r="B16960" i="15"/>
  <c r="H16959" i="15"/>
  <c r="B16959" i="15"/>
  <c r="H16958" i="15"/>
  <c r="B16958" i="15"/>
  <c r="H16957" i="15"/>
  <c r="B16957" i="15"/>
  <c r="H16956" i="15"/>
  <c r="B16956" i="15"/>
  <c r="H16955" i="15"/>
  <c r="B16955" i="15"/>
  <c r="H16954" i="15"/>
  <c r="B16954" i="15"/>
  <c r="H16953" i="15"/>
  <c r="B16953" i="15"/>
  <c r="H16952" i="15"/>
  <c r="B16952" i="15"/>
  <c r="H16951" i="15"/>
  <c r="B16951" i="15"/>
  <c r="H16950" i="15"/>
  <c r="B16950" i="15"/>
  <c r="H16949" i="15"/>
  <c r="B16949" i="15"/>
  <c r="H16948" i="15"/>
  <c r="B16948" i="15"/>
  <c r="H16947" i="15"/>
  <c r="B16947" i="15"/>
  <c r="H16946" i="15"/>
  <c r="B16946" i="15"/>
  <c r="H16945" i="15"/>
  <c r="B16945" i="15"/>
  <c r="H16944" i="15"/>
  <c r="B16944" i="15"/>
  <c r="H16943" i="15"/>
  <c r="B16943" i="15"/>
  <c r="H16942" i="15"/>
  <c r="B16942" i="15"/>
  <c r="H16941" i="15"/>
  <c r="B16941" i="15"/>
  <c r="H16940" i="15"/>
  <c r="B16940" i="15"/>
  <c r="H16939" i="15"/>
  <c r="B16939" i="15"/>
  <c r="H16938" i="15"/>
  <c r="B16938" i="15"/>
  <c r="H16937" i="15"/>
  <c r="B16937" i="15"/>
  <c r="H16936" i="15"/>
  <c r="B16936" i="15"/>
  <c r="H16935" i="15"/>
  <c r="B16935" i="15"/>
  <c r="H16934" i="15"/>
  <c r="B16934" i="15"/>
  <c r="H16933" i="15"/>
  <c r="B16933" i="15"/>
  <c r="H16932" i="15"/>
  <c r="B16932" i="15"/>
  <c r="H16931" i="15"/>
  <c r="B16931" i="15"/>
  <c r="H16930" i="15"/>
  <c r="B16930" i="15"/>
  <c r="H16929" i="15"/>
  <c r="B16929" i="15"/>
  <c r="H16928" i="15"/>
  <c r="B16928" i="15"/>
  <c r="H16927" i="15"/>
  <c r="B16927" i="15"/>
  <c r="H16926" i="15"/>
  <c r="B16926" i="15"/>
  <c r="H16925" i="15"/>
  <c r="B16925" i="15"/>
  <c r="H16924" i="15"/>
  <c r="B16924" i="15"/>
  <c r="H16923" i="15"/>
  <c r="B16923" i="15"/>
  <c r="H16922" i="15"/>
  <c r="B16922" i="15"/>
  <c r="H16921" i="15"/>
  <c r="B16921" i="15"/>
  <c r="H16920" i="15"/>
  <c r="B16920" i="15"/>
  <c r="H16919" i="15"/>
  <c r="B16919" i="15"/>
  <c r="H16918" i="15"/>
  <c r="B16918" i="15"/>
  <c r="H16917" i="15"/>
  <c r="B16917" i="15"/>
  <c r="H16916" i="15"/>
  <c r="B16916" i="15"/>
  <c r="H16915" i="15"/>
  <c r="B16915" i="15"/>
  <c r="H16914" i="15"/>
  <c r="B16914" i="15"/>
  <c r="H16913" i="15"/>
  <c r="B16913" i="15"/>
  <c r="H16912" i="15"/>
  <c r="B16912" i="15"/>
  <c r="H16911" i="15"/>
  <c r="B16911" i="15"/>
  <c r="H16910" i="15"/>
  <c r="B16910" i="15"/>
  <c r="H16909" i="15"/>
  <c r="B16909" i="15"/>
  <c r="H16908" i="15"/>
  <c r="B16908" i="15"/>
  <c r="H16907" i="15"/>
  <c r="B16907" i="15"/>
  <c r="H16906" i="15"/>
  <c r="B16906" i="15"/>
  <c r="H16905" i="15"/>
  <c r="B16905" i="15"/>
  <c r="H16904" i="15"/>
  <c r="B16904" i="15"/>
  <c r="H16903" i="15"/>
  <c r="B16903" i="15"/>
  <c r="H16902" i="15"/>
  <c r="B16902" i="15"/>
  <c r="H16901" i="15"/>
  <c r="B16901" i="15"/>
  <c r="H16900" i="15"/>
  <c r="B16900" i="15"/>
  <c r="H16899" i="15"/>
  <c r="B16899" i="15"/>
  <c r="H16898" i="15"/>
  <c r="B16898" i="15"/>
  <c r="H16897" i="15"/>
  <c r="B16897" i="15"/>
  <c r="H16896" i="15"/>
  <c r="B16896" i="15"/>
  <c r="H16895" i="15"/>
  <c r="B16895" i="15"/>
  <c r="H16894" i="15"/>
  <c r="B16894" i="15"/>
  <c r="H16893" i="15"/>
  <c r="B16893" i="15"/>
  <c r="H16892" i="15"/>
  <c r="B16892" i="15"/>
  <c r="H16891" i="15"/>
  <c r="B16891" i="15"/>
  <c r="H16890" i="15"/>
  <c r="B16890" i="15"/>
  <c r="H16889" i="15"/>
  <c r="B16889" i="15"/>
  <c r="H16888" i="15"/>
  <c r="B16888" i="15"/>
  <c r="H16887" i="15"/>
  <c r="B16887" i="15"/>
  <c r="H16886" i="15"/>
  <c r="B16886" i="15"/>
  <c r="H16885" i="15"/>
  <c r="B16885" i="15"/>
  <c r="H16884" i="15"/>
  <c r="B16884" i="15"/>
  <c r="H16883" i="15"/>
  <c r="B16883" i="15"/>
  <c r="H16882" i="15"/>
  <c r="B16882" i="15"/>
  <c r="H16881" i="15"/>
  <c r="B16881" i="15"/>
  <c r="H16880" i="15"/>
  <c r="B16880" i="15"/>
  <c r="H16879" i="15"/>
  <c r="B16879" i="15"/>
  <c r="H16878" i="15"/>
  <c r="B16878" i="15"/>
  <c r="H16877" i="15"/>
  <c r="B16877" i="15"/>
  <c r="H16876" i="15"/>
  <c r="B16876" i="15"/>
  <c r="H16875" i="15"/>
  <c r="B16875" i="15"/>
  <c r="H16874" i="15"/>
  <c r="B16874" i="15"/>
  <c r="H16873" i="15"/>
  <c r="B16873" i="15"/>
  <c r="H16872" i="15"/>
  <c r="B16872" i="15"/>
  <c r="H16871" i="15"/>
  <c r="B16871" i="15"/>
  <c r="H16870" i="15"/>
  <c r="B16870" i="15"/>
  <c r="H16869" i="15"/>
  <c r="B16869" i="15"/>
  <c r="H16868" i="15"/>
  <c r="B16868" i="15"/>
  <c r="H16867" i="15"/>
  <c r="B16867" i="15"/>
  <c r="H16866" i="15"/>
  <c r="B16866" i="15"/>
  <c r="H16865" i="15"/>
  <c r="B16865" i="15"/>
  <c r="H16864" i="15"/>
  <c r="B16864" i="15"/>
  <c r="H16863" i="15"/>
  <c r="B16863" i="15"/>
  <c r="H16862" i="15"/>
  <c r="B16862" i="15"/>
  <c r="H16861" i="15"/>
  <c r="B16861" i="15"/>
  <c r="H16860" i="15"/>
  <c r="B16860" i="15"/>
  <c r="H16859" i="15"/>
  <c r="B16859" i="15"/>
  <c r="H16858" i="15"/>
  <c r="B16858" i="15"/>
  <c r="H16857" i="15"/>
  <c r="B16857" i="15"/>
  <c r="H16856" i="15"/>
  <c r="B16856" i="15"/>
  <c r="H16855" i="15"/>
  <c r="B16855" i="15"/>
  <c r="H16854" i="15"/>
  <c r="B16854" i="15"/>
  <c r="H16853" i="15"/>
  <c r="B16853" i="15"/>
  <c r="H16852" i="15"/>
  <c r="B16852" i="15"/>
  <c r="H16851" i="15"/>
  <c r="B16851" i="15"/>
  <c r="H16850" i="15"/>
  <c r="B16850" i="15"/>
  <c r="H16849" i="15"/>
  <c r="B16849" i="15"/>
  <c r="H16848" i="15"/>
  <c r="B16848" i="15"/>
  <c r="H16847" i="15"/>
  <c r="B16847" i="15"/>
  <c r="H16846" i="15"/>
  <c r="B16846" i="15"/>
  <c r="H16845" i="15"/>
  <c r="B16845" i="15"/>
  <c r="H16844" i="15"/>
  <c r="B16844" i="15"/>
  <c r="H16843" i="15"/>
  <c r="B16843" i="15"/>
  <c r="H16842" i="15"/>
  <c r="B16842" i="15"/>
  <c r="H16841" i="15"/>
  <c r="B16841" i="15"/>
  <c r="H16840" i="15"/>
  <c r="B16840" i="15"/>
  <c r="H16839" i="15"/>
  <c r="B16839" i="15"/>
  <c r="H16838" i="15"/>
  <c r="B16838" i="15"/>
  <c r="H16837" i="15"/>
  <c r="B16837" i="15"/>
  <c r="H16836" i="15"/>
  <c r="B16836" i="15"/>
  <c r="H16835" i="15"/>
  <c r="B16835" i="15"/>
  <c r="H16834" i="15"/>
  <c r="B16834" i="15"/>
  <c r="H16833" i="15"/>
  <c r="B16833" i="15"/>
  <c r="H16832" i="15"/>
  <c r="B16832" i="15"/>
  <c r="H16831" i="15"/>
  <c r="B16831" i="15"/>
  <c r="H16830" i="15"/>
  <c r="B16830" i="15"/>
  <c r="H16829" i="15"/>
  <c r="B16829" i="15"/>
  <c r="H16828" i="15"/>
  <c r="B16828" i="15"/>
  <c r="H16827" i="15"/>
  <c r="B16827" i="15"/>
  <c r="H16826" i="15"/>
  <c r="B16826" i="15"/>
  <c r="H16825" i="15"/>
  <c r="B16825" i="15"/>
  <c r="H16824" i="15"/>
  <c r="B16824" i="15"/>
  <c r="H16823" i="15"/>
  <c r="B16823" i="15"/>
  <c r="H16822" i="15"/>
  <c r="B16822" i="15"/>
  <c r="H16821" i="15"/>
  <c r="B16821" i="15"/>
  <c r="H16820" i="15"/>
  <c r="B16820" i="15"/>
  <c r="H16819" i="15"/>
  <c r="B16819" i="15"/>
  <c r="H16818" i="15"/>
  <c r="B16818" i="15"/>
  <c r="H16817" i="15"/>
  <c r="B16817" i="15"/>
  <c r="H16816" i="15"/>
  <c r="B16816" i="15"/>
  <c r="H16815" i="15"/>
  <c r="B16815" i="15"/>
  <c r="H16814" i="15"/>
  <c r="B16814" i="15"/>
  <c r="H16813" i="15"/>
  <c r="B16813" i="15"/>
  <c r="H16812" i="15"/>
  <c r="B16812" i="15"/>
  <c r="H16811" i="15"/>
  <c r="B16811" i="15"/>
  <c r="H16810" i="15"/>
  <c r="B16810" i="15"/>
  <c r="H16809" i="15"/>
  <c r="B16809" i="15"/>
  <c r="H16808" i="15"/>
  <c r="B16808" i="15"/>
  <c r="H16807" i="15"/>
  <c r="B16807" i="15"/>
  <c r="H16806" i="15"/>
  <c r="B16806" i="15"/>
  <c r="H16805" i="15"/>
  <c r="B16805" i="15"/>
  <c r="H16804" i="15"/>
  <c r="B16804" i="15"/>
  <c r="H16803" i="15"/>
  <c r="B16803" i="15"/>
  <c r="H16802" i="15"/>
  <c r="B16802" i="15"/>
  <c r="H16801" i="15"/>
  <c r="B16801" i="15"/>
  <c r="H16800" i="15"/>
  <c r="B16800" i="15"/>
  <c r="H16799" i="15"/>
  <c r="B16799" i="15"/>
  <c r="H16798" i="15"/>
  <c r="B16798" i="15"/>
  <c r="H16797" i="15"/>
  <c r="B16797" i="15"/>
  <c r="H16796" i="15"/>
  <c r="B16796" i="15"/>
  <c r="H16795" i="15"/>
  <c r="B16795" i="15"/>
  <c r="H16794" i="15"/>
  <c r="B16794" i="15"/>
  <c r="H16793" i="15"/>
  <c r="B16793" i="15"/>
  <c r="H16792" i="15"/>
  <c r="B16792" i="15"/>
  <c r="H16791" i="15"/>
  <c r="B16791" i="15"/>
  <c r="H16790" i="15"/>
  <c r="B16790" i="15"/>
  <c r="H16789" i="15"/>
  <c r="B16789" i="15"/>
  <c r="H16788" i="15"/>
  <c r="B16788" i="15"/>
  <c r="H16787" i="15"/>
  <c r="B16787" i="15"/>
  <c r="H16786" i="15"/>
  <c r="B16786" i="15"/>
  <c r="H16785" i="15"/>
  <c r="B16785" i="15"/>
  <c r="H16784" i="15"/>
  <c r="B16784" i="15"/>
  <c r="H16783" i="15"/>
  <c r="B16783" i="15"/>
  <c r="H16782" i="15"/>
  <c r="B16782" i="15"/>
  <c r="H16781" i="15"/>
  <c r="B16781" i="15"/>
  <c r="H16780" i="15"/>
  <c r="B16780" i="15"/>
  <c r="H16779" i="15"/>
  <c r="B16779" i="15"/>
  <c r="H16778" i="15"/>
  <c r="B16778" i="15"/>
  <c r="H16777" i="15"/>
  <c r="B16777" i="15"/>
  <c r="H16776" i="15"/>
  <c r="B16776" i="15"/>
  <c r="H16775" i="15"/>
  <c r="B16775" i="15"/>
  <c r="H16774" i="15"/>
  <c r="B16774" i="15"/>
  <c r="H16773" i="15"/>
  <c r="B16773" i="15"/>
  <c r="H16772" i="15"/>
  <c r="B16772" i="15"/>
  <c r="H16771" i="15"/>
  <c r="B16771" i="15"/>
  <c r="H16770" i="15"/>
  <c r="B16770" i="15"/>
  <c r="H16769" i="15"/>
  <c r="B16769" i="15"/>
  <c r="H16768" i="15"/>
  <c r="B16768" i="15"/>
  <c r="H16767" i="15"/>
  <c r="B16767" i="15"/>
  <c r="H16766" i="15"/>
  <c r="B16766" i="15"/>
  <c r="H16765" i="15"/>
  <c r="B16765" i="15"/>
  <c r="H16764" i="15"/>
  <c r="B16764" i="15"/>
  <c r="H16763" i="15"/>
  <c r="B16763" i="15"/>
  <c r="H16762" i="15"/>
  <c r="B16762" i="15"/>
  <c r="H16761" i="15"/>
  <c r="B16761" i="15"/>
  <c r="H16760" i="15"/>
  <c r="B16760" i="15"/>
  <c r="H16759" i="15"/>
  <c r="B16759" i="15"/>
  <c r="H16758" i="15"/>
  <c r="B16758" i="15"/>
  <c r="H16757" i="15"/>
  <c r="B16757" i="15"/>
  <c r="H16756" i="15"/>
  <c r="B16756" i="15"/>
  <c r="H16755" i="15"/>
  <c r="B16755" i="15"/>
  <c r="H16754" i="15"/>
  <c r="B16754" i="15"/>
  <c r="H16753" i="15"/>
  <c r="B16753" i="15"/>
  <c r="H16752" i="15"/>
  <c r="B16752" i="15"/>
  <c r="H16751" i="15"/>
  <c r="B16751" i="15"/>
  <c r="H16750" i="15"/>
  <c r="B16750" i="15"/>
  <c r="H16749" i="15"/>
  <c r="B16749" i="15"/>
  <c r="H16748" i="15"/>
  <c r="B16748" i="15"/>
  <c r="H16747" i="15"/>
  <c r="B16747" i="15"/>
  <c r="H16746" i="15"/>
  <c r="B16746" i="15"/>
  <c r="H16745" i="15"/>
  <c r="B16745" i="15"/>
  <c r="H16744" i="15"/>
  <c r="B16744" i="15"/>
  <c r="H16743" i="15"/>
  <c r="B16743" i="15"/>
  <c r="H16742" i="15"/>
  <c r="B16742" i="15"/>
  <c r="H16741" i="15"/>
  <c r="B16741" i="15"/>
  <c r="H16740" i="15"/>
  <c r="B16740" i="15"/>
  <c r="H16739" i="15"/>
  <c r="B16739" i="15"/>
  <c r="H16738" i="15"/>
  <c r="B16738" i="15"/>
  <c r="H16737" i="15"/>
  <c r="B16737" i="15"/>
  <c r="H16736" i="15"/>
  <c r="B16736" i="15"/>
  <c r="H16735" i="15"/>
  <c r="B16735" i="15"/>
  <c r="H16734" i="15"/>
  <c r="B16734" i="15"/>
  <c r="H16733" i="15"/>
  <c r="B16733" i="15"/>
  <c r="H16732" i="15"/>
  <c r="B16732" i="15"/>
  <c r="H16731" i="15"/>
  <c r="B16731" i="15"/>
  <c r="H16730" i="15"/>
  <c r="B16730" i="15"/>
  <c r="H16729" i="15"/>
  <c r="B16729" i="15"/>
  <c r="H16728" i="15"/>
  <c r="B16728" i="15"/>
  <c r="H16727" i="15"/>
  <c r="B16727" i="15"/>
  <c r="H16726" i="15"/>
  <c r="B16726" i="15"/>
  <c r="H16725" i="15"/>
  <c r="B16725" i="15"/>
  <c r="H16724" i="15"/>
  <c r="B16724" i="15"/>
  <c r="H16723" i="15"/>
  <c r="B16723" i="15"/>
  <c r="H16722" i="15"/>
  <c r="B16722" i="15"/>
  <c r="H16721" i="15"/>
  <c r="B16721" i="15"/>
  <c r="H16720" i="15"/>
  <c r="B16720" i="15"/>
  <c r="H16719" i="15"/>
  <c r="B16719" i="15"/>
  <c r="H16718" i="15"/>
  <c r="B16718" i="15"/>
  <c r="H16717" i="15"/>
  <c r="B16717" i="15"/>
  <c r="H16716" i="15"/>
  <c r="B16716" i="15"/>
  <c r="H16715" i="15"/>
  <c r="B16715" i="15"/>
  <c r="H16714" i="15"/>
  <c r="B16714" i="15"/>
  <c r="H16713" i="15"/>
  <c r="B16713" i="15"/>
  <c r="H16712" i="15"/>
  <c r="B16712" i="15"/>
  <c r="H16711" i="15"/>
  <c r="B16711" i="15"/>
  <c r="H16710" i="15"/>
  <c r="B16710" i="15"/>
  <c r="H16709" i="15"/>
  <c r="B16709" i="15"/>
  <c r="H16708" i="15"/>
  <c r="B16708" i="15"/>
  <c r="H16707" i="15"/>
  <c r="B16707" i="15"/>
  <c r="H16706" i="15"/>
  <c r="B16706" i="15"/>
  <c r="H16705" i="15"/>
  <c r="B16705" i="15"/>
  <c r="H16704" i="15"/>
  <c r="B16704" i="15"/>
  <c r="H16703" i="15"/>
  <c r="B16703" i="15"/>
  <c r="H16702" i="15"/>
  <c r="B16702" i="15"/>
  <c r="H16701" i="15"/>
  <c r="B16701" i="15"/>
  <c r="H16700" i="15"/>
  <c r="B16700" i="15"/>
  <c r="H16699" i="15"/>
  <c r="B16699" i="15"/>
  <c r="H16698" i="15"/>
  <c r="B16698" i="15"/>
  <c r="H16697" i="15"/>
  <c r="B16697" i="15"/>
  <c r="H16696" i="15"/>
  <c r="B16696" i="15"/>
  <c r="H16695" i="15"/>
  <c r="B16695" i="15"/>
  <c r="H16694" i="15"/>
  <c r="B16694" i="15"/>
  <c r="H16693" i="15"/>
  <c r="B16693" i="15"/>
  <c r="H16692" i="15"/>
  <c r="B16692" i="15"/>
  <c r="H16691" i="15"/>
  <c r="B16691" i="15"/>
  <c r="H16690" i="15"/>
  <c r="B16690" i="15"/>
  <c r="H16689" i="15"/>
  <c r="B16689" i="15"/>
  <c r="H16688" i="15"/>
  <c r="B16688" i="15"/>
  <c r="H16687" i="15"/>
  <c r="B16687" i="15"/>
  <c r="H16686" i="15"/>
  <c r="B16686" i="15"/>
  <c r="H16685" i="15"/>
  <c r="B16685" i="15"/>
  <c r="H16684" i="15"/>
  <c r="B16684" i="15"/>
  <c r="H16683" i="15"/>
  <c r="B16683" i="15"/>
  <c r="H16682" i="15"/>
  <c r="B16682" i="15"/>
  <c r="H16681" i="15"/>
  <c r="B16681" i="15"/>
  <c r="H16680" i="15"/>
  <c r="B16680" i="15"/>
  <c r="H16679" i="15"/>
  <c r="B16679" i="15"/>
  <c r="H16678" i="15"/>
  <c r="B16678" i="15"/>
  <c r="H16677" i="15"/>
  <c r="B16677" i="15"/>
  <c r="H16676" i="15"/>
  <c r="B16676" i="15"/>
  <c r="H16675" i="15"/>
  <c r="B16675" i="15"/>
  <c r="H16674" i="15"/>
  <c r="B16674" i="15"/>
  <c r="H16673" i="15"/>
  <c r="B16673" i="15"/>
  <c r="H16672" i="15"/>
  <c r="B16672" i="15"/>
  <c r="H16671" i="15"/>
  <c r="B16671" i="15"/>
  <c r="H16670" i="15"/>
  <c r="B16670" i="15"/>
  <c r="H16669" i="15"/>
  <c r="B16669" i="15"/>
  <c r="H16668" i="15"/>
  <c r="B16668" i="15"/>
  <c r="H16667" i="15"/>
  <c r="B16667" i="15"/>
  <c r="H16666" i="15"/>
  <c r="B16666" i="15"/>
  <c r="H16665" i="15"/>
  <c r="B16665" i="15"/>
  <c r="H16664" i="15"/>
  <c r="B16664" i="15"/>
  <c r="H16663" i="15"/>
  <c r="B16663" i="15"/>
  <c r="H16662" i="15"/>
  <c r="B16662" i="15"/>
  <c r="H16661" i="15"/>
  <c r="B16661" i="15"/>
  <c r="H16660" i="15"/>
  <c r="B16660" i="15"/>
  <c r="H16659" i="15"/>
  <c r="B16659" i="15"/>
  <c r="H16658" i="15"/>
  <c r="B16658" i="15"/>
  <c r="H16657" i="15"/>
  <c r="B16657" i="15"/>
  <c r="H16656" i="15"/>
  <c r="B16656" i="15"/>
  <c r="H16655" i="15"/>
  <c r="B16655" i="15"/>
  <c r="H16654" i="15"/>
  <c r="B16654" i="15"/>
  <c r="H16653" i="15"/>
  <c r="B16653" i="15"/>
  <c r="H16652" i="15"/>
  <c r="B16652" i="15"/>
  <c r="H16651" i="15"/>
  <c r="B16651" i="15"/>
  <c r="H16650" i="15"/>
  <c r="B16650" i="15"/>
  <c r="H16649" i="15"/>
  <c r="B16649" i="15"/>
  <c r="H16648" i="15"/>
  <c r="B16648" i="15"/>
  <c r="H16647" i="15"/>
  <c r="B16647" i="15"/>
  <c r="H16646" i="15"/>
  <c r="B16646" i="15"/>
  <c r="H16645" i="15"/>
  <c r="B16645" i="15"/>
  <c r="H16644" i="15"/>
  <c r="B16644" i="15"/>
  <c r="H16643" i="15"/>
  <c r="B16643" i="15"/>
  <c r="H16642" i="15"/>
  <c r="B16642" i="15"/>
  <c r="H16641" i="15"/>
  <c r="B16641" i="15"/>
  <c r="H16640" i="15"/>
  <c r="B16640" i="15"/>
  <c r="H16639" i="15"/>
  <c r="B16639" i="15"/>
  <c r="H16638" i="15"/>
  <c r="B16638" i="15"/>
  <c r="H16637" i="15"/>
  <c r="B16637" i="15"/>
  <c r="H16636" i="15"/>
  <c r="B16636" i="15"/>
  <c r="H16635" i="15"/>
  <c r="B16635" i="15"/>
  <c r="H16634" i="15"/>
  <c r="B16634" i="15"/>
  <c r="H16633" i="15"/>
  <c r="B16633" i="15"/>
  <c r="H16632" i="15"/>
  <c r="B16632" i="15"/>
  <c r="H16631" i="15"/>
  <c r="B16631" i="15"/>
  <c r="H16630" i="15"/>
  <c r="B16630" i="15"/>
  <c r="H16629" i="15"/>
  <c r="B16629" i="15"/>
  <c r="H16628" i="15"/>
  <c r="B16628" i="15"/>
  <c r="H16627" i="15"/>
  <c r="B16627" i="15"/>
  <c r="H16626" i="15"/>
  <c r="B16626" i="15"/>
  <c r="H16625" i="15"/>
  <c r="B16625" i="15"/>
  <c r="H16624" i="15"/>
  <c r="B16624" i="15"/>
  <c r="H16623" i="15"/>
  <c r="B16623" i="15"/>
  <c r="H16622" i="15"/>
  <c r="B16622" i="15"/>
  <c r="H16621" i="15"/>
  <c r="B16621" i="15"/>
  <c r="H16620" i="15"/>
  <c r="B16620" i="15"/>
  <c r="H16619" i="15"/>
  <c r="B16619" i="15"/>
  <c r="H16618" i="15"/>
  <c r="B16618" i="15"/>
  <c r="H16617" i="15"/>
  <c r="B16617" i="15"/>
  <c r="H16616" i="15"/>
  <c r="B16616" i="15"/>
  <c r="H16615" i="15"/>
  <c r="B16615" i="15"/>
  <c r="H16614" i="15"/>
  <c r="B16614" i="15"/>
  <c r="H16613" i="15"/>
  <c r="B16613" i="15"/>
  <c r="H16612" i="15"/>
  <c r="B16612" i="15"/>
  <c r="H16611" i="15"/>
  <c r="B16611" i="15"/>
  <c r="H16610" i="15"/>
  <c r="B16610" i="15"/>
  <c r="H16609" i="15"/>
  <c r="B16609" i="15"/>
  <c r="H16608" i="15"/>
  <c r="B16608" i="15"/>
  <c r="H16607" i="15"/>
  <c r="B16607" i="15"/>
  <c r="H16606" i="15"/>
  <c r="B16606" i="15"/>
  <c r="H16605" i="15"/>
  <c r="B16605" i="15"/>
  <c r="H16604" i="15"/>
  <c r="B16604" i="15"/>
  <c r="H16603" i="15"/>
  <c r="B16603" i="15"/>
  <c r="H16602" i="15"/>
  <c r="B16602" i="15"/>
  <c r="H16601" i="15"/>
  <c r="B16601" i="15"/>
  <c r="H16600" i="15"/>
  <c r="B16600" i="15"/>
  <c r="H16599" i="15"/>
  <c r="B16599" i="15"/>
  <c r="H16598" i="15"/>
  <c r="B16598" i="15"/>
  <c r="H16597" i="15"/>
  <c r="B16597" i="15"/>
  <c r="H16596" i="15"/>
  <c r="B16596" i="15"/>
  <c r="H16595" i="15"/>
  <c r="B16595" i="15"/>
  <c r="H16594" i="15"/>
  <c r="B16594" i="15"/>
  <c r="H16593" i="15"/>
  <c r="B16593" i="15"/>
  <c r="H16592" i="15"/>
  <c r="B16592" i="15"/>
  <c r="H16591" i="15"/>
  <c r="B16591" i="15"/>
  <c r="H16590" i="15"/>
  <c r="B16590" i="15"/>
  <c r="H16589" i="15"/>
  <c r="B16589" i="15"/>
  <c r="H16588" i="15"/>
  <c r="B16588" i="15"/>
  <c r="H16587" i="15"/>
  <c r="B16587" i="15"/>
  <c r="H16586" i="15"/>
  <c r="B16586" i="15"/>
  <c r="H16585" i="15"/>
  <c r="B16585" i="15"/>
  <c r="H16584" i="15"/>
  <c r="B16584" i="15"/>
  <c r="H16583" i="15"/>
  <c r="B16583" i="15"/>
  <c r="H16582" i="15"/>
  <c r="B16582" i="15"/>
  <c r="H16581" i="15"/>
  <c r="B16581" i="15"/>
  <c r="H16580" i="15"/>
  <c r="B16580" i="15"/>
  <c r="H16579" i="15"/>
  <c r="B16579" i="15"/>
  <c r="H16578" i="15"/>
  <c r="B16578" i="15"/>
  <c r="H16577" i="15"/>
  <c r="B16577" i="15"/>
  <c r="H16576" i="15"/>
  <c r="B16576" i="15"/>
  <c r="H16575" i="15"/>
  <c r="B16575" i="15"/>
  <c r="H16574" i="15"/>
  <c r="B16574" i="15"/>
  <c r="H16573" i="15"/>
  <c r="B16573" i="15"/>
  <c r="H16572" i="15"/>
  <c r="B16572" i="15"/>
  <c r="H16571" i="15"/>
  <c r="B16571" i="15"/>
  <c r="H16570" i="15"/>
  <c r="B16570" i="15"/>
  <c r="H16569" i="15"/>
  <c r="B16569" i="15"/>
  <c r="H16568" i="15"/>
  <c r="B16568" i="15"/>
  <c r="H16567" i="15"/>
  <c r="B16567" i="15"/>
  <c r="H16566" i="15"/>
  <c r="B16566" i="15"/>
  <c r="H16565" i="15"/>
  <c r="B16565" i="15"/>
  <c r="H16564" i="15"/>
  <c r="B16564" i="15"/>
  <c r="H16563" i="15"/>
  <c r="B16563" i="15"/>
  <c r="H16562" i="15"/>
  <c r="B16562" i="15"/>
  <c r="H16561" i="15"/>
  <c r="B16561" i="15"/>
  <c r="H16560" i="15"/>
  <c r="B16560" i="15"/>
  <c r="H16559" i="15"/>
  <c r="B16559" i="15"/>
  <c r="H16558" i="15"/>
  <c r="B16558" i="15"/>
  <c r="H16557" i="15"/>
  <c r="B16557" i="15"/>
  <c r="H16556" i="15"/>
  <c r="B16556" i="15"/>
  <c r="H16555" i="15"/>
  <c r="B16555" i="15"/>
  <c r="H16554" i="15"/>
  <c r="B16554" i="15"/>
  <c r="H16553" i="15"/>
  <c r="B16553" i="15"/>
  <c r="H16552" i="15"/>
  <c r="B16552" i="15"/>
  <c r="H16551" i="15"/>
  <c r="B16551" i="15"/>
  <c r="H16550" i="15"/>
  <c r="B16550" i="15"/>
  <c r="H16549" i="15"/>
  <c r="B16549" i="15"/>
  <c r="H16548" i="15"/>
  <c r="B16548" i="15"/>
  <c r="H16547" i="15"/>
  <c r="B16547" i="15"/>
  <c r="H16546" i="15"/>
  <c r="B16546" i="15"/>
  <c r="H16545" i="15"/>
  <c r="B16545" i="15"/>
  <c r="H16544" i="15"/>
  <c r="B16544" i="15"/>
  <c r="H16543" i="15"/>
  <c r="B16543" i="15"/>
  <c r="H16542" i="15"/>
  <c r="B16542" i="15"/>
  <c r="H16541" i="15"/>
  <c r="B16541" i="15"/>
  <c r="H16540" i="15"/>
  <c r="B16540" i="15"/>
  <c r="H16539" i="15"/>
  <c r="B16539" i="15"/>
  <c r="H16538" i="15"/>
  <c r="B16538" i="15"/>
  <c r="H16537" i="15"/>
  <c r="B16537" i="15"/>
  <c r="H16536" i="15"/>
  <c r="B16536" i="15"/>
  <c r="H16535" i="15"/>
  <c r="B16535" i="15"/>
  <c r="H16534" i="15"/>
  <c r="B16534" i="15"/>
  <c r="H16533" i="15"/>
  <c r="B16533" i="15"/>
  <c r="H16532" i="15"/>
  <c r="B16532" i="15"/>
  <c r="H16531" i="15"/>
  <c r="B16531" i="15"/>
  <c r="H16530" i="15"/>
  <c r="B16530" i="15"/>
  <c r="H16529" i="15"/>
  <c r="B16529" i="15"/>
  <c r="H16528" i="15"/>
  <c r="B16528" i="15"/>
  <c r="H16527" i="15"/>
  <c r="B16527" i="15"/>
  <c r="H16526" i="15"/>
  <c r="B16526" i="15"/>
  <c r="H16525" i="15"/>
  <c r="B16525" i="15"/>
  <c r="H16524" i="15"/>
  <c r="B16524" i="15"/>
  <c r="H16523" i="15"/>
  <c r="B16523" i="15"/>
  <c r="H16522" i="15"/>
  <c r="B16522" i="15"/>
  <c r="H16521" i="15"/>
  <c r="B16521" i="15"/>
  <c r="H16520" i="15"/>
  <c r="B16520" i="15"/>
  <c r="H16519" i="15"/>
  <c r="B16519" i="15"/>
  <c r="H16518" i="15"/>
  <c r="B16518" i="15"/>
  <c r="H16517" i="15"/>
  <c r="B16517" i="15"/>
  <c r="H16516" i="15"/>
  <c r="B16516" i="15"/>
  <c r="H16515" i="15"/>
  <c r="B16515" i="15"/>
  <c r="H16514" i="15"/>
  <c r="B16514" i="15"/>
  <c r="H16513" i="15"/>
  <c r="B16513" i="15"/>
  <c r="H16512" i="15"/>
  <c r="B16512" i="15"/>
  <c r="H16511" i="15"/>
  <c r="B16511" i="15"/>
  <c r="H16510" i="15"/>
  <c r="B16510" i="15"/>
  <c r="H16509" i="15"/>
  <c r="B16509" i="15"/>
  <c r="H16508" i="15"/>
  <c r="B16508" i="15"/>
  <c r="H16507" i="15"/>
  <c r="B16507" i="15"/>
  <c r="H16506" i="15"/>
  <c r="B16506" i="15"/>
  <c r="H16505" i="15"/>
  <c r="B16505" i="15"/>
  <c r="H16504" i="15"/>
  <c r="B16504" i="15"/>
  <c r="H16503" i="15"/>
  <c r="B16503" i="15"/>
  <c r="H16502" i="15"/>
  <c r="B16502" i="15"/>
  <c r="H16501" i="15"/>
  <c r="B16501" i="15"/>
  <c r="H16500" i="15"/>
  <c r="B16500" i="15"/>
  <c r="H16499" i="15"/>
  <c r="B16499" i="15"/>
  <c r="H16498" i="15"/>
  <c r="B16498" i="15"/>
  <c r="H16497" i="15"/>
  <c r="B16497" i="15"/>
  <c r="H16496" i="15"/>
  <c r="B16496" i="15"/>
  <c r="H16495" i="15"/>
  <c r="B16495" i="15"/>
  <c r="H16494" i="15"/>
  <c r="B16494" i="15"/>
  <c r="H16493" i="15"/>
  <c r="B16493" i="15"/>
  <c r="H16492" i="15"/>
  <c r="B16492" i="15"/>
  <c r="H16491" i="15"/>
  <c r="B16491" i="15"/>
  <c r="H16490" i="15"/>
  <c r="B16490" i="15"/>
  <c r="H16489" i="15"/>
  <c r="B16489" i="15"/>
  <c r="H16488" i="15"/>
  <c r="B16488" i="15"/>
  <c r="H16487" i="15"/>
  <c r="B16487" i="15"/>
  <c r="H16486" i="15"/>
  <c r="B16486" i="15"/>
  <c r="H16485" i="15"/>
  <c r="B16485" i="15"/>
  <c r="H16484" i="15"/>
  <c r="B16484" i="15"/>
  <c r="H16483" i="15"/>
  <c r="B16483" i="15"/>
  <c r="H16482" i="15"/>
  <c r="B16482" i="15"/>
  <c r="H16481" i="15"/>
  <c r="B16481" i="15"/>
  <c r="H16480" i="15"/>
  <c r="B16480" i="15"/>
  <c r="H16479" i="15"/>
  <c r="B16479" i="15"/>
  <c r="H16478" i="15"/>
  <c r="B16478" i="15"/>
  <c r="H16477" i="15"/>
  <c r="B16477" i="15"/>
  <c r="H16476" i="15"/>
  <c r="B16476" i="15"/>
  <c r="H16475" i="15"/>
  <c r="B16475" i="15"/>
  <c r="H16474" i="15"/>
  <c r="B16474" i="15"/>
  <c r="H16473" i="15"/>
  <c r="B16473" i="15"/>
  <c r="H16472" i="15"/>
  <c r="B16472" i="15"/>
  <c r="H16471" i="15"/>
  <c r="B16471" i="15"/>
  <c r="H16470" i="15"/>
  <c r="B16470" i="15"/>
  <c r="H16469" i="15"/>
  <c r="B16469" i="15"/>
  <c r="H16468" i="15"/>
  <c r="B16468" i="15"/>
  <c r="H16467" i="15"/>
  <c r="B16467" i="15"/>
  <c r="H16466" i="15"/>
  <c r="B16466" i="15"/>
  <c r="H16465" i="15"/>
  <c r="B16465" i="15"/>
  <c r="H16464" i="15"/>
  <c r="B16464" i="15"/>
  <c r="H16463" i="15"/>
  <c r="B16463" i="15"/>
  <c r="H16462" i="15"/>
  <c r="B16462" i="15"/>
  <c r="H16461" i="15"/>
  <c r="B16461" i="15"/>
  <c r="H16460" i="15"/>
  <c r="B16460" i="15"/>
  <c r="H16459" i="15"/>
  <c r="B16459" i="15"/>
  <c r="H16458" i="15"/>
  <c r="B16458" i="15"/>
  <c r="H16457" i="15"/>
  <c r="B16457" i="15"/>
  <c r="H16456" i="15"/>
  <c r="B16456" i="15"/>
  <c r="H16455" i="15"/>
  <c r="B16455" i="15"/>
  <c r="H16454" i="15"/>
  <c r="B16454" i="15"/>
  <c r="H16453" i="15"/>
  <c r="B16453" i="15"/>
  <c r="H16452" i="15"/>
  <c r="B16452" i="15"/>
  <c r="H16451" i="15"/>
  <c r="B16451" i="15"/>
  <c r="H16450" i="15"/>
  <c r="B16450" i="15"/>
  <c r="H16449" i="15"/>
  <c r="B16449" i="15"/>
  <c r="H16448" i="15"/>
  <c r="B16448" i="15"/>
  <c r="H16447" i="15"/>
  <c r="B16447" i="15"/>
  <c r="H16446" i="15"/>
  <c r="B16446" i="15"/>
  <c r="H16445" i="15"/>
  <c r="B16445" i="15"/>
  <c r="H16444" i="15"/>
  <c r="B16444" i="15"/>
  <c r="H16443" i="15"/>
  <c r="B16443" i="15"/>
  <c r="H16442" i="15"/>
  <c r="B16442" i="15"/>
  <c r="H16441" i="15"/>
  <c r="B16441" i="15"/>
  <c r="H16440" i="15"/>
  <c r="B16440" i="15"/>
  <c r="H16439" i="15"/>
  <c r="B16439" i="15"/>
  <c r="H16438" i="15"/>
  <c r="B16438" i="15"/>
  <c r="H16437" i="15"/>
  <c r="B16437" i="15"/>
  <c r="H16436" i="15"/>
  <c r="B16436" i="15"/>
  <c r="H16435" i="15"/>
  <c r="B16435" i="15"/>
  <c r="H16434" i="15"/>
  <c r="B16434" i="15"/>
  <c r="H16433" i="15"/>
  <c r="B16433" i="15"/>
  <c r="H16432" i="15"/>
  <c r="B16432" i="15"/>
  <c r="H16431" i="15"/>
  <c r="B16431" i="15"/>
  <c r="H16430" i="15"/>
  <c r="B16430" i="15"/>
  <c r="H16429" i="15"/>
  <c r="B16429" i="15"/>
  <c r="H16428" i="15"/>
  <c r="B16428" i="15"/>
  <c r="H16427" i="15"/>
  <c r="B16427" i="15"/>
  <c r="H16426" i="15"/>
  <c r="B16426" i="15"/>
  <c r="H16425" i="15"/>
  <c r="B16425" i="15"/>
  <c r="H16424" i="15"/>
  <c r="B16424" i="15"/>
  <c r="H16423" i="15"/>
  <c r="B16423" i="15"/>
  <c r="H16422" i="15"/>
  <c r="B16422" i="15"/>
  <c r="H16421" i="15"/>
  <c r="B16421" i="15"/>
  <c r="H16420" i="15"/>
  <c r="B16420" i="15"/>
  <c r="H16419" i="15"/>
  <c r="B16419" i="15"/>
  <c r="H16418" i="15"/>
  <c r="B16418" i="15"/>
  <c r="H16417" i="15"/>
  <c r="B16417" i="15"/>
  <c r="H16416" i="15"/>
  <c r="B16416" i="15"/>
  <c r="H16415" i="15"/>
  <c r="B16415" i="15"/>
  <c r="H16414" i="15"/>
  <c r="B16414" i="15"/>
  <c r="H16413" i="15"/>
  <c r="B16413" i="15"/>
  <c r="H16412" i="15"/>
  <c r="B16412" i="15"/>
  <c r="H16411" i="15"/>
  <c r="B16411" i="15"/>
  <c r="H16410" i="15"/>
  <c r="B16410" i="15"/>
  <c r="H16409" i="15"/>
  <c r="B16409" i="15"/>
  <c r="H16408" i="15"/>
  <c r="B16408" i="15"/>
  <c r="H16407" i="15"/>
  <c r="B16407" i="15"/>
  <c r="H16406" i="15"/>
  <c r="B16406" i="15"/>
  <c r="H16405" i="15"/>
  <c r="B16405" i="15"/>
  <c r="H16404" i="15"/>
  <c r="B16404" i="15"/>
  <c r="H16403" i="15"/>
  <c r="B16403" i="15"/>
  <c r="H16402" i="15"/>
  <c r="B16402" i="15"/>
  <c r="H16401" i="15"/>
  <c r="B16401" i="15"/>
  <c r="H16400" i="15"/>
  <c r="B16400" i="15"/>
  <c r="H16399" i="15"/>
  <c r="B16399" i="15"/>
  <c r="H16398" i="15"/>
  <c r="B16398" i="15"/>
  <c r="H16397" i="15"/>
  <c r="B16397" i="15"/>
  <c r="H16396" i="15"/>
  <c r="B16396" i="15"/>
  <c r="H16395" i="15"/>
  <c r="B16395" i="15"/>
  <c r="H16394" i="15"/>
  <c r="B16394" i="15"/>
  <c r="H16393" i="15"/>
  <c r="B16393" i="15"/>
  <c r="H16392" i="15"/>
  <c r="B16392" i="15"/>
  <c r="H16391" i="15"/>
  <c r="B16391" i="15"/>
  <c r="H16390" i="15"/>
  <c r="B16390" i="15"/>
  <c r="H16389" i="15"/>
  <c r="B16389" i="15"/>
  <c r="H16388" i="15"/>
  <c r="B16388" i="15"/>
  <c r="H16387" i="15"/>
  <c r="B16387" i="15"/>
  <c r="H16386" i="15"/>
  <c r="B16386" i="15"/>
  <c r="H16385" i="15"/>
  <c r="B16385" i="15"/>
  <c r="H16384" i="15"/>
  <c r="B16384" i="15"/>
  <c r="H16383" i="15"/>
  <c r="B16383" i="15"/>
  <c r="H16382" i="15"/>
  <c r="B16382" i="15"/>
  <c r="H16381" i="15"/>
  <c r="B16381" i="15"/>
  <c r="H16380" i="15"/>
  <c r="B16380" i="15"/>
  <c r="H16379" i="15"/>
  <c r="B16379" i="15"/>
  <c r="H16378" i="15"/>
  <c r="B16378" i="15"/>
  <c r="H16377" i="15"/>
  <c r="B16377" i="15"/>
  <c r="H16376" i="15"/>
  <c r="B16376" i="15"/>
  <c r="H16375" i="15"/>
  <c r="B16375" i="15"/>
  <c r="H16374" i="15"/>
  <c r="B16374" i="15"/>
  <c r="H16373" i="15"/>
  <c r="B16373" i="15"/>
  <c r="H16372" i="15"/>
  <c r="B16372" i="15"/>
  <c r="H16371" i="15"/>
  <c r="B16371" i="15"/>
  <c r="H16370" i="15"/>
  <c r="B16370" i="15"/>
  <c r="H16369" i="15"/>
  <c r="B16369" i="15"/>
  <c r="H16368" i="15"/>
  <c r="B16368" i="15"/>
  <c r="H16367" i="15"/>
  <c r="B16367" i="15"/>
  <c r="H16366" i="15"/>
  <c r="B16366" i="15"/>
  <c r="H16365" i="15"/>
  <c r="B16365" i="15"/>
  <c r="H16364" i="15"/>
  <c r="B16364" i="15"/>
  <c r="H16363" i="15"/>
  <c r="B16363" i="15"/>
  <c r="H16362" i="15"/>
  <c r="B16362" i="15"/>
  <c r="H16361" i="15"/>
  <c r="B16361" i="15"/>
  <c r="H16360" i="15"/>
  <c r="B16360" i="15"/>
  <c r="H16359" i="15"/>
  <c r="B16359" i="15"/>
  <c r="H16358" i="15"/>
  <c r="B16358" i="15"/>
  <c r="H16357" i="15"/>
  <c r="B16357" i="15"/>
  <c r="H16356" i="15"/>
  <c r="B16356" i="15"/>
  <c r="H16355" i="15"/>
  <c r="B16355" i="15"/>
  <c r="H16354" i="15"/>
  <c r="B16354" i="15"/>
  <c r="H16353" i="15"/>
  <c r="B16353" i="15"/>
  <c r="H16352" i="15"/>
  <c r="B16352" i="15"/>
  <c r="H16351" i="15"/>
  <c r="B16351" i="15"/>
  <c r="H16350" i="15"/>
  <c r="B16350" i="15"/>
  <c r="H16349" i="15"/>
  <c r="B16349" i="15"/>
  <c r="H16348" i="15"/>
  <c r="B16348" i="15"/>
  <c r="H16347" i="15"/>
  <c r="B16347" i="15"/>
  <c r="H16346" i="15"/>
  <c r="B16346" i="15"/>
  <c r="H16345" i="15"/>
  <c r="B16345" i="15"/>
  <c r="H16344" i="15"/>
  <c r="B16344" i="15"/>
  <c r="H16343" i="15"/>
  <c r="B16343" i="15"/>
  <c r="H16342" i="15"/>
  <c r="B16342" i="15"/>
  <c r="H16341" i="15"/>
  <c r="B16341" i="15"/>
  <c r="H16340" i="15"/>
  <c r="B16340" i="15"/>
  <c r="H16339" i="15"/>
  <c r="B16339" i="15"/>
  <c r="H16338" i="15"/>
  <c r="B16338" i="15"/>
  <c r="H16337" i="15"/>
  <c r="B16337" i="15"/>
  <c r="H16336" i="15"/>
  <c r="B16336" i="15"/>
  <c r="H16335" i="15"/>
  <c r="B16335" i="15"/>
  <c r="H16334" i="15"/>
  <c r="B16334" i="15"/>
  <c r="H16333" i="15"/>
  <c r="B16333" i="15"/>
  <c r="H16332" i="15"/>
  <c r="B16332" i="15"/>
  <c r="H16331" i="15"/>
  <c r="B16331" i="15"/>
  <c r="H16330" i="15"/>
  <c r="B16330" i="15"/>
  <c r="H16329" i="15"/>
  <c r="B16329" i="15"/>
  <c r="H16328" i="15"/>
  <c r="B16328" i="15"/>
  <c r="H16327" i="15"/>
  <c r="B16327" i="15"/>
  <c r="H16326" i="15"/>
  <c r="B16326" i="15"/>
  <c r="H16325" i="15"/>
  <c r="B16325" i="15"/>
  <c r="H16324" i="15"/>
  <c r="B16324" i="15"/>
  <c r="H16323" i="15"/>
  <c r="B16323" i="15"/>
  <c r="H16322" i="15"/>
  <c r="B16322" i="15"/>
  <c r="H16321" i="15"/>
  <c r="B16321" i="15"/>
  <c r="H16320" i="15"/>
  <c r="B16320" i="15"/>
  <c r="H16319" i="15"/>
  <c r="B16319" i="15"/>
  <c r="H16318" i="15"/>
  <c r="B16318" i="15"/>
  <c r="H16317" i="15"/>
  <c r="B16317" i="15"/>
  <c r="H16316" i="15"/>
  <c r="B16316" i="15"/>
  <c r="H16315" i="15"/>
  <c r="B16315" i="15"/>
  <c r="H16314" i="15"/>
  <c r="B16314" i="15"/>
  <c r="H16313" i="15"/>
  <c r="B16313" i="15"/>
  <c r="H16312" i="15"/>
  <c r="B16312" i="15"/>
  <c r="H16311" i="15"/>
  <c r="B16311" i="15"/>
  <c r="H16310" i="15"/>
  <c r="B16310" i="15"/>
  <c r="H16309" i="15"/>
  <c r="B16309" i="15"/>
  <c r="H16308" i="15"/>
  <c r="B16308" i="15"/>
  <c r="H16307" i="15"/>
  <c r="B16307" i="15"/>
  <c r="H16306" i="15"/>
  <c r="B16306" i="15"/>
  <c r="H16305" i="15"/>
  <c r="B16305" i="15"/>
  <c r="H16304" i="15"/>
  <c r="B16304" i="15"/>
  <c r="H16303" i="15"/>
  <c r="B16303" i="15"/>
  <c r="H16302" i="15"/>
  <c r="B16302" i="15"/>
  <c r="H16301" i="15"/>
  <c r="B16301" i="15"/>
  <c r="H16300" i="15"/>
  <c r="B16300" i="15"/>
  <c r="H16299" i="15"/>
  <c r="B16299" i="15"/>
  <c r="H16298" i="15"/>
  <c r="B16298" i="15"/>
  <c r="H16297" i="15"/>
  <c r="B16297" i="15"/>
  <c r="H16296" i="15"/>
  <c r="B16296" i="15"/>
  <c r="H16295" i="15"/>
  <c r="B16295" i="15"/>
  <c r="H16294" i="15"/>
  <c r="B16294" i="15"/>
  <c r="H16293" i="15"/>
  <c r="B16293" i="15"/>
  <c r="H16292" i="15"/>
  <c r="B16292" i="15"/>
  <c r="H16291" i="15"/>
  <c r="B16291" i="15"/>
  <c r="H16290" i="15"/>
  <c r="B16290" i="15"/>
  <c r="H16289" i="15"/>
  <c r="B16289" i="15"/>
  <c r="H16288" i="15"/>
  <c r="B16288" i="15"/>
  <c r="H16287" i="15"/>
  <c r="B16287" i="15"/>
  <c r="H16286" i="15"/>
  <c r="B16286" i="15"/>
  <c r="H16285" i="15"/>
  <c r="B16285" i="15"/>
  <c r="H16284" i="15"/>
  <c r="B16284" i="15"/>
  <c r="H16283" i="15"/>
  <c r="B16283" i="15"/>
  <c r="H16282" i="15"/>
  <c r="B16282" i="15"/>
  <c r="H16281" i="15"/>
  <c r="B16281" i="15"/>
  <c r="H16280" i="15"/>
  <c r="B16280" i="15"/>
  <c r="H16279" i="15"/>
  <c r="B16279" i="15"/>
  <c r="H16278" i="15"/>
  <c r="B16278" i="15"/>
  <c r="H16277" i="15"/>
  <c r="B16277" i="15"/>
  <c r="H16276" i="15"/>
  <c r="B16276" i="15"/>
  <c r="H16275" i="15"/>
  <c r="B16275" i="15"/>
  <c r="H16274" i="15"/>
  <c r="B16274" i="15"/>
  <c r="H16273" i="15"/>
  <c r="B16273" i="15"/>
  <c r="H16272" i="15"/>
  <c r="B16272" i="15"/>
  <c r="H16271" i="15"/>
  <c r="B16271" i="15"/>
  <c r="H16270" i="15"/>
  <c r="B16270" i="15"/>
  <c r="H16269" i="15"/>
  <c r="B16269" i="15"/>
  <c r="H16268" i="15"/>
  <c r="B16268" i="15"/>
  <c r="H16267" i="15"/>
  <c r="B16267" i="15"/>
  <c r="H16266" i="15"/>
  <c r="B16266" i="15"/>
  <c r="H16265" i="15"/>
  <c r="B16265" i="15"/>
  <c r="H16264" i="15"/>
  <c r="B16264" i="15"/>
  <c r="H16263" i="15"/>
  <c r="B16263" i="15"/>
  <c r="H16262" i="15"/>
  <c r="B16262" i="15"/>
  <c r="H16261" i="15"/>
  <c r="B16261" i="15"/>
  <c r="H16260" i="15"/>
  <c r="B16260" i="15"/>
  <c r="H16259" i="15"/>
  <c r="B16259" i="15"/>
  <c r="H16258" i="15"/>
  <c r="B16258" i="15"/>
  <c r="H16257" i="15"/>
  <c r="B16257" i="15"/>
  <c r="H16256" i="15"/>
  <c r="B16256" i="15"/>
  <c r="H16255" i="15"/>
  <c r="B16255" i="15"/>
  <c r="H16254" i="15"/>
  <c r="B16254" i="15"/>
  <c r="H16253" i="15"/>
  <c r="B16253" i="15"/>
  <c r="H16252" i="15"/>
  <c r="B16252" i="15"/>
  <c r="H16251" i="15"/>
  <c r="B16251" i="15"/>
  <c r="H16250" i="15"/>
  <c r="B16250" i="15"/>
  <c r="H16249" i="15"/>
  <c r="B16249" i="15"/>
  <c r="H16248" i="15"/>
  <c r="B16248" i="15"/>
  <c r="H16247" i="15"/>
  <c r="B16247" i="15"/>
  <c r="H16246" i="15"/>
  <c r="B16246" i="15"/>
  <c r="H16245" i="15"/>
  <c r="B16245" i="15"/>
  <c r="H16244" i="15"/>
  <c r="B16244" i="15"/>
  <c r="H16243" i="15"/>
  <c r="B16243" i="15"/>
  <c r="H16242" i="15"/>
  <c r="B16242" i="15"/>
  <c r="H16241" i="15"/>
  <c r="B16241" i="15"/>
  <c r="H16240" i="15"/>
  <c r="B16240" i="15"/>
  <c r="H16239" i="15"/>
  <c r="B16239" i="15"/>
  <c r="H16238" i="15"/>
  <c r="B16238" i="15"/>
  <c r="H16237" i="15"/>
  <c r="B16237" i="15"/>
  <c r="H16236" i="15"/>
  <c r="B16236" i="15"/>
  <c r="H16235" i="15"/>
  <c r="B16235" i="15"/>
  <c r="H16234" i="15"/>
  <c r="B16234" i="15"/>
  <c r="H16233" i="15"/>
  <c r="B16233" i="15"/>
  <c r="H16232" i="15"/>
  <c r="B16232" i="15"/>
  <c r="H16231" i="15"/>
  <c r="B16231" i="15"/>
  <c r="H16230" i="15"/>
  <c r="B16230" i="15"/>
  <c r="H16229" i="15"/>
  <c r="B16229" i="15"/>
  <c r="H16228" i="15"/>
  <c r="B16228" i="15"/>
  <c r="H16227" i="15"/>
  <c r="B16227" i="15"/>
  <c r="H16226" i="15"/>
  <c r="B16226" i="15"/>
  <c r="H16225" i="15"/>
  <c r="B16225" i="15"/>
  <c r="H16224" i="15"/>
  <c r="B16224" i="15"/>
  <c r="H16223" i="15"/>
  <c r="B16223" i="15"/>
  <c r="H16222" i="15"/>
  <c r="B16222" i="15"/>
  <c r="H16221" i="15"/>
  <c r="B16221" i="15"/>
  <c r="H16220" i="15"/>
  <c r="B16220" i="15"/>
  <c r="H16219" i="15"/>
  <c r="B16219" i="15"/>
  <c r="H16218" i="15"/>
  <c r="B16218" i="15"/>
  <c r="H16217" i="15"/>
  <c r="B16217" i="15"/>
  <c r="H16216" i="15"/>
  <c r="B16216" i="15"/>
  <c r="H16215" i="15"/>
  <c r="B16215" i="15"/>
  <c r="H16214" i="15"/>
  <c r="B16214" i="15"/>
  <c r="H16213" i="15"/>
  <c r="B16213" i="15"/>
  <c r="H16212" i="15"/>
  <c r="B16212" i="15"/>
  <c r="H16211" i="15"/>
  <c r="B16211" i="15"/>
  <c r="H16210" i="15"/>
  <c r="B16210" i="15"/>
  <c r="H16209" i="15"/>
  <c r="B16209" i="15"/>
  <c r="H16208" i="15"/>
  <c r="B16208" i="15"/>
  <c r="H16207" i="15"/>
  <c r="B16207" i="15"/>
  <c r="H16206" i="15"/>
  <c r="B16206" i="15"/>
  <c r="H16205" i="15"/>
  <c r="B16205" i="15"/>
  <c r="H16204" i="15"/>
  <c r="B16204" i="15"/>
  <c r="H16203" i="15"/>
  <c r="B16203" i="15"/>
  <c r="H16202" i="15"/>
  <c r="B16202" i="15"/>
  <c r="H16201" i="15"/>
  <c r="B16201" i="15"/>
  <c r="H16200" i="15"/>
  <c r="B16200" i="15"/>
  <c r="H16199" i="15"/>
  <c r="B16199" i="15"/>
  <c r="H16198" i="15"/>
  <c r="B16198" i="15"/>
  <c r="H16197" i="15"/>
  <c r="B16197" i="15"/>
  <c r="H16196" i="15"/>
  <c r="B16196" i="15"/>
  <c r="H16195" i="15"/>
  <c r="B16195" i="15"/>
  <c r="H16194" i="15"/>
  <c r="B16194" i="15"/>
  <c r="H16193" i="15"/>
  <c r="B16193" i="15"/>
  <c r="H16192" i="15"/>
  <c r="B16192" i="15"/>
  <c r="H16191" i="15"/>
  <c r="B16191" i="15"/>
  <c r="H16190" i="15"/>
  <c r="B16190" i="15"/>
  <c r="H16189" i="15"/>
  <c r="B16189" i="15"/>
  <c r="H16188" i="15"/>
  <c r="B16188" i="15"/>
  <c r="H16187" i="15"/>
  <c r="B16187" i="15"/>
  <c r="H16186" i="15"/>
  <c r="B16186" i="15"/>
  <c r="H16185" i="15"/>
  <c r="B16185" i="15"/>
  <c r="H16184" i="15"/>
  <c r="B16184" i="15"/>
  <c r="H16183" i="15"/>
  <c r="B16183" i="15"/>
  <c r="H16182" i="15"/>
  <c r="B16182" i="15"/>
  <c r="H16181" i="15"/>
  <c r="B16181" i="15"/>
  <c r="H16180" i="15"/>
  <c r="B16180" i="15"/>
  <c r="H16179" i="15"/>
  <c r="B16179" i="15"/>
  <c r="H16178" i="15"/>
  <c r="B16178" i="15"/>
  <c r="H16177" i="15"/>
  <c r="B16177" i="15"/>
  <c r="H16176" i="15"/>
  <c r="B16176" i="15"/>
  <c r="H16175" i="15"/>
  <c r="B16175" i="15"/>
  <c r="H16174" i="15"/>
  <c r="B16174" i="15"/>
  <c r="H16173" i="15"/>
  <c r="B16173" i="15"/>
  <c r="H16172" i="15"/>
  <c r="B16172" i="15"/>
  <c r="H16171" i="15"/>
  <c r="B16171" i="15"/>
  <c r="H16170" i="15"/>
  <c r="B16170" i="15"/>
  <c r="H16169" i="15"/>
  <c r="B16169" i="15"/>
  <c r="H16168" i="15"/>
  <c r="B16168" i="15"/>
  <c r="H16167" i="15"/>
  <c r="B16167" i="15"/>
  <c r="H16166" i="15"/>
  <c r="B16166" i="15"/>
  <c r="H16165" i="15"/>
  <c r="B16165" i="15"/>
  <c r="H16164" i="15"/>
  <c r="B16164" i="15"/>
  <c r="H16163" i="15"/>
  <c r="B16163" i="15"/>
  <c r="H16162" i="15"/>
  <c r="B16162" i="15"/>
  <c r="H16161" i="15"/>
  <c r="B16161" i="15"/>
  <c r="H16160" i="15"/>
  <c r="B16160" i="15"/>
  <c r="H16159" i="15"/>
  <c r="B16159" i="15"/>
  <c r="H16158" i="15"/>
  <c r="B16158" i="15"/>
  <c r="H16157" i="15"/>
  <c r="B16157" i="15"/>
  <c r="H16156" i="15"/>
  <c r="B16156" i="15"/>
  <c r="H16155" i="15"/>
  <c r="B16155" i="15"/>
  <c r="H16154" i="15"/>
  <c r="B16154" i="15"/>
  <c r="H16153" i="15"/>
  <c r="B16153" i="15"/>
  <c r="H16152" i="15"/>
  <c r="B16152" i="15"/>
  <c r="H16151" i="15"/>
  <c r="B16151" i="15"/>
  <c r="H16150" i="15"/>
  <c r="B16150" i="15"/>
  <c r="H16149" i="15"/>
  <c r="B16149" i="15"/>
  <c r="H16148" i="15"/>
  <c r="B16148" i="15"/>
  <c r="H16147" i="15"/>
  <c r="B16147" i="15"/>
  <c r="H16146" i="15"/>
  <c r="B16146" i="15"/>
  <c r="H16145" i="15"/>
  <c r="B16145" i="15"/>
  <c r="H16144" i="15"/>
  <c r="B16144" i="15"/>
  <c r="H16143" i="15"/>
  <c r="B16143" i="15"/>
  <c r="H16142" i="15"/>
  <c r="B16142" i="15"/>
  <c r="H16141" i="15"/>
  <c r="B16141" i="15"/>
  <c r="H16140" i="15"/>
  <c r="B16140" i="15"/>
  <c r="H16139" i="15"/>
  <c r="B16139" i="15"/>
  <c r="H16138" i="15"/>
  <c r="B16138" i="15"/>
  <c r="H16137" i="15"/>
  <c r="B16137" i="15"/>
  <c r="H16136" i="15"/>
  <c r="B16136" i="15"/>
  <c r="H16135" i="15"/>
  <c r="B16135" i="15"/>
  <c r="H16134" i="15"/>
  <c r="B16134" i="15"/>
  <c r="H16133" i="15"/>
  <c r="B16133" i="15"/>
  <c r="H16132" i="15"/>
  <c r="B16132" i="15"/>
  <c r="H16131" i="15"/>
  <c r="B16131" i="15"/>
  <c r="H16130" i="15"/>
  <c r="B16130" i="15"/>
  <c r="H16129" i="15"/>
  <c r="B16129" i="15"/>
  <c r="H16128" i="15"/>
  <c r="B16128" i="15"/>
  <c r="H16127" i="15"/>
  <c r="B16127" i="15"/>
  <c r="H16126" i="15"/>
  <c r="B16126" i="15"/>
  <c r="H16125" i="15"/>
  <c r="B16125" i="15"/>
  <c r="H16124" i="15"/>
  <c r="B16124" i="15"/>
  <c r="H16123" i="15"/>
  <c r="B16123" i="15"/>
  <c r="H16122" i="15"/>
  <c r="B16122" i="15"/>
  <c r="H16121" i="15"/>
  <c r="B16121" i="15"/>
  <c r="H16120" i="15"/>
  <c r="B16120" i="15"/>
  <c r="H16119" i="15"/>
  <c r="B16119" i="15"/>
  <c r="H16118" i="15"/>
  <c r="B16118" i="15"/>
  <c r="H16117" i="15"/>
  <c r="B16117" i="15"/>
  <c r="H16116" i="15"/>
  <c r="B16116" i="15"/>
  <c r="H16115" i="15"/>
  <c r="B16115" i="15"/>
  <c r="H16114" i="15"/>
  <c r="B16114" i="15"/>
  <c r="H16113" i="15"/>
  <c r="B16113" i="15"/>
  <c r="H16112" i="15"/>
  <c r="B16112" i="15"/>
  <c r="H16111" i="15"/>
  <c r="B16111" i="15"/>
  <c r="H16110" i="15"/>
  <c r="B16110" i="15"/>
  <c r="H16109" i="15"/>
  <c r="B16109" i="15"/>
  <c r="H16108" i="15"/>
  <c r="B16108" i="15"/>
  <c r="H16107" i="15"/>
  <c r="B16107" i="15"/>
  <c r="H16106" i="15"/>
  <c r="B16106" i="15"/>
  <c r="H16105" i="15"/>
  <c r="B16105" i="15"/>
  <c r="H16104" i="15"/>
  <c r="B16104" i="15"/>
  <c r="H16103" i="15"/>
  <c r="B16103" i="15"/>
  <c r="H16102" i="15"/>
  <c r="B16102" i="15"/>
  <c r="H16101" i="15"/>
  <c r="B16101" i="15"/>
  <c r="H16100" i="15"/>
  <c r="B16100" i="15"/>
  <c r="H16099" i="15"/>
  <c r="B16099" i="15"/>
  <c r="H16098" i="15"/>
  <c r="B16098" i="15"/>
  <c r="H16097" i="15"/>
  <c r="B16097" i="15"/>
  <c r="H16096" i="15"/>
  <c r="B16096" i="15"/>
  <c r="H16095" i="15"/>
  <c r="B16095" i="15"/>
  <c r="H16094" i="15"/>
  <c r="B16094" i="15"/>
  <c r="H16093" i="15"/>
  <c r="B16093" i="15"/>
  <c r="H16092" i="15"/>
  <c r="B16092" i="15"/>
  <c r="H16091" i="15"/>
  <c r="B16091" i="15"/>
  <c r="H16090" i="15"/>
  <c r="B16090" i="15"/>
  <c r="H16089" i="15"/>
  <c r="B16089" i="15"/>
  <c r="H16088" i="15"/>
  <c r="B16088" i="15"/>
  <c r="H16087" i="15"/>
  <c r="B16087" i="15"/>
  <c r="H16086" i="15"/>
  <c r="B16086" i="15"/>
  <c r="H16085" i="15"/>
  <c r="B16085" i="15"/>
  <c r="H16084" i="15"/>
  <c r="B16084" i="15"/>
  <c r="H16083" i="15"/>
  <c r="B16083" i="15"/>
  <c r="H16082" i="15"/>
  <c r="B16082" i="15"/>
  <c r="H16081" i="15"/>
  <c r="B16081" i="15"/>
  <c r="H16080" i="15"/>
  <c r="B16080" i="15"/>
  <c r="H16079" i="15"/>
  <c r="B16079" i="15"/>
  <c r="H16078" i="15"/>
  <c r="B16078" i="15"/>
  <c r="H16077" i="15"/>
  <c r="B16077" i="15"/>
  <c r="H16076" i="15"/>
  <c r="B16076" i="15"/>
  <c r="H16075" i="15"/>
  <c r="B16075" i="15"/>
  <c r="H16074" i="15"/>
  <c r="B16074" i="15"/>
  <c r="H16073" i="15"/>
  <c r="B16073" i="15"/>
  <c r="H16072" i="15"/>
  <c r="B16072" i="15"/>
  <c r="H16071" i="15"/>
  <c r="B16071" i="15"/>
  <c r="H16070" i="15"/>
  <c r="B16070" i="15"/>
  <c r="H16069" i="15"/>
  <c r="B16069" i="15"/>
  <c r="H16068" i="15"/>
  <c r="B16068" i="15"/>
  <c r="H16067" i="15"/>
  <c r="B16067" i="15"/>
  <c r="H16066" i="15"/>
  <c r="B16066" i="15"/>
  <c r="H16065" i="15"/>
  <c r="B16065" i="15"/>
  <c r="H16064" i="15"/>
  <c r="B16064" i="15"/>
  <c r="H16063" i="15"/>
  <c r="B16063" i="15"/>
  <c r="H16062" i="15"/>
  <c r="B16062" i="15"/>
  <c r="H16061" i="15"/>
  <c r="B16061" i="15"/>
  <c r="H16060" i="15"/>
  <c r="B16060" i="15"/>
  <c r="H16059" i="15"/>
  <c r="B16059" i="15"/>
  <c r="H16058" i="15"/>
  <c r="B16058" i="15"/>
  <c r="H16057" i="15"/>
  <c r="B16057" i="15"/>
  <c r="H16056" i="15"/>
  <c r="B16056" i="15"/>
  <c r="H16055" i="15"/>
  <c r="B16055" i="15"/>
  <c r="H16054" i="15"/>
  <c r="B16054" i="15"/>
  <c r="H16053" i="15"/>
  <c r="B16053" i="15"/>
  <c r="H16052" i="15"/>
  <c r="B16052" i="15"/>
  <c r="H16051" i="15"/>
  <c r="B16051" i="15"/>
  <c r="H16050" i="15"/>
  <c r="B16050" i="15"/>
  <c r="H16049" i="15"/>
  <c r="B16049" i="15"/>
  <c r="H16048" i="15"/>
  <c r="B16048" i="15"/>
  <c r="H16047" i="15"/>
  <c r="B16047" i="15"/>
  <c r="H16046" i="15"/>
  <c r="B16046" i="15"/>
  <c r="H16045" i="15"/>
  <c r="B16045" i="15"/>
  <c r="H16044" i="15"/>
  <c r="B16044" i="15"/>
  <c r="H16043" i="15"/>
  <c r="B16043" i="15"/>
  <c r="H16042" i="15"/>
  <c r="B16042" i="15"/>
  <c r="H16041" i="15"/>
  <c r="B16041" i="15"/>
  <c r="H16040" i="15"/>
  <c r="B16040" i="15"/>
  <c r="H16039" i="15"/>
  <c r="B16039" i="15"/>
  <c r="H16038" i="15"/>
  <c r="B16038" i="15"/>
  <c r="H16037" i="15"/>
  <c r="B16037" i="15"/>
  <c r="H16036" i="15"/>
  <c r="B16036" i="15"/>
  <c r="H16035" i="15"/>
  <c r="B16035" i="15"/>
  <c r="H16034" i="15"/>
  <c r="B16034" i="15"/>
  <c r="H16033" i="15"/>
  <c r="B16033" i="15"/>
  <c r="H16032" i="15"/>
  <c r="B16032" i="15"/>
  <c r="H16031" i="15"/>
  <c r="B16031" i="15"/>
  <c r="H16030" i="15"/>
  <c r="B16030" i="15"/>
  <c r="H16029" i="15"/>
  <c r="B16029" i="15"/>
  <c r="H16028" i="15"/>
  <c r="B16028" i="15"/>
  <c r="H16027" i="15"/>
  <c r="B16027" i="15"/>
  <c r="H16026" i="15"/>
  <c r="B16026" i="15"/>
  <c r="H16025" i="15"/>
  <c r="B16025" i="15"/>
  <c r="H16024" i="15"/>
  <c r="B16024" i="15"/>
  <c r="H16023" i="15"/>
  <c r="B16023" i="15"/>
  <c r="H16022" i="15"/>
  <c r="B16022" i="15"/>
  <c r="H16021" i="15"/>
  <c r="B16021" i="15"/>
  <c r="H16020" i="15"/>
  <c r="B16020" i="15"/>
  <c r="H16019" i="15"/>
  <c r="B16019" i="15"/>
  <c r="H16018" i="15"/>
  <c r="B16018" i="15"/>
  <c r="H16017" i="15"/>
  <c r="B16017" i="15"/>
  <c r="H16016" i="15"/>
  <c r="B16016" i="15"/>
  <c r="H16015" i="15"/>
  <c r="B16015" i="15"/>
  <c r="H16014" i="15"/>
  <c r="B16014" i="15"/>
  <c r="H16013" i="15"/>
  <c r="B16013" i="15"/>
  <c r="H16012" i="15"/>
  <c r="B16012" i="15"/>
  <c r="H16011" i="15"/>
  <c r="B16011" i="15"/>
  <c r="H16010" i="15"/>
  <c r="B16010" i="15"/>
  <c r="H16009" i="15"/>
  <c r="B16009" i="15"/>
  <c r="H16008" i="15"/>
  <c r="B16008" i="15"/>
  <c r="H16007" i="15"/>
  <c r="B16007" i="15"/>
  <c r="H16006" i="15"/>
  <c r="B16006" i="15"/>
  <c r="H16005" i="15"/>
  <c r="B16005" i="15"/>
  <c r="H16004" i="15"/>
  <c r="B16004" i="15"/>
  <c r="H16003" i="15"/>
  <c r="B16003" i="15"/>
  <c r="H16002" i="15"/>
  <c r="B16002" i="15"/>
  <c r="H16001" i="15"/>
  <c r="B16001" i="15"/>
  <c r="H16000" i="15"/>
  <c r="B16000" i="15"/>
  <c r="H15999" i="15"/>
  <c r="B15999" i="15"/>
  <c r="H15998" i="15"/>
  <c r="B15998" i="15"/>
  <c r="H15997" i="15"/>
  <c r="B15997" i="15"/>
  <c r="H15996" i="15"/>
  <c r="B15996" i="15"/>
  <c r="H15995" i="15"/>
  <c r="B15995" i="15"/>
  <c r="H15994" i="15"/>
  <c r="B15994" i="15"/>
  <c r="H15993" i="15"/>
  <c r="B15993" i="15"/>
  <c r="H15992" i="15"/>
  <c r="B15992" i="15"/>
  <c r="H15991" i="15"/>
  <c r="B15991" i="15"/>
  <c r="H15990" i="15"/>
  <c r="B15990" i="15"/>
  <c r="H15989" i="15"/>
  <c r="B15989" i="15"/>
  <c r="H15988" i="15"/>
  <c r="B15988" i="15"/>
  <c r="H15987" i="15"/>
  <c r="B15987" i="15"/>
  <c r="H15986" i="15"/>
  <c r="B15986" i="15"/>
  <c r="H15985" i="15"/>
  <c r="B15985" i="15"/>
  <c r="H15984" i="15"/>
  <c r="B15984" i="15"/>
  <c r="H15983" i="15"/>
  <c r="B15983" i="15"/>
  <c r="H15982" i="15"/>
  <c r="B15982" i="15"/>
  <c r="H15981" i="15"/>
  <c r="B15981" i="15"/>
  <c r="H15980" i="15"/>
  <c r="B15980" i="15"/>
  <c r="H15979" i="15"/>
  <c r="B15979" i="15"/>
  <c r="H15978" i="15"/>
  <c r="B15978" i="15"/>
  <c r="H15977" i="15"/>
  <c r="B15977" i="15"/>
  <c r="H15976" i="15"/>
  <c r="B15976" i="15"/>
  <c r="H15975" i="15"/>
  <c r="B15975" i="15"/>
  <c r="H15974" i="15"/>
  <c r="B15974" i="15"/>
  <c r="H15973" i="15"/>
  <c r="B15973" i="15"/>
  <c r="H15972" i="15"/>
  <c r="B15972" i="15"/>
  <c r="H15971" i="15"/>
  <c r="B15971" i="15"/>
  <c r="H15970" i="15"/>
  <c r="B15970" i="15"/>
  <c r="H15969" i="15"/>
  <c r="B15969" i="15"/>
  <c r="H15968" i="15"/>
  <c r="B15968" i="15"/>
  <c r="H15967" i="15"/>
  <c r="B15967" i="15"/>
  <c r="H15966" i="15"/>
  <c r="B15966" i="15"/>
  <c r="H15965" i="15"/>
  <c r="B15965" i="15"/>
  <c r="H15964" i="15"/>
  <c r="B15964" i="15"/>
  <c r="H15963" i="15"/>
  <c r="B15963" i="15"/>
  <c r="H15962" i="15"/>
  <c r="B15962" i="15"/>
  <c r="H15961" i="15"/>
  <c r="B15961" i="15"/>
  <c r="H15960" i="15"/>
  <c r="B15960" i="15"/>
  <c r="H15959" i="15"/>
  <c r="B15959" i="15"/>
  <c r="H15958" i="15"/>
  <c r="B15958" i="15"/>
  <c r="H15957" i="15"/>
  <c r="B15957" i="15"/>
  <c r="H15956" i="15"/>
  <c r="B15956" i="15"/>
  <c r="H15955" i="15"/>
  <c r="B15955" i="15"/>
  <c r="H15954" i="15"/>
  <c r="B15954" i="15"/>
  <c r="H15953" i="15"/>
  <c r="B15953" i="15"/>
  <c r="H15952" i="15"/>
  <c r="B15952" i="15"/>
  <c r="H15951" i="15"/>
  <c r="B15951" i="15"/>
  <c r="H15950" i="15"/>
  <c r="B15950" i="15"/>
  <c r="H15949" i="15"/>
  <c r="B15949" i="15"/>
  <c r="H15948" i="15"/>
  <c r="B15948" i="15"/>
  <c r="H15947" i="15"/>
  <c r="B15947" i="15"/>
  <c r="H15946" i="15"/>
  <c r="B15946" i="15"/>
  <c r="H15945" i="15"/>
  <c r="B15945" i="15"/>
  <c r="H15944" i="15"/>
  <c r="B15944" i="15"/>
  <c r="H15943" i="15"/>
  <c r="B15943" i="15"/>
  <c r="H15942" i="15"/>
  <c r="B15942" i="15"/>
  <c r="H15941" i="15"/>
  <c r="B15941" i="15"/>
  <c r="H15940" i="15"/>
  <c r="B15940" i="15"/>
  <c r="H15939" i="15"/>
  <c r="B15939" i="15"/>
  <c r="H15938" i="15"/>
  <c r="B15938" i="15"/>
  <c r="H15937" i="15"/>
  <c r="B15937" i="15"/>
  <c r="H15936" i="15"/>
  <c r="B15936" i="15"/>
  <c r="H15935" i="15"/>
  <c r="B15935" i="15"/>
  <c r="H15934" i="15"/>
  <c r="B15934" i="15"/>
  <c r="H15933" i="15"/>
  <c r="B15933" i="15"/>
  <c r="H15932" i="15"/>
  <c r="B15932" i="15"/>
  <c r="H15931" i="15"/>
  <c r="B15931" i="15"/>
  <c r="H15930" i="15"/>
  <c r="B15930" i="15"/>
  <c r="H15929" i="15"/>
  <c r="B15929" i="15"/>
  <c r="H15928" i="15"/>
  <c r="B15928" i="15"/>
  <c r="H15927" i="15"/>
  <c r="B15927" i="15"/>
  <c r="H15926" i="15"/>
  <c r="B15926" i="15"/>
  <c r="H15925" i="15"/>
  <c r="B15925" i="15"/>
  <c r="H15924" i="15"/>
  <c r="B15924" i="15"/>
  <c r="H15923" i="15"/>
  <c r="B15923" i="15"/>
  <c r="H15922" i="15"/>
  <c r="B15922" i="15"/>
  <c r="H15921" i="15"/>
  <c r="B15921" i="15"/>
  <c r="H15920" i="15"/>
  <c r="B15920" i="15"/>
  <c r="H15919" i="15"/>
  <c r="B15919" i="15"/>
  <c r="H15918" i="15"/>
  <c r="B15918" i="15"/>
  <c r="H15917" i="15"/>
  <c r="B15917" i="15"/>
  <c r="H15916" i="15"/>
  <c r="B15916" i="15"/>
  <c r="H15915" i="15"/>
  <c r="B15915" i="15"/>
  <c r="H15914" i="15"/>
  <c r="B15914" i="15"/>
  <c r="H15913" i="15"/>
  <c r="B15913" i="15"/>
  <c r="H15912" i="15"/>
  <c r="B15912" i="15"/>
  <c r="H15911" i="15"/>
  <c r="B15911" i="15"/>
  <c r="H15910" i="15"/>
  <c r="B15910" i="15"/>
  <c r="H15909" i="15"/>
  <c r="B15909" i="15"/>
  <c r="H15908" i="15"/>
  <c r="B15908" i="15"/>
  <c r="H15907" i="15"/>
  <c r="B15907" i="15"/>
  <c r="H15906" i="15"/>
  <c r="B15906" i="15"/>
  <c r="H15905" i="15"/>
  <c r="B15905" i="15"/>
  <c r="H15904" i="15"/>
  <c r="B15904" i="15"/>
  <c r="H15903" i="15"/>
  <c r="B15903" i="15"/>
  <c r="H15902" i="15"/>
  <c r="B15902" i="15"/>
  <c r="H15901" i="15"/>
  <c r="B15901" i="15"/>
  <c r="H15900" i="15"/>
  <c r="B15900" i="15"/>
  <c r="H15899" i="15"/>
  <c r="B15899" i="15"/>
  <c r="H15898" i="15"/>
  <c r="B15898" i="15"/>
  <c r="H15897" i="15"/>
  <c r="B15897" i="15"/>
  <c r="H15896" i="15"/>
  <c r="B15896" i="15"/>
  <c r="H15895" i="15"/>
  <c r="B15895" i="15"/>
  <c r="H15894" i="15"/>
  <c r="B15894" i="15"/>
  <c r="H15893" i="15"/>
  <c r="B15893" i="15"/>
  <c r="H15892" i="15"/>
  <c r="B15892" i="15"/>
  <c r="H15891" i="15"/>
  <c r="B15891" i="15"/>
  <c r="H15890" i="15"/>
  <c r="B15890" i="15"/>
  <c r="H15889" i="15"/>
  <c r="B15889" i="15"/>
  <c r="H15888" i="15"/>
  <c r="B15888" i="15"/>
  <c r="H15887" i="15"/>
  <c r="B15887" i="15"/>
  <c r="H15886" i="15"/>
  <c r="B15886" i="15"/>
  <c r="H15885" i="15"/>
  <c r="B15885" i="15"/>
  <c r="H15884" i="15"/>
  <c r="B15884" i="15"/>
  <c r="H15883" i="15"/>
  <c r="B15883" i="15"/>
  <c r="H15882" i="15"/>
  <c r="B15882" i="15"/>
  <c r="H15881" i="15"/>
  <c r="B15881" i="15"/>
  <c r="H15880" i="15"/>
  <c r="B15880" i="15"/>
  <c r="H15879" i="15"/>
  <c r="B15879" i="15"/>
  <c r="H15878" i="15"/>
  <c r="B15878" i="15"/>
  <c r="H15877" i="15"/>
  <c r="B15877" i="15"/>
  <c r="H15876" i="15"/>
  <c r="B15876" i="15"/>
  <c r="H15875" i="15"/>
  <c r="B15875" i="15"/>
  <c r="H15874" i="15"/>
  <c r="B15874" i="15"/>
  <c r="H15873" i="15"/>
  <c r="B15873" i="15"/>
  <c r="H15872" i="15"/>
  <c r="B15872" i="15"/>
  <c r="H15871" i="15"/>
  <c r="B15871" i="15"/>
  <c r="H15870" i="15"/>
  <c r="B15870" i="15"/>
  <c r="H15869" i="15"/>
  <c r="B15869" i="15"/>
  <c r="H15868" i="15"/>
  <c r="B15868" i="15"/>
  <c r="H15867" i="15"/>
  <c r="B15867" i="15"/>
  <c r="H15866" i="15"/>
  <c r="B15866" i="15"/>
  <c r="H15865" i="15"/>
  <c r="B15865" i="15"/>
  <c r="H15864" i="15"/>
  <c r="B15864" i="15"/>
  <c r="H15863" i="15"/>
  <c r="B15863" i="15"/>
  <c r="H15862" i="15"/>
  <c r="B15862" i="15"/>
  <c r="H15861" i="15"/>
  <c r="B15861" i="15"/>
  <c r="H15860" i="15"/>
  <c r="B15860" i="15"/>
  <c r="H15859" i="15"/>
  <c r="B15859" i="15"/>
  <c r="H15858" i="15"/>
  <c r="B15858" i="15"/>
  <c r="H15857" i="15"/>
  <c r="B15857" i="15"/>
  <c r="H15856" i="15"/>
  <c r="B15856" i="15"/>
  <c r="H15855" i="15"/>
  <c r="B15855" i="15"/>
  <c r="H15854" i="15"/>
  <c r="B15854" i="15"/>
  <c r="H15853" i="15"/>
  <c r="B15853" i="15"/>
  <c r="H15852" i="15"/>
  <c r="B15852" i="15"/>
  <c r="H15851" i="15"/>
  <c r="B15851" i="15"/>
  <c r="H15850" i="15"/>
  <c r="B15850" i="15"/>
  <c r="H15849" i="15"/>
  <c r="B15849" i="15"/>
  <c r="H15848" i="15"/>
  <c r="B15848" i="15"/>
  <c r="H15847" i="15"/>
  <c r="B15847" i="15"/>
  <c r="H15846" i="15"/>
  <c r="B15846" i="15"/>
  <c r="H15845" i="15"/>
  <c r="B15845" i="15"/>
  <c r="H15844" i="15"/>
  <c r="B15844" i="15"/>
  <c r="H15843" i="15"/>
  <c r="B15843" i="15"/>
  <c r="H15842" i="15"/>
  <c r="B15842" i="15"/>
  <c r="H15841" i="15"/>
  <c r="B15841" i="15"/>
  <c r="H15840" i="15"/>
  <c r="B15840" i="15"/>
  <c r="H15839" i="15"/>
  <c r="B15839" i="15"/>
  <c r="H15838" i="15"/>
  <c r="B15838" i="15"/>
  <c r="H15837" i="15"/>
  <c r="B15837" i="15"/>
  <c r="H15836" i="15"/>
  <c r="B15836" i="15"/>
  <c r="H15835" i="15"/>
  <c r="B15835" i="15"/>
  <c r="H15834" i="15"/>
  <c r="B15834" i="15"/>
  <c r="H15833" i="15"/>
  <c r="B15833" i="15"/>
  <c r="H15832" i="15"/>
  <c r="B15832" i="15"/>
  <c r="H15831" i="15"/>
  <c r="B15831" i="15"/>
  <c r="H15830" i="15"/>
  <c r="B15830" i="15"/>
  <c r="H15829" i="15"/>
  <c r="B15829" i="15"/>
  <c r="H15828" i="15"/>
  <c r="B15828" i="15"/>
  <c r="H15827" i="15"/>
  <c r="B15827" i="15"/>
  <c r="H15826" i="15"/>
  <c r="B15826" i="15"/>
  <c r="H15825" i="15"/>
  <c r="B15825" i="15"/>
  <c r="H15824" i="15"/>
  <c r="B15824" i="15"/>
  <c r="H15823" i="15"/>
  <c r="B15823" i="15"/>
  <c r="H15822" i="15"/>
  <c r="B15822" i="15"/>
  <c r="H15821" i="15"/>
  <c r="B15821" i="15"/>
  <c r="H15820" i="15"/>
  <c r="B15820" i="15"/>
  <c r="H15819" i="15"/>
  <c r="B15819" i="15"/>
  <c r="H15818" i="15"/>
  <c r="B15818" i="15"/>
  <c r="H15817" i="15"/>
  <c r="B15817" i="15"/>
  <c r="H15816" i="15"/>
  <c r="B15816" i="15"/>
  <c r="H15815" i="15"/>
  <c r="B15815" i="15"/>
  <c r="H15814" i="15"/>
  <c r="B15814" i="15"/>
  <c r="H15813" i="15"/>
  <c r="B15813" i="15"/>
  <c r="H15812" i="15"/>
  <c r="B15812" i="15"/>
  <c r="H15811" i="15"/>
  <c r="B15811" i="15"/>
  <c r="H15810" i="15"/>
  <c r="B15810" i="15"/>
  <c r="H15809" i="15"/>
  <c r="B15809" i="15"/>
  <c r="H15808" i="15"/>
  <c r="B15808" i="15"/>
  <c r="H15807" i="15"/>
  <c r="B15807" i="15"/>
  <c r="H15806" i="15"/>
  <c r="B15806" i="15"/>
  <c r="H15805" i="15"/>
  <c r="B15805" i="15"/>
  <c r="H15804" i="15"/>
  <c r="B15804" i="15"/>
  <c r="H15803" i="15"/>
  <c r="B15803" i="15"/>
  <c r="H15802" i="15"/>
  <c r="B15802" i="15"/>
  <c r="H15801" i="15"/>
  <c r="B15801" i="15"/>
  <c r="H15800" i="15"/>
  <c r="B15800" i="15"/>
  <c r="H15799" i="15"/>
  <c r="B15799" i="15"/>
  <c r="H15798" i="15"/>
  <c r="B15798" i="15"/>
  <c r="H15797" i="15"/>
  <c r="B15797" i="15"/>
  <c r="H15796" i="15"/>
  <c r="B15796" i="15"/>
  <c r="H15795" i="15"/>
  <c r="B15795" i="15"/>
  <c r="H15794" i="15"/>
  <c r="B15794" i="15"/>
  <c r="H15793" i="15"/>
  <c r="B15793" i="15"/>
  <c r="H15792" i="15"/>
  <c r="B15792" i="15"/>
  <c r="H15791" i="15"/>
  <c r="B15791" i="15"/>
  <c r="H15790" i="15"/>
  <c r="B15790" i="15"/>
  <c r="H15789" i="15"/>
  <c r="B15789" i="15"/>
  <c r="H15788" i="15"/>
  <c r="B15788" i="15"/>
  <c r="H15787" i="15"/>
  <c r="B15787" i="15"/>
  <c r="H15786" i="15"/>
  <c r="B15786" i="15"/>
  <c r="H15785" i="15"/>
  <c r="B15785" i="15"/>
  <c r="H15784" i="15"/>
  <c r="B15784" i="15"/>
  <c r="H15783" i="15"/>
  <c r="B15783" i="15"/>
  <c r="H15782" i="15"/>
  <c r="B15782" i="15"/>
  <c r="H15781" i="15"/>
  <c r="B15781" i="15"/>
  <c r="H15780" i="15"/>
  <c r="B15780" i="15"/>
  <c r="H15779" i="15"/>
  <c r="B15779" i="15"/>
  <c r="H15778" i="15"/>
  <c r="B15778" i="15"/>
  <c r="H15777" i="15"/>
  <c r="B15777" i="15"/>
  <c r="H15776" i="15"/>
  <c r="B15776" i="15"/>
  <c r="H15775" i="15"/>
  <c r="B15775" i="15"/>
  <c r="H15774" i="15"/>
  <c r="B15774" i="15"/>
  <c r="H15773" i="15"/>
  <c r="B15773" i="15"/>
  <c r="H15772" i="15"/>
  <c r="B15772" i="15"/>
  <c r="H15771" i="15"/>
  <c r="B15771" i="15"/>
  <c r="H15770" i="15"/>
  <c r="B15770" i="15"/>
  <c r="H15769" i="15"/>
  <c r="B15769" i="15"/>
  <c r="H15768" i="15"/>
  <c r="B15768" i="15"/>
  <c r="H15767" i="15"/>
  <c r="B15767" i="15"/>
  <c r="H15766" i="15"/>
  <c r="B15766" i="15"/>
  <c r="H15765" i="15"/>
  <c r="B15765" i="15"/>
  <c r="H15764" i="15"/>
  <c r="B15764" i="15"/>
  <c r="H15763" i="15"/>
  <c r="B15763" i="15"/>
  <c r="H15762" i="15"/>
  <c r="B15762" i="15"/>
  <c r="H15761" i="15"/>
  <c r="B15761" i="15"/>
  <c r="H15760" i="15"/>
  <c r="B15760" i="15"/>
  <c r="H15759" i="15"/>
  <c r="B15759" i="15"/>
  <c r="H15758" i="15"/>
  <c r="B15758" i="15"/>
  <c r="H15757" i="15"/>
  <c r="B15757" i="15"/>
  <c r="H15756" i="15"/>
  <c r="B15756" i="15"/>
  <c r="H15755" i="15"/>
  <c r="B15755" i="15"/>
  <c r="H15754" i="15"/>
  <c r="B15754" i="15"/>
  <c r="H15753" i="15"/>
  <c r="B15753" i="15"/>
  <c r="H15752" i="15"/>
  <c r="B15752" i="15"/>
  <c r="H15751" i="15"/>
  <c r="B15751" i="15"/>
  <c r="H15750" i="15"/>
  <c r="B15750" i="15"/>
  <c r="H15749" i="15"/>
  <c r="B15749" i="15"/>
  <c r="H15748" i="15"/>
  <c r="B15748" i="15"/>
  <c r="H15747" i="15"/>
  <c r="B15747" i="15"/>
  <c r="H15746" i="15"/>
  <c r="B15746" i="15"/>
  <c r="H15745" i="15"/>
  <c r="B15745" i="15"/>
  <c r="H15744" i="15"/>
  <c r="B15744" i="15"/>
  <c r="H15743" i="15"/>
  <c r="B15743" i="15"/>
  <c r="H15742" i="15"/>
  <c r="B15742" i="15"/>
  <c r="H15741" i="15"/>
  <c r="B15741" i="15"/>
  <c r="H15740" i="15"/>
  <c r="B15740" i="15"/>
  <c r="H15739" i="15"/>
  <c r="B15739" i="15"/>
  <c r="H15738" i="15"/>
  <c r="B15738" i="15"/>
  <c r="H15737" i="15"/>
  <c r="B15737" i="15"/>
  <c r="H15736" i="15"/>
  <c r="B15736" i="15"/>
  <c r="H15735" i="15"/>
  <c r="B15735" i="15"/>
  <c r="H15734" i="15"/>
  <c r="B15734" i="15"/>
  <c r="H15733" i="15"/>
  <c r="B15733" i="15"/>
  <c r="H15732" i="15"/>
  <c r="B15732" i="15"/>
  <c r="H15731" i="15"/>
  <c r="B15731" i="15"/>
  <c r="H15730" i="15"/>
  <c r="B15730" i="15"/>
  <c r="H15729" i="15"/>
  <c r="B15729" i="15"/>
  <c r="H15728" i="15"/>
  <c r="B15728" i="15"/>
  <c r="H15727" i="15"/>
  <c r="B15727" i="15"/>
  <c r="H15726" i="15"/>
  <c r="B15726" i="15"/>
  <c r="H15725" i="15"/>
  <c r="B15725" i="15"/>
  <c r="H15724" i="15"/>
  <c r="B15724" i="15"/>
  <c r="H15723" i="15"/>
  <c r="B15723" i="15"/>
  <c r="H15722" i="15"/>
  <c r="B15722" i="15"/>
  <c r="H15721" i="15"/>
  <c r="B15721" i="15"/>
  <c r="H15720" i="15"/>
  <c r="B15720" i="15"/>
  <c r="H15719" i="15"/>
  <c r="B15719" i="15"/>
  <c r="H15718" i="15"/>
  <c r="B15718" i="15"/>
  <c r="H15717" i="15"/>
  <c r="B15717" i="15"/>
  <c r="H15716" i="15"/>
  <c r="B15716" i="15"/>
  <c r="H15715" i="15"/>
  <c r="B15715" i="15"/>
  <c r="H15714" i="15"/>
  <c r="B15714" i="15"/>
  <c r="H15713" i="15"/>
  <c r="B15713" i="15"/>
  <c r="H15712" i="15"/>
  <c r="B15712" i="15"/>
  <c r="H15711" i="15"/>
  <c r="B15711" i="15"/>
  <c r="H15710" i="15"/>
  <c r="B15710" i="15"/>
  <c r="H15709" i="15"/>
  <c r="B15709" i="15"/>
  <c r="H15708" i="15"/>
  <c r="B15708" i="15"/>
  <c r="H15707" i="15"/>
  <c r="B15707" i="15"/>
  <c r="H15706" i="15"/>
  <c r="B15706" i="15"/>
  <c r="H15705" i="15"/>
  <c r="B15705" i="15"/>
  <c r="H15704" i="15"/>
  <c r="B15704" i="15"/>
  <c r="H15703" i="15"/>
  <c r="B15703" i="15"/>
  <c r="H15702" i="15"/>
  <c r="B15702" i="15"/>
  <c r="H15701" i="15"/>
  <c r="B15701" i="15"/>
  <c r="H15700" i="15"/>
  <c r="B15700" i="15"/>
  <c r="H15699" i="15"/>
  <c r="B15699" i="15"/>
  <c r="H15698" i="15"/>
  <c r="B15698" i="15"/>
  <c r="H15697" i="15"/>
  <c r="B15697" i="15"/>
  <c r="H15696" i="15"/>
  <c r="B15696" i="15"/>
  <c r="H15695" i="15"/>
  <c r="B15695" i="15"/>
  <c r="H15694" i="15"/>
  <c r="B15694" i="15"/>
  <c r="H15693" i="15"/>
  <c r="B15693" i="15"/>
  <c r="H15692" i="15"/>
  <c r="B15692" i="15"/>
  <c r="H15691" i="15"/>
  <c r="B15691" i="15"/>
  <c r="H15690" i="15"/>
  <c r="B15690" i="15"/>
  <c r="H15689" i="15"/>
  <c r="B15689" i="15"/>
  <c r="H15688" i="15"/>
  <c r="B15688" i="15"/>
  <c r="H15687" i="15"/>
  <c r="B15687" i="15"/>
  <c r="H15686" i="15"/>
  <c r="B15686" i="15"/>
  <c r="H15685" i="15"/>
  <c r="B15685" i="15"/>
  <c r="H15684" i="15"/>
  <c r="B15684" i="15"/>
  <c r="H15683" i="15"/>
  <c r="B15683" i="15"/>
  <c r="H15682" i="15"/>
  <c r="B15682" i="15"/>
  <c r="H15681" i="15"/>
  <c r="B15681" i="15"/>
  <c r="H15680" i="15"/>
  <c r="B15680" i="15"/>
  <c r="H15679" i="15"/>
  <c r="B15679" i="15"/>
  <c r="H15678" i="15"/>
  <c r="B15678" i="15"/>
  <c r="H15677" i="15"/>
  <c r="B15677" i="15"/>
  <c r="H15676" i="15"/>
  <c r="B15676" i="15"/>
  <c r="H15675" i="15"/>
  <c r="B15675" i="15"/>
  <c r="H15674" i="15"/>
  <c r="B15674" i="15"/>
  <c r="H15673" i="15"/>
  <c r="B15673" i="15"/>
  <c r="H15672" i="15"/>
  <c r="B15672" i="15"/>
  <c r="H15671" i="15"/>
  <c r="B15671" i="15"/>
  <c r="H15670" i="15"/>
  <c r="B15670" i="15"/>
  <c r="H15669" i="15"/>
  <c r="B15669" i="15"/>
  <c r="H15668" i="15"/>
  <c r="B15668" i="15"/>
  <c r="H15667" i="15"/>
  <c r="B15667" i="15"/>
  <c r="H15666" i="15"/>
  <c r="B15666" i="15"/>
  <c r="H15665" i="15"/>
  <c r="B15665" i="15"/>
  <c r="H15664" i="15"/>
  <c r="B15664" i="15"/>
  <c r="H15663" i="15"/>
  <c r="B15663" i="15"/>
  <c r="H15662" i="15"/>
  <c r="B15662" i="15"/>
  <c r="H15661" i="15"/>
  <c r="B15661" i="15"/>
  <c r="H15660" i="15"/>
  <c r="B15660" i="15"/>
  <c r="H15659" i="15"/>
  <c r="B15659" i="15"/>
  <c r="H15658" i="15"/>
  <c r="B15658" i="15"/>
  <c r="H15657" i="15"/>
  <c r="B15657" i="15"/>
  <c r="H15656" i="15"/>
  <c r="B15656" i="15"/>
  <c r="H15655" i="15"/>
  <c r="B15655" i="15"/>
  <c r="H15654" i="15"/>
  <c r="B15654" i="15"/>
  <c r="H15653" i="15"/>
  <c r="B15653" i="15"/>
  <c r="H15652" i="15"/>
  <c r="B15652" i="15"/>
  <c r="H15651" i="15"/>
  <c r="B15651" i="15"/>
  <c r="H15650" i="15"/>
  <c r="B15650" i="15"/>
  <c r="H15649" i="15"/>
  <c r="B15649" i="15"/>
  <c r="H15648" i="15"/>
  <c r="B15648" i="15"/>
  <c r="H15647" i="15"/>
  <c r="B15647" i="15"/>
  <c r="H15646" i="15"/>
  <c r="B15646" i="15"/>
  <c r="H15645" i="15"/>
  <c r="B15645" i="15"/>
  <c r="H15644" i="15"/>
  <c r="B15644" i="15"/>
  <c r="H15643" i="15"/>
  <c r="B15643" i="15"/>
  <c r="H15642" i="15"/>
  <c r="B15642" i="15"/>
  <c r="H15641" i="15"/>
  <c r="B15641" i="15"/>
  <c r="H15640" i="15"/>
  <c r="B15640" i="15"/>
  <c r="H15639" i="15"/>
  <c r="B15639" i="15"/>
  <c r="H15638" i="15"/>
  <c r="B15638" i="15"/>
  <c r="H15637" i="15"/>
  <c r="B15637" i="15"/>
  <c r="H15636" i="15"/>
  <c r="B15636" i="15"/>
  <c r="H15635" i="15"/>
  <c r="B15635" i="15"/>
  <c r="H15634" i="15"/>
  <c r="B15634" i="15"/>
  <c r="H15633" i="15"/>
  <c r="B15633" i="15"/>
  <c r="H15632" i="15"/>
  <c r="B15632" i="15"/>
  <c r="H15631" i="15"/>
  <c r="B15631" i="15"/>
  <c r="H15630" i="15"/>
  <c r="B15630" i="15"/>
  <c r="H15629" i="15"/>
  <c r="B15629" i="15"/>
  <c r="H15628" i="15"/>
  <c r="B15628" i="15"/>
  <c r="H15627" i="15"/>
  <c r="B15627" i="15"/>
  <c r="H15626" i="15"/>
  <c r="B15626" i="15"/>
  <c r="H15625" i="15"/>
  <c r="B15625" i="15"/>
  <c r="H15624" i="15"/>
  <c r="B15624" i="15"/>
  <c r="H15623" i="15"/>
  <c r="B15623" i="15"/>
  <c r="H15622" i="15"/>
  <c r="B15622" i="15"/>
  <c r="H15621" i="15"/>
  <c r="B15621" i="15"/>
  <c r="H15620" i="15"/>
  <c r="B15620" i="15"/>
  <c r="H15619" i="15"/>
  <c r="B15619" i="15"/>
  <c r="H15618" i="15"/>
  <c r="B15618" i="15"/>
  <c r="H15617" i="15"/>
  <c r="B15617" i="15"/>
  <c r="H15616" i="15"/>
  <c r="B15616" i="15"/>
  <c r="H15615" i="15"/>
  <c r="B15615" i="15"/>
  <c r="H15614" i="15"/>
  <c r="B15614" i="15"/>
  <c r="H15613" i="15"/>
  <c r="B15613" i="15"/>
  <c r="H15612" i="15"/>
  <c r="B15612" i="15"/>
  <c r="H15611" i="15"/>
  <c r="B15611" i="15"/>
  <c r="H15610" i="15"/>
  <c r="B15610" i="15"/>
  <c r="H15609" i="15"/>
  <c r="B15609" i="15"/>
  <c r="H15608" i="15"/>
  <c r="B15608" i="15"/>
  <c r="H15607" i="15"/>
  <c r="B15607" i="15"/>
  <c r="H15606" i="15"/>
  <c r="B15606" i="15"/>
  <c r="H15605" i="15"/>
  <c r="B15605" i="15"/>
  <c r="H15604" i="15"/>
  <c r="B15604" i="15"/>
  <c r="H15603" i="15"/>
  <c r="B15603" i="15"/>
  <c r="H15602" i="15"/>
  <c r="B15602" i="15"/>
  <c r="H15601" i="15"/>
  <c r="B15601" i="15"/>
  <c r="H15600" i="15"/>
  <c r="B15600" i="15"/>
  <c r="H15599" i="15"/>
  <c r="B15599" i="15"/>
  <c r="H15598" i="15"/>
  <c r="B15598" i="15"/>
  <c r="H15597" i="15"/>
  <c r="B15597" i="15"/>
  <c r="H15596" i="15"/>
  <c r="B15596" i="15"/>
  <c r="H15595" i="15"/>
  <c r="B15595" i="15"/>
  <c r="H15594" i="15"/>
  <c r="B15594" i="15"/>
  <c r="H15593" i="15"/>
  <c r="B15593" i="15"/>
  <c r="H15592" i="15"/>
  <c r="B15592" i="15"/>
  <c r="H15591" i="15"/>
  <c r="B15591" i="15"/>
  <c r="H15590" i="15"/>
  <c r="B15590" i="15"/>
  <c r="H15589" i="15"/>
  <c r="B15589" i="15"/>
  <c r="H15588" i="15"/>
  <c r="B15588" i="15"/>
  <c r="H15587" i="15"/>
  <c r="B15587" i="15"/>
  <c r="H15586" i="15"/>
  <c r="B15586" i="15"/>
  <c r="H15585" i="15"/>
  <c r="B15585" i="15"/>
  <c r="H15584" i="15"/>
  <c r="B15584" i="15"/>
  <c r="H15583" i="15"/>
  <c r="B15583" i="15"/>
  <c r="H15582" i="15"/>
  <c r="B15582" i="15"/>
  <c r="H15581" i="15"/>
  <c r="B15581" i="15"/>
  <c r="H15580" i="15"/>
  <c r="B15580" i="15"/>
  <c r="H15579" i="15"/>
  <c r="B15579" i="15"/>
  <c r="H15578" i="15"/>
  <c r="B15578" i="15"/>
  <c r="H15577" i="15"/>
  <c r="B15577" i="15"/>
  <c r="H15576" i="15"/>
  <c r="B15576" i="15"/>
  <c r="H15575" i="15"/>
  <c r="B15575" i="15"/>
  <c r="H15574" i="15"/>
  <c r="B15574" i="15"/>
  <c r="H15573" i="15"/>
  <c r="B15573" i="15"/>
  <c r="H15572" i="15"/>
  <c r="B15572" i="15"/>
  <c r="H15571" i="15"/>
  <c r="B15571" i="15"/>
  <c r="H15570" i="15"/>
  <c r="B15570" i="15"/>
  <c r="H15569" i="15"/>
  <c r="B15569" i="15"/>
  <c r="H15568" i="15"/>
  <c r="B15568" i="15"/>
  <c r="H15567" i="15"/>
  <c r="B15567" i="15"/>
  <c r="H15566" i="15"/>
  <c r="B15566" i="15"/>
  <c r="H15565" i="15"/>
  <c r="B15565" i="15"/>
  <c r="H15564" i="15"/>
  <c r="B15564" i="15"/>
  <c r="H15563" i="15"/>
  <c r="B15563" i="15"/>
  <c r="H15562" i="15"/>
  <c r="B15562" i="15"/>
  <c r="H15561" i="15"/>
  <c r="B15561" i="15"/>
  <c r="H15560" i="15"/>
  <c r="B15560" i="15"/>
  <c r="H15559" i="15"/>
  <c r="B15559" i="15"/>
  <c r="H15558" i="15"/>
  <c r="B15558" i="15"/>
  <c r="H15557" i="15"/>
  <c r="B15557" i="15"/>
  <c r="H15556" i="15"/>
  <c r="B15556" i="15"/>
  <c r="H15555" i="15"/>
  <c r="B15555" i="15"/>
  <c r="H15554" i="15"/>
  <c r="B15554" i="15"/>
  <c r="H15553" i="15"/>
  <c r="B15553" i="15"/>
  <c r="H15552" i="15"/>
  <c r="B15552" i="15"/>
  <c r="H15551" i="15"/>
  <c r="B15551" i="15"/>
  <c r="H15550" i="15"/>
  <c r="B15550" i="15"/>
  <c r="H15549" i="15"/>
  <c r="B15549" i="15"/>
  <c r="H15548" i="15"/>
  <c r="B15548" i="15"/>
  <c r="H15547" i="15"/>
  <c r="B15547" i="15"/>
  <c r="H15546" i="15"/>
  <c r="B15546" i="15"/>
  <c r="H15545" i="15"/>
  <c r="B15545" i="15"/>
  <c r="H15544" i="15"/>
  <c r="B15544" i="15"/>
  <c r="H15543" i="15"/>
  <c r="B15543" i="15"/>
  <c r="H15542" i="15"/>
  <c r="B15542" i="15"/>
  <c r="H15541" i="15"/>
  <c r="B15541" i="15"/>
  <c r="H15540" i="15"/>
  <c r="B15540" i="15"/>
  <c r="H15539" i="15"/>
  <c r="B15539" i="15"/>
  <c r="H15538" i="15"/>
  <c r="B15538" i="15"/>
  <c r="H15537" i="15"/>
  <c r="B15537" i="15"/>
  <c r="H15536" i="15"/>
  <c r="B15536" i="15"/>
  <c r="H15535" i="15"/>
  <c r="B15535" i="15"/>
  <c r="H15534" i="15"/>
  <c r="B15534" i="15"/>
  <c r="H15533" i="15"/>
  <c r="B15533" i="15"/>
  <c r="H15532" i="15"/>
  <c r="B15532" i="15"/>
  <c r="H15531" i="15"/>
  <c r="B15531" i="15"/>
  <c r="H15530" i="15"/>
  <c r="B15530" i="15"/>
  <c r="H15529" i="15"/>
  <c r="B15529" i="15"/>
  <c r="H15528" i="15"/>
  <c r="B15528" i="15"/>
  <c r="H15527" i="15"/>
  <c r="B15527" i="15"/>
  <c r="H15526" i="15"/>
  <c r="B15526" i="15"/>
  <c r="H15525" i="15"/>
  <c r="B15525" i="15"/>
  <c r="H15524" i="15"/>
  <c r="B15524" i="15"/>
  <c r="H15523" i="15"/>
  <c r="B15523" i="15"/>
  <c r="H15522" i="15"/>
  <c r="B15522" i="15"/>
  <c r="H15521" i="15"/>
  <c r="B15521" i="15"/>
  <c r="H15520" i="15"/>
  <c r="B15520" i="15"/>
  <c r="H15519" i="15"/>
  <c r="B15519" i="15"/>
  <c r="H15518" i="15"/>
  <c r="B15518" i="15"/>
  <c r="H15517" i="15"/>
  <c r="B15517" i="15"/>
  <c r="H15516" i="15"/>
  <c r="B15516" i="15"/>
  <c r="H15515" i="15"/>
  <c r="B15515" i="15"/>
  <c r="H15514" i="15"/>
  <c r="B15514" i="15"/>
  <c r="H15513" i="15"/>
  <c r="B15513" i="15"/>
  <c r="H15512" i="15"/>
  <c r="B15512" i="15"/>
  <c r="H15511" i="15"/>
  <c r="B15511" i="15"/>
  <c r="H15510" i="15"/>
  <c r="B15510" i="15"/>
  <c r="H15509" i="15"/>
  <c r="B15509" i="15"/>
  <c r="H15508" i="15"/>
  <c r="B15508" i="15"/>
  <c r="H15507" i="15"/>
  <c r="B15507" i="15"/>
  <c r="H15506" i="15"/>
  <c r="B15506" i="15"/>
  <c r="H15505" i="15"/>
  <c r="B15505" i="15"/>
  <c r="H15504" i="15"/>
  <c r="B15504" i="15"/>
  <c r="H15503" i="15"/>
  <c r="B15503" i="15"/>
  <c r="H15502" i="15"/>
  <c r="B15502" i="15"/>
  <c r="H15501" i="15"/>
  <c r="B15501" i="15"/>
  <c r="H15500" i="15"/>
  <c r="B15500" i="15"/>
  <c r="H15499" i="15"/>
  <c r="B15499" i="15"/>
  <c r="H15498" i="15"/>
  <c r="B15498" i="15"/>
  <c r="H15497" i="15"/>
  <c r="B15497" i="15"/>
  <c r="H15496" i="15"/>
  <c r="B15496" i="15"/>
  <c r="H15495" i="15"/>
  <c r="B15495" i="15"/>
  <c r="H15494" i="15"/>
  <c r="B15494" i="15"/>
  <c r="H15493" i="15"/>
  <c r="B15493" i="15"/>
  <c r="H15492" i="15"/>
  <c r="B15492" i="15"/>
  <c r="H15491" i="15"/>
  <c r="B15491" i="15"/>
  <c r="H15490" i="15"/>
  <c r="B15490" i="15"/>
  <c r="H15489" i="15"/>
  <c r="B15489" i="15"/>
  <c r="H15488" i="15"/>
  <c r="B15488" i="15"/>
  <c r="H15487" i="15"/>
  <c r="B15487" i="15"/>
  <c r="H15486" i="15"/>
  <c r="B15486" i="15"/>
  <c r="H15485" i="15"/>
  <c r="B15485" i="15"/>
  <c r="H15484" i="15"/>
  <c r="B15484" i="15"/>
  <c r="H15483" i="15"/>
  <c r="B15483" i="15"/>
  <c r="H15482" i="15"/>
  <c r="B15482" i="15"/>
  <c r="H15481" i="15"/>
  <c r="B15481" i="15"/>
  <c r="H15480" i="15"/>
  <c r="B15480" i="15"/>
  <c r="H15479" i="15"/>
  <c r="B15479" i="15"/>
  <c r="H15478" i="15"/>
  <c r="B15478" i="15"/>
  <c r="H15477" i="15"/>
  <c r="B15477" i="15"/>
  <c r="H15476" i="15"/>
  <c r="B15476" i="15"/>
  <c r="H15475" i="15"/>
  <c r="B15475" i="15"/>
  <c r="H15474" i="15"/>
  <c r="B15474" i="15"/>
  <c r="H15473" i="15"/>
  <c r="B15473" i="15"/>
  <c r="H15472" i="15"/>
  <c r="B15472" i="15"/>
  <c r="H15471" i="15"/>
  <c r="B15471" i="15"/>
  <c r="H15470" i="15"/>
  <c r="B15470" i="15"/>
  <c r="H15469" i="15"/>
  <c r="B15469" i="15"/>
  <c r="H15468" i="15"/>
  <c r="B15468" i="15"/>
  <c r="H15467" i="15"/>
  <c r="B15467" i="15"/>
  <c r="H15466" i="15"/>
  <c r="B15466" i="15"/>
  <c r="H15465" i="15"/>
  <c r="B15465" i="15"/>
  <c r="H15464" i="15"/>
  <c r="B15464" i="15"/>
  <c r="H15463" i="15"/>
  <c r="B15463" i="15"/>
  <c r="H15462" i="15"/>
  <c r="B15462" i="15"/>
  <c r="H15461" i="15"/>
  <c r="B15461" i="15"/>
  <c r="H15460" i="15"/>
  <c r="B15460" i="15"/>
  <c r="H15459" i="15"/>
  <c r="B15459" i="15"/>
  <c r="H15458" i="15"/>
  <c r="B15458" i="15"/>
  <c r="H15457" i="15"/>
  <c r="B15457" i="15"/>
  <c r="H15456" i="15"/>
  <c r="B15456" i="15"/>
  <c r="H15455" i="15"/>
  <c r="B15455" i="15"/>
  <c r="H15454" i="15"/>
  <c r="B15454" i="15"/>
  <c r="H15453" i="15"/>
  <c r="B15453" i="15"/>
  <c r="H15452" i="15"/>
  <c r="B15452" i="15"/>
  <c r="H15451" i="15"/>
  <c r="B15451" i="15"/>
  <c r="H15450" i="15"/>
  <c r="B15450" i="15"/>
  <c r="H15449" i="15"/>
  <c r="B15449" i="15"/>
  <c r="H15448" i="15"/>
  <c r="B15448" i="15"/>
  <c r="H15447" i="15"/>
  <c r="B15447" i="15"/>
  <c r="H15446" i="15"/>
  <c r="B15446" i="15"/>
  <c r="H15445" i="15"/>
  <c r="B15445" i="15"/>
  <c r="H15444" i="15"/>
  <c r="B15444" i="15"/>
  <c r="H15443" i="15"/>
  <c r="B15443" i="15"/>
  <c r="H15442" i="15"/>
  <c r="B15442" i="15"/>
  <c r="H15441" i="15"/>
  <c r="B15441" i="15"/>
  <c r="H15440" i="15"/>
  <c r="B15440" i="15"/>
  <c r="H15439" i="15"/>
  <c r="B15439" i="15"/>
  <c r="H15438" i="15"/>
  <c r="B15438" i="15"/>
  <c r="H15437" i="15"/>
  <c r="B15437" i="15"/>
  <c r="H15436" i="15"/>
  <c r="B15436" i="15"/>
  <c r="H15435" i="15"/>
  <c r="B15435" i="15"/>
  <c r="H15434" i="15"/>
  <c r="B15434" i="15"/>
  <c r="H15433" i="15"/>
  <c r="B15433" i="15"/>
  <c r="H15432" i="15"/>
  <c r="B15432" i="15"/>
  <c r="H15431" i="15"/>
  <c r="B15431" i="15"/>
  <c r="H15430" i="15"/>
  <c r="B15430" i="15"/>
  <c r="H15429" i="15"/>
  <c r="B15429" i="15"/>
  <c r="H15428" i="15"/>
  <c r="B15428" i="15"/>
  <c r="H15427" i="15"/>
  <c r="B15427" i="15"/>
  <c r="H15426" i="15"/>
  <c r="B15426" i="15"/>
  <c r="H15425" i="15"/>
  <c r="B15425" i="15"/>
  <c r="H15424" i="15"/>
  <c r="B15424" i="15"/>
  <c r="H15423" i="15"/>
  <c r="B15423" i="15"/>
  <c r="H15422" i="15"/>
  <c r="B15422" i="15"/>
  <c r="H15421" i="15"/>
  <c r="B15421" i="15"/>
  <c r="H15420" i="15"/>
  <c r="B15420" i="15"/>
  <c r="H15419" i="15"/>
  <c r="B15419" i="15"/>
  <c r="H15418" i="15"/>
  <c r="B15418" i="15"/>
  <c r="H15417" i="15"/>
  <c r="B15417" i="15"/>
  <c r="H15416" i="15"/>
  <c r="B15416" i="15"/>
  <c r="H15415" i="15"/>
  <c r="B15415" i="15"/>
  <c r="H15414" i="15"/>
  <c r="B15414" i="15"/>
  <c r="H15413" i="15"/>
  <c r="B15413" i="15"/>
  <c r="H15412" i="15"/>
  <c r="B15412" i="15"/>
  <c r="H15411" i="15"/>
  <c r="B15411" i="15"/>
  <c r="H15410" i="15"/>
  <c r="B15410" i="15"/>
  <c r="H15409" i="15"/>
  <c r="B15409" i="15"/>
  <c r="H15408" i="15"/>
  <c r="B15408" i="15"/>
  <c r="H15407" i="15"/>
  <c r="B15407" i="15"/>
  <c r="H15406" i="15"/>
  <c r="B15406" i="15"/>
  <c r="H15405" i="15"/>
  <c r="B15405" i="15"/>
  <c r="H15404" i="15"/>
  <c r="B15404" i="15"/>
  <c r="H15403" i="15"/>
  <c r="B15403" i="15"/>
  <c r="H15402" i="15"/>
  <c r="B15402" i="15"/>
  <c r="H15401" i="15"/>
  <c r="B15401" i="15"/>
  <c r="H15400" i="15"/>
  <c r="B15400" i="15"/>
  <c r="H15399" i="15"/>
  <c r="B15399" i="15"/>
  <c r="H15398" i="15"/>
  <c r="B15398" i="15"/>
  <c r="H15397" i="15"/>
  <c r="B15397" i="15"/>
  <c r="H15396" i="15"/>
  <c r="B15396" i="15"/>
  <c r="H15395" i="15"/>
  <c r="B15395" i="15"/>
  <c r="H15394" i="15"/>
  <c r="B15394" i="15"/>
  <c r="H15393" i="15"/>
  <c r="B15393" i="15"/>
  <c r="H15392" i="15"/>
  <c r="B15392" i="15"/>
  <c r="H15391" i="15"/>
  <c r="B15391" i="15"/>
  <c r="H15390" i="15"/>
  <c r="B15390" i="15"/>
  <c r="H15389" i="15"/>
  <c r="B15389" i="15"/>
  <c r="H15388" i="15"/>
  <c r="B15388" i="15"/>
  <c r="H15387" i="15"/>
  <c r="B15387" i="15"/>
  <c r="H15386" i="15"/>
  <c r="B15386" i="15"/>
  <c r="H15385" i="15"/>
  <c r="B15385" i="15"/>
  <c r="H15384" i="15"/>
  <c r="B15384" i="15"/>
  <c r="H15383" i="15"/>
  <c r="B15383" i="15"/>
  <c r="H15382" i="15"/>
  <c r="B15382" i="15"/>
  <c r="H15381" i="15"/>
  <c r="B15381" i="15"/>
  <c r="H15380" i="15"/>
  <c r="B15380" i="15"/>
  <c r="H15379" i="15"/>
  <c r="B15379" i="15"/>
  <c r="H15378" i="15"/>
  <c r="B15378" i="15"/>
  <c r="H15377" i="15"/>
  <c r="B15377" i="15"/>
  <c r="H15376" i="15"/>
  <c r="B15376" i="15"/>
  <c r="H15375" i="15"/>
  <c r="B15375" i="15"/>
  <c r="H15374" i="15"/>
  <c r="B15374" i="15"/>
  <c r="H15373" i="15"/>
  <c r="B15373" i="15"/>
  <c r="H15372" i="15"/>
  <c r="B15372" i="15"/>
  <c r="H15371" i="15"/>
  <c r="B15371" i="15"/>
  <c r="H15370" i="15"/>
  <c r="B15370" i="15"/>
  <c r="H15369" i="15"/>
  <c r="B15369" i="15"/>
  <c r="H15368" i="15"/>
  <c r="B15368" i="15"/>
  <c r="H15367" i="15"/>
  <c r="B15367" i="15"/>
  <c r="H15366" i="15"/>
  <c r="B15366" i="15"/>
  <c r="H15365" i="15"/>
  <c r="B15365" i="15"/>
  <c r="H15364" i="15"/>
  <c r="B15364" i="15"/>
  <c r="H15363" i="15"/>
  <c r="B15363" i="15"/>
  <c r="H15362" i="15"/>
  <c r="B15362" i="15"/>
  <c r="H15361" i="15"/>
  <c r="B15361" i="15"/>
  <c r="H15360" i="15"/>
  <c r="B15360" i="15"/>
  <c r="H15359" i="15"/>
  <c r="B15359" i="15"/>
  <c r="H15358" i="15"/>
  <c r="B15358" i="15"/>
  <c r="H15357" i="15"/>
  <c r="B15357" i="15"/>
  <c r="H15356" i="15"/>
  <c r="B15356" i="15"/>
  <c r="H15355" i="15"/>
  <c r="B15355" i="15"/>
  <c r="H15354" i="15"/>
  <c r="B15354" i="15"/>
  <c r="H15353" i="15"/>
  <c r="B15353" i="15"/>
  <c r="H15352" i="15"/>
  <c r="B15352" i="15"/>
  <c r="H15351" i="15"/>
  <c r="B15351" i="15"/>
  <c r="H15350" i="15"/>
  <c r="B15350" i="15"/>
  <c r="H15349" i="15"/>
  <c r="B15349" i="15"/>
  <c r="H15348" i="15"/>
  <c r="B15348" i="15"/>
  <c r="H15347" i="15"/>
  <c r="B15347" i="15"/>
  <c r="H15346" i="15"/>
  <c r="B15346" i="15"/>
  <c r="H15345" i="15"/>
  <c r="B15345" i="15"/>
  <c r="H15344" i="15"/>
  <c r="B15344" i="15"/>
  <c r="H15343" i="15"/>
  <c r="B15343" i="15"/>
  <c r="H15342" i="15"/>
  <c r="B15342" i="15"/>
  <c r="H15341" i="15"/>
  <c r="B15341" i="15"/>
  <c r="H15340" i="15"/>
  <c r="B15340" i="15"/>
  <c r="H15339" i="15"/>
  <c r="B15339" i="15"/>
  <c r="H15338" i="15"/>
  <c r="B15338" i="15"/>
  <c r="H15337" i="15"/>
  <c r="B15337" i="15"/>
  <c r="H15336" i="15"/>
  <c r="B15336" i="15"/>
  <c r="H15335" i="15"/>
  <c r="B15335" i="15"/>
  <c r="H15334" i="15"/>
  <c r="B15334" i="15"/>
  <c r="H15333" i="15"/>
  <c r="B15333" i="15"/>
  <c r="H15332" i="15"/>
  <c r="B15332" i="15"/>
  <c r="H15331" i="15"/>
  <c r="B15331" i="15"/>
  <c r="H15330" i="15"/>
  <c r="B15330" i="15"/>
  <c r="H15329" i="15"/>
  <c r="B15329" i="15"/>
  <c r="H15328" i="15"/>
  <c r="B15328" i="15"/>
  <c r="H15327" i="15"/>
  <c r="B15327" i="15"/>
  <c r="H15326" i="15"/>
  <c r="B15326" i="15"/>
  <c r="H15325" i="15"/>
  <c r="B15325" i="15"/>
  <c r="H15324" i="15"/>
  <c r="B15324" i="15"/>
  <c r="H15323" i="15"/>
  <c r="B15323" i="15"/>
  <c r="H15322" i="15"/>
  <c r="B15322" i="15"/>
  <c r="H15321" i="15"/>
  <c r="B15321" i="15"/>
  <c r="H15320" i="15"/>
  <c r="B15320" i="15"/>
  <c r="H15319" i="15"/>
  <c r="B15319" i="15"/>
  <c r="H15318" i="15"/>
  <c r="B15318" i="15"/>
  <c r="H15317" i="15"/>
  <c r="B15317" i="15"/>
  <c r="H15316" i="15"/>
  <c r="B15316" i="15"/>
  <c r="H15315" i="15"/>
  <c r="B15315" i="15"/>
  <c r="H15314" i="15"/>
  <c r="B15314" i="15"/>
  <c r="H15313" i="15"/>
  <c r="B15313" i="15"/>
  <c r="H15312" i="15"/>
  <c r="B15312" i="15"/>
  <c r="H15311" i="15"/>
  <c r="B15311" i="15"/>
  <c r="H15310" i="15"/>
  <c r="B15310" i="15"/>
  <c r="H15309" i="15"/>
  <c r="B15309" i="15"/>
  <c r="H15308" i="15"/>
  <c r="B15308" i="15"/>
  <c r="H15307" i="15"/>
  <c r="B15307" i="15"/>
  <c r="H15306" i="15"/>
  <c r="B15306" i="15"/>
  <c r="H15305" i="15"/>
  <c r="B15305" i="15"/>
  <c r="H15304" i="15"/>
  <c r="B15304" i="15"/>
  <c r="H15303" i="15"/>
  <c r="B15303" i="15"/>
  <c r="H15302" i="15"/>
  <c r="B15302" i="15"/>
  <c r="H15301" i="15"/>
  <c r="B15301" i="15"/>
  <c r="H15300" i="15"/>
  <c r="B15300" i="15"/>
  <c r="H15299" i="15"/>
  <c r="B15299" i="15"/>
  <c r="H15298" i="15"/>
  <c r="B15298" i="15"/>
  <c r="H15297" i="15"/>
  <c r="B15297" i="15"/>
  <c r="H15296" i="15"/>
  <c r="B15296" i="15"/>
  <c r="H15295" i="15"/>
  <c r="B15295" i="15"/>
  <c r="H15294" i="15"/>
  <c r="B15294" i="15"/>
  <c r="H15293" i="15"/>
  <c r="B15293" i="15"/>
  <c r="H15292" i="15"/>
  <c r="B15292" i="15"/>
  <c r="H15291" i="15"/>
  <c r="B15291" i="15"/>
  <c r="H15290" i="15"/>
  <c r="B15290" i="15"/>
  <c r="H15289" i="15"/>
  <c r="B15289" i="15"/>
  <c r="H15288" i="15"/>
  <c r="B15288" i="15"/>
  <c r="H15287" i="15"/>
  <c r="B15287" i="15"/>
  <c r="H15286" i="15"/>
  <c r="B15286" i="15"/>
  <c r="H15285" i="15"/>
  <c r="B15285" i="15"/>
  <c r="H15284" i="15"/>
  <c r="B15284" i="15"/>
  <c r="H15283" i="15"/>
  <c r="B15283" i="15"/>
  <c r="H15282" i="15"/>
  <c r="B15282" i="15"/>
  <c r="H15281" i="15"/>
  <c r="B15281" i="15"/>
  <c r="H15280" i="15"/>
  <c r="B15280" i="15"/>
  <c r="H15279" i="15"/>
  <c r="B15279" i="15"/>
  <c r="H15278" i="15"/>
  <c r="B15278" i="15"/>
  <c r="H15277" i="15"/>
  <c r="B15277" i="15"/>
  <c r="H15276" i="15"/>
  <c r="B15276" i="15"/>
  <c r="H15275" i="15"/>
  <c r="B15275" i="15"/>
  <c r="H15274" i="15"/>
  <c r="B15274" i="15"/>
  <c r="H15273" i="15"/>
  <c r="B15273" i="15"/>
  <c r="H15272" i="15"/>
  <c r="B15272" i="15"/>
  <c r="H15271" i="15"/>
  <c r="B15271" i="15"/>
  <c r="H15270" i="15"/>
  <c r="B15270" i="15"/>
  <c r="H15269" i="15"/>
  <c r="B15269" i="15"/>
  <c r="H15268" i="15"/>
  <c r="B15268" i="15"/>
  <c r="H15267" i="15"/>
  <c r="B15267" i="15"/>
  <c r="H15266" i="15"/>
  <c r="B15266" i="15"/>
  <c r="H15265" i="15"/>
  <c r="B15265" i="15"/>
  <c r="H15264" i="15"/>
  <c r="B15264" i="15"/>
  <c r="H15263" i="15"/>
  <c r="B15263" i="15"/>
  <c r="H15262" i="15"/>
  <c r="B15262" i="15"/>
  <c r="H15261" i="15"/>
  <c r="B15261" i="15"/>
  <c r="H15260" i="15"/>
  <c r="B15260" i="15"/>
  <c r="H15259" i="15"/>
  <c r="B15259" i="15"/>
  <c r="H15258" i="15"/>
  <c r="B15258" i="15"/>
  <c r="H15257" i="15"/>
  <c r="B15257" i="15"/>
  <c r="H15256" i="15"/>
  <c r="B15256" i="15"/>
  <c r="H15255" i="15"/>
  <c r="B15255" i="15"/>
  <c r="H15254" i="15"/>
  <c r="B15254" i="15"/>
  <c r="H15253" i="15"/>
  <c r="B15253" i="15"/>
  <c r="H15252" i="15"/>
  <c r="B15252" i="15"/>
  <c r="H15251" i="15"/>
  <c r="B15251" i="15"/>
  <c r="H15250" i="15"/>
  <c r="B15250" i="15"/>
  <c r="H15249" i="15"/>
  <c r="B15249" i="15"/>
  <c r="H15248" i="15"/>
  <c r="B15248" i="15"/>
  <c r="H15247" i="15"/>
  <c r="B15247" i="15"/>
  <c r="H15246" i="15"/>
  <c r="B15246" i="15"/>
  <c r="H15245" i="15"/>
  <c r="B15245" i="15"/>
  <c r="H15244" i="15"/>
  <c r="B15244" i="15"/>
  <c r="H15243" i="15"/>
  <c r="B15243" i="15"/>
  <c r="H15242" i="15"/>
  <c r="B15242" i="15"/>
  <c r="H15241" i="15"/>
  <c r="B15241" i="15"/>
  <c r="H15240" i="15"/>
  <c r="B15240" i="15"/>
  <c r="H15239" i="15"/>
  <c r="B15239" i="15"/>
  <c r="H15238" i="15"/>
  <c r="B15238" i="15"/>
  <c r="H15237" i="15"/>
  <c r="B15237" i="15"/>
  <c r="H15236" i="15"/>
  <c r="B15236" i="15"/>
  <c r="H15235" i="15"/>
  <c r="B15235" i="15"/>
  <c r="H15234" i="15"/>
  <c r="B15234" i="15"/>
  <c r="H15233" i="15"/>
  <c r="B15233" i="15"/>
  <c r="H15232" i="15"/>
  <c r="B15232" i="15"/>
  <c r="H15231" i="15"/>
  <c r="B15231" i="15"/>
  <c r="H15230" i="15"/>
  <c r="B15230" i="15"/>
  <c r="H15229" i="15"/>
  <c r="B15229" i="15"/>
  <c r="H15228" i="15"/>
  <c r="B15228" i="15"/>
  <c r="H15227" i="15"/>
  <c r="B15227" i="15"/>
  <c r="H15226" i="15"/>
  <c r="B15226" i="15"/>
  <c r="H15225" i="15"/>
  <c r="B15225" i="15"/>
  <c r="H15224" i="15"/>
  <c r="B15224" i="15"/>
  <c r="H15223" i="15"/>
  <c r="B15223" i="15"/>
  <c r="H15222" i="15"/>
  <c r="B15222" i="15"/>
  <c r="H15221" i="15"/>
  <c r="B15221" i="15"/>
  <c r="H15220" i="15"/>
  <c r="B15220" i="15"/>
  <c r="H15219" i="15"/>
  <c r="B15219" i="15"/>
  <c r="H15218" i="15"/>
  <c r="B15218" i="15"/>
  <c r="H15217" i="15"/>
  <c r="B15217" i="15"/>
  <c r="H15216" i="15"/>
  <c r="B15216" i="15"/>
  <c r="H15215" i="15"/>
  <c r="B15215" i="15"/>
  <c r="H15214" i="15"/>
  <c r="B15214" i="15"/>
  <c r="H15213" i="15"/>
  <c r="B15213" i="15"/>
  <c r="H15212" i="15"/>
  <c r="B15212" i="15"/>
  <c r="H15211" i="15"/>
  <c r="B15211" i="15"/>
  <c r="H15210" i="15"/>
  <c r="B15210" i="15"/>
  <c r="H15209" i="15"/>
  <c r="B15209" i="15"/>
  <c r="H15208" i="15"/>
  <c r="B15208" i="15"/>
  <c r="H15207" i="15"/>
  <c r="B15207" i="15"/>
  <c r="H15206" i="15"/>
  <c r="B15206" i="15"/>
  <c r="H15205" i="15"/>
  <c r="B15205" i="15"/>
  <c r="H15204" i="15"/>
  <c r="B15204" i="15"/>
  <c r="H15203" i="15"/>
  <c r="B15203" i="15"/>
  <c r="H15202" i="15"/>
  <c r="B15202" i="15"/>
  <c r="H15201" i="15"/>
  <c r="B15201" i="15"/>
  <c r="H15200" i="15"/>
  <c r="B15200" i="15"/>
  <c r="H15199" i="15"/>
  <c r="B15199" i="15"/>
  <c r="H15198" i="15"/>
  <c r="B15198" i="15"/>
  <c r="H15197" i="15"/>
  <c r="B15197" i="15"/>
  <c r="H15196" i="15"/>
  <c r="B15196" i="15"/>
  <c r="H15195" i="15"/>
  <c r="B15195" i="15"/>
  <c r="H15194" i="15"/>
  <c r="B15194" i="15"/>
  <c r="H15193" i="15"/>
  <c r="B15193" i="15"/>
  <c r="H15192" i="15"/>
  <c r="B15192" i="15"/>
  <c r="H15191" i="15"/>
  <c r="B15191" i="15"/>
  <c r="H15190" i="15"/>
  <c r="B15190" i="15"/>
  <c r="H15189" i="15"/>
  <c r="B15189" i="15"/>
  <c r="H15188" i="15"/>
  <c r="B15188" i="15"/>
  <c r="H15187" i="15"/>
  <c r="B15187" i="15"/>
  <c r="H15186" i="15"/>
  <c r="B15186" i="15"/>
  <c r="H15185" i="15"/>
  <c r="B15185" i="15"/>
  <c r="H15184" i="15"/>
  <c r="B15184" i="15"/>
  <c r="H15183" i="15"/>
  <c r="B15183" i="15"/>
  <c r="H15182" i="15"/>
  <c r="B15182" i="15"/>
  <c r="H15181" i="15"/>
  <c r="B15181" i="15"/>
  <c r="H15180" i="15"/>
  <c r="B15180" i="15"/>
  <c r="H15179" i="15"/>
  <c r="B15179" i="15"/>
  <c r="H15178" i="15"/>
  <c r="B15178" i="15"/>
  <c r="H15177" i="15"/>
  <c r="B15177" i="15"/>
  <c r="H15176" i="15"/>
  <c r="B15176" i="15"/>
  <c r="H15175" i="15"/>
  <c r="B15175" i="15"/>
  <c r="H15174" i="15"/>
  <c r="B15174" i="15"/>
  <c r="H15173" i="15"/>
  <c r="B15173" i="15"/>
  <c r="H15172" i="15"/>
  <c r="B15172" i="15"/>
  <c r="H15171" i="15"/>
  <c r="B15171" i="15"/>
  <c r="H15170" i="15"/>
  <c r="B15170" i="15"/>
  <c r="H15169" i="15"/>
  <c r="B15169" i="15"/>
  <c r="H15168" i="15"/>
  <c r="B15168" i="15"/>
  <c r="H15167" i="15"/>
  <c r="B15167" i="15"/>
  <c r="H15166" i="15"/>
  <c r="B15166" i="15"/>
  <c r="H15165" i="15"/>
  <c r="B15165" i="15"/>
  <c r="H15164" i="15"/>
  <c r="B15164" i="15"/>
  <c r="H15163" i="15"/>
  <c r="B15163" i="15"/>
  <c r="H15162" i="15"/>
  <c r="B15162" i="15"/>
  <c r="H15161" i="15"/>
  <c r="B15161" i="15"/>
  <c r="H15160" i="15"/>
  <c r="B15160" i="15"/>
  <c r="H15159" i="15"/>
  <c r="B15159" i="15"/>
  <c r="H15158" i="15"/>
  <c r="B15158" i="15"/>
  <c r="H15157" i="15"/>
  <c r="B15157" i="15"/>
  <c r="H15156" i="15"/>
  <c r="B15156" i="15"/>
  <c r="H15155" i="15"/>
  <c r="B15155" i="15"/>
  <c r="H15154" i="15"/>
  <c r="B15154" i="15"/>
  <c r="H15153" i="15"/>
  <c r="B15153" i="15"/>
  <c r="H15152" i="15"/>
  <c r="B15152" i="15"/>
  <c r="H15151" i="15"/>
  <c r="B15151" i="15"/>
  <c r="H15150" i="15"/>
  <c r="B15150" i="15"/>
  <c r="H15149" i="15"/>
  <c r="B15149" i="15"/>
  <c r="H15148" i="15"/>
  <c r="B15148" i="15"/>
  <c r="H15147" i="15"/>
  <c r="B15147" i="15"/>
  <c r="H15146" i="15"/>
  <c r="B15146" i="15"/>
  <c r="H15145" i="15"/>
  <c r="B15145" i="15"/>
  <c r="H15144" i="15"/>
  <c r="B15144" i="15"/>
  <c r="H15143" i="15"/>
  <c r="B15143" i="15"/>
  <c r="H15142" i="15"/>
  <c r="B15142" i="15"/>
  <c r="H15141" i="15"/>
  <c r="B15141" i="15"/>
  <c r="H15140" i="15"/>
  <c r="B15140" i="15"/>
  <c r="H15139" i="15"/>
  <c r="B15139" i="15"/>
  <c r="H15138" i="15"/>
  <c r="B15138" i="15"/>
  <c r="H15137" i="15"/>
  <c r="B15137" i="15"/>
  <c r="H15136" i="15"/>
  <c r="B15136" i="15"/>
  <c r="H15135" i="15"/>
  <c r="B15135" i="15"/>
  <c r="H15134" i="15"/>
  <c r="B15134" i="15"/>
  <c r="H15133" i="15"/>
  <c r="B15133" i="15"/>
  <c r="H15132" i="15"/>
  <c r="B15132" i="15"/>
  <c r="H15131" i="15"/>
  <c r="B15131" i="15"/>
  <c r="H15130" i="15"/>
  <c r="B15130" i="15"/>
  <c r="H15129" i="15"/>
  <c r="B15129" i="15"/>
  <c r="H15128" i="15"/>
  <c r="B15128" i="15"/>
  <c r="H15127" i="15"/>
  <c r="B15127" i="15"/>
  <c r="H15126" i="15"/>
  <c r="B15126" i="15"/>
  <c r="H15125" i="15"/>
  <c r="B15125" i="15"/>
  <c r="H15124" i="15"/>
  <c r="B15124" i="15"/>
  <c r="H15123" i="15"/>
  <c r="B15123" i="15"/>
  <c r="H15122" i="15"/>
  <c r="B15122" i="15"/>
  <c r="H15121" i="15"/>
  <c r="B15121" i="15"/>
  <c r="H15120" i="15"/>
  <c r="B15120" i="15"/>
  <c r="H15119" i="15"/>
  <c r="B15119" i="15"/>
  <c r="H15118" i="15"/>
  <c r="B15118" i="15"/>
  <c r="H15117" i="15"/>
  <c r="B15117" i="15"/>
  <c r="H15116" i="15"/>
  <c r="B15116" i="15"/>
  <c r="H15115" i="15"/>
  <c r="B15115" i="15"/>
  <c r="H15114" i="15"/>
  <c r="B15114" i="15"/>
  <c r="H15113" i="15"/>
  <c r="B15113" i="15"/>
  <c r="H15112" i="15"/>
  <c r="B15112" i="15"/>
  <c r="H15111" i="15"/>
  <c r="B15111" i="15"/>
  <c r="H15110" i="15"/>
  <c r="B15110" i="15"/>
  <c r="H15109" i="15"/>
  <c r="B15109" i="15"/>
  <c r="H15108" i="15"/>
  <c r="B15108" i="15"/>
  <c r="H15107" i="15"/>
  <c r="B15107" i="15"/>
  <c r="H15106" i="15"/>
  <c r="B15106" i="15"/>
  <c r="H15105" i="15"/>
  <c r="B15105" i="15"/>
  <c r="H15104" i="15"/>
  <c r="B15104" i="15"/>
  <c r="H15103" i="15"/>
  <c r="B15103" i="15"/>
  <c r="H15102" i="15"/>
  <c r="B15102" i="15"/>
  <c r="H15101" i="15"/>
  <c r="B15101" i="15"/>
  <c r="H15100" i="15"/>
  <c r="B15100" i="15"/>
  <c r="H15099" i="15"/>
  <c r="B15099" i="15"/>
  <c r="H15098" i="15"/>
  <c r="B15098" i="15"/>
  <c r="H15097" i="15"/>
  <c r="B15097" i="15"/>
  <c r="H15096" i="15"/>
  <c r="B15096" i="15"/>
  <c r="H15095" i="15"/>
  <c r="B15095" i="15"/>
  <c r="H15094" i="15"/>
  <c r="B15094" i="15"/>
  <c r="H15093" i="15"/>
  <c r="B15093" i="15"/>
  <c r="H15092" i="15"/>
  <c r="B15092" i="15"/>
  <c r="H15091" i="15"/>
  <c r="B15091" i="15"/>
  <c r="H15090" i="15"/>
  <c r="B15090" i="15"/>
  <c r="H15089" i="15"/>
  <c r="B15089" i="15"/>
  <c r="H15088" i="15"/>
  <c r="B15088" i="15"/>
  <c r="H15087" i="15"/>
  <c r="B15087" i="15"/>
  <c r="H15086" i="15"/>
  <c r="B15086" i="15"/>
  <c r="H15085" i="15"/>
  <c r="B15085" i="15"/>
  <c r="H15084" i="15"/>
  <c r="B15084" i="15"/>
  <c r="H15083" i="15"/>
  <c r="B15083" i="15"/>
  <c r="H15082" i="15"/>
  <c r="B15082" i="15"/>
  <c r="H15081" i="15"/>
  <c r="B15081" i="15"/>
  <c r="H15080" i="15"/>
  <c r="B15080" i="15"/>
  <c r="H15079" i="15"/>
  <c r="B15079" i="15"/>
  <c r="H15078" i="15"/>
  <c r="B15078" i="15"/>
  <c r="H15077" i="15"/>
  <c r="B15077" i="15"/>
  <c r="H15076" i="15"/>
  <c r="B15076" i="15"/>
  <c r="H15075" i="15"/>
  <c r="B15075" i="15"/>
  <c r="H15074" i="15"/>
  <c r="B15074" i="15"/>
  <c r="H15073" i="15"/>
  <c r="B15073" i="15"/>
  <c r="H15072" i="15"/>
  <c r="B15072" i="15"/>
  <c r="H15071" i="15"/>
  <c r="B15071" i="15"/>
  <c r="H15070" i="15"/>
  <c r="B15070" i="15"/>
  <c r="H15069" i="15"/>
  <c r="B15069" i="15"/>
  <c r="H15068" i="15"/>
  <c r="B15068" i="15"/>
  <c r="H15067" i="15"/>
  <c r="B15067" i="15"/>
  <c r="H15066" i="15"/>
  <c r="B15066" i="15"/>
  <c r="H15065" i="15"/>
  <c r="B15065" i="15"/>
  <c r="H15064" i="15"/>
  <c r="B15064" i="15"/>
  <c r="H15063" i="15"/>
  <c r="B15063" i="15"/>
  <c r="H15062" i="15"/>
  <c r="B15062" i="15"/>
  <c r="H15061" i="15"/>
  <c r="B15061" i="15"/>
  <c r="H15060" i="15"/>
  <c r="B15060" i="15"/>
  <c r="H15059" i="15"/>
  <c r="B15059" i="15"/>
  <c r="H15058" i="15"/>
  <c r="B15058" i="15"/>
  <c r="H15057" i="15"/>
  <c r="B15057" i="15"/>
  <c r="H15056" i="15"/>
  <c r="B15056" i="15"/>
  <c r="H15055" i="15"/>
  <c r="B15055" i="15"/>
  <c r="H15054" i="15"/>
  <c r="B15054" i="15"/>
  <c r="H15053" i="15"/>
  <c r="B15053" i="15"/>
  <c r="H15052" i="15"/>
  <c r="B15052" i="15"/>
  <c r="H15051" i="15"/>
  <c r="B15051" i="15"/>
  <c r="H15050" i="15"/>
  <c r="B15050" i="15"/>
  <c r="H15049" i="15"/>
  <c r="B15049" i="15"/>
  <c r="H15048" i="15"/>
  <c r="B15048" i="15"/>
  <c r="H15047" i="15"/>
  <c r="B15047" i="15"/>
  <c r="H15046" i="15"/>
  <c r="B15046" i="15"/>
  <c r="H15045" i="15"/>
  <c r="B15045" i="15"/>
  <c r="H15044" i="15"/>
  <c r="B15044" i="15"/>
  <c r="H15043" i="15"/>
  <c r="B15043" i="15"/>
  <c r="H15042" i="15"/>
  <c r="B15042" i="15"/>
  <c r="H15041" i="15"/>
  <c r="B15041" i="15"/>
  <c r="H15040" i="15"/>
  <c r="B15040" i="15"/>
  <c r="H15039" i="15"/>
  <c r="B15039" i="15"/>
  <c r="H15038" i="15"/>
  <c r="B15038" i="15"/>
  <c r="H15037" i="15"/>
  <c r="B15037" i="15"/>
  <c r="H15036" i="15"/>
  <c r="B15036" i="15"/>
  <c r="H15035" i="15"/>
  <c r="B15035" i="15"/>
  <c r="H15034" i="15"/>
  <c r="B15034" i="15"/>
  <c r="H15033" i="15"/>
  <c r="B15033" i="15"/>
  <c r="H15032" i="15"/>
  <c r="B15032" i="15"/>
  <c r="H15031" i="15"/>
  <c r="B15031" i="15"/>
  <c r="H15030" i="15"/>
  <c r="B15030" i="15"/>
  <c r="H15029" i="15"/>
  <c r="B15029" i="15"/>
  <c r="H15028" i="15"/>
  <c r="B15028" i="15"/>
  <c r="H15027" i="15"/>
  <c r="B15027" i="15"/>
  <c r="H15026" i="15"/>
  <c r="B15026" i="15"/>
  <c r="H15025" i="15"/>
  <c r="B15025" i="15"/>
  <c r="H15024" i="15"/>
  <c r="B15024" i="15"/>
  <c r="H15023" i="15"/>
  <c r="B15023" i="15"/>
  <c r="H15022" i="15"/>
  <c r="B15022" i="15"/>
  <c r="H15021" i="15"/>
  <c r="B15021" i="15"/>
  <c r="H15020" i="15"/>
  <c r="B15020" i="15"/>
  <c r="H15019" i="15"/>
  <c r="B15019" i="15"/>
  <c r="H15018" i="15"/>
  <c r="B15018" i="15"/>
  <c r="H15017" i="15"/>
  <c r="B15017" i="15"/>
  <c r="H15016" i="15"/>
  <c r="B15016" i="15"/>
  <c r="H15015" i="15"/>
  <c r="B15015" i="15"/>
  <c r="H15014" i="15"/>
  <c r="B15014" i="15"/>
  <c r="H15013" i="15"/>
  <c r="B15013" i="15"/>
  <c r="H15012" i="15"/>
  <c r="B15012" i="15"/>
  <c r="H15011" i="15"/>
  <c r="B15011" i="15"/>
  <c r="H15010" i="15"/>
  <c r="B15010" i="15"/>
  <c r="H15009" i="15"/>
  <c r="B15009" i="15"/>
  <c r="H15008" i="15"/>
  <c r="B15008" i="15"/>
  <c r="H15007" i="15"/>
  <c r="B15007" i="15"/>
  <c r="H15006" i="15"/>
  <c r="B15006" i="15"/>
  <c r="H15005" i="15"/>
  <c r="B15005" i="15"/>
  <c r="H15004" i="15"/>
  <c r="B15004" i="15"/>
  <c r="H15003" i="15"/>
  <c r="B15003" i="15"/>
  <c r="H15002" i="15"/>
  <c r="B15002" i="15"/>
  <c r="H15001" i="15"/>
  <c r="B15001" i="15"/>
  <c r="H15000" i="15"/>
  <c r="B15000" i="15"/>
  <c r="H14999" i="15"/>
  <c r="B14999" i="15"/>
  <c r="H14998" i="15"/>
  <c r="B14998" i="15"/>
  <c r="H14997" i="15"/>
  <c r="B14997" i="15"/>
  <c r="H14996" i="15"/>
  <c r="B14996" i="15"/>
  <c r="H14995" i="15"/>
  <c r="B14995" i="15"/>
  <c r="H14994" i="15"/>
  <c r="B14994" i="15"/>
  <c r="H14993" i="15"/>
  <c r="B14993" i="15"/>
  <c r="H14992" i="15"/>
  <c r="B14992" i="15"/>
  <c r="H14991" i="15"/>
  <c r="B14991" i="15"/>
  <c r="H14990" i="15"/>
  <c r="B14990" i="15"/>
  <c r="H14989" i="15"/>
  <c r="B14989" i="15"/>
  <c r="H14988" i="15"/>
  <c r="B14988" i="15"/>
  <c r="H14987" i="15"/>
  <c r="B14987" i="15"/>
  <c r="H14986" i="15"/>
  <c r="B14986" i="15"/>
  <c r="H14985" i="15"/>
  <c r="B14985" i="15"/>
  <c r="H14984" i="15"/>
  <c r="B14984" i="15"/>
  <c r="H14983" i="15"/>
  <c r="B14983" i="15"/>
  <c r="H14982" i="15"/>
  <c r="B14982" i="15"/>
  <c r="H14981" i="15"/>
  <c r="B14981" i="15"/>
  <c r="H14980" i="15"/>
  <c r="B14980" i="15"/>
  <c r="H14979" i="15"/>
  <c r="B14979" i="15"/>
  <c r="H14978" i="15"/>
  <c r="B14978" i="15"/>
  <c r="H14977" i="15"/>
  <c r="B14977" i="15"/>
  <c r="H14976" i="15"/>
  <c r="B14976" i="15"/>
  <c r="H14975" i="15"/>
  <c r="B14975" i="15"/>
  <c r="H14974" i="15"/>
  <c r="B14974" i="15"/>
  <c r="H14973" i="15"/>
  <c r="B14973" i="15"/>
  <c r="H14972" i="15"/>
  <c r="B14972" i="15"/>
  <c r="H14971" i="15"/>
  <c r="B14971" i="15"/>
  <c r="H14970" i="15"/>
  <c r="B14970" i="15"/>
  <c r="H14969" i="15"/>
  <c r="B14969" i="15"/>
  <c r="H14968" i="15"/>
  <c r="B14968" i="15"/>
  <c r="H14967" i="15"/>
  <c r="B14967" i="15"/>
  <c r="H14966" i="15"/>
  <c r="B14966" i="15"/>
  <c r="H14965" i="15"/>
  <c r="B14965" i="15"/>
  <c r="H14964" i="15"/>
  <c r="B14964" i="15"/>
  <c r="H14963" i="15"/>
  <c r="B14963" i="15"/>
  <c r="H14962" i="15"/>
  <c r="B14962" i="15"/>
  <c r="H14961" i="15"/>
  <c r="B14961" i="15"/>
  <c r="H14960" i="15"/>
  <c r="B14960" i="15"/>
  <c r="H14959" i="15"/>
  <c r="B14959" i="15"/>
  <c r="H14958" i="15"/>
  <c r="B14958" i="15"/>
  <c r="H14957" i="15"/>
  <c r="B14957" i="15"/>
  <c r="H14956" i="15"/>
  <c r="B14956" i="15"/>
  <c r="H14955" i="15"/>
  <c r="B14955" i="15"/>
  <c r="H14954" i="15"/>
  <c r="B14954" i="15"/>
  <c r="H14953" i="15"/>
  <c r="B14953" i="15"/>
  <c r="H14952" i="15"/>
  <c r="B14952" i="15"/>
  <c r="H14951" i="15"/>
  <c r="B14951" i="15"/>
  <c r="H14950" i="15"/>
  <c r="B14950" i="15"/>
  <c r="H14949" i="15"/>
  <c r="B14949" i="15"/>
  <c r="H14948" i="15"/>
  <c r="B14948" i="15"/>
  <c r="H14947" i="15"/>
  <c r="B14947" i="15"/>
  <c r="H14946" i="15"/>
  <c r="B14946" i="15"/>
  <c r="H14945" i="15"/>
  <c r="B14945" i="15"/>
  <c r="H14944" i="15"/>
  <c r="B14944" i="15"/>
  <c r="H14943" i="15"/>
  <c r="B14943" i="15"/>
  <c r="H14942" i="15"/>
  <c r="B14942" i="15"/>
  <c r="H14941" i="15"/>
  <c r="B14941" i="15"/>
  <c r="H14940" i="15"/>
  <c r="B14940" i="15"/>
  <c r="H14939" i="15"/>
  <c r="B14939" i="15"/>
  <c r="H14938" i="15"/>
  <c r="B14938" i="15"/>
  <c r="H14937" i="15"/>
  <c r="B14937" i="15"/>
  <c r="H14936" i="15"/>
  <c r="B14936" i="15"/>
  <c r="H14935" i="15"/>
  <c r="B14935" i="15"/>
  <c r="H14934" i="15"/>
  <c r="B14934" i="15"/>
  <c r="H14933" i="15"/>
  <c r="B14933" i="15"/>
  <c r="H14932" i="15"/>
  <c r="B14932" i="15"/>
  <c r="H14931" i="15"/>
  <c r="B14931" i="15"/>
  <c r="H14930" i="15"/>
  <c r="B14930" i="15"/>
  <c r="H14929" i="15"/>
  <c r="B14929" i="15"/>
  <c r="H14928" i="15"/>
  <c r="B14928" i="15"/>
  <c r="H14927" i="15"/>
  <c r="B14927" i="15"/>
  <c r="H14926" i="15"/>
  <c r="B14926" i="15"/>
  <c r="H14925" i="15"/>
  <c r="B14925" i="15"/>
  <c r="H14924" i="15"/>
  <c r="B14924" i="15"/>
  <c r="H14923" i="15"/>
  <c r="B14923" i="15"/>
  <c r="H14922" i="15"/>
  <c r="B14922" i="15"/>
  <c r="H14921" i="15"/>
  <c r="B14921" i="15"/>
  <c r="H14920" i="15"/>
  <c r="B14920" i="15"/>
  <c r="H14919" i="15"/>
  <c r="B14919" i="15"/>
  <c r="H14918" i="15"/>
  <c r="B14918" i="15"/>
  <c r="H14917" i="15"/>
  <c r="B14917" i="15"/>
  <c r="H14916" i="15"/>
  <c r="B14916" i="15"/>
  <c r="H14915" i="15"/>
  <c r="B14915" i="15"/>
  <c r="H14914" i="15"/>
  <c r="B14914" i="15"/>
  <c r="H14913" i="15"/>
  <c r="B14913" i="15"/>
  <c r="H14912" i="15"/>
  <c r="B14912" i="15"/>
  <c r="H14911" i="15"/>
  <c r="B14911" i="15"/>
  <c r="H14910" i="15"/>
  <c r="B14910" i="15"/>
  <c r="H14909" i="15"/>
  <c r="B14909" i="15"/>
  <c r="H14908" i="15"/>
  <c r="B14908" i="15"/>
  <c r="H14907" i="15"/>
  <c r="B14907" i="15"/>
  <c r="H14906" i="15"/>
  <c r="B14906" i="15"/>
  <c r="H14905" i="15"/>
  <c r="B14905" i="15"/>
  <c r="H14904" i="15"/>
  <c r="B14904" i="15"/>
  <c r="H14903" i="15"/>
  <c r="B14903" i="15"/>
  <c r="H14902" i="15"/>
  <c r="B14902" i="15"/>
  <c r="H14901" i="15"/>
  <c r="B14901" i="15"/>
  <c r="H14900" i="15"/>
  <c r="B14900" i="15"/>
  <c r="H14899" i="15"/>
  <c r="B14899" i="15"/>
  <c r="H14898" i="15"/>
  <c r="B14898" i="15"/>
  <c r="H14897" i="15"/>
  <c r="B14897" i="15"/>
  <c r="H14896" i="15"/>
  <c r="B14896" i="15"/>
  <c r="H14895" i="15"/>
  <c r="B14895" i="15"/>
  <c r="H14894" i="15"/>
  <c r="B14894" i="15"/>
  <c r="H14893" i="15"/>
  <c r="B14893" i="15"/>
  <c r="H14892" i="15"/>
  <c r="B14892" i="15"/>
  <c r="H14891" i="15"/>
  <c r="B14891" i="15"/>
  <c r="H14890" i="15"/>
  <c r="B14890" i="15"/>
  <c r="H14889" i="15"/>
  <c r="B14889" i="15"/>
  <c r="H14888" i="15"/>
  <c r="B14888" i="15"/>
  <c r="H14887" i="15"/>
  <c r="B14887" i="15"/>
  <c r="H14886" i="15"/>
  <c r="B14886" i="15"/>
  <c r="H14885" i="15"/>
  <c r="B14885" i="15"/>
  <c r="H14884" i="15"/>
  <c r="B14884" i="15"/>
  <c r="H14883" i="15"/>
  <c r="B14883" i="15"/>
  <c r="H14882" i="15"/>
  <c r="B14882" i="15"/>
  <c r="H14881" i="15"/>
  <c r="B14881" i="15"/>
  <c r="H14880" i="15"/>
  <c r="B14880" i="15"/>
  <c r="H14879" i="15"/>
  <c r="B14879" i="15"/>
  <c r="H14878" i="15"/>
  <c r="B14878" i="15"/>
  <c r="H14877" i="15"/>
  <c r="B14877" i="15"/>
  <c r="H14876" i="15"/>
  <c r="B14876" i="15"/>
  <c r="H14875" i="15"/>
  <c r="B14875" i="15"/>
  <c r="H14874" i="15"/>
  <c r="B14874" i="15"/>
  <c r="H14873" i="15"/>
  <c r="B14873" i="15"/>
  <c r="H14872" i="15"/>
  <c r="B14872" i="15"/>
  <c r="H14871" i="15"/>
  <c r="B14871" i="15"/>
  <c r="H14870" i="15"/>
  <c r="B14870" i="15"/>
  <c r="H14869" i="15"/>
  <c r="B14869" i="15"/>
  <c r="H14868" i="15"/>
  <c r="B14868" i="15"/>
  <c r="H14867" i="15"/>
  <c r="B14867" i="15"/>
  <c r="H14866" i="15"/>
  <c r="B14866" i="15"/>
  <c r="H14865" i="15"/>
  <c r="B14865" i="15"/>
  <c r="H14864" i="15"/>
  <c r="B14864" i="15"/>
  <c r="H14863" i="15"/>
  <c r="B14863" i="15"/>
  <c r="H14862" i="15"/>
  <c r="B14862" i="15"/>
  <c r="H14861" i="15"/>
  <c r="B14861" i="15"/>
  <c r="H14860" i="15"/>
  <c r="B14860" i="15"/>
  <c r="H14859" i="15"/>
  <c r="B14859" i="15"/>
  <c r="H14858" i="15"/>
  <c r="B14858" i="15"/>
  <c r="H14857" i="15"/>
  <c r="B14857" i="15"/>
  <c r="H14856" i="15"/>
  <c r="B14856" i="15"/>
  <c r="H14855" i="15"/>
  <c r="B14855" i="15"/>
  <c r="H14854" i="15"/>
  <c r="B14854" i="15"/>
  <c r="H14853" i="15"/>
  <c r="B14853" i="15"/>
  <c r="H14852" i="15"/>
  <c r="B14852" i="15"/>
  <c r="H14851" i="15"/>
  <c r="B14851" i="15"/>
  <c r="H14850" i="15"/>
  <c r="B14850" i="15"/>
  <c r="H14849" i="15"/>
  <c r="B14849" i="15"/>
  <c r="H14848" i="15"/>
  <c r="B14848" i="15"/>
  <c r="H14847" i="15"/>
  <c r="B14847" i="15"/>
  <c r="H14846" i="15"/>
  <c r="B14846" i="15"/>
  <c r="H14845" i="15"/>
  <c r="B14845" i="15"/>
  <c r="H14844" i="15"/>
  <c r="B14844" i="15"/>
  <c r="H14843" i="15"/>
  <c r="B14843" i="15"/>
  <c r="H14842" i="15"/>
  <c r="B14842" i="15"/>
  <c r="H14841" i="15"/>
  <c r="B14841" i="15"/>
  <c r="H14840" i="15"/>
  <c r="B14840" i="15"/>
  <c r="H14839" i="15"/>
  <c r="B14839" i="15"/>
  <c r="H14838" i="15"/>
  <c r="B14838" i="15"/>
  <c r="H14837" i="15"/>
  <c r="B14837" i="15"/>
  <c r="H14836" i="15"/>
  <c r="B14836" i="15"/>
  <c r="H14835" i="15"/>
  <c r="B14835" i="15"/>
  <c r="H14834" i="15"/>
  <c r="B14834" i="15"/>
  <c r="H14833" i="15"/>
  <c r="B14833" i="15"/>
  <c r="H14832" i="15"/>
  <c r="B14832" i="15"/>
  <c r="H14831" i="15"/>
  <c r="B14831" i="15"/>
  <c r="H14830" i="15"/>
  <c r="B14830" i="15"/>
  <c r="H14829" i="15"/>
  <c r="B14829" i="15"/>
  <c r="H14828" i="15"/>
  <c r="B14828" i="15"/>
  <c r="H14827" i="15"/>
  <c r="B14827" i="15"/>
  <c r="H14826" i="15"/>
  <c r="B14826" i="15"/>
  <c r="H14825" i="15"/>
  <c r="B14825" i="15"/>
  <c r="H14824" i="15"/>
  <c r="B14824" i="15"/>
  <c r="H14823" i="15"/>
  <c r="B14823" i="15"/>
  <c r="H14822" i="15"/>
  <c r="B14822" i="15"/>
  <c r="H14821" i="15"/>
  <c r="B14821" i="15"/>
  <c r="H14820" i="15"/>
  <c r="B14820" i="15"/>
  <c r="H14819" i="15"/>
  <c r="B14819" i="15"/>
  <c r="H14818" i="15"/>
  <c r="B14818" i="15"/>
  <c r="H14817" i="15"/>
  <c r="B14817" i="15"/>
  <c r="H14816" i="15"/>
  <c r="B14816" i="15"/>
  <c r="H14815" i="15"/>
  <c r="B14815" i="15"/>
  <c r="H14814" i="15"/>
  <c r="B14814" i="15"/>
  <c r="H14813" i="15"/>
  <c r="B14813" i="15"/>
  <c r="H14812" i="15"/>
  <c r="B14812" i="15"/>
  <c r="H14811" i="15"/>
  <c r="B14811" i="15"/>
  <c r="H14810" i="15"/>
  <c r="B14810" i="15"/>
  <c r="H14809" i="15"/>
  <c r="B14809" i="15"/>
  <c r="H14808" i="15"/>
  <c r="B14808" i="15"/>
  <c r="H14807" i="15"/>
  <c r="B14807" i="15"/>
  <c r="H14806" i="15"/>
  <c r="B14806" i="15"/>
  <c r="H14805" i="15"/>
  <c r="B14805" i="15"/>
  <c r="H14804" i="15"/>
  <c r="B14804" i="15"/>
  <c r="H14803" i="15"/>
  <c r="B14803" i="15"/>
  <c r="H14802" i="15"/>
  <c r="B14802" i="15"/>
  <c r="H14801" i="15"/>
  <c r="B14801" i="15"/>
  <c r="H14800" i="15"/>
  <c r="B14800" i="15"/>
  <c r="H14799" i="15"/>
  <c r="B14799" i="15"/>
  <c r="H14798" i="15"/>
  <c r="B14798" i="15"/>
  <c r="H14797" i="15"/>
  <c r="B14797" i="15"/>
  <c r="H14796" i="15"/>
  <c r="B14796" i="15"/>
  <c r="H14795" i="15"/>
  <c r="B14795" i="15"/>
  <c r="H14794" i="15"/>
  <c r="B14794" i="15"/>
  <c r="H14793" i="15"/>
  <c r="B14793" i="15"/>
  <c r="H14792" i="15"/>
  <c r="B14792" i="15"/>
  <c r="H14791" i="15"/>
  <c r="B14791" i="15"/>
  <c r="H14790" i="15"/>
  <c r="B14790" i="15"/>
  <c r="H14789" i="15"/>
  <c r="B14789" i="15"/>
  <c r="H14788" i="15"/>
  <c r="B14788" i="15"/>
  <c r="H14787" i="15"/>
  <c r="B14787" i="15"/>
  <c r="H14786" i="15"/>
  <c r="B14786" i="15"/>
  <c r="H14785" i="15"/>
  <c r="B14785" i="15"/>
  <c r="H14784" i="15"/>
  <c r="B14784" i="15"/>
  <c r="H14783" i="15"/>
  <c r="B14783" i="15"/>
  <c r="H14782" i="15"/>
  <c r="B14782" i="15"/>
  <c r="H14781" i="15"/>
  <c r="B14781" i="15"/>
  <c r="H14780" i="15"/>
  <c r="B14780" i="15"/>
  <c r="H14779" i="15"/>
  <c r="B14779" i="15"/>
  <c r="H14778" i="15"/>
  <c r="B14778" i="15"/>
  <c r="H14777" i="15"/>
  <c r="B14777" i="15"/>
  <c r="H14776" i="15"/>
  <c r="B14776" i="15"/>
  <c r="H14775" i="15"/>
  <c r="B14775" i="15"/>
  <c r="H14774" i="15"/>
  <c r="B14774" i="15"/>
  <c r="H14773" i="15"/>
  <c r="B14773" i="15"/>
  <c r="H14772" i="15"/>
  <c r="B14772" i="15"/>
  <c r="H14771" i="15"/>
  <c r="B14771" i="15"/>
  <c r="H14770" i="15"/>
  <c r="B14770" i="15"/>
  <c r="H14769" i="15"/>
  <c r="B14769" i="15"/>
  <c r="H14768" i="15"/>
  <c r="B14768" i="15"/>
  <c r="H14767" i="15"/>
  <c r="B14767" i="15"/>
  <c r="H14766" i="15"/>
  <c r="B14766" i="15"/>
  <c r="H14765" i="15"/>
  <c r="B14765" i="15"/>
  <c r="H14764" i="15"/>
  <c r="B14764" i="15"/>
  <c r="H14763" i="15"/>
  <c r="B14763" i="15"/>
  <c r="H14762" i="15"/>
  <c r="B14762" i="15"/>
  <c r="H14761" i="15"/>
  <c r="B14761" i="15"/>
  <c r="H14760" i="15"/>
  <c r="B14760" i="15"/>
  <c r="H14759" i="15"/>
  <c r="B14759" i="15"/>
  <c r="H14758" i="15"/>
  <c r="B14758" i="15"/>
  <c r="H14757" i="15"/>
  <c r="B14757" i="15"/>
  <c r="H14756" i="15"/>
  <c r="B14756" i="15"/>
  <c r="H14755" i="15"/>
  <c r="B14755" i="15"/>
  <c r="H14754" i="15"/>
  <c r="B14754" i="15"/>
  <c r="H14753" i="15"/>
  <c r="B14753" i="15"/>
  <c r="H14752" i="15"/>
  <c r="B14752" i="15"/>
  <c r="H14751" i="15"/>
  <c r="B14751" i="15"/>
  <c r="H14750" i="15"/>
  <c r="B14750" i="15"/>
  <c r="H14749" i="15"/>
  <c r="B14749" i="15"/>
  <c r="H14748" i="15"/>
  <c r="B14748" i="15"/>
  <c r="H14747" i="15"/>
  <c r="B14747" i="15"/>
  <c r="H14746" i="15"/>
  <c r="B14746" i="15"/>
  <c r="H14745" i="15"/>
  <c r="B14745" i="15"/>
  <c r="H14744" i="15"/>
  <c r="B14744" i="15"/>
  <c r="H14743" i="15"/>
  <c r="B14743" i="15"/>
  <c r="H14742" i="15"/>
  <c r="B14742" i="15"/>
  <c r="H14741" i="15"/>
  <c r="B14741" i="15"/>
  <c r="H14740" i="15"/>
  <c r="B14740" i="15"/>
  <c r="H14739" i="15"/>
  <c r="B14739" i="15"/>
  <c r="H14738" i="15"/>
  <c r="B14738" i="15"/>
  <c r="H14737" i="15"/>
  <c r="B14737" i="15"/>
  <c r="H14736" i="15"/>
  <c r="B14736" i="15"/>
  <c r="H14735" i="15"/>
  <c r="B14735" i="15"/>
  <c r="H14734" i="15"/>
  <c r="B14734" i="15"/>
  <c r="H14733" i="15"/>
  <c r="B14733" i="15"/>
  <c r="H14732" i="15"/>
  <c r="B14732" i="15"/>
  <c r="H14731" i="15"/>
  <c r="B14731" i="15"/>
  <c r="H14730" i="15"/>
  <c r="B14730" i="15"/>
  <c r="H14729" i="15"/>
  <c r="B14729" i="15"/>
  <c r="H14728" i="15"/>
  <c r="B14728" i="15"/>
  <c r="H14727" i="15"/>
  <c r="B14727" i="15"/>
  <c r="H14726" i="15"/>
  <c r="B14726" i="15"/>
  <c r="H14725" i="15"/>
  <c r="B14725" i="15"/>
  <c r="H14724" i="15"/>
  <c r="B14724" i="15"/>
  <c r="H14723" i="15"/>
  <c r="B14723" i="15"/>
  <c r="H14722" i="15"/>
  <c r="B14722" i="15"/>
  <c r="H14721" i="15"/>
  <c r="B14721" i="15"/>
  <c r="H14720" i="15"/>
  <c r="B14720" i="15"/>
  <c r="H14719" i="15"/>
  <c r="B14719" i="15"/>
  <c r="H14718" i="15"/>
  <c r="B14718" i="15"/>
  <c r="H14717" i="15"/>
  <c r="B14717" i="15"/>
  <c r="H14716" i="15"/>
  <c r="B14716" i="15"/>
  <c r="H14715" i="15"/>
  <c r="B14715" i="15"/>
  <c r="H14714" i="15"/>
  <c r="B14714" i="15"/>
  <c r="H14713" i="15"/>
  <c r="B14713" i="15"/>
  <c r="H14712" i="15"/>
  <c r="B14712" i="15"/>
  <c r="H14711" i="15"/>
  <c r="B14711" i="15"/>
  <c r="H14710" i="15"/>
  <c r="B14710" i="15"/>
  <c r="H14709" i="15"/>
  <c r="B14709" i="15"/>
  <c r="H14708" i="15"/>
  <c r="B14708" i="15"/>
  <c r="H14707" i="15"/>
  <c r="B14707" i="15"/>
  <c r="H14706" i="15"/>
  <c r="B14706" i="15"/>
  <c r="H14705" i="15"/>
  <c r="B14705" i="15"/>
  <c r="H14704" i="15"/>
  <c r="B14704" i="15"/>
  <c r="H14703" i="15"/>
  <c r="B14703" i="15"/>
  <c r="H14702" i="15"/>
  <c r="B14702" i="15"/>
  <c r="H14701" i="15"/>
  <c r="B14701" i="15"/>
  <c r="H14700" i="15"/>
  <c r="B14700" i="15"/>
  <c r="H14699" i="15"/>
  <c r="B14699" i="15"/>
  <c r="H14698" i="15"/>
  <c r="B14698" i="15"/>
  <c r="H14697" i="15"/>
  <c r="B14697" i="15"/>
  <c r="H14696" i="15"/>
  <c r="B14696" i="15"/>
  <c r="H14695" i="15"/>
  <c r="B14695" i="15"/>
  <c r="H14694" i="15"/>
  <c r="B14694" i="15"/>
  <c r="H14693" i="15"/>
  <c r="B14693" i="15"/>
  <c r="H14692" i="15"/>
  <c r="B14692" i="15"/>
  <c r="H14691" i="15"/>
  <c r="B14691" i="15"/>
  <c r="H14690" i="15"/>
  <c r="B14690" i="15"/>
  <c r="H14689" i="15"/>
  <c r="B14689" i="15"/>
  <c r="H14688" i="15"/>
  <c r="B14688" i="15"/>
  <c r="H14687" i="15"/>
  <c r="B14687" i="15"/>
  <c r="H14686" i="15"/>
  <c r="B14686" i="15"/>
  <c r="H14685" i="15"/>
  <c r="B14685" i="15"/>
  <c r="H14684" i="15"/>
  <c r="B14684" i="15"/>
  <c r="H14683" i="15"/>
  <c r="B14683" i="15"/>
  <c r="H14682" i="15"/>
  <c r="B14682" i="15"/>
  <c r="H14681" i="15"/>
  <c r="B14681" i="15"/>
  <c r="H14680" i="15"/>
  <c r="B14680" i="15"/>
  <c r="H14679" i="15"/>
  <c r="B14679" i="15"/>
  <c r="H14678" i="15"/>
  <c r="B14678" i="15"/>
  <c r="H14677" i="15"/>
  <c r="B14677" i="15"/>
  <c r="H14676" i="15"/>
  <c r="B14676" i="15"/>
  <c r="H14675" i="15"/>
  <c r="B14675" i="15"/>
  <c r="H14674" i="15"/>
  <c r="B14674" i="15"/>
  <c r="H14673" i="15"/>
  <c r="B14673" i="15"/>
  <c r="H14672" i="15"/>
  <c r="B14672" i="15"/>
  <c r="H14671" i="15"/>
  <c r="B14671" i="15"/>
  <c r="H14670" i="15"/>
  <c r="B14670" i="15"/>
  <c r="H14669" i="15"/>
  <c r="B14669" i="15"/>
  <c r="H14668" i="15"/>
  <c r="B14668" i="15"/>
  <c r="H14667" i="15"/>
  <c r="B14667" i="15"/>
  <c r="H14666" i="15"/>
  <c r="B14666" i="15"/>
  <c r="H14665" i="15"/>
  <c r="B14665" i="15"/>
  <c r="H14664" i="15"/>
  <c r="B14664" i="15"/>
  <c r="H14663" i="15"/>
  <c r="B14663" i="15"/>
  <c r="H14662" i="15"/>
  <c r="B14662" i="15"/>
  <c r="H14661" i="15"/>
  <c r="B14661" i="15"/>
  <c r="H14660" i="15"/>
  <c r="B14660" i="15"/>
  <c r="H14659" i="15"/>
  <c r="B14659" i="15"/>
  <c r="H14658" i="15"/>
  <c r="B14658" i="15"/>
  <c r="H14657" i="15"/>
  <c r="B14657" i="15"/>
  <c r="H14656" i="15"/>
  <c r="B14656" i="15"/>
  <c r="H14655" i="15"/>
  <c r="B14655" i="15"/>
  <c r="H14654" i="15"/>
  <c r="B14654" i="15"/>
  <c r="H14653" i="15"/>
  <c r="B14653" i="15"/>
  <c r="H14652" i="15"/>
  <c r="B14652" i="15"/>
  <c r="H14651" i="15"/>
  <c r="B14651" i="15"/>
  <c r="H14650" i="15"/>
  <c r="B14650" i="15"/>
  <c r="H14649" i="15"/>
  <c r="B14649" i="15"/>
  <c r="H14648" i="15"/>
  <c r="B14648" i="15"/>
  <c r="H14647" i="15"/>
  <c r="B14647" i="15"/>
  <c r="H14646" i="15"/>
  <c r="B14646" i="15"/>
  <c r="H14645" i="15"/>
  <c r="B14645" i="15"/>
  <c r="H14644" i="15"/>
  <c r="B14644" i="15"/>
  <c r="H14643" i="15"/>
  <c r="B14643" i="15"/>
  <c r="H14642" i="15"/>
  <c r="B14642" i="15"/>
  <c r="H14641" i="15"/>
  <c r="B14641" i="15"/>
  <c r="H14640" i="15"/>
  <c r="B14640" i="15"/>
  <c r="H14639" i="15"/>
  <c r="B14639" i="15"/>
  <c r="H14638" i="15"/>
  <c r="B14638" i="15"/>
  <c r="H14637" i="15"/>
  <c r="B14637" i="15"/>
  <c r="H14636" i="15"/>
  <c r="B14636" i="15"/>
  <c r="H14635" i="15"/>
  <c r="B14635" i="15"/>
  <c r="H14634" i="15"/>
  <c r="B14634" i="15"/>
  <c r="H14633" i="15"/>
  <c r="B14633" i="15"/>
  <c r="H14632" i="15"/>
  <c r="B14632" i="15"/>
  <c r="H14631" i="15"/>
  <c r="B14631" i="15"/>
  <c r="H14630" i="15"/>
  <c r="B14630" i="15"/>
  <c r="H14629" i="15"/>
  <c r="B14629" i="15"/>
  <c r="H14628" i="15"/>
  <c r="B14628" i="15"/>
  <c r="H14627" i="15"/>
  <c r="B14627" i="15"/>
  <c r="H14626" i="15"/>
  <c r="B14626" i="15"/>
  <c r="H14625" i="15"/>
  <c r="B14625" i="15"/>
  <c r="H14624" i="15"/>
  <c r="B14624" i="15"/>
  <c r="H14623" i="15"/>
  <c r="B14623" i="15"/>
  <c r="H14622" i="15"/>
  <c r="B14622" i="15"/>
  <c r="H14621" i="15"/>
  <c r="B14621" i="15"/>
  <c r="H14620" i="15"/>
  <c r="B14620" i="15"/>
  <c r="H14619" i="15"/>
  <c r="B14619" i="15"/>
  <c r="H14618" i="15"/>
  <c r="B14618" i="15"/>
  <c r="H14617" i="15"/>
  <c r="B14617" i="15"/>
  <c r="H14616" i="15"/>
  <c r="B14616" i="15"/>
  <c r="H14615" i="15"/>
  <c r="B14615" i="15"/>
  <c r="H14614" i="15"/>
  <c r="B14614" i="15"/>
  <c r="H14613" i="15"/>
  <c r="B14613" i="15"/>
  <c r="H14612" i="15"/>
  <c r="B14612" i="15"/>
  <c r="H14611" i="15"/>
  <c r="B14611" i="15"/>
  <c r="H14610" i="15"/>
  <c r="B14610" i="15"/>
  <c r="H14609" i="15"/>
  <c r="B14609" i="15"/>
  <c r="H14608" i="15"/>
  <c r="B14608" i="15"/>
  <c r="H14607" i="15"/>
  <c r="B14607" i="15"/>
  <c r="H14606" i="15"/>
  <c r="B14606" i="15"/>
  <c r="H14605" i="15"/>
  <c r="B14605" i="15"/>
  <c r="H14604" i="15"/>
  <c r="B14604" i="15"/>
  <c r="H14603" i="15"/>
  <c r="B14603" i="15"/>
  <c r="H14602" i="15"/>
  <c r="B14602" i="15"/>
  <c r="H14601" i="15"/>
  <c r="B14601" i="15"/>
  <c r="H14600" i="15"/>
  <c r="B14600" i="15"/>
  <c r="H14599" i="15"/>
  <c r="B14599" i="15"/>
  <c r="H14598" i="15"/>
  <c r="B14598" i="15"/>
  <c r="H14597" i="15"/>
  <c r="B14597" i="15"/>
  <c r="H14596" i="15"/>
  <c r="B14596" i="15"/>
  <c r="H14595" i="15"/>
  <c r="B14595" i="15"/>
  <c r="H14594" i="15"/>
  <c r="B14594" i="15"/>
  <c r="H14593" i="15"/>
  <c r="B14593" i="15"/>
  <c r="H14592" i="15"/>
  <c r="B14592" i="15"/>
  <c r="H14591" i="15"/>
  <c r="B14591" i="15"/>
  <c r="H14590" i="15"/>
  <c r="B14590" i="15"/>
  <c r="H14589" i="15"/>
  <c r="B14589" i="15"/>
  <c r="H14588" i="15"/>
  <c r="B14588" i="15"/>
  <c r="H14587" i="15"/>
  <c r="B14587" i="15"/>
  <c r="H14586" i="15"/>
  <c r="B14586" i="15"/>
  <c r="H14585" i="15"/>
  <c r="B14585" i="15"/>
  <c r="H14584" i="15"/>
  <c r="B14584" i="15"/>
  <c r="H14583" i="15"/>
  <c r="B14583" i="15"/>
  <c r="H14582" i="15"/>
  <c r="B14582" i="15"/>
  <c r="H14581" i="15"/>
  <c r="B14581" i="15"/>
  <c r="H14580" i="15"/>
  <c r="B14580" i="15"/>
  <c r="H14579" i="15"/>
  <c r="B14579" i="15"/>
  <c r="H14578" i="15"/>
  <c r="B14578" i="15"/>
  <c r="H14577" i="15"/>
  <c r="B14577" i="15"/>
  <c r="H14576" i="15"/>
  <c r="B14576" i="15"/>
  <c r="H14575" i="15"/>
  <c r="B14575" i="15"/>
  <c r="H14574" i="15"/>
  <c r="B14574" i="15"/>
  <c r="H14573" i="15"/>
  <c r="B14573" i="15"/>
  <c r="H14572" i="15"/>
  <c r="B14572" i="15"/>
  <c r="H14571" i="15"/>
  <c r="B14571" i="15"/>
  <c r="H14570" i="15"/>
  <c r="B14570" i="15"/>
  <c r="H14569" i="15"/>
  <c r="B14569" i="15"/>
  <c r="H14568" i="15"/>
  <c r="B14568" i="15"/>
  <c r="H14567" i="15"/>
  <c r="B14567" i="15"/>
  <c r="H14566" i="15"/>
  <c r="B14566" i="15"/>
  <c r="H14565" i="15"/>
  <c r="B14565" i="15"/>
  <c r="H14564" i="15"/>
  <c r="B14564" i="15"/>
  <c r="H14563" i="15"/>
  <c r="B14563" i="15"/>
  <c r="H14562" i="15"/>
  <c r="B14562" i="15"/>
  <c r="H14561" i="15"/>
  <c r="B14561" i="15"/>
  <c r="H14560" i="15"/>
  <c r="B14560" i="15"/>
  <c r="H14559" i="15"/>
  <c r="B14559" i="15"/>
  <c r="H14558" i="15"/>
  <c r="B14558" i="15"/>
  <c r="H14557" i="15"/>
  <c r="B14557" i="15"/>
  <c r="H14556" i="15"/>
  <c r="B14556" i="15"/>
  <c r="H14555" i="15"/>
  <c r="B14555" i="15"/>
  <c r="H14554" i="15"/>
  <c r="B14554" i="15"/>
  <c r="H14553" i="15"/>
  <c r="B14553" i="15"/>
  <c r="H14552" i="15"/>
  <c r="B14552" i="15"/>
  <c r="H14551" i="15"/>
  <c r="B14551" i="15"/>
  <c r="H14550" i="15"/>
  <c r="B14550" i="15"/>
  <c r="H14549" i="15"/>
  <c r="B14549" i="15"/>
  <c r="H14548" i="15"/>
  <c r="B14548" i="15"/>
  <c r="H14547" i="15"/>
  <c r="B14547" i="15"/>
  <c r="H14546" i="15"/>
  <c r="B14546" i="15"/>
  <c r="H14545" i="15"/>
  <c r="B14545" i="15"/>
  <c r="H14544" i="15"/>
  <c r="B14544" i="15"/>
  <c r="H14543" i="15"/>
  <c r="B14543" i="15"/>
  <c r="H14542" i="15"/>
  <c r="B14542" i="15"/>
  <c r="H14541" i="15"/>
  <c r="B14541" i="15"/>
  <c r="H14540" i="15"/>
  <c r="B14540" i="15"/>
  <c r="H14539" i="15"/>
  <c r="B14539" i="15"/>
  <c r="H14538" i="15"/>
  <c r="B14538" i="15"/>
  <c r="H14537" i="15"/>
  <c r="B14537" i="15"/>
  <c r="H14536" i="15"/>
  <c r="B14536" i="15"/>
  <c r="H14535" i="15"/>
  <c r="B14535" i="15"/>
  <c r="H14534" i="15"/>
  <c r="B14534" i="15"/>
  <c r="H14533" i="15"/>
  <c r="B14533" i="15"/>
  <c r="H14532" i="15"/>
  <c r="B14532" i="15"/>
  <c r="H14531" i="15"/>
  <c r="B14531" i="15"/>
  <c r="H14530" i="15"/>
  <c r="B14530" i="15"/>
  <c r="H14529" i="15"/>
  <c r="B14529" i="15"/>
  <c r="H14528" i="15"/>
  <c r="B14528" i="15"/>
  <c r="H14527" i="15"/>
  <c r="B14527" i="15"/>
  <c r="H14526" i="15"/>
  <c r="B14526" i="15"/>
  <c r="H14525" i="15"/>
  <c r="B14525" i="15"/>
  <c r="H14524" i="15"/>
  <c r="B14524" i="15"/>
  <c r="H14523" i="15"/>
  <c r="B14523" i="15"/>
  <c r="H14522" i="15"/>
  <c r="B14522" i="15"/>
  <c r="H14521" i="15"/>
  <c r="B14521" i="15"/>
  <c r="H14520" i="15"/>
  <c r="B14520" i="15"/>
  <c r="H14519" i="15"/>
  <c r="B14519" i="15"/>
  <c r="H14518" i="15"/>
  <c r="B14518" i="15"/>
  <c r="H14517" i="15"/>
  <c r="B14517" i="15"/>
  <c r="H14516" i="15"/>
  <c r="B14516" i="15"/>
  <c r="H14515" i="15"/>
  <c r="B14515" i="15"/>
  <c r="H14514" i="15"/>
  <c r="B14514" i="15"/>
  <c r="H14513" i="15"/>
  <c r="B14513" i="15"/>
  <c r="H14512" i="15"/>
  <c r="B14512" i="15"/>
  <c r="H14511" i="15"/>
  <c r="B14511" i="15"/>
  <c r="H14510" i="15"/>
  <c r="B14510" i="15"/>
  <c r="H14509" i="15"/>
  <c r="B14509" i="15"/>
  <c r="H14508" i="15"/>
  <c r="B14508" i="15"/>
  <c r="H14507" i="15"/>
  <c r="B14507" i="15"/>
  <c r="H14506" i="15"/>
  <c r="B14506" i="15"/>
  <c r="H14505" i="15"/>
  <c r="B14505" i="15"/>
  <c r="H14504" i="15"/>
  <c r="B14504" i="15"/>
  <c r="H14503" i="15"/>
  <c r="B14503" i="15"/>
  <c r="H14502" i="15"/>
  <c r="B14502" i="15"/>
  <c r="H14501" i="15"/>
  <c r="B14501" i="15"/>
  <c r="H14500" i="15"/>
  <c r="B14500" i="15"/>
  <c r="H14499" i="15"/>
  <c r="B14499" i="15"/>
  <c r="H14498" i="15"/>
  <c r="B14498" i="15"/>
  <c r="H14497" i="15"/>
  <c r="B14497" i="15"/>
  <c r="H14496" i="15"/>
  <c r="B14496" i="15"/>
  <c r="H14495" i="15"/>
  <c r="B14495" i="15"/>
  <c r="H14494" i="15"/>
  <c r="B14494" i="15"/>
  <c r="H14493" i="15"/>
  <c r="B14493" i="15"/>
  <c r="H14492" i="15"/>
  <c r="B14492" i="15"/>
  <c r="H14491" i="15"/>
  <c r="B14491" i="15"/>
  <c r="H14490" i="15"/>
  <c r="B14490" i="15"/>
  <c r="H14489" i="15"/>
  <c r="B14489" i="15"/>
  <c r="H14488" i="15"/>
  <c r="B14488" i="15"/>
  <c r="H14487" i="15"/>
  <c r="B14487" i="15"/>
  <c r="H14486" i="15"/>
  <c r="B14486" i="15"/>
  <c r="H14485" i="15"/>
  <c r="B14485" i="15"/>
  <c r="H14484" i="15"/>
  <c r="B14484" i="15"/>
  <c r="H14483" i="15"/>
  <c r="B14483" i="15"/>
  <c r="H14482" i="15"/>
  <c r="B14482" i="15"/>
  <c r="H14481" i="15"/>
  <c r="B14481" i="15"/>
  <c r="H14480" i="15"/>
  <c r="B14480" i="15"/>
  <c r="H14479" i="15"/>
  <c r="B14479" i="15"/>
  <c r="H14478" i="15"/>
  <c r="B14478" i="15"/>
  <c r="H14477" i="15"/>
  <c r="B14477" i="15"/>
  <c r="H14476" i="15"/>
  <c r="B14476" i="15"/>
  <c r="H14475" i="15"/>
  <c r="B14475" i="15"/>
  <c r="H14474" i="15"/>
  <c r="B14474" i="15"/>
  <c r="H14473" i="15"/>
  <c r="B14473" i="15"/>
  <c r="H14472" i="15"/>
  <c r="B14472" i="15"/>
  <c r="H14471" i="15"/>
  <c r="B14471" i="15"/>
  <c r="H14470" i="15"/>
  <c r="B14470" i="15"/>
  <c r="H14469" i="15"/>
  <c r="B14469" i="15"/>
  <c r="H14468" i="15"/>
  <c r="B14468" i="15"/>
  <c r="H14467" i="15"/>
  <c r="B14467" i="15"/>
  <c r="H14466" i="15"/>
  <c r="B14466" i="15"/>
  <c r="H14465" i="15"/>
  <c r="B14465" i="15"/>
  <c r="H14464" i="15"/>
  <c r="B14464" i="15"/>
  <c r="H14463" i="15"/>
  <c r="B14463" i="15"/>
  <c r="H14462" i="15"/>
  <c r="B14462" i="15"/>
  <c r="H14461" i="15"/>
  <c r="B14461" i="15"/>
  <c r="H14460" i="15"/>
  <c r="B14460" i="15"/>
  <c r="H14459" i="15"/>
  <c r="B14459" i="15"/>
  <c r="H14458" i="15"/>
  <c r="B14458" i="15"/>
  <c r="H14457" i="15"/>
  <c r="B14457" i="15"/>
  <c r="H14456" i="15"/>
  <c r="B14456" i="15"/>
  <c r="H14455" i="15"/>
  <c r="B14455" i="15"/>
  <c r="H14454" i="15"/>
  <c r="B14454" i="15"/>
  <c r="H14453" i="15"/>
  <c r="B14453" i="15"/>
  <c r="H14452" i="15"/>
  <c r="B14452" i="15"/>
  <c r="H14451" i="15"/>
  <c r="B14451" i="15"/>
  <c r="H14450" i="15"/>
  <c r="B14450" i="15"/>
  <c r="H14449" i="15"/>
  <c r="B14449" i="15"/>
  <c r="H14448" i="15"/>
  <c r="B14448" i="15"/>
  <c r="H14447" i="15"/>
  <c r="B14447" i="15"/>
  <c r="H14446" i="15"/>
  <c r="B14446" i="15"/>
  <c r="H14445" i="15"/>
  <c r="B14445" i="15"/>
  <c r="H14444" i="15"/>
  <c r="B14444" i="15"/>
  <c r="H14443" i="15"/>
  <c r="B14443" i="15"/>
  <c r="H14442" i="15"/>
  <c r="B14442" i="15"/>
  <c r="H14441" i="15"/>
  <c r="B14441" i="15"/>
  <c r="H14440" i="15"/>
  <c r="B14440" i="15"/>
  <c r="H14439" i="15"/>
  <c r="B14439" i="15"/>
  <c r="H14438" i="15"/>
  <c r="B14438" i="15"/>
  <c r="H14437" i="15"/>
  <c r="B14437" i="15"/>
  <c r="H14436" i="15"/>
  <c r="B14436" i="15"/>
  <c r="H14435" i="15"/>
  <c r="B14435" i="15"/>
  <c r="H14434" i="15"/>
  <c r="B14434" i="15"/>
  <c r="H14433" i="15"/>
  <c r="B14433" i="15"/>
  <c r="H14432" i="15"/>
  <c r="B14432" i="15"/>
  <c r="H14431" i="15"/>
  <c r="B14431" i="15"/>
  <c r="H14430" i="15"/>
  <c r="B14430" i="15"/>
  <c r="H14429" i="15"/>
  <c r="B14429" i="15"/>
  <c r="H14428" i="15"/>
  <c r="B14428" i="15"/>
  <c r="H14427" i="15"/>
  <c r="B14427" i="15"/>
  <c r="H14426" i="15"/>
  <c r="B14426" i="15"/>
  <c r="H14425" i="15"/>
  <c r="B14425" i="15"/>
  <c r="H14424" i="15"/>
  <c r="B14424" i="15"/>
  <c r="H14423" i="15"/>
  <c r="B14423" i="15"/>
  <c r="H14422" i="15"/>
  <c r="B14422" i="15"/>
  <c r="H14421" i="15"/>
  <c r="B14421" i="15"/>
  <c r="H14420" i="15"/>
  <c r="B14420" i="15"/>
  <c r="H14419" i="15"/>
  <c r="B14419" i="15"/>
  <c r="H14418" i="15"/>
  <c r="B14418" i="15"/>
  <c r="H14417" i="15"/>
  <c r="B14417" i="15"/>
  <c r="H14416" i="15"/>
  <c r="B14416" i="15"/>
  <c r="H14415" i="15"/>
  <c r="B14415" i="15"/>
  <c r="H14414" i="15"/>
  <c r="B14414" i="15"/>
  <c r="H14413" i="15"/>
  <c r="B14413" i="15"/>
  <c r="H14412" i="15"/>
  <c r="B14412" i="15"/>
  <c r="H14411" i="15"/>
  <c r="B14411" i="15"/>
  <c r="H14410" i="15"/>
  <c r="B14410" i="15"/>
  <c r="H14409" i="15"/>
  <c r="B14409" i="15"/>
  <c r="H14408" i="15"/>
  <c r="B14408" i="15"/>
  <c r="H14407" i="15"/>
  <c r="B14407" i="15"/>
  <c r="H14406" i="15"/>
  <c r="B14406" i="15"/>
  <c r="H14405" i="15"/>
  <c r="B14405" i="15"/>
  <c r="H14404" i="15"/>
  <c r="B14404" i="15"/>
  <c r="H14403" i="15"/>
  <c r="B14403" i="15"/>
  <c r="H14402" i="15"/>
  <c r="B14402" i="15"/>
  <c r="H14401" i="15"/>
  <c r="B14401" i="15"/>
  <c r="H14400" i="15"/>
  <c r="B14400" i="15"/>
  <c r="H14399" i="15"/>
  <c r="B14399" i="15"/>
  <c r="H14398" i="15"/>
  <c r="B14398" i="15"/>
  <c r="H14397" i="15"/>
  <c r="B14397" i="15"/>
  <c r="H14396" i="15"/>
  <c r="B14396" i="15"/>
  <c r="H14395" i="15"/>
  <c r="B14395" i="15"/>
  <c r="H14394" i="15"/>
  <c r="B14394" i="15"/>
  <c r="H14393" i="15"/>
  <c r="B14393" i="15"/>
  <c r="H14392" i="15"/>
  <c r="B14392" i="15"/>
  <c r="H14391" i="15"/>
  <c r="B14391" i="15"/>
  <c r="H14390" i="15"/>
  <c r="B14390" i="15"/>
  <c r="H14389" i="15"/>
  <c r="B14389" i="15"/>
  <c r="H14388" i="15"/>
  <c r="B14388" i="15"/>
  <c r="H14387" i="15"/>
  <c r="B14387" i="15"/>
  <c r="H14386" i="15"/>
  <c r="B14386" i="15"/>
  <c r="H14385" i="15"/>
  <c r="B14385" i="15"/>
  <c r="H14384" i="15"/>
  <c r="B14384" i="15"/>
  <c r="H14383" i="15"/>
  <c r="B14383" i="15"/>
  <c r="H14382" i="15"/>
  <c r="B14382" i="15"/>
  <c r="H14381" i="15"/>
  <c r="B14381" i="15"/>
  <c r="H14380" i="15"/>
  <c r="B14380" i="15"/>
  <c r="H14379" i="15"/>
  <c r="B14379" i="15"/>
  <c r="H14378" i="15"/>
  <c r="B14378" i="15"/>
  <c r="H14377" i="15"/>
  <c r="B14377" i="15"/>
  <c r="H14376" i="15"/>
  <c r="B14376" i="15"/>
  <c r="H14375" i="15"/>
  <c r="B14375" i="15"/>
  <c r="H14374" i="15"/>
  <c r="B14374" i="15"/>
  <c r="H14373" i="15"/>
  <c r="B14373" i="15"/>
  <c r="H14372" i="15"/>
  <c r="B14372" i="15"/>
  <c r="H14371" i="15"/>
  <c r="B14371" i="15"/>
  <c r="H14370" i="15"/>
  <c r="B14370" i="15"/>
  <c r="H14369" i="15"/>
  <c r="B14369" i="15"/>
  <c r="H14368" i="15"/>
  <c r="B14368" i="15"/>
  <c r="H14367" i="15"/>
  <c r="B14367" i="15"/>
  <c r="H14366" i="15"/>
  <c r="B14366" i="15"/>
  <c r="H14365" i="15"/>
  <c r="B14365" i="15"/>
  <c r="H14364" i="15"/>
  <c r="B14364" i="15"/>
  <c r="H14363" i="15"/>
  <c r="B14363" i="15"/>
  <c r="H14362" i="15"/>
  <c r="B14362" i="15"/>
  <c r="H14361" i="15"/>
  <c r="B14361" i="15"/>
  <c r="H14360" i="15"/>
  <c r="B14360" i="15"/>
  <c r="H14359" i="15"/>
  <c r="B14359" i="15"/>
  <c r="H14358" i="15"/>
  <c r="B14358" i="15"/>
  <c r="H14357" i="15"/>
  <c r="B14357" i="15"/>
  <c r="H14356" i="15"/>
  <c r="B14356" i="15"/>
  <c r="H14355" i="15"/>
  <c r="B14355" i="15"/>
  <c r="H14354" i="15"/>
  <c r="B14354" i="15"/>
  <c r="H14353" i="15"/>
  <c r="B14353" i="15"/>
  <c r="H14352" i="15"/>
  <c r="B14352" i="15"/>
  <c r="H14351" i="15"/>
  <c r="B14351" i="15"/>
  <c r="H14350" i="15"/>
  <c r="B14350" i="15"/>
  <c r="H14349" i="15"/>
  <c r="B14349" i="15"/>
  <c r="H14348" i="15"/>
  <c r="B14348" i="15"/>
  <c r="H14347" i="15"/>
  <c r="B14347" i="15"/>
  <c r="H14346" i="15"/>
  <c r="B14346" i="15"/>
  <c r="H14345" i="15"/>
  <c r="B14345" i="15"/>
  <c r="H14344" i="15"/>
  <c r="B14344" i="15"/>
  <c r="H14343" i="15"/>
  <c r="B14343" i="15"/>
  <c r="H14342" i="15"/>
  <c r="B14342" i="15"/>
  <c r="H14341" i="15"/>
  <c r="B14341" i="15"/>
  <c r="H14340" i="15"/>
  <c r="B14340" i="15"/>
  <c r="H14339" i="15"/>
  <c r="B14339" i="15"/>
  <c r="H14338" i="15"/>
  <c r="B14338" i="15"/>
  <c r="H14337" i="15"/>
  <c r="B14337" i="15"/>
  <c r="H14336" i="15"/>
  <c r="B14336" i="15"/>
  <c r="H14335" i="15"/>
  <c r="B14335" i="15"/>
  <c r="H14334" i="15"/>
  <c r="B14334" i="15"/>
  <c r="H14333" i="15"/>
  <c r="B14333" i="15"/>
  <c r="H14332" i="15"/>
  <c r="B14332" i="15"/>
  <c r="H14331" i="15"/>
  <c r="B14331" i="15"/>
  <c r="H14330" i="15"/>
  <c r="B14330" i="15"/>
  <c r="H14329" i="15"/>
  <c r="B14329" i="15"/>
  <c r="H14328" i="15"/>
  <c r="B14328" i="15"/>
  <c r="H14327" i="15"/>
  <c r="B14327" i="15"/>
  <c r="H14326" i="15"/>
  <c r="B14326" i="15"/>
  <c r="H14325" i="15"/>
  <c r="B14325" i="15"/>
  <c r="H14324" i="15"/>
  <c r="B14324" i="15"/>
  <c r="H14323" i="15"/>
  <c r="B14323" i="15"/>
  <c r="H14322" i="15"/>
  <c r="B14322" i="15"/>
  <c r="H14321" i="15"/>
  <c r="B14321" i="15"/>
  <c r="H14320" i="15"/>
  <c r="B14320" i="15"/>
  <c r="H14319" i="15"/>
  <c r="B14319" i="15"/>
  <c r="H14318" i="15"/>
  <c r="B14318" i="15"/>
  <c r="H14317" i="15"/>
  <c r="B14317" i="15"/>
  <c r="H14316" i="15"/>
  <c r="B14316" i="15"/>
  <c r="H14315" i="15"/>
  <c r="B14315" i="15"/>
  <c r="H14314" i="15"/>
  <c r="B14314" i="15"/>
  <c r="H14313" i="15"/>
  <c r="B14313" i="15"/>
  <c r="H14312" i="15"/>
  <c r="B14312" i="15"/>
  <c r="H14311" i="15"/>
  <c r="B14311" i="15"/>
  <c r="H14310" i="15"/>
  <c r="B14310" i="15"/>
  <c r="H14309" i="15"/>
  <c r="B14309" i="15"/>
  <c r="H14308" i="15"/>
  <c r="B14308" i="15"/>
  <c r="H14307" i="15"/>
  <c r="B14307" i="15"/>
  <c r="H14306" i="15"/>
  <c r="B14306" i="15"/>
  <c r="H14305" i="15"/>
  <c r="B14305" i="15"/>
  <c r="H14304" i="15"/>
  <c r="B14304" i="15"/>
  <c r="H14303" i="15"/>
  <c r="B14303" i="15"/>
  <c r="H14302" i="15"/>
  <c r="B14302" i="15"/>
  <c r="H14301" i="15"/>
  <c r="B14301" i="15"/>
  <c r="H14300" i="15"/>
  <c r="B14300" i="15"/>
  <c r="H14299" i="15"/>
  <c r="B14299" i="15"/>
  <c r="H14298" i="15"/>
  <c r="B14298" i="15"/>
  <c r="H14297" i="15"/>
  <c r="B14297" i="15"/>
  <c r="H14296" i="15"/>
  <c r="B14296" i="15"/>
  <c r="H14295" i="15"/>
  <c r="B14295" i="15"/>
  <c r="H14294" i="15"/>
  <c r="B14294" i="15"/>
  <c r="H14293" i="15"/>
  <c r="B14293" i="15"/>
  <c r="H14292" i="15"/>
  <c r="B14292" i="15"/>
  <c r="H14291" i="15"/>
  <c r="B14291" i="15"/>
  <c r="H14290" i="15"/>
  <c r="B14290" i="15"/>
  <c r="H14289" i="15"/>
  <c r="B14289" i="15"/>
  <c r="H14288" i="15"/>
  <c r="B14288" i="15"/>
  <c r="H14287" i="15"/>
  <c r="B14287" i="15"/>
  <c r="H14286" i="15"/>
  <c r="B14286" i="15"/>
  <c r="H14285" i="15"/>
  <c r="B14285" i="15"/>
  <c r="H14284" i="15"/>
  <c r="B14284" i="15"/>
  <c r="H14283" i="15"/>
  <c r="B14283" i="15"/>
  <c r="H14282" i="15"/>
  <c r="B14282" i="15"/>
  <c r="H14281" i="15"/>
  <c r="B14281" i="15"/>
  <c r="H14280" i="15"/>
  <c r="B14280" i="15"/>
  <c r="H14279" i="15"/>
  <c r="B14279" i="15"/>
  <c r="H14278" i="15"/>
  <c r="B14278" i="15"/>
  <c r="H14277" i="15"/>
  <c r="B14277" i="15"/>
  <c r="H14276" i="15"/>
  <c r="B14276" i="15"/>
  <c r="H14275" i="15"/>
  <c r="B14275" i="15"/>
  <c r="H14274" i="15"/>
  <c r="B14274" i="15"/>
  <c r="H14273" i="15"/>
  <c r="B14273" i="15"/>
  <c r="H14272" i="15"/>
  <c r="B14272" i="15"/>
  <c r="H14271" i="15"/>
  <c r="B14271" i="15"/>
  <c r="H14270" i="15"/>
  <c r="B14270" i="15"/>
  <c r="H14269" i="15"/>
  <c r="B14269" i="15"/>
  <c r="H14268" i="15"/>
  <c r="B14268" i="15"/>
  <c r="H14267" i="15"/>
  <c r="B14267" i="15"/>
  <c r="H14266" i="15"/>
  <c r="B14266" i="15"/>
  <c r="H14265" i="15"/>
  <c r="B14265" i="15"/>
  <c r="H14264" i="15"/>
  <c r="B14264" i="15"/>
  <c r="H14263" i="15"/>
  <c r="B14263" i="15"/>
  <c r="H14262" i="15"/>
  <c r="B14262" i="15"/>
  <c r="H14261" i="15"/>
  <c r="B14261" i="15"/>
  <c r="H14260" i="15"/>
  <c r="B14260" i="15"/>
  <c r="H14259" i="15"/>
  <c r="B14259" i="15"/>
  <c r="H14258" i="15"/>
  <c r="B14258" i="15"/>
  <c r="H14257" i="15"/>
  <c r="B14257" i="15"/>
  <c r="H14256" i="15"/>
  <c r="B14256" i="15"/>
  <c r="H14255" i="15"/>
  <c r="B14255" i="15"/>
  <c r="H14254" i="15"/>
  <c r="B14254" i="15"/>
  <c r="H14253" i="15"/>
  <c r="B14253" i="15"/>
  <c r="H14252" i="15"/>
  <c r="B14252" i="15"/>
  <c r="H14251" i="15"/>
  <c r="B14251" i="15"/>
  <c r="H14250" i="15"/>
  <c r="B14250" i="15"/>
  <c r="H14249" i="15"/>
  <c r="B14249" i="15"/>
  <c r="H14248" i="15"/>
  <c r="B14248" i="15"/>
  <c r="H14247" i="15"/>
  <c r="B14247" i="15"/>
  <c r="H14246" i="15"/>
  <c r="B14246" i="15"/>
  <c r="H14245" i="15"/>
  <c r="B14245" i="15"/>
  <c r="H14244" i="15"/>
  <c r="B14244" i="15"/>
  <c r="H14243" i="15"/>
  <c r="B14243" i="15"/>
  <c r="H14242" i="15"/>
  <c r="B14242" i="15"/>
  <c r="H14241" i="15"/>
  <c r="B14241" i="15"/>
  <c r="H14240" i="15"/>
  <c r="B14240" i="15"/>
  <c r="H14239" i="15"/>
  <c r="B14239" i="15"/>
  <c r="H14238" i="15"/>
  <c r="B14238" i="15"/>
  <c r="H14237" i="15"/>
  <c r="B14237" i="15"/>
  <c r="H14236" i="15"/>
  <c r="B14236" i="15"/>
  <c r="H14235" i="15"/>
  <c r="B14235" i="15"/>
  <c r="H14234" i="15"/>
  <c r="B14234" i="15"/>
  <c r="H14233" i="15"/>
  <c r="B14233" i="15"/>
  <c r="H14232" i="15"/>
  <c r="B14232" i="15"/>
  <c r="H14231" i="15"/>
  <c r="B14231" i="15"/>
  <c r="H14230" i="15"/>
  <c r="B14230" i="15"/>
  <c r="H14229" i="15"/>
  <c r="B14229" i="15"/>
  <c r="H14228" i="15"/>
  <c r="B14228" i="15"/>
  <c r="H14227" i="15"/>
  <c r="B14227" i="15"/>
  <c r="H14226" i="15"/>
  <c r="B14226" i="15"/>
  <c r="H14225" i="15"/>
  <c r="B14225" i="15"/>
  <c r="H14224" i="15"/>
  <c r="B14224" i="15"/>
  <c r="H14223" i="15"/>
  <c r="B14223" i="15"/>
  <c r="H14222" i="15"/>
  <c r="B14222" i="15"/>
  <c r="H14221" i="15"/>
  <c r="B14221" i="15"/>
  <c r="H14220" i="15"/>
  <c r="B14220" i="15"/>
  <c r="H14219" i="15"/>
  <c r="B14219" i="15"/>
  <c r="H14218" i="15"/>
  <c r="B14218" i="15"/>
  <c r="H14217" i="15"/>
  <c r="B14217" i="15"/>
  <c r="H14216" i="15"/>
  <c r="B14216" i="15"/>
  <c r="H14215" i="15"/>
  <c r="B14215" i="15"/>
  <c r="H14214" i="15"/>
  <c r="B14214" i="15"/>
  <c r="H14213" i="15"/>
  <c r="B14213" i="15"/>
  <c r="H14212" i="15"/>
  <c r="B14212" i="15"/>
  <c r="H14211" i="15"/>
  <c r="B14211" i="15"/>
  <c r="H14210" i="15"/>
  <c r="B14210" i="15"/>
  <c r="H14209" i="15"/>
  <c r="B14209" i="15"/>
  <c r="H14208" i="15"/>
  <c r="B14208" i="15"/>
  <c r="H14207" i="15"/>
  <c r="B14207" i="15"/>
  <c r="H14206" i="15"/>
  <c r="B14206" i="15"/>
  <c r="H14205" i="15"/>
  <c r="B14205" i="15"/>
  <c r="H14204" i="15"/>
  <c r="B14204" i="15"/>
  <c r="H14203" i="15"/>
  <c r="B14203" i="15"/>
  <c r="H14202" i="15"/>
  <c r="B14202" i="15"/>
  <c r="H14201" i="15"/>
  <c r="B14201" i="15"/>
  <c r="H14200" i="15"/>
  <c r="B14200" i="15"/>
  <c r="H14199" i="15"/>
  <c r="B14199" i="15"/>
  <c r="H14198" i="15"/>
  <c r="B14198" i="15"/>
  <c r="H14197" i="15"/>
  <c r="B14197" i="15"/>
  <c r="H14196" i="15"/>
  <c r="B14196" i="15"/>
  <c r="H14195" i="15"/>
  <c r="B14195" i="15"/>
  <c r="H14194" i="15"/>
  <c r="B14194" i="15"/>
  <c r="H14193" i="15"/>
  <c r="B14193" i="15"/>
  <c r="H14192" i="15"/>
  <c r="B14192" i="15"/>
  <c r="H14191" i="15"/>
  <c r="B14191" i="15"/>
  <c r="H14190" i="15"/>
  <c r="B14190" i="15"/>
  <c r="H14189" i="15"/>
  <c r="B14189" i="15"/>
  <c r="H14188" i="15"/>
  <c r="B14188" i="15"/>
  <c r="H14187" i="15"/>
  <c r="B14187" i="15"/>
  <c r="H14186" i="15"/>
  <c r="B14186" i="15"/>
  <c r="H14185" i="15"/>
  <c r="B14185" i="15"/>
  <c r="H14184" i="15"/>
  <c r="B14184" i="15"/>
  <c r="H14183" i="15"/>
  <c r="B14183" i="15"/>
  <c r="H14182" i="15"/>
  <c r="B14182" i="15"/>
  <c r="H14181" i="15"/>
  <c r="B14181" i="15"/>
  <c r="H14180" i="15"/>
  <c r="B14180" i="15"/>
  <c r="H14179" i="15"/>
  <c r="B14179" i="15"/>
  <c r="H14178" i="15"/>
  <c r="B14178" i="15"/>
  <c r="H14177" i="15"/>
  <c r="B14177" i="15"/>
  <c r="H14176" i="15"/>
  <c r="B14176" i="15"/>
  <c r="H14175" i="15"/>
  <c r="B14175" i="15"/>
  <c r="H14174" i="15"/>
  <c r="B14174" i="15"/>
  <c r="H14173" i="15"/>
  <c r="B14173" i="15"/>
  <c r="H14172" i="15"/>
  <c r="B14172" i="15"/>
  <c r="H14171" i="15"/>
  <c r="B14171" i="15"/>
  <c r="H14170" i="15"/>
  <c r="B14170" i="15"/>
  <c r="H14169" i="15"/>
  <c r="B14169" i="15"/>
  <c r="H14168" i="15"/>
  <c r="B14168" i="15"/>
  <c r="H14167" i="15"/>
  <c r="B14167" i="15"/>
  <c r="H14166" i="15"/>
  <c r="B14166" i="15"/>
  <c r="H14165" i="15"/>
  <c r="B14165" i="15"/>
  <c r="H14164" i="15"/>
  <c r="B14164" i="15"/>
  <c r="H14163" i="15"/>
  <c r="B14163" i="15"/>
  <c r="H14162" i="15"/>
  <c r="B14162" i="15"/>
  <c r="H14161" i="15"/>
  <c r="B14161" i="15"/>
  <c r="H14160" i="15"/>
  <c r="B14160" i="15"/>
  <c r="H14159" i="15"/>
  <c r="B14159" i="15"/>
  <c r="H14158" i="15"/>
  <c r="B14158" i="15"/>
  <c r="H14157" i="15"/>
  <c r="B14157" i="15"/>
  <c r="H14156" i="15"/>
  <c r="B14156" i="15"/>
  <c r="H14155" i="15"/>
  <c r="B14155" i="15"/>
  <c r="H14154" i="15"/>
  <c r="B14154" i="15"/>
  <c r="H14153" i="15"/>
  <c r="B14153" i="15"/>
  <c r="H14152" i="15"/>
  <c r="B14152" i="15"/>
  <c r="H14151" i="15"/>
  <c r="B14151" i="15"/>
  <c r="H14150" i="15"/>
  <c r="B14150" i="15"/>
  <c r="H14149" i="15"/>
  <c r="B14149" i="15"/>
  <c r="H14148" i="15"/>
  <c r="B14148" i="15"/>
  <c r="H14147" i="15"/>
  <c r="B14147" i="15"/>
  <c r="H14146" i="15"/>
  <c r="B14146" i="15"/>
  <c r="H14145" i="15"/>
  <c r="B14145" i="15"/>
  <c r="H14144" i="15"/>
  <c r="B14144" i="15"/>
  <c r="H14143" i="15"/>
  <c r="B14143" i="15"/>
  <c r="H14142" i="15"/>
  <c r="B14142" i="15"/>
  <c r="H14141" i="15"/>
  <c r="B14141" i="15"/>
  <c r="H14140" i="15"/>
  <c r="B14140" i="15"/>
  <c r="H14139" i="15"/>
  <c r="B14139" i="15"/>
  <c r="H14138" i="15"/>
  <c r="B14138" i="15"/>
  <c r="H14137" i="15"/>
  <c r="B14137" i="15"/>
  <c r="H14136" i="15"/>
  <c r="B14136" i="15"/>
  <c r="H14135" i="15"/>
  <c r="B14135" i="15"/>
  <c r="H14134" i="15"/>
  <c r="B14134" i="15"/>
  <c r="H14133" i="15"/>
  <c r="B14133" i="15"/>
  <c r="H14132" i="15"/>
  <c r="B14132" i="15"/>
  <c r="H14131" i="15"/>
  <c r="B14131" i="15"/>
  <c r="H14130" i="15"/>
  <c r="B14130" i="15"/>
  <c r="H14129" i="15"/>
  <c r="B14129" i="15"/>
  <c r="H14128" i="15"/>
  <c r="B14128" i="15"/>
  <c r="H14127" i="15"/>
  <c r="B14127" i="15"/>
  <c r="H14126" i="15"/>
  <c r="B14126" i="15"/>
  <c r="H14125" i="15"/>
  <c r="B14125" i="15"/>
  <c r="H14124" i="15"/>
  <c r="B14124" i="15"/>
  <c r="H14123" i="15"/>
  <c r="B14123" i="15"/>
  <c r="H14122" i="15"/>
  <c r="B14122" i="15"/>
  <c r="H14121" i="15"/>
  <c r="B14121" i="15"/>
  <c r="H14120" i="15"/>
  <c r="B14120" i="15"/>
  <c r="H14119" i="15"/>
  <c r="B14119" i="15"/>
  <c r="H14118" i="15"/>
  <c r="B14118" i="15"/>
  <c r="H14117" i="15"/>
  <c r="B14117" i="15"/>
  <c r="H14116" i="15"/>
  <c r="B14116" i="15"/>
  <c r="H14115" i="15"/>
  <c r="B14115" i="15"/>
  <c r="H14114" i="15"/>
  <c r="B14114" i="15"/>
  <c r="H14113" i="15"/>
  <c r="B14113" i="15"/>
  <c r="H14112" i="15"/>
  <c r="B14112" i="15"/>
  <c r="H14111" i="15"/>
  <c r="B14111" i="15"/>
  <c r="H14110" i="15"/>
  <c r="B14110" i="15"/>
  <c r="H14109" i="15"/>
  <c r="B14109" i="15"/>
  <c r="H14108" i="15"/>
  <c r="B14108" i="15"/>
  <c r="H14107" i="15"/>
  <c r="B14107" i="15"/>
  <c r="H14106" i="15"/>
  <c r="B14106" i="15"/>
  <c r="H14105" i="15"/>
  <c r="B14105" i="15"/>
  <c r="H14104" i="15"/>
  <c r="B14104" i="15"/>
  <c r="H14103" i="15"/>
  <c r="B14103" i="15"/>
  <c r="H14102" i="15"/>
  <c r="B14102" i="15"/>
  <c r="H14101" i="15"/>
  <c r="B14101" i="15"/>
  <c r="H14100" i="15"/>
  <c r="B14100" i="15"/>
  <c r="H14099" i="15"/>
  <c r="B14099" i="15"/>
  <c r="H14098" i="15"/>
  <c r="B14098" i="15"/>
  <c r="H14097" i="15"/>
  <c r="B14097" i="15"/>
  <c r="H14096" i="15"/>
  <c r="B14096" i="15"/>
  <c r="H14095" i="15"/>
  <c r="B14095" i="15"/>
  <c r="H14094" i="15"/>
  <c r="B14094" i="15"/>
  <c r="H14093" i="15"/>
  <c r="B14093" i="15"/>
  <c r="H14092" i="15"/>
  <c r="B14092" i="15"/>
  <c r="H14091" i="15"/>
  <c r="B14091" i="15"/>
  <c r="H14090" i="15"/>
  <c r="B14090" i="15"/>
  <c r="H14089" i="15"/>
  <c r="B14089" i="15"/>
  <c r="H14088" i="15"/>
  <c r="B14088" i="15"/>
  <c r="H14087" i="15"/>
  <c r="B14087" i="15"/>
  <c r="H14086" i="15"/>
  <c r="B14086" i="15"/>
  <c r="H14085" i="15"/>
  <c r="B14085" i="15"/>
  <c r="H14084" i="15"/>
  <c r="B14084" i="15"/>
  <c r="H14083" i="15"/>
  <c r="B14083" i="15"/>
  <c r="H14082" i="15"/>
  <c r="B14082" i="15"/>
  <c r="H14081" i="15"/>
  <c r="B14081" i="15"/>
  <c r="H14080" i="15"/>
  <c r="B14080" i="15"/>
  <c r="H14079" i="15"/>
  <c r="B14079" i="15"/>
  <c r="H14078" i="15"/>
  <c r="B14078" i="15"/>
  <c r="H14077" i="15"/>
  <c r="B14077" i="15"/>
  <c r="H14076" i="15"/>
  <c r="B14076" i="15"/>
  <c r="H14075" i="15"/>
  <c r="B14075" i="15"/>
  <c r="H14074" i="15"/>
  <c r="B14074" i="15"/>
  <c r="H14073" i="15"/>
  <c r="B14073" i="15"/>
  <c r="H14072" i="15"/>
  <c r="B14072" i="15"/>
  <c r="H14071" i="15"/>
  <c r="B14071" i="15"/>
  <c r="H14070" i="15"/>
  <c r="B14070" i="15"/>
  <c r="H14069" i="15"/>
  <c r="B14069" i="15"/>
  <c r="H14068" i="15"/>
  <c r="B14068" i="15"/>
  <c r="H14067" i="15"/>
  <c r="B14067" i="15"/>
  <c r="H14066" i="15"/>
  <c r="B14066" i="15"/>
  <c r="H14065" i="15"/>
  <c r="B14065" i="15"/>
  <c r="H14064" i="15"/>
  <c r="B14064" i="15"/>
  <c r="H14063" i="15"/>
  <c r="B14063" i="15"/>
  <c r="H14062" i="15"/>
  <c r="B14062" i="15"/>
  <c r="H14061" i="15"/>
  <c r="B14061" i="15"/>
  <c r="H14060" i="15"/>
  <c r="B14060" i="15"/>
  <c r="H14059" i="15"/>
  <c r="B14059" i="15"/>
  <c r="H14058" i="15"/>
  <c r="B14058" i="15"/>
  <c r="H14057" i="15"/>
  <c r="B14057" i="15"/>
  <c r="H14056" i="15"/>
  <c r="B14056" i="15"/>
  <c r="H14055" i="15"/>
  <c r="B14055" i="15"/>
  <c r="H14054" i="15"/>
  <c r="B14054" i="15"/>
  <c r="H14053" i="15"/>
  <c r="B14053" i="15"/>
  <c r="H14052" i="15"/>
  <c r="B14052" i="15"/>
  <c r="H14051" i="15"/>
  <c r="B14051" i="15"/>
  <c r="H14050" i="15"/>
  <c r="B14050" i="15"/>
  <c r="H14049" i="15"/>
  <c r="B14049" i="15"/>
  <c r="H14048" i="15"/>
  <c r="B14048" i="15"/>
  <c r="H14047" i="15"/>
  <c r="B14047" i="15"/>
  <c r="H14046" i="15"/>
  <c r="B14046" i="15"/>
  <c r="H14045" i="15"/>
  <c r="B14045" i="15"/>
  <c r="H14044" i="15"/>
  <c r="B14044" i="15"/>
  <c r="H14043" i="15"/>
  <c r="B14043" i="15"/>
  <c r="H14042" i="15"/>
  <c r="B14042" i="15"/>
  <c r="H14041" i="15"/>
  <c r="B14041" i="15"/>
  <c r="H14040" i="15"/>
  <c r="B14040" i="15"/>
  <c r="H14039" i="15"/>
  <c r="B14039" i="15"/>
  <c r="H14038" i="15"/>
  <c r="B14038" i="15"/>
  <c r="H14037" i="15"/>
  <c r="B14037" i="15"/>
  <c r="H14036" i="15"/>
  <c r="B14036" i="15"/>
  <c r="H14035" i="15"/>
  <c r="B14035" i="15"/>
  <c r="H14034" i="15"/>
  <c r="B14034" i="15"/>
  <c r="H14033" i="15"/>
  <c r="B14033" i="15"/>
  <c r="H14032" i="15"/>
  <c r="B14032" i="15"/>
  <c r="H14031" i="15"/>
  <c r="B14031" i="15"/>
  <c r="H14030" i="15"/>
  <c r="B14030" i="15"/>
  <c r="H14029" i="15"/>
  <c r="B14029" i="15"/>
  <c r="H14028" i="15"/>
  <c r="B14028" i="15"/>
  <c r="H14027" i="15"/>
  <c r="B14027" i="15"/>
  <c r="H14026" i="15"/>
  <c r="B14026" i="15"/>
  <c r="H14025" i="15"/>
  <c r="B14025" i="15"/>
  <c r="H14024" i="15"/>
  <c r="B14024" i="15"/>
  <c r="H14023" i="15"/>
  <c r="B14023" i="15"/>
  <c r="H14022" i="15"/>
  <c r="B14022" i="15"/>
  <c r="H14021" i="15"/>
  <c r="B14021" i="15"/>
  <c r="H14020" i="15"/>
  <c r="B14020" i="15"/>
  <c r="H14019" i="15"/>
  <c r="B14019" i="15"/>
  <c r="H14018" i="15"/>
  <c r="B14018" i="15"/>
  <c r="H14017" i="15"/>
  <c r="B14017" i="15"/>
  <c r="H14016" i="15"/>
  <c r="B14016" i="15"/>
  <c r="H14015" i="15"/>
  <c r="B14015" i="15"/>
  <c r="H14014" i="15"/>
  <c r="B14014" i="15"/>
  <c r="H14013" i="15"/>
  <c r="B14013" i="15"/>
  <c r="H14012" i="15"/>
  <c r="B14012" i="15"/>
  <c r="H14011" i="15"/>
  <c r="B14011" i="15"/>
  <c r="H14010" i="15"/>
  <c r="B14010" i="15"/>
  <c r="H14009" i="15"/>
  <c r="B14009" i="15"/>
  <c r="H14008" i="15"/>
  <c r="B14008" i="15"/>
  <c r="H14007" i="15"/>
  <c r="B14007" i="15"/>
  <c r="H14006" i="15"/>
  <c r="B14006" i="15"/>
  <c r="H14005" i="15"/>
  <c r="B14005" i="15"/>
  <c r="H14004" i="15"/>
  <c r="B14004" i="15"/>
  <c r="H14003" i="15"/>
  <c r="B14003" i="15"/>
  <c r="H14002" i="15"/>
  <c r="B14002" i="15"/>
  <c r="H14001" i="15"/>
  <c r="B14001" i="15"/>
  <c r="H14000" i="15"/>
  <c r="B14000" i="15"/>
  <c r="H13999" i="15"/>
  <c r="B13999" i="15"/>
  <c r="H13998" i="15"/>
  <c r="B13998" i="15"/>
  <c r="H13997" i="15"/>
  <c r="B13997" i="15"/>
  <c r="H13996" i="15"/>
  <c r="B13996" i="15"/>
  <c r="H13995" i="15"/>
  <c r="B13995" i="15"/>
  <c r="H13994" i="15"/>
  <c r="B13994" i="15"/>
  <c r="H13993" i="15"/>
  <c r="B13993" i="15"/>
  <c r="H13992" i="15"/>
  <c r="B13992" i="15"/>
  <c r="H13991" i="15"/>
  <c r="B13991" i="15"/>
  <c r="H13990" i="15"/>
  <c r="B13990" i="15"/>
  <c r="H13989" i="15"/>
  <c r="B13989" i="15"/>
  <c r="H13988" i="15"/>
  <c r="B13988" i="15"/>
  <c r="H13987" i="15"/>
  <c r="B13987" i="15"/>
  <c r="H13986" i="15"/>
  <c r="B13986" i="15"/>
  <c r="H13985" i="15"/>
  <c r="B13985" i="15"/>
  <c r="H13984" i="15"/>
  <c r="B13984" i="15"/>
  <c r="H13983" i="15"/>
  <c r="B13983" i="15"/>
  <c r="H13982" i="15"/>
  <c r="B13982" i="15"/>
  <c r="H13981" i="15"/>
  <c r="B13981" i="15"/>
  <c r="H13980" i="15"/>
  <c r="B13980" i="15"/>
  <c r="H13979" i="15"/>
  <c r="B13979" i="15"/>
  <c r="H13978" i="15"/>
  <c r="B13978" i="15"/>
  <c r="H13977" i="15"/>
  <c r="B13977" i="15"/>
  <c r="H13976" i="15"/>
  <c r="B13976" i="15"/>
  <c r="H13975" i="15"/>
  <c r="B13975" i="15"/>
  <c r="H13974" i="15"/>
  <c r="B13974" i="15"/>
  <c r="H13973" i="15"/>
  <c r="B13973" i="15"/>
  <c r="H13972" i="15"/>
  <c r="B13972" i="15"/>
  <c r="H13971" i="15"/>
  <c r="B13971" i="15"/>
  <c r="H13970" i="15"/>
  <c r="B13970" i="15"/>
  <c r="H13969" i="15"/>
  <c r="B13969" i="15"/>
  <c r="H13968" i="15"/>
  <c r="B13968" i="15"/>
  <c r="H13967" i="15"/>
  <c r="B13967" i="15"/>
  <c r="H13966" i="15"/>
  <c r="B13966" i="15"/>
  <c r="H13965" i="15"/>
  <c r="B13965" i="15"/>
  <c r="H13964" i="15"/>
  <c r="B13964" i="15"/>
  <c r="H13963" i="15"/>
  <c r="B13963" i="15"/>
  <c r="H13962" i="15"/>
  <c r="B13962" i="15"/>
  <c r="H13961" i="15"/>
  <c r="B13961" i="15"/>
  <c r="H13960" i="15"/>
  <c r="B13960" i="15"/>
  <c r="H13959" i="15"/>
  <c r="B13959" i="15"/>
  <c r="H13958" i="15"/>
  <c r="B13958" i="15"/>
  <c r="H13957" i="15"/>
  <c r="B13957" i="15"/>
  <c r="H13956" i="15"/>
  <c r="B13956" i="15"/>
  <c r="H13955" i="15"/>
  <c r="B13955" i="15"/>
  <c r="H13954" i="15"/>
  <c r="B13954" i="15"/>
  <c r="H13953" i="15"/>
  <c r="B13953" i="15"/>
  <c r="H13952" i="15"/>
  <c r="B13952" i="15"/>
  <c r="H13951" i="15"/>
  <c r="B13951" i="15"/>
  <c r="H13950" i="15"/>
  <c r="B13950" i="15"/>
  <c r="H13949" i="15"/>
  <c r="B13949" i="15"/>
  <c r="H13948" i="15"/>
  <c r="B13948" i="15"/>
  <c r="H13947" i="15"/>
  <c r="B13947" i="15"/>
  <c r="H13946" i="15"/>
  <c r="B13946" i="15"/>
  <c r="H13945" i="15"/>
  <c r="B13945" i="15"/>
  <c r="H13944" i="15"/>
  <c r="B13944" i="15"/>
  <c r="H13943" i="15"/>
  <c r="B13943" i="15"/>
  <c r="H13942" i="15"/>
  <c r="B13942" i="15"/>
  <c r="H13941" i="15"/>
  <c r="B13941" i="15"/>
  <c r="H13940" i="15"/>
  <c r="B13940" i="15"/>
  <c r="H13939" i="15"/>
  <c r="B13939" i="15"/>
  <c r="H13938" i="15"/>
  <c r="B13938" i="15"/>
  <c r="H13937" i="15"/>
  <c r="B13937" i="15"/>
  <c r="H13936" i="15"/>
  <c r="B13936" i="15"/>
  <c r="H13935" i="15"/>
  <c r="B13935" i="15"/>
  <c r="H13934" i="15"/>
  <c r="B13934" i="15"/>
  <c r="H13933" i="15"/>
  <c r="B13933" i="15"/>
  <c r="H13932" i="15"/>
  <c r="B13932" i="15"/>
  <c r="H13931" i="15"/>
  <c r="B13931" i="15"/>
  <c r="H13930" i="15"/>
  <c r="B13930" i="15"/>
  <c r="H13929" i="15"/>
  <c r="B13929" i="15"/>
  <c r="H13928" i="15"/>
  <c r="B13928" i="15"/>
  <c r="H13927" i="15"/>
  <c r="B13927" i="15"/>
  <c r="H13926" i="15"/>
  <c r="B13926" i="15"/>
  <c r="H13925" i="15"/>
  <c r="B13925" i="15"/>
  <c r="H13924" i="15"/>
  <c r="B13924" i="15"/>
  <c r="H13923" i="15"/>
  <c r="B13923" i="15"/>
  <c r="H13922" i="15"/>
  <c r="B13922" i="15"/>
  <c r="H13921" i="15"/>
  <c r="B13921" i="15"/>
  <c r="H13920" i="15"/>
  <c r="B13920" i="15"/>
  <c r="H13919" i="15"/>
  <c r="B13919" i="15"/>
  <c r="H13918" i="15"/>
  <c r="B13918" i="15"/>
  <c r="H13917" i="15"/>
  <c r="B13917" i="15"/>
  <c r="H13916" i="15"/>
  <c r="B13916" i="15"/>
  <c r="H13915" i="15"/>
  <c r="B13915" i="15"/>
  <c r="H13914" i="15"/>
  <c r="B13914" i="15"/>
  <c r="H13913" i="15"/>
  <c r="B13913" i="15"/>
  <c r="H13912" i="15"/>
  <c r="B13912" i="15"/>
  <c r="H13911" i="15"/>
  <c r="B13911" i="15"/>
  <c r="H13910" i="15"/>
  <c r="B13910" i="15"/>
  <c r="H13909" i="15"/>
  <c r="B13909" i="15"/>
  <c r="H13908" i="15"/>
  <c r="B13908" i="15"/>
  <c r="H13907" i="15"/>
  <c r="B13907" i="15"/>
  <c r="H13906" i="15"/>
  <c r="B13906" i="15"/>
  <c r="H13905" i="15"/>
  <c r="B13905" i="15"/>
  <c r="H13904" i="15"/>
  <c r="B13904" i="15"/>
  <c r="H13903" i="15"/>
  <c r="B13903" i="15"/>
  <c r="H13902" i="15"/>
  <c r="B13902" i="15"/>
  <c r="H13901" i="15"/>
  <c r="B13901" i="15"/>
  <c r="H13900" i="15"/>
  <c r="B13900" i="15"/>
  <c r="H13899" i="15"/>
  <c r="B13899" i="15"/>
  <c r="H13898" i="15"/>
  <c r="B13898" i="15"/>
  <c r="H13897" i="15"/>
  <c r="B13897" i="15"/>
  <c r="H13896" i="15"/>
  <c r="B13896" i="15"/>
  <c r="H13895" i="15"/>
  <c r="B13895" i="15"/>
  <c r="H13894" i="15"/>
  <c r="B13894" i="15"/>
  <c r="H13893" i="15"/>
  <c r="B13893" i="15"/>
  <c r="H13892" i="15"/>
  <c r="B13892" i="15"/>
  <c r="H13891" i="15"/>
  <c r="B13891" i="15"/>
  <c r="H13890" i="15"/>
  <c r="B13890" i="15"/>
  <c r="H13889" i="15"/>
  <c r="B13889" i="15"/>
  <c r="H13888" i="15"/>
  <c r="B13888" i="15"/>
  <c r="H13887" i="15"/>
  <c r="B13887" i="15"/>
  <c r="H13886" i="15"/>
  <c r="B13886" i="15"/>
  <c r="H13885" i="15"/>
  <c r="B13885" i="15"/>
  <c r="H13884" i="15"/>
  <c r="B13884" i="15"/>
  <c r="H13883" i="15"/>
  <c r="B13883" i="15"/>
  <c r="H13882" i="15"/>
  <c r="B13882" i="15"/>
  <c r="H13881" i="15"/>
  <c r="B13881" i="15"/>
  <c r="H13880" i="15"/>
  <c r="B13880" i="15"/>
  <c r="H13879" i="15"/>
  <c r="B13879" i="15"/>
  <c r="H13878" i="15"/>
  <c r="B13878" i="15"/>
  <c r="H13877" i="15"/>
  <c r="B13877" i="15"/>
  <c r="H13876" i="15"/>
  <c r="B13876" i="15"/>
  <c r="H13875" i="15"/>
  <c r="B13875" i="15"/>
  <c r="H13874" i="15"/>
  <c r="B13874" i="15"/>
  <c r="H13873" i="15"/>
  <c r="B13873" i="15"/>
  <c r="H13872" i="15"/>
  <c r="B13872" i="15"/>
  <c r="H13871" i="15"/>
  <c r="B13871" i="15"/>
  <c r="H13870" i="15"/>
  <c r="B13870" i="15"/>
  <c r="H13869" i="15"/>
  <c r="B13869" i="15"/>
  <c r="H13868" i="15"/>
  <c r="B13868" i="15"/>
  <c r="H13867" i="15"/>
  <c r="B13867" i="15"/>
  <c r="H13866" i="15"/>
  <c r="B13866" i="15"/>
  <c r="H13865" i="15"/>
  <c r="B13865" i="15"/>
  <c r="H13864" i="15"/>
  <c r="B13864" i="15"/>
  <c r="H13863" i="15"/>
  <c r="B13863" i="15"/>
  <c r="H13862" i="15"/>
  <c r="B13862" i="15"/>
  <c r="H13861" i="15"/>
  <c r="B13861" i="15"/>
  <c r="H13860" i="15"/>
  <c r="B13860" i="15"/>
  <c r="H13859" i="15"/>
  <c r="B13859" i="15"/>
  <c r="H13858" i="15"/>
  <c r="B13858" i="15"/>
  <c r="H13857" i="15"/>
  <c r="B13857" i="15"/>
  <c r="H13856" i="15"/>
  <c r="B13856" i="15"/>
  <c r="H13855" i="15"/>
  <c r="B13855" i="15"/>
  <c r="H13854" i="15"/>
  <c r="B13854" i="15"/>
  <c r="H13853" i="15"/>
  <c r="B13853" i="15"/>
  <c r="H13852" i="15"/>
  <c r="B13852" i="15"/>
  <c r="H13851" i="15"/>
  <c r="B13851" i="15"/>
  <c r="H13850" i="15"/>
  <c r="B13850" i="15"/>
  <c r="H13849" i="15"/>
  <c r="B13849" i="15"/>
  <c r="H13848" i="15"/>
  <c r="B13848" i="15"/>
  <c r="H13847" i="15"/>
  <c r="B13847" i="15"/>
  <c r="H13846" i="15"/>
  <c r="B13846" i="15"/>
  <c r="H13845" i="15"/>
  <c r="B13845" i="15"/>
  <c r="H13844" i="15"/>
  <c r="B13844" i="15"/>
  <c r="H13843" i="15"/>
  <c r="B13843" i="15"/>
  <c r="H13842" i="15"/>
  <c r="B13842" i="15"/>
  <c r="H13841" i="15"/>
  <c r="B13841" i="15"/>
  <c r="H13840" i="15"/>
  <c r="B13840" i="15"/>
  <c r="H13839" i="15"/>
  <c r="B13839" i="15"/>
  <c r="H13838" i="15"/>
  <c r="B13838" i="15"/>
  <c r="H13837" i="15"/>
  <c r="B13837" i="15"/>
  <c r="H13836" i="15"/>
  <c r="B13836" i="15"/>
  <c r="H13835" i="15"/>
  <c r="B13835" i="15"/>
  <c r="H13834" i="15"/>
  <c r="B13834" i="15"/>
  <c r="H13833" i="15"/>
  <c r="B13833" i="15"/>
  <c r="H13832" i="15"/>
  <c r="B13832" i="15"/>
  <c r="H13831" i="15"/>
  <c r="B13831" i="15"/>
  <c r="H13830" i="15"/>
  <c r="B13830" i="15"/>
  <c r="H13829" i="15"/>
  <c r="B13829" i="15"/>
  <c r="H13828" i="15"/>
  <c r="B13828" i="15"/>
  <c r="H13827" i="15"/>
  <c r="B13827" i="15"/>
  <c r="H13826" i="15"/>
  <c r="B13826" i="15"/>
  <c r="H13825" i="15"/>
  <c r="B13825" i="15"/>
  <c r="H13824" i="15"/>
  <c r="B13824" i="15"/>
  <c r="H13823" i="15"/>
  <c r="B13823" i="15"/>
  <c r="H13822" i="15"/>
  <c r="B13822" i="15"/>
  <c r="H13821" i="15"/>
  <c r="B13821" i="15"/>
  <c r="H13820" i="15"/>
  <c r="B13820" i="15"/>
  <c r="H13819" i="15"/>
  <c r="B13819" i="15"/>
  <c r="H13818" i="15"/>
  <c r="B13818" i="15"/>
  <c r="H13817" i="15"/>
  <c r="B13817" i="15"/>
  <c r="H13816" i="15"/>
  <c r="B13816" i="15"/>
  <c r="H13815" i="15"/>
  <c r="B13815" i="15"/>
  <c r="H13814" i="15"/>
  <c r="B13814" i="15"/>
  <c r="H13813" i="15"/>
  <c r="B13813" i="15"/>
  <c r="H13812" i="15"/>
  <c r="B13812" i="15"/>
  <c r="H13811" i="15"/>
  <c r="B13811" i="15"/>
  <c r="H13810" i="15"/>
  <c r="B13810" i="15"/>
  <c r="H13809" i="15"/>
  <c r="B13809" i="15"/>
  <c r="H13808" i="15"/>
  <c r="B13808" i="15"/>
  <c r="H13807" i="15"/>
  <c r="B13807" i="15"/>
  <c r="H13806" i="15"/>
  <c r="B13806" i="15"/>
  <c r="H13805" i="15"/>
  <c r="B13805" i="15"/>
  <c r="H13804" i="15"/>
  <c r="B13804" i="15"/>
  <c r="H13803" i="15"/>
  <c r="B13803" i="15"/>
  <c r="H13802" i="15"/>
  <c r="B13802" i="15"/>
  <c r="H13801" i="15"/>
  <c r="B13801" i="15"/>
  <c r="H13800" i="15"/>
  <c r="B13800" i="15"/>
  <c r="H13799" i="15"/>
  <c r="B13799" i="15"/>
  <c r="H13798" i="15"/>
  <c r="B13798" i="15"/>
  <c r="H13797" i="15"/>
  <c r="B13797" i="15"/>
  <c r="H13796" i="15"/>
  <c r="B13796" i="15"/>
  <c r="H13795" i="15"/>
  <c r="B13795" i="15"/>
  <c r="H13794" i="15"/>
  <c r="B13794" i="15"/>
  <c r="H13793" i="15"/>
  <c r="B13793" i="15"/>
  <c r="H13792" i="15"/>
  <c r="B13792" i="15"/>
  <c r="H13791" i="15"/>
  <c r="B13791" i="15"/>
  <c r="H13790" i="15"/>
  <c r="B13790" i="15"/>
  <c r="H13789" i="15"/>
  <c r="B13789" i="15"/>
  <c r="H13788" i="15"/>
  <c r="B13788" i="15"/>
  <c r="H13787" i="15"/>
  <c r="B13787" i="15"/>
  <c r="H13786" i="15"/>
  <c r="B13786" i="15"/>
  <c r="H13785" i="15"/>
  <c r="B13785" i="15"/>
  <c r="H13784" i="15"/>
  <c r="B13784" i="15"/>
  <c r="H13783" i="15"/>
  <c r="B13783" i="15"/>
  <c r="H13782" i="15"/>
  <c r="B13782" i="15"/>
  <c r="H13781" i="15"/>
  <c r="B13781" i="15"/>
  <c r="H13780" i="15"/>
  <c r="B13780" i="15"/>
  <c r="H13779" i="15"/>
  <c r="B13779" i="15"/>
  <c r="H13778" i="15"/>
  <c r="B13778" i="15"/>
  <c r="H13777" i="15"/>
  <c r="B13777" i="15"/>
  <c r="H13776" i="15"/>
  <c r="B13776" i="15"/>
  <c r="H13775" i="15"/>
  <c r="B13775" i="15"/>
  <c r="H13774" i="15"/>
  <c r="B13774" i="15"/>
  <c r="H13773" i="15"/>
  <c r="B13773" i="15"/>
  <c r="H13772" i="15"/>
  <c r="B13772" i="15"/>
  <c r="H13771" i="15"/>
  <c r="B13771" i="15"/>
  <c r="H13770" i="15"/>
  <c r="B13770" i="15"/>
  <c r="H13769" i="15"/>
  <c r="B13769" i="15"/>
  <c r="H13768" i="15"/>
  <c r="B13768" i="15"/>
  <c r="H13767" i="15"/>
  <c r="B13767" i="15"/>
  <c r="H13766" i="15"/>
  <c r="B13766" i="15"/>
  <c r="H13765" i="15"/>
  <c r="B13765" i="15"/>
  <c r="H13764" i="15"/>
  <c r="B13764" i="15"/>
  <c r="H13763" i="15"/>
  <c r="B13763" i="15"/>
  <c r="H13762" i="15"/>
  <c r="B13762" i="15"/>
  <c r="H13761" i="15"/>
  <c r="B13761" i="15"/>
  <c r="H13760" i="15"/>
  <c r="B13760" i="15"/>
  <c r="H13759" i="15"/>
  <c r="B13759" i="15"/>
  <c r="H13758" i="15"/>
  <c r="B13758" i="15"/>
  <c r="H13757" i="15"/>
  <c r="B13757" i="15"/>
  <c r="H13756" i="15"/>
  <c r="B13756" i="15"/>
  <c r="H13755" i="15"/>
  <c r="B13755" i="15"/>
  <c r="H13754" i="15"/>
  <c r="B13754" i="15"/>
  <c r="H13753" i="15"/>
  <c r="B13753" i="15"/>
  <c r="H13752" i="15"/>
  <c r="B13752" i="15"/>
  <c r="H13751" i="15"/>
  <c r="B13751" i="15"/>
  <c r="H13750" i="15"/>
  <c r="B13750" i="15"/>
  <c r="H13749" i="15"/>
  <c r="B13749" i="15"/>
  <c r="H13748" i="15"/>
  <c r="B13748" i="15"/>
  <c r="H13747" i="15"/>
  <c r="B13747" i="15"/>
  <c r="H13746" i="15"/>
  <c r="B13746" i="15"/>
  <c r="H13745" i="15"/>
  <c r="B13745" i="15"/>
  <c r="H13744" i="15"/>
  <c r="B13744" i="15"/>
  <c r="H13743" i="15"/>
  <c r="B13743" i="15"/>
  <c r="H13742" i="15"/>
  <c r="B13742" i="15"/>
  <c r="H13741" i="15"/>
  <c r="B13741" i="15"/>
  <c r="H13740" i="15"/>
  <c r="B13740" i="15"/>
  <c r="H13739" i="15"/>
  <c r="B13739" i="15"/>
  <c r="H13738" i="15"/>
  <c r="B13738" i="15"/>
  <c r="H13737" i="15"/>
  <c r="B13737" i="15"/>
  <c r="H13736" i="15"/>
  <c r="B13736" i="15"/>
  <c r="H13735" i="15"/>
  <c r="B13735" i="15"/>
  <c r="H13734" i="15"/>
  <c r="B13734" i="15"/>
  <c r="H13733" i="15"/>
  <c r="B13733" i="15"/>
  <c r="H13732" i="15"/>
  <c r="B13732" i="15"/>
  <c r="H13731" i="15"/>
  <c r="B13731" i="15"/>
  <c r="H13730" i="15"/>
  <c r="B13730" i="15"/>
  <c r="H13729" i="15"/>
  <c r="B13729" i="15"/>
  <c r="H13728" i="15"/>
  <c r="B13728" i="15"/>
  <c r="H13727" i="15"/>
  <c r="B13727" i="15"/>
  <c r="H13726" i="15"/>
  <c r="B13726" i="15"/>
  <c r="H13725" i="15"/>
  <c r="B13725" i="15"/>
  <c r="H13724" i="15"/>
  <c r="B13724" i="15"/>
  <c r="H13723" i="15"/>
  <c r="B13723" i="15"/>
  <c r="H13722" i="15"/>
  <c r="B13722" i="15"/>
  <c r="H13721" i="15"/>
  <c r="B13721" i="15"/>
  <c r="H13720" i="15"/>
  <c r="B13720" i="15"/>
  <c r="H13719" i="15"/>
  <c r="B13719" i="15"/>
  <c r="H13718" i="15"/>
  <c r="B13718" i="15"/>
  <c r="H13717" i="15"/>
  <c r="B13717" i="15"/>
  <c r="H13716" i="15"/>
  <c r="B13716" i="15"/>
  <c r="H13715" i="15"/>
  <c r="B13715" i="15"/>
  <c r="H13714" i="15"/>
  <c r="B13714" i="15"/>
  <c r="H13713" i="15"/>
  <c r="B13713" i="15"/>
  <c r="H13712" i="15"/>
  <c r="B13712" i="15"/>
  <c r="H13711" i="15"/>
  <c r="B13711" i="15"/>
  <c r="H13710" i="15"/>
  <c r="B13710" i="15"/>
  <c r="H13709" i="15"/>
  <c r="B13709" i="15"/>
  <c r="H13708" i="15"/>
  <c r="B13708" i="15"/>
  <c r="H13707" i="15"/>
  <c r="B13707" i="15"/>
  <c r="H13706" i="15"/>
  <c r="B13706" i="15"/>
  <c r="H13705" i="15"/>
  <c r="B13705" i="15"/>
  <c r="H13704" i="15"/>
  <c r="B13704" i="15"/>
  <c r="H13703" i="15"/>
  <c r="B13703" i="15"/>
  <c r="H13702" i="15"/>
  <c r="B13702" i="15"/>
  <c r="H13701" i="15"/>
  <c r="B13701" i="15"/>
  <c r="H13700" i="15"/>
  <c r="B13700" i="15"/>
  <c r="H13699" i="15"/>
  <c r="B13699" i="15"/>
  <c r="H13698" i="15"/>
  <c r="B13698" i="15"/>
  <c r="H13697" i="15"/>
  <c r="B13697" i="15"/>
  <c r="H13696" i="15"/>
  <c r="B13696" i="15"/>
  <c r="H13695" i="15"/>
  <c r="B13695" i="15"/>
  <c r="H13694" i="15"/>
  <c r="B13694" i="15"/>
  <c r="H13693" i="15"/>
  <c r="B13693" i="15"/>
  <c r="H13692" i="15"/>
  <c r="B13692" i="15"/>
  <c r="H13691" i="15"/>
  <c r="B13691" i="15"/>
  <c r="H13690" i="15"/>
  <c r="B13690" i="15"/>
  <c r="H13689" i="15"/>
  <c r="B13689" i="15"/>
  <c r="H13688" i="15"/>
  <c r="B13688" i="15"/>
  <c r="H13687" i="15"/>
  <c r="B13687" i="15"/>
  <c r="H13686" i="15"/>
  <c r="B13686" i="15"/>
  <c r="H13685" i="15"/>
  <c r="B13685" i="15"/>
  <c r="H13684" i="15"/>
  <c r="B13684" i="15"/>
  <c r="H13683" i="15"/>
  <c r="B13683" i="15"/>
  <c r="H13682" i="15"/>
  <c r="B13682" i="15"/>
  <c r="H13681" i="15"/>
  <c r="B13681" i="15"/>
  <c r="H13680" i="15"/>
  <c r="B13680" i="15"/>
  <c r="H13679" i="15"/>
  <c r="B13679" i="15"/>
  <c r="H13678" i="15"/>
  <c r="B13678" i="15"/>
  <c r="H13677" i="15"/>
  <c r="B13677" i="15"/>
  <c r="H13676" i="15"/>
  <c r="B13676" i="15"/>
  <c r="H13675" i="15"/>
  <c r="B13675" i="15"/>
  <c r="H13674" i="15"/>
  <c r="B13674" i="15"/>
  <c r="H13673" i="15"/>
  <c r="B13673" i="15"/>
  <c r="H13672" i="15"/>
  <c r="B13672" i="15"/>
  <c r="H13671" i="15"/>
  <c r="B13671" i="15"/>
  <c r="H13670" i="15"/>
  <c r="B13670" i="15"/>
  <c r="H13669" i="15"/>
  <c r="B13669" i="15"/>
  <c r="H13668" i="15"/>
  <c r="B13668" i="15"/>
  <c r="H13667" i="15"/>
  <c r="B13667" i="15"/>
  <c r="H13666" i="15"/>
  <c r="B13666" i="15"/>
  <c r="H13665" i="15"/>
  <c r="B13665" i="15"/>
  <c r="H13664" i="15"/>
  <c r="B13664" i="15"/>
  <c r="H13663" i="15"/>
  <c r="B13663" i="15"/>
  <c r="H13662" i="15"/>
  <c r="B13662" i="15"/>
  <c r="H13661" i="15"/>
  <c r="B13661" i="15"/>
  <c r="H13660" i="15"/>
  <c r="B13660" i="15"/>
  <c r="H13659" i="15"/>
  <c r="B13659" i="15"/>
  <c r="H13658" i="15"/>
  <c r="B13658" i="15"/>
  <c r="H13657" i="15"/>
  <c r="B13657" i="15"/>
  <c r="H13656" i="15"/>
  <c r="B13656" i="15"/>
  <c r="H13655" i="15"/>
  <c r="B13655" i="15"/>
  <c r="H13654" i="15"/>
  <c r="B13654" i="15"/>
  <c r="H13653" i="15"/>
  <c r="B13653" i="15"/>
  <c r="H13652" i="15"/>
  <c r="B13652" i="15"/>
  <c r="H13651" i="15"/>
  <c r="B13651" i="15"/>
  <c r="H13650" i="15"/>
  <c r="B13650" i="15"/>
  <c r="H13649" i="15"/>
  <c r="B13649" i="15"/>
  <c r="H13648" i="15"/>
  <c r="B13648" i="15"/>
  <c r="H13647" i="15"/>
  <c r="B13647" i="15"/>
  <c r="H13646" i="15"/>
  <c r="B13646" i="15"/>
  <c r="H13645" i="15"/>
  <c r="B13645" i="15"/>
  <c r="H13644" i="15"/>
  <c r="B13644" i="15"/>
  <c r="H13643" i="15"/>
  <c r="B13643" i="15"/>
  <c r="H13642" i="15"/>
  <c r="B13642" i="15"/>
  <c r="H13641" i="15"/>
  <c r="B13641" i="15"/>
  <c r="H13640" i="15"/>
  <c r="B13640" i="15"/>
  <c r="H13639" i="15"/>
  <c r="B13639" i="15"/>
  <c r="H13638" i="15"/>
  <c r="B13638" i="15"/>
  <c r="H13637" i="15"/>
  <c r="B13637" i="15"/>
  <c r="H13636" i="15"/>
  <c r="B13636" i="15"/>
  <c r="H13635" i="15"/>
  <c r="B13635" i="15"/>
  <c r="H13634" i="15"/>
  <c r="B13634" i="15"/>
  <c r="H13633" i="15"/>
  <c r="B13633" i="15"/>
  <c r="H13632" i="15"/>
  <c r="B13632" i="15"/>
  <c r="H13631" i="15"/>
  <c r="B13631" i="15"/>
  <c r="H13630" i="15"/>
  <c r="B13630" i="15"/>
  <c r="H13629" i="15"/>
  <c r="B13629" i="15"/>
  <c r="H13628" i="15"/>
  <c r="B13628" i="15"/>
  <c r="H13627" i="15"/>
  <c r="B13627" i="15"/>
  <c r="H13626" i="15"/>
  <c r="B13626" i="15"/>
  <c r="H13625" i="15"/>
  <c r="B13625" i="15"/>
  <c r="H13624" i="15"/>
  <c r="B13624" i="15"/>
  <c r="H13623" i="15"/>
  <c r="B13623" i="15"/>
  <c r="H13622" i="15"/>
  <c r="B13622" i="15"/>
  <c r="H13621" i="15"/>
  <c r="B13621" i="15"/>
  <c r="H13620" i="15"/>
  <c r="B13620" i="15"/>
  <c r="H13619" i="15"/>
  <c r="B13619" i="15"/>
  <c r="H13618" i="15"/>
  <c r="B13618" i="15"/>
  <c r="H13617" i="15"/>
  <c r="B13617" i="15"/>
  <c r="H13616" i="15"/>
  <c r="B13616" i="15"/>
  <c r="H13615" i="15"/>
  <c r="B13615" i="15"/>
  <c r="H13614" i="15"/>
  <c r="B13614" i="15"/>
  <c r="H13613" i="15"/>
  <c r="B13613" i="15"/>
  <c r="H13612" i="15"/>
  <c r="B13612" i="15"/>
  <c r="H13611" i="15"/>
  <c r="B13611" i="15"/>
  <c r="H13610" i="15"/>
  <c r="B13610" i="15"/>
  <c r="H13609" i="15"/>
  <c r="B13609" i="15"/>
  <c r="H13608" i="15"/>
  <c r="B13608" i="15"/>
  <c r="H13607" i="15"/>
  <c r="B13607" i="15"/>
  <c r="H13606" i="15"/>
  <c r="B13606" i="15"/>
  <c r="H13605" i="15"/>
  <c r="B13605" i="15"/>
  <c r="H13604" i="15"/>
  <c r="B13604" i="15"/>
  <c r="H13603" i="15"/>
  <c r="B13603" i="15"/>
  <c r="H13602" i="15"/>
  <c r="B13602" i="15"/>
  <c r="H13601" i="15"/>
  <c r="B13601" i="15"/>
  <c r="H13600" i="15"/>
  <c r="B13600" i="15"/>
  <c r="H13599" i="15"/>
  <c r="B13599" i="15"/>
  <c r="H13598" i="15"/>
  <c r="B13598" i="15"/>
  <c r="H13597" i="15"/>
  <c r="B13597" i="15"/>
  <c r="H13596" i="15"/>
  <c r="B13596" i="15"/>
  <c r="H13595" i="15"/>
  <c r="B13595" i="15"/>
  <c r="H13594" i="15"/>
  <c r="B13594" i="15"/>
  <c r="H13593" i="15"/>
  <c r="B13593" i="15"/>
  <c r="H13592" i="15"/>
  <c r="B13592" i="15"/>
  <c r="H13591" i="15"/>
  <c r="B13591" i="15"/>
  <c r="H13590" i="15"/>
  <c r="B13590" i="15"/>
  <c r="H13589" i="15"/>
  <c r="B13589" i="15"/>
  <c r="H13588" i="15"/>
  <c r="B13588" i="15"/>
  <c r="H13587" i="15"/>
  <c r="B13587" i="15"/>
  <c r="H13586" i="15"/>
  <c r="B13586" i="15"/>
  <c r="H13585" i="15"/>
  <c r="B13585" i="15"/>
  <c r="H13584" i="15"/>
  <c r="B13584" i="15"/>
  <c r="H13583" i="15"/>
  <c r="B13583" i="15"/>
  <c r="H13582" i="15"/>
  <c r="B13582" i="15"/>
  <c r="H13581" i="15"/>
  <c r="B13581" i="15"/>
  <c r="H13580" i="15"/>
  <c r="B13580" i="15"/>
  <c r="H13579" i="15"/>
  <c r="B13579" i="15"/>
  <c r="H13578" i="15"/>
  <c r="B13578" i="15"/>
  <c r="H13577" i="15"/>
  <c r="B13577" i="15"/>
  <c r="H13576" i="15"/>
  <c r="B13576" i="15"/>
  <c r="H13575" i="15"/>
  <c r="B13575" i="15"/>
  <c r="H13574" i="15"/>
  <c r="B13574" i="15"/>
  <c r="H13573" i="15"/>
  <c r="B13573" i="15"/>
  <c r="H13572" i="15"/>
  <c r="B13572" i="15"/>
  <c r="H13571" i="15"/>
  <c r="B13571" i="15"/>
  <c r="H13570" i="15"/>
  <c r="B13570" i="15"/>
  <c r="H13569" i="15"/>
  <c r="B13569" i="15"/>
  <c r="H13568" i="15"/>
  <c r="B13568" i="15"/>
  <c r="H13567" i="15"/>
  <c r="B13567" i="15"/>
  <c r="H13566" i="15"/>
  <c r="B13566" i="15"/>
  <c r="H13565" i="15"/>
  <c r="B13565" i="15"/>
  <c r="H13564" i="15"/>
  <c r="B13564" i="15"/>
  <c r="H13563" i="15"/>
  <c r="B13563" i="15"/>
  <c r="H13562" i="15"/>
  <c r="B13562" i="15"/>
  <c r="H13561" i="15"/>
  <c r="B13561" i="15"/>
  <c r="H13560" i="15"/>
  <c r="B13560" i="15"/>
  <c r="H13559" i="15"/>
  <c r="B13559" i="15"/>
  <c r="H13558" i="15"/>
  <c r="B13558" i="15"/>
  <c r="H13557" i="15"/>
  <c r="B13557" i="15"/>
  <c r="H13556" i="15"/>
  <c r="B13556" i="15"/>
  <c r="H13555" i="15"/>
  <c r="B13555" i="15"/>
  <c r="H13554" i="15"/>
  <c r="B13554" i="15"/>
  <c r="H13553" i="15"/>
  <c r="B13553" i="15"/>
  <c r="H13552" i="15"/>
  <c r="B13552" i="15"/>
  <c r="H13551" i="15"/>
  <c r="B13551" i="15"/>
  <c r="H13550" i="15"/>
  <c r="B13550" i="15"/>
  <c r="H13549" i="15"/>
  <c r="B13549" i="15"/>
  <c r="H13548" i="15"/>
  <c r="B13548" i="15"/>
  <c r="H13547" i="15"/>
  <c r="B13547" i="15"/>
  <c r="H13546" i="15"/>
  <c r="B13546" i="15"/>
  <c r="H13545" i="15"/>
  <c r="B13545" i="15"/>
  <c r="H13544" i="15"/>
  <c r="B13544" i="15"/>
  <c r="H13543" i="15"/>
  <c r="B13543" i="15"/>
  <c r="H13542" i="15"/>
  <c r="B13542" i="15"/>
  <c r="H13541" i="15"/>
  <c r="B13541" i="15"/>
  <c r="H13540" i="15"/>
  <c r="B13540" i="15"/>
  <c r="H13539" i="15"/>
  <c r="B13539" i="15"/>
  <c r="H13538" i="15"/>
  <c r="B13538" i="15"/>
  <c r="H13537" i="15"/>
  <c r="B13537" i="15"/>
  <c r="H13536" i="15"/>
  <c r="B13536" i="15"/>
  <c r="H13535" i="15"/>
  <c r="B13535" i="15"/>
  <c r="H13534" i="15"/>
  <c r="B13534" i="15"/>
  <c r="H13533" i="15"/>
  <c r="B13533" i="15"/>
  <c r="H13532" i="15"/>
  <c r="B13532" i="15"/>
  <c r="H13531" i="15"/>
  <c r="B13531" i="15"/>
  <c r="H13530" i="15"/>
  <c r="B13530" i="15"/>
  <c r="H13529" i="15"/>
  <c r="B13529" i="15"/>
  <c r="H13528" i="15"/>
  <c r="B13528" i="15"/>
  <c r="H13527" i="15"/>
  <c r="B13527" i="15"/>
  <c r="H13526" i="15"/>
  <c r="B13526" i="15"/>
  <c r="H13525" i="15"/>
  <c r="B13525" i="15"/>
  <c r="H13524" i="15"/>
  <c r="B13524" i="15"/>
  <c r="H13523" i="15"/>
  <c r="B13523" i="15"/>
  <c r="H13522" i="15"/>
  <c r="B13522" i="15"/>
  <c r="H13521" i="15"/>
  <c r="B13521" i="15"/>
  <c r="H13520" i="15"/>
  <c r="B13520" i="15"/>
  <c r="H13519" i="15"/>
  <c r="B13519" i="15"/>
  <c r="H13518" i="15"/>
  <c r="B13518" i="15"/>
  <c r="H13517" i="15"/>
  <c r="B13517" i="15"/>
  <c r="H13516" i="15"/>
  <c r="B13516" i="15"/>
  <c r="H13515" i="15"/>
  <c r="B13515" i="15"/>
  <c r="H13514" i="15"/>
  <c r="B13514" i="15"/>
  <c r="H13513" i="15"/>
  <c r="B13513" i="15"/>
  <c r="H13512" i="15"/>
  <c r="B13512" i="15"/>
  <c r="H13511" i="15"/>
  <c r="B13511" i="15"/>
  <c r="H13510" i="15"/>
  <c r="B13510" i="15"/>
  <c r="H13509" i="15"/>
  <c r="B13509" i="15"/>
  <c r="H13508" i="15"/>
  <c r="B13508" i="15"/>
  <c r="H13507" i="15"/>
  <c r="B13507" i="15"/>
  <c r="H13506" i="15"/>
  <c r="B13506" i="15"/>
  <c r="H13505" i="15"/>
  <c r="B13505" i="15"/>
  <c r="H13504" i="15"/>
  <c r="B13504" i="15"/>
  <c r="H13503" i="15"/>
  <c r="B13503" i="15"/>
  <c r="H13502" i="15"/>
  <c r="B13502" i="15"/>
  <c r="H13501" i="15"/>
  <c r="B13501" i="15"/>
  <c r="H13500" i="15"/>
  <c r="B13500" i="15"/>
  <c r="H13499" i="15"/>
  <c r="B13499" i="15"/>
  <c r="H13498" i="15"/>
  <c r="B13498" i="15"/>
  <c r="H13497" i="15"/>
  <c r="B13497" i="15"/>
  <c r="H13496" i="15"/>
  <c r="B13496" i="15"/>
  <c r="H13495" i="15"/>
  <c r="B13495" i="15"/>
  <c r="H13494" i="15"/>
  <c r="B13494" i="15"/>
  <c r="H13493" i="15"/>
  <c r="B13493" i="15"/>
  <c r="H13492" i="15"/>
  <c r="B13492" i="15"/>
  <c r="H13491" i="15"/>
  <c r="B13491" i="15"/>
  <c r="H13490" i="15"/>
  <c r="B13490" i="15"/>
  <c r="H13489" i="15"/>
  <c r="B13489" i="15"/>
  <c r="H13488" i="15"/>
  <c r="B13488" i="15"/>
  <c r="H13487" i="15"/>
  <c r="B13487" i="15"/>
  <c r="H13486" i="15"/>
  <c r="B13486" i="15"/>
  <c r="H13485" i="15"/>
  <c r="B13485" i="15"/>
  <c r="H13484" i="15"/>
  <c r="B13484" i="15"/>
  <c r="H13483" i="15"/>
  <c r="B13483" i="15"/>
  <c r="H13482" i="15"/>
  <c r="B13482" i="15"/>
  <c r="H13481" i="15"/>
  <c r="B13481" i="15"/>
  <c r="H13480" i="15"/>
  <c r="B13480" i="15"/>
  <c r="H13479" i="15"/>
  <c r="B13479" i="15"/>
  <c r="H13478" i="15"/>
  <c r="B13478" i="15"/>
  <c r="H13477" i="15"/>
  <c r="B13477" i="15"/>
  <c r="H13476" i="15"/>
  <c r="B13476" i="15"/>
  <c r="H13475" i="15"/>
  <c r="B13475" i="15"/>
  <c r="H13474" i="15"/>
  <c r="B13474" i="15"/>
  <c r="H13473" i="15"/>
  <c r="B13473" i="15"/>
  <c r="H13472" i="15"/>
  <c r="B13472" i="15"/>
  <c r="H13471" i="15"/>
  <c r="B13471" i="15"/>
  <c r="H13470" i="15"/>
  <c r="B13470" i="15"/>
  <c r="H13469" i="15"/>
  <c r="B13469" i="15"/>
  <c r="H13468" i="15"/>
  <c r="B13468" i="15"/>
  <c r="H13467" i="15"/>
  <c r="B13467" i="15"/>
  <c r="H13466" i="15"/>
  <c r="B13466" i="15"/>
  <c r="H13465" i="15"/>
  <c r="B13465" i="15"/>
  <c r="H13464" i="15"/>
  <c r="B13464" i="15"/>
  <c r="H13463" i="15"/>
  <c r="B13463" i="15"/>
  <c r="H13462" i="15"/>
  <c r="B13462" i="15"/>
  <c r="H13461" i="15"/>
  <c r="B13461" i="15"/>
  <c r="H13460" i="15"/>
  <c r="B13460" i="15"/>
  <c r="H13459" i="15"/>
  <c r="B13459" i="15"/>
  <c r="H13458" i="15"/>
  <c r="B13458" i="15"/>
  <c r="H13457" i="15"/>
  <c r="B13457" i="15"/>
  <c r="H13456" i="15"/>
  <c r="B13456" i="15"/>
  <c r="H13455" i="15"/>
  <c r="B13455" i="15"/>
  <c r="H13454" i="15"/>
  <c r="B13454" i="15"/>
  <c r="H13453" i="15"/>
  <c r="B13453" i="15"/>
  <c r="H13452" i="15"/>
  <c r="B13452" i="15"/>
  <c r="H13451" i="15"/>
  <c r="B13451" i="15"/>
  <c r="H13450" i="15"/>
  <c r="B13450" i="15"/>
  <c r="H13449" i="15"/>
  <c r="B13449" i="15"/>
  <c r="H13448" i="15"/>
  <c r="B13448" i="15"/>
  <c r="H13447" i="15"/>
  <c r="B13447" i="15"/>
  <c r="H13446" i="15"/>
  <c r="B13446" i="15"/>
  <c r="H13445" i="15"/>
  <c r="B13445" i="15"/>
  <c r="H13444" i="15"/>
  <c r="B13444" i="15"/>
  <c r="H13443" i="15"/>
  <c r="B13443" i="15"/>
  <c r="H13442" i="15"/>
  <c r="B13442" i="15"/>
  <c r="H13441" i="15"/>
  <c r="B13441" i="15"/>
  <c r="H13440" i="15"/>
  <c r="B13440" i="15"/>
  <c r="H13439" i="15"/>
  <c r="B13439" i="15"/>
  <c r="H13438" i="15"/>
  <c r="B13438" i="15"/>
  <c r="H13437" i="15"/>
  <c r="B13437" i="15"/>
  <c r="H13436" i="15"/>
  <c r="B13436" i="15"/>
  <c r="H13435" i="15"/>
  <c r="B13435" i="15"/>
  <c r="H13434" i="15"/>
  <c r="B13434" i="15"/>
  <c r="H13433" i="15"/>
  <c r="B13433" i="15"/>
  <c r="H13432" i="15"/>
  <c r="B13432" i="15"/>
  <c r="H13431" i="15"/>
  <c r="B13431" i="15"/>
  <c r="H13430" i="15"/>
  <c r="B13430" i="15"/>
  <c r="H13429" i="15"/>
  <c r="B13429" i="15"/>
  <c r="H13428" i="15"/>
  <c r="B13428" i="15"/>
  <c r="H13427" i="15"/>
  <c r="B13427" i="15"/>
  <c r="H13426" i="15"/>
  <c r="B13426" i="15"/>
  <c r="H13425" i="15"/>
  <c r="B13425" i="15"/>
  <c r="H13424" i="15"/>
  <c r="B13424" i="15"/>
  <c r="H13423" i="15"/>
  <c r="B13423" i="15"/>
  <c r="H13422" i="15"/>
  <c r="B13422" i="15"/>
  <c r="H13421" i="15"/>
  <c r="B13421" i="15"/>
  <c r="H13420" i="15"/>
  <c r="B13420" i="15"/>
  <c r="H13419" i="15"/>
  <c r="B13419" i="15"/>
  <c r="H13418" i="15"/>
  <c r="B13418" i="15"/>
  <c r="H13417" i="15"/>
  <c r="B13417" i="15"/>
  <c r="H13416" i="15"/>
  <c r="B13416" i="15"/>
  <c r="H13415" i="15"/>
  <c r="B13415" i="15"/>
  <c r="H13414" i="15"/>
  <c r="B13414" i="15"/>
  <c r="H13413" i="15"/>
  <c r="B13413" i="15"/>
  <c r="H13412" i="15"/>
  <c r="B13412" i="15"/>
  <c r="H13411" i="15"/>
  <c r="B13411" i="15"/>
  <c r="H13410" i="15"/>
  <c r="B13410" i="15"/>
  <c r="H13409" i="15"/>
  <c r="B13409" i="15"/>
  <c r="H13408" i="15"/>
  <c r="B13408" i="15"/>
  <c r="H13407" i="15"/>
  <c r="B13407" i="15"/>
  <c r="H13406" i="15"/>
  <c r="B13406" i="15"/>
  <c r="H13405" i="15"/>
  <c r="B13405" i="15"/>
  <c r="H13404" i="15"/>
  <c r="B13404" i="15"/>
  <c r="H13403" i="15"/>
  <c r="B13403" i="15"/>
  <c r="H13402" i="15"/>
  <c r="B13402" i="15"/>
  <c r="H13401" i="15"/>
  <c r="B13401" i="15"/>
  <c r="H13400" i="15"/>
  <c r="B13400" i="15"/>
  <c r="H13399" i="15"/>
  <c r="B13399" i="15"/>
  <c r="H13398" i="15"/>
  <c r="B13398" i="15"/>
  <c r="H13397" i="15"/>
  <c r="B13397" i="15"/>
  <c r="H13396" i="15"/>
  <c r="B13396" i="15"/>
  <c r="H13395" i="15"/>
  <c r="B13395" i="15"/>
  <c r="H13394" i="15"/>
  <c r="B13394" i="15"/>
  <c r="H13393" i="15"/>
  <c r="B13393" i="15"/>
  <c r="H13392" i="15"/>
  <c r="B13392" i="15"/>
  <c r="H13391" i="15"/>
  <c r="B13391" i="15"/>
  <c r="H13390" i="15"/>
  <c r="B13390" i="15"/>
  <c r="H13389" i="15"/>
  <c r="B13389" i="15"/>
  <c r="H13388" i="15"/>
  <c r="B13388" i="15"/>
  <c r="H13387" i="15"/>
  <c r="B13387" i="15"/>
  <c r="H13386" i="15"/>
  <c r="B13386" i="15"/>
  <c r="H13385" i="15"/>
  <c r="B13385" i="15"/>
  <c r="H13384" i="15"/>
  <c r="B13384" i="15"/>
  <c r="H13383" i="15"/>
  <c r="B13383" i="15"/>
  <c r="H13382" i="15"/>
  <c r="B13382" i="15"/>
  <c r="H13381" i="15"/>
  <c r="B13381" i="15"/>
  <c r="H13380" i="15"/>
  <c r="B13380" i="15"/>
  <c r="H13379" i="15"/>
  <c r="B13379" i="15"/>
  <c r="H13378" i="15"/>
  <c r="B13378" i="15"/>
  <c r="H13377" i="15"/>
  <c r="B13377" i="15"/>
  <c r="H13376" i="15"/>
  <c r="B13376" i="15"/>
  <c r="H13375" i="15"/>
  <c r="B13375" i="15"/>
  <c r="H13374" i="15"/>
  <c r="B13374" i="15"/>
  <c r="H13373" i="15"/>
  <c r="B13373" i="15"/>
  <c r="H13372" i="15"/>
  <c r="B13372" i="15"/>
  <c r="H13371" i="15"/>
  <c r="B13371" i="15"/>
  <c r="H13370" i="15"/>
  <c r="B13370" i="15"/>
  <c r="H13369" i="15"/>
  <c r="B13369" i="15"/>
  <c r="H13368" i="15"/>
  <c r="B13368" i="15"/>
  <c r="H13367" i="15"/>
  <c r="B13367" i="15"/>
  <c r="H13366" i="15"/>
  <c r="B13366" i="15"/>
  <c r="H13365" i="15"/>
  <c r="B13365" i="15"/>
  <c r="H13364" i="15"/>
  <c r="B13364" i="15"/>
  <c r="H13363" i="15"/>
  <c r="B13363" i="15"/>
  <c r="H13362" i="15"/>
  <c r="B13362" i="15"/>
  <c r="H13361" i="15"/>
  <c r="B13361" i="15"/>
  <c r="H13360" i="15"/>
  <c r="B13360" i="15"/>
  <c r="H13359" i="15"/>
  <c r="B13359" i="15"/>
  <c r="H13358" i="15"/>
  <c r="B13358" i="15"/>
  <c r="H13357" i="15"/>
  <c r="B13357" i="15"/>
  <c r="H13356" i="15"/>
  <c r="B13356" i="15"/>
  <c r="H13355" i="15"/>
  <c r="B13355" i="15"/>
  <c r="H13354" i="15"/>
  <c r="B13354" i="15"/>
  <c r="H13353" i="15"/>
  <c r="B13353" i="15"/>
  <c r="H13352" i="15"/>
  <c r="B13352" i="15"/>
  <c r="H13351" i="15"/>
  <c r="B13351" i="15"/>
  <c r="H13350" i="15"/>
  <c r="B13350" i="15"/>
  <c r="H13349" i="15"/>
  <c r="B13349" i="15"/>
  <c r="H13348" i="15"/>
  <c r="B13348" i="15"/>
  <c r="H13347" i="15"/>
  <c r="B13347" i="15"/>
  <c r="H13346" i="15"/>
  <c r="B13346" i="15"/>
  <c r="H13345" i="15"/>
  <c r="B13345" i="15"/>
  <c r="H13344" i="15"/>
  <c r="B13344" i="15"/>
  <c r="H13343" i="15"/>
  <c r="B13343" i="15"/>
  <c r="H13342" i="15"/>
  <c r="B13342" i="15"/>
  <c r="H13341" i="15"/>
  <c r="B13341" i="15"/>
  <c r="H13340" i="15"/>
  <c r="B13340" i="15"/>
  <c r="H13339" i="15"/>
  <c r="B13339" i="15"/>
  <c r="H13338" i="15"/>
  <c r="B13338" i="15"/>
  <c r="H13337" i="15"/>
  <c r="B13337" i="15"/>
  <c r="H13336" i="15"/>
  <c r="B13336" i="15"/>
  <c r="H13335" i="15"/>
  <c r="B13335" i="15"/>
  <c r="H13334" i="15"/>
  <c r="B13334" i="15"/>
  <c r="H13333" i="15"/>
  <c r="B13333" i="15"/>
  <c r="H13332" i="15"/>
  <c r="B13332" i="15"/>
  <c r="H13331" i="15"/>
  <c r="B13331" i="15"/>
  <c r="H13330" i="15"/>
  <c r="B13330" i="15"/>
  <c r="H13329" i="15"/>
  <c r="B13329" i="15"/>
  <c r="H13328" i="15"/>
  <c r="B13328" i="15"/>
  <c r="H13327" i="15"/>
  <c r="B13327" i="15"/>
  <c r="H13326" i="15"/>
  <c r="B13326" i="15"/>
  <c r="H13325" i="15"/>
  <c r="B13325" i="15"/>
  <c r="H13324" i="15"/>
  <c r="B13324" i="15"/>
  <c r="H13323" i="15"/>
  <c r="B13323" i="15"/>
  <c r="H13322" i="15"/>
  <c r="B13322" i="15"/>
  <c r="H13321" i="15"/>
  <c r="B13321" i="15"/>
  <c r="H13320" i="15"/>
  <c r="B13320" i="15"/>
  <c r="H13319" i="15"/>
  <c r="B13319" i="15"/>
  <c r="H13318" i="15"/>
  <c r="B13318" i="15"/>
  <c r="H13317" i="15"/>
  <c r="B13317" i="15"/>
  <c r="H13316" i="15"/>
  <c r="B13316" i="15"/>
  <c r="H13315" i="15"/>
  <c r="B13315" i="15"/>
  <c r="H13314" i="15"/>
  <c r="B13314" i="15"/>
  <c r="H13313" i="15"/>
  <c r="B13313" i="15"/>
  <c r="H13312" i="15"/>
  <c r="B13312" i="15"/>
  <c r="H13311" i="15"/>
  <c r="B13311" i="15"/>
  <c r="H13310" i="15"/>
  <c r="B13310" i="15"/>
  <c r="H13309" i="15"/>
  <c r="B13309" i="15"/>
  <c r="H13308" i="15"/>
  <c r="B13308" i="15"/>
  <c r="H13307" i="15"/>
  <c r="B13307" i="15"/>
  <c r="H13306" i="15"/>
  <c r="B13306" i="15"/>
  <c r="H13305" i="15"/>
  <c r="B13305" i="15"/>
  <c r="H13304" i="15"/>
  <c r="B13304" i="15"/>
  <c r="H13303" i="15"/>
  <c r="B13303" i="15"/>
  <c r="H13302" i="15"/>
  <c r="B13302" i="15"/>
  <c r="H13301" i="15"/>
  <c r="B13301" i="15"/>
  <c r="H13300" i="15"/>
  <c r="B13300" i="15"/>
  <c r="H13299" i="15"/>
  <c r="B13299" i="15"/>
  <c r="H13298" i="15"/>
  <c r="B13298" i="15"/>
  <c r="H13297" i="15"/>
  <c r="B13297" i="15"/>
  <c r="H13296" i="15"/>
  <c r="B13296" i="15"/>
  <c r="H13295" i="15"/>
  <c r="B13295" i="15"/>
  <c r="H13294" i="15"/>
  <c r="B13294" i="15"/>
  <c r="H13293" i="15"/>
  <c r="B13293" i="15"/>
  <c r="H13292" i="15"/>
  <c r="B13292" i="15"/>
  <c r="H13291" i="15"/>
  <c r="B13291" i="15"/>
  <c r="H13290" i="15"/>
  <c r="B13290" i="15"/>
  <c r="H13289" i="15"/>
  <c r="B13289" i="15"/>
  <c r="H13288" i="15"/>
  <c r="B13288" i="15"/>
  <c r="H13287" i="15"/>
  <c r="B13287" i="15"/>
  <c r="H13286" i="15"/>
  <c r="B13286" i="15"/>
  <c r="H13285" i="15"/>
  <c r="B13285" i="15"/>
  <c r="H13284" i="15"/>
  <c r="B13284" i="15"/>
  <c r="H13283" i="15"/>
  <c r="B13283" i="15"/>
  <c r="H13282" i="15"/>
  <c r="B13282" i="15"/>
  <c r="H13281" i="15"/>
  <c r="B13281" i="15"/>
  <c r="H13280" i="15"/>
  <c r="B13280" i="15"/>
  <c r="H13279" i="15"/>
  <c r="B13279" i="15"/>
  <c r="H13278" i="15"/>
  <c r="B13278" i="15"/>
  <c r="H13277" i="15"/>
  <c r="B13277" i="15"/>
  <c r="H13276" i="15"/>
  <c r="B13276" i="15"/>
  <c r="H13275" i="15"/>
  <c r="B13275" i="15"/>
  <c r="H13274" i="15"/>
  <c r="B13274" i="15"/>
  <c r="H13273" i="15"/>
  <c r="B13273" i="15"/>
  <c r="H13272" i="15"/>
  <c r="B13272" i="15"/>
  <c r="H13271" i="15"/>
  <c r="B13271" i="15"/>
  <c r="H13270" i="15"/>
  <c r="B13270" i="15"/>
  <c r="H13269" i="15"/>
  <c r="B13269" i="15"/>
  <c r="H13268" i="15"/>
  <c r="B13268" i="15"/>
  <c r="H13267" i="15"/>
  <c r="B13267" i="15"/>
  <c r="H13266" i="15"/>
  <c r="B13266" i="15"/>
  <c r="H13265" i="15"/>
  <c r="B13265" i="15"/>
  <c r="H13264" i="15"/>
  <c r="B13264" i="15"/>
  <c r="H13263" i="15"/>
  <c r="B13263" i="15"/>
  <c r="H13262" i="15"/>
  <c r="B13262" i="15"/>
  <c r="H13261" i="15"/>
  <c r="B13261" i="15"/>
  <c r="H13260" i="15"/>
  <c r="B13260" i="15"/>
  <c r="H13259" i="15"/>
  <c r="B13259" i="15"/>
  <c r="H13258" i="15"/>
  <c r="B13258" i="15"/>
  <c r="H13257" i="15"/>
  <c r="B13257" i="15"/>
  <c r="H13256" i="15"/>
  <c r="B13256" i="15"/>
  <c r="H13255" i="15"/>
  <c r="B13255" i="15"/>
  <c r="H13254" i="15"/>
  <c r="B13254" i="15"/>
  <c r="H13253" i="15"/>
  <c r="B13253" i="15"/>
  <c r="H13252" i="15"/>
  <c r="B13252" i="15"/>
  <c r="H13251" i="15"/>
  <c r="B13251" i="15"/>
  <c r="H13250" i="15"/>
  <c r="B13250" i="15"/>
  <c r="H13249" i="15"/>
  <c r="B13249" i="15"/>
  <c r="H13248" i="15"/>
  <c r="B13248" i="15"/>
  <c r="H13247" i="15"/>
  <c r="B13247" i="15"/>
  <c r="H13246" i="15"/>
  <c r="B13246" i="15"/>
  <c r="H13245" i="15"/>
  <c r="B13245" i="15"/>
  <c r="H13244" i="15"/>
  <c r="B13244" i="15"/>
  <c r="H13243" i="15"/>
  <c r="B13243" i="15"/>
  <c r="H13242" i="15"/>
  <c r="B13242" i="15"/>
  <c r="H13241" i="15"/>
  <c r="B13241" i="15"/>
  <c r="H13240" i="15"/>
  <c r="B13240" i="15"/>
  <c r="H13239" i="15"/>
  <c r="B13239" i="15"/>
  <c r="H13238" i="15"/>
  <c r="B13238" i="15"/>
  <c r="H13237" i="15"/>
  <c r="B13237" i="15"/>
  <c r="H13236" i="15"/>
  <c r="B13236" i="15"/>
  <c r="H13235" i="15"/>
  <c r="B13235" i="15"/>
  <c r="H13234" i="15"/>
  <c r="B13234" i="15"/>
  <c r="H13233" i="15"/>
  <c r="B13233" i="15"/>
  <c r="H13232" i="15"/>
  <c r="B13232" i="15"/>
  <c r="H13231" i="15"/>
  <c r="B13231" i="15"/>
  <c r="H13230" i="15"/>
  <c r="B13230" i="15"/>
  <c r="H13229" i="15"/>
  <c r="B13229" i="15"/>
  <c r="H13228" i="15"/>
  <c r="B13228" i="15"/>
  <c r="H13227" i="15"/>
  <c r="B13227" i="15"/>
  <c r="H13226" i="15"/>
  <c r="B13226" i="15"/>
  <c r="H13225" i="15"/>
  <c r="B13225" i="15"/>
  <c r="H13224" i="15"/>
  <c r="B13224" i="15"/>
  <c r="H13223" i="15"/>
  <c r="B13223" i="15"/>
  <c r="H13222" i="15"/>
  <c r="B13222" i="15"/>
  <c r="H13221" i="15"/>
  <c r="B13221" i="15"/>
  <c r="H13220" i="15"/>
  <c r="B13220" i="15"/>
  <c r="H13219" i="15"/>
  <c r="B13219" i="15"/>
  <c r="H13218" i="15"/>
  <c r="B13218" i="15"/>
  <c r="H13217" i="15"/>
  <c r="B13217" i="15"/>
  <c r="H13216" i="15"/>
  <c r="B13216" i="15"/>
  <c r="H13215" i="15"/>
  <c r="B13215" i="15"/>
  <c r="H13214" i="15"/>
  <c r="B13214" i="15"/>
  <c r="H13213" i="15"/>
  <c r="B13213" i="15"/>
  <c r="H13212" i="15"/>
  <c r="B13212" i="15"/>
  <c r="H13211" i="15"/>
  <c r="B13211" i="15"/>
  <c r="H13210" i="15"/>
  <c r="B13210" i="15"/>
  <c r="H13209" i="15"/>
  <c r="B13209" i="15"/>
  <c r="H13208" i="15"/>
  <c r="B13208" i="15"/>
  <c r="H13207" i="15"/>
  <c r="B13207" i="15"/>
  <c r="H13206" i="15"/>
  <c r="B13206" i="15"/>
  <c r="H13205" i="15"/>
  <c r="B13205" i="15"/>
  <c r="H13204" i="15"/>
  <c r="B13204" i="15"/>
  <c r="H13203" i="15"/>
  <c r="B13203" i="15"/>
  <c r="H13202" i="15"/>
  <c r="B13202" i="15"/>
  <c r="H13201" i="15"/>
  <c r="B13201" i="15"/>
  <c r="H13200" i="15"/>
  <c r="B13200" i="15"/>
  <c r="H13199" i="15"/>
  <c r="B13199" i="15"/>
  <c r="H13198" i="15"/>
  <c r="B13198" i="15"/>
  <c r="H13197" i="15"/>
  <c r="B13197" i="15"/>
  <c r="H13196" i="15"/>
  <c r="B13196" i="15"/>
  <c r="H13195" i="15"/>
  <c r="B13195" i="15"/>
  <c r="H13194" i="15"/>
  <c r="B13194" i="15"/>
  <c r="H13193" i="15"/>
  <c r="B13193" i="15"/>
  <c r="H13192" i="15"/>
  <c r="B13192" i="15"/>
  <c r="H13191" i="15"/>
  <c r="B13191" i="15"/>
  <c r="H13190" i="15"/>
  <c r="B13190" i="15"/>
  <c r="H13189" i="15"/>
  <c r="B13189" i="15"/>
  <c r="H13188" i="15"/>
  <c r="B13188" i="15"/>
  <c r="H13187" i="15"/>
  <c r="B13187" i="15"/>
  <c r="H13186" i="15"/>
  <c r="B13186" i="15"/>
  <c r="H13185" i="15"/>
  <c r="B13185" i="15"/>
  <c r="H13184" i="15"/>
  <c r="B13184" i="15"/>
  <c r="H13183" i="15"/>
  <c r="B13183" i="15"/>
  <c r="H13182" i="15"/>
  <c r="B13182" i="15"/>
  <c r="H13181" i="15"/>
  <c r="B13181" i="15"/>
  <c r="H13180" i="15"/>
  <c r="B13180" i="15"/>
  <c r="H13179" i="15"/>
  <c r="B13179" i="15"/>
  <c r="H13178" i="15"/>
  <c r="B13178" i="15"/>
  <c r="H13177" i="15"/>
  <c r="B13177" i="15"/>
  <c r="H13176" i="15"/>
  <c r="B13176" i="15"/>
  <c r="H13175" i="15"/>
  <c r="B13175" i="15"/>
  <c r="H13174" i="15"/>
  <c r="B13174" i="15"/>
  <c r="H13173" i="15"/>
  <c r="B13173" i="15"/>
  <c r="H13172" i="15"/>
  <c r="B13172" i="15"/>
  <c r="H13171" i="15"/>
  <c r="B13171" i="15"/>
  <c r="H13170" i="15"/>
  <c r="B13170" i="15"/>
  <c r="H13169" i="15"/>
  <c r="B13169" i="15"/>
  <c r="H13168" i="15"/>
  <c r="B13168" i="15"/>
  <c r="H13167" i="15"/>
  <c r="B13167" i="15"/>
  <c r="H13166" i="15"/>
  <c r="B13166" i="15"/>
  <c r="H13165" i="15"/>
  <c r="B13165" i="15"/>
  <c r="H13164" i="15"/>
  <c r="B13164" i="15"/>
  <c r="H13163" i="15"/>
  <c r="B13163" i="15"/>
  <c r="H13162" i="15"/>
  <c r="B13162" i="15"/>
  <c r="H13161" i="15"/>
  <c r="B13161" i="15"/>
  <c r="H13160" i="15"/>
  <c r="B13160" i="15"/>
  <c r="H13159" i="15"/>
  <c r="B13159" i="15"/>
  <c r="H13158" i="15"/>
  <c r="B13158" i="15"/>
  <c r="H13157" i="15"/>
  <c r="B13157" i="15"/>
  <c r="H13156" i="15"/>
  <c r="B13156" i="15"/>
  <c r="H13155" i="15"/>
  <c r="B13155" i="15"/>
  <c r="H13154" i="15"/>
  <c r="B13154" i="15"/>
  <c r="H13153" i="15"/>
  <c r="B13153" i="15"/>
  <c r="H13152" i="15"/>
  <c r="B13152" i="15"/>
  <c r="H13151" i="15"/>
  <c r="B13151" i="15"/>
  <c r="H13150" i="15"/>
  <c r="B13150" i="15"/>
  <c r="H13149" i="15"/>
  <c r="B13149" i="15"/>
  <c r="H13148" i="15"/>
  <c r="B13148" i="15"/>
  <c r="H13147" i="15"/>
  <c r="B13147" i="15"/>
  <c r="H13146" i="15"/>
  <c r="B13146" i="15"/>
  <c r="H13145" i="15"/>
  <c r="B13145" i="15"/>
  <c r="H13144" i="15"/>
  <c r="B13144" i="15"/>
  <c r="H13143" i="15"/>
  <c r="B13143" i="15"/>
  <c r="H13142" i="15"/>
  <c r="B13142" i="15"/>
  <c r="H13141" i="15"/>
  <c r="B13141" i="15"/>
  <c r="H13140" i="15"/>
  <c r="B13140" i="15"/>
  <c r="H13139" i="15"/>
  <c r="B13139" i="15"/>
  <c r="H13138" i="15"/>
  <c r="B13138" i="15"/>
  <c r="H13137" i="15"/>
  <c r="B13137" i="15"/>
  <c r="H13136" i="15"/>
  <c r="B13136" i="15"/>
  <c r="H13135" i="15"/>
  <c r="B13135" i="15"/>
  <c r="H13134" i="15"/>
  <c r="B13134" i="15"/>
  <c r="H13133" i="15"/>
  <c r="B13133" i="15"/>
  <c r="H13132" i="15"/>
  <c r="B13132" i="15"/>
  <c r="H13131" i="15"/>
  <c r="B13131" i="15"/>
  <c r="H13130" i="15"/>
  <c r="B13130" i="15"/>
  <c r="H13129" i="15"/>
  <c r="B13129" i="15"/>
  <c r="H13128" i="15"/>
  <c r="B13128" i="15"/>
  <c r="H13127" i="15"/>
  <c r="B13127" i="15"/>
  <c r="H13126" i="15"/>
  <c r="B13126" i="15"/>
  <c r="H13125" i="15"/>
  <c r="B13125" i="15"/>
  <c r="H13124" i="15"/>
  <c r="B13124" i="15"/>
  <c r="H13123" i="15"/>
  <c r="B13123" i="15"/>
  <c r="H13122" i="15"/>
  <c r="B13122" i="15"/>
  <c r="H13121" i="15"/>
  <c r="B13121" i="15"/>
  <c r="H13120" i="15"/>
  <c r="B13120" i="15"/>
  <c r="H13119" i="15"/>
  <c r="B13119" i="15"/>
  <c r="H13118" i="15"/>
  <c r="B13118" i="15"/>
  <c r="H13117" i="15"/>
  <c r="B13117" i="15"/>
  <c r="H13116" i="15"/>
  <c r="B13116" i="15"/>
  <c r="H13115" i="15"/>
  <c r="B13115" i="15"/>
  <c r="H13114" i="15"/>
  <c r="B13114" i="15"/>
  <c r="H13113" i="15"/>
  <c r="B13113" i="15"/>
  <c r="H13112" i="15"/>
  <c r="B13112" i="15"/>
  <c r="H13111" i="15"/>
  <c r="B13111" i="15"/>
  <c r="H13110" i="15"/>
  <c r="B13110" i="15"/>
  <c r="H13109" i="15"/>
  <c r="B13109" i="15"/>
  <c r="H13108" i="15"/>
  <c r="B13108" i="15"/>
  <c r="H13107" i="15"/>
  <c r="B13107" i="15"/>
  <c r="H13106" i="15"/>
  <c r="B13106" i="15"/>
  <c r="H13105" i="15"/>
  <c r="B13105" i="15"/>
  <c r="H13104" i="15"/>
  <c r="B13104" i="15"/>
  <c r="H13103" i="15"/>
  <c r="B13103" i="15"/>
  <c r="H13102" i="15"/>
  <c r="B13102" i="15"/>
  <c r="H13101" i="15"/>
  <c r="B13101" i="15"/>
  <c r="H13100" i="15"/>
  <c r="B13100" i="15"/>
  <c r="H13099" i="15"/>
  <c r="B13099" i="15"/>
  <c r="H13098" i="15"/>
  <c r="B13098" i="15"/>
  <c r="H13097" i="15"/>
  <c r="B13097" i="15"/>
  <c r="H13096" i="15"/>
  <c r="B13096" i="15"/>
  <c r="H13095" i="15"/>
  <c r="B13095" i="15"/>
  <c r="H13094" i="15"/>
  <c r="B13094" i="15"/>
  <c r="H13093" i="15"/>
  <c r="B13093" i="15"/>
  <c r="H13092" i="15"/>
  <c r="B13092" i="15"/>
  <c r="H13091" i="15"/>
  <c r="B13091" i="15"/>
  <c r="H13090" i="15"/>
  <c r="B13090" i="15"/>
  <c r="H13089" i="15"/>
  <c r="B13089" i="15"/>
  <c r="H13088" i="15"/>
  <c r="B13088" i="15"/>
  <c r="H13087" i="15"/>
  <c r="B13087" i="15"/>
  <c r="H13086" i="15"/>
  <c r="B13086" i="15"/>
  <c r="H13085" i="15"/>
  <c r="B13085" i="15"/>
  <c r="H13084" i="15"/>
  <c r="B13084" i="15"/>
  <c r="H13083" i="15"/>
  <c r="B13083" i="15"/>
  <c r="H13082" i="15"/>
  <c r="B13082" i="15"/>
  <c r="H13081" i="15"/>
  <c r="B13081" i="15"/>
  <c r="H13080" i="15"/>
  <c r="B13080" i="15"/>
  <c r="H13079" i="15"/>
  <c r="B13079" i="15"/>
  <c r="H13078" i="15"/>
  <c r="B13078" i="15"/>
  <c r="H13077" i="15"/>
  <c r="B13077" i="15"/>
  <c r="H13076" i="15"/>
  <c r="B13076" i="15"/>
  <c r="H13075" i="15"/>
  <c r="B13075" i="15"/>
  <c r="H13074" i="15"/>
  <c r="B13074" i="15"/>
  <c r="H13073" i="15"/>
  <c r="B13073" i="15"/>
  <c r="H13072" i="15"/>
  <c r="B13072" i="15"/>
  <c r="H13071" i="15"/>
  <c r="B13071" i="15"/>
  <c r="H13070" i="15"/>
  <c r="B13070" i="15"/>
  <c r="H13069" i="15"/>
  <c r="B13069" i="15"/>
  <c r="H13068" i="15"/>
  <c r="B13068" i="15"/>
  <c r="H13067" i="15"/>
  <c r="B13067" i="15"/>
  <c r="H13066" i="15"/>
  <c r="B13066" i="15"/>
  <c r="H13065" i="15"/>
  <c r="B13065" i="15"/>
  <c r="H13064" i="15"/>
  <c r="B13064" i="15"/>
  <c r="H13063" i="15"/>
  <c r="B13063" i="15"/>
  <c r="H13062" i="15"/>
  <c r="B13062" i="15"/>
  <c r="H13061" i="15"/>
  <c r="B13061" i="15"/>
  <c r="H13060" i="15"/>
  <c r="B13060" i="15"/>
  <c r="H13059" i="15"/>
  <c r="B13059" i="15"/>
  <c r="H13058" i="15"/>
  <c r="B13058" i="15"/>
  <c r="H13057" i="15"/>
  <c r="B13057" i="15"/>
  <c r="H13056" i="15"/>
  <c r="B13056" i="15"/>
  <c r="H13055" i="15"/>
  <c r="B13055" i="15"/>
  <c r="H13054" i="15"/>
  <c r="B13054" i="15"/>
  <c r="H13053" i="15"/>
  <c r="B13053" i="15"/>
  <c r="H13052" i="15"/>
  <c r="B13052" i="15"/>
  <c r="H13051" i="15"/>
  <c r="B13051" i="15"/>
  <c r="H13050" i="15"/>
  <c r="B13050" i="15"/>
  <c r="H13049" i="15"/>
  <c r="B13049" i="15"/>
  <c r="H13048" i="15"/>
  <c r="B13048" i="15"/>
  <c r="H13047" i="15"/>
  <c r="B13047" i="15"/>
  <c r="H13046" i="15"/>
  <c r="B13046" i="15"/>
  <c r="H13045" i="15"/>
  <c r="B13045" i="15"/>
  <c r="H13044" i="15"/>
  <c r="B13044" i="15"/>
  <c r="H13043" i="15"/>
  <c r="B13043" i="15"/>
  <c r="H13042" i="15"/>
  <c r="B13042" i="15"/>
  <c r="H13041" i="15"/>
  <c r="B13041" i="15"/>
  <c r="H13040" i="15"/>
  <c r="B13040" i="15"/>
  <c r="H13039" i="15"/>
  <c r="B13039" i="15"/>
  <c r="H13038" i="15"/>
  <c r="B13038" i="15"/>
  <c r="H13037" i="15"/>
  <c r="B13037" i="15"/>
  <c r="H13036" i="15"/>
  <c r="B13036" i="15"/>
  <c r="H13035" i="15"/>
  <c r="B13035" i="15"/>
  <c r="H13034" i="15"/>
  <c r="B13034" i="15"/>
  <c r="H13033" i="15"/>
  <c r="B13033" i="15"/>
  <c r="H13032" i="15"/>
  <c r="B13032" i="15"/>
  <c r="H13031" i="15"/>
  <c r="B13031" i="15"/>
  <c r="H13030" i="15"/>
  <c r="B13030" i="15"/>
  <c r="H13029" i="15"/>
  <c r="B13029" i="15"/>
  <c r="H13028" i="15"/>
  <c r="B13028" i="15"/>
  <c r="H13027" i="15"/>
  <c r="B13027" i="15"/>
  <c r="H13026" i="15"/>
  <c r="B13026" i="15"/>
  <c r="H13025" i="15"/>
  <c r="B13025" i="15"/>
  <c r="H13024" i="15"/>
  <c r="B13024" i="15"/>
  <c r="H13023" i="15"/>
  <c r="B13023" i="15"/>
  <c r="H13022" i="15"/>
  <c r="B13022" i="15"/>
  <c r="H13021" i="15"/>
  <c r="B13021" i="15"/>
  <c r="H13020" i="15"/>
  <c r="B13020" i="15"/>
  <c r="H13019" i="15"/>
  <c r="B13019" i="15"/>
  <c r="H13018" i="15"/>
  <c r="B13018" i="15"/>
  <c r="H13017" i="15"/>
  <c r="B13017" i="15"/>
  <c r="H13016" i="15"/>
  <c r="B13016" i="15"/>
  <c r="H13015" i="15"/>
  <c r="B13015" i="15"/>
  <c r="H13014" i="15"/>
  <c r="B13014" i="15"/>
  <c r="H13013" i="15"/>
  <c r="B13013" i="15"/>
  <c r="H13012" i="15"/>
  <c r="B13012" i="15"/>
  <c r="H13011" i="15"/>
  <c r="B13011" i="15"/>
  <c r="H13010" i="15"/>
  <c r="B13010" i="15"/>
  <c r="H13009" i="15"/>
  <c r="B13009" i="15"/>
  <c r="H13008" i="15"/>
  <c r="B13008" i="15"/>
  <c r="H13007" i="15"/>
  <c r="B13007" i="15"/>
  <c r="H13006" i="15"/>
  <c r="B13006" i="15"/>
  <c r="H13005" i="15"/>
  <c r="B13005" i="15"/>
  <c r="H13004" i="15"/>
  <c r="B13004" i="15"/>
  <c r="H13003" i="15"/>
  <c r="B13003" i="15"/>
  <c r="H13002" i="15"/>
  <c r="B13002" i="15"/>
  <c r="H13001" i="15"/>
  <c r="B13001" i="15"/>
  <c r="H13000" i="15"/>
  <c r="B13000" i="15"/>
  <c r="H12999" i="15"/>
  <c r="B12999" i="15"/>
  <c r="H12998" i="15"/>
  <c r="B12998" i="15"/>
  <c r="H12997" i="15"/>
  <c r="B12997" i="15"/>
  <c r="H12996" i="15"/>
  <c r="B12996" i="15"/>
  <c r="H12995" i="15"/>
  <c r="B12995" i="15"/>
  <c r="H12994" i="15"/>
  <c r="B12994" i="15"/>
  <c r="H12993" i="15"/>
  <c r="B12993" i="15"/>
  <c r="H12992" i="15"/>
  <c r="B12992" i="15"/>
  <c r="H12991" i="15"/>
  <c r="B12991" i="15"/>
  <c r="H12990" i="15"/>
  <c r="B12990" i="15"/>
  <c r="H12989" i="15"/>
  <c r="B12989" i="15"/>
  <c r="H12988" i="15"/>
  <c r="B12988" i="15"/>
  <c r="H12987" i="15"/>
  <c r="B12987" i="15"/>
  <c r="H12986" i="15"/>
  <c r="B12986" i="15"/>
  <c r="H12985" i="15"/>
  <c r="B12985" i="15"/>
  <c r="H12984" i="15"/>
  <c r="B12984" i="15"/>
  <c r="H12983" i="15"/>
  <c r="B12983" i="15"/>
  <c r="H12982" i="15"/>
  <c r="B12982" i="15"/>
  <c r="H12981" i="15"/>
  <c r="B12981" i="15"/>
  <c r="H12980" i="15"/>
  <c r="B12980" i="15"/>
  <c r="H12979" i="15"/>
  <c r="B12979" i="15"/>
  <c r="H12978" i="15"/>
  <c r="B12978" i="15"/>
  <c r="H12977" i="15"/>
  <c r="B12977" i="15"/>
  <c r="H12976" i="15"/>
  <c r="B12976" i="15"/>
  <c r="H12975" i="15"/>
  <c r="B12975" i="15"/>
  <c r="H12974" i="15"/>
  <c r="B12974" i="15"/>
  <c r="H12973" i="15"/>
  <c r="B12973" i="15"/>
  <c r="H12972" i="15"/>
  <c r="B12972" i="15"/>
  <c r="H12971" i="15"/>
  <c r="B12971" i="15"/>
  <c r="H12970" i="15"/>
  <c r="B12970" i="15"/>
  <c r="H12969" i="15"/>
  <c r="B12969" i="15"/>
  <c r="H12968" i="15"/>
  <c r="B12968" i="15"/>
  <c r="H12967" i="15"/>
  <c r="B12967" i="15"/>
  <c r="H12966" i="15"/>
  <c r="B12966" i="15"/>
  <c r="H12965" i="15"/>
  <c r="B12965" i="15"/>
  <c r="H12964" i="15"/>
  <c r="B12964" i="15"/>
  <c r="H12963" i="15"/>
  <c r="B12963" i="15"/>
  <c r="H12962" i="15"/>
  <c r="B12962" i="15"/>
  <c r="H12961" i="15"/>
  <c r="B12961" i="15"/>
  <c r="H12960" i="15"/>
  <c r="B12960" i="15"/>
  <c r="H12959" i="15"/>
  <c r="B12959" i="15"/>
  <c r="H12958" i="15"/>
  <c r="B12958" i="15"/>
  <c r="H12957" i="15"/>
  <c r="B12957" i="15"/>
  <c r="H12956" i="15"/>
  <c r="B12956" i="15"/>
  <c r="H12955" i="15"/>
  <c r="B12955" i="15"/>
  <c r="H12954" i="15"/>
  <c r="B12954" i="15"/>
  <c r="H12953" i="15"/>
  <c r="B12953" i="15"/>
  <c r="H12952" i="15"/>
  <c r="B12952" i="15"/>
  <c r="H12951" i="15"/>
  <c r="B12951" i="15"/>
  <c r="H12950" i="15"/>
  <c r="B12950" i="15"/>
  <c r="H12949" i="15"/>
  <c r="B12949" i="15"/>
  <c r="H12948" i="15"/>
  <c r="B12948" i="15"/>
  <c r="H12947" i="15"/>
  <c r="B12947" i="15"/>
  <c r="H12946" i="15"/>
  <c r="B12946" i="15"/>
  <c r="H12945" i="15"/>
  <c r="B12945" i="15"/>
  <c r="H12944" i="15"/>
  <c r="B12944" i="15"/>
  <c r="H12943" i="15"/>
  <c r="B12943" i="15"/>
  <c r="H12942" i="15"/>
  <c r="B12942" i="15"/>
  <c r="H12941" i="15"/>
  <c r="B12941" i="15"/>
  <c r="H12940" i="15"/>
  <c r="B12940" i="15"/>
  <c r="H12939" i="15"/>
  <c r="B12939" i="15"/>
  <c r="H12938" i="15"/>
  <c r="B12938" i="15"/>
  <c r="H12937" i="15"/>
  <c r="B12937" i="15"/>
  <c r="H12936" i="15"/>
  <c r="B12936" i="15"/>
  <c r="H12935" i="15"/>
  <c r="B12935" i="15"/>
  <c r="H12934" i="15"/>
  <c r="B12934" i="15"/>
  <c r="H12933" i="15"/>
  <c r="B12933" i="15"/>
  <c r="H12932" i="15"/>
  <c r="B12932" i="15"/>
  <c r="H12931" i="15"/>
  <c r="B12931" i="15"/>
  <c r="H12930" i="15"/>
  <c r="B12930" i="15"/>
  <c r="H12929" i="15"/>
  <c r="B12929" i="15"/>
  <c r="H12928" i="15"/>
  <c r="B12928" i="15"/>
  <c r="H12927" i="15"/>
  <c r="B12927" i="15"/>
  <c r="H12926" i="15"/>
  <c r="B12926" i="15"/>
  <c r="H12925" i="15"/>
  <c r="B12925" i="15"/>
  <c r="H12924" i="15"/>
  <c r="B12924" i="15"/>
  <c r="H12923" i="15"/>
  <c r="B12923" i="15"/>
  <c r="H12922" i="15"/>
  <c r="B12922" i="15"/>
  <c r="H12921" i="15"/>
  <c r="B12921" i="15"/>
  <c r="H12920" i="15"/>
  <c r="B12920" i="15"/>
  <c r="H12919" i="15"/>
  <c r="B12919" i="15"/>
  <c r="H12918" i="15"/>
  <c r="B12918" i="15"/>
  <c r="H12917" i="15"/>
  <c r="B12917" i="15"/>
  <c r="H12916" i="15"/>
  <c r="B12916" i="15"/>
  <c r="H12915" i="15"/>
  <c r="B12915" i="15"/>
  <c r="H12914" i="15"/>
  <c r="B12914" i="15"/>
  <c r="H12913" i="15"/>
  <c r="B12913" i="15"/>
  <c r="H12912" i="15"/>
  <c r="B12912" i="15"/>
  <c r="H12911" i="15"/>
  <c r="B12911" i="15"/>
  <c r="H12910" i="15"/>
  <c r="B12910" i="15"/>
  <c r="H12909" i="15"/>
  <c r="B12909" i="15"/>
  <c r="H12908" i="15"/>
  <c r="B12908" i="15"/>
  <c r="H12907" i="15"/>
  <c r="B12907" i="15"/>
  <c r="H12906" i="15"/>
  <c r="B12906" i="15"/>
  <c r="H12905" i="15"/>
  <c r="B12905" i="15"/>
  <c r="H12904" i="15"/>
  <c r="B12904" i="15"/>
  <c r="H12903" i="15"/>
  <c r="B12903" i="15"/>
  <c r="H12902" i="15"/>
  <c r="B12902" i="15"/>
  <c r="H12901" i="15"/>
  <c r="B12901" i="15"/>
  <c r="H12900" i="15"/>
  <c r="B12900" i="15"/>
  <c r="H12899" i="15"/>
  <c r="B12899" i="15"/>
  <c r="H12898" i="15"/>
  <c r="B12898" i="15"/>
  <c r="H12897" i="15"/>
  <c r="B12897" i="15"/>
  <c r="H12896" i="15"/>
  <c r="B12896" i="15"/>
  <c r="H12895" i="15"/>
  <c r="B12895" i="15"/>
  <c r="H12894" i="15"/>
  <c r="B12894" i="15"/>
  <c r="H12893" i="15"/>
  <c r="B12893" i="15"/>
  <c r="H12892" i="15"/>
  <c r="B12892" i="15"/>
  <c r="H12891" i="15"/>
  <c r="B12891" i="15"/>
  <c r="H12890" i="15"/>
  <c r="B12890" i="15"/>
  <c r="H12889" i="15"/>
  <c r="B12889" i="15"/>
  <c r="H12888" i="15"/>
  <c r="B12888" i="15"/>
  <c r="H12887" i="15"/>
  <c r="B12887" i="15"/>
  <c r="H12886" i="15"/>
  <c r="B12886" i="15"/>
  <c r="H12885" i="15"/>
  <c r="B12885" i="15"/>
  <c r="H12884" i="15"/>
  <c r="B12884" i="15"/>
  <c r="H12883" i="15"/>
  <c r="B12883" i="15"/>
  <c r="H12882" i="15"/>
  <c r="B12882" i="15"/>
  <c r="H12881" i="15"/>
  <c r="B12881" i="15"/>
  <c r="H12880" i="15"/>
  <c r="B12880" i="15"/>
  <c r="H12879" i="15"/>
  <c r="B12879" i="15"/>
  <c r="H12878" i="15"/>
  <c r="B12878" i="15"/>
  <c r="H12877" i="15"/>
  <c r="B12877" i="15"/>
  <c r="H12876" i="15"/>
  <c r="B12876" i="15"/>
  <c r="H12875" i="15"/>
  <c r="B12875" i="15"/>
  <c r="H12874" i="15"/>
  <c r="B12874" i="15"/>
  <c r="H12873" i="15"/>
  <c r="B12873" i="15"/>
  <c r="H12872" i="15"/>
  <c r="B12872" i="15"/>
  <c r="H12871" i="15"/>
  <c r="B12871" i="15"/>
  <c r="H12870" i="15"/>
  <c r="B12870" i="15"/>
  <c r="H12869" i="15"/>
  <c r="B12869" i="15"/>
  <c r="H12868" i="15"/>
  <c r="B12868" i="15"/>
  <c r="H12867" i="15"/>
  <c r="B12867" i="15"/>
  <c r="H12866" i="15"/>
  <c r="B12866" i="15"/>
  <c r="H12865" i="15"/>
  <c r="B12865" i="15"/>
  <c r="H12864" i="15"/>
  <c r="B12864" i="15"/>
  <c r="H12863" i="15"/>
  <c r="B12863" i="15"/>
  <c r="H12862" i="15"/>
  <c r="B12862" i="15"/>
  <c r="H12861" i="15"/>
  <c r="B12861" i="15"/>
  <c r="H12860" i="15"/>
  <c r="B12860" i="15"/>
  <c r="H12859" i="15"/>
  <c r="B12859" i="15"/>
  <c r="H12858" i="15"/>
  <c r="B12858" i="15"/>
  <c r="H12857" i="15"/>
  <c r="B12857" i="15"/>
  <c r="H12856" i="15"/>
  <c r="B12856" i="15"/>
  <c r="H12855" i="15"/>
  <c r="B12855" i="15"/>
  <c r="H12854" i="15"/>
  <c r="B12854" i="15"/>
  <c r="H12853" i="15"/>
  <c r="B12853" i="15"/>
  <c r="H12852" i="15"/>
  <c r="B12852" i="15"/>
  <c r="H12851" i="15"/>
  <c r="B12851" i="15"/>
  <c r="H12850" i="15"/>
  <c r="B12850" i="15"/>
  <c r="H12849" i="15"/>
  <c r="B12849" i="15"/>
  <c r="H12848" i="15"/>
  <c r="B12848" i="15"/>
  <c r="H12847" i="15"/>
  <c r="B12847" i="15"/>
  <c r="H12846" i="15"/>
  <c r="B12846" i="15"/>
  <c r="H12845" i="15"/>
  <c r="B12845" i="15"/>
  <c r="H12844" i="15"/>
  <c r="B12844" i="15"/>
  <c r="H12843" i="15"/>
  <c r="B12843" i="15"/>
  <c r="H12842" i="15"/>
  <c r="B12842" i="15"/>
  <c r="H12841" i="15"/>
  <c r="B12841" i="15"/>
  <c r="H12840" i="15"/>
  <c r="B12840" i="15"/>
  <c r="H12839" i="15"/>
  <c r="B12839" i="15"/>
  <c r="H12838" i="15"/>
  <c r="B12838" i="15"/>
  <c r="H12837" i="15"/>
  <c r="B12837" i="15"/>
  <c r="H12836" i="15"/>
  <c r="B12836" i="15"/>
  <c r="H12835" i="15"/>
  <c r="B12835" i="15"/>
  <c r="H12834" i="15"/>
  <c r="B12834" i="15"/>
  <c r="H12833" i="15"/>
  <c r="B12833" i="15"/>
  <c r="H12832" i="15"/>
  <c r="B12832" i="15"/>
  <c r="H12831" i="15"/>
  <c r="B12831" i="15"/>
  <c r="H12830" i="15"/>
  <c r="B12830" i="15"/>
  <c r="H12829" i="15"/>
  <c r="B12829" i="15"/>
  <c r="H12828" i="15"/>
  <c r="B12828" i="15"/>
  <c r="H12827" i="15"/>
  <c r="B12827" i="15"/>
  <c r="H12826" i="15"/>
  <c r="B12826" i="15"/>
  <c r="H12825" i="15"/>
  <c r="B12825" i="15"/>
  <c r="H12824" i="15"/>
  <c r="B12824" i="15"/>
  <c r="H12823" i="15"/>
  <c r="B12823" i="15"/>
  <c r="H12822" i="15"/>
  <c r="B12822" i="15"/>
  <c r="H12821" i="15"/>
  <c r="B12821" i="15"/>
  <c r="H12820" i="15"/>
  <c r="B12820" i="15"/>
  <c r="H12819" i="15"/>
  <c r="B12819" i="15"/>
  <c r="H12818" i="15"/>
  <c r="B12818" i="15"/>
  <c r="H12817" i="15"/>
  <c r="B12817" i="15"/>
  <c r="H12816" i="15"/>
  <c r="B12816" i="15"/>
  <c r="H12815" i="15"/>
  <c r="B12815" i="15"/>
  <c r="H12814" i="15"/>
  <c r="B12814" i="15"/>
  <c r="H12813" i="15"/>
  <c r="B12813" i="15"/>
  <c r="H12812" i="15"/>
  <c r="B12812" i="15"/>
  <c r="H12811" i="15"/>
  <c r="B12811" i="15"/>
  <c r="H12810" i="15"/>
  <c r="B12810" i="15"/>
  <c r="H12809" i="15"/>
  <c r="B12809" i="15"/>
  <c r="H12808" i="15"/>
  <c r="B12808" i="15"/>
  <c r="H12807" i="15"/>
  <c r="B12807" i="15"/>
  <c r="H12806" i="15"/>
  <c r="B12806" i="15"/>
  <c r="H12805" i="15"/>
  <c r="B12805" i="15"/>
  <c r="H12804" i="15"/>
  <c r="B12804" i="15"/>
  <c r="H12803" i="15"/>
  <c r="B12803" i="15"/>
  <c r="H12802" i="15"/>
  <c r="B12802" i="15"/>
  <c r="H12801" i="15"/>
  <c r="B12801" i="15"/>
  <c r="H12800" i="15"/>
  <c r="B12800" i="15"/>
  <c r="H12799" i="15"/>
  <c r="B12799" i="15"/>
  <c r="H12798" i="15"/>
  <c r="B12798" i="15"/>
  <c r="H12797" i="15"/>
  <c r="B12797" i="15"/>
  <c r="H12796" i="15"/>
  <c r="B12796" i="15"/>
  <c r="H12795" i="15"/>
  <c r="B12795" i="15"/>
  <c r="H12794" i="15"/>
  <c r="B12794" i="15"/>
  <c r="H12793" i="15"/>
  <c r="B12793" i="15"/>
  <c r="H12792" i="15"/>
  <c r="B12792" i="15"/>
  <c r="H12791" i="15"/>
  <c r="B12791" i="15"/>
  <c r="H12790" i="15"/>
  <c r="B12790" i="15"/>
  <c r="H12789" i="15"/>
  <c r="B12789" i="15"/>
  <c r="H12788" i="15"/>
  <c r="B12788" i="15"/>
  <c r="H12787" i="15"/>
  <c r="B12787" i="15"/>
  <c r="H12786" i="15"/>
  <c r="B12786" i="15"/>
  <c r="H12785" i="15"/>
  <c r="B12785" i="15"/>
  <c r="H12784" i="15"/>
  <c r="B12784" i="15"/>
  <c r="H12783" i="15"/>
  <c r="B12783" i="15"/>
  <c r="H12782" i="15"/>
  <c r="B12782" i="15"/>
  <c r="H12781" i="15"/>
  <c r="B12781" i="15"/>
  <c r="H12780" i="15"/>
  <c r="B12780" i="15"/>
  <c r="H12779" i="15"/>
  <c r="B12779" i="15"/>
  <c r="H12778" i="15"/>
  <c r="B12778" i="15"/>
  <c r="H12777" i="15"/>
  <c r="B12777" i="15"/>
  <c r="H12776" i="15"/>
  <c r="B12776" i="15"/>
  <c r="H12775" i="15"/>
  <c r="B12775" i="15"/>
  <c r="H12774" i="15"/>
  <c r="B12774" i="15"/>
  <c r="H12773" i="15"/>
  <c r="B12773" i="15"/>
  <c r="H12772" i="15"/>
  <c r="B12772" i="15"/>
  <c r="H12771" i="15"/>
  <c r="B12771" i="15"/>
  <c r="H12770" i="15"/>
  <c r="B12770" i="15"/>
  <c r="H12769" i="15"/>
  <c r="B12769" i="15"/>
  <c r="H12768" i="15"/>
  <c r="B12768" i="15"/>
  <c r="H12767" i="15"/>
  <c r="B12767" i="15"/>
  <c r="H12766" i="15"/>
  <c r="B12766" i="15"/>
  <c r="H12765" i="15"/>
  <c r="B12765" i="15"/>
  <c r="H12764" i="15"/>
  <c r="B12764" i="15"/>
  <c r="H12763" i="15"/>
  <c r="B12763" i="15"/>
  <c r="H12762" i="15"/>
  <c r="B12762" i="15"/>
  <c r="H12761" i="15"/>
  <c r="B12761" i="15"/>
  <c r="H12760" i="15"/>
  <c r="B12760" i="15"/>
  <c r="H12759" i="15"/>
  <c r="B12759" i="15"/>
  <c r="H12758" i="15"/>
  <c r="B12758" i="15"/>
  <c r="H12757" i="15"/>
  <c r="B12757" i="15"/>
  <c r="H12756" i="15"/>
  <c r="B12756" i="15"/>
  <c r="H12755" i="15"/>
  <c r="B12755" i="15"/>
  <c r="H12754" i="15"/>
  <c r="B12754" i="15"/>
  <c r="H12753" i="15"/>
  <c r="B12753" i="15"/>
  <c r="H12752" i="15"/>
  <c r="B12752" i="15"/>
  <c r="H12751" i="15"/>
  <c r="B12751" i="15"/>
  <c r="H12750" i="15"/>
  <c r="B12750" i="15"/>
  <c r="H12749" i="15"/>
  <c r="B12749" i="15"/>
  <c r="H12748" i="15"/>
  <c r="B12748" i="15"/>
  <c r="H12747" i="15"/>
  <c r="B12747" i="15"/>
  <c r="H12746" i="15"/>
  <c r="B12746" i="15"/>
  <c r="H12745" i="15"/>
  <c r="B12745" i="15"/>
  <c r="H12744" i="15"/>
  <c r="B12744" i="15"/>
  <c r="H12743" i="15"/>
  <c r="B12743" i="15"/>
  <c r="H12742" i="15"/>
  <c r="B12742" i="15"/>
  <c r="H12741" i="15"/>
  <c r="B12741" i="15"/>
  <c r="H12740" i="15"/>
  <c r="B12740" i="15"/>
  <c r="H12739" i="15"/>
  <c r="B12739" i="15"/>
  <c r="H12738" i="15"/>
  <c r="B12738" i="15"/>
  <c r="H12737" i="15"/>
  <c r="B12737" i="15"/>
  <c r="H12736" i="15"/>
  <c r="B12736" i="15"/>
  <c r="H12735" i="15"/>
  <c r="B12735" i="15"/>
  <c r="H12734" i="15"/>
  <c r="B12734" i="15"/>
  <c r="H12733" i="15"/>
  <c r="B12733" i="15"/>
  <c r="H12732" i="15"/>
  <c r="B12732" i="15"/>
  <c r="H12731" i="15"/>
  <c r="B12731" i="15"/>
  <c r="H12730" i="15"/>
  <c r="B12730" i="15"/>
  <c r="H12729" i="15"/>
  <c r="B12729" i="15"/>
  <c r="H12728" i="15"/>
  <c r="B12728" i="15"/>
  <c r="H12727" i="15"/>
  <c r="B12727" i="15"/>
  <c r="H12726" i="15"/>
  <c r="B12726" i="15"/>
  <c r="H12725" i="15"/>
  <c r="B12725" i="15"/>
  <c r="H12724" i="15"/>
  <c r="B12724" i="15"/>
  <c r="H12723" i="15"/>
  <c r="B12723" i="15"/>
  <c r="H12722" i="15"/>
  <c r="B12722" i="15"/>
  <c r="H12721" i="15"/>
  <c r="B12721" i="15"/>
  <c r="H12720" i="15"/>
  <c r="B12720" i="15"/>
  <c r="H12719" i="15"/>
  <c r="B12719" i="15"/>
  <c r="H12718" i="15"/>
  <c r="B12718" i="15"/>
  <c r="H12717" i="15"/>
  <c r="B12717" i="15"/>
  <c r="H12716" i="15"/>
  <c r="B12716" i="15"/>
  <c r="H12715" i="15"/>
  <c r="B12715" i="15"/>
  <c r="H12714" i="15"/>
  <c r="B12714" i="15"/>
  <c r="H12713" i="15"/>
  <c r="B12713" i="15"/>
  <c r="H12712" i="15"/>
  <c r="B12712" i="15"/>
  <c r="H12711" i="15"/>
  <c r="B12711" i="15"/>
  <c r="H12710" i="15"/>
  <c r="B12710" i="15"/>
  <c r="H12709" i="15"/>
  <c r="B12709" i="15"/>
  <c r="H12708" i="15"/>
  <c r="B12708" i="15"/>
  <c r="H12707" i="15"/>
  <c r="B12707" i="15"/>
  <c r="H12706" i="15"/>
  <c r="B12706" i="15"/>
  <c r="H12705" i="15"/>
  <c r="B12705" i="15"/>
  <c r="H12704" i="15"/>
  <c r="B12704" i="15"/>
  <c r="H12703" i="15"/>
  <c r="B12703" i="15"/>
  <c r="H12702" i="15"/>
  <c r="B12702" i="15"/>
  <c r="H12701" i="15"/>
  <c r="B12701" i="15"/>
  <c r="H12700" i="15"/>
  <c r="B12700" i="15"/>
  <c r="H12699" i="15"/>
  <c r="B12699" i="15"/>
  <c r="H12698" i="15"/>
  <c r="B12698" i="15"/>
  <c r="H12697" i="15"/>
  <c r="B12697" i="15"/>
  <c r="H12696" i="15"/>
  <c r="B12696" i="15"/>
  <c r="H12695" i="15"/>
  <c r="B12695" i="15"/>
  <c r="H12694" i="15"/>
  <c r="B12694" i="15"/>
  <c r="H12693" i="15"/>
  <c r="B12693" i="15"/>
  <c r="H12692" i="15"/>
  <c r="B12692" i="15"/>
  <c r="H12691" i="15"/>
  <c r="B12691" i="15"/>
  <c r="H12690" i="15"/>
  <c r="B12690" i="15"/>
  <c r="H12689" i="15"/>
  <c r="B12689" i="15"/>
  <c r="H12688" i="15"/>
  <c r="B12688" i="15"/>
  <c r="H12687" i="15"/>
  <c r="B12687" i="15"/>
  <c r="H12686" i="15"/>
  <c r="B12686" i="15"/>
  <c r="H12685" i="15"/>
  <c r="B12685" i="15"/>
  <c r="H12684" i="15"/>
  <c r="B12684" i="15"/>
  <c r="H12683" i="15"/>
  <c r="B12683" i="15"/>
  <c r="H12682" i="15"/>
  <c r="B12682" i="15"/>
  <c r="H12681" i="15"/>
  <c r="B12681" i="15"/>
  <c r="H12680" i="15"/>
  <c r="B12680" i="15"/>
  <c r="H12679" i="15"/>
  <c r="B12679" i="15"/>
  <c r="H12678" i="15"/>
  <c r="B12678" i="15"/>
  <c r="H12677" i="15"/>
  <c r="B12677" i="15"/>
  <c r="H12676" i="15"/>
  <c r="B12676" i="15"/>
  <c r="H12675" i="15"/>
  <c r="B12675" i="15"/>
  <c r="H12674" i="15"/>
  <c r="B12674" i="15"/>
  <c r="H12673" i="15"/>
  <c r="B12673" i="15"/>
  <c r="H12672" i="15"/>
  <c r="B12672" i="15"/>
  <c r="H12671" i="15"/>
  <c r="B12671" i="15"/>
  <c r="H12670" i="15"/>
  <c r="B12670" i="15"/>
  <c r="H12669" i="15"/>
  <c r="B12669" i="15"/>
  <c r="H12668" i="15"/>
  <c r="B12668" i="15"/>
  <c r="H12667" i="15"/>
  <c r="B12667" i="15"/>
  <c r="H12666" i="15"/>
  <c r="B12666" i="15"/>
  <c r="H12665" i="15"/>
  <c r="B12665" i="15"/>
  <c r="H12664" i="15"/>
  <c r="B12664" i="15"/>
  <c r="H12663" i="15"/>
  <c r="B12663" i="15"/>
  <c r="H12662" i="15"/>
  <c r="B12662" i="15"/>
  <c r="H12661" i="15"/>
  <c r="B12661" i="15"/>
  <c r="H12660" i="15"/>
  <c r="B12660" i="15"/>
  <c r="H12659" i="15"/>
  <c r="B12659" i="15"/>
  <c r="H12658" i="15"/>
  <c r="B12658" i="15"/>
  <c r="H12657" i="15"/>
  <c r="B12657" i="15"/>
  <c r="H12656" i="15"/>
  <c r="B12656" i="15"/>
  <c r="H12655" i="15"/>
  <c r="B12655" i="15"/>
  <c r="H12654" i="15"/>
  <c r="B12654" i="15"/>
  <c r="H12653" i="15"/>
  <c r="B12653" i="15"/>
  <c r="H12652" i="15"/>
  <c r="B12652" i="15"/>
  <c r="H12651" i="15"/>
  <c r="B12651" i="15"/>
  <c r="H12650" i="15"/>
  <c r="B12650" i="15"/>
  <c r="H12649" i="15"/>
  <c r="B12649" i="15"/>
  <c r="H12648" i="15"/>
  <c r="B12648" i="15"/>
  <c r="H12647" i="15"/>
  <c r="B12647" i="15"/>
  <c r="H12646" i="15"/>
  <c r="B12646" i="15"/>
  <c r="H12645" i="15"/>
  <c r="B12645" i="15"/>
  <c r="H12644" i="15"/>
  <c r="B12644" i="15"/>
  <c r="H12643" i="15"/>
  <c r="B12643" i="15"/>
  <c r="H12642" i="15"/>
  <c r="B12642" i="15"/>
  <c r="H12641" i="15"/>
  <c r="B12641" i="15"/>
  <c r="H12640" i="15"/>
  <c r="B12640" i="15"/>
  <c r="H12639" i="15"/>
  <c r="B12639" i="15"/>
  <c r="H12638" i="15"/>
  <c r="B12638" i="15"/>
  <c r="H12637" i="15"/>
  <c r="B12637" i="15"/>
  <c r="H12636" i="15"/>
  <c r="B12636" i="15"/>
  <c r="H12635" i="15"/>
  <c r="B12635" i="15"/>
  <c r="H12634" i="15"/>
  <c r="B12634" i="15"/>
  <c r="H12633" i="15"/>
  <c r="B12633" i="15"/>
  <c r="H12632" i="15"/>
  <c r="B12632" i="15"/>
  <c r="H12631" i="15"/>
  <c r="B12631" i="15"/>
  <c r="H12630" i="15"/>
  <c r="B12630" i="15"/>
  <c r="H12629" i="15"/>
  <c r="B12629" i="15"/>
  <c r="H12628" i="15"/>
  <c r="B12628" i="15"/>
  <c r="H12627" i="15"/>
  <c r="B12627" i="15"/>
  <c r="H12626" i="15"/>
  <c r="B12626" i="15"/>
  <c r="H12625" i="15"/>
  <c r="B12625" i="15"/>
  <c r="H12624" i="15"/>
  <c r="B12624" i="15"/>
  <c r="H12623" i="15"/>
  <c r="B12623" i="15"/>
  <c r="H12622" i="15"/>
  <c r="B12622" i="15"/>
  <c r="H12621" i="15"/>
  <c r="B12621" i="15"/>
  <c r="H12620" i="15"/>
  <c r="B12620" i="15"/>
  <c r="H12619" i="15"/>
  <c r="B12619" i="15"/>
  <c r="H12618" i="15"/>
  <c r="B12618" i="15"/>
  <c r="H12617" i="15"/>
  <c r="B12617" i="15"/>
  <c r="H12616" i="15"/>
  <c r="B12616" i="15"/>
  <c r="H12615" i="15"/>
  <c r="B12615" i="15"/>
  <c r="H12614" i="15"/>
  <c r="B12614" i="15"/>
  <c r="H12613" i="15"/>
  <c r="B12613" i="15"/>
  <c r="H12612" i="15"/>
  <c r="B12612" i="15"/>
  <c r="H12611" i="15"/>
  <c r="B12611" i="15"/>
  <c r="H12610" i="15"/>
  <c r="B12610" i="15"/>
  <c r="H12609" i="15"/>
  <c r="B12609" i="15"/>
  <c r="H12608" i="15"/>
  <c r="B12608" i="15"/>
  <c r="H12607" i="15"/>
  <c r="B12607" i="15"/>
  <c r="H12606" i="15"/>
  <c r="B12606" i="15"/>
  <c r="H12605" i="15"/>
  <c r="B12605" i="15"/>
  <c r="H12604" i="15"/>
  <c r="B12604" i="15"/>
  <c r="H12603" i="15"/>
  <c r="B12603" i="15"/>
  <c r="H12602" i="15"/>
  <c r="B12602" i="15"/>
  <c r="H12601" i="15"/>
  <c r="B12601" i="15"/>
  <c r="H12600" i="15"/>
  <c r="B12600" i="15"/>
  <c r="H12599" i="15"/>
  <c r="B12599" i="15"/>
  <c r="H12598" i="15"/>
  <c r="B12598" i="15"/>
  <c r="H12597" i="15"/>
  <c r="B12597" i="15"/>
  <c r="H12596" i="15"/>
  <c r="B12596" i="15"/>
  <c r="H12595" i="15"/>
  <c r="B12595" i="15"/>
  <c r="H12594" i="15"/>
  <c r="B12594" i="15"/>
  <c r="H12593" i="15"/>
  <c r="B12593" i="15"/>
  <c r="H12592" i="15"/>
  <c r="B12592" i="15"/>
  <c r="H12591" i="15"/>
  <c r="B12591" i="15"/>
  <c r="H12590" i="15"/>
  <c r="B12590" i="15"/>
  <c r="H12589" i="15"/>
  <c r="B12589" i="15"/>
  <c r="H12588" i="15"/>
  <c r="B12588" i="15"/>
  <c r="H12587" i="15"/>
  <c r="B12587" i="15"/>
  <c r="H12586" i="15"/>
  <c r="B12586" i="15"/>
  <c r="H12585" i="15"/>
  <c r="B12585" i="15"/>
  <c r="H12584" i="15"/>
  <c r="B12584" i="15"/>
  <c r="H12583" i="15"/>
  <c r="B12583" i="15"/>
  <c r="H12582" i="15"/>
  <c r="B12582" i="15"/>
  <c r="H12581" i="15"/>
  <c r="B12581" i="15"/>
  <c r="H12580" i="15"/>
  <c r="B12580" i="15"/>
  <c r="H12579" i="15"/>
  <c r="B12579" i="15"/>
  <c r="H12578" i="15"/>
  <c r="B12578" i="15"/>
  <c r="H12577" i="15"/>
  <c r="B12577" i="15"/>
  <c r="H12576" i="15"/>
  <c r="B12576" i="15"/>
  <c r="H12575" i="15"/>
  <c r="B12575" i="15"/>
  <c r="H12574" i="15"/>
  <c r="B12574" i="15"/>
  <c r="H12573" i="15"/>
  <c r="B12573" i="15"/>
  <c r="H12572" i="15"/>
  <c r="B12572" i="15"/>
  <c r="H12571" i="15"/>
  <c r="B12571" i="15"/>
  <c r="H12570" i="15"/>
  <c r="B12570" i="15"/>
  <c r="H12569" i="15"/>
  <c r="B12569" i="15"/>
  <c r="H12568" i="15"/>
  <c r="B12568" i="15"/>
  <c r="H12567" i="15"/>
  <c r="B12567" i="15"/>
  <c r="H12566" i="15"/>
  <c r="B12566" i="15"/>
  <c r="H12565" i="15"/>
  <c r="B12565" i="15"/>
  <c r="H12564" i="15"/>
  <c r="B12564" i="15"/>
  <c r="H12563" i="15"/>
  <c r="B12563" i="15"/>
  <c r="H12562" i="15"/>
  <c r="B12562" i="15"/>
  <c r="H12561" i="15"/>
  <c r="B12561" i="15"/>
  <c r="H12560" i="15"/>
  <c r="B12560" i="15"/>
  <c r="H12559" i="15"/>
  <c r="B12559" i="15"/>
  <c r="H12558" i="15"/>
  <c r="B12558" i="15"/>
  <c r="H12557" i="15"/>
  <c r="B12557" i="15"/>
  <c r="H12556" i="15"/>
  <c r="B12556" i="15"/>
  <c r="H12555" i="15"/>
  <c r="B12555" i="15"/>
  <c r="H12554" i="15"/>
  <c r="B12554" i="15"/>
  <c r="H12553" i="15"/>
  <c r="B12553" i="15"/>
  <c r="H12552" i="15"/>
  <c r="B12552" i="15"/>
  <c r="H12551" i="15"/>
  <c r="B12551" i="15"/>
  <c r="H12550" i="15"/>
  <c r="B12550" i="15"/>
  <c r="H12549" i="15"/>
  <c r="B12549" i="15"/>
  <c r="H12548" i="15"/>
  <c r="B12548" i="15"/>
  <c r="H12547" i="15"/>
  <c r="B12547" i="15"/>
  <c r="H12546" i="15"/>
  <c r="B12546" i="15"/>
  <c r="H12545" i="15"/>
  <c r="B12545" i="15"/>
  <c r="H12544" i="15"/>
  <c r="B12544" i="15"/>
  <c r="H12543" i="15"/>
  <c r="B12543" i="15"/>
  <c r="H12542" i="15"/>
  <c r="B12542" i="15"/>
  <c r="H12541" i="15"/>
  <c r="B12541" i="15"/>
  <c r="H12540" i="15"/>
  <c r="B12540" i="15"/>
  <c r="H12539" i="15"/>
  <c r="B12539" i="15"/>
  <c r="H12538" i="15"/>
  <c r="B12538" i="15"/>
  <c r="H12537" i="15"/>
  <c r="B12537" i="15"/>
  <c r="H12536" i="15"/>
  <c r="B12536" i="15"/>
  <c r="H12535" i="15"/>
  <c r="B12535" i="15"/>
  <c r="H12534" i="15"/>
  <c r="B12534" i="15"/>
  <c r="H12533" i="15"/>
  <c r="B12533" i="15"/>
  <c r="H12532" i="15"/>
  <c r="B12532" i="15"/>
  <c r="H12531" i="15"/>
  <c r="B12531" i="15"/>
  <c r="H12530" i="15"/>
  <c r="B12530" i="15"/>
  <c r="H12529" i="15"/>
  <c r="B12529" i="15"/>
  <c r="H12528" i="15"/>
  <c r="B12528" i="15"/>
  <c r="H12527" i="15"/>
  <c r="B12527" i="15"/>
  <c r="H12526" i="15"/>
  <c r="B12526" i="15"/>
  <c r="H12525" i="15"/>
  <c r="B12525" i="15"/>
  <c r="H12524" i="15"/>
  <c r="B12524" i="15"/>
  <c r="H12523" i="15"/>
  <c r="B12523" i="15"/>
  <c r="H12522" i="15"/>
  <c r="B12522" i="15"/>
  <c r="H12521" i="15"/>
  <c r="B12521" i="15"/>
  <c r="H12520" i="15"/>
  <c r="B12520" i="15"/>
  <c r="H12519" i="15"/>
  <c r="B12519" i="15"/>
  <c r="H12518" i="15"/>
  <c r="B12518" i="15"/>
  <c r="H12517" i="15"/>
  <c r="B12517" i="15"/>
  <c r="H12516" i="15"/>
  <c r="B12516" i="15"/>
  <c r="H12515" i="15"/>
  <c r="B12515" i="15"/>
  <c r="H12514" i="15"/>
  <c r="B12514" i="15"/>
  <c r="H12513" i="15"/>
  <c r="B12513" i="15"/>
  <c r="H12512" i="15"/>
  <c r="B12512" i="15"/>
  <c r="H12511" i="15"/>
  <c r="B12511" i="15"/>
  <c r="H12510" i="15"/>
  <c r="B12510" i="15"/>
  <c r="H12509" i="15"/>
  <c r="B12509" i="15"/>
  <c r="H12508" i="15"/>
  <c r="B12508" i="15"/>
  <c r="H12507" i="15"/>
  <c r="B12507" i="15"/>
  <c r="H12506" i="15"/>
  <c r="B12506" i="15"/>
  <c r="H12505" i="15"/>
  <c r="B12505" i="15"/>
  <c r="H12504" i="15"/>
  <c r="B12504" i="15"/>
  <c r="H12503" i="15"/>
  <c r="B12503" i="15"/>
  <c r="H12502" i="15"/>
  <c r="B12502" i="15"/>
  <c r="H12501" i="15"/>
  <c r="B12501" i="15"/>
  <c r="H12500" i="15"/>
  <c r="B12500" i="15"/>
  <c r="H12499" i="15"/>
  <c r="B12499" i="15"/>
  <c r="H12498" i="15"/>
  <c r="B12498" i="15"/>
  <c r="H12497" i="15"/>
  <c r="B12497" i="15"/>
  <c r="H12496" i="15"/>
  <c r="B12496" i="15"/>
  <c r="H12495" i="15"/>
  <c r="B12495" i="15"/>
  <c r="H12494" i="15"/>
  <c r="B12494" i="15"/>
  <c r="H12493" i="15"/>
  <c r="B12493" i="15"/>
  <c r="H12492" i="15"/>
  <c r="B12492" i="15"/>
  <c r="H12491" i="15"/>
  <c r="B12491" i="15"/>
  <c r="H12490" i="15"/>
  <c r="B12490" i="15"/>
  <c r="H12489" i="15"/>
  <c r="B12489" i="15"/>
  <c r="H12488" i="15"/>
  <c r="B12488" i="15"/>
  <c r="H12487" i="15"/>
  <c r="B12487" i="15"/>
  <c r="H12486" i="15"/>
  <c r="B12486" i="15"/>
  <c r="H12485" i="15"/>
  <c r="B12485" i="15"/>
  <c r="H12484" i="15"/>
  <c r="B12484" i="15"/>
  <c r="H12483" i="15"/>
  <c r="B12483" i="15"/>
  <c r="H12482" i="15"/>
  <c r="B12482" i="15"/>
  <c r="H12481" i="15"/>
  <c r="B12481" i="15"/>
  <c r="H12480" i="15"/>
  <c r="B12480" i="15"/>
  <c r="H12479" i="15"/>
  <c r="B12479" i="15"/>
  <c r="H12478" i="15"/>
  <c r="B12478" i="15"/>
  <c r="H12477" i="15"/>
  <c r="B12477" i="15"/>
  <c r="H12476" i="15"/>
  <c r="B12476" i="15"/>
  <c r="H12475" i="15"/>
  <c r="B12475" i="15"/>
  <c r="H12474" i="15"/>
  <c r="B12474" i="15"/>
  <c r="H12473" i="15"/>
  <c r="B12473" i="15"/>
  <c r="H12472" i="15"/>
  <c r="B12472" i="15"/>
  <c r="H12471" i="15"/>
  <c r="B12471" i="15"/>
  <c r="H12470" i="15"/>
  <c r="B12470" i="15"/>
  <c r="H12469" i="15"/>
  <c r="B12469" i="15"/>
  <c r="H12468" i="15"/>
  <c r="B12468" i="15"/>
  <c r="H12467" i="15"/>
  <c r="B12467" i="15"/>
  <c r="H12466" i="15"/>
  <c r="B12466" i="15"/>
  <c r="H12465" i="15"/>
  <c r="B12465" i="15"/>
  <c r="H12464" i="15"/>
  <c r="B12464" i="15"/>
  <c r="H12463" i="15"/>
  <c r="B12463" i="15"/>
  <c r="H12462" i="15"/>
  <c r="B12462" i="15"/>
  <c r="H12461" i="15"/>
  <c r="B12461" i="15"/>
  <c r="H12460" i="15"/>
  <c r="B12460" i="15"/>
  <c r="H12459" i="15"/>
  <c r="B12459" i="15"/>
  <c r="H12458" i="15"/>
  <c r="B12458" i="15"/>
  <c r="H12457" i="15"/>
  <c r="B12457" i="15"/>
  <c r="H12456" i="15"/>
  <c r="B12456" i="15"/>
  <c r="H12455" i="15"/>
  <c r="B12455" i="15"/>
  <c r="H12454" i="15"/>
  <c r="B12454" i="15"/>
  <c r="H12453" i="15"/>
  <c r="B12453" i="15"/>
  <c r="H12452" i="15"/>
  <c r="B12452" i="15"/>
  <c r="H12451" i="15"/>
  <c r="B12451" i="15"/>
  <c r="H12450" i="15"/>
  <c r="B12450" i="15"/>
  <c r="H12449" i="15"/>
  <c r="B12449" i="15"/>
  <c r="H12448" i="15"/>
  <c r="B12448" i="15"/>
  <c r="H12447" i="15"/>
  <c r="B12447" i="15"/>
  <c r="H12446" i="15"/>
  <c r="B12446" i="15"/>
  <c r="H12445" i="15"/>
  <c r="B12445" i="15"/>
  <c r="H12444" i="15"/>
  <c r="B12444" i="15"/>
  <c r="H12443" i="15"/>
  <c r="B12443" i="15"/>
  <c r="H12442" i="15"/>
  <c r="B12442" i="15"/>
  <c r="H12441" i="15"/>
  <c r="B12441" i="15"/>
  <c r="H12440" i="15"/>
  <c r="B12440" i="15"/>
  <c r="H12439" i="15"/>
  <c r="B12439" i="15"/>
  <c r="H12438" i="15"/>
  <c r="B12438" i="15"/>
  <c r="H12437" i="15"/>
  <c r="B12437" i="15"/>
  <c r="H12436" i="15"/>
  <c r="B12436" i="15"/>
  <c r="H12435" i="15"/>
  <c r="B12435" i="15"/>
  <c r="H12434" i="15"/>
  <c r="B12434" i="15"/>
  <c r="H12433" i="15"/>
  <c r="B12433" i="15"/>
  <c r="H12432" i="15"/>
  <c r="B12432" i="15"/>
  <c r="H12431" i="15"/>
  <c r="B12431" i="15"/>
  <c r="H12430" i="15"/>
  <c r="B12430" i="15"/>
  <c r="H12429" i="15"/>
  <c r="B12429" i="15"/>
  <c r="H12428" i="15"/>
  <c r="B12428" i="15"/>
  <c r="H12427" i="15"/>
  <c r="B12427" i="15"/>
  <c r="H12426" i="15"/>
  <c r="B12426" i="15"/>
  <c r="H12425" i="15"/>
  <c r="B12425" i="15"/>
  <c r="H12424" i="15"/>
  <c r="B12424" i="15"/>
  <c r="H12423" i="15"/>
  <c r="B12423" i="15"/>
  <c r="H12422" i="15"/>
  <c r="B12422" i="15"/>
  <c r="H12421" i="15"/>
  <c r="B12421" i="15"/>
  <c r="H12420" i="15"/>
  <c r="B12420" i="15"/>
  <c r="H12419" i="15"/>
  <c r="B12419" i="15"/>
  <c r="H12418" i="15"/>
  <c r="B12418" i="15"/>
  <c r="H12417" i="15"/>
  <c r="B12417" i="15"/>
  <c r="H12416" i="15"/>
  <c r="B12416" i="15"/>
  <c r="H12415" i="15"/>
  <c r="B12415" i="15"/>
  <c r="H12414" i="15"/>
  <c r="B12414" i="15"/>
  <c r="H12413" i="15"/>
  <c r="B12413" i="15"/>
  <c r="H12412" i="15"/>
  <c r="B12412" i="15"/>
  <c r="H12411" i="15"/>
  <c r="B12411" i="15"/>
  <c r="H12410" i="15"/>
  <c r="B12410" i="15"/>
  <c r="H12409" i="15"/>
  <c r="B12409" i="15"/>
  <c r="H12408" i="15"/>
  <c r="B12408" i="15"/>
  <c r="H12407" i="15"/>
  <c r="B12407" i="15"/>
  <c r="H12406" i="15"/>
  <c r="B12406" i="15"/>
  <c r="H12405" i="15"/>
  <c r="B12405" i="15"/>
  <c r="H12404" i="15"/>
  <c r="B12404" i="15"/>
  <c r="H12403" i="15"/>
  <c r="B12403" i="15"/>
  <c r="H12402" i="15"/>
  <c r="B12402" i="15"/>
  <c r="H12401" i="15"/>
  <c r="B12401" i="15"/>
  <c r="H12400" i="15"/>
  <c r="B12400" i="15"/>
  <c r="H12399" i="15"/>
  <c r="B12399" i="15"/>
  <c r="H12398" i="15"/>
  <c r="B12398" i="15"/>
  <c r="H12397" i="15"/>
  <c r="B12397" i="15"/>
  <c r="H12396" i="15"/>
  <c r="B12396" i="15"/>
  <c r="H12395" i="15"/>
  <c r="B12395" i="15"/>
  <c r="H12394" i="15"/>
  <c r="B12394" i="15"/>
  <c r="H12393" i="15"/>
  <c r="B12393" i="15"/>
  <c r="H12392" i="15"/>
  <c r="B12392" i="15"/>
  <c r="H12391" i="15"/>
  <c r="B12391" i="15"/>
  <c r="H12390" i="15"/>
  <c r="B12390" i="15"/>
  <c r="H12389" i="15"/>
  <c r="B12389" i="15"/>
  <c r="H12388" i="15"/>
  <c r="B12388" i="15"/>
  <c r="H12387" i="15"/>
  <c r="B12387" i="15"/>
  <c r="H12386" i="15"/>
  <c r="B12386" i="15"/>
  <c r="H12385" i="15"/>
  <c r="B12385" i="15"/>
  <c r="H12384" i="15"/>
  <c r="B12384" i="15"/>
  <c r="H12383" i="15"/>
  <c r="B12383" i="15"/>
  <c r="H12382" i="15"/>
  <c r="B12382" i="15"/>
  <c r="H12381" i="15"/>
  <c r="B12381" i="15"/>
  <c r="H12380" i="15"/>
  <c r="B12380" i="15"/>
  <c r="H12379" i="15"/>
  <c r="B12379" i="15"/>
  <c r="H12378" i="15"/>
  <c r="B12378" i="15"/>
  <c r="H12377" i="15"/>
  <c r="B12377" i="15"/>
  <c r="H12376" i="15"/>
  <c r="B12376" i="15"/>
  <c r="H12375" i="15"/>
  <c r="B12375" i="15"/>
  <c r="H12374" i="15"/>
  <c r="B12374" i="15"/>
  <c r="H12373" i="15"/>
  <c r="B12373" i="15"/>
  <c r="H12372" i="15"/>
  <c r="B12372" i="15"/>
  <c r="H12371" i="15"/>
  <c r="B12371" i="15"/>
  <c r="H12370" i="15"/>
  <c r="B12370" i="15"/>
  <c r="H12369" i="15"/>
  <c r="B12369" i="15"/>
  <c r="H12368" i="15"/>
  <c r="B12368" i="15"/>
  <c r="H12367" i="15"/>
  <c r="B12367" i="15"/>
  <c r="H12366" i="15"/>
  <c r="B12366" i="15"/>
  <c r="H12365" i="15"/>
  <c r="B12365" i="15"/>
  <c r="H12364" i="15"/>
  <c r="B12364" i="15"/>
  <c r="H12363" i="15"/>
  <c r="B12363" i="15"/>
  <c r="H12362" i="15"/>
  <c r="B12362" i="15"/>
  <c r="H12361" i="15"/>
  <c r="B12361" i="15"/>
  <c r="H12360" i="15"/>
  <c r="B12360" i="15"/>
  <c r="H12359" i="15"/>
  <c r="B12359" i="15"/>
  <c r="H12358" i="15"/>
  <c r="B12358" i="15"/>
  <c r="H12357" i="15"/>
  <c r="B12357" i="15"/>
  <c r="H12356" i="15"/>
  <c r="B12356" i="15"/>
  <c r="H12355" i="15"/>
  <c r="B12355" i="15"/>
  <c r="H12354" i="15"/>
  <c r="B12354" i="15"/>
  <c r="H12353" i="15"/>
  <c r="B12353" i="15"/>
  <c r="H12352" i="15"/>
  <c r="B12352" i="15"/>
  <c r="H12351" i="15"/>
  <c r="B12351" i="15"/>
  <c r="H12350" i="15"/>
  <c r="B12350" i="15"/>
  <c r="H12349" i="15"/>
  <c r="B12349" i="15"/>
  <c r="H12348" i="15"/>
  <c r="B12348" i="15"/>
  <c r="H12347" i="15"/>
  <c r="B12347" i="15"/>
  <c r="H12346" i="15"/>
  <c r="B12346" i="15"/>
  <c r="H12345" i="15"/>
  <c r="B12345" i="15"/>
  <c r="H12344" i="15"/>
  <c r="B12344" i="15"/>
  <c r="H12343" i="15"/>
  <c r="B12343" i="15"/>
  <c r="H12342" i="15"/>
  <c r="B12342" i="15"/>
  <c r="H12341" i="15"/>
  <c r="B12341" i="15"/>
  <c r="H12340" i="15"/>
  <c r="B12340" i="15"/>
  <c r="H12339" i="15"/>
  <c r="B12339" i="15"/>
  <c r="H12338" i="15"/>
  <c r="B12338" i="15"/>
  <c r="H12337" i="15"/>
  <c r="B12337" i="15"/>
  <c r="H12336" i="15"/>
  <c r="B12336" i="15"/>
  <c r="H12335" i="15"/>
  <c r="B12335" i="15"/>
  <c r="H12334" i="15"/>
  <c r="B12334" i="15"/>
  <c r="H12333" i="15"/>
  <c r="B12333" i="15"/>
  <c r="H12332" i="15"/>
  <c r="B12332" i="15"/>
  <c r="H12331" i="15"/>
  <c r="B12331" i="15"/>
  <c r="H12330" i="15"/>
  <c r="B12330" i="15"/>
  <c r="H12329" i="15"/>
  <c r="B12329" i="15"/>
  <c r="H12328" i="15"/>
  <c r="B12328" i="15"/>
  <c r="H12327" i="15"/>
  <c r="B12327" i="15"/>
  <c r="H12326" i="15"/>
  <c r="B12326" i="15"/>
  <c r="H12325" i="15"/>
  <c r="B12325" i="15"/>
  <c r="H12324" i="15"/>
  <c r="B12324" i="15"/>
  <c r="H12323" i="15"/>
  <c r="B12323" i="15"/>
  <c r="H12322" i="15"/>
  <c r="B12322" i="15"/>
  <c r="H12321" i="15"/>
  <c r="B12321" i="15"/>
  <c r="H12320" i="15"/>
  <c r="B12320" i="15"/>
  <c r="H12319" i="15"/>
  <c r="B12319" i="15"/>
  <c r="H12318" i="15"/>
  <c r="B12318" i="15"/>
  <c r="H12317" i="15"/>
  <c r="B12317" i="15"/>
  <c r="H12316" i="15"/>
  <c r="B12316" i="15"/>
  <c r="H12315" i="15"/>
  <c r="B12315" i="15"/>
  <c r="H12314" i="15"/>
  <c r="B12314" i="15"/>
  <c r="H12313" i="15"/>
  <c r="B12313" i="15"/>
  <c r="H12312" i="15"/>
  <c r="B12312" i="15"/>
  <c r="H12311" i="15"/>
  <c r="B12311" i="15"/>
  <c r="H12310" i="15"/>
  <c r="B12310" i="15"/>
  <c r="H12309" i="15"/>
  <c r="B12309" i="15"/>
  <c r="H12308" i="15"/>
  <c r="B12308" i="15"/>
  <c r="H12307" i="15"/>
  <c r="B12307" i="15"/>
  <c r="H12306" i="15"/>
  <c r="B12306" i="15"/>
  <c r="H12305" i="15"/>
  <c r="B12305" i="15"/>
  <c r="H12304" i="15"/>
  <c r="B12304" i="15"/>
  <c r="H12303" i="15"/>
  <c r="B12303" i="15"/>
  <c r="H12302" i="15"/>
  <c r="B12302" i="15"/>
  <c r="H12301" i="15"/>
  <c r="B12301" i="15"/>
  <c r="H12300" i="15"/>
  <c r="B12300" i="15"/>
  <c r="H12299" i="15"/>
  <c r="B12299" i="15"/>
  <c r="H12298" i="15"/>
  <c r="B12298" i="15"/>
  <c r="H12297" i="15"/>
  <c r="B12297" i="15"/>
  <c r="H12296" i="15"/>
  <c r="B12296" i="15"/>
  <c r="H12295" i="15"/>
  <c r="B12295" i="15"/>
  <c r="H12294" i="15"/>
  <c r="B12294" i="15"/>
  <c r="H12293" i="15"/>
  <c r="B12293" i="15"/>
  <c r="H12292" i="15"/>
  <c r="B12292" i="15"/>
  <c r="H12291" i="15"/>
  <c r="B12291" i="15"/>
  <c r="H12290" i="15"/>
  <c r="B12290" i="15"/>
  <c r="H12289" i="15"/>
  <c r="B12289" i="15"/>
  <c r="H12288" i="15"/>
  <c r="B12288" i="15"/>
  <c r="H12287" i="15"/>
  <c r="B12287" i="15"/>
  <c r="H12286" i="15"/>
  <c r="B12286" i="15"/>
  <c r="H12285" i="15"/>
  <c r="B12285" i="15"/>
  <c r="H12284" i="15"/>
  <c r="B12284" i="15"/>
  <c r="H12283" i="15"/>
  <c r="B12283" i="15"/>
  <c r="H12282" i="15"/>
  <c r="B12282" i="15"/>
  <c r="H12281" i="15"/>
  <c r="B12281" i="15"/>
  <c r="H12280" i="15"/>
  <c r="B12280" i="15"/>
  <c r="H12279" i="15"/>
  <c r="B12279" i="15"/>
  <c r="H12278" i="15"/>
  <c r="B12278" i="15"/>
  <c r="H12277" i="15"/>
  <c r="B12277" i="15"/>
  <c r="H12276" i="15"/>
  <c r="B12276" i="15"/>
  <c r="H12275" i="15"/>
  <c r="B12275" i="15"/>
  <c r="H12274" i="15"/>
  <c r="B12274" i="15"/>
  <c r="H12273" i="15"/>
  <c r="B12273" i="15"/>
  <c r="H12272" i="15"/>
  <c r="B12272" i="15"/>
  <c r="H12271" i="15"/>
  <c r="B12271" i="15"/>
  <c r="H12270" i="15"/>
  <c r="B12270" i="15"/>
  <c r="H12269" i="15"/>
  <c r="B12269" i="15"/>
  <c r="H12268" i="15"/>
  <c r="B12268" i="15"/>
  <c r="H12267" i="15"/>
  <c r="B12267" i="15"/>
  <c r="H12266" i="15"/>
  <c r="B12266" i="15"/>
  <c r="H12265" i="15"/>
  <c r="B12265" i="15"/>
  <c r="H12264" i="15"/>
  <c r="B12264" i="15"/>
  <c r="H12263" i="15"/>
  <c r="B12263" i="15"/>
  <c r="H12262" i="15"/>
  <c r="B12262" i="15"/>
  <c r="H12261" i="15"/>
  <c r="B12261" i="15"/>
  <c r="H12260" i="15"/>
  <c r="B12260" i="15"/>
  <c r="H12259" i="15"/>
  <c r="B12259" i="15"/>
  <c r="H12258" i="15"/>
  <c r="B12258" i="15"/>
  <c r="H12257" i="15"/>
  <c r="B12257" i="15"/>
  <c r="H12256" i="15"/>
  <c r="B12256" i="15"/>
  <c r="H12255" i="15"/>
  <c r="B12255" i="15"/>
  <c r="H12254" i="15"/>
  <c r="B12254" i="15"/>
  <c r="H12253" i="15"/>
  <c r="B12253" i="15"/>
  <c r="H12252" i="15"/>
  <c r="B12252" i="15"/>
  <c r="H12251" i="15"/>
  <c r="B12251" i="15"/>
  <c r="H12250" i="15"/>
  <c r="B12250" i="15"/>
  <c r="H12249" i="15"/>
  <c r="B12249" i="15"/>
  <c r="H12248" i="15"/>
  <c r="B12248" i="15"/>
  <c r="H12247" i="15"/>
  <c r="B12247" i="15"/>
  <c r="H12246" i="15"/>
  <c r="B12246" i="15"/>
  <c r="H12245" i="15"/>
  <c r="B12245" i="15"/>
  <c r="H12244" i="15"/>
  <c r="B12244" i="15"/>
  <c r="H12243" i="15"/>
  <c r="B12243" i="15"/>
  <c r="H12242" i="15"/>
  <c r="B12242" i="15"/>
  <c r="H12241" i="15"/>
  <c r="B12241" i="15"/>
  <c r="H12240" i="15"/>
  <c r="B12240" i="15"/>
  <c r="H12239" i="15"/>
  <c r="B12239" i="15"/>
  <c r="H12238" i="15"/>
  <c r="B12238" i="15"/>
  <c r="H12237" i="15"/>
  <c r="B12237" i="15"/>
  <c r="H12236" i="15"/>
  <c r="B12236" i="15"/>
  <c r="H12235" i="15"/>
  <c r="B12235" i="15"/>
  <c r="H12234" i="15"/>
  <c r="B12234" i="15"/>
  <c r="H12233" i="15"/>
  <c r="B12233" i="15"/>
  <c r="H12232" i="15"/>
  <c r="B12232" i="15"/>
  <c r="H12231" i="15"/>
  <c r="B12231" i="15"/>
  <c r="H12230" i="15"/>
  <c r="B12230" i="15"/>
  <c r="H12229" i="15"/>
  <c r="B12229" i="15"/>
  <c r="H12228" i="15"/>
  <c r="B12228" i="15"/>
  <c r="H12227" i="15"/>
  <c r="B12227" i="15"/>
  <c r="H12226" i="15"/>
  <c r="B12226" i="15"/>
  <c r="H12225" i="15"/>
  <c r="B12225" i="15"/>
  <c r="H12224" i="15"/>
  <c r="B12224" i="15"/>
  <c r="H12223" i="15"/>
  <c r="B12223" i="15"/>
  <c r="H12222" i="15"/>
  <c r="B12222" i="15"/>
  <c r="H12221" i="15"/>
  <c r="B12221" i="15"/>
  <c r="H12220" i="15"/>
  <c r="B12220" i="15"/>
  <c r="H12219" i="15"/>
  <c r="B12219" i="15"/>
  <c r="H12218" i="15"/>
  <c r="B12218" i="15"/>
  <c r="H12217" i="15"/>
  <c r="B12217" i="15"/>
  <c r="H12216" i="15"/>
  <c r="B12216" i="15"/>
  <c r="H12215" i="15"/>
  <c r="B12215" i="15"/>
  <c r="H12214" i="15"/>
  <c r="B12214" i="15"/>
  <c r="H12213" i="15"/>
  <c r="B12213" i="15"/>
  <c r="H12212" i="15"/>
  <c r="B12212" i="15"/>
  <c r="H12211" i="15"/>
  <c r="B12211" i="15"/>
  <c r="H12210" i="15"/>
  <c r="B12210" i="15"/>
  <c r="H12209" i="15"/>
  <c r="B12209" i="15"/>
  <c r="H12208" i="15"/>
  <c r="B12208" i="15"/>
  <c r="H12207" i="15"/>
  <c r="B12207" i="15"/>
  <c r="H12206" i="15"/>
  <c r="B12206" i="15"/>
  <c r="H12205" i="15"/>
  <c r="B12205" i="15"/>
  <c r="H12204" i="15"/>
  <c r="B12204" i="15"/>
  <c r="H12203" i="15"/>
  <c r="B12203" i="15"/>
  <c r="H12202" i="15"/>
  <c r="B12202" i="15"/>
  <c r="H12201" i="15"/>
  <c r="B12201" i="15"/>
  <c r="H12200" i="15"/>
  <c r="B12200" i="15"/>
  <c r="H12199" i="15"/>
  <c r="B12199" i="15"/>
  <c r="H12198" i="15"/>
  <c r="B12198" i="15"/>
  <c r="H12197" i="15"/>
  <c r="B12197" i="15"/>
  <c r="H12196" i="15"/>
  <c r="B12196" i="15"/>
  <c r="H12195" i="15"/>
  <c r="B12195" i="15"/>
  <c r="H12194" i="15"/>
  <c r="B12194" i="15"/>
  <c r="H12193" i="15"/>
  <c r="B12193" i="15"/>
  <c r="H12192" i="15"/>
  <c r="B12192" i="15"/>
  <c r="H12191" i="15"/>
  <c r="B12191" i="15"/>
  <c r="H12190" i="15"/>
  <c r="B12190" i="15"/>
  <c r="H12189" i="15"/>
  <c r="B12189" i="15"/>
  <c r="H12188" i="15"/>
  <c r="B12188" i="15"/>
  <c r="H12187" i="15"/>
  <c r="B12187" i="15"/>
  <c r="H12186" i="15"/>
  <c r="B12186" i="15"/>
  <c r="H12185" i="15"/>
  <c r="B12185" i="15"/>
  <c r="H12184" i="15"/>
  <c r="B12184" i="15"/>
  <c r="H12183" i="15"/>
  <c r="B12183" i="15"/>
  <c r="H12182" i="15"/>
  <c r="B12182" i="15"/>
  <c r="H12181" i="15"/>
  <c r="B12181" i="15"/>
  <c r="H12180" i="15"/>
  <c r="B12180" i="15"/>
  <c r="H12179" i="15"/>
  <c r="B12179" i="15"/>
  <c r="H12178" i="15"/>
  <c r="B12178" i="15"/>
  <c r="H12177" i="15"/>
  <c r="B12177" i="15"/>
  <c r="H12176" i="15"/>
  <c r="B12176" i="15"/>
  <c r="H12175" i="15"/>
  <c r="B12175" i="15"/>
  <c r="H12174" i="15"/>
  <c r="B12174" i="15"/>
  <c r="H12173" i="15"/>
  <c r="B12173" i="15"/>
  <c r="H12172" i="15"/>
  <c r="B12172" i="15"/>
  <c r="H12171" i="15"/>
  <c r="B12171" i="15"/>
  <c r="H12170" i="15"/>
  <c r="B12170" i="15"/>
  <c r="H12169" i="15"/>
  <c r="B12169" i="15"/>
  <c r="H12168" i="15"/>
  <c r="B12168" i="15"/>
  <c r="H12167" i="15"/>
  <c r="B12167" i="15"/>
  <c r="H12166" i="15"/>
  <c r="B12166" i="15"/>
  <c r="H12165" i="15"/>
  <c r="B12165" i="15"/>
  <c r="H12164" i="15"/>
  <c r="B12164" i="15"/>
  <c r="H12163" i="15"/>
  <c r="B12163" i="15"/>
  <c r="H12162" i="15"/>
  <c r="B12162" i="15"/>
  <c r="H12161" i="15"/>
  <c r="B12161" i="15"/>
  <c r="H12160" i="15"/>
  <c r="B12160" i="15"/>
  <c r="H12159" i="15"/>
  <c r="B12159" i="15"/>
  <c r="H12158" i="15"/>
  <c r="B12158" i="15"/>
  <c r="H12157" i="15"/>
  <c r="B12157" i="15"/>
  <c r="H12156" i="15"/>
  <c r="B12156" i="15"/>
  <c r="H12155" i="15"/>
  <c r="B12155" i="15"/>
  <c r="H12154" i="15"/>
  <c r="B12154" i="15"/>
  <c r="H12153" i="15"/>
  <c r="B12153" i="15"/>
  <c r="H12152" i="15"/>
  <c r="B12152" i="15"/>
  <c r="H12151" i="15"/>
  <c r="B12151" i="15"/>
  <c r="H12150" i="15"/>
  <c r="B12150" i="15"/>
  <c r="H12149" i="15"/>
  <c r="B12149" i="15"/>
  <c r="H12148" i="15"/>
  <c r="B12148" i="15"/>
  <c r="H12147" i="15"/>
  <c r="B12147" i="15"/>
  <c r="H12146" i="15"/>
  <c r="B12146" i="15"/>
  <c r="H12145" i="15"/>
  <c r="B12145" i="15"/>
  <c r="H12144" i="15"/>
  <c r="B12144" i="15"/>
  <c r="H12143" i="15"/>
  <c r="B12143" i="15"/>
  <c r="H12142" i="15"/>
  <c r="B12142" i="15"/>
  <c r="H12141" i="15"/>
  <c r="B12141" i="15"/>
  <c r="H12140" i="15"/>
  <c r="B12140" i="15"/>
  <c r="H12139" i="15"/>
  <c r="B12139" i="15"/>
  <c r="H12138" i="15"/>
  <c r="B12138" i="15"/>
  <c r="H12137" i="15"/>
  <c r="B12137" i="15"/>
  <c r="H12136" i="15"/>
  <c r="B12136" i="15"/>
  <c r="H12135" i="15"/>
  <c r="B12135" i="15"/>
  <c r="H12134" i="15"/>
  <c r="B12134" i="15"/>
  <c r="H12133" i="15"/>
  <c r="B12133" i="15"/>
  <c r="H12132" i="15"/>
  <c r="B12132" i="15"/>
  <c r="H12131" i="15"/>
  <c r="B12131" i="15"/>
  <c r="H12130" i="15"/>
  <c r="B12130" i="15"/>
  <c r="H12129" i="15"/>
  <c r="B12129" i="15"/>
  <c r="H12128" i="15"/>
  <c r="B12128" i="15"/>
  <c r="H12127" i="15"/>
  <c r="B12127" i="15"/>
  <c r="H12126" i="15"/>
  <c r="B12126" i="15"/>
  <c r="H12125" i="15"/>
  <c r="B12125" i="15"/>
  <c r="H12124" i="15"/>
  <c r="B12124" i="15"/>
  <c r="H12123" i="15"/>
  <c r="B12123" i="15"/>
  <c r="H12122" i="15"/>
  <c r="B12122" i="15"/>
  <c r="H12121" i="15"/>
  <c r="B12121" i="15"/>
  <c r="H12120" i="15"/>
  <c r="B12120" i="15"/>
  <c r="H12119" i="15"/>
  <c r="B12119" i="15"/>
  <c r="H12118" i="15"/>
  <c r="B12118" i="15"/>
  <c r="H12117" i="15"/>
  <c r="B12117" i="15"/>
  <c r="H12116" i="15"/>
  <c r="B12116" i="15"/>
  <c r="H12115" i="15"/>
  <c r="B12115" i="15"/>
  <c r="H12114" i="15"/>
  <c r="B12114" i="15"/>
  <c r="H12113" i="15"/>
  <c r="B12113" i="15"/>
  <c r="H12112" i="15"/>
  <c r="B12112" i="15"/>
  <c r="H12111" i="15"/>
  <c r="B12111" i="15"/>
  <c r="H12110" i="15"/>
  <c r="B12110" i="15"/>
  <c r="H12109" i="15"/>
  <c r="B12109" i="15"/>
  <c r="H12108" i="15"/>
  <c r="B12108" i="15"/>
  <c r="H12107" i="15"/>
  <c r="B12107" i="15"/>
  <c r="H12106" i="15"/>
  <c r="B12106" i="15"/>
  <c r="H12105" i="15"/>
  <c r="B12105" i="15"/>
  <c r="H12104" i="15"/>
  <c r="B12104" i="15"/>
  <c r="H12103" i="15"/>
  <c r="B12103" i="15"/>
  <c r="H12102" i="15"/>
  <c r="B12102" i="15"/>
  <c r="H12101" i="15"/>
  <c r="B12101" i="15"/>
  <c r="H12100" i="15"/>
  <c r="B12100" i="15"/>
  <c r="H12099" i="15"/>
  <c r="B12099" i="15"/>
  <c r="H12098" i="15"/>
  <c r="B12098" i="15"/>
  <c r="H12097" i="15"/>
  <c r="B12097" i="15"/>
  <c r="H12096" i="15"/>
  <c r="B12096" i="15"/>
  <c r="H12095" i="15"/>
  <c r="B12095" i="15"/>
  <c r="H12094" i="15"/>
  <c r="B12094" i="15"/>
  <c r="H12093" i="15"/>
  <c r="B12093" i="15"/>
  <c r="H12092" i="15"/>
  <c r="B12092" i="15"/>
  <c r="H12091" i="15"/>
  <c r="B12091" i="15"/>
  <c r="H12090" i="15"/>
  <c r="B12090" i="15"/>
  <c r="H12089" i="15"/>
  <c r="B12089" i="15"/>
  <c r="H12088" i="15"/>
  <c r="B12088" i="15"/>
  <c r="H12087" i="15"/>
  <c r="B12087" i="15"/>
  <c r="H12086" i="15"/>
  <c r="B12086" i="15"/>
  <c r="H12085" i="15"/>
  <c r="B12085" i="15"/>
  <c r="H12084" i="15"/>
  <c r="B12084" i="15"/>
  <c r="H12083" i="15"/>
  <c r="B12083" i="15"/>
  <c r="H12082" i="15"/>
  <c r="B12082" i="15"/>
  <c r="H12081" i="15"/>
  <c r="B12081" i="15"/>
  <c r="H12080" i="15"/>
  <c r="B12080" i="15"/>
  <c r="H12079" i="15"/>
  <c r="B12079" i="15"/>
  <c r="H12078" i="15"/>
  <c r="B12078" i="15"/>
  <c r="H12077" i="15"/>
  <c r="B12077" i="15"/>
  <c r="H12076" i="15"/>
  <c r="B12076" i="15"/>
  <c r="H12075" i="15"/>
  <c r="B12075" i="15"/>
  <c r="H12074" i="15"/>
  <c r="B12074" i="15"/>
  <c r="H12073" i="15"/>
  <c r="B12073" i="15"/>
  <c r="H12072" i="15"/>
  <c r="B12072" i="15"/>
  <c r="H12071" i="15"/>
  <c r="B12071" i="15"/>
  <c r="H12070" i="15"/>
  <c r="B12070" i="15"/>
  <c r="H12069" i="15"/>
  <c r="B12069" i="15"/>
  <c r="H12068" i="15"/>
  <c r="B12068" i="15"/>
  <c r="H12067" i="15"/>
  <c r="B12067" i="15"/>
  <c r="H12066" i="15"/>
  <c r="B12066" i="15"/>
  <c r="H12065" i="15"/>
  <c r="B12065" i="15"/>
  <c r="H12064" i="15"/>
  <c r="B12064" i="15"/>
  <c r="H12063" i="15"/>
  <c r="B12063" i="15"/>
  <c r="H12062" i="15"/>
  <c r="B12062" i="15"/>
  <c r="H12061" i="15"/>
  <c r="B12061" i="15"/>
  <c r="H12060" i="15"/>
  <c r="B12060" i="15"/>
  <c r="H12059" i="15"/>
  <c r="B12059" i="15"/>
  <c r="H12058" i="15"/>
  <c r="B12058" i="15"/>
  <c r="H12057" i="15"/>
  <c r="B12057" i="15"/>
  <c r="H12056" i="15"/>
  <c r="B12056" i="15"/>
  <c r="H12055" i="15"/>
  <c r="B12055" i="15"/>
  <c r="H12054" i="15"/>
  <c r="B12054" i="15"/>
  <c r="H12053" i="15"/>
  <c r="B12053" i="15"/>
  <c r="H12052" i="15"/>
  <c r="B12052" i="15"/>
  <c r="H12051" i="15"/>
  <c r="B12051" i="15"/>
  <c r="H12050" i="15"/>
  <c r="B12050" i="15"/>
  <c r="H12049" i="15"/>
  <c r="B12049" i="15"/>
  <c r="H12048" i="15"/>
  <c r="B12048" i="15"/>
  <c r="H12047" i="15"/>
  <c r="B12047" i="15"/>
  <c r="H12046" i="15"/>
  <c r="B12046" i="15"/>
  <c r="H12045" i="15"/>
  <c r="B12045" i="15"/>
  <c r="H12044" i="15"/>
  <c r="B12044" i="15"/>
  <c r="H12043" i="15"/>
  <c r="B12043" i="15"/>
  <c r="H12042" i="15"/>
  <c r="B12042" i="15"/>
  <c r="H12041" i="15"/>
  <c r="B12041" i="15"/>
  <c r="H12040" i="15"/>
  <c r="B12040" i="15"/>
  <c r="H12039" i="15"/>
  <c r="B12039" i="15"/>
  <c r="H12038" i="15"/>
  <c r="B12038" i="15"/>
  <c r="H12037" i="15"/>
  <c r="B12037" i="15"/>
  <c r="H12036" i="15"/>
  <c r="B12036" i="15"/>
  <c r="H12035" i="15"/>
  <c r="B12035" i="15"/>
  <c r="H12034" i="15"/>
  <c r="B12034" i="15"/>
  <c r="H12033" i="15"/>
  <c r="B12033" i="15"/>
  <c r="H12032" i="15"/>
  <c r="B12032" i="15"/>
  <c r="H12031" i="15"/>
  <c r="B12031" i="15"/>
  <c r="H12030" i="15"/>
  <c r="B12030" i="15"/>
  <c r="H12029" i="15"/>
  <c r="B12029" i="15"/>
  <c r="H12028" i="15"/>
  <c r="B12028" i="15"/>
  <c r="H12027" i="15"/>
  <c r="B12027" i="15"/>
  <c r="H12026" i="15"/>
  <c r="B12026" i="15"/>
  <c r="H12025" i="15"/>
  <c r="B12025" i="15"/>
  <c r="H12024" i="15"/>
  <c r="B12024" i="15"/>
  <c r="H12023" i="15"/>
  <c r="B12023" i="15"/>
  <c r="H12022" i="15"/>
  <c r="B12022" i="15"/>
  <c r="H12021" i="15"/>
  <c r="B12021" i="15"/>
  <c r="H12020" i="15"/>
  <c r="B12020" i="15"/>
  <c r="H12019" i="15"/>
  <c r="B12019" i="15"/>
  <c r="H12018" i="15"/>
  <c r="B12018" i="15"/>
  <c r="H12017" i="15"/>
  <c r="B12017" i="15"/>
  <c r="H12016" i="15"/>
  <c r="B12016" i="15"/>
  <c r="H12015" i="15"/>
  <c r="B12015" i="15"/>
  <c r="H12014" i="15"/>
  <c r="B12014" i="15"/>
  <c r="H12013" i="15"/>
  <c r="B12013" i="15"/>
  <c r="H12012" i="15"/>
  <c r="B12012" i="15"/>
  <c r="H12011" i="15"/>
  <c r="B12011" i="15"/>
  <c r="H12010" i="15"/>
  <c r="B12010" i="15"/>
  <c r="H12009" i="15"/>
  <c r="B12009" i="15"/>
  <c r="H12008" i="15"/>
  <c r="B12008" i="15"/>
  <c r="H12007" i="15"/>
  <c r="B12007" i="15"/>
  <c r="H12006" i="15"/>
  <c r="B12006" i="15"/>
  <c r="H12005" i="15"/>
  <c r="B12005" i="15"/>
  <c r="H12004" i="15"/>
  <c r="B12004" i="15"/>
  <c r="H12003" i="15"/>
  <c r="B12003" i="15"/>
  <c r="H12002" i="15"/>
  <c r="B12002" i="15"/>
  <c r="H12001" i="15"/>
  <c r="B12001" i="15"/>
  <c r="H12000" i="15"/>
  <c r="B12000" i="15"/>
  <c r="H11999" i="15"/>
  <c r="B11999" i="15"/>
  <c r="H11998" i="15"/>
  <c r="B11998" i="15"/>
  <c r="H11997" i="15"/>
  <c r="B11997" i="15"/>
  <c r="H11996" i="15"/>
  <c r="B11996" i="15"/>
  <c r="H11995" i="15"/>
  <c r="B11995" i="15"/>
  <c r="H11994" i="15"/>
  <c r="B11994" i="15"/>
  <c r="H11993" i="15"/>
  <c r="B11993" i="15"/>
  <c r="H11992" i="15"/>
  <c r="B11992" i="15"/>
  <c r="H11991" i="15"/>
  <c r="B11991" i="15"/>
  <c r="H11990" i="15"/>
  <c r="B11990" i="15"/>
  <c r="H11989" i="15"/>
  <c r="B11989" i="15"/>
  <c r="H11988" i="15"/>
  <c r="B11988" i="15"/>
  <c r="H11987" i="15"/>
  <c r="B11987" i="15"/>
  <c r="H11986" i="15"/>
  <c r="B11986" i="15"/>
  <c r="H11985" i="15"/>
  <c r="B11985" i="15"/>
  <c r="H11984" i="15"/>
  <c r="B11984" i="15"/>
  <c r="H11983" i="15"/>
  <c r="B11983" i="15"/>
  <c r="H11982" i="15"/>
  <c r="B11982" i="15"/>
  <c r="H11981" i="15"/>
  <c r="B11981" i="15"/>
  <c r="H11980" i="15"/>
  <c r="B11980" i="15"/>
  <c r="H11979" i="15"/>
  <c r="B11979" i="15"/>
  <c r="H11978" i="15"/>
  <c r="B11978" i="15"/>
  <c r="H11977" i="15"/>
  <c r="B11977" i="15"/>
  <c r="H11976" i="15"/>
  <c r="B11976" i="15"/>
  <c r="H11975" i="15"/>
  <c r="B11975" i="15"/>
  <c r="H11974" i="15"/>
  <c r="B11974" i="15"/>
  <c r="H11973" i="15"/>
  <c r="B11973" i="15"/>
  <c r="H11972" i="15"/>
  <c r="B11972" i="15"/>
  <c r="H11971" i="15"/>
  <c r="B11971" i="15"/>
  <c r="H11970" i="15"/>
  <c r="B11970" i="15"/>
  <c r="H11969" i="15"/>
  <c r="B11969" i="15"/>
  <c r="H11968" i="15"/>
  <c r="B11968" i="15"/>
  <c r="H11967" i="15"/>
  <c r="B11967" i="15"/>
  <c r="H11966" i="15"/>
  <c r="B11966" i="15"/>
  <c r="H11965" i="15"/>
  <c r="B11965" i="15"/>
  <c r="H11964" i="15"/>
  <c r="B11964" i="15"/>
  <c r="H11963" i="15"/>
  <c r="B11963" i="15"/>
  <c r="H11962" i="15"/>
  <c r="B11962" i="15"/>
  <c r="H11961" i="15"/>
  <c r="B11961" i="15"/>
  <c r="H11960" i="15"/>
  <c r="B11960" i="15"/>
  <c r="H11959" i="15"/>
  <c r="B11959" i="15"/>
  <c r="H11958" i="15"/>
  <c r="B11958" i="15"/>
  <c r="H11957" i="15"/>
  <c r="B11957" i="15"/>
  <c r="H11956" i="15"/>
  <c r="B11956" i="15"/>
  <c r="H11955" i="15"/>
  <c r="B11955" i="15"/>
  <c r="H11954" i="15"/>
  <c r="B11954" i="15"/>
  <c r="H11953" i="15"/>
  <c r="B11953" i="15"/>
  <c r="H11952" i="15"/>
  <c r="B11952" i="15"/>
  <c r="H11951" i="15"/>
  <c r="B11951" i="15"/>
  <c r="H11950" i="15"/>
  <c r="B11950" i="15"/>
  <c r="H11949" i="15"/>
  <c r="B11949" i="15"/>
  <c r="H11948" i="15"/>
  <c r="B11948" i="15"/>
  <c r="H11947" i="15"/>
  <c r="B11947" i="15"/>
  <c r="H11946" i="15"/>
  <c r="B11946" i="15"/>
  <c r="H11945" i="15"/>
  <c r="B11945" i="15"/>
  <c r="H11944" i="15"/>
  <c r="B11944" i="15"/>
  <c r="H11943" i="15"/>
  <c r="B11943" i="15"/>
  <c r="H11942" i="15"/>
  <c r="B11942" i="15"/>
  <c r="H11941" i="15"/>
  <c r="B11941" i="15"/>
  <c r="H11940" i="15"/>
  <c r="B11940" i="15"/>
  <c r="H11939" i="15"/>
  <c r="B11939" i="15"/>
  <c r="H11938" i="15"/>
  <c r="B11938" i="15"/>
  <c r="H11937" i="15"/>
  <c r="B11937" i="15"/>
  <c r="H11936" i="15"/>
  <c r="B11936" i="15"/>
  <c r="H11935" i="15"/>
  <c r="B11935" i="15"/>
  <c r="H11934" i="15"/>
  <c r="B11934" i="15"/>
  <c r="H11933" i="15"/>
  <c r="B11933" i="15"/>
  <c r="H11932" i="15"/>
  <c r="B11932" i="15"/>
  <c r="H11931" i="15"/>
  <c r="B11931" i="15"/>
  <c r="H11930" i="15"/>
  <c r="B11930" i="15"/>
  <c r="H11929" i="15"/>
  <c r="B11929" i="15"/>
  <c r="H11928" i="15"/>
  <c r="B11928" i="15"/>
  <c r="H11927" i="15"/>
  <c r="B11927" i="15"/>
  <c r="H11926" i="15"/>
  <c r="B11926" i="15"/>
  <c r="H11925" i="15"/>
  <c r="B11925" i="15"/>
  <c r="H11924" i="15"/>
  <c r="B11924" i="15"/>
  <c r="H11923" i="15"/>
  <c r="B11923" i="15"/>
  <c r="H11922" i="15"/>
  <c r="B11922" i="15"/>
  <c r="H11921" i="15"/>
  <c r="B11921" i="15"/>
  <c r="H11920" i="15"/>
  <c r="B11920" i="15"/>
  <c r="H11919" i="15"/>
  <c r="B11919" i="15"/>
  <c r="H11918" i="15"/>
  <c r="B11918" i="15"/>
  <c r="H11917" i="15"/>
  <c r="B11917" i="15"/>
  <c r="H11916" i="15"/>
  <c r="B11916" i="15"/>
  <c r="H11915" i="15"/>
  <c r="B11915" i="15"/>
  <c r="H11914" i="15"/>
  <c r="B11914" i="15"/>
  <c r="H11913" i="15"/>
  <c r="B11913" i="15"/>
  <c r="H11912" i="15"/>
  <c r="B11912" i="15"/>
  <c r="H11911" i="15"/>
  <c r="B11911" i="15"/>
  <c r="H11910" i="15"/>
  <c r="B11910" i="15"/>
  <c r="H11909" i="15"/>
  <c r="B11909" i="15"/>
  <c r="H11908" i="15"/>
  <c r="B11908" i="15"/>
  <c r="H11907" i="15"/>
  <c r="B11907" i="15"/>
  <c r="H11906" i="15"/>
  <c r="B11906" i="15"/>
  <c r="H11905" i="15"/>
  <c r="B11905" i="15"/>
  <c r="H11904" i="15"/>
  <c r="B11904" i="15"/>
  <c r="H11903" i="15"/>
  <c r="B11903" i="15"/>
  <c r="H11902" i="15"/>
  <c r="B11902" i="15"/>
  <c r="H11901" i="15"/>
  <c r="B11901" i="15"/>
  <c r="H11900" i="15"/>
  <c r="B11900" i="15"/>
  <c r="H11899" i="15"/>
  <c r="B11899" i="15"/>
  <c r="H11898" i="15"/>
  <c r="B11898" i="15"/>
  <c r="H11897" i="15"/>
  <c r="B11897" i="15"/>
  <c r="H11896" i="15"/>
  <c r="B11896" i="15"/>
  <c r="H11895" i="15"/>
  <c r="B11895" i="15"/>
  <c r="H11894" i="15"/>
  <c r="B11894" i="15"/>
  <c r="H11893" i="15"/>
  <c r="B11893" i="15"/>
  <c r="H11892" i="15"/>
  <c r="B11892" i="15"/>
  <c r="H11891" i="15"/>
  <c r="B11891" i="15"/>
  <c r="H11890" i="15"/>
  <c r="B11890" i="15"/>
  <c r="H11889" i="15"/>
  <c r="B11889" i="15"/>
  <c r="H11888" i="15"/>
  <c r="B11888" i="15"/>
  <c r="H11887" i="15"/>
  <c r="B11887" i="15"/>
  <c r="H11886" i="15"/>
  <c r="B11886" i="15"/>
  <c r="H11885" i="15"/>
  <c r="B11885" i="15"/>
  <c r="H11884" i="15"/>
  <c r="B11884" i="15"/>
  <c r="H11883" i="15"/>
  <c r="B11883" i="15"/>
  <c r="H11882" i="15"/>
  <c r="B11882" i="15"/>
  <c r="H11881" i="15"/>
  <c r="B11881" i="15"/>
  <c r="H11880" i="15"/>
  <c r="B11880" i="15"/>
  <c r="H11879" i="15"/>
  <c r="B11879" i="15"/>
  <c r="H11878" i="15"/>
  <c r="B11878" i="15"/>
  <c r="H11877" i="15"/>
  <c r="B11877" i="15"/>
  <c r="H11876" i="15"/>
  <c r="B11876" i="15"/>
  <c r="H11875" i="15"/>
  <c r="B11875" i="15"/>
  <c r="H11874" i="15"/>
  <c r="B11874" i="15"/>
  <c r="H11873" i="15"/>
  <c r="B11873" i="15"/>
  <c r="H11872" i="15"/>
  <c r="B11872" i="15"/>
  <c r="H11871" i="15"/>
  <c r="B11871" i="15"/>
  <c r="H11870" i="15"/>
  <c r="B11870" i="15"/>
  <c r="H11869" i="15"/>
  <c r="B11869" i="15"/>
  <c r="H11868" i="15"/>
  <c r="B11868" i="15"/>
  <c r="H11867" i="15"/>
  <c r="B11867" i="15"/>
  <c r="H11866" i="15"/>
  <c r="B11866" i="15"/>
  <c r="H11865" i="15"/>
  <c r="B11865" i="15"/>
  <c r="H11864" i="15"/>
  <c r="B11864" i="15"/>
  <c r="H11863" i="15"/>
  <c r="B11863" i="15"/>
  <c r="H11862" i="15"/>
  <c r="B11862" i="15"/>
  <c r="H11861" i="15"/>
  <c r="B11861" i="15"/>
  <c r="H11860" i="15"/>
  <c r="B11860" i="15"/>
  <c r="H11859" i="15"/>
  <c r="B11859" i="15"/>
  <c r="H11858" i="15"/>
  <c r="B11858" i="15"/>
  <c r="H11857" i="15"/>
  <c r="B11857" i="15"/>
  <c r="H11856" i="15"/>
  <c r="B11856" i="15"/>
  <c r="H11855" i="15"/>
  <c r="B11855" i="15"/>
  <c r="H11854" i="15"/>
  <c r="B11854" i="15"/>
  <c r="H11853" i="15"/>
  <c r="B11853" i="15"/>
  <c r="H11852" i="15"/>
  <c r="B11852" i="15"/>
  <c r="H11851" i="15"/>
  <c r="B11851" i="15"/>
  <c r="H11850" i="15"/>
  <c r="B11850" i="15"/>
  <c r="H11849" i="15"/>
  <c r="B11849" i="15"/>
  <c r="H11848" i="15"/>
  <c r="B11848" i="15"/>
  <c r="H11847" i="15"/>
  <c r="B11847" i="15"/>
  <c r="H11846" i="15"/>
  <c r="B11846" i="15"/>
  <c r="H11845" i="15"/>
  <c r="B11845" i="15"/>
  <c r="H11844" i="15"/>
  <c r="B11844" i="15"/>
  <c r="H11843" i="15"/>
  <c r="B11843" i="15"/>
  <c r="H11842" i="15"/>
  <c r="B11842" i="15"/>
  <c r="H11841" i="15"/>
  <c r="B11841" i="15"/>
  <c r="H11840" i="15"/>
  <c r="B11840" i="15"/>
  <c r="H11839" i="15"/>
  <c r="B11839" i="15"/>
  <c r="H11838" i="15"/>
  <c r="B11838" i="15"/>
  <c r="H11837" i="15"/>
  <c r="B11837" i="15"/>
  <c r="H11836" i="15"/>
  <c r="B11836" i="15"/>
  <c r="H11835" i="15"/>
  <c r="B11835" i="15"/>
  <c r="H11834" i="15"/>
  <c r="B11834" i="15"/>
  <c r="H11833" i="15"/>
  <c r="B11833" i="15"/>
  <c r="H11832" i="15"/>
  <c r="B11832" i="15"/>
  <c r="H11831" i="15"/>
  <c r="B11831" i="15"/>
  <c r="H11830" i="15"/>
  <c r="B11830" i="15"/>
  <c r="H11829" i="15"/>
  <c r="B11829" i="15"/>
  <c r="H11828" i="15"/>
  <c r="B11828" i="15"/>
  <c r="H11827" i="15"/>
  <c r="B11827" i="15"/>
  <c r="H11826" i="15"/>
  <c r="B11826" i="15"/>
  <c r="H11825" i="15"/>
  <c r="B11825" i="15"/>
  <c r="H11824" i="15"/>
  <c r="B11824" i="15"/>
  <c r="H11823" i="15"/>
  <c r="B11823" i="15"/>
  <c r="H11822" i="15"/>
  <c r="B11822" i="15"/>
  <c r="H11821" i="15"/>
  <c r="B11821" i="15"/>
  <c r="H11820" i="15"/>
  <c r="B11820" i="15"/>
  <c r="H11819" i="15"/>
  <c r="B11819" i="15"/>
  <c r="H11818" i="15"/>
  <c r="B11818" i="15"/>
  <c r="H11817" i="15"/>
  <c r="B11817" i="15"/>
  <c r="H11816" i="15"/>
  <c r="B11816" i="15"/>
  <c r="H11815" i="15"/>
  <c r="B11815" i="15"/>
  <c r="H11814" i="15"/>
  <c r="B11814" i="15"/>
  <c r="H11813" i="15"/>
  <c r="B11813" i="15"/>
  <c r="H11812" i="15"/>
  <c r="B11812" i="15"/>
  <c r="H11811" i="15"/>
  <c r="B11811" i="15"/>
  <c r="H11810" i="15"/>
  <c r="B11810" i="15"/>
  <c r="H11809" i="15"/>
  <c r="B11809" i="15"/>
  <c r="H11808" i="15"/>
  <c r="B11808" i="15"/>
  <c r="H11807" i="15"/>
  <c r="B11807" i="15"/>
  <c r="H11806" i="15"/>
  <c r="B11806" i="15"/>
  <c r="H11805" i="15"/>
  <c r="B11805" i="15"/>
  <c r="H11804" i="15"/>
  <c r="B11804" i="15"/>
  <c r="H11803" i="15"/>
  <c r="B11803" i="15"/>
  <c r="H11802" i="15"/>
  <c r="B11802" i="15"/>
  <c r="H11801" i="15"/>
  <c r="B11801" i="15"/>
  <c r="H11800" i="15"/>
  <c r="B11800" i="15"/>
  <c r="H11799" i="15"/>
  <c r="B11799" i="15"/>
  <c r="H11798" i="15"/>
  <c r="B11798" i="15"/>
  <c r="H11797" i="15"/>
  <c r="B11797" i="15"/>
  <c r="H11796" i="15"/>
  <c r="B11796" i="15"/>
  <c r="H11795" i="15"/>
  <c r="B11795" i="15"/>
  <c r="H11794" i="15"/>
  <c r="B11794" i="15"/>
  <c r="H11793" i="15"/>
  <c r="B11793" i="15"/>
  <c r="H11792" i="15"/>
  <c r="B11792" i="15"/>
  <c r="H11791" i="15"/>
  <c r="B11791" i="15"/>
  <c r="H11790" i="15"/>
  <c r="B11790" i="15"/>
  <c r="H11789" i="15"/>
  <c r="B11789" i="15"/>
  <c r="H11788" i="15"/>
  <c r="B11788" i="15"/>
  <c r="H11787" i="15"/>
  <c r="B11787" i="15"/>
  <c r="H11786" i="15"/>
  <c r="B11786" i="15"/>
  <c r="H11785" i="15"/>
  <c r="B11785" i="15"/>
  <c r="H11784" i="15"/>
  <c r="B11784" i="15"/>
  <c r="H11783" i="15"/>
  <c r="B11783" i="15"/>
  <c r="H11782" i="15"/>
  <c r="B11782" i="15"/>
  <c r="H11781" i="15"/>
  <c r="B11781" i="15"/>
  <c r="H11780" i="15"/>
  <c r="B11780" i="15"/>
  <c r="H11779" i="15"/>
  <c r="B11779" i="15"/>
  <c r="H11778" i="15"/>
  <c r="B11778" i="15"/>
  <c r="H11777" i="15"/>
  <c r="B11777" i="15"/>
  <c r="H11776" i="15"/>
  <c r="B11776" i="15"/>
  <c r="H11775" i="15"/>
  <c r="B11775" i="15"/>
  <c r="H11774" i="15"/>
  <c r="B11774" i="15"/>
  <c r="H11773" i="15"/>
  <c r="B11773" i="15"/>
  <c r="H11772" i="15"/>
  <c r="B11772" i="15"/>
  <c r="H11771" i="15"/>
  <c r="B11771" i="15"/>
  <c r="H11770" i="15"/>
  <c r="B11770" i="15"/>
  <c r="H11769" i="15"/>
  <c r="B11769" i="15"/>
  <c r="H11768" i="15"/>
  <c r="B11768" i="15"/>
  <c r="H11767" i="15"/>
  <c r="B11767" i="15"/>
  <c r="H11766" i="15"/>
  <c r="B11766" i="15"/>
  <c r="H11765" i="15"/>
  <c r="B11765" i="15"/>
  <c r="H11764" i="15"/>
  <c r="B11764" i="15"/>
  <c r="H11763" i="15"/>
  <c r="B11763" i="15"/>
  <c r="H11762" i="15"/>
  <c r="B11762" i="15"/>
  <c r="H11761" i="15"/>
  <c r="B11761" i="15"/>
  <c r="H11760" i="15"/>
  <c r="B11760" i="15"/>
  <c r="H11759" i="15"/>
  <c r="B11759" i="15"/>
  <c r="H11758" i="15"/>
  <c r="B11758" i="15"/>
  <c r="H11757" i="15"/>
  <c r="B11757" i="15"/>
  <c r="H11756" i="15"/>
  <c r="B11756" i="15"/>
  <c r="H11755" i="15"/>
  <c r="B11755" i="15"/>
  <c r="H11754" i="15"/>
  <c r="B11754" i="15"/>
  <c r="H11753" i="15"/>
  <c r="B11753" i="15"/>
  <c r="H11752" i="15"/>
  <c r="B11752" i="15"/>
  <c r="H11751" i="15"/>
  <c r="B11751" i="15"/>
  <c r="H11750" i="15"/>
  <c r="B11750" i="15"/>
  <c r="H11749" i="15"/>
  <c r="B11749" i="15"/>
  <c r="H11748" i="15"/>
  <c r="B11748" i="15"/>
  <c r="H11747" i="15"/>
  <c r="B11747" i="15"/>
  <c r="H11746" i="15"/>
  <c r="B11746" i="15"/>
  <c r="H11745" i="15"/>
  <c r="B11745" i="15"/>
  <c r="H11744" i="15"/>
  <c r="B11744" i="15"/>
  <c r="H11743" i="15"/>
  <c r="B11743" i="15"/>
  <c r="H11742" i="15"/>
  <c r="B11742" i="15"/>
  <c r="H11741" i="15"/>
  <c r="B11741" i="15"/>
  <c r="H11740" i="15"/>
  <c r="B11740" i="15"/>
  <c r="H11739" i="15"/>
  <c r="B11739" i="15"/>
  <c r="H11738" i="15"/>
  <c r="B11738" i="15"/>
  <c r="H11737" i="15"/>
  <c r="B11737" i="15"/>
  <c r="H11736" i="15"/>
  <c r="B11736" i="15"/>
  <c r="H11735" i="15"/>
  <c r="B11735" i="15"/>
  <c r="H11734" i="15"/>
  <c r="B11734" i="15"/>
  <c r="H11733" i="15"/>
  <c r="B11733" i="15"/>
  <c r="H11732" i="15"/>
  <c r="B11732" i="15"/>
  <c r="H11731" i="15"/>
  <c r="B11731" i="15"/>
  <c r="H11730" i="15"/>
  <c r="B11730" i="15"/>
  <c r="H11729" i="15"/>
  <c r="B11729" i="15"/>
  <c r="H11728" i="15"/>
  <c r="B11728" i="15"/>
  <c r="H11727" i="15"/>
  <c r="B11727" i="15"/>
  <c r="H11726" i="15"/>
  <c r="B11726" i="15"/>
  <c r="H11725" i="15"/>
  <c r="B11725" i="15"/>
  <c r="H11724" i="15"/>
  <c r="B11724" i="15"/>
  <c r="H11723" i="15"/>
  <c r="B11723" i="15"/>
  <c r="H11722" i="15"/>
  <c r="B11722" i="15"/>
  <c r="H11721" i="15"/>
  <c r="B11721" i="15"/>
  <c r="H11720" i="15"/>
  <c r="B11720" i="15"/>
  <c r="H11719" i="15"/>
  <c r="B11719" i="15"/>
  <c r="H11718" i="15"/>
  <c r="B11718" i="15"/>
  <c r="H11717" i="15"/>
  <c r="B11717" i="15"/>
  <c r="H11716" i="15"/>
  <c r="B11716" i="15"/>
  <c r="H11715" i="15"/>
  <c r="B11715" i="15"/>
  <c r="H11714" i="15"/>
  <c r="B11714" i="15"/>
  <c r="H11713" i="15"/>
  <c r="B11713" i="15"/>
  <c r="H11712" i="15"/>
  <c r="B11712" i="15"/>
  <c r="H11711" i="15"/>
  <c r="B11711" i="15"/>
  <c r="H11710" i="15"/>
  <c r="B11710" i="15"/>
  <c r="H11709" i="15"/>
  <c r="B11709" i="15"/>
  <c r="H11708" i="15"/>
  <c r="B11708" i="15"/>
  <c r="H11707" i="15"/>
  <c r="B11707" i="15"/>
  <c r="H11706" i="15"/>
  <c r="B11706" i="15"/>
  <c r="H11705" i="15"/>
  <c r="B11705" i="15"/>
  <c r="H11704" i="15"/>
  <c r="B11704" i="15"/>
  <c r="H11703" i="15"/>
  <c r="B11703" i="15"/>
  <c r="H11702" i="15"/>
  <c r="B11702" i="15"/>
  <c r="H11701" i="15"/>
  <c r="B11701" i="15"/>
  <c r="H11700" i="15"/>
  <c r="B11700" i="15"/>
  <c r="H11699" i="15"/>
  <c r="B11699" i="15"/>
  <c r="H11698" i="15"/>
  <c r="B11698" i="15"/>
  <c r="H11697" i="15"/>
  <c r="B11697" i="15"/>
  <c r="H11696" i="15"/>
  <c r="B11696" i="15"/>
  <c r="H11695" i="15"/>
  <c r="B11695" i="15"/>
  <c r="H11694" i="15"/>
  <c r="B11694" i="15"/>
  <c r="H11693" i="15"/>
  <c r="B11693" i="15"/>
  <c r="H11692" i="15"/>
  <c r="B11692" i="15"/>
  <c r="H11691" i="15"/>
  <c r="B11691" i="15"/>
  <c r="H11690" i="15"/>
  <c r="B11690" i="15"/>
  <c r="H11689" i="15"/>
  <c r="B11689" i="15"/>
  <c r="H11688" i="15"/>
  <c r="B11688" i="15"/>
  <c r="H11687" i="15"/>
  <c r="B11687" i="15"/>
  <c r="H11686" i="15"/>
  <c r="B11686" i="15"/>
  <c r="H11685" i="15"/>
  <c r="B11685" i="15"/>
  <c r="H11684" i="15"/>
  <c r="B11684" i="15"/>
  <c r="H11683" i="15"/>
  <c r="B11683" i="15"/>
  <c r="H11682" i="15"/>
  <c r="B11682" i="15"/>
  <c r="H11681" i="15"/>
  <c r="B11681" i="15"/>
  <c r="H11680" i="15"/>
  <c r="B11680" i="15"/>
  <c r="H11679" i="15"/>
  <c r="B11679" i="15"/>
  <c r="H11678" i="15"/>
  <c r="B11678" i="15"/>
  <c r="H11677" i="15"/>
  <c r="B11677" i="15"/>
  <c r="H11676" i="15"/>
  <c r="B11676" i="15"/>
  <c r="H11675" i="15"/>
  <c r="B11675" i="15"/>
  <c r="H11674" i="15"/>
  <c r="B11674" i="15"/>
  <c r="H11673" i="15"/>
  <c r="B11673" i="15"/>
  <c r="H11672" i="15"/>
  <c r="B11672" i="15"/>
  <c r="H11671" i="15"/>
  <c r="B11671" i="15"/>
  <c r="H11670" i="15"/>
  <c r="B11670" i="15"/>
  <c r="H11669" i="15"/>
  <c r="B11669" i="15"/>
  <c r="H11668" i="15"/>
  <c r="B11668" i="15"/>
  <c r="H11667" i="15"/>
  <c r="B11667" i="15"/>
  <c r="H11666" i="15"/>
  <c r="B11666" i="15"/>
  <c r="H11665" i="15"/>
  <c r="B11665" i="15"/>
  <c r="H11664" i="15"/>
  <c r="B11664" i="15"/>
  <c r="H11663" i="15"/>
  <c r="B11663" i="15"/>
  <c r="H11662" i="15"/>
  <c r="B11662" i="15"/>
  <c r="H11661" i="15"/>
  <c r="B11661" i="15"/>
  <c r="H11660" i="15"/>
  <c r="B11660" i="15"/>
  <c r="H11659" i="15"/>
  <c r="B11659" i="15"/>
  <c r="H11658" i="15"/>
  <c r="B11658" i="15"/>
  <c r="H11657" i="15"/>
  <c r="B11657" i="15"/>
  <c r="H11656" i="15"/>
  <c r="B11656" i="15"/>
  <c r="H11655" i="15"/>
  <c r="B11655" i="15"/>
  <c r="H11654" i="15"/>
  <c r="B11654" i="15"/>
  <c r="H11653" i="15"/>
  <c r="B11653" i="15"/>
  <c r="H11652" i="15"/>
  <c r="B11652" i="15"/>
  <c r="H11651" i="15"/>
  <c r="B11651" i="15"/>
  <c r="H11650" i="15"/>
  <c r="B11650" i="15"/>
  <c r="H11649" i="15"/>
  <c r="B11649" i="15"/>
  <c r="H11648" i="15"/>
  <c r="B11648" i="15"/>
  <c r="H11647" i="15"/>
  <c r="B11647" i="15"/>
  <c r="H11646" i="15"/>
  <c r="B11646" i="15"/>
  <c r="H11645" i="15"/>
  <c r="B11645" i="15"/>
  <c r="H11644" i="15"/>
  <c r="B11644" i="15"/>
  <c r="H11643" i="15"/>
  <c r="B11643" i="15"/>
  <c r="H11642" i="15"/>
  <c r="B11642" i="15"/>
  <c r="H11641" i="15"/>
  <c r="B11641" i="15"/>
  <c r="H11640" i="15"/>
  <c r="B11640" i="15"/>
  <c r="H11639" i="15"/>
  <c r="B11639" i="15"/>
  <c r="H11638" i="15"/>
  <c r="B11638" i="15"/>
  <c r="H11637" i="15"/>
  <c r="B11637" i="15"/>
  <c r="H11636" i="15"/>
  <c r="B11636" i="15"/>
  <c r="H11635" i="15"/>
  <c r="B11635" i="15"/>
  <c r="H11634" i="15"/>
  <c r="B11634" i="15"/>
  <c r="H11633" i="15"/>
  <c r="B11633" i="15"/>
  <c r="H11632" i="15"/>
  <c r="B11632" i="15"/>
  <c r="H11631" i="15"/>
  <c r="B11631" i="15"/>
  <c r="H11630" i="15"/>
  <c r="B11630" i="15"/>
  <c r="H11629" i="15"/>
  <c r="B11629" i="15"/>
  <c r="H11628" i="15"/>
  <c r="B11628" i="15"/>
  <c r="H11627" i="15"/>
  <c r="B11627" i="15"/>
  <c r="H11626" i="15"/>
  <c r="B11626" i="15"/>
  <c r="H11625" i="15"/>
  <c r="B11625" i="15"/>
  <c r="H11624" i="15"/>
  <c r="B11624" i="15"/>
  <c r="H11623" i="15"/>
  <c r="B11623" i="15"/>
  <c r="H11622" i="15"/>
  <c r="B11622" i="15"/>
  <c r="H11621" i="15"/>
  <c r="B11621" i="15"/>
  <c r="H11620" i="15"/>
  <c r="B11620" i="15"/>
  <c r="H11619" i="15"/>
  <c r="B11619" i="15"/>
  <c r="H11618" i="15"/>
  <c r="B11618" i="15"/>
  <c r="H11617" i="15"/>
  <c r="B11617" i="15"/>
  <c r="H11616" i="15"/>
  <c r="B11616" i="15"/>
  <c r="H11615" i="15"/>
  <c r="B11615" i="15"/>
  <c r="H11614" i="15"/>
  <c r="B11614" i="15"/>
  <c r="H11613" i="15"/>
  <c r="B11613" i="15"/>
  <c r="H11612" i="15"/>
  <c r="B11612" i="15"/>
  <c r="H11611" i="15"/>
  <c r="B11611" i="15"/>
  <c r="H11610" i="15"/>
  <c r="B11610" i="15"/>
  <c r="H11609" i="15"/>
  <c r="B11609" i="15"/>
  <c r="H11608" i="15"/>
  <c r="B11608" i="15"/>
  <c r="H11607" i="15"/>
  <c r="B11607" i="15"/>
  <c r="H11606" i="15"/>
  <c r="B11606" i="15"/>
  <c r="H11605" i="15"/>
  <c r="B11605" i="15"/>
  <c r="H11604" i="15"/>
  <c r="B11604" i="15"/>
  <c r="H11603" i="15"/>
  <c r="B11603" i="15"/>
  <c r="H11602" i="15"/>
  <c r="B11602" i="15"/>
  <c r="H11601" i="15"/>
  <c r="B11601" i="15"/>
  <c r="H11600" i="15"/>
  <c r="B11600" i="15"/>
  <c r="H11599" i="15"/>
  <c r="B11599" i="15"/>
  <c r="H11598" i="15"/>
  <c r="B11598" i="15"/>
  <c r="H11597" i="15"/>
  <c r="B11597" i="15"/>
  <c r="H11596" i="15"/>
  <c r="B11596" i="15"/>
  <c r="H11595" i="15"/>
  <c r="B11595" i="15"/>
  <c r="H11594" i="15"/>
  <c r="B11594" i="15"/>
  <c r="H11593" i="15"/>
  <c r="B11593" i="15"/>
  <c r="H11592" i="15"/>
  <c r="B11592" i="15"/>
  <c r="H11591" i="15"/>
  <c r="B11591" i="15"/>
  <c r="H11590" i="15"/>
  <c r="B11590" i="15"/>
  <c r="H11589" i="15"/>
  <c r="B11589" i="15"/>
  <c r="H11588" i="15"/>
  <c r="B11588" i="15"/>
  <c r="H11587" i="15"/>
  <c r="B11587" i="15"/>
  <c r="H11586" i="15"/>
  <c r="B11586" i="15"/>
  <c r="H11585" i="15"/>
  <c r="B11585" i="15"/>
  <c r="H11584" i="15"/>
  <c r="B11584" i="15"/>
  <c r="H11583" i="15"/>
  <c r="B11583" i="15"/>
  <c r="H11582" i="15"/>
  <c r="B11582" i="15"/>
  <c r="H11581" i="15"/>
  <c r="B11581" i="15"/>
  <c r="H11580" i="15"/>
  <c r="B11580" i="15"/>
  <c r="H11579" i="15"/>
  <c r="B11579" i="15"/>
  <c r="H11578" i="15"/>
  <c r="B11578" i="15"/>
  <c r="H11577" i="15"/>
  <c r="B11577" i="15"/>
  <c r="H11576" i="15"/>
  <c r="B11576" i="15"/>
  <c r="H11575" i="15"/>
  <c r="B11575" i="15"/>
  <c r="H11574" i="15"/>
  <c r="B11574" i="15"/>
  <c r="H11573" i="15"/>
  <c r="B11573" i="15"/>
  <c r="H11572" i="15"/>
  <c r="B11572" i="15"/>
  <c r="H11571" i="15"/>
  <c r="B11571" i="15"/>
  <c r="H11570" i="15"/>
  <c r="B11570" i="15"/>
  <c r="H11569" i="15"/>
  <c r="B11569" i="15"/>
  <c r="H11568" i="15"/>
  <c r="B11568" i="15"/>
  <c r="H11567" i="15"/>
  <c r="B11567" i="15"/>
  <c r="H11566" i="15"/>
  <c r="B11566" i="15"/>
  <c r="H11565" i="15"/>
  <c r="B11565" i="15"/>
  <c r="H11564" i="15"/>
  <c r="B11564" i="15"/>
  <c r="H11563" i="15"/>
  <c r="B11563" i="15"/>
  <c r="H11562" i="15"/>
  <c r="B11562" i="15"/>
  <c r="H11561" i="15"/>
  <c r="B11561" i="15"/>
  <c r="H11560" i="15"/>
  <c r="B11560" i="15"/>
  <c r="H11559" i="15"/>
  <c r="B11559" i="15"/>
  <c r="H11558" i="15"/>
  <c r="B11558" i="15"/>
  <c r="H11557" i="15"/>
  <c r="B11557" i="15"/>
  <c r="H11556" i="15"/>
  <c r="B11556" i="15"/>
  <c r="H11555" i="15"/>
  <c r="B11555" i="15"/>
  <c r="H11554" i="15"/>
  <c r="B11554" i="15"/>
  <c r="H11553" i="15"/>
  <c r="B11553" i="15"/>
  <c r="H11552" i="15"/>
  <c r="B11552" i="15"/>
  <c r="H11551" i="15"/>
  <c r="B11551" i="15"/>
  <c r="H11550" i="15"/>
  <c r="B11550" i="15"/>
  <c r="H11549" i="15"/>
  <c r="B11549" i="15"/>
  <c r="H11548" i="15"/>
  <c r="B11548" i="15"/>
  <c r="H11547" i="15"/>
  <c r="B11547" i="15"/>
  <c r="H11546" i="15"/>
  <c r="B11546" i="15"/>
  <c r="H11545" i="15"/>
  <c r="B11545" i="15"/>
  <c r="H11544" i="15"/>
  <c r="B11544" i="15"/>
  <c r="H11543" i="15"/>
  <c r="B11543" i="15"/>
  <c r="H11542" i="15"/>
  <c r="B11542" i="15"/>
  <c r="H11541" i="15"/>
  <c r="B11541" i="15"/>
  <c r="H11540" i="15"/>
  <c r="B11540" i="15"/>
  <c r="H11539" i="15"/>
  <c r="B11539" i="15"/>
  <c r="H11538" i="15"/>
  <c r="B11538" i="15"/>
  <c r="H11537" i="15"/>
  <c r="B11537" i="15"/>
  <c r="H11536" i="15"/>
  <c r="B11536" i="15"/>
  <c r="H11535" i="15"/>
  <c r="B11535" i="15"/>
  <c r="H11534" i="15"/>
  <c r="B11534" i="15"/>
  <c r="H11533" i="15"/>
  <c r="B11533" i="15"/>
  <c r="H11532" i="15"/>
  <c r="B11532" i="15"/>
  <c r="H11531" i="15"/>
  <c r="B11531" i="15"/>
  <c r="H11530" i="15"/>
  <c r="B11530" i="15"/>
  <c r="H11529" i="15"/>
  <c r="B11529" i="15"/>
  <c r="H11528" i="15"/>
  <c r="B11528" i="15"/>
  <c r="H11527" i="15"/>
  <c r="B11527" i="15"/>
  <c r="H11526" i="15"/>
  <c r="B11526" i="15"/>
  <c r="H11525" i="15"/>
  <c r="B11525" i="15"/>
  <c r="H11524" i="15"/>
  <c r="B11524" i="15"/>
  <c r="H11523" i="15"/>
  <c r="B11523" i="15"/>
  <c r="H11522" i="15"/>
  <c r="B11522" i="15"/>
  <c r="H11521" i="15"/>
  <c r="B11521" i="15"/>
  <c r="H11520" i="15"/>
  <c r="B11520" i="15"/>
  <c r="H11519" i="15"/>
  <c r="B11519" i="15"/>
  <c r="H11518" i="15"/>
  <c r="B11518" i="15"/>
  <c r="H11517" i="15"/>
  <c r="B11517" i="15"/>
  <c r="H11516" i="15"/>
  <c r="B11516" i="15"/>
  <c r="H11515" i="15"/>
  <c r="B11515" i="15"/>
  <c r="H11514" i="15"/>
  <c r="B11514" i="15"/>
  <c r="H11513" i="15"/>
  <c r="B11513" i="15"/>
  <c r="H11512" i="15"/>
  <c r="B11512" i="15"/>
  <c r="H11511" i="15"/>
  <c r="B11511" i="15"/>
  <c r="H11510" i="15"/>
  <c r="B11510" i="15"/>
  <c r="H11509" i="15"/>
  <c r="B11509" i="15"/>
  <c r="H11508" i="15"/>
  <c r="B11508" i="15"/>
  <c r="H11507" i="15"/>
  <c r="B11507" i="15"/>
  <c r="H11506" i="15"/>
  <c r="B11506" i="15"/>
  <c r="H11505" i="15"/>
  <c r="B11505" i="15"/>
  <c r="H11504" i="15"/>
  <c r="B11504" i="15"/>
  <c r="H11503" i="15"/>
  <c r="B11503" i="15"/>
  <c r="H11502" i="15"/>
  <c r="B11502" i="15"/>
  <c r="H11501" i="15"/>
  <c r="B11501" i="15"/>
  <c r="H11500" i="15"/>
  <c r="B11500" i="15"/>
  <c r="H11499" i="15"/>
  <c r="B11499" i="15"/>
  <c r="H11498" i="15"/>
  <c r="B11498" i="15"/>
  <c r="H11497" i="15"/>
  <c r="B11497" i="15"/>
  <c r="H11496" i="15"/>
  <c r="B11496" i="15"/>
  <c r="H11495" i="15"/>
  <c r="B11495" i="15"/>
  <c r="H11494" i="15"/>
  <c r="B11494" i="15"/>
  <c r="H11493" i="15"/>
  <c r="B11493" i="15"/>
  <c r="H11492" i="15"/>
  <c r="B11492" i="15"/>
  <c r="H11491" i="15"/>
  <c r="B11491" i="15"/>
  <c r="H11490" i="15"/>
  <c r="B11490" i="15"/>
  <c r="H11489" i="15"/>
  <c r="B11489" i="15"/>
  <c r="H11488" i="15"/>
  <c r="B11488" i="15"/>
  <c r="H11487" i="15"/>
  <c r="B11487" i="15"/>
  <c r="H11486" i="15"/>
  <c r="B11486" i="15"/>
  <c r="H11485" i="15"/>
  <c r="B11485" i="15"/>
  <c r="H11484" i="15"/>
  <c r="B11484" i="15"/>
  <c r="H11483" i="15"/>
  <c r="B11483" i="15"/>
  <c r="H11482" i="15"/>
  <c r="B11482" i="15"/>
  <c r="H11481" i="15"/>
  <c r="B11481" i="15"/>
  <c r="H11480" i="15"/>
  <c r="B11480" i="15"/>
  <c r="H11479" i="15"/>
  <c r="B11479" i="15"/>
  <c r="H11478" i="15"/>
  <c r="B11478" i="15"/>
  <c r="H11477" i="15"/>
  <c r="B11477" i="15"/>
  <c r="H11476" i="15"/>
  <c r="B11476" i="15"/>
  <c r="H11475" i="15"/>
  <c r="B11475" i="15"/>
  <c r="H11474" i="15"/>
  <c r="B11474" i="15"/>
  <c r="H11473" i="15"/>
  <c r="B11473" i="15"/>
  <c r="H11472" i="15"/>
  <c r="B11472" i="15"/>
  <c r="H11471" i="15"/>
  <c r="B11471" i="15"/>
  <c r="H11470" i="15"/>
  <c r="B11470" i="15"/>
  <c r="H11469" i="15"/>
  <c r="B11469" i="15"/>
  <c r="H11468" i="15"/>
  <c r="B11468" i="15"/>
  <c r="H11467" i="15"/>
  <c r="B11467" i="15"/>
  <c r="H11466" i="15"/>
  <c r="B11466" i="15"/>
  <c r="H11465" i="15"/>
  <c r="B11465" i="15"/>
  <c r="H11464" i="15"/>
  <c r="B11464" i="15"/>
  <c r="H11463" i="15"/>
  <c r="B11463" i="15"/>
  <c r="H11462" i="15"/>
  <c r="B11462" i="15"/>
  <c r="H11461" i="15"/>
  <c r="B11461" i="15"/>
  <c r="H11460" i="15"/>
  <c r="B11460" i="15"/>
  <c r="H11459" i="15"/>
  <c r="B11459" i="15"/>
  <c r="H11458" i="15"/>
  <c r="B11458" i="15"/>
  <c r="H11457" i="15"/>
  <c r="B11457" i="15"/>
  <c r="H11456" i="15"/>
  <c r="B11456" i="15"/>
  <c r="H11455" i="15"/>
  <c r="B11455" i="15"/>
  <c r="H11454" i="15"/>
  <c r="B11454" i="15"/>
  <c r="H11453" i="15"/>
  <c r="B11453" i="15"/>
  <c r="H11452" i="15"/>
  <c r="B11452" i="15"/>
  <c r="H11451" i="15"/>
  <c r="B11451" i="15"/>
  <c r="H11450" i="15"/>
  <c r="B11450" i="15"/>
  <c r="H11449" i="15"/>
  <c r="B11449" i="15"/>
  <c r="H11448" i="15"/>
  <c r="B11448" i="15"/>
  <c r="H11447" i="15"/>
  <c r="B11447" i="15"/>
  <c r="H11446" i="15"/>
  <c r="B11446" i="15"/>
  <c r="H11445" i="15"/>
  <c r="B11445" i="15"/>
  <c r="H11444" i="15"/>
  <c r="B11444" i="15"/>
  <c r="H11443" i="15"/>
  <c r="B11443" i="15"/>
  <c r="H11442" i="15"/>
  <c r="B11442" i="15"/>
  <c r="H11441" i="15"/>
  <c r="B11441" i="15"/>
  <c r="H11440" i="15"/>
  <c r="B11440" i="15"/>
  <c r="H11439" i="15"/>
  <c r="B11439" i="15"/>
  <c r="H11438" i="15"/>
  <c r="B11438" i="15"/>
  <c r="H11437" i="15"/>
  <c r="B11437" i="15"/>
  <c r="H11436" i="15"/>
  <c r="B11436" i="15"/>
  <c r="H11435" i="15"/>
  <c r="B11435" i="15"/>
  <c r="H11434" i="15"/>
  <c r="B11434" i="15"/>
  <c r="H11433" i="15"/>
  <c r="B11433" i="15"/>
  <c r="H11432" i="15"/>
  <c r="B11432" i="15"/>
  <c r="H11431" i="15"/>
  <c r="B11431" i="15"/>
  <c r="H11430" i="15"/>
  <c r="B11430" i="15"/>
  <c r="H11429" i="15"/>
  <c r="B11429" i="15"/>
  <c r="H11428" i="15"/>
  <c r="B11428" i="15"/>
  <c r="H11427" i="15"/>
  <c r="B11427" i="15"/>
  <c r="H11426" i="15"/>
  <c r="B11426" i="15"/>
  <c r="H11425" i="15"/>
  <c r="B11425" i="15"/>
  <c r="H11424" i="15"/>
  <c r="B11424" i="15"/>
  <c r="H11423" i="15"/>
  <c r="B11423" i="15"/>
  <c r="H11422" i="15"/>
  <c r="B11422" i="15"/>
  <c r="H11421" i="15"/>
  <c r="B11421" i="15"/>
  <c r="H11420" i="15"/>
  <c r="B11420" i="15"/>
  <c r="H11419" i="15"/>
  <c r="B11419" i="15"/>
  <c r="H11418" i="15"/>
  <c r="B11418" i="15"/>
  <c r="H11417" i="15"/>
  <c r="B11417" i="15"/>
  <c r="H11416" i="15"/>
  <c r="B11416" i="15"/>
  <c r="H11415" i="15"/>
  <c r="B11415" i="15"/>
  <c r="H11414" i="15"/>
  <c r="B11414" i="15"/>
  <c r="H11413" i="15"/>
  <c r="B11413" i="15"/>
  <c r="H11412" i="15"/>
  <c r="B11412" i="15"/>
  <c r="H11411" i="15"/>
  <c r="B11411" i="15"/>
  <c r="H11410" i="15"/>
  <c r="B11410" i="15"/>
  <c r="H11409" i="15"/>
  <c r="B11409" i="15"/>
  <c r="H11408" i="15"/>
  <c r="B11408" i="15"/>
  <c r="H11407" i="15"/>
  <c r="B11407" i="15"/>
  <c r="H11406" i="15"/>
  <c r="B11406" i="15"/>
  <c r="H11405" i="15"/>
  <c r="B11405" i="15"/>
  <c r="H11404" i="15"/>
  <c r="B11404" i="15"/>
  <c r="H11403" i="15"/>
  <c r="B11403" i="15"/>
  <c r="H11402" i="15"/>
  <c r="B11402" i="15"/>
  <c r="H11401" i="15"/>
  <c r="B11401" i="15"/>
  <c r="H11400" i="15"/>
  <c r="B11400" i="15"/>
  <c r="H11399" i="15"/>
  <c r="B11399" i="15"/>
  <c r="H11398" i="15"/>
  <c r="B11398" i="15"/>
  <c r="H11397" i="15"/>
  <c r="B11397" i="15"/>
  <c r="H11396" i="15"/>
  <c r="B11396" i="15"/>
  <c r="H11395" i="15"/>
  <c r="B11395" i="15"/>
  <c r="H11394" i="15"/>
  <c r="B11394" i="15"/>
  <c r="H11393" i="15"/>
  <c r="B11393" i="15"/>
  <c r="H11392" i="15"/>
  <c r="B11392" i="15"/>
  <c r="H11391" i="15"/>
  <c r="B11391" i="15"/>
  <c r="H11390" i="15"/>
  <c r="B11390" i="15"/>
  <c r="H11389" i="15"/>
  <c r="B11389" i="15"/>
  <c r="H11388" i="15"/>
  <c r="B11388" i="15"/>
  <c r="H11387" i="15"/>
  <c r="B11387" i="15"/>
  <c r="H11386" i="15"/>
  <c r="B11386" i="15"/>
  <c r="H11385" i="15"/>
  <c r="B11385" i="15"/>
  <c r="H11384" i="15"/>
  <c r="B11384" i="15"/>
  <c r="H11383" i="15"/>
  <c r="B11383" i="15"/>
  <c r="H11382" i="15"/>
  <c r="B11382" i="15"/>
  <c r="H11381" i="15"/>
  <c r="B11381" i="15"/>
  <c r="H11380" i="15"/>
  <c r="B11380" i="15"/>
  <c r="H11379" i="15"/>
  <c r="B11379" i="15"/>
  <c r="H11378" i="15"/>
  <c r="B11378" i="15"/>
  <c r="H11377" i="15"/>
  <c r="B11377" i="15"/>
  <c r="H11376" i="15"/>
  <c r="B11376" i="15"/>
  <c r="H11375" i="15"/>
  <c r="B11375" i="15"/>
  <c r="H11374" i="15"/>
  <c r="B11374" i="15"/>
  <c r="H11373" i="15"/>
  <c r="B11373" i="15"/>
  <c r="H11372" i="15"/>
  <c r="B11372" i="15"/>
  <c r="H11371" i="15"/>
  <c r="B11371" i="15"/>
  <c r="H11370" i="15"/>
  <c r="B11370" i="15"/>
  <c r="H11369" i="15"/>
  <c r="B11369" i="15"/>
  <c r="H11368" i="15"/>
  <c r="B11368" i="15"/>
  <c r="H11367" i="15"/>
  <c r="B11367" i="15"/>
  <c r="H11366" i="15"/>
  <c r="B11366" i="15"/>
  <c r="H11365" i="15"/>
  <c r="B11365" i="15"/>
  <c r="H11364" i="15"/>
  <c r="B11364" i="15"/>
  <c r="H11363" i="15"/>
  <c r="B11363" i="15"/>
  <c r="H11362" i="15"/>
  <c r="B11362" i="15"/>
  <c r="H11361" i="15"/>
  <c r="B11361" i="15"/>
  <c r="H11360" i="15"/>
  <c r="B11360" i="15"/>
  <c r="H11359" i="15"/>
  <c r="B11359" i="15"/>
  <c r="H11358" i="15"/>
  <c r="B11358" i="15"/>
  <c r="H11357" i="15"/>
  <c r="B11357" i="15"/>
  <c r="H11356" i="15"/>
  <c r="B11356" i="15"/>
  <c r="H11355" i="15"/>
  <c r="B11355" i="15"/>
  <c r="H11354" i="15"/>
  <c r="B11354" i="15"/>
  <c r="H11353" i="15"/>
  <c r="B11353" i="15"/>
  <c r="H11352" i="15"/>
  <c r="B11352" i="15"/>
  <c r="H11351" i="15"/>
  <c r="B11351" i="15"/>
  <c r="H11350" i="15"/>
  <c r="B11350" i="15"/>
  <c r="H11349" i="15"/>
  <c r="B11349" i="15"/>
  <c r="H11348" i="15"/>
  <c r="B11348" i="15"/>
  <c r="H11347" i="15"/>
  <c r="B11347" i="15"/>
  <c r="H11346" i="15"/>
  <c r="B11346" i="15"/>
  <c r="H11345" i="15"/>
  <c r="B11345" i="15"/>
  <c r="H11344" i="15"/>
  <c r="B11344" i="15"/>
  <c r="H11343" i="15"/>
  <c r="B11343" i="15"/>
  <c r="H11342" i="15"/>
  <c r="B11342" i="15"/>
  <c r="H11341" i="15"/>
  <c r="B11341" i="15"/>
  <c r="H11340" i="15"/>
  <c r="B11340" i="15"/>
  <c r="H11339" i="15"/>
  <c r="B11339" i="15"/>
  <c r="H11338" i="15"/>
  <c r="B11338" i="15"/>
  <c r="H11337" i="15"/>
  <c r="B11337" i="15"/>
  <c r="H11336" i="15"/>
  <c r="B11336" i="15"/>
  <c r="H11335" i="15"/>
  <c r="B11335" i="15"/>
  <c r="H11334" i="15"/>
  <c r="B11334" i="15"/>
  <c r="H11333" i="15"/>
  <c r="B11333" i="15"/>
  <c r="H11332" i="15"/>
  <c r="B11332" i="15"/>
  <c r="H11331" i="15"/>
  <c r="B11331" i="15"/>
  <c r="H11330" i="15"/>
  <c r="B11330" i="15"/>
  <c r="H11329" i="15"/>
  <c r="B11329" i="15"/>
  <c r="H11328" i="15"/>
  <c r="B11328" i="15"/>
  <c r="H11327" i="15"/>
  <c r="B11327" i="15"/>
  <c r="H11326" i="15"/>
  <c r="B11326" i="15"/>
  <c r="H11325" i="15"/>
  <c r="B11325" i="15"/>
  <c r="H11324" i="15"/>
  <c r="B11324" i="15"/>
  <c r="H11323" i="15"/>
  <c r="B11323" i="15"/>
  <c r="H11322" i="15"/>
  <c r="B11322" i="15"/>
  <c r="H11321" i="15"/>
  <c r="B11321" i="15"/>
  <c r="H11320" i="15"/>
  <c r="B11320" i="15"/>
  <c r="H11319" i="15"/>
  <c r="B11319" i="15"/>
  <c r="H11318" i="15"/>
  <c r="B11318" i="15"/>
  <c r="H11317" i="15"/>
  <c r="B11317" i="15"/>
  <c r="H11316" i="15"/>
  <c r="B11316" i="15"/>
  <c r="H11315" i="15"/>
  <c r="B11315" i="15"/>
  <c r="H11314" i="15"/>
  <c r="B11314" i="15"/>
  <c r="H11313" i="15"/>
  <c r="B11313" i="15"/>
  <c r="H11312" i="15"/>
  <c r="B11312" i="15"/>
  <c r="H11311" i="15"/>
  <c r="B11311" i="15"/>
  <c r="H11310" i="15"/>
  <c r="B11310" i="15"/>
  <c r="H11309" i="15"/>
  <c r="B11309" i="15"/>
  <c r="H11308" i="15"/>
  <c r="B11308" i="15"/>
  <c r="H11307" i="15"/>
  <c r="B11307" i="15"/>
  <c r="H11306" i="15"/>
  <c r="B11306" i="15"/>
  <c r="H11305" i="15"/>
  <c r="B11305" i="15"/>
  <c r="H11304" i="15"/>
  <c r="B11304" i="15"/>
  <c r="H11303" i="15"/>
  <c r="B11303" i="15"/>
  <c r="H11302" i="15"/>
  <c r="B11302" i="15"/>
  <c r="H11301" i="15"/>
  <c r="B11301" i="15"/>
  <c r="H11300" i="15"/>
  <c r="B11300" i="15"/>
  <c r="H11299" i="15"/>
  <c r="B11299" i="15"/>
  <c r="H11298" i="15"/>
  <c r="B11298" i="15"/>
  <c r="H11297" i="15"/>
  <c r="B11297" i="15"/>
  <c r="H11296" i="15"/>
  <c r="B11296" i="15"/>
  <c r="H11295" i="15"/>
  <c r="B11295" i="15"/>
  <c r="H11294" i="15"/>
  <c r="B11294" i="15"/>
  <c r="H11293" i="15"/>
  <c r="B11293" i="15"/>
  <c r="H11292" i="15"/>
  <c r="B11292" i="15"/>
  <c r="H11291" i="15"/>
  <c r="B11291" i="15"/>
  <c r="H11290" i="15"/>
  <c r="B11290" i="15"/>
  <c r="H11289" i="15"/>
  <c r="B11289" i="15"/>
  <c r="H11288" i="15"/>
  <c r="B11288" i="15"/>
  <c r="H11287" i="15"/>
  <c r="B11287" i="15"/>
  <c r="H11286" i="15"/>
  <c r="B11286" i="15"/>
  <c r="H11285" i="15"/>
  <c r="B11285" i="15"/>
  <c r="H11284" i="15"/>
  <c r="B11284" i="15"/>
  <c r="H11283" i="15"/>
  <c r="B11283" i="15"/>
  <c r="H11282" i="15"/>
  <c r="B11282" i="15"/>
  <c r="H11281" i="15"/>
  <c r="B11281" i="15"/>
  <c r="H11280" i="15"/>
  <c r="B11280" i="15"/>
  <c r="H11279" i="15"/>
  <c r="B11279" i="15"/>
  <c r="H11278" i="15"/>
  <c r="B11278" i="15"/>
  <c r="H11277" i="15"/>
  <c r="B11277" i="15"/>
  <c r="H11276" i="15"/>
  <c r="B11276" i="15"/>
  <c r="H11275" i="15"/>
  <c r="B11275" i="15"/>
  <c r="H11274" i="15"/>
  <c r="B11274" i="15"/>
  <c r="H11273" i="15"/>
  <c r="B11273" i="15"/>
  <c r="H11272" i="15"/>
  <c r="B11272" i="15"/>
  <c r="H11271" i="15"/>
  <c r="B11271" i="15"/>
  <c r="H11270" i="15"/>
  <c r="B11270" i="15"/>
  <c r="H11269" i="15"/>
  <c r="B11269" i="15"/>
  <c r="H11268" i="15"/>
  <c r="B11268" i="15"/>
  <c r="H11267" i="15"/>
  <c r="B11267" i="15"/>
  <c r="H11266" i="15"/>
  <c r="B11266" i="15"/>
  <c r="H11265" i="15"/>
  <c r="B11265" i="15"/>
  <c r="H11264" i="15"/>
  <c r="B11264" i="15"/>
  <c r="H11263" i="15"/>
  <c r="B11263" i="15"/>
  <c r="H11262" i="15"/>
  <c r="B11262" i="15"/>
  <c r="H11261" i="15"/>
  <c r="B11261" i="15"/>
  <c r="H11260" i="15"/>
  <c r="B11260" i="15"/>
  <c r="H11259" i="15"/>
  <c r="B11259" i="15"/>
  <c r="H11258" i="15"/>
  <c r="B11258" i="15"/>
  <c r="H11257" i="15"/>
  <c r="B11257" i="15"/>
  <c r="H11256" i="15"/>
  <c r="B11256" i="15"/>
  <c r="H11255" i="15"/>
  <c r="B11255" i="15"/>
  <c r="H11254" i="15"/>
  <c r="B11254" i="15"/>
  <c r="H11253" i="15"/>
  <c r="B11253" i="15"/>
  <c r="H11252" i="15"/>
  <c r="B11252" i="15"/>
  <c r="H11251" i="15"/>
  <c r="B11251" i="15"/>
  <c r="H11250" i="15"/>
  <c r="B11250" i="15"/>
  <c r="H11249" i="15"/>
  <c r="B11249" i="15"/>
  <c r="H11248" i="15"/>
  <c r="B11248" i="15"/>
  <c r="H11247" i="15"/>
  <c r="B11247" i="15"/>
  <c r="H11246" i="15"/>
  <c r="B11246" i="15"/>
  <c r="H11245" i="15"/>
  <c r="B11245" i="15"/>
  <c r="H11244" i="15"/>
  <c r="B11244" i="15"/>
  <c r="H11243" i="15"/>
  <c r="B11243" i="15"/>
  <c r="H11242" i="15"/>
  <c r="B11242" i="15"/>
  <c r="H11241" i="15"/>
  <c r="B11241" i="15"/>
  <c r="H11240" i="15"/>
  <c r="B11240" i="15"/>
  <c r="H11239" i="15"/>
  <c r="B11239" i="15"/>
  <c r="H11238" i="15"/>
  <c r="B11238" i="15"/>
  <c r="H11237" i="15"/>
  <c r="B11237" i="15"/>
  <c r="H11236" i="15"/>
  <c r="B11236" i="15"/>
  <c r="H11235" i="15"/>
  <c r="B11235" i="15"/>
  <c r="H11234" i="15"/>
  <c r="B11234" i="15"/>
  <c r="H11233" i="15"/>
  <c r="B11233" i="15"/>
  <c r="H11232" i="15"/>
  <c r="B11232" i="15"/>
  <c r="H11231" i="15"/>
  <c r="B11231" i="15"/>
  <c r="H11230" i="15"/>
  <c r="B11230" i="15"/>
  <c r="H11229" i="15"/>
  <c r="B11229" i="15"/>
  <c r="H11228" i="15"/>
  <c r="B11228" i="15"/>
  <c r="H11227" i="15"/>
  <c r="B11227" i="15"/>
  <c r="H11226" i="15"/>
  <c r="B11226" i="15"/>
  <c r="H11225" i="15"/>
  <c r="B11225" i="15"/>
  <c r="H11224" i="15"/>
  <c r="B11224" i="15"/>
  <c r="H11223" i="15"/>
  <c r="B11223" i="15"/>
  <c r="H11222" i="15"/>
  <c r="B11222" i="15"/>
  <c r="H11221" i="15"/>
  <c r="B11221" i="15"/>
  <c r="H11220" i="15"/>
  <c r="B11220" i="15"/>
  <c r="H11219" i="15"/>
  <c r="B11219" i="15"/>
  <c r="H11218" i="15"/>
  <c r="B11218" i="15"/>
  <c r="H11217" i="15"/>
  <c r="B11217" i="15"/>
  <c r="H11216" i="15"/>
  <c r="B11216" i="15"/>
  <c r="H11215" i="15"/>
  <c r="B11215" i="15"/>
  <c r="H11214" i="15"/>
  <c r="B11214" i="15"/>
  <c r="H11213" i="15"/>
  <c r="B11213" i="15"/>
  <c r="H11212" i="15"/>
  <c r="B11212" i="15"/>
  <c r="H11211" i="15"/>
  <c r="B11211" i="15"/>
  <c r="H11210" i="15"/>
  <c r="B11210" i="15"/>
  <c r="H11209" i="15"/>
  <c r="B11209" i="15"/>
  <c r="H11208" i="15"/>
  <c r="B11208" i="15"/>
  <c r="H11207" i="15"/>
  <c r="B11207" i="15"/>
  <c r="H11206" i="15"/>
  <c r="B11206" i="15"/>
  <c r="H11205" i="15"/>
  <c r="B11205" i="15"/>
  <c r="H11204" i="15"/>
  <c r="B11204" i="15"/>
  <c r="H11203" i="15"/>
  <c r="B11203" i="15"/>
  <c r="H11202" i="15"/>
  <c r="B11202" i="15"/>
  <c r="H11201" i="15"/>
  <c r="B11201" i="15"/>
  <c r="H11200" i="15"/>
  <c r="B11200" i="15"/>
  <c r="H11199" i="15"/>
  <c r="B11199" i="15"/>
  <c r="H11198" i="15"/>
  <c r="B11198" i="15"/>
  <c r="H11197" i="15"/>
  <c r="B11197" i="15"/>
  <c r="H11196" i="15"/>
  <c r="B11196" i="15"/>
  <c r="H11195" i="15"/>
  <c r="B11195" i="15"/>
  <c r="H11194" i="15"/>
  <c r="B11194" i="15"/>
  <c r="H11193" i="15"/>
  <c r="B11193" i="15"/>
  <c r="H11192" i="15"/>
  <c r="B11192" i="15"/>
  <c r="H11191" i="15"/>
  <c r="B11191" i="15"/>
  <c r="H11190" i="15"/>
  <c r="B11190" i="15"/>
  <c r="H11189" i="15"/>
  <c r="B11189" i="15"/>
  <c r="H11188" i="15"/>
  <c r="B11188" i="15"/>
  <c r="H11187" i="15"/>
  <c r="B11187" i="15"/>
  <c r="H11186" i="15"/>
  <c r="B11186" i="15"/>
  <c r="H11185" i="15"/>
  <c r="B11185" i="15"/>
  <c r="H11184" i="15"/>
  <c r="B11184" i="15"/>
  <c r="H11183" i="15"/>
  <c r="B11183" i="15"/>
  <c r="H11182" i="15"/>
  <c r="B11182" i="15"/>
  <c r="H11181" i="15"/>
  <c r="B11181" i="15"/>
  <c r="H11180" i="15"/>
  <c r="B11180" i="15"/>
  <c r="H11179" i="15"/>
  <c r="B11179" i="15"/>
  <c r="H11178" i="15"/>
  <c r="B11178" i="15"/>
  <c r="H11177" i="15"/>
  <c r="B11177" i="15"/>
  <c r="H11176" i="15"/>
  <c r="B11176" i="15"/>
  <c r="H11175" i="15"/>
  <c r="B11175" i="15"/>
  <c r="H11174" i="15"/>
  <c r="B11174" i="15"/>
  <c r="H11173" i="15"/>
  <c r="B11173" i="15"/>
  <c r="H11172" i="15"/>
  <c r="B11172" i="15"/>
  <c r="H11171" i="15"/>
  <c r="B11171" i="15"/>
  <c r="H11170" i="15"/>
  <c r="B11170" i="15"/>
  <c r="H11169" i="15"/>
  <c r="B11169" i="15"/>
  <c r="H11168" i="15"/>
  <c r="B11168" i="15"/>
  <c r="H11167" i="15"/>
  <c r="B11167" i="15"/>
  <c r="H11166" i="15"/>
  <c r="B11166" i="15"/>
  <c r="H11165" i="15"/>
  <c r="B11165" i="15"/>
  <c r="H11164" i="15"/>
  <c r="B11164" i="15"/>
  <c r="H11163" i="15"/>
  <c r="B11163" i="15"/>
  <c r="H11162" i="15"/>
  <c r="B11162" i="15"/>
  <c r="H11161" i="15"/>
  <c r="B11161" i="15"/>
  <c r="H11160" i="15"/>
  <c r="B11160" i="15"/>
  <c r="H11159" i="15"/>
  <c r="B11159" i="15"/>
  <c r="H11158" i="15"/>
  <c r="B11158" i="15"/>
  <c r="H11157" i="15"/>
  <c r="B11157" i="15"/>
  <c r="H11156" i="15"/>
  <c r="B11156" i="15"/>
  <c r="H11155" i="15"/>
  <c r="B11155" i="15"/>
  <c r="H11154" i="15"/>
  <c r="B11154" i="15"/>
  <c r="H11153" i="15"/>
  <c r="B11153" i="15"/>
  <c r="H11152" i="15"/>
  <c r="B11152" i="15"/>
  <c r="H11151" i="15"/>
  <c r="B11151" i="15"/>
  <c r="H11150" i="15"/>
  <c r="B11150" i="15"/>
  <c r="H11149" i="15"/>
  <c r="B11149" i="15"/>
  <c r="H11148" i="15"/>
  <c r="B11148" i="15"/>
  <c r="H11147" i="15"/>
  <c r="B11147" i="15"/>
  <c r="H11146" i="15"/>
  <c r="B11146" i="15"/>
  <c r="H11145" i="15"/>
  <c r="B11145" i="15"/>
  <c r="H11144" i="15"/>
  <c r="B11144" i="15"/>
  <c r="H11143" i="15"/>
  <c r="B11143" i="15"/>
  <c r="H11142" i="15"/>
  <c r="B11142" i="15"/>
  <c r="H11141" i="15"/>
  <c r="B11141" i="15"/>
  <c r="H11140" i="15"/>
  <c r="B11140" i="15"/>
  <c r="H11139" i="15"/>
  <c r="B11139" i="15"/>
  <c r="H11138" i="15"/>
  <c r="B11138" i="15"/>
  <c r="H11137" i="15"/>
  <c r="B11137" i="15"/>
  <c r="H11136" i="15"/>
  <c r="B11136" i="15"/>
  <c r="H11135" i="15"/>
  <c r="B11135" i="15"/>
  <c r="H11134" i="15"/>
  <c r="B11134" i="15"/>
  <c r="H11133" i="15"/>
  <c r="B11133" i="15"/>
  <c r="H11132" i="15"/>
  <c r="B11132" i="15"/>
  <c r="H11131" i="15"/>
  <c r="B11131" i="15"/>
  <c r="H11130" i="15"/>
  <c r="B11130" i="15"/>
  <c r="H11129" i="15"/>
  <c r="B11129" i="15"/>
  <c r="H11128" i="15"/>
  <c r="B11128" i="15"/>
  <c r="H11127" i="15"/>
  <c r="B11127" i="15"/>
  <c r="H11126" i="15"/>
  <c r="B11126" i="15"/>
  <c r="H11125" i="15"/>
  <c r="B11125" i="15"/>
  <c r="H11124" i="15"/>
  <c r="B11124" i="15"/>
  <c r="H11123" i="15"/>
  <c r="B11123" i="15"/>
  <c r="H11122" i="15"/>
  <c r="B11122" i="15"/>
  <c r="H11121" i="15"/>
  <c r="B11121" i="15"/>
  <c r="H11120" i="15"/>
  <c r="B11120" i="15"/>
  <c r="H11119" i="15"/>
  <c r="B11119" i="15"/>
  <c r="H11118" i="15"/>
  <c r="B11118" i="15"/>
  <c r="H11117" i="15"/>
  <c r="B11117" i="15"/>
  <c r="H11116" i="15"/>
  <c r="B11116" i="15"/>
  <c r="H11115" i="15"/>
  <c r="B11115" i="15"/>
  <c r="H11114" i="15"/>
  <c r="B11114" i="15"/>
  <c r="H11113" i="15"/>
  <c r="B11113" i="15"/>
  <c r="H11112" i="15"/>
  <c r="B11112" i="15"/>
  <c r="H11111" i="15"/>
  <c r="B11111" i="15"/>
  <c r="H11110" i="15"/>
  <c r="B11110" i="15"/>
  <c r="H11109" i="15"/>
  <c r="B11109" i="15"/>
  <c r="H11108" i="15"/>
  <c r="B11108" i="15"/>
  <c r="H11107" i="15"/>
  <c r="B11107" i="15"/>
  <c r="H11106" i="15"/>
  <c r="B11106" i="15"/>
  <c r="H11105" i="15"/>
  <c r="B11105" i="15"/>
  <c r="H11104" i="15"/>
  <c r="B11104" i="15"/>
  <c r="H11103" i="15"/>
  <c r="B11103" i="15"/>
  <c r="H11102" i="15"/>
  <c r="B11102" i="15"/>
  <c r="H11101" i="15"/>
  <c r="B11101" i="15"/>
  <c r="H11100" i="15"/>
  <c r="B11100" i="15"/>
  <c r="H11099" i="15"/>
  <c r="B11099" i="15"/>
  <c r="H11098" i="15"/>
  <c r="B11098" i="15"/>
  <c r="H11097" i="15"/>
  <c r="B11097" i="15"/>
  <c r="H11096" i="15"/>
  <c r="B11096" i="15"/>
  <c r="H11095" i="15"/>
  <c r="B11095" i="15"/>
  <c r="H11094" i="15"/>
  <c r="B11094" i="15"/>
  <c r="H11093" i="15"/>
  <c r="B11093" i="15"/>
  <c r="H11092" i="15"/>
  <c r="B11092" i="15"/>
  <c r="H11091" i="15"/>
  <c r="B11091" i="15"/>
  <c r="H11090" i="15"/>
  <c r="B11090" i="15"/>
  <c r="H11089" i="15"/>
  <c r="B11089" i="15"/>
  <c r="H11088" i="15"/>
  <c r="B11088" i="15"/>
  <c r="H11087" i="15"/>
  <c r="B11087" i="15"/>
  <c r="H11086" i="15"/>
  <c r="B11086" i="15"/>
  <c r="H11085" i="15"/>
  <c r="B11085" i="15"/>
  <c r="H11084" i="15"/>
  <c r="B11084" i="15"/>
  <c r="H11083" i="15"/>
  <c r="B11083" i="15"/>
  <c r="H11082" i="15"/>
  <c r="B11082" i="15"/>
  <c r="H11081" i="15"/>
  <c r="B11081" i="15"/>
  <c r="H11080" i="15"/>
  <c r="B11080" i="15"/>
  <c r="H11079" i="15"/>
  <c r="B11079" i="15"/>
  <c r="H11078" i="15"/>
  <c r="B11078" i="15"/>
  <c r="H11077" i="15"/>
  <c r="B11077" i="15"/>
  <c r="H11076" i="15"/>
  <c r="B11076" i="15"/>
  <c r="H11075" i="15"/>
  <c r="B11075" i="15"/>
  <c r="H11074" i="15"/>
  <c r="B11074" i="15"/>
  <c r="H11073" i="15"/>
  <c r="B11073" i="15"/>
  <c r="H11072" i="15"/>
  <c r="B11072" i="15"/>
  <c r="H11071" i="15"/>
  <c r="B11071" i="15"/>
  <c r="H11070" i="15"/>
  <c r="B11070" i="15"/>
  <c r="H11069" i="15"/>
  <c r="B11069" i="15"/>
  <c r="H11068" i="15"/>
  <c r="B11068" i="15"/>
  <c r="H11067" i="15"/>
  <c r="B11067" i="15"/>
  <c r="H11066" i="15"/>
  <c r="B11066" i="15"/>
  <c r="H11065" i="15"/>
  <c r="B11065" i="15"/>
  <c r="H11064" i="15"/>
  <c r="B11064" i="15"/>
  <c r="H11063" i="15"/>
  <c r="B11063" i="15"/>
  <c r="H11062" i="15"/>
  <c r="B11062" i="15"/>
  <c r="H11061" i="15"/>
  <c r="B11061" i="15"/>
  <c r="H11060" i="15"/>
  <c r="B11060" i="15"/>
  <c r="H11059" i="15"/>
  <c r="B11059" i="15"/>
  <c r="H11058" i="15"/>
  <c r="B11058" i="15"/>
  <c r="H11057" i="15"/>
  <c r="B11057" i="15"/>
  <c r="H11056" i="15"/>
  <c r="B11056" i="15"/>
  <c r="H11055" i="15"/>
  <c r="B11055" i="15"/>
  <c r="H11054" i="15"/>
  <c r="B11054" i="15"/>
  <c r="H11053" i="15"/>
  <c r="B11053" i="15"/>
  <c r="H11052" i="15"/>
  <c r="B11052" i="15"/>
  <c r="H11051" i="15"/>
  <c r="B11051" i="15"/>
  <c r="H11050" i="15"/>
  <c r="B11050" i="15"/>
  <c r="H11049" i="15"/>
  <c r="B11049" i="15"/>
  <c r="H11048" i="15"/>
  <c r="B11048" i="15"/>
  <c r="H11047" i="15"/>
  <c r="B11047" i="15"/>
  <c r="H11046" i="15"/>
  <c r="B11046" i="15"/>
  <c r="H11045" i="15"/>
  <c r="B11045" i="15"/>
  <c r="H11044" i="15"/>
  <c r="B11044" i="15"/>
  <c r="H11043" i="15"/>
  <c r="B11043" i="15"/>
  <c r="H11042" i="15"/>
  <c r="B11042" i="15"/>
  <c r="H11041" i="15"/>
  <c r="B11041" i="15"/>
  <c r="H11040" i="15"/>
  <c r="B11040" i="15"/>
  <c r="H11039" i="15"/>
  <c r="B11039" i="15"/>
  <c r="H11038" i="15"/>
  <c r="B11038" i="15"/>
  <c r="H11037" i="15"/>
  <c r="B11037" i="15"/>
  <c r="H11036" i="15"/>
  <c r="B11036" i="15"/>
  <c r="H11035" i="15"/>
  <c r="B11035" i="15"/>
  <c r="H11034" i="15"/>
  <c r="B11034" i="15"/>
  <c r="H11033" i="15"/>
  <c r="B11033" i="15"/>
  <c r="H11032" i="15"/>
  <c r="B11032" i="15"/>
  <c r="H11031" i="15"/>
  <c r="B11031" i="15"/>
  <c r="H11030" i="15"/>
  <c r="B11030" i="15"/>
  <c r="H11029" i="15"/>
  <c r="B11029" i="15"/>
  <c r="H11028" i="15"/>
  <c r="B11028" i="15"/>
  <c r="H11027" i="15"/>
  <c r="B11027" i="15"/>
  <c r="H11026" i="15"/>
  <c r="B11026" i="15"/>
  <c r="H11025" i="15"/>
  <c r="B11025" i="15"/>
  <c r="H11024" i="15"/>
  <c r="B11024" i="15"/>
  <c r="H11023" i="15"/>
  <c r="B11023" i="15"/>
  <c r="H11022" i="15"/>
  <c r="B11022" i="15"/>
  <c r="H11021" i="15"/>
  <c r="B11021" i="15"/>
  <c r="H11020" i="15"/>
  <c r="B11020" i="15"/>
  <c r="H11019" i="15"/>
  <c r="B11019" i="15"/>
  <c r="H11018" i="15"/>
  <c r="B11018" i="15"/>
  <c r="H11017" i="15"/>
  <c r="B11017" i="15"/>
  <c r="H11016" i="15"/>
  <c r="B11016" i="15"/>
  <c r="H11015" i="15"/>
  <c r="B11015" i="15"/>
  <c r="H11014" i="15"/>
  <c r="B11014" i="15"/>
  <c r="H11013" i="15"/>
  <c r="B11013" i="15"/>
  <c r="H11012" i="15"/>
  <c r="B11012" i="15"/>
  <c r="H11011" i="15"/>
  <c r="B11011" i="15"/>
  <c r="H11010" i="15"/>
  <c r="B11010" i="15"/>
  <c r="H11009" i="15"/>
  <c r="B11009" i="15"/>
  <c r="H11008" i="15"/>
  <c r="B11008" i="15"/>
  <c r="H11007" i="15"/>
  <c r="B11007" i="15"/>
  <c r="H11006" i="15"/>
  <c r="B11006" i="15"/>
  <c r="H11005" i="15"/>
  <c r="B11005" i="15"/>
  <c r="H11004" i="15"/>
  <c r="B11004" i="15"/>
  <c r="H11003" i="15"/>
  <c r="B11003" i="15"/>
  <c r="H11002" i="15"/>
  <c r="B11002" i="15"/>
  <c r="H11001" i="15"/>
  <c r="B11001" i="15"/>
  <c r="H11000" i="15"/>
  <c r="B11000" i="15"/>
  <c r="H10999" i="15"/>
  <c r="B10999" i="15"/>
  <c r="H10998" i="15"/>
  <c r="B10998" i="15"/>
  <c r="H10997" i="15"/>
  <c r="B10997" i="15"/>
  <c r="H10996" i="15"/>
  <c r="B10996" i="15"/>
  <c r="H10995" i="15"/>
  <c r="B10995" i="15"/>
  <c r="H10994" i="15"/>
  <c r="B10994" i="15"/>
  <c r="H10993" i="15"/>
  <c r="B10993" i="15"/>
  <c r="H10992" i="15"/>
  <c r="B10992" i="15"/>
  <c r="H10991" i="15"/>
  <c r="B10991" i="15"/>
  <c r="H10990" i="15"/>
  <c r="B10990" i="15"/>
  <c r="H10989" i="15"/>
  <c r="B10989" i="15"/>
  <c r="H10988" i="15"/>
  <c r="B10988" i="15"/>
  <c r="H10987" i="15"/>
  <c r="B10987" i="15"/>
  <c r="H10986" i="15"/>
  <c r="B10986" i="15"/>
  <c r="H10985" i="15"/>
  <c r="B10985" i="15"/>
  <c r="H10984" i="15"/>
  <c r="B10984" i="15"/>
  <c r="H10983" i="15"/>
  <c r="B10983" i="15"/>
  <c r="H10982" i="15"/>
  <c r="B10982" i="15"/>
  <c r="H10981" i="15"/>
  <c r="B10981" i="15"/>
  <c r="H10980" i="15"/>
  <c r="B10980" i="15"/>
  <c r="H10979" i="15"/>
  <c r="B10979" i="15"/>
  <c r="H10978" i="15"/>
  <c r="B10978" i="15"/>
  <c r="H10977" i="15"/>
  <c r="B10977" i="15"/>
  <c r="H10976" i="15"/>
  <c r="B10976" i="15"/>
  <c r="H10975" i="15"/>
  <c r="B10975" i="15"/>
  <c r="H10974" i="15"/>
  <c r="B10974" i="15"/>
  <c r="H10973" i="15"/>
  <c r="B10973" i="15"/>
  <c r="H10972" i="15"/>
  <c r="B10972" i="15"/>
  <c r="H10971" i="15"/>
  <c r="B10971" i="15"/>
  <c r="H10970" i="15"/>
  <c r="B10970" i="15"/>
  <c r="H10969" i="15"/>
  <c r="B10969" i="15"/>
  <c r="H10968" i="15"/>
  <c r="B10968" i="15"/>
  <c r="H10967" i="15"/>
  <c r="B10967" i="15"/>
  <c r="H10966" i="15"/>
  <c r="B10966" i="15"/>
  <c r="H10965" i="15"/>
  <c r="B10965" i="15"/>
  <c r="H10964" i="15"/>
  <c r="B10964" i="15"/>
  <c r="H10963" i="15"/>
  <c r="B10963" i="15"/>
  <c r="H10962" i="15"/>
  <c r="B10962" i="15"/>
  <c r="H10961" i="15"/>
  <c r="B10961" i="15"/>
  <c r="H10960" i="15"/>
  <c r="B10960" i="15"/>
  <c r="H10959" i="15"/>
  <c r="B10959" i="15"/>
  <c r="H10958" i="15"/>
  <c r="B10958" i="15"/>
  <c r="H10957" i="15"/>
  <c r="B10957" i="15"/>
  <c r="H10956" i="15"/>
  <c r="B10956" i="15"/>
  <c r="H10955" i="15"/>
  <c r="B10955" i="15"/>
  <c r="H10954" i="15"/>
  <c r="B10954" i="15"/>
  <c r="H10953" i="15"/>
  <c r="B10953" i="15"/>
  <c r="H10952" i="15"/>
  <c r="B10952" i="15"/>
  <c r="H10951" i="15"/>
  <c r="B10951" i="15"/>
  <c r="H10950" i="15"/>
  <c r="B10950" i="15"/>
  <c r="H10949" i="15"/>
  <c r="B10949" i="15"/>
  <c r="H10948" i="15"/>
  <c r="B10948" i="15"/>
  <c r="H10947" i="15"/>
  <c r="B10947" i="15"/>
  <c r="H10946" i="15"/>
  <c r="B10946" i="15"/>
  <c r="H10945" i="15"/>
  <c r="B10945" i="15"/>
  <c r="H10944" i="15"/>
  <c r="B10944" i="15"/>
  <c r="H10943" i="15"/>
  <c r="B10943" i="15"/>
  <c r="H10942" i="15"/>
  <c r="B10942" i="15"/>
  <c r="H10941" i="15"/>
  <c r="B10941" i="15"/>
  <c r="H10940" i="15"/>
  <c r="B10940" i="15"/>
  <c r="H10939" i="15"/>
  <c r="B10939" i="15"/>
  <c r="H10938" i="15"/>
  <c r="B10938" i="15"/>
  <c r="H10937" i="15"/>
  <c r="B10937" i="15"/>
  <c r="H10936" i="15"/>
  <c r="B10936" i="15"/>
  <c r="H10935" i="15"/>
  <c r="B10935" i="15"/>
  <c r="H10934" i="15"/>
  <c r="B10934" i="15"/>
  <c r="H10933" i="15"/>
  <c r="B10933" i="15"/>
  <c r="H10932" i="15"/>
  <c r="B10932" i="15"/>
  <c r="H10931" i="15"/>
  <c r="B10931" i="15"/>
  <c r="H10930" i="15"/>
  <c r="B10930" i="15"/>
  <c r="H10929" i="15"/>
  <c r="B10929" i="15"/>
  <c r="H10928" i="15"/>
  <c r="B10928" i="15"/>
  <c r="H10927" i="15"/>
  <c r="B10927" i="15"/>
  <c r="H10926" i="15"/>
  <c r="B10926" i="15"/>
  <c r="H10925" i="15"/>
  <c r="B10925" i="15"/>
  <c r="H10924" i="15"/>
  <c r="B10924" i="15"/>
  <c r="H10923" i="15"/>
  <c r="B10923" i="15"/>
  <c r="H10922" i="15"/>
  <c r="B10922" i="15"/>
  <c r="H10921" i="15"/>
  <c r="B10921" i="15"/>
  <c r="H10920" i="15"/>
  <c r="B10920" i="15"/>
  <c r="H10919" i="15"/>
  <c r="B10919" i="15"/>
  <c r="H10918" i="15"/>
  <c r="B10918" i="15"/>
  <c r="H10917" i="15"/>
  <c r="B10917" i="15"/>
  <c r="H10916" i="15"/>
  <c r="B10916" i="15"/>
  <c r="H10915" i="15"/>
  <c r="B10915" i="15"/>
  <c r="H10914" i="15"/>
  <c r="B10914" i="15"/>
  <c r="H10913" i="15"/>
  <c r="B10913" i="15"/>
  <c r="H10912" i="15"/>
  <c r="B10912" i="15"/>
  <c r="H10911" i="15"/>
  <c r="B10911" i="15"/>
  <c r="H10910" i="15"/>
  <c r="B10910" i="15"/>
  <c r="H10909" i="15"/>
  <c r="B10909" i="15"/>
  <c r="H10908" i="15"/>
  <c r="B10908" i="15"/>
  <c r="H10907" i="15"/>
  <c r="B10907" i="15"/>
  <c r="H10906" i="15"/>
  <c r="B10906" i="15"/>
  <c r="H10905" i="15"/>
  <c r="B10905" i="15"/>
  <c r="H10904" i="15"/>
  <c r="B10904" i="15"/>
  <c r="H10903" i="15"/>
  <c r="B10903" i="15"/>
  <c r="H10902" i="15"/>
  <c r="B10902" i="15"/>
  <c r="H10901" i="15"/>
  <c r="B10901" i="15"/>
  <c r="H10900" i="15"/>
  <c r="B10900" i="15"/>
  <c r="H10899" i="15"/>
  <c r="B10899" i="15"/>
  <c r="H10898" i="15"/>
  <c r="B10898" i="15"/>
  <c r="H10897" i="15"/>
  <c r="B10897" i="15"/>
  <c r="H10896" i="15"/>
  <c r="B10896" i="15"/>
  <c r="H10895" i="15"/>
  <c r="B10895" i="15"/>
  <c r="H10894" i="15"/>
  <c r="B10894" i="15"/>
  <c r="H10893" i="15"/>
  <c r="B10893" i="15"/>
  <c r="H10892" i="15"/>
  <c r="B10892" i="15"/>
  <c r="H10891" i="15"/>
  <c r="B10891" i="15"/>
  <c r="H10890" i="15"/>
  <c r="B10890" i="15"/>
  <c r="H10889" i="15"/>
  <c r="B10889" i="15"/>
  <c r="H10888" i="15"/>
  <c r="B10888" i="15"/>
  <c r="H10887" i="15"/>
  <c r="B10887" i="15"/>
  <c r="H10886" i="15"/>
  <c r="B10886" i="15"/>
  <c r="H10885" i="15"/>
  <c r="B10885" i="15"/>
  <c r="H10884" i="15"/>
  <c r="B10884" i="15"/>
  <c r="H10883" i="15"/>
  <c r="B10883" i="15"/>
  <c r="H10882" i="15"/>
  <c r="B10882" i="15"/>
  <c r="H10881" i="15"/>
  <c r="B10881" i="15"/>
  <c r="H10880" i="15"/>
  <c r="B10880" i="15"/>
  <c r="H10879" i="15"/>
  <c r="B10879" i="15"/>
  <c r="H10878" i="15"/>
  <c r="B10878" i="15"/>
  <c r="H10877" i="15"/>
  <c r="B10877" i="15"/>
  <c r="H10876" i="15"/>
  <c r="B10876" i="15"/>
  <c r="H10875" i="15"/>
  <c r="B10875" i="15"/>
  <c r="H10874" i="15"/>
  <c r="B10874" i="15"/>
  <c r="H10873" i="15"/>
  <c r="B10873" i="15"/>
  <c r="H10872" i="15"/>
  <c r="B10872" i="15"/>
  <c r="H10871" i="15"/>
  <c r="B10871" i="15"/>
  <c r="H10870" i="15"/>
  <c r="B10870" i="15"/>
  <c r="H10869" i="15"/>
  <c r="B10869" i="15"/>
  <c r="H10868" i="15"/>
  <c r="B10868" i="15"/>
  <c r="H10867" i="15"/>
  <c r="B10867" i="15"/>
  <c r="H10866" i="15"/>
  <c r="B10866" i="15"/>
  <c r="H10865" i="15"/>
  <c r="B10865" i="15"/>
  <c r="H10864" i="15"/>
  <c r="B10864" i="15"/>
  <c r="H10863" i="15"/>
  <c r="B10863" i="15"/>
  <c r="H10862" i="15"/>
  <c r="B10862" i="15"/>
  <c r="H10861" i="15"/>
  <c r="B10861" i="15"/>
  <c r="H10860" i="15"/>
  <c r="B10860" i="15"/>
  <c r="H10859" i="15"/>
  <c r="B10859" i="15"/>
  <c r="H10858" i="15"/>
  <c r="B10858" i="15"/>
  <c r="H10857" i="15"/>
  <c r="B10857" i="15"/>
  <c r="H10856" i="15"/>
  <c r="B10856" i="15"/>
  <c r="H10855" i="15"/>
  <c r="B10855" i="15"/>
  <c r="H10854" i="15"/>
  <c r="B10854" i="15"/>
  <c r="H10853" i="15"/>
  <c r="B10853" i="15"/>
  <c r="H10852" i="15"/>
  <c r="B10852" i="15"/>
  <c r="H10851" i="15"/>
  <c r="B10851" i="15"/>
  <c r="H10850" i="15"/>
  <c r="B10850" i="15"/>
  <c r="H10849" i="15"/>
  <c r="B10849" i="15"/>
  <c r="H10848" i="15"/>
  <c r="B10848" i="15"/>
  <c r="H10847" i="15"/>
  <c r="B10847" i="15"/>
  <c r="H10846" i="15"/>
  <c r="B10846" i="15"/>
  <c r="H10845" i="15"/>
  <c r="B10845" i="15"/>
  <c r="H10844" i="15"/>
  <c r="B10844" i="15"/>
  <c r="H10843" i="15"/>
  <c r="B10843" i="15"/>
  <c r="H10842" i="15"/>
  <c r="B10842" i="15"/>
  <c r="H10841" i="15"/>
  <c r="B10841" i="15"/>
  <c r="H10840" i="15"/>
  <c r="B10840" i="15"/>
  <c r="H10839" i="15"/>
  <c r="B10839" i="15"/>
  <c r="H10838" i="15"/>
  <c r="B10838" i="15"/>
  <c r="H10837" i="15"/>
  <c r="B10837" i="15"/>
  <c r="H10836" i="15"/>
  <c r="B10836" i="15"/>
  <c r="H10835" i="15"/>
  <c r="B10835" i="15"/>
  <c r="H10834" i="15"/>
  <c r="B10834" i="15"/>
  <c r="H10833" i="15"/>
  <c r="B10833" i="15"/>
  <c r="H10832" i="15"/>
  <c r="B10832" i="15"/>
  <c r="H10831" i="15"/>
  <c r="B10831" i="15"/>
  <c r="H10830" i="15"/>
  <c r="B10830" i="15"/>
  <c r="H10829" i="15"/>
  <c r="B10829" i="15"/>
  <c r="H10828" i="15"/>
  <c r="B10828" i="15"/>
  <c r="H10827" i="15"/>
  <c r="B10827" i="15"/>
  <c r="H10826" i="15"/>
  <c r="B10826" i="15"/>
  <c r="H10825" i="15"/>
  <c r="B10825" i="15"/>
  <c r="H10824" i="15"/>
  <c r="B10824" i="15"/>
  <c r="H10823" i="15"/>
  <c r="B10823" i="15"/>
  <c r="H10822" i="15"/>
  <c r="B10822" i="15"/>
  <c r="H10821" i="15"/>
  <c r="B10821" i="15"/>
  <c r="H10820" i="15"/>
  <c r="B10820" i="15"/>
  <c r="H10819" i="15"/>
  <c r="B10819" i="15"/>
  <c r="H10818" i="15"/>
  <c r="B10818" i="15"/>
  <c r="H10817" i="15"/>
  <c r="B10817" i="15"/>
  <c r="H10816" i="15"/>
  <c r="B10816" i="15"/>
  <c r="H10815" i="15"/>
  <c r="B10815" i="15"/>
  <c r="H10814" i="15"/>
  <c r="B10814" i="15"/>
  <c r="H10813" i="15"/>
  <c r="B10813" i="15"/>
  <c r="H10812" i="15"/>
  <c r="B10812" i="15"/>
  <c r="H10811" i="15"/>
  <c r="B10811" i="15"/>
  <c r="H10810" i="15"/>
  <c r="B10810" i="15"/>
  <c r="H10809" i="15"/>
  <c r="B10809" i="15"/>
  <c r="H10808" i="15"/>
  <c r="B10808" i="15"/>
  <c r="H10807" i="15"/>
  <c r="B10807" i="15"/>
  <c r="H10806" i="15"/>
  <c r="B10806" i="15"/>
  <c r="H10805" i="15"/>
  <c r="B10805" i="15"/>
  <c r="H10804" i="15"/>
  <c r="B10804" i="15"/>
  <c r="H10803" i="15"/>
  <c r="B10803" i="15"/>
  <c r="H10802" i="15"/>
  <c r="B10802" i="15"/>
  <c r="H10801" i="15"/>
  <c r="B10801" i="15"/>
  <c r="H10800" i="15"/>
  <c r="B10800" i="15"/>
  <c r="H10799" i="15"/>
  <c r="B10799" i="15"/>
  <c r="H10798" i="15"/>
  <c r="B10798" i="15"/>
  <c r="H10797" i="15"/>
  <c r="B10797" i="15"/>
  <c r="H10796" i="15"/>
  <c r="B10796" i="15"/>
  <c r="H10795" i="15"/>
  <c r="B10795" i="15"/>
  <c r="H10794" i="15"/>
  <c r="B10794" i="15"/>
  <c r="H10793" i="15"/>
  <c r="B10793" i="15"/>
  <c r="H10792" i="15"/>
  <c r="B10792" i="15"/>
  <c r="H10791" i="15"/>
  <c r="B10791" i="15"/>
  <c r="H10790" i="15"/>
  <c r="B10790" i="15"/>
  <c r="H10789" i="15"/>
  <c r="B10789" i="15"/>
  <c r="H10788" i="15"/>
  <c r="B10788" i="15"/>
  <c r="H10787" i="15"/>
  <c r="B10787" i="15"/>
  <c r="H10786" i="15"/>
  <c r="B10786" i="15"/>
  <c r="H10785" i="15"/>
  <c r="B10785" i="15"/>
  <c r="H10784" i="15"/>
  <c r="B10784" i="15"/>
  <c r="H10783" i="15"/>
  <c r="B10783" i="15"/>
  <c r="H10782" i="15"/>
  <c r="B10782" i="15"/>
  <c r="H10781" i="15"/>
  <c r="B10781" i="15"/>
  <c r="H10780" i="15"/>
  <c r="B10780" i="15"/>
  <c r="H10779" i="15"/>
  <c r="B10779" i="15"/>
  <c r="H10778" i="15"/>
  <c r="B10778" i="15"/>
  <c r="H10777" i="15"/>
  <c r="B10777" i="15"/>
  <c r="H10776" i="15"/>
  <c r="B10776" i="15"/>
  <c r="H10775" i="15"/>
  <c r="B10775" i="15"/>
  <c r="H10774" i="15"/>
  <c r="B10774" i="15"/>
  <c r="H10773" i="15"/>
  <c r="B10773" i="15"/>
  <c r="H10772" i="15"/>
  <c r="B10772" i="15"/>
  <c r="H10771" i="15"/>
  <c r="B10771" i="15"/>
  <c r="H10770" i="15"/>
  <c r="B10770" i="15"/>
  <c r="H10769" i="15"/>
  <c r="B10769" i="15"/>
  <c r="H10768" i="15"/>
  <c r="B10768" i="15"/>
  <c r="H10767" i="15"/>
  <c r="B10767" i="15"/>
  <c r="H10766" i="15"/>
  <c r="B10766" i="15"/>
  <c r="H10765" i="15"/>
  <c r="B10765" i="15"/>
  <c r="H10764" i="15"/>
  <c r="B10764" i="15"/>
  <c r="H10763" i="15"/>
  <c r="B10763" i="15"/>
  <c r="H10762" i="15"/>
  <c r="B10762" i="15"/>
  <c r="H10761" i="15"/>
  <c r="B10761" i="15"/>
  <c r="H10760" i="15"/>
  <c r="B10760" i="15"/>
  <c r="H10759" i="15"/>
  <c r="B10759" i="15"/>
  <c r="H10758" i="15"/>
  <c r="B10758" i="15"/>
  <c r="H10757" i="15"/>
  <c r="B10757" i="15"/>
  <c r="H10756" i="15"/>
  <c r="B10756" i="15"/>
  <c r="H10755" i="15"/>
  <c r="B10755" i="15"/>
  <c r="H10754" i="15"/>
  <c r="B10754" i="15"/>
  <c r="H10753" i="15"/>
  <c r="B10753" i="15"/>
  <c r="H10752" i="15"/>
  <c r="B10752" i="15"/>
  <c r="H10751" i="15"/>
  <c r="B10751" i="15"/>
  <c r="H10750" i="15"/>
  <c r="B10750" i="15"/>
  <c r="H10749" i="15"/>
  <c r="B10749" i="15"/>
  <c r="H10748" i="15"/>
  <c r="B10748" i="15"/>
  <c r="H10747" i="15"/>
  <c r="B10747" i="15"/>
  <c r="H10746" i="15"/>
  <c r="B10746" i="15"/>
  <c r="H10745" i="15"/>
  <c r="B10745" i="15"/>
  <c r="H10744" i="15"/>
  <c r="B10744" i="15"/>
  <c r="H10743" i="15"/>
  <c r="B10743" i="15"/>
  <c r="H10742" i="15"/>
  <c r="B10742" i="15"/>
  <c r="H10741" i="15"/>
  <c r="B10741" i="15"/>
  <c r="H10740" i="15"/>
  <c r="B10740" i="15"/>
  <c r="H10739" i="15"/>
  <c r="B10739" i="15"/>
  <c r="H10738" i="15"/>
  <c r="B10738" i="15"/>
  <c r="H10737" i="15"/>
  <c r="B10737" i="15"/>
  <c r="H10736" i="15"/>
  <c r="B10736" i="15"/>
  <c r="H10735" i="15"/>
  <c r="B10735" i="15"/>
  <c r="H10734" i="15"/>
  <c r="B10734" i="15"/>
  <c r="H10733" i="15"/>
  <c r="B10733" i="15"/>
  <c r="H10732" i="15"/>
  <c r="B10732" i="15"/>
  <c r="H10731" i="15"/>
  <c r="B10731" i="15"/>
  <c r="H10730" i="15"/>
  <c r="B10730" i="15"/>
  <c r="H10729" i="15"/>
  <c r="B10729" i="15"/>
  <c r="H10728" i="15"/>
  <c r="B10728" i="15"/>
  <c r="H10727" i="15"/>
  <c r="B10727" i="15"/>
  <c r="H10726" i="15"/>
  <c r="B10726" i="15"/>
  <c r="H10725" i="15"/>
  <c r="B10725" i="15"/>
  <c r="H10724" i="15"/>
  <c r="B10724" i="15"/>
  <c r="H10723" i="15"/>
  <c r="B10723" i="15"/>
  <c r="H10722" i="15"/>
  <c r="B10722" i="15"/>
  <c r="H10721" i="15"/>
  <c r="B10721" i="15"/>
  <c r="H10720" i="15"/>
  <c r="B10720" i="15"/>
  <c r="H10719" i="15"/>
  <c r="B10719" i="15"/>
  <c r="H10718" i="15"/>
  <c r="B10718" i="15"/>
  <c r="H10717" i="15"/>
  <c r="B10717" i="15"/>
  <c r="H10716" i="15"/>
  <c r="B10716" i="15"/>
  <c r="H10715" i="15"/>
  <c r="B10715" i="15"/>
  <c r="H10714" i="15"/>
  <c r="B10714" i="15"/>
  <c r="H10713" i="15"/>
  <c r="B10713" i="15"/>
  <c r="H10712" i="15"/>
  <c r="B10712" i="15"/>
  <c r="H10711" i="15"/>
  <c r="B10711" i="15"/>
  <c r="H10710" i="15"/>
  <c r="B10710" i="15"/>
  <c r="H10709" i="15"/>
  <c r="B10709" i="15"/>
  <c r="H10708" i="15"/>
  <c r="B10708" i="15"/>
  <c r="H10707" i="15"/>
  <c r="B10707" i="15"/>
  <c r="H10706" i="15"/>
  <c r="B10706" i="15"/>
  <c r="H10705" i="15"/>
  <c r="B10705" i="15"/>
  <c r="H10704" i="15"/>
  <c r="B10704" i="15"/>
  <c r="H10703" i="15"/>
  <c r="B10703" i="15"/>
  <c r="H10702" i="15"/>
  <c r="B10702" i="15"/>
  <c r="H10701" i="15"/>
  <c r="B10701" i="15"/>
  <c r="H10700" i="15"/>
  <c r="B10700" i="15"/>
  <c r="H10699" i="15"/>
  <c r="B10699" i="15"/>
  <c r="H10698" i="15"/>
  <c r="B10698" i="15"/>
  <c r="H10697" i="15"/>
  <c r="B10697" i="15"/>
  <c r="H10696" i="15"/>
  <c r="B10696" i="15"/>
  <c r="H10695" i="15"/>
  <c r="B10695" i="15"/>
  <c r="H10694" i="15"/>
  <c r="B10694" i="15"/>
  <c r="H10693" i="15"/>
  <c r="B10693" i="15"/>
  <c r="H10692" i="15"/>
  <c r="B10692" i="15"/>
  <c r="H10691" i="15"/>
  <c r="B10691" i="15"/>
  <c r="H10690" i="15"/>
  <c r="B10690" i="15"/>
  <c r="H10689" i="15"/>
  <c r="B10689" i="15"/>
  <c r="H10688" i="15"/>
  <c r="B10688" i="15"/>
  <c r="H10687" i="15"/>
  <c r="B10687" i="15"/>
  <c r="H10686" i="15"/>
  <c r="B10686" i="15"/>
  <c r="H10685" i="15"/>
  <c r="B10685" i="15"/>
  <c r="H10684" i="15"/>
  <c r="B10684" i="15"/>
  <c r="H10683" i="15"/>
  <c r="B10683" i="15"/>
  <c r="H10682" i="15"/>
  <c r="B10682" i="15"/>
  <c r="H10681" i="15"/>
  <c r="B10681" i="15"/>
  <c r="H10680" i="15"/>
  <c r="B10680" i="15"/>
  <c r="H10679" i="15"/>
  <c r="B10679" i="15"/>
  <c r="H10678" i="15"/>
  <c r="B10678" i="15"/>
  <c r="H10677" i="15"/>
  <c r="B10677" i="15"/>
  <c r="H10676" i="15"/>
  <c r="B10676" i="15"/>
  <c r="H10675" i="15"/>
  <c r="B10675" i="15"/>
  <c r="H10674" i="15"/>
  <c r="B10674" i="15"/>
  <c r="H10673" i="15"/>
  <c r="B10673" i="15"/>
  <c r="H10672" i="15"/>
  <c r="B10672" i="15"/>
  <c r="H10671" i="15"/>
  <c r="B10671" i="15"/>
  <c r="H10670" i="15"/>
  <c r="B10670" i="15"/>
  <c r="H10669" i="15"/>
  <c r="B10669" i="15"/>
  <c r="H10668" i="15"/>
  <c r="B10668" i="15"/>
  <c r="H10667" i="15"/>
  <c r="B10667" i="15"/>
  <c r="H10666" i="15"/>
  <c r="B10666" i="15"/>
  <c r="H10665" i="15"/>
  <c r="B10665" i="15"/>
  <c r="H10664" i="15"/>
  <c r="B10664" i="15"/>
  <c r="H10663" i="15"/>
  <c r="B10663" i="15"/>
  <c r="H10662" i="15"/>
  <c r="B10662" i="15"/>
  <c r="H10661" i="15"/>
  <c r="B10661" i="15"/>
  <c r="H10660" i="15"/>
  <c r="B10660" i="15"/>
  <c r="H10659" i="15"/>
  <c r="B10659" i="15"/>
  <c r="H10658" i="15"/>
  <c r="B10658" i="15"/>
  <c r="H10657" i="15"/>
  <c r="B10657" i="15"/>
  <c r="H10656" i="15"/>
  <c r="B10656" i="15"/>
  <c r="H10655" i="15"/>
  <c r="B10655" i="15"/>
  <c r="H10654" i="15"/>
  <c r="B10654" i="15"/>
  <c r="H10653" i="15"/>
  <c r="B10653" i="15"/>
  <c r="H10652" i="15"/>
  <c r="B10652" i="15"/>
  <c r="H10651" i="15"/>
  <c r="B10651" i="15"/>
  <c r="H10650" i="15"/>
  <c r="B10650" i="15"/>
  <c r="H10649" i="15"/>
  <c r="B10649" i="15"/>
  <c r="H10648" i="15"/>
  <c r="B10648" i="15"/>
  <c r="H10647" i="15"/>
  <c r="B10647" i="15"/>
  <c r="H10646" i="15"/>
  <c r="B10646" i="15"/>
  <c r="H10645" i="15"/>
  <c r="B10645" i="15"/>
  <c r="H10644" i="15"/>
  <c r="B10644" i="15"/>
  <c r="H10643" i="15"/>
  <c r="B10643" i="15"/>
  <c r="H10642" i="15"/>
  <c r="B10642" i="15"/>
  <c r="H10641" i="15"/>
  <c r="B10641" i="15"/>
  <c r="H10640" i="15"/>
  <c r="B10640" i="15"/>
  <c r="H10639" i="15"/>
  <c r="B10639" i="15"/>
  <c r="H10638" i="15"/>
  <c r="B10638" i="15"/>
  <c r="H10637" i="15"/>
  <c r="B10637" i="15"/>
  <c r="H10636" i="15"/>
  <c r="B10636" i="15"/>
  <c r="H10635" i="15"/>
  <c r="B10635" i="15"/>
  <c r="H10634" i="15"/>
  <c r="B10634" i="15"/>
  <c r="H10633" i="15"/>
  <c r="B10633" i="15"/>
  <c r="H10632" i="15"/>
  <c r="B10632" i="15"/>
  <c r="H10631" i="15"/>
  <c r="B10631" i="15"/>
  <c r="H10630" i="15"/>
  <c r="B10630" i="15"/>
  <c r="H10629" i="15"/>
  <c r="B10629" i="15"/>
  <c r="H10628" i="15"/>
  <c r="B10628" i="15"/>
  <c r="H10627" i="15"/>
  <c r="B10627" i="15"/>
  <c r="H10626" i="15"/>
  <c r="B10626" i="15"/>
  <c r="H10625" i="15"/>
  <c r="B10625" i="15"/>
  <c r="H10624" i="15"/>
  <c r="B10624" i="15"/>
  <c r="H10623" i="15"/>
  <c r="B10623" i="15"/>
  <c r="H10622" i="15"/>
  <c r="B10622" i="15"/>
  <c r="H10621" i="15"/>
  <c r="B10621" i="15"/>
  <c r="H10620" i="15"/>
  <c r="B10620" i="15"/>
  <c r="H10619" i="15"/>
  <c r="B10619" i="15"/>
  <c r="H10618" i="15"/>
  <c r="B10618" i="15"/>
  <c r="H10617" i="15"/>
  <c r="B10617" i="15"/>
  <c r="H10616" i="15"/>
  <c r="B10616" i="15"/>
  <c r="H10615" i="15"/>
  <c r="B10615" i="15"/>
  <c r="H10614" i="15"/>
  <c r="B10614" i="15"/>
  <c r="H10613" i="15"/>
  <c r="B10613" i="15"/>
  <c r="H10612" i="15"/>
  <c r="B10612" i="15"/>
  <c r="H10611" i="15"/>
  <c r="B10611" i="15"/>
  <c r="H10610" i="15"/>
  <c r="B10610" i="15"/>
  <c r="H10609" i="15"/>
  <c r="B10609" i="15"/>
  <c r="H10608" i="15"/>
  <c r="B10608" i="15"/>
  <c r="H10607" i="15"/>
  <c r="B10607" i="15"/>
  <c r="H10606" i="15"/>
  <c r="B10606" i="15"/>
  <c r="H10605" i="15"/>
  <c r="B10605" i="15"/>
  <c r="H10604" i="15"/>
  <c r="B10604" i="15"/>
  <c r="H10603" i="15"/>
  <c r="B10603" i="15"/>
  <c r="H10602" i="15"/>
  <c r="B10602" i="15"/>
  <c r="H10601" i="15"/>
  <c r="B10601" i="15"/>
  <c r="H10600" i="15"/>
  <c r="B10600" i="15"/>
  <c r="H10599" i="15"/>
  <c r="B10599" i="15"/>
  <c r="H10598" i="15"/>
  <c r="B10598" i="15"/>
  <c r="H10597" i="15"/>
  <c r="B10597" i="15"/>
  <c r="H10596" i="15"/>
  <c r="B10596" i="15"/>
  <c r="H10595" i="15"/>
  <c r="B10595" i="15"/>
  <c r="H10594" i="15"/>
  <c r="B10594" i="15"/>
  <c r="H10593" i="15"/>
  <c r="B10593" i="15"/>
  <c r="H10592" i="15"/>
  <c r="B10592" i="15"/>
  <c r="H10591" i="15"/>
  <c r="B10591" i="15"/>
  <c r="H10590" i="15"/>
  <c r="B10590" i="15"/>
  <c r="H10589" i="15"/>
  <c r="B10589" i="15"/>
  <c r="H10588" i="15"/>
  <c r="B10588" i="15"/>
  <c r="H10587" i="15"/>
  <c r="B10587" i="15"/>
  <c r="H10586" i="15"/>
  <c r="B10586" i="15"/>
  <c r="H10585" i="15"/>
  <c r="B10585" i="15"/>
  <c r="H10584" i="15"/>
  <c r="B10584" i="15"/>
  <c r="H10583" i="15"/>
  <c r="B10583" i="15"/>
  <c r="H10582" i="15"/>
  <c r="B10582" i="15"/>
  <c r="H10581" i="15"/>
  <c r="B10581" i="15"/>
  <c r="H10580" i="15"/>
  <c r="B10580" i="15"/>
  <c r="H10579" i="15"/>
  <c r="B10579" i="15"/>
  <c r="H10578" i="15"/>
  <c r="B10578" i="15"/>
  <c r="H10577" i="15"/>
  <c r="B10577" i="15"/>
  <c r="H10576" i="15"/>
  <c r="B10576" i="15"/>
  <c r="H10575" i="15"/>
  <c r="B10575" i="15"/>
  <c r="H10574" i="15"/>
  <c r="B10574" i="15"/>
  <c r="H10573" i="15"/>
  <c r="B10573" i="15"/>
  <c r="H10572" i="15"/>
  <c r="B10572" i="15"/>
  <c r="H10571" i="15"/>
  <c r="B10571" i="15"/>
  <c r="H10570" i="15"/>
  <c r="B10570" i="15"/>
  <c r="H10569" i="15"/>
  <c r="B10569" i="15"/>
  <c r="H10568" i="15"/>
  <c r="B10568" i="15"/>
  <c r="H10567" i="15"/>
  <c r="B10567" i="15"/>
  <c r="H10566" i="15"/>
  <c r="B10566" i="15"/>
  <c r="H10565" i="15"/>
  <c r="B10565" i="15"/>
  <c r="H10564" i="15"/>
  <c r="B10564" i="15"/>
  <c r="H10563" i="15"/>
  <c r="B10563" i="15"/>
  <c r="H10562" i="15"/>
  <c r="B10562" i="15"/>
  <c r="H10561" i="15"/>
  <c r="B10561" i="15"/>
  <c r="H10560" i="15"/>
  <c r="B10560" i="15"/>
  <c r="H10559" i="15"/>
  <c r="B10559" i="15"/>
  <c r="H10558" i="15"/>
  <c r="B10558" i="15"/>
  <c r="H10557" i="15"/>
  <c r="B10557" i="15"/>
  <c r="H10556" i="15"/>
  <c r="B10556" i="15"/>
  <c r="H10555" i="15"/>
  <c r="B10555" i="15"/>
  <c r="H10554" i="15"/>
  <c r="B10554" i="15"/>
  <c r="H10553" i="15"/>
  <c r="B10553" i="15"/>
  <c r="H10552" i="15"/>
  <c r="B10552" i="15"/>
  <c r="H10551" i="15"/>
  <c r="B10551" i="15"/>
  <c r="H10550" i="15"/>
  <c r="B10550" i="15"/>
  <c r="H10549" i="15"/>
  <c r="B10549" i="15"/>
  <c r="H10548" i="15"/>
  <c r="B10548" i="15"/>
  <c r="H10547" i="15"/>
  <c r="B10547" i="15"/>
  <c r="H10546" i="15"/>
  <c r="B10546" i="15"/>
  <c r="H10545" i="15"/>
  <c r="B10545" i="15"/>
  <c r="H10544" i="15"/>
  <c r="B10544" i="15"/>
  <c r="H10543" i="15"/>
  <c r="B10543" i="15"/>
  <c r="H10542" i="15"/>
  <c r="B10542" i="15"/>
  <c r="H10541" i="15"/>
  <c r="B10541" i="15"/>
  <c r="H10540" i="15"/>
  <c r="B10540" i="15"/>
  <c r="H10539" i="15"/>
  <c r="B10539" i="15"/>
  <c r="H10538" i="15"/>
  <c r="B10538" i="15"/>
  <c r="H10537" i="15"/>
  <c r="B10537" i="15"/>
  <c r="H10536" i="15"/>
  <c r="B10536" i="15"/>
  <c r="H10535" i="15"/>
  <c r="B10535" i="15"/>
  <c r="H10534" i="15"/>
  <c r="B10534" i="15"/>
  <c r="H10533" i="15"/>
  <c r="B10533" i="15"/>
  <c r="H10532" i="15"/>
  <c r="B10532" i="15"/>
  <c r="H10531" i="15"/>
  <c r="B10531" i="15"/>
  <c r="H10530" i="15"/>
  <c r="B10530" i="15"/>
  <c r="H10529" i="15"/>
  <c r="B10529" i="15"/>
  <c r="H10528" i="15"/>
  <c r="B10528" i="15"/>
  <c r="H10527" i="15"/>
  <c r="B10527" i="15"/>
  <c r="H10526" i="15"/>
  <c r="B10526" i="15"/>
  <c r="H10525" i="15"/>
  <c r="B10525" i="15"/>
  <c r="H10524" i="15"/>
  <c r="B10524" i="15"/>
  <c r="H10523" i="15"/>
  <c r="B10523" i="15"/>
  <c r="H10522" i="15"/>
  <c r="B10522" i="15"/>
  <c r="H10521" i="15"/>
  <c r="B10521" i="15"/>
  <c r="H10520" i="15"/>
  <c r="B10520" i="15"/>
  <c r="H10519" i="15"/>
  <c r="B10519" i="15"/>
  <c r="H10518" i="15"/>
  <c r="B10518" i="15"/>
  <c r="H10517" i="15"/>
  <c r="B10517" i="15"/>
  <c r="H10516" i="15"/>
  <c r="B10516" i="15"/>
  <c r="H10515" i="15"/>
  <c r="B10515" i="15"/>
  <c r="H10514" i="15"/>
  <c r="B10514" i="15"/>
  <c r="H10513" i="15"/>
  <c r="B10513" i="15"/>
  <c r="H10512" i="15"/>
  <c r="B10512" i="15"/>
  <c r="H10511" i="15"/>
  <c r="B10511" i="15"/>
  <c r="H10510" i="15"/>
  <c r="B10510" i="15"/>
  <c r="H10509" i="15"/>
  <c r="B10509" i="15"/>
  <c r="H10508" i="15"/>
  <c r="B10508" i="15"/>
  <c r="H10507" i="15"/>
  <c r="B10507" i="15"/>
  <c r="H10506" i="15"/>
  <c r="B10506" i="15"/>
  <c r="H10505" i="15"/>
  <c r="B10505" i="15"/>
  <c r="H10504" i="15"/>
  <c r="B10504" i="15"/>
  <c r="H10503" i="15"/>
  <c r="B10503" i="15"/>
  <c r="H10502" i="15"/>
  <c r="B10502" i="15"/>
  <c r="H10501" i="15"/>
  <c r="B10501" i="15"/>
  <c r="H10500" i="15"/>
  <c r="B10500" i="15"/>
  <c r="H10499" i="15"/>
  <c r="B10499" i="15"/>
  <c r="H10498" i="15"/>
  <c r="B10498" i="15"/>
  <c r="H10497" i="15"/>
  <c r="B10497" i="15"/>
  <c r="H10496" i="15"/>
  <c r="B10496" i="15"/>
  <c r="H10495" i="15"/>
  <c r="B10495" i="15"/>
  <c r="H10494" i="15"/>
  <c r="B10494" i="15"/>
  <c r="H10493" i="15"/>
  <c r="B10493" i="15"/>
  <c r="H10492" i="15"/>
  <c r="B10492" i="15"/>
  <c r="H10491" i="15"/>
  <c r="B10491" i="15"/>
  <c r="H10490" i="15"/>
  <c r="B10490" i="15"/>
  <c r="H10489" i="15"/>
  <c r="B10489" i="15"/>
  <c r="H10488" i="15"/>
  <c r="B10488" i="15"/>
  <c r="H10487" i="15"/>
  <c r="B10487" i="15"/>
  <c r="H10486" i="15"/>
  <c r="B10486" i="15"/>
  <c r="H10485" i="15"/>
  <c r="B10485" i="15"/>
  <c r="H10484" i="15"/>
  <c r="B10484" i="15"/>
  <c r="H10483" i="15"/>
  <c r="B10483" i="15"/>
  <c r="H10482" i="15"/>
  <c r="B10482" i="15"/>
  <c r="H10481" i="15"/>
  <c r="B10481" i="15"/>
  <c r="H10480" i="15"/>
  <c r="B10480" i="15"/>
  <c r="H10479" i="15"/>
  <c r="B10479" i="15"/>
  <c r="H10478" i="15"/>
  <c r="B10478" i="15"/>
  <c r="H10477" i="15"/>
  <c r="B10477" i="15"/>
  <c r="H10476" i="15"/>
  <c r="B10476" i="15"/>
  <c r="H10475" i="15"/>
  <c r="B10475" i="15"/>
  <c r="H10474" i="15"/>
  <c r="B10474" i="15"/>
  <c r="H10473" i="15"/>
  <c r="B10473" i="15"/>
  <c r="H10472" i="15"/>
  <c r="B10472" i="15"/>
  <c r="H10471" i="15"/>
  <c r="B10471" i="15"/>
  <c r="H10470" i="15"/>
  <c r="B10470" i="15"/>
  <c r="H10469" i="15"/>
  <c r="B10469" i="15"/>
  <c r="H10468" i="15"/>
  <c r="B10468" i="15"/>
  <c r="H10467" i="15"/>
  <c r="B10467" i="15"/>
  <c r="H10466" i="15"/>
  <c r="B10466" i="15"/>
  <c r="H10465" i="15"/>
  <c r="B10465" i="15"/>
  <c r="H10464" i="15"/>
  <c r="B10464" i="15"/>
  <c r="H10463" i="15"/>
  <c r="B10463" i="15"/>
  <c r="H10462" i="15"/>
  <c r="B10462" i="15"/>
  <c r="H10461" i="15"/>
  <c r="B10461" i="15"/>
  <c r="H10460" i="15"/>
  <c r="B10460" i="15"/>
  <c r="H10459" i="15"/>
  <c r="B10459" i="15"/>
  <c r="H10458" i="15"/>
  <c r="B10458" i="15"/>
  <c r="H10457" i="15"/>
  <c r="B10457" i="15"/>
  <c r="H10456" i="15"/>
  <c r="B10456" i="15"/>
  <c r="H10455" i="15"/>
  <c r="B10455" i="15"/>
  <c r="H10454" i="15"/>
  <c r="B10454" i="15"/>
  <c r="H10453" i="15"/>
  <c r="B10453" i="15"/>
  <c r="H10452" i="15"/>
  <c r="B10452" i="15"/>
  <c r="H10451" i="15"/>
  <c r="B10451" i="15"/>
  <c r="H10450" i="15"/>
  <c r="B10450" i="15"/>
  <c r="H10449" i="15"/>
  <c r="B10449" i="15"/>
  <c r="H10448" i="15"/>
  <c r="B10448" i="15"/>
  <c r="H10447" i="15"/>
  <c r="B10447" i="15"/>
  <c r="H10446" i="15"/>
  <c r="B10446" i="15"/>
  <c r="H10445" i="15"/>
  <c r="B10445" i="15"/>
  <c r="H10444" i="15"/>
  <c r="B10444" i="15"/>
  <c r="H10443" i="15"/>
  <c r="B10443" i="15"/>
  <c r="H10442" i="15"/>
  <c r="B10442" i="15"/>
  <c r="H10441" i="15"/>
  <c r="B10441" i="15"/>
  <c r="H10440" i="15"/>
  <c r="B10440" i="15"/>
  <c r="H10439" i="15"/>
  <c r="B10439" i="15"/>
  <c r="H10438" i="15"/>
  <c r="B10438" i="15"/>
  <c r="H10437" i="15"/>
  <c r="B10437" i="15"/>
  <c r="H10436" i="15"/>
  <c r="B10436" i="15"/>
  <c r="H10435" i="15"/>
  <c r="B10435" i="15"/>
  <c r="H10434" i="15"/>
  <c r="B10434" i="15"/>
  <c r="H10433" i="15"/>
  <c r="B10433" i="15"/>
  <c r="H10432" i="15"/>
  <c r="B10432" i="15"/>
  <c r="H10431" i="15"/>
  <c r="B10431" i="15"/>
  <c r="H10430" i="15"/>
  <c r="B10430" i="15"/>
  <c r="H10429" i="15"/>
  <c r="B10429" i="15"/>
  <c r="H10428" i="15"/>
  <c r="B10428" i="15"/>
  <c r="H10427" i="15"/>
  <c r="B10427" i="15"/>
  <c r="H10426" i="15"/>
  <c r="B10426" i="15"/>
  <c r="H10425" i="15"/>
  <c r="B10425" i="15"/>
  <c r="H10424" i="15"/>
  <c r="B10424" i="15"/>
  <c r="H10423" i="15"/>
  <c r="B10423" i="15"/>
  <c r="H10422" i="15"/>
  <c r="B10422" i="15"/>
  <c r="H10421" i="15"/>
  <c r="B10421" i="15"/>
  <c r="H10420" i="15"/>
  <c r="B10420" i="15"/>
  <c r="H10419" i="15"/>
  <c r="B10419" i="15"/>
  <c r="H10418" i="15"/>
  <c r="B10418" i="15"/>
  <c r="H10417" i="15"/>
  <c r="B10417" i="15"/>
  <c r="H10416" i="15"/>
  <c r="B10416" i="15"/>
  <c r="H10415" i="15"/>
  <c r="B10415" i="15"/>
  <c r="H10414" i="15"/>
  <c r="B10414" i="15"/>
  <c r="H10413" i="15"/>
  <c r="B10413" i="15"/>
  <c r="H10412" i="15"/>
  <c r="B10412" i="15"/>
  <c r="H10411" i="15"/>
  <c r="B10411" i="15"/>
  <c r="H10410" i="15"/>
  <c r="B10410" i="15"/>
  <c r="H10409" i="15"/>
  <c r="B10409" i="15"/>
  <c r="H10408" i="15"/>
  <c r="B10408" i="15"/>
  <c r="H10407" i="15"/>
  <c r="B10407" i="15"/>
  <c r="H10406" i="15"/>
  <c r="B10406" i="15"/>
  <c r="H10405" i="15"/>
  <c r="B10405" i="15"/>
  <c r="H10404" i="15"/>
  <c r="B10404" i="15"/>
  <c r="H10403" i="15"/>
  <c r="B10403" i="15"/>
  <c r="H10402" i="15"/>
  <c r="B10402" i="15"/>
  <c r="H10401" i="15"/>
  <c r="B10401" i="15"/>
  <c r="H10400" i="15"/>
  <c r="B10400" i="15"/>
  <c r="H10399" i="15"/>
  <c r="B10399" i="15"/>
  <c r="H10398" i="15"/>
  <c r="B10398" i="15"/>
  <c r="H10397" i="15"/>
  <c r="B10397" i="15"/>
  <c r="H10396" i="15"/>
  <c r="B10396" i="15"/>
  <c r="H10395" i="15"/>
  <c r="B10395" i="15"/>
  <c r="H10394" i="15"/>
  <c r="B10394" i="15"/>
  <c r="H10393" i="15"/>
  <c r="B10393" i="15"/>
  <c r="H10392" i="15"/>
  <c r="B10392" i="15"/>
  <c r="H10391" i="15"/>
  <c r="B10391" i="15"/>
  <c r="H10390" i="15"/>
  <c r="B10390" i="15"/>
  <c r="H10389" i="15"/>
  <c r="B10389" i="15"/>
  <c r="H10388" i="15"/>
  <c r="B10388" i="15"/>
  <c r="H10387" i="15"/>
  <c r="B10387" i="15"/>
  <c r="H10386" i="15"/>
  <c r="B10386" i="15"/>
  <c r="H10385" i="15"/>
  <c r="B10385" i="15"/>
  <c r="H10384" i="15"/>
  <c r="B10384" i="15"/>
  <c r="H10383" i="15"/>
  <c r="B10383" i="15"/>
  <c r="H10382" i="15"/>
  <c r="B10382" i="15"/>
  <c r="H10381" i="15"/>
  <c r="B10381" i="15"/>
  <c r="H10380" i="15"/>
  <c r="B10380" i="15"/>
  <c r="H10379" i="15"/>
  <c r="B10379" i="15"/>
  <c r="H10378" i="15"/>
  <c r="B10378" i="15"/>
  <c r="H10377" i="15"/>
  <c r="B10377" i="15"/>
  <c r="H10376" i="15"/>
  <c r="B10376" i="15"/>
  <c r="H10375" i="15"/>
  <c r="B10375" i="15"/>
  <c r="H10374" i="15"/>
  <c r="B10374" i="15"/>
  <c r="H10373" i="15"/>
  <c r="B10373" i="15"/>
  <c r="H10372" i="15"/>
  <c r="B10372" i="15"/>
  <c r="H10371" i="15"/>
  <c r="B10371" i="15"/>
  <c r="H10370" i="15"/>
  <c r="B10370" i="15"/>
  <c r="H10369" i="15"/>
  <c r="B10369" i="15"/>
  <c r="H10368" i="15"/>
  <c r="B10368" i="15"/>
  <c r="H10367" i="15"/>
  <c r="B10367" i="15"/>
  <c r="H10366" i="15"/>
  <c r="B10366" i="15"/>
  <c r="H10365" i="15"/>
  <c r="B10365" i="15"/>
  <c r="H10364" i="15"/>
  <c r="B10364" i="15"/>
  <c r="H10363" i="15"/>
  <c r="B10363" i="15"/>
  <c r="H10362" i="15"/>
  <c r="B10362" i="15"/>
  <c r="H10361" i="15"/>
  <c r="B10361" i="15"/>
  <c r="H10360" i="15"/>
  <c r="B10360" i="15"/>
  <c r="H10359" i="15"/>
  <c r="B10359" i="15"/>
  <c r="H10358" i="15"/>
  <c r="B10358" i="15"/>
  <c r="H10357" i="15"/>
  <c r="B10357" i="15"/>
  <c r="H10356" i="15"/>
  <c r="B10356" i="15"/>
  <c r="H10355" i="15"/>
  <c r="B10355" i="15"/>
  <c r="H10354" i="15"/>
  <c r="B10354" i="15"/>
  <c r="H10353" i="15"/>
  <c r="B10353" i="15"/>
  <c r="H10352" i="15"/>
  <c r="B10352" i="15"/>
  <c r="H10351" i="15"/>
  <c r="B10351" i="15"/>
  <c r="H10350" i="15"/>
  <c r="B10350" i="15"/>
  <c r="H10349" i="15"/>
  <c r="B10349" i="15"/>
  <c r="H10348" i="15"/>
  <c r="B10348" i="15"/>
  <c r="H10347" i="15"/>
  <c r="B10347" i="15"/>
  <c r="H10346" i="15"/>
  <c r="B10346" i="15"/>
  <c r="H10345" i="15"/>
  <c r="B10345" i="15"/>
  <c r="H10344" i="15"/>
  <c r="B10344" i="15"/>
  <c r="H10343" i="15"/>
  <c r="B10343" i="15"/>
  <c r="H10342" i="15"/>
  <c r="B10342" i="15"/>
  <c r="H10341" i="15"/>
  <c r="B10341" i="15"/>
  <c r="H10340" i="15"/>
  <c r="B10340" i="15"/>
  <c r="H10339" i="15"/>
  <c r="B10339" i="15"/>
  <c r="H10338" i="15"/>
  <c r="B10338" i="15"/>
  <c r="H10337" i="15"/>
  <c r="B10337" i="15"/>
  <c r="H10336" i="15"/>
  <c r="B10336" i="15"/>
  <c r="H10335" i="15"/>
  <c r="B10335" i="15"/>
  <c r="H10334" i="15"/>
  <c r="B10334" i="15"/>
  <c r="H10333" i="15"/>
  <c r="B10333" i="15"/>
  <c r="H10332" i="15"/>
  <c r="B10332" i="15"/>
  <c r="H10331" i="15"/>
  <c r="B10331" i="15"/>
  <c r="H10330" i="15"/>
  <c r="B10330" i="15"/>
  <c r="H10329" i="15"/>
  <c r="B10329" i="15"/>
  <c r="H10328" i="15"/>
  <c r="B10328" i="15"/>
  <c r="H10327" i="15"/>
  <c r="B10327" i="15"/>
  <c r="H10326" i="15"/>
  <c r="B10326" i="15"/>
  <c r="H10325" i="15"/>
  <c r="B10325" i="15"/>
  <c r="H10324" i="15"/>
  <c r="B10324" i="15"/>
  <c r="H10323" i="15"/>
  <c r="B10323" i="15"/>
  <c r="H10322" i="15"/>
  <c r="B10322" i="15"/>
  <c r="H10321" i="15"/>
  <c r="B10321" i="15"/>
  <c r="H10320" i="15"/>
  <c r="B10320" i="15"/>
  <c r="H10319" i="15"/>
  <c r="B10319" i="15"/>
  <c r="H10318" i="15"/>
  <c r="B10318" i="15"/>
  <c r="H10317" i="15"/>
  <c r="B10317" i="15"/>
  <c r="H10316" i="15"/>
  <c r="B10316" i="15"/>
  <c r="H10315" i="15"/>
  <c r="B10315" i="15"/>
  <c r="H10314" i="15"/>
  <c r="B10314" i="15"/>
  <c r="H10313" i="15"/>
  <c r="B10313" i="15"/>
  <c r="H10312" i="15"/>
  <c r="B10312" i="15"/>
  <c r="H10311" i="15"/>
  <c r="B10311" i="15"/>
  <c r="H10310" i="15"/>
  <c r="B10310" i="15"/>
  <c r="H10309" i="15"/>
  <c r="B10309" i="15"/>
  <c r="H10308" i="15"/>
  <c r="B10308" i="15"/>
  <c r="H10307" i="15"/>
  <c r="B10307" i="15"/>
  <c r="H10306" i="15"/>
  <c r="B10306" i="15"/>
  <c r="H10305" i="15"/>
  <c r="B10305" i="15"/>
  <c r="H10304" i="15"/>
  <c r="B10304" i="15"/>
  <c r="H10303" i="15"/>
  <c r="B10303" i="15"/>
  <c r="H10302" i="15"/>
  <c r="B10302" i="15"/>
  <c r="H10301" i="15"/>
  <c r="B10301" i="15"/>
  <c r="H10300" i="15"/>
  <c r="B10300" i="15"/>
  <c r="H10299" i="15"/>
  <c r="B10299" i="15"/>
  <c r="H10298" i="15"/>
  <c r="B10298" i="15"/>
  <c r="H10297" i="15"/>
  <c r="B10297" i="15"/>
  <c r="H10296" i="15"/>
  <c r="B10296" i="15"/>
  <c r="H10295" i="15"/>
  <c r="B10295" i="15"/>
  <c r="H10294" i="15"/>
  <c r="B10294" i="15"/>
  <c r="H10293" i="15"/>
  <c r="B10293" i="15"/>
  <c r="H10292" i="15"/>
  <c r="B10292" i="15"/>
  <c r="H10291" i="15"/>
  <c r="B10291" i="15"/>
  <c r="H10290" i="15"/>
  <c r="B10290" i="15"/>
  <c r="H10289" i="15"/>
  <c r="B10289" i="15"/>
  <c r="H10288" i="15"/>
  <c r="B10288" i="15"/>
  <c r="H10287" i="15"/>
  <c r="B10287" i="15"/>
  <c r="H10286" i="15"/>
  <c r="B10286" i="15"/>
  <c r="H10285" i="15"/>
  <c r="B10285" i="15"/>
  <c r="H10284" i="15"/>
  <c r="B10284" i="15"/>
  <c r="H10283" i="15"/>
  <c r="B10283" i="15"/>
  <c r="H10282" i="15"/>
  <c r="B10282" i="15"/>
  <c r="H10281" i="15"/>
  <c r="B10281" i="15"/>
  <c r="H10280" i="15"/>
  <c r="B10280" i="15"/>
  <c r="H10279" i="15"/>
  <c r="B10279" i="15"/>
  <c r="H10278" i="15"/>
  <c r="B10278" i="15"/>
  <c r="H10277" i="15"/>
  <c r="B10277" i="15"/>
  <c r="H10276" i="15"/>
  <c r="B10276" i="15"/>
  <c r="H10275" i="15"/>
  <c r="B10275" i="15"/>
  <c r="H10274" i="15"/>
  <c r="B10274" i="15"/>
  <c r="H10273" i="15"/>
  <c r="B10273" i="15"/>
  <c r="H10272" i="15"/>
  <c r="B10272" i="15"/>
  <c r="H10271" i="15"/>
  <c r="B10271" i="15"/>
  <c r="H10270" i="15"/>
  <c r="B10270" i="15"/>
  <c r="H10269" i="15"/>
  <c r="B10269" i="15"/>
  <c r="H10268" i="15"/>
  <c r="B10268" i="15"/>
  <c r="H10267" i="15"/>
  <c r="B10267" i="15"/>
  <c r="H10266" i="15"/>
  <c r="B10266" i="15"/>
  <c r="H10265" i="15"/>
  <c r="B10265" i="15"/>
  <c r="H10264" i="15"/>
  <c r="B10264" i="15"/>
  <c r="H10263" i="15"/>
  <c r="B10263" i="15"/>
  <c r="H10262" i="15"/>
  <c r="B10262" i="15"/>
  <c r="H10261" i="15"/>
  <c r="B10261" i="15"/>
  <c r="H10260" i="15"/>
  <c r="B10260" i="15"/>
  <c r="H10259" i="15"/>
  <c r="B10259" i="15"/>
  <c r="H10258" i="15"/>
  <c r="B10258" i="15"/>
  <c r="H10257" i="15"/>
  <c r="B10257" i="15"/>
  <c r="H10256" i="15"/>
  <c r="B10256" i="15"/>
  <c r="H10255" i="15"/>
  <c r="B10255" i="15"/>
  <c r="H10254" i="15"/>
  <c r="B10254" i="15"/>
  <c r="H10253" i="15"/>
  <c r="B10253" i="15"/>
  <c r="H10252" i="15"/>
  <c r="B10252" i="15"/>
  <c r="H10251" i="15"/>
  <c r="B10251" i="15"/>
  <c r="H10250" i="15"/>
  <c r="B10250" i="15"/>
  <c r="H10249" i="15"/>
  <c r="B10249" i="15"/>
  <c r="H10248" i="15"/>
  <c r="B10248" i="15"/>
  <c r="H10247" i="15"/>
  <c r="B10247" i="15"/>
  <c r="H10246" i="15"/>
  <c r="B10246" i="15"/>
  <c r="H10245" i="15"/>
  <c r="B10245" i="15"/>
  <c r="H10244" i="15"/>
  <c r="B10244" i="15"/>
  <c r="H10243" i="15"/>
  <c r="B10243" i="15"/>
  <c r="H10242" i="15"/>
  <c r="B10242" i="15"/>
  <c r="H10241" i="15"/>
  <c r="B10241" i="15"/>
  <c r="H10240" i="15"/>
  <c r="B10240" i="15"/>
  <c r="H10239" i="15"/>
  <c r="B10239" i="15"/>
  <c r="H10238" i="15"/>
  <c r="B10238" i="15"/>
  <c r="H10237" i="15"/>
  <c r="B10237" i="15"/>
  <c r="H10236" i="15"/>
  <c r="B10236" i="15"/>
  <c r="H10235" i="15"/>
  <c r="B10235" i="15"/>
  <c r="H10234" i="15"/>
  <c r="B10234" i="15"/>
  <c r="H10233" i="15"/>
  <c r="B10233" i="15"/>
  <c r="H10232" i="15"/>
  <c r="B10232" i="15"/>
  <c r="H10231" i="15"/>
  <c r="B10231" i="15"/>
  <c r="H10230" i="15"/>
  <c r="B10230" i="15"/>
  <c r="H10229" i="15"/>
  <c r="B10229" i="15"/>
  <c r="H10228" i="15"/>
  <c r="B10228" i="15"/>
  <c r="H10227" i="15"/>
  <c r="B10227" i="15"/>
  <c r="H10226" i="15"/>
  <c r="B10226" i="15"/>
  <c r="H10225" i="15"/>
  <c r="B10225" i="15"/>
  <c r="H10224" i="15"/>
  <c r="B10224" i="15"/>
  <c r="H10223" i="15"/>
  <c r="B10223" i="15"/>
  <c r="H10222" i="15"/>
  <c r="B10222" i="15"/>
  <c r="H10221" i="15"/>
  <c r="B10221" i="15"/>
  <c r="H10220" i="15"/>
  <c r="B10220" i="15"/>
  <c r="H10219" i="15"/>
  <c r="B10219" i="15"/>
  <c r="H10218" i="15"/>
  <c r="B10218" i="15"/>
  <c r="H10217" i="15"/>
  <c r="B10217" i="15"/>
  <c r="H10216" i="15"/>
  <c r="B10216" i="15"/>
  <c r="H10215" i="15"/>
  <c r="B10215" i="15"/>
  <c r="H10214" i="15"/>
  <c r="B10214" i="15"/>
  <c r="H10213" i="15"/>
  <c r="B10213" i="15"/>
  <c r="H10212" i="15"/>
  <c r="B10212" i="15"/>
  <c r="H10211" i="15"/>
  <c r="B10211" i="15"/>
  <c r="H10210" i="15"/>
  <c r="B10210" i="15"/>
  <c r="H10209" i="15"/>
  <c r="B10209" i="15"/>
  <c r="H10208" i="15"/>
  <c r="B10208" i="15"/>
  <c r="H10207" i="15"/>
  <c r="B10207" i="15"/>
  <c r="H10206" i="15"/>
  <c r="B10206" i="15"/>
  <c r="H10205" i="15"/>
  <c r="B10205" i="15"/>
  <c r="H10204" i="15"/>
  <c r="B10204" i="15"/>
  <c r="H10203" i="15"/>
  <c r="B10203" i="15"/>
  <c r="H10202" i="15"/>
  <c r="B10202" i="15"/>
  <c r="H10201" i="15"/>
  <c r="B10201" i="15"/>
  <c r="H10200" i="15"/>
  <c r="B10200" i="15"/>
  <c r="H10199" i="15"/>
  <c r="B10199" i="15"/>
  <c r="H10198" i="15"/>
  <c r="B10198" i="15"/>
  <c r="H10197" i="15"/>
  <c r="B10197" i="15"/>
  <c r="H10196" i="15"/>
  <c r="B10196" i="15"/>
  <c r="H10195" i="15"/>
  <c r="B10195" i="15"/>
  <c r="H10194" i="15"/>
  <c r="B10194" i="15"/>
  <c r="H10193" i="15"/>
  <c r="B10193" i="15"/>
  <c r="H10192" i="15"/>
  <c r="B10192" i="15"/>
  <c r="H10191" i="15"/>
  <c r="B10191" i="15"/>
  <c r="H10190" i="15"/>
  <c r="B10190" i="15"/>
  <c r="H10189" i="15"/>
  <c r="B10189" i="15"/>
  <c r="H10188" i="15"/>
  <c r="B10188" i="15"/>
  <c r="H10187" i="15"/>
  <c r="B10187" i="15"/>
  <c r="H10186" i="15"/>
  <c r="B10186" i="15"/>
  <c r="H10185" i="15"/>
  <c r="B10185" i="15"/>
  <c r="H10184" i="15"/>
  <c r="B10184" i="15"/>
  <c r="H10183" i="15"/>
  <c r="B10183" i="15"/>
  <c r="H10182" i="15"/>
  <c r="B10182" i="15"/>
  <c r="H10181" i="15"/>
  <c r="B10181" i="15"/>
  <c r="H10180" i="15"/>
  <c r="B10180" i="15"/>
  <c r="H10179" i="15"/>
  <c r="B10179" i="15"/>
  <c r="H10178" i="15"/>
  <c r="B10178" i="15"/>
  <c r="H10177" i="15"/>
  <c r="B10177" i="15"/>
  <c r="H10176" i="15"/>
  <c r="B10176" i="15"/>
  <c r="H10175" i="15"/>
  <c r="B10175" i="15"/>
  <c r="H10174" i="15"/>
  <c r="B10174" i="15"/>
  <c r="H10173" i="15"/>
  <c r="B10173" i="15"/>
  <c r="H10172" i="15"/>
  <c r="B10172" i="15"/>
  <c r="H10171" i="15"/>
  <c r="B10171" i="15"/>
  <c r="H10170" i="15"/>
  <c r="B10170" i="15"/>
  <c r="H10169" i="15"/>
  <c r="B10169" i="15"/>
  <c r="H10168" i="15"/>
  <c r="B10168" i="15"/>
  <c r="H10167" i="15"/>
  <c r="B10167" i="15"/>
  <c r="H10166" i="15"/>
  <c r="B10166" i="15"/>
  <c r="H10165" i="15"/>
  <c r="B10165" i="15"/>
  <c r="H10164" i="15"/>
  <c r="B10164" i="15"/>
  <c r="H10163" i="15"/>
  <c r="B10163" i="15"/>
  <c r="H10162" i="15"/>
  <c r="B10162" i="15"/>
  <c r="H10161" i="15"/>
  <c r="B10161" i="15"/>
  <c r="H10160" i="15"/>
  <c r="B10160" i="15"/>
  <c r="H10159" i="15"/>
  <c r="B10159" i="15"/>
  <c r="H10158" i="15"/>
  <c r="B10158" i="15"/>
  <c r="H10157" i="15"/>
  <c r="B10157" i="15"/>
  <c r="H10156" i="15"/>
  <c r="B10156" i="15"/>
  <c r="H10155" i="15"/>
  <c r="B10155" i="15"/>
  <c r="H10154" i="15"/>
  <c r="B10154" i="15"/>
  <c r="H10153" i="15"/>
  <c r="B10153" i="15"/>
  <c r="H10152" i="15"/>
  <c r="B10152" i="15"/>
  <c r="H10151" i="15"/>
  <c r="B10151" i="15"/>
  <c r="H10150" i="15"/>
  <c r="B10150" i="15"/>
  <c r="H10149" i="15"/>
  <c r="B10149" i="15"/>
  <c r="H10148" i="15"/>
  <c r="B10148" i="15"/>
  <c r="H10147" i="15"/>
  <c r="B10147" i="15"/>
  <c r="H10146" i="15"/>
  <c r="B10146" i="15"/>
  <c r="H10145" i="15"/>
  <c r="B10145" i="15"/>
  <c r="H10144" i="15"/>
  <c r="B10144" i="15"/>
  <c r="H10143" i="15"/>
  <c r="B10143" i="15"/>
  <c r="H10142" i="15"/>
  <c r="B10142" i="15"/>
  <c r="H10141" i="15"/>
  <c r="B10141" i="15"/>
  <c r="H10140" i="15"/>
  <c r="B10140" i="15"/>
  <c r="H10139" i="15"/>
  <c r="B10139" i="15"/>
  <c r="H10138" i="15"/>
  <c r="B10138" i="15"/>
  <c r="H10137" i="15"/>
  <c r="B10137" i="15"/>
  <c r="H10136" i="15"/>
  <c r="B10136" i="15"/>
  <c r="H10135" i="15"/>
  <c r="B10135" i="15"/>
  <c r="H10134" i="15"/>
  <c r="B10134" i="15"/>
  <c r="H10133" i="15"/>
  <c r="B10133" i="15"/>
  <c r="H10132" i="15"/>
  <c r="B10132" i="15"/>
  <c r="H10131" i="15"/>
  <c r="B10131" i="15"/>
  <c r="H10130" i="15"/>
  <c r="B10130" i="15"/>
  <c r="H10129" i="15"/>
  <c r="B10129" i="15"/>
  <c r="H10128" i="15"/>
  <c r="B10128" i="15"/>
  <c r="H10127" i="15"/>
  <c r="B10127" i="15"/>
  <c r="H10126" i="15"/>
  <c r="B10126" i="15"/>
  <c r="H10125" i="15"/>
  <c r="B10125" i="15"/>
  <c r="H10124" i="15"/>
  <c r="B10124" i="15"/>
  <c r="H10123" i="15"/>
  <c r="B10123" i="15"/>
  <c r="H10122" i="15"/>
  <c r="B10122" i="15"/>
  <c r="H10121" i="15"/>
  <c r="B10121" i="15"/>
  <c r="H10120" i="15"/>
  <c r="B10120" i="15"/>
  <c r="H10119" i="15"/>
  <c r="B10119" i="15"/>
  <c r="H10118" i="15"/>
  <c r="B10118" i="15"/>
  <c r="H10117" i="15"/>
  <c r="B10117" i="15"/>
  <c r="H10116" i="15"/>
  <c r="B10116" i="15"/>
  <c r="H10115" i="15"/>
  <c r="B10115" i="15"/>
  <c r="H10114" i="15"/>
  <c r="B10114" i="15"/>
  <c r="H10113" i="15"/>
  <c r="B10113" i="15"/>
  <c r="H10112" i="15"/>
  <c r="B10112" i="15"/>
  <c r="H10111" i="15"/>
  <c r="B10111" i="15"/>
  <c r="H10110" i="15"/>
  <c r="B10110" i="15"/>
  <c r="H10109" i="15"/>
  <c r="B10109" i="15"/>
  <c r="H10108" i="15"/>
  <c r="B10108" i="15"/>
  <c r="H10107" i="15"/>
  <c r="B10107" i="15"/>
  <c r="H10106" i="15"/>
  <c r="B10106" i="15"/>
  <c r="H10105" i="15"/>
  <c r="B10105" i="15"/>
  <c r="H10104" i="15"/>
  <c r="B10104" i="15"/>
  <c r="H10103" i="15"/>
  <c r="B10103" i="15"/>
  <c r="H10102" i="15"/>
  <c r="B10102" i="15"/>
  <c r="H10101" i="15"/>
  <c r="B10101" i="15"/>
  <c r="H10100" i="15"/>
  <c r="B10100" i="15"/>
  <c r="H10099" i="15"/>
  <c r="B10099" i="15"/>
  <c r="H10098" i="15"/>
  <c r="B10098" i="15"/>
  <c r="H10097" i="15"/>
  <c r="B10097" i="15"/>
  <c r="H10096" i="15"/>
  <c r="B10096" i="15"/>
  <c r="H10095" i="15"/>
  <c r="B10095" i="15"/>
  <c r="H10094" i="15"/>
  <c r="B10094" i="15"/>
  <c r="H10093" i="15"/>
  <c r="B10093" i="15"/>
  <c r="H10092" i="15"/>
  <c r="B10092" i="15"/>
  <c r="H10091" i="15"/>
  <c r="B10091" i="15"/>
  <c r="H10090" i="15"/>
  <c r="B10090" i="15"/>
  <c r="H10089" i="15"/>
  <c r="B10089" i="15"/>
  <c r="H10088" i="15"/>
  <c r="B10088" i="15"/>
  <c r="H10087" i="15"/>
  <c r="B10087" i="15"/>
  <c r="H10086" i="15"/>
  <c r="B10086" i="15"/>
  <c r="H10085" i="15"/>
  <c r="B10085" i="15"/>
  <c r="H10084" i="15"/>
  <c r="B10084" i="15"/>
  <c r="H10083" i="15"/>
  <c r="B10083" i="15"/>
  <c r="H10082" i="15"/>
  <c r="B10082" i="15"/>
  <c r="H10081" i="15"/>
  <c r="B10081" i="15"/>
  <c r="H10080" i="15"/>
  <c r="B10080" i="15"/>
  <c r="H10079" i="15"/>
  <c r="B10079" i="15"/>
  <c r="H10078" i="15"/>
  <c r="B10078" i="15"/>
  <c r="H10077" i="15"/>
  <c r="B10077" i="15"/>
  <c r="H10076" i="15"/>
  <c r="B10076" i="15"/>
  <c r="H10075" i="15"/>
  <c r="B10075" i="15"/>
  <c r="H10074" i="15"/>
  <c r="B10074" i="15"/>
  <c r="H10073" i="15"/>
  <c r="B10073" i="15"/>
  <c r="H10072" i="15"/>
  <c r="B10072" i="15"/>
  <c r="H10071" i="15"/>
  <c r="B10071" i="15"/>
  <c r="H10070" i="15"/>
  <c r="B10070" i="15"/>
  <c r="H10069" i="15"/>
  <c r="B10069" i="15"/>
  <c r="H10068" i="15"/>
  <c r="B10068" i="15"/>
  <c r="H10067" i="15"/>
  <c r="B10067" i="15"/>
  <c r="H10066" i="15"/>
  <c r="B10066" i="15"/>
  <c r="H10065" i="15"/>
  <c r="B10065" i="15"/>
  <c r="H10064" i="15"/>
  <c r="B10064" i="15"/>
  <c r="H10063" i="15"/>
  <c r="B10063" i="15"/>
  <c r="H10062" i="15"/>
  <c r="B10062" i="15"/>
  <c r="H10061" i="15"/>
  <c r="B10061" i="15"/>
  <c r="H10060" i="15"/>
  <c r="B10060" i="15"/>
  <c r="H10059" i="15"/>
  <c r="B10059" i="15"/>
  <c r="H10058" i="15"/>
  <c r="B10058" i="15"/>
  <c r="H10057" i="15"/>
  <c r="B10057" i="15"/>
  <c r="H10056" i="15"/>
  <c r="B10056" i="15"/>
  <c r="H10055" i="15"/>
  <c r="B10055" i="15"/>
  <c r="H10054" i="15"/>
  <c r="B10054" i="15"/>
  <c r="H10053" i="15"/>
  <c r="B10053" i="15"/>
  <c r="H10052" i="15"/>
  <c r="B10052" i="15"/>
  <c r="H10051" i="15"/>
  <c r="B10051" i="15"/>
  <c r="H10050" i="15"/>
  <c r="B10050" i="15"/>
  <c r="H10049" i="15"/>
  <c r="B10049" i="15"/>
  <c r="H10048" i="15"/>
  <c r="B10048" i="15"/>
  <c r="H10047" i="15"/>
  <c r="B10047" i="15"/>
  <c r="H10046" i="15"/>
  <c r="B10046" i="15"/>
  <c r="H10045" i="15"/>
  <c r="B10045" i="15"/>
  <c r="H10044" i="15"/>
  <c r="B10044" i="15"/>
  <c r="H10043" i="15"/>
  <c r="B10043" i="15"/>
  <c r="H10042" i="15"/>
  <c r="B10042" i="15"/>
  <c r="H10041" i="15"/>
  <c r="B10041" i="15"/>
  <c r="H10040" i="15"/>
  <c r="B10040" i="15"/>
  <c r="H10039" i="15"/>
  <c r="B10039" i="15"/>
  <c r="H10038" i="15"/>
  <c r="B10038" i="15"/>
  <c r="H10037" i="15"/>
  <c r="B10037" i="15"/>
  <c r="H10036" i="15"/>
  <c r="B10036" i="15"/>
  <c r="H10035" i="15"/>
  <c r="B10035" i="15"/>
  <c r="H10034" i="15"/>
  <c r="B10034" i="15"/>
  <c r="H10033" i="15"/>
  <c r="B10033" i="15"/>
  <c r="H10032" i="15"/>
  <c r="B10032" i="15"/>
  <c r="H10031" i="15"/>
  <c r="B10031" i="15"/>
  <c r="H10030" i="15"/>
  <c r="B10030" i="15"/>
  <c r="H10029" i="15"/>
  <c r="B10029" i="15"/>
  <c r="H10028" i="15"/>
  <c r="B10028" i="15"/>
  <c r="H10027" i="15"/>
  <c r="B10027" i="15"/>
  <c r="H10026" i="15"/>
  <c r="B10026" i="15"/>
  <c r="H10025" i="15"/>
  <c r="B10025" i="15"/>
  <c r="H10024" i="15"/>
  <c r="B10024" i="15"/>
  <c r="H10023" i="15"/>
  <c r="B10023" i="15"/>
  <c r="H10022" i="15"/>
  <c r="B10022" i="15"/>
  <c r="H10021" i="15"/>
  <c r="B10021" i="15"/>
  <c r="H10020" i="15"/>
  <c r="B10020" i="15"/>
  <c r="H10019" i="15"/>
  <c r="B10019" i="15"/>
  <c r="H10018" i="15"/>
  <c r="B10018" i="15"/>
  <c r="H10017" i="15"/>
  <c r="B10017" i="15"/>
  <c r="H10016" i="15"/>
  <c r="B10016" i="15"/>
  <c r="H10015" i="15"/>
  <c r="B10015" i="15"/>
  <c r="H10014" i="15"/>
  <c r="B10014" i="15"/>
  <c r="H10013" i="15"/>
  <c r="B10013" i="15"/>
  <c r="H10012" i="15"/>
  <c r="B10012" i="15"/>
  <c r="H10011" i="15"/>
  <c r="B10011" i="15"/>
  <c r="H10010" i="15"/>
  <c r="B10010" i="15"/>
  <c r="H10009" i="15"/>
  <c r="B10009" i="15"/>
  <c r="H10008" i="15"/>
  <c r="B10008" i="15"/>
  <c r="H10007" i="15"/>
  <c r="B10007" i="15"/>
  <c r="H10006" i="15"/>
  <c r="B10006" i="15"/>
  <c r="H10005" i="15"/>
  <c r="B10005" i="15"/>
  <c r="H10004" i="15"/>
  <c r="B10004" i="15"/>
  <c r="H10003" i="15"/>
  <c r="B10003" i="15"/>
  <c r="H10002" i="15"/>
  <c r="B10002" i="15"/>
  <c r="H10001" i="15"/>
  <c r="B10001" i="15"/>
  <c r="F3" i="25" l="1"/>
  <c r="F6" i="25"/>
  <c r="F4" i="25"/>
  <c r="AU40" i="23"/>
  <c r="AR40" i="23" s="1"/>
  <c r="AS40" i="23" s="1"/>
  <c r="AU39" i="23"/>
  <c r="AR39" i="23" s="1"/>
  <c r="AS39" i="23" s="1"/>
  <c r="AV40" i="23"/>
  <c r="AV39" i="23"/>
  <c r="M17" i="23"/>
  <c r="C44" i="25" l="1"/>
  <c r="C45" i="25" s="1"/>
  <c r="N7" i="9"/>
  <c r="E56" i="16"/>
  <c r="F56" i="16"/>
  <c r="G56" i="16"/>
  <c r="D56" i="16"/>
  <c r="E50" i="16"/>
  <c r="F50" i="16"/>
  <c r="G50" i="16"/>
  <c r="D50" i="16"/>
  <c r="D43" i="25" l="1"/>
  <c r="D44" i="25" s="1"/>
  <c r="C47" i="25"/>
  <c r="C48" i="25"/>
  <c r="C46" i="25"/>
  <c r="B5001" i="15"/>
  <c r="B5002" i="15"/>
  <c r="B5003" i="15"/>
  <c r="B5004" i="15"/>
  <c r="B5005" i="15"/>
  <c r="B5006" i="15"/>
  <c r="B5007" i="15"/>
  <c r="B5008" i="15"/>
  <c r="B5009" i="15"/>
  <c r="B5010" i="15"/>
  <c r="B5011" i="15"/>
  <c r="B5012" i="15"/>
  <c r="B5013" i="15"/>
  <c r="B5014" i="15"/>
  <c r="B5015" i="15"/>
  <c r="B5016" i="15"/>
  <c r="B5017" i="15"/>
  <c r="B5018" i="15"/>
  <c r="B5019" i="15"/>
  <c r="B5020" i="15"/>
  <c r="B5021" i="15"/>
  <c r="B5022" i="15"/>
  <c r="B5023" i="15"/>
  <c r="B5024" i="15"/>
  <c r="B5025" i="15"/>
  <c r="B5026" i="15"/>
  <c r="B5027" i="15"/>
  <c r="B5028" i="15"/>
  <c r="B5029" i="15"/>
  <c r="B5030" i="15"/>
  <c r="B5031" i="15"/>
  <c r="B5032" i="15"/>
  <c r="B5033" i="15"/>
  <c r="B5034" i="15"/>
  <c r="B5035" i="15"/>
  <c r="B5036" i="15"/>
  <c r="B5037" i="15"/>
  <c r="B5038" i="15"/>
  <c r="B5039" i="15"/>
  <c r="B5040" i="15"/>
  <c r="B5041" i="15"/>
  <c r="B5042" i="15"/>
  <c r="B5043" i="15"/>
  <c r="B5044" i="15"/>
  <c r="B5045" i="15"/>
  <c r="B5046" i="15"/>
  <c r="B5047" i="15"/>
  <c r="B5048" i="15"/>
  <c r="B5049" i="15"/>
  <c r="B5050" i="15"/>
  <c r="B5051" i="15"/>
  <c r="B5052" i="15"/>
  <c r="B5053" i="15"/>
  <c r="B5054" i="15"/>
  <c r="B5055" i="15"/>
  <c r="B5056" i="15"/>
  <c r="B5057" i="15"/>
  <c r="B5058" i="15"/>
  <c r="B5059" i="15"/>
  <c r="B5060" i="15"/>
  <c r="B5061" i="15"/>
  <c r="B5062" i="15"/>
  <c r="B5063" i="15"/>
  <c r="B5064" i="15"/>
  <c r="B5065" i="15"/>
  <c r="B5066" i="15"/>
  <c r="B5067" i="15"/>
  <c r="B5068" i="15"/>
  <c r="B5069" i="15"/>
  <c r="B5070" i="15"/>
  <c r="B5071" i="15"/>
  <c r="B5072" i="15"/>
  <c r="B5073" i="15"/>
  <c r="B5074" i="15"/>
  <c r="B5075" i="15"/>
  <c r="B5076" i="15"/>
  <c r="B5077" i="15"/>
  <c r="B5078" i="15"/>
  <c r="B5079" i="15"/>
  <c r="B5080" i="15"/>
  <c r="B5081" i="15"/>
  <c r="B5082" i="15"/>
  <c r="B5083" i="15"/>
  <c r="B5084" i="15"/>
  <c r="B5085" i="15"/>
  <c r="B5086" i="15"/>
  <c r="B5087" i="15"/>
  <c r="B5088" i="15"/>
  <c r="B5089" i="15"/>
  <c r="B5090" i="15"/>
  <c r="B5091" i="15"/>
  <c r="B5092" i="15"/>
  <c r="B5093" i="15"/>
  <c r="B5094" i="15"/>
  <c r="B5095" i="15"/>
  <c r="B5096" i="15"/>
  <c r="B5097" i="15"/>
  <c r="B5098" i="15"/>
  <c r="B5099" i="15"/>
  <c r="B5100" i="15"/>
  <c r="B5101" i="15"/>
  <c r="B5102" i="15"/>
  <c r="B5103" i="15"/>
  <c r="B5104" i="15"/>
  <c r="B5105" i="15"/>
  <c r="B5106" i="15"/>
  <c r="B5107" i="15"/>
  <c r="B5108" i="15"/>
  <c r="B5109" i="15"/>
  <c r="B5110" i="15"/>
  <c r="B5111" i="15"/>
  <c r="B5112" i="15"/>
  <c r="B5113" i="15"/>
  <c r="B5114" i="15"/>
  <c r="B5115" i="15"/>
  <c r="B5116" i="15"/>
  <c r="B5117" i="15"/>
  <c r="B5118" i="15"/>
  <c r="B5119" i="15"/>
  <c r="B5120" i="15"/>
  <c r="B5121" i="15"/>
  <c r="B5122" i="15"/>
  <c r="B5123" i="15"/>
  <c r="B5124" i="15"/>
  <c r="B5125" i="15"/>
  <c r="B5126" i="15"/>
  <c r="B5127" i="15"/>
  <c r="B5128" i="15"/>
  <c r="B5129" i="15"/>
  <c r="B5130" i="15"/>
  <c r="B5131" i="15"/>
  <c r="B5132" i="15"/>
  <c r="B5133" i="15"/>
  <c r="B5134" i="15"/>
  <c r="B5135" i="15"/>
  <c r="B5136" i="15"/>
  <c r="B5137" i="15"/>
  <c r="B5138" i="15"/>
  <c r="B5139" i="15"/>
  <c r="B5140" i="15"/>
  <c r="B5141" i="15"/>
  <c r="B5142" i="15"/>
  <c r="B5143" i="15"/>
  <c r="B5144" i="15"/>
  <c r="B5145" i="15"/>
  <c r="B5146" i="15"/>
  <c r="B5147" i="15"/>
  <c r="B5148" i="15"/>
  <c r="B5149" i="15"/>
  <c r="B5150" i="15"/>
  <c r="B5151" i="15"/>
  <c r="B5152" i="15"/>
  <c r="B5153" i="15"/>
  <c r="B5154" i="15"/>
  <c r="B5155" i="15"/>
  <c r="B5156" i="15"/>
  <c r="B5157" i="15"/>
  <c r="B5158" i="15"/>
  <c r="B5159" i="15"/>
  <c r="B5160" i="15"/>
  <c r="B5161" i="15"/>
  <c r="B5162" i="15"/>
  <c r="B5163" i="15"/>
  <c r="B5164" i="15"/>
  <c r="B5165" i="15"/>
  <c r="B5166" i="15"/>
  <c r="B5167" i="15"/>
  <c r="B5168" i="15"/>
  <c r="B5169" i="15"/>
  <c r="B5170" i="15"/>
  <c r="B5171" i="15"/>
  <c r="B5172" i="15"/>
  <c r="B5173" i="15"/>
  <c r="B5174" i="15"/>
  <c r="B5175" i="15"/>
  <c r="B5176" i="15"/>
  <c r="B5177" i="15"/>
  <c r="B5178" i="15"/>
  <c r="B5179" i="15"/>
  <c r="B5180" i="15"/>
  <c r="B5181" i="15"/>
  <c r="B5182" i="15"/>
  <c r="B5183" i="15"/>
  <c r="B5184" i="15"/>
  <c r="B5185" i="15"/>
  <c r="B5186" i="15"/>
  <c r="B5187" i="15"/>
  <c r="B5188" i="15"/>
  <c r="B5189" i="15"/>
  <c r="B5190" i="15"/>
  <c r="B5191" i="15"/>
  <c r="B5192" i="15"/>
  <c r="B5193" i="15"/>
  <c r="B5194" i="15"/>
  <c r="B5195" i="15"/>
  <c r="B5196" i="15"/>
  <c r="B5197" i="15"/>
  <c r="B5198" i="15"/>
  <c r="B5199" i="15"/>
  <c r="B5200" i="15"/>
  <c r="B5201" i="15"/>
  <c r="B5202" i="15"/>
  <c r="B5203" i="15"/>
  <c r="B5204" i="15"/>
  <c r="B5205" i="15"/>
  <c r="B5206" i="15"/>
  <c r="B5207" i="15"/>
  <c r="B5208" i="15"/>
  <c r="B5209" i="15"/>
  <c r="B5210" i="15"/>
  <c r="B5211" i="15"/>
  <c r="B5212" i="15"/>
  <c r="B5213" i="15"/>
  <c r="B5214" i="15"/>
  <c r="B5215" i="15"/>
  <c r="B5216" i="15"/>
  <c r="B5217" i="15"/>
  <c r="B5218" i="15"/>
  <c r="B5219" i="15"/>
  <c r="B5220" i="15"/>
  <c r="B5221" i="15"/>
  <c r="B5222" i="15"/>
  <c r="B5223" i="15"/>
  <c r="B5224" i="15"/>
  <c r="B5225" i="15"/>
  <c r="B5226" i="15"/>
  <c r="B5227" i="15"/>
  <c r="B5228" i="15"/>
  <c r="B5229" i="15"/>
  <c r="B5230" i="15"/>
  <c r="B5231" i="15"/>
  <c r="B5232" i="15"/>
  <c r="B5233" i="15"/>
  <c r="B5234" i="15"/>
  <c r="B5235" i="15"/>
  <c r="B5236" i="15"/>
  <c r="B5237" i="15"/>
  <c r="B5238" i="15"/>
  <c r="B5239" i="15"/>
  <c r="B5240" i="15"/>
  <c r="B5241" i="15"/>
  <c r="B5242" i="15"/>
  <c r="B5243" i="15"/>
  <c r="B5244" i="15"/>
  <c r="B5245" i="15"/>
  <c r="B5246" i="15"/>
  <c r="B5247" i="15"/>
  <c r="B5248" i="15"/>
  <c r="B5249" i="15"/>
  <c r="B5250" i="15"/>
  <c r="B5251" i="15"/>
  <c r="B5252" i="15"/>
  <c r="B5253" i="15"/>
  <c r="B5254" i="15"/>
  <c r="B5255" i="15"/>
  <c r="B5256" i="15"/>
  <c r="B5257" i="15"/>
  <c r="B5258" i="15"/>
  <c r="B5259" i="15"/>
  <c r="B5260" i="15"/>
  <c r="B5261" i="15"/>
  <c r="B5262" i="15"/>
  <c r="B5263" i="15"/>
  <c r="B5264" i="15"/>
  <c r="B5265" i="15"/>
  <c r="B5266" i="15"/>
  <c r="B5267" i="15"/>
  <c r="B5268" i="15"/>
  <c r="B5269" i="15"/>
  <c r="B5270" i="15"/>
  <c r="B5271" i="15"/>
  <c r="B5272" i="15"/>
  <c r="B5273" i="15"/>
  <c r="B5274" i="15"/>
  <c r="B5275" i="15"/>
  <c r="B5276" i="15"/>
  <c r="B5277" i="15"/>
  <c r="B5278" i="15"/>
  <c r="B5279" i="15"/>
  <c r="B5280" i="15"/>
  <c r="B5281" i="15"/>
  <c r="B5282" i="15"/>
  <c r="B5283" i="15"/>
  <c r="B5284" i="15"/>
  <c r="B5285" i="15"/>
  <c r="B5286" i="15"/>
  <c r="B5287" i="15"/>
  <c r="B5288" i="15"/>
  <c r="B5289" i="15"/>
  <c r="B5290" i="15"/>
  <c r="B5291" i="15"/>
  <c r="B5292" i="15"/>
  <c r="B5293" i="15"/>
  <c r="B5294" i="15"/>
  <c r="B5295" i="15"/>
  <c r="B5296" i="15"/>
  <c r="B5297" i="15"/>
  <c r="B5298" i="15"/>
  <c r="B5299" i="15"/>
  <c r="B5300" i="15"/>
  <c r="B5301" i="15"/>
  <c r="B5302" i="15"/>
  <c r="B5303" i="15"/>
  <c r="B5304" i="15"/>
  <c r="B5305" i="15"/>
  <c r="B5306" i="15"/>
  <c r="B5307" i="15"/>
  <c r="B5308" i="15"/>
  <c r="B5309" i="15"/>
  <c r="B5310" i="15"/>
  <c r="B5311" i="15"/>
  <c r="B5312" i="15"/>
  <c r="B5313" i="15"/>
  <c r="B5314" i="15"/>
  <c r="B5315" i="15"/>
  <c r="B5316" i="15"/>
  <c r="B5317" i="15"/>
  <c r="B5318" i="15"/>
  <c r="B5319" i="15"/>
  <c r="B5320" i="15"/>
  <c r="B5321" i="15"/>
  <c r="B5322" i="15"/>
  <c r="B5323" i="15"/>
  <c r="B5324" i="15"/>
  <c r="B5325" i="15"/>
  <c r="B5326" i="15"/>
  <c r="B5327" i="15"/>
  <c r="B5328" i="15"/>
  <c r="B5329" i="15"/>
  <c r="B5330" i="15"/>
  <c r="B5331" i="15"/>
  <c r="B5332" i="15"/>
  <c r="B5333" i="15"/>
  <c r="B5334" i="15"/>
  <c r="B5335" i="15"/>
  <c r="B5336" i="15"/>
  <c r="B5337" i="15"/>
  <c r="B5338" i="15"/>
  <c r="B5339" i="15"/>
  <c r="B5340" i="15"/>
  <c r="B5341" i="15"/>
  <c r="B5342" i="15"/>
  <c r="B5343" i="15"/>
  <c r="B5344" i="15"/>
  <c r="B5345" i="15"/>
  <c r="B5346" i="15"/>
  <c r="B5347" i="15"/>
  <c r="B5348" i="15"/>
  <c r="B5349" i="15"/>
  <c r="B5350" i="15"/>
  <c r="B5351" i="15"/>
  <c r="B5352" i="15"/>
  <c r="B5353" i="15"/>
  <c r="B5354" i="15"/>
  <c r="B5355" i="15"/>
  <c r="B5356" i="15"/>
  <c r="B5357" i="15"/>
  <c r="B5358" i="15"/>
  <c r="B5359" i="15"/>
  <c r="B5360" i="15"/>
  <c r="B5361" i="15"/>
  <c r="B5362" i="15"/>
  <c r="B5363" i="15"/>
  <c r="B5364" i="15"/>
  <c r="B5365" i="15"/>
  <c r="B5366" i="15"/>
  <c r="B5367" i="15"/>
  <c r="B5368" i="15"/>
  <c r="B5369" i="15"/>
  <c r="B5370" i="15"/>
  <c r="B5371" i="15"/>
  <c r="B5372" i="15"/>
  <c r="B5373" i="15"/>
  <c r="B5374" i="15"/>
  <c r="B5375" i="15"/>
  <c r="B5376" i="15"/>
  <c r="B5377" i="15"/>
  <c r="B5378" i="15"/>
  <c r="B5379" i="15"/>
  <c r="B5380" i="15"/>
  <c r="B5381" i="15"/>
  <c r="B5382" i="15"/>
  <c r="B5383" i="15"/>
  <c r="B5384" i="15"/>
  <c r="B5385" i="15"/>
  <c r="B5386" i="15"/>
  <c r="B5387" i="15"/>
  <c r="B5388" i="15"/>
  <c r="B5389" i="15"/>
  <c r="B5390" i="15"/>
  <c r="B5391" i="15"/>
  <c r="B5392" i="15"/>
  <c r="B5393" i="15"/>
  <c r="B5394" i="15"/>
  <c r="B5395" i="15"/>
  <c r="B5396" i="15"/>
  <c r="B5397" i="15"/>
  <c r="B5398" i="15"/>
  <c r="B5399" i="15"/>
  <c r="B5400" i="15"/>
  <c r="B5401" i="15"/>
  <c r="B5402" i="15"/>
  <c r="B5403" i="15"/>
  <c r="B5404" i="15"/>
  <c r="B5405" i="15"/>
  <c r="B5406" i="15"/>
  <c r="B5407" i="15"/>
  <c r="B5408" i="15"/>
  <c r="B5409" i="15"/>
  <c r="B5410" i="15"/>
  <c r="B5411" i="15"/>
  <c r="B5412" i="15"/>
  <c r="B5413" i="15"/>
  <c r="B5414" i="15"/>
  <c r="B5415" i="15"/>
  <c r="B5416" i="15"/>
  <c r="B5417" i="15"/>
  <c r="B5418" i="15"/>
  <c r="B5419" i="15"/>
  <c r="B5420" i="15"/>
  <c r="B5421" i="15"/>
  <c r="B5422" i="15"/>
  <c r="B5423" i="15"/>
  <c r="B5424" i="15"/>
  <c r="B5425" i="15"/>
  <c r="B5426" i="15"/>
  <c r="B5427" i="15"/>
  <c r="B5428" i="15"/>
  <c r="B5429" i="15"/>
  <c r="B5430" i="15"/>
  <c r="B5431" i="15"/>
  <c r="B5432" i="15"/>
  <c r="B5433" i="15"/>
  <c r="B5434" i="15"/>
  <c r="B5435" i="15"/>
  <c r="B5436" i="15"/>
  <c r="B5437" i="15"/>
  <c r="B5438" i="15"/>
  <c r="B5439" i="15"/>
  <c r="B5440" i="15"/>
  <c r="B5441" i="15"/>
  <c r="B5442" i="15"/>
  <c r="B5443" i="15"/>
  <c r="B5444" i="15"/>
  <c r="B5445" i="15"/>
  <c r="B5446" i="15"/>
  <c r="B5447" i="15"/>
  <c r="B5448" i="15"/>
  <c r="B5449" i="15"/>
  <c r="B5450" i="15"/>
  <c r="B5451" i="15"/>
  <c r="B5452" i="15"/>
  <c r="B5453" i="15"/>
  <c r="B5454" i="15"/>
  <c r="B5455" i="15"/>
  <c r="B5456" i="15"/>
  <c r="B5457" i="15"/>
  <c r="B5458" i="15"/>
  <c r="B5459" i="15"/>
  <c r="B5460" i="15"/>
  <c r="B5461" i="15"/>
  <c r="B5462" i="15"/>
  <c r="B5463" i="15"/>
  <c r="B5464" i="15"/>
  <c r="B5465" i="15"/>
  <c r="B5466" i="15"/>
  <c r="B5467" i="15"/>
  <c r="B5468" i="15"/>
  <c r="B5469" i="15"/>
  <c r="B5470" i="15"/>
  <c r="B5471" i="15"/>
  <c r="B5472" i="15"/>
  <c r="B5473" i="15"/>
  <c r="B5474" i="15"/>
  <c r="B5475" i="15"/>
  <c r="B5476" i="15"/>
  <c r="B5477" i="15"/>
  <c r="B5478" i="15"/>
  <c r="B5479" i="15"/>
  <c r="B5480" i="15"/>
  <c r="B5481" i="15"/>
  <c r="B5482" i="15"/>
  <c r="B5483" i="15"/>
  <c r="B5484" i="15"/>
  <c r="B5485" i="15"/>
  <c r="B5486" i="15"/>
  <c r="B5487" i="15"/>
  <c r="B5488" i="15"/>
  <c r="B5489" i="15"/>
  <c r="B5490" i="15"/>
  <c r="B5491" i="15"/>
  <c r="B5492" i="15"/>
  <c r="B5493" i="15"/>
  <c r="B5494" i="15"/>
  <c r="B5495" i="15"/>
  <c r="B5496" i="15"/>
  <c r="B5497" i="15"/>
  <c r="B5498" i="15"/>
  <c r="B5499" i="15"/>
  <c r="B5500" i="15"/>
  <c r="B5501" i="15"/>
  <c r="B5502" i="15"/>
  <c r="B5503" i="15"/>
  <c r="B5504" i="15"/>
  <c r="B5505" i="15"/>
  <c r="B5506" i="15"/>
  <c r="B5507" i="15"/>
  <c r="B5508" i="15"/>
  <c r="B5509" i="15"/>
  <c r="B5510" i="15"/>
  <c r="B5511" i="15"/>
  <c r="B5512" i="15"/>
  <c r="B5513" i="15"/>
  <c r="B5514" i="15"/>
  <c r="B5515" i="15"/>
  <c r="B5516" i="15"/>
  <c r="B5517" i="15"/>
  <c r="B5518" i="15"/>
  <c r="B5519" i="15"/>
  <c r="B5520" i="15"/>
  <c r="B5521" i="15"/>
  <c r="B5522" i="15"/>
  <c r="B5523" i="15"/>
  <c r="B5524" i="15"/>
  <c r="B5525" i="15"/>
  <c r="B5526" i="15"/>
  <c r="B5527" i="15"/>
  <c r="B5528" i="15"/>
  <c r="B5529" i="15"/>
  <c r="B5530" i="15"/>
  <c r="B5531" i="15"/>
  <c r="B5532" i="15"/>
  <c r="B5533" i="15"/>
  <c r="B5534" i="15"/>
  <c r="B5535" i="15"/>
  <c r="B5536" i="15"/>
  <c r="B5537" i="15"/>
  <c r="B5538" i="15"/>
  <c r="B5539" i="15"/>
  <c r="B5540" i="15"/>
  <c r="B5541" i="15"/>
  <c r="B5542" i="15"/>
  <c r="B5543" i="15"/>
  <c r="B5544" i="15"/>
  <c r="B5545" i="15"/>
  <c r="B5546" i="15"/>
  <c r="B5547" i="15"/>
  <c r="B5548" i="15"/>
  <c r="B5549" i="15"/>
  <c r="B5550" i="15"/>
  <c r="B5551" i="15"/>
  <c r="B5552" i="15"/>
  <c r="B5553" i="15"/>
  <c r="B5554" i="15"/>
  <c r="B5555" i="15"/>
  <c r="B5556" i="15"/>
  <c r="B5557" i="15"/>
  <c r="B5558" i="15"/>
  <c r="B5559" i="15"/>
  <c r="B5560" i="15"/>
  <c r="B5561" i="15"/>
  <c r="B5562" i="15"/>
  <c r="B5563" i="15"/>
  <c r="B5564" i="15"/>
  <c r="B5565" i="15"/>
  <c r="B5566" i="15"/>
  <c r="B5567" i="15"/>
  <c r="B5568" i="15"/>
  <c r="B5569" i="15"/>
  <c r="B5570" i="15"/>
  <c r="B5571" i="15"/>
  <c r="B5572" i="15"/>
  <c r="B5573" i="15"/>
  <c r="B5574" i="15"/>
  <c r="B5575" i="15"/>
  <c r="B5576" i="15"/>
  <c r="B5577" i="15"/>
  <c r="B5578" i="15"/>
  <c r="B5579" i="15"/>
  <c r="B5580" i="15"/>
  <c r="B5581" i="15"/>
  <c r="B5582" i="15"/>
  <c r="B5583" i="15"/>
  <c r="B5584" i="15"/>
  <c r="B5585" i="15"/>
  <c r="B5586" i="15"/>
  <c r="B5587" i="15"/>
  <c r="B5588" i="15"/>
  <c r="B5589" i="15"/>
  <c r="B5590" i="15"/>
  <c r="B5591" i="15"/>
  <c r="B5592" i="15"/>
  <c r="B5593" i="15"/>
  <c r="B5594" i="15"/>
  <c r="B5595" i="15"/>
  <c r="B5596" i="15"/>
  <c r="B5597" i="15"/>
  <c r="B5598" i="15"/>
  <c r="B5599" i="15"/>
  <c r="B5600" i="15"/>
  <c r="B5601" i="15"/>
  <c r="B5602" i="15"/>
  <c r="B5603" i="15"/>
  <c r="B5604" i="15"/>
  <c r="B5605" i="15"/>
  <c r="B5606" i="15"/>
  <c r="B5607" i="15"/>
  <c r="B5608" i="15"/>
  <c r="B5609" i="15"/>
  <c r="B5610" i="15"/>
  <c r="B5611" i="15"/>
  <c r="B5612" i="15"/>
  <c r="B5613" i="15"/>
  <c r="B5614" i="15"/>
  <c r="B5615" i="15"/>
  <c r="B5616" i="15"/>
  <c r="B5617" i="15"/>
  <c r="B5618" i="15"/>
  <c r="B5619" i="15"/>
  <c r="B5620" i="15"/>
  <c r="B5621" i="15"/>
  <c r="B5622" i="15"/>
  <c r="B5623" i="15"/>
  <c r="B5624" i="15"/>
  <c r="B5625" i="15"/>
  <c r="B5626" i="15"/>
  <c r="B5627" i="15"/>
  <c r="B5628" i="15"/>
  <c r="B5629" i="15"/>
  <c r="B5630" i="15"/>
  <c r="B5631" i="15"/>
  <c r="B5632" i="15"/>
  <c r="B5633" i="15"/>
  <c r="B5634" i="15"/>
  <c r="B5635" i="15"/>
  <c r="B5636" i="15"/>
  <c r="B5637" i="15"/>
  <c r="B5638" i="15"/>
  <c r="B5639" i="15"/>
  <c r="B5640" i="15"/>
  <c r="B5641" i="15"/>
  <c r="B5642" i="15"/>
  <c r="B5643" i="15"/>
  <c r="B5644" i="15"/>
  <c r="B5645" i="15"/>
  <c r="B5646" i="15"/>
  <c r="B5647" i="15"/>
  <c r="B5648" i="15"/>
  <c r="B5649" i="15"/>
  <c r="B5650" i="15"/>
  <c r="B5651" i="15"/>
  <c r="B5652" i="15"/>
  <c r="B5653" i="15"/>
  <c r="B5654" i="15"/>
  <c r="B5655" i="15"/>
  <c r="B5656" i="15"/>
  <c r="B5657" i="15"/>
  <c r="B5658" i="15"/>
  <c r="B5659" i="15"/>
  <c r="B5660" i="15"/>
  <c r="B5661" i="15"/>
  <c r="B5662" i="15"/>
  <c r="B5663" i="15"/>
  <c r="B5664" i="15"/>
  <c r="B5665" i="15"/>
  <c r="B5666" i="15"/>
  <c r="B5667" i="15"/>
  <c r="B5668" i="15"/>
  <c r="B5669" i="15"/>
  <c r="B5670" i="15"/>
  <c r="B5671" i="15"/>
  <c r="B5672" i="15"/>
  <c r="B5673" i="15"/>
  <c r="B5674" i="15"/>
  <c r="B5675" i="15"/>
  <c r="B5676" i="15"/>
  <c r="B5677" i="15"/>
  <c r="B5678" i="15"/>
  <c r="B5679" i="15"/>
  <c r="B5680" i="15"/>
  <c r="B5681" i="15"/>
  <c r="B5682" i="15"/>
  <c r="B5683" i="15"/>
  <c r="B5684" i="15"/>
  <c r="B5685" i="15"/>
  <c r="B5686" i="15"/>
  <c r="B5687" i="15"/>
  <c r="B5688" i="15"/>
  <c r="B5689" i="15"/>
  <c r="B5690" i="15"/>
  <c r="B5691" i="15"/>
  <c r="B5692" i="15"/>
  <c r="B5693" i="15"/>
  <c r="B5694" i="15"/>
  <c r="B5695" i="15"/>
  <c r="B5696" i="15"/>
  <c r="B5697" i="15"/>
  <c r="B5698" i="15"/>
  <c r="B5699" i="15"/>
  <c r="B5700" i="15"/>
  <c r="B5701" i="15"/>
  <c r="B5702" i="15"/>
  <c r="B5703" i="15"/>
  <c r="B5704" i="15"/>
  <c r="B5705" i="15"/>
  <c r="B5706" i="15"/>
  <c r="B5707" i="15"/>
  <c r="B5708" i="15"/>
  <c r="B5709" i="15"/>
  <c r="B5710" i="15"/>
  <c r="B5711" i="15"/>
  <c r="B5712" i="15"/>
  <c r="B5713" i="15"/>
  <c r="B5714" i="15"/>
  <c r="B5715" i="15"/>
  <c r="B5716" i="15"/>
  <c r="B5717" i="15"/>
  <c r="B5718" i="15"/>
  <c r="B5719" i="15"/>
  <c r="B5720" i="15"/>
  <c r="B5721" i="15"/>
  <c r="B5722" i="15"/>
  <c r="B5723" i="15"/>
  <c r="B5724" i="15"/>
  <c r="B5725" i="15"/>
  <c r="B5726" i="15"/>
  <c r="B5727" i="15"/>
  <c r="B5728" i="15"/>
  <c r="B5729" i="15"/>
  <c r="B5730" i="15"/>
  <c r="B5731" i="15"/>
  <c r="B5732" i="15"/>
  <c r="B5733" i="15"/>
  <c r="B5734" i="15"/>
  <c r="B5735" i="15"/>
  <c r="B5736" i="15"/>
  <c r="B5737" i="15"/>
  <c r="B5738" i="15"/>
  <c r="B5739" i="15"/>
  <c r="B5740" i="15"/>
  <c r="B5741" i="15"/>
  <c r="B5742" i="15"/>
  <c r="B5743" i="15"/>
  <c r="B5744" i="15"/>
  <c r="B5745" i="15"/>
  <c r="B5746" i="15"/>
  <c r="B5747" i="15"/>
  <c r="B5748" i="15"/>
  <c r="B5749" i="15"/>
  <c r="B5750" i="15"/>
  <c r="B5751" i="15"/>
  <c r="B5752" i="15"/>
  <c r="B5753" i="15"/>
  <c r="B5754" i="15"/>
  <c r="B5755" i="15"/>
  <c r="B5756" i="15"/>
  <c r="B5757" i="15"/>
  <c r="B5758" i="15"/>
  <c r="B5759" i="15"/>
  <c r="B5760" i="15"/>
  <c r="B5761" i="15"/>
  <c r="B5762" i="15"/>
  <c r="B5763" i="15"/>
  <c r="B5764" i="15"/>
  <c r="B5765" i="15"/>
  <c r="B5766" i="15"/>
  <c r="B5767" i="15"/>
  <c r="B5768" i="15"/>
  <c r="B5769" i="15"/>
  <c r="B5770" i="15"/>
  <c r="B5771" i="15"/>
  <c r="B5772" i="15"/>
  <c r="B5773" i="15"/>
  <c r="B5774" i="15"/>
  <c r="B5775" i="15"/>
  <c r="B5776" i="15"/>
  <c r="B5777" i="15"/>
  <c r="B5778" i="15"/>
  <c r="B5779" i="15"/>
  <c r="B5780" i="15"/>
  <c r="B5781" i="15"/>
  <c r="B5782" i="15"/>
  <c r="B5783" i="15"/>
  <c r="B5784" i="15"/>
  <c r="B5785" i="15"/>
  <c r="B5786" i="15"/>
  <c r="B5787" i="15"/>
  <c r="B5788" i="15"/>
  <c r="B5789" i="15"/>
  <c r="B5790" i="15"/>
  <c r="B5791" i="15"/>
  <c r="B5792" i="15"/>
  <c r="B5793" i="15"/>
  <c r="B5794" i="15"/>
  <c r="B5795" i="15"/>
  <c r="B5796" i="15"/>
  <c r="B5797" i="15"/>
  <c r="B5798" i="15"/>
  <c r="B5799" i="15"/>
  <c r="B5800" i="15"/>
  <c r="B5801" i="15"/>
  <c r="B5802" i="15"/>
  <c r="B5803" i="15"/>
  <c r="B5804" i="15"/>
  <c r="B5805" i="15"/>
  <c r="B5806" i="15"/>
  <c r="B5807" i="15"/>
  <c r="B5808" i="15"/>
  <c r="B5809" i="15"/>
  <c r="B5810" i="15"/>
  <c r="B5811" i="15"/>
  <c r="B5812" i="15"/>
  <c r="B5813" i="15"/>
  <c r="B5814" i="15"/>
  <c r="B5815" i="15"/>
  <c r="B5816" i="15"/>
  <c r="B5817" i="15"/>
  <c r="B5818" i="15"/>
  <c r="B5819" i="15"/>
  <c r="B5820" i="15"/>
  <c r="B5821" i="15"/>
  <c r="B5822" i="15"/>
  <c r="B5823" i="15"/>
  <c r="B5824" i="15"/>
  <c r="B5825" i="15"/>
  <c r="B5826" i="15"/>
  <c r="B5827" i="15"/>
  <c r="B5828" i="15"/>
  <c r="B5829" i="15"/>
  <c r="B5830" i="15"/>
  <c r="B5831" i="15"/>
  <c r="B5832" i="15"/>
  <c r="B5833" i="15"/>
  <c r="B5834" i="15"/>
  <c r="B5835" i="15"/>
  <c r="B5836" i="15"/>
  <c r="B5837" i="15"/>
  <c r="B5838" i="15"/>
  <c r="B5839" i="15"/>
  <c r="B5840" i="15"/>
  <c r="B5841" i="15"/>
  <c r="B5842" i="15"/>
  <c r="B5843" i="15"/>
  <c r="B5844" i="15"/>
  <c r="B5845" i="15"/>
  <c r="B5846" i="15"/>
  <c r="B5847" i="15"/>
  <c r="B5848" i="15"/>
  <c r="B5849" i="15"/>
  <c r="B5850" i="15"/>
  <c r="B5851" i="15"/>
  <c r="B5852" i="15"/>
  <c r="B5853" i="15"/>
  <c r="B5854" i="15"/>
  <c r="B5855" i="15"/>
  <c r="B5856" i="15"/>
  <c r="B5857" i="15"/>
  <c r="B5858" i="15"/>
  <c r="B5859" i="15"/>
  <c r="B5860" i="15"/>
  <c r="B5861" i="15"/>
  <c r="B5862" i="15"/>
  <c r="B5863" i="15"/>
  <c r="B5864" i="15"/>
  <c r="B5865" i="15"/>
  <c r="B5866" i="15"/>
  <c r="B5867" i="15"/>
  <c r="B5868" i="15"/>
  <c r="B5869" i="15"/>
  <c r="B5870" i="15"/>
  <c r="B5871" i="15"/>
  <c r="B5872" i="15"/>
  <c r="B5873" i="15"/>
  <c r="B5874" i="15"/>
  <c r="B5875" i="15"/>
  <c r="B5876" i="15"/>
  <c r="B5877" i="15"/>
  <c r="B5878" i="15"/>
  <c r="B5879" i="15"/>
  <c r="B5880" i="15"/>
  <c r="B5881" i="15"/>
  <c r="B5882" i="15"/>
  <c r="B5883" i="15"/>
  <c r="B5884" i="15"/>
  <c r="B5885" i="15"/>
  <c r="B5886" i="15"/>
  <c r="B5887" i="15"/>
  <c r="B5888" i="15"/>
  <c r="B5889" i="15"/>
  <c r="B5890" i="15"/>
  <c r="B5891" i="15"/>
  <c r="B5892" i="15"/>
  <c r="B5893" i="15"/>
  <c r="B5894" i="15"/>
  <c r="B5895" i="15"/>
  <c r="B5896" i="15"/>
  <c r="B5897" i="15"/>
  <c r="B5898" i="15"/>
  <c r="B5899" i="15"/>
  <c r="B5900" i="15"/>
  <c r="B5901" i="15"/>
  <c r="B5902" i="15"/>
  <c r="B5903" i="15"/>
  <c r="B5904" i="15"/>
  <c r="B5905" i="15"/>
  <c r="B5906" i="15"/>
  <c r="B5907" i="15"/>
  <c r="B5908" i="15"/>
  <c r="B5909" i="15"/>
  <c r="B5910" i="15"/>
  <c r="B5911" i="15"/>
  <c r="B5912" i="15"/>
  <c r="B5913" i="15"/>
  <c r="B5914" i="15"/>
  <c r="B5915" i="15"/>
  <c r="B5916" i="15"/>
  <c r="B5917" i="15"/>
  <c r="B5918" i="15"/>
  <c r="B5919" i="15"/>
  <c r="B5920" i="15"/>
  <c r="B5921" i="15"/>
  <c r="B5922" i="15"/>
  <c r="B5923" i="15"/>
  <c r="B5924" i="15"/>
  <c r="B5925" i="15"/>
  <c r="B5926" i="15"/>
  <c r="B5927" i="15"/>
  <c r="B5928" i="15"/>
  <c r="B5929" i="15"/>
  <c r="B5930" i="15"/>
  <c r="B5931" i="15"/>
  <c r="B5932" i="15"/>
  <c r="B5933" i="15"/>
  <c r="B5934" i="15"/>
  <c r="B5935" i="15"/>
  <c r="B5936" i="15"/>
  <c r="B5937" i="15"/>
  <c r="B5938" i="15"/>
  <c r="B5939" i="15"/>
  <c r="B5940" i="15"/>
  <c r="B5941" i="15"/>
  <c r="B5942" i="15"/>
  <c r="B5943" i="15"/>
  <c r="B5944" i="15"/>
  <c r="B5945" i="15"/>
  <c r="B5946" i="15"/>
  <c r="B5947" i="15"/>
  <c r="B5948" i="15"/>
  <c r="B5949" i="15"/>
  <c r="B5950" i="15"/>
  <c r="B5951" i="15"/>
  <c r="B5952" i="15"/>
  <c r="B5953" i="15"/>
  <c r="B5954" i="15"/>
  <c r="B5955" i="15"/>
  <c r="B5956" i="15"/>
  <c r="B5957" i="15"/>
  <c r="B5958" i="15"/>
  <c r="B5959" i="15"/>
  <c r="B5960" i="15"/>
  <c r="B5961" i="15"/>
  <c r="B5962" i="15"/>
  <c r="B5963" i="15"/>
  <c r="B5964" i="15"/>
  <c r="B5965" i="15"/>
  <c r="B5966" i="15"/>
  <c r="B5967" i="15"/>
  <c r="B5968" i="15"/>
  <c r="B5969" i="15"/>
  <c r="B5970" i="15"/>
  <c r="B5971" i="15"/>
  <c r="B5972" i="15"/>
  <c r="B5973" i="15"/>
  <c r="B5974" i="15"/>
  <c r="B5975" i="15"/>
  <c r="B5976" i="15"/>
  <c r="B5977" i="15"/>
  <c r="B5978" i="15"/>
  <c r="B5979" i="15"/>
  <c r="B5980" i="15"/>
  <c r="B5981" i="15"/>
  <c r="B5982" i="15"/>
  <c r="B5983" i="15"/>
  <c r="B5984" i="15"/>
  <c r="B5985" i="15"/>
  <c r="B5986" i="15"/>
  <c r="B5987" i="15"/>
  <c r="B5988" i="15"/>
  <c r="B5989" i="15"/>
  <c r="B5990" i="15"/>
  <c r="B5991" i="15"/>
  <c r="B5992" i="15"/>
  <c r="B5993" i="15"/>
  <c r="B5994" i="15"/>
  <c r="B5995" i="15"/>
  <c r="B5996" i="15"/>
  <c r="B5997" i="15"/>
  <c r="B5998" i="15"/>
  <c r="B5999" i="15"/>
  <c r="B6000" i="15"/>
  <c r="B6001" i="15"/>
  <c r="B6002" i="15"/>
  <c r="B6003" i="15"/>
  <c r="B6004" i="15"/>
  <c r="B6005" i="15"/>
  <c r="B6006" i="15"/>
  <c r="B6007" i="15"/>
  <c r="B6008" i="15"/>
  <c r="B6009" i="15"/>
  <c r="B6010" i="15"/>
  <c r="B6011" i="15"/>
  <c r="B6012" i="15"/>
  <c r="B6013" i="15"/>
  <c r="B6014" i="15"/>
  <c r="B6015" i="15"/>
  <c r="B6016" i="15"/>
  <c r="B6017" i="15"/>
  <c r="B6018" i="15"/>
  <c r="B6019" i="15"/>
  <c r="B6020" i="15"/>
  <c r="B6021" i="15"/>
  <c r="B6022" i="15"/>
  <c r="B6023" i="15"/>
  <c r="B6024" i="15"/>
  <c r="B6025" i="15"/>
  <c r="B6026" i="15"/>
  <c r="B6027" i="15"/>
  <c r="B6028" i="15"/>
  <c r="B6029" i="15"/>
  <c r="B6030" i="15"/>
  <c r="B6031" i="15"/>
  <c r="B6032" i="15"/>
  <c r="B6033" i="15"/>
  <c r="B6034" i="15"/>
  <c r="B6035" i="15"/>
  <c r="B6036" i="15"/>
  <c r="B6037" i="15"/>
  <c r="B6038" i="15"/>
  <c r="B6039" i="15"/>
  <c r="B6040" i="15"/>
  <c r="B6041" i="15"/>
  <c r="B6042" i="15"/>
  <c r="B6043" i="15"/>
  <c r="B6044" i="15"/>
  <c r="B6045" i="15"/>
  <c r="B6046" i="15"/>
  <c r="B6047" i="15"/>
  <c r="B6048" i="15"/>
  <c r="B6049" i="15"/>
  <c r="B6050" i="15"/>
  <c r="B6051" i="15"/>
  <c r="B6052" i="15"/>
  <c r="B6053" i="15"/>
  <c r="B6054" i="15"/>
  <c r="B6055" i="15"/>
  <c r="B6056" i="15"/>
  <c r="B6057" i="15"/>
  <c r="B6058" i="15"/>
  <c r="B6059" i="15"/>
  <c r="B6060" i="15"/>
  <c r="B6061" i="15"/>
  <c r="B6062" i="15"/>
  <c r="B6063" i="15"/>
  <c r="B6064" i="15"/>
  <c r="B6065" i="15"/>
  <c r="B6066" i="15"/>
  <c r="B6067" i="15"/>
  <c r="B6068" i="15"/>
  <c r="B6069" i="15"/>
  <c r="B6070" i="15"/>
  <c r="B6071" i="15"/>
  <c r="B6072" i="15"/>
  <c r="B6073" i="15"/>
  <c r="B6074" i="15"/>
  <c r="B6075" i="15"/>
  <c r="B6076" i="15"/>
  <c r="B6077" i="15"/>
  <c r="B6078" i="15"/>
  <c r="B6079" i="15"/>
  <c r="B6080" i="15"/>
  <c r="B6081" i="15"/>
  <c r="B6082" i="15"/>
  <c r="B6083" i="15"/>
  <c r="B6084" i="15"/>
  <c r="B6085" i="15"/>
  <c r="B6086" i="15"/>
  <c r="B6087" i="15"/>
  <c r="B6088" i="15"/>
  <c r="B6089" i="15"/>
  <c r="B6090" i="15"/>
  <c r="B6091" i="15"/>
  <c r="B6092" i="15"/>
  <c r="B6093" i="15"/>
  <c r="B6094" i="15"/>
  <c r="B6095" i="15"/>
  <c r="B6096" i="15"/>
  <c r="B6097" i="15"/>
  <c r="B6098" i="15"/>
  <c r="B6099" i="15"/>
  <c r="B6100" i="15"/>
  <c r="B6101" i="15"/>
  <c r="B6102" i="15"/>
  <c r="B6103" i="15"/>
  <c r="B6104" i="15"/>
  <c r="B6105" i="15"/>
  <c r="B6106" i="15"/>
  <c r="B6107" i="15"/>
  <c r="B6108" i="15"/>
  <c r="B6109" i="15"/>
  <c r="B6110" i="15"/>
  <c r="B6111" i="15"/>
  <c r="B6112" i="15"/>
  <c r="B6113" i="15"/>
  <c r="B6114" i="15"/>
  <c r="B6115" i="15"/>
  <c r="B6116" i="15"/>
  <c r="B6117" i="15"/>
  <c r="B6118" i="15"/>
  <c r="B6119" i="15"/>
  <c r="B6120" i="15"/>
  <c r="B6121" i="15"/>
  <c r="B6122" i="15"/>
  <c r="B6123" i="15"/>
  <c r="B6124" i="15"/>
  <c r="B6125" i="15"/>
  <c r="B6126" i="15"/>
  <c r="B6127" i="15"/>
  <c r="B6128" i="15"/>
  <c r="B6129" i="15"/>
  <c r="B6130" i="15"/>
  <c r="B6131" i="15"/>
  <c r="B6132" i="15"/>
  <c r="B6133" i="15"/>
  <c r="B6134" i="15"/>
  <c r="B6135" i="15"/>
  <c r="B6136" i="15"/>
  <c r="B6137" i="15"/>
  <c r="B6138" i="15"/>
  <c r="B6139" i="15"/>
  <c r="B6140" i="15"/>
  <c r="B6141" i="15"/>
  <c r="B6142" i="15"/>
  <c r="B6143" i="15"/>
  <c r="B6144" i="15"/>
  <c r="B6145" i="15"/>
  <c r="B6146" i="15"/>
  <c r="B6147" i="15"/>
  <c r="B6148" i="15"/>
  <c r="B6149" i="15"/>
  <c r="B6150" i="15"/>
  <c r="B6151" i="15"/>
  <c r="B6152" i="15"/>
  <c r="B6153" i="15"/>
  <c r="B6154" i="15"/>
  <c r="B6155" i="15"/>
  <c r="B6156" i="15"/>
  <c r="B6157" i="15"/>
  <c r="B6158" i="15"/>
  <c r="B6159" i="15"/>
  <c r="B6160" i="15"/>
  <c r="B6161" i="15"/>
  <c r="B6162" i="15"/>
  <c r="B6163" i="15"/>
  <c r="B6164" i="15"/>
  <c r="B6165" i="15"/>
  <c r="B6166" i="15"/>
  <c r="B6167" i="15"/>
  <c r="B6168" i="15"/>
  <c r="B6169" i="15"/>
  <c r="B6170" i="15"/>
  <c r="B6171" i="15"/>
  <c r="B6172" i="15"/>
  <c r="B6173" i="15"/>
  <c r="B6174" i="15"/>
  <c r="B6175" i="15"/>
  <c r="B6176" i="15"/>
  <c r="B6177" i="15"/>
  <c r="B6178" i="15"/>
  <c r="B6179" i="15"/>
  <c r="B6180" i="15"/>
  <c r="B6181" i="15"/>
  <c r="B6182" i="15"/>
  <c r="B6183" i="15"/>
  <c r="B6184" i="15"/>
  <c r="B6185" i="15"/>
  <c r="B6186" i="15"/>
  <c r="B6187" i="15"/>
  <c r="B6188" i="15"/>
  <c r="B6189" i="15"/>
  <c r="B6190" i="15"/>
  <c r="B6191" i="15"/>
  <c r="B6192" i="15"/>
  <c r="B6193" i="15"/>
  <c r="B6194" i="15"/>
  <c r="B6195" i="15"/>
  <c r="B6196" i="15"/>
  <c r="B6197" i="15"/>
  <c r="B6198" i="15"/>
  <c r="B6199" i="15"/>
  <c r="B6200" i="15"/>
  <c r="B6201" i="15"/>
  <c r="B6202" i="15"/>
  <c r="B6203" i="15"/>
  <c r="B6204" i="15"/>
  <c r="B6205" i="15"/>
  <c r="B6206" i="15"/>
  <c r="B6207" i="15"/>
  <c r="B6208" i="15"/>
  <c r="B6209" i="15"/>
  <c r="B6210" i="15"/>
  <c r="B6211" i="15"/>
  <c r="B6212" i="15"/>
  <c r="B6213" i="15"/>
  <c r="B6214" i="15"/>
  <c r="B6215" i="15"/>
  <c r="B6216" i="15"/>
  <c r="B6217" i="15"/>
  <c r="B6218" i="15"/>
  <c r="B6219" i="15"/>
  <c r="B6220" i="15"/>
  <c r="B6221" i="15"/>
  <c r="B6222" i="15"/>
  <c r="B6223" i="15"/>
  <c r="B6224" i="15"/>
  <c r="B6225" i="15"/>
  <c r="B6226" i="15"/>
  <c r="B6227" i="15"/>
  <c r="B6228" i="15"/>
  <c r="B6229" i="15"/>
  <c r="B6230" i="15"/>
  <c r="B6231" i="15"/>
  <c r="B6232" i="15"/>
  <c r="B6233" i="15"/>
  <c r="B6234" i="15"/>
  <c r="B6235" i="15"/>
  <c r="B6236" i="15"/>
  <c r="B6237" i="15"/>
  <c r="B6238" i="15"/>
  <c r="B6239" i="15"/>
  <c r="B6240" i="15"/>
  <c r="B6241" i="15"/>
  <c r="B6242" i="15"/>
  <c r="B6243" i="15"/>
  <c r="B6244" i="15"/>
  <c r="B6245" i="15"/>
  <c r="B6246" i="15"/>
  <c r="B6247" i="15"/>
  <c r="B6248" i="15"/>
  <c r="B6249" i="15"/>
  <c r="B6250" i="15"/>
  <c r="B6251" i="15"/>
  <c r="B6252" i="15"/>
  <c r="B6253" i="15"/>
  <c r="B6254" i="15"/>
  <c r="B6255" i="15"/>
  <c r="B6256" i="15"/>
  <c r="B6257" i="15"/>
  <c r="B6258" i="15"/>
  <c r="B6259" i="15"/>
  <c r="B6260" i="15"/>
  <c r="B6261" i="15"/>
  <c r="B6262" i="15"/>
  <c r="B6263" i="15"/>
  <c r="B6264" i="15"/>
  <c r="B6265" i="15"/>
  <c r="B6266" i="15"/>
  <c r="B6267" i="15"/>
  <c r="B6268" i="15"/>
  <c r="B6269" i="15"/>
  <c r="B6270" i="15"/>
  <c r="B6271" i="15"/>
  <c r="B6272" i="15"/>
  <c r="B6273" i="15"/>
  <c r="B6274" i="15"/>
  <c r="B6275" i="15"/>
  <c r="B6276" i="15"/>
  <c r="B6277" i="15"/>
  <c r="B6278" i="15"/>
  <c r="B6279" i="15"/>
  <c r="B6280" i="15"/>
  <c r="B6281" i="15"/>
  <c r="B6282" i="15"/>
  <c r="B6283" i="15"/>
  <c r="B6284" i="15"/>
  <c r="B6285" i="15"/>
  <c r="B6286" i="15"/>
  <c r="B6287" i="15"/>
  <c r="B6288" i="15"/>
  <c r="B6289" i="15"/>
  <c r="B6290" i="15"/>
  <c r="B6291" i="15"/>
  <c r="B6292" i="15"/>
  <c r="B6293" i="15"/>
  <c r="B6294" i="15"/>
  <c r="B6295" i="15"/>
  <c r="B6296" i="15"/>
  <c r="B6297" i="15"/>
  <c r="B6298" i="15"/>
  <c r="B6299" i="15"/>
  <c r="B6300" i="15"/>
  <c r="B6301" i="15"/>
  <c r="B6302" i="15"/>
  <c r="B6303" i="15"/>
  <c r="B6304" i="15"/>
  <c r="B6305" i="15"/>
  <c r="B6306" i="15"/>
  <c r="B6307" i="15"/>
  <c r="B6308" i="15"/>
  <c r="B6309" i="15"/>
  <c r="B6310" i="15"/>
  <c r="B6311" i="15"/>
  <c r="B6312" i="15"/>
  <c r="B6313" i="15"/>
  <c r="B6314" i="15"/>
  <c r="B6315" i="15"/>
  <c r="B6316" i="15"/>
  <c r="B6317" i="15"/>
  <c r="B6318" i="15"/>
  <c r="B6319" i="15"/>
  <c r="B6320" i="15"/>
  <c r="B6321" i="15"/>
  <c r="B6322" i="15"/>
  <c r="B6323" i="15"/>
  <c r="B6324" i="15"/>
  <c r="B6325" i="15"/>
  <c r="B6326" i="15"/>
  <c r="B6327" i="15"/>
  <c r="B6328" i="15"/>
  <c r="B6329" i="15"/>
  <c r="B6330" i="15"/>
  <c r="B6331" i="15"/>
  <c r="B6332" i="15"/>
  <c r="B6333" i="15"/>
  <c r="B6334" i="15"/>
  <c r="B6335" i="15"/>
  <c r="B6336" i="15"/>
  <c r="B6337" i="15"/>
  <c r="B6338" i="15"/>
  <c r="B6339" i="15"/>
  <c r="B6340" i="15"/>
  <c r="B6341" i="15"/>
  <c r="B6342" i="15"/>
  <c r="B6343" i="15"/>
  <c r="B6344" i="15"/>
  <c r="B6345" i="15"/>
  <c r="B6346" i="15"/>
  <c r="B6347" i="15"/>
  <c r="B6348" i="15"/>
  <c r="B6349" i="15"/>
  <c r="B6350" i="15"/>
  <c r="B6351" i="15"/>
  <c r="B6352" i="15"/>
  <c r="B6353" i="15"/>
  <c r="B6354" i="15"/>
  <c r="B6355" i="15"/>
  <c r="B6356" i="15"/>
  <c r="B6357" i="15"/>
  <c r="B6358" i="15"/>
  <c r="B6359" i="15"/>
  <c r="B6360" i="15"/>
  <c r="B6361" i="15"/>
  <c r="B6362" i="15"/>
  <c r="B6363" i="15"/>
  <c r="B6364" i="15"/>
  <c r="B6365" i="15"/>
  <c r="B6366" i="15"/>
  <c r="B6367" i="15"/>
  <c r="B6368" i="15"/>
  <c r="B6369" i="15"/>
  <c r="B6370" i="15"/>
  <c r="B6371" i="15"/>
  <c r="B6372" i="15"/>
  <c r="B6373" i="15"/>
  <c r="B6374" i="15"/>
  <c r="B6375" i="15"/>
  <c r="B6376" i="15"/>
  <c r="B6377" i="15"/>
  <c r="B6378" i="15"/>
  <c r="B6379" i="15"/>
  <c r="B6380" i="15"/>
  <c r="B6381" i="15"/>
  <c r="B6382" i="15"/>
  <c r="B6383" i="15"/>
  <c r="B6384" i="15"/>
  <c r="B6385" i="15"/>
  <c r="B6386" i="15"/>
  <c r="B6387" i="15"/>
  <c r="B6388" i="15"/>
  <c r="B6389" i="15"/>
  <c r="B6390" i="15"/>
  <c r="B6391" i="15"/>
  <c r="B6392" i="15"/>
  <c r="B6393" i="15"/>
  <c r="B6394" i="15"/>
  <c r="B6395" i="15"/>
  <c r="B6396" i="15"/>
  <c r="B6397" i="15"/>
  <c r="B6398" i="15"/>
  <c r="B6399" i="15"/>
  <c r="B6400" i="15"/>
  <c r="B6401" i="15"/>
  <c r="B6402" i="15"/>
  <c r="B6403" i="15"/>
  <c r="B6404" i="15"/>
  <c r="B6405" i="15"/>
  <c r="B6406" i="15"/>
  <c r="B6407" i="15"/>
  <c r="B6408" i="15"/>
  <c r="B6409" i="15"/>
  <c r="B6410" i="15"/>
  <c r="B6411" i="15"/>
  <c r="B6412" i="15"/>
  <c r="B6413" i="15"/>
  <c r="B6414" i="15"/>
  <c r="B6415" i="15"/>
  <c r="B6416" i="15"/>
  <c r="B6417" i="15"/>
  <c r="B6418" i="15"/>
  <c r="B6419" i="15"/>
  <c r="B6420" i="15"/>
  <c r="B6421" i="15"/>
  <c r="B6422" i="15"/>
  <c r="B6423" i="15"/>
  <c r="B6424" i="15"/>
  <c r="B6425" i="15"/>
  <c r="B6426" i="15"/>
  <c r="B6427" i="15"/>
  <c r="B6428" i="15"/>
  <c r="B6429" i="15"/>
  <c r="B6430" i="15"/>
  <c r="B6431" i="15"/>
  <c r="B6432" i="15"/>
  <c r="B6433" i="15"/>
  <c r="B6434" i="15"/>
  <c r="B6435" i="15"/>
  <c r="B6436" i="15"/>
  <c r="B6437" i="15"/>
  <c r="B6438" i="15"/>
  <c r="B6439" i="15"/>
  <c r="B6440" i="15"/>
  <c r="B6441" i="15"/>
  <c r="B6442" i="15"/>
  <c r="B6443" i="15"/>
  <c r="B6444" i="15"/>
  <c r="B6445" i="15"/>
  <c r="B6446" i="15"/>
  <c r="B6447" i="15"/>
  <c r="B6448" i="15"/>
  <c r="B6449" i="15"/>
  <c r="B6450" i="15"/>
  <c r="B6451" i="15"/>
  <c r="B6452" i="15"/>
  <c r="B6453" i="15"/>
  <c r="B6454" i="15"/>
  <c r="B6455" i="15"/>
  <c r="B6456" i="15"/>
  <c r="B6457" i="15"/>
  <c r="B6458" i="15"/>
  <c r="B6459" i="15"/>
  <c r="B6460" i="15"/>
  <c r="B6461" i="15"/>
  <c r="B6462" i="15"/>
  <c r="B6463" i="15"/>
  <c r="B6464" i="15"/>
  <c r="B6465" i="15"/>
  <c r="B6466" i="15"/>
  <c r="B6467" i="15"/>
  <c r="B6468" i="15"/>
  <c r="B6469" i="15"/>
  <c r="B6470" i="15"/>
  <c r="B6471" i="15"/>
  <c r="B6472" i="15"/>
  <c r="B6473" i="15"/>
  <c r="B6474" i="15"/>
  <c r="B6475" i="15"/>
  <c r="B6476" i="15"/>
  <c r="B6477" i="15"/>
  <c r="B6478" i="15"/>
  <c r="B6479" i="15"/>
  <c r="B6480" i="15"/>
  <c r="B6481" i="15"/>
  <c r="B6482" i="15"/>
  <c r="B6483" i="15"/>
  <c r="B6484" i="15"/>
  <c r="B6485" i="15"/>
  <c r="B6486" i="15"/>
  <c r="B6487" i="15"/>
  <c r="B6488" i="15"/>
  <c r="B6489" i="15"/>
  <c r="B6490" i="15"/>
  <c r="B6491" i="15"/>
  <c r="B6492" i="15"/>
  <c r="B6493" i="15"/>
  <c r="B6494" i="15"/>
  <c r="B6495" i="15"/>
  <c r="B6496" i="15"/>
  <c r="B6497" i="15"/>
  <c r="B6498" i="15"/>
  <c r="B6499" i="15"/>
  <c r="B6500" i="15"/>
  <c r="B6501" i="15"/>
  <c r="B6502" i="15"/>
  <c r="B6503" i="15"/>
  <c r="B6504" i="15"/>
  <c r="B6505" i="15"/>
  <c r="B6506" i="15"/>
  <c r="B6507" i="15"/>
  <c r="B6508" i="15"/>
  <c r="B6509" i="15"/>
  <c r="B6510" i="15"/>
  <c r="B6511" i="15"/>
  <c r="B6512" i="15"/>
  <c r="B6513" i="15"/>
  <c r="B6514" i="15"/>
  <c r="B6515" i="15"/>
  <c r="B6516" i="15"/>
  <c r="B6517" i="15"/>
  <c r="B6518" i="15"/>
  <c r="B6519" i="15"/>
  <c r="B6520" i="15"/>
  <c r="B6521" i="15"/>
  <c r="B6522" i="15"/>
  <c r="B6523" i="15"/>
  <c r="B6524" i="15"/>
  <c r="B6525" i="15"/>
  <c r="B6526" i="15"/>
  <c r="B6527" i="15"/>
  <c r="B6528" i="15"/>
  <c r="B6529" i="15"/>
  <c r="B6530" i="15"/>
  <c r="B6531" i="15"/>
  <c r="B6532" i="15"/>
  <c r="B6533" i="15"/>
  <c r="B6534" i="15"/>
  <c r="B6535" i="15"/>
  <c r="B6536" i="15"/>
  <c r="B6537" i="15"/>
  <c r="B6538" i="15"/>
  <c r="B6539" i="15"/>
  <c r="B6540" i="15"/>
  <c r="B6541" i="15"/>
  <c r="B6542" i="15"/>
  <c r="B6543" i="15"/>
  <c r="B6544" i="15"/>
  <c r="B6545" i="15"/>
  <c r="B6546" i="15"/>
  <c r="B6547" i="15"/>
  <c r="B6548" i="15"/>
  <c r="B6549" i="15"/>
  <c r="B6550" i="15"/>
  <c r="B6551" i="15"/>
  <c r="B6552" i="15"/>
  <c r="B6553" i="15"/>
  <c r="B6554" i="15"/>
  <c r="B6555" i="15"/>
  <c r="B6556" i="15"/>
  <c r="B6557" i="15"/>
  <c r="B6558" i="15"/>
  <c r="B6559" i="15"/>
  <c r="B6560" i="15"/>
  <c r="B6561" i="15"/>
  <c r="B6562" i="15"/>
  <c r="B6563" i="15"/>
  <c r="B6564" i="15"/>
  <c r="B6565" i="15"/>
  <c r="B6566" i="15"/>
  <c r="B6567" i="15"/>
  <c r="B6568" i="15"/>
  <c r="B6569" i="15"/>
  <c r="B6570" i="15"/>
  <c r="B6571" i="15"/>
  <c r="B6572" i="15"/>
  <c r="B6573" i="15"/>
  <c r="B6574" i="15"/>
  <c r="B6575" i="15"/>
  <c r="B6576" i="15"/>
  <c r="B6577" i="15"/>
  <c r="B6578" i="15"/>
  <c r="B6579" i="15"/>
  <c r="B6580" i="15"/>
  <c r="B6581" i="15"/>
  <c r="B6582" i="15"/>
  <c r="B6583" i="15"/>
  <c r="B6584" i="15"/>
  <c r="B6585" i="15"/>
  <c r="B6586" i="15"/>
  <c r="B6587" i="15"/>
  <c r="B6588" i="15"/>
  <c r="B6589" i="15"/>
  <c r="B6590" i="15"/>
  <c r="B6591" i="15"/>
  <c r="B6592" i="15"/>
  <c r="B6593" i="15"/>
  <c r="B6594" i="15"/>
  <c r="B6595" i="15"/>
  <c r="B6596" i="15"/>
  <c r="B6597" i="15"/>
  <c r="B6598" i="15"/>
  <c r="B6599" i="15"/>
  <c r="B6600" i="15"/>
  <c r="B6601" i="15"/>
  <c r="B6602" i="15"/>
  <c r="B6603" i="15"/>
  <c r="B6604" i="15"/>
  <c r="B6605" i="15"/>
  <c r="B6606" i="15"/>
  <c r="B6607" i="15"/>
  <c r="B6608" i="15"/>
  <c r="B6609" i="15"/>
  <c r="B6610" i="15"/>
  <c r="B6611" i="15"/>
  <c r="B6612" i="15"/>
  <c r="B6613" i="15"/>
  <c r="B6614" i="15"/>
  <c r="B6615" i="15"/>
  <c r="B6616" i="15"/>
  <c r="B6617" i="15"/>
  <c r="B6618" i="15"/>
  <c r="B6619" i="15"/>
  <c r="B6620" i="15"/>
  <c r="B6621" i="15"/>
  <c r="B6622" i="15"/>
  <c r="B6623" i="15"/>
  <c r="B6624" i="15"/>
  <c r="B6625" i="15"/>
  <c r="B6626" i="15"/>
  <c r="B6627" i="15"/>
  <c r="B6628" i="15"/>
  <c r="B6629" i="15"/>
  <c r="B6630" i="15"/>
  <c r="B6631" i="15"/>
  <c r="B6632" i="15"/>
  <c r="B6633" i="15"/>
  <c r="B6634" i="15"/>
  <c r="B6635" i="15"/>
  <c r="B6636" i="15"/>
  <c r="B6637" i="15"/>
  <c r="B6638" i="15"/>
  <c r="B6639" i="15"/>
  <c r="B6640" i="15"/>
  <c r="B6641" i="15"/>
  <c r="B6642" i="15"/>
  <c r="B6643" i="15"/>
  <c r="B6644" i="15"/>
  <c r="B6645" i="15"/>
  <c r="B6646" i="15"/>
  <c r="B6647" i="15"/>
  <c r="B6648" i="15"/>
  <c r="B6649" i="15"/>
  <c r="B6650" i="15"/>
  <c r="B6651" i="15"/>
  <c r="B6652" i="15"/>
  <c r="B6653" i="15"/>
  <c r="B6654" i="15"/>
  <c r="B6655" i="15"/>
  <c r="B6656" i="15"/>
  <c r="B6657" i="15"/>
  <c r="B6658" i="15"/>
  <c r="B6659" i="15"/>
  <c r="B6660" i="15"/>
  <c r="B6661" i="15"/>
  <c r="B6662" i="15"/>
  <c r="B6663" i="15"/>
  <c r="B6664" i="15"/>
  <c r="B6665" i="15"/>
  <c r="B6666" i="15"/>
  <c r="B6667" i="15"/>
  <c r="B6668" i="15"/>
  <c r="B6669" i="15"/>
  <c r="B6670" i="15"/>
  <c r="B6671" i="15"/>
  <c r="B6672" i="15"/>
  <c r="B6673" i="15"/>
  <c r="B6674" i="15"/>
  <c r="B6675" i="15"/>
  <c r="B6676" i="15"/>
  <c r="B6677" i="15"/>
  <c r="B6678" i="15"/>
  <c r="B6679" i="15"/>
  <c r="B6680" i="15"/>
  <c r="B6681" i="15"/>
  <c r="B6682" i="15"/>
  <c r="B6683" i="15"/>
  <c r="B6684" i="15"/>
  <c r="B6685" i="15"/>
  <c r="B6686" i="15"/>
  <c r="B6687" i="15"/>
  <c r="B6688" i="15"/>
  <c r="B6689" i="15"/>
  <c r="B6690" i="15"/>
  <c r="B6691" i="15"/>
  <c r="B6692" i="15"/>
  <c r="B6693" i="15"/>
  <c r="B6694" i="15"/>
  <c r="B6695" i="15"/>
  <c r="B6696" i="15"/>
  <c r="B6697" i="15"/>
  <c r="B6698" i="15"/>
  <c r="B6699" i="15"/>
  <c r="B6700" i="15"/>
  <c r="B6701" i="15"/>
  <c r="B6702" i="15"/>
  <c r="B6703" i="15"/>
  <c r="B6704" i="15"/>
  <c r="B6705" i="15"/>
  <c r="B6706" i="15"/>
  <c r="B6707" i="15"/>
  <c r="B6708" i="15"/>
  <c r="B6709" i="15"/>
  <c r="B6710" i="15"/>
  <c r="B6711" i="15"/>
  <c r="B6712" i="15"/>
  <c r="B6713" i="15"/>
  <c r="B6714" i="15"/>
  <c r="B6715" i="15"/>
  <c r="B6716" i="15"/>
  <c r="B6717" i="15"/>
  <c r="B6718" i="15"/>
  <c r="B6719" i="15"/>
  <c r="B6720" i="15"/>
  <c r="B6721" i="15"/>
  <c r="B6722" i="15"/>
  <c r="B6723" i="15"/>
  <c r="B6724" i="15"/>
  <c r="B6725" i="15"/>
  <c r="B6726" i="15"/>
  <c r="B6727" i="15"/>
  <c r="B6728" i="15"/>
  <c r="B6729" i="15"/>
  <c r="B6730" i="15"/>
  <c r="B6731" i="15"/>
  <c r="B6732" i="15"/>
  <c r="B6733" i="15"/>
  <c r="B6734" i="15"/>
  <c r="B6735" i="15"/>
  <c r="B6736" i="15"/>
  <c r="B6737" i="15"/>
  <c r="B6738" i="15"/>
  <c r="B6739" i="15"/>
  <c r="B6740" i="15"/>
  <c r="B6741" i="15"/>
  <c r="B6742" i="15"/>
  <c r="B6743" i="15"/>
  <c r="B6744" i="15"/>
  <c r="B6745" i="15"/>
  <c r="B6746" i="15"/>
  <c r="B6747" i="15"/>
  <c r="B6748" i="15"/>
  <c r="B6749" i="15"/>
  <c r="B6750" i="15"/>
  <c r="B6751" i="15"/>
  <c r="B6752" i="15"/>
  <c r="B6753" i="15"/>
  <c r="B6754" i="15"/>
  <c r="B6755" i="15"/>
  <c r="B6756" i="15"/>
  <c r="B6757" i="15"/>
  <c r="B6758" i="15"/>
  <c r="B6759" i="15"/>
  <c r="B6760" i="15"/>
  <c r="B6761" i="15"/>
  <c r="B6762" i="15"/>
  <c r="B6763" i="15"/>
  <c r="B6764" i="15"/>
  <c r="B6765" i="15"/>
  <c r="B6766" i="15"/>
  <c r="B6767" i="15"/>
  <c r="B6768" i="15"/>
  <c r="B6769" i="15"/>
  <c r="B6770" i="15"/>
  <c r="B6771" i="15"/>
  <c r="B6772" i="15"/>
  <c r="B6773" i="15"/>
  <c r="B6774" i="15"/>
  <c r="B6775" i="15"/>
  <c r="B6776" i="15"/>
  <c r="B6777" i="15"/>
  <c r="B6778" i="15"/>
  <c r="B6779" i="15"/>
  <c r="B6780" i="15"/>
  <c r="B6781" i="15"/>
  <c r="B6782" i="15"/>
  <c r="B6783" i="15"/>
  <c r="B6784" i="15"/>
  <c r="B6785" i="15"/>
  <c r="B6786" i="15"/>
  <c r="B6787" i="15"/>
  <c r="B6788" i="15"/>
  <c r="B6789" i="15"/>
  <c r="B6790" i="15"/>
  <c r="B6791" i="15"/>
  <c r="B6792" i="15"/>
  <c r="B6793" i="15"/>
  <c r="B6794" i="15"/>
  <c r="B6795" i="15"/>
  <c r="B6796" i="15"/>
  <c r="B6797" i="15"/>
  <c r="B6798" i="15"/>
  <c r="B6799" i="15"/>
  <c r="B6800" i="15"/>
  <c r="B6801" i="15"/>
  <c r="B6802" i="15"/>
  <c r="B6803" i="15"/>
  <c r="B6804" i="15"/>
  <c r="B6805" i="15"/>
  <c r="B6806" i="15"/>
  <c r="B6807" i="15"/>
  <c r="B6808" i="15"/>
  <c r="B6809" i="15"/>
  <c r="B6810" i="15"/>
  <c r="B6811" i="15"/>
  <c r="B6812" i="15"/>
  <c r="B6813" i="15"/>
  <c r="B6814" i="15"/>
  <c r="B6815" i="15"/>
  <c r="B6816" i="15"/>
  <c r="B6817" i="15"/>
  <c r="B6818" i="15"/>
  <c r="B6819" i="15"/>
  <c r="B6820" i="15"/>
  <c r="B6821" i="15"/>
  <c r="B6822" i="15"/>
  <c r="B6823" i="15"/>
  <c r="B6824" i="15"/>
  <c r="B6825" i="15"/>
  <c r="B6826" i="15"/>
  <c r="B6827" i="15"/>
  <c r="B6828" i="15"/>
  <c r="B6829" i="15"/>
  <c r="B6830" i="15"/>
  <c r="B6831" i="15"/>
  <c r="B6832" i="15"/>
  <c r="B6833" i="15"/>
  <c r="B6834" i="15"/>
  <c r="B6835" i="15"/>
  <c r="B6836" i="15"/>
  <c r="B6837" i="15"/>
  <c r="B6838" i="15"/>
  <c r="B6839" i="15"/>
  <c r="B6840" i="15"/>
  <c r="B6841" i="15"/>
  <c r="B6842" i="15"/>
  <c r="B6843" i="15"/>
  <c r="B6844" i="15"/>
  <c r="B6845" i="15"/>
  <c r="B6846" i="15"/>
  <c r="B6847" i="15"/>
  <c r="B6848" i="15"/>
  <c r="B6849" i="15"/>
  <c r="B6850" i="15"/>
  <c r="B6851" i="15"/>
  <c r="B6852" i="15"/>
  <c r="B6853" i="15"/>
  <c r="B6854" i="15"/>
  <c r="B6855" i="15"/>
  <c r="B6856" i="15"/>
  <c r="B6857" i="15"/>
  <c r="B6858" i="15"/>
  <c r="B6859" i="15"/>
  <c r="B6860" i="15"/>
  <c r="B6861" i="15"/>
  <c r="B6862" i="15"/>
  <c r="B6863" i="15"/>
  <c r="B6864" i="15"/>
  <c r="B6865" i="15"/>
  <c r="B6866" i="15"/>
  <c r="B6867" i="15"/>
  <c r="B6868" i="15"/>
  <c r="B6869" i="15"/>
  <c r="B6870" i="15"/>
  <c r="B6871" i="15"/>
  <c r="B6872" i="15"/>
  <c r="B6873" i="15"/>
  <c r="B6874" i="15"/>
  <c r="B6875" i="15"/>
  <c r="B6876" i="15"/>
  <c r="B6877" i="15"/>
  <c r="B6878" i="15"/>
  <c r="B6879" i="15"/>
  <c r="B6880" i="15"/>
  <c r="B6881" i="15"/>
  <c r="B6882" i="15"/>
  <c r="B6883" i="15"/>
  <c r="B6884" i="15"/>
  <c r="B6885" i="15"/>
  <c r="B6886" i="15"/>
  <c r="B6887" i="15"/>
  <c r="B6888" i="15"/>
  <c r="B6889" i="15"/>
  <c r="B6890" i="15"/>
  <c r="B6891" i="15"/>
  <c r="B6892" i="15"/>
  <c r="B6893" i="15"/>
  <c r="B6894" i="15"/>
  <c r="B6895" i="15"/>
  <c r="B6896" i="15"/>
  <c r="B6897" i="15"/>
  <c r="B6898" i="15"/>
  <c r="B6899" i="15"/>
  <c r="B6900" i="15"/>
  <c r="B6901" i="15"/>
  <c r="B6902" i="15"/>
  <c r="B6903" i="15"/>
  <c r="B6904" i="15"/>
  <c r="B6905" i="15"/>
  <c r="B6906" i="15"/>
  <c r="B6907" i="15"/>
  <c r="B6908" i="15"/>
  <c r="B6909" i="15"/>
  <c r="B6910" i="15"/>
  <c r="B6911" i="15"/>
  <c r="B6912" i="15"/>
  <c r="B6913" i="15"/>
  <c r="B6914" i="15"/>
  <c r="B6915" i="15"/>
  <c r="B6916" i="15"/>
  <c r="B6917" i="15"/>
  <c r="B6918" i="15"/>
  <c r="B6919" i="15"/>
  <c r="B6920" i="15"/>
  <c r="B6921" i="15"/>
  <c r="B6922" i="15"/>
  <c r="B6923" i="15"/>
  <c r="B6924" i="15"/>
  <c r="B6925" i="15"/>
  <c r="B6926" i="15"/>
  <c r="B6927" i="15"/>
  <c r="B6928" i="15"/>
  <c r="B6929" i="15"/>
  <c r="B6930" i="15"/>
  <c r="B6931" i="15"/>
  <c r="B6932" i="15"/>
  <c r="B6933" i="15"/>
  <c r="B6934" i="15"/>
  <c r="B6935" i="15"/>
  <c r="B6936" i="15"/>
  <c r="B6937" i="15"/>
  <c r="B6938" i="15"/>
  <c r="B6939" i="15"/>
  <c r="B6940" i="15"/>
  <c r="B6941" i="15"/>
  <c r="B6942" i="15"/>
  <c r="B6943" i="15"/>
  <c r="B6944" i="15"/>
  <c r="B6945" i="15"/>
  <c r="B6946" i="15"/>
  <c r="B6947" i="15"/>
  <c r="B6948" i="15"/>
  <c r="B6949" i="15"/>
  <c r="B6950" i="15"/>
  <c r="B6951" i="15"/>
  <c r="B6952" i="15"/>
  <c r="B6953" i="15"/>
  <c r="B6954" i="15"/>
  <c r="B6955" i="15"/>
  <c r="B6956" i="15"/>
  <c r="B6957" i="15"/>
  <c r="B6958" i="15"/>
  <c r="B6959" i="15"/>
  <c r="B6960" i="15"/>
  <c r="B6961" i="15"/>
  <c r="B6962" i="15"/>
  <c r="B6963" i="15"/>
  <c r="B6964" i="15"/>
  <c r="B6965" i="15"/>
  <c r="B6966" i="15"/>
  <c r="B6967" i="15"/>
  <c r="B6968" i="15"/>
  <c r="B6969" i="15"/>
  <c r="B6970" i="15"/>
  <c r="B6971" i="15"/>
  <c r="B6972" i="15"/>
  <c r="B6973" i="15"/>
  <c r="B6974" i="15"/>
  <c r="B6975" i="15"/>
  <c r="B6976" i="15"/>
  <c r="B6977" i="15"/>
  <c r="B6978" i="15"/>
  <c r="B6979" i="15"/>
  <c r="B6980" i="15"/>
  <c r="B6981" i="15"/>
  <c r="B6982" i="15"/>
  <c r="B6983" i="15"/>
  <c r="B6984" i="15"/>
  <c r="B6985" i="15"/>
  <c r="B6986" i="15"/>
  <c r="B6987" i="15"/>
  <c r="B6988" i="15"/>
  <c r="B6989" i="15"/>
  <c r="B6990" i="15"/>
  <c r="B6991" i="15"/>
  <c r="B6992" i="15"/>
  <c r="B6993" i="15"/>
  <c r="B6994" i="15"/>
  <c r="B6995" i="15"/>
  <c r="B6996" i="15"/>
  <c r="B6997" i="15"/>
  <c r="B6998" i="15"/>
  <c r="B6999" i="15"/>
  <c r="B7000" i="15"/>
  <c r="B7001" i="15"/>
  <c r="B7002" i="15"/>
  <c r="B7003" i="15"/>
  <c r="B7004" i="15"/>
  <c r="B7005" i="15"/>
  <c r="B7006" i="15"/>
  <c r="B7007" i="15"/>
  <c r="B7008" i="15"/>
  <c r="B7009" i="15"/>
  <c r="B7010" i="15"/>
  <c r="B7011" i="15"/>
  <c r="B7012" i="15"/>
  <c r="B7013" i="15"/>
  <c r="B7014" i="15"/>
  <c r="B7015" i="15"/>
  <c r="B7016" i="15"/>
  <c r="B7017" i="15"/>
  <c r="B7018" i="15"/>
  <c r="B7019" i="15"/>
  <c r="B7020" i="15"/>
  <c r="B7021" i="15"/>
  <c r="B7022" i="15"/>
  <c r="B7023" i="15"/>
  <c r="B7024" i="15"/>
  <c r="B7025" i="15"/>
  <c r="B7026" i="15"/>
  <c r="B7027" i="15"/>
  <c r="B7028" i="15"/>
  <c r="B7029" i="15"/>
  <c r="B7030" i="15"/>
  <c r="B7031" i="15"/>
  <c r="B7032" i="15"/>
  <c r="B7033" i="15"/>
  <c r="B7034" i="15"/>
  <c r="B7035" i="15"/>
  <c r="B7036" i="15"/>
  <c r="B7037" i="15"/>
  <c r="B7038" i="15"/>
  <c r="B7039" i="15"/>
  <c r="B7040" i="15"/>
  <c r="B7041" i="15"/>
  <c r="B7042" i="15"/>
  <c r="B7043" i="15"/>
  <c r="B7044" i="15"/>
  <c r="B7045" i="15"/>
  <c r="B7046" i="15"/>
  <c r="B7047" i="15"/>
  <c r="B7048" i="15"/>
  <c r="B7049" i="15"/>
  <c r="B7050" i="15"/>
  <c r="B7051" i="15"/>
  <c r="B7052" i="15"/>
  <c r="B7053" i="15"/>
  <c r="B7054" i="15"/>
  <c r="B7055" i="15"/>
  <c r="B7056" i="15"/>
  <c r="B7057" i="15"/>
  <c r="B7058" i="15"/>
  <c r="B7059" i="15"/>
  <c r="B7060" i="15"/>
  <c r="B7061" i="15"/>
  <c r="B7062" i="15"/>
  <c r="B7063" i="15"/>
  <c r="B7064" i="15"/>
  <c r="B7065" i="15"/>
  <c r="B7066" i="15"/>
  <c r="B7067" i="15"/>
  <c r="B7068" i="15"/>
  <c r="B7069" i="15"/>
  <c r="B7070" i="15"/>
  <c r="B7071" i="15"/>
  <c r="B7072" i="15"/>
  <c r="B7073" i="15"/>
  <c r="B7074" i="15"/>
  <c r="B7075" i="15"/>
  <c r="B7076" i="15"/>
  <c r="B7077" i="15"/>
  <c r="B7078" i="15"/>
  <c r="B7079" i="15"/>
  <c r="B7080" i="15"/>
  <c r="B7081" i="15"/>
  <c r="B7082" i="15"/>
  <c r="B7083" i="15"/>
  <c r="B7084" i="15"/>
  <c r="B7085" i="15"/>
  <c r="B7086" i="15"/>
  <c r="B7087" i="15"/>
  <c r="B7088" i="15"/>
  <c r="B7089" i="15"/>
  <c r="B7090" i="15"/>
  <c r="B7091" i="15"/>
  <c r="B7092" i="15"/>
  <c r="B7093" i="15"/>
  <c r="B7094" i="15"/>
  <c r="B7095" i="15"/>
  <c r="B7096" i="15"/>
  <c r="B7097" i="15"/>
  <c r="B7098" i="15"/>
  <c r="B7099" i="15"/>
  <c r="B7100" i="15"/>
  <c r="B7101" i="15"/>
  <c r="B7102" i="15"/>
  <c r="B7103" i="15"/>
  <c r="B7104" i="15"/>
  <c r="B7105" i="15"/>
  <c r="B7106" i="15"/>
  <c r="B7107" i="15"/>
  <c r="B7108" i="15"/>
  <c r="B7109" i="15"/>
  <c r="B7110" i="15"/>
  <c r="B7111" i="15"/>
  <c r="B7112" i="15"/>
  <c r="B7113" i="15"/>
  <c r="B7114" i="15"/>
  <c r="B7115" i="15"/>
  <c r="B7116" i="15"/>
  <c r="B7117" i="15"/>
  <c r="B7118" i="15"/>
  <c r="B7119" i="15"/>
  <c r="B7120" i="15"/>
  <c r="B7121" i="15"/>
  <c r="B7122" i="15"/>
  <c r="B7123" i="15"/>
  <c r="B7124" i="15"/>
  <c r="B7125" i="15"/>
  <c r="B7126" i="15"/>
  <c r="B7127" i="15"/>
  <c r="B7128" i="15"/>
  <c r="B7129" i="15"/>
  <c r="B7130" i="15"/>
  <c r="B7131" i="15"/>
  <c r="B7132" i="15"/>
  <c r="B7133" i="15"/>
  <c r="B7134" i="15"/>
  <c r="B7135" i="15"/>
  <c r="B7136" i="15"/>
  <c r="B7137" i="15"/>
  <c r="B7138" i="15"/>
  <c r="B7139" i="15"/>
  <c r="B7140" i="15"/>
  <c r="B7141" i="15"/>
  <c r="B7142" i="15"/>
  <c r="B7143" i="15"/>
  <c r="B7144" i="15"/>
  <c r="B7145" i="15"/>
  <c r="B7146" i="15"/>
  <c r="B7147" i="15"/>
  <c r="B7148" i="15"/>
  <c r="B7149" i="15"/>
  <c r="B7150" i="15"/>
  <c r="B7151" i="15"/>
  <c r="B7152" i="15"/>
  <c r="B7153" i="15"/>
  <c r="B7154" i="15"/>
  <c r="B7155" i="15"/>
  <c r="B7156" i="15"/>
  <c r="B7157" i="15"/>
  <c r="B7158" i="15"/>
  <c r="B7159" i="15"/>
  <c r="B7160" i="15"/>
  <c r="B7161" i="15"/>
  <c r="B7162" i="15"/>
  <c r="B7163" i="15"/>
  <c r="B7164" i="15"/>
  <c r="B7165" i="15"/>
  <c r="B7166" i="15"/>
  <c r="B7167" i="15"/>
  <c r="B7168" i="15"/>
  <c r="B7169" i="15"/>
  <c r="B7170" i="15"/>
  <c r="B7171" i="15"/>
  <c r="B7172" i="15"/>
  <c r="B7173" i="15"/>
  <c r="B7174" i="15"/>
  <c r="B7175" i="15"/>
  <c r="B7176" i="15"/>
  <c r="B7177" i="15"/>
  <c r="B7178" i="15"/>
  <c r="B7179" i="15"/>
  <c r="B7180" i="15"/>
  <c r="B7181" i="15"/>
  <c r="B7182" i="15"/>
  <c r="B7183" i="15"/>
  <c r="B7184" i="15"/>
  <c r="B7185" i="15"/>
  <c r="B7186" i="15"/>
  <c r="B7187" i="15"/>
  <c r="B7188" i="15"/>
  <c r="B7189" i="15"/>
  <c r="B7190" i="15"/>
  <c r="B7191" i="15"/>
  <c r="B7192" i="15"/>
  <c r="B7193" i="15"/>
  <c r="B7194" i="15"/>
  <c r="B7195" i="15"/>
  <c r="B7196" i="15"/>
  <c r="B7197" i="15"/>
  <c r="B7198" i="15"/>
  <c r="B7199" i="15"/>
  <c r="B7200" i="15"/>
  <c r="B7201" i="15"/>
  <c r="B7202" i="15"/>
  <c r="B7203" i="15"/>
  <c r="B7204" i="15"/>
  <c r="B7205" i="15"/>
  <c r="B7206" i="15"/>
  <c r="B7207" i="15"/>
  <c r="B7208" i="15"/>
  <c r="B7209" i="15"/>
  <c r="B7210" i="15"/>
  <c r="B7211" i="15"/>
  <c r="B7212" i="15"/>
  <c r="B7213" i="15"/>
  <c r="B7214" i="15"/>
  <c r="B7215" i="15"/>
  <c r="B7216" i="15"/>
  <c r="B7217" i="15"/>
  <c r="B7218" i="15"/>
  <c r="B7219" i="15"/>
  <c r="B7220" i="15"/>
  <c r="B7221" i="15"/>
  <c r="B7222" i="15"/>
  <c r="B7223" i="15"/>
  <c r="B7224" i="15"/>
  <c r="B7225" i="15"/>
  <c r="B7226" i="15"/>
  <c r="B7227" i="15"/>
  <c r="B7228" i="15"/>
  <c r="B7229" i="15"/>
  <c r="B7230" i="15"/>
  <c r="B7231" i="15"/>
  <c r="B7232" i="15"/>
  <c r="B7233" i="15"/>
  <c r="B7234" i="15"/>
  <c r="B7235" i="15"/>
  <c r="B7236" i="15"/>
  <c r="B7237" i="15"/>
  <c r="B7238" i="15"/>
  <c r="B7239" i="15"/>
  <c r="B7240" i="15"/>
  <c r="B7241" i="15"/>
  <c r="B7242" i="15"/>
  <c r="B7243" i="15"/>
  <c r="B7244" i="15"/>
  <c r="B7245" i="15"/>
  <c r="B7246" i="15"/>
  <c r="B7247" i="15"/>
  <c r="B7248" i="15"/>
  <c r="B7249" i="15"/>
  <c r="B7250" i="15"/>
  <c r="B7251" i="15"/>
  <c r="B7252" i="15"/>
  <c r="B7253" i="15"/>
  <c r="B7254" i="15"/>
  <c r="B7255" i="15"/>
  <c r="B7256" i="15"/>
  <c r="B7257" i="15"/>
  <c r="B7258" i="15"/>
  <c r="B7259" i="15"/>
  <c r="B7260" i="15"/>
  <c r="B7261" i="15"/>
  <c r="B7262" i="15"/>
  <c r="B7263" i="15"/>
  <c r="B7264" i="15"/>
  <c r="B7265" i="15"/>
  <c r="B7266" i="15"/>
  <c r="B7267" i="15"/>
  <c r="B7268" i="15"/>
  <c r="B7269" i="15"/>
  <c r="B7270" i="15"/>
  <c r="B7271" i="15"/>
  <c r="B7272" i="15"/>
  <c r="B7273" i="15"/>
  <c r="B7274" i="15"/>
  <c r="B7275" i="15"/>
  <c r="B7276" i="15"/>
  <c r="B7277" i="15"/>
  <c r="B7278" i="15"/>
  <c r="B7279" i="15"/>
  <c r="B7280" i="15"/>
  <c r="B7281" i="15"/>
  <c r="B7282" i="15"/>
  <c r="B7283" i="15"/>
  <c r="B7284" i="15"/>
  <c r="B7285" i="15"/>
  <c r="B7286" i="15"/>
  <c r="B7287" i="15"/>
  <c r="B7288" i="15"/>
  <c r="B7289" i="15"/>
  <c r="B7290" i="15"/>
  <c r="B7291" i="15"/>
  <c r="B7292" i="15"/>
  <c r="B7293" i="15"/>
  <c r="B7294" i="15"/>
  <c r="B7295" i="15"/>
  <c r="B7296" i="15"/>
  <c r="B7297" i="15"/>
  <c r="B7298" i="15"/>
  <c r="B7299" i="15"/>
  <c r="B7300" i="15"/>
  <c r="B7301" i="15"/>
  <c r="B7302" i="15"/>
  <c r="B7303" i="15"/>
  <c r="B7304" i="15"/>
  <c r="B7305" i="15"/>
  <c r="B7306" i="15"/>
  <c r="B7307" i="15"/>
  <c r="B7308" i="15"/>
  <c r="B7309" i="15"/>
  <c r="B7310" i="15"/>
  <c r="B7311" i="15"/>
  <c r="B7312" i="15"/>
  <c r="B7313" i="15"/>
  <c r="B7314" i="15"/>
  <c r="B7315" i="15"/>
  <c r="B7316" i="15"/>
  <c r="B7317" i="15"/>
  <c r="B7318" i="15"/>
  <c r="B7319" i="15"/>
  <c r="B7320" i="15"/>
  <c r="B7321" i="15"/>
  <c r="B7322" i="15"/>
  <c r="B7323" i="15"/>
  <c r="B7324" i="15"/>
  <c r="B7325" i="15"/>
  <c r="B7326" i="15"/>
  <c r="B7327" i="15"/>
  <c r="B7328" i="15"/>
  <c r="B7329" i="15"/>
  <c r="B7330" i="15"/>
  <c r="B7331" i="15"/>
  <c r="B7332" i="15"/>
  <c r="B7333" i="15"/>
  <c r="B7334" i="15"/>
  <c r="B7335" i="15"/>
  <c r="B7336" i="15"/>
  <c r="B7337" i="15"/>
  <c r="B7338" i="15"/>
  <c r="B7339" i="15"/>
  <c r="B7340" i="15"/>
  <c r="B7341" i="15"/>
  <c r="B7342" i="15"/>
  <c r="B7343" i="15"/>
  <c r="B7344" i="15"/>
  <c r="B7345" i="15"/>
  <c r="B7346" i="15"/>
  <c r="B7347" i="15"/>
  <c r="B7348" i="15"/>
  <c r="B7349" i="15"/>
  <c r="B7350" i="15"/>
  <c r="B7351" i="15"/>
  <c r="B7352" i="15"/>
  <c r="B7353" i="15"/>
  <c r="B7354" i="15"/>
  <c r="B7355" i="15"/>
  <c r="B7356" i="15"/>
  <c r="B7357" i="15"/>
  <c r="B7358" i="15"/>
  <c r="B7359" i="15"/>
  <c r="B7360" i="15"/>
  <c r="B7361" i="15"/>
  <c r="B7362" i="15"/>
  <c r="B7363" i="15"/>
  <c r="B7364" i="15"/>
  <c r="B7365" i="15"/>
  <c r="B7366" i="15"/>
  <c r="B7367" i="15"/>
  <c r="B7368" i="15"/>
  <c r="B7369" i="15"/>
  <c r="B7370" i="15"/>
  <c r="B7371" i="15"/>
  <c r="B7372" i="15"/>
  <c r="B7373" i="15"/>
  <c r="B7374" i="15"/>
  <c r="B7375" i="15"/>
  <c r="B7376" i="15"/>
  <c r="B7377" i="15"/>
  <c r="B7378" i="15"/>
  <c r="B7379" i="15"/>
  <c r="B7380" i="15"/>
  <c r="B7381" i="15"/>
  <c r="B7382" i="15"/>
  <c r="B7383" i="15"/>
  <c r="B7384" i="15"/>
  <c r="B7385" i="15"/>
  <c r="B7386" i="15"/>
  <c r="B7387" i="15"/>
  <c r="B7388" i="15"/>
  <c r="B7389" i="15"/>
  <c r="B7390" i="15"/>
  <c r="B7391" i="15"/>
  <c r="B7392" i="15"/>
  <c r="B7393" i="15"/>
  <c r="B7394" i="15"/>
  <c r="B7395" i="15"/>
  <c r="B7396" i="15"/>
  <c r="B7397" i="15"/>
  <c r="B7398" i="15"/>
  <c r="B7399" i="15"/>
  <c r="B7400" i="15"/>
  <c r="B7401" i="15"/>
  <c r="B7402" i="15"/>
  <c r="B7403" i="15"/>
  <c r="B7404" i="15"/>
  <c r="B7405" i="15"/>
  <c r="B7406" i="15"/>
  <c r="B7407" i="15"/>
  <c r="B7408" i="15"/>
  <c r="B7409" i="15"/>
  <c r="B7410" i="15"/>
  <c r="B7411" i="15"/>
  <c r="B7412" i="15"/>
  <c r="B7413" i="15"/>
  <c r="B7414" i="15"/>
  <c r="B7415" i="15"/>
  <c r="B7416" i="15"/>
  <c r="B7417" i="15"/>
  <c r="B7418" i="15"/>
  <c r="B7419" i="15"/>
  <c r="B7420" i="15"/>
  <c r="B7421" i="15"/>
  <c r="B7422" i="15"/>
  <c r="B7423" i="15"/>
  <c r="B7424" i="15"/>
  <c r="B7425" i="15"/>
  <c r="B7426" i="15"/>
  <c r="B7427" i="15"/>
  <c r="B7428" i="15"/>
  <c r="B7429" i="15"/>
  <c r="B7430" i="15"/>
  <c r="B7431" i="15"/>
  <c r="B7432" i="15"/>
  <c r="B7433" i="15"/>
  <c r="B7434" i="15"/>
  <c r="B7435" i="15"/>
  <c r="B7436" i="15"/>
  <c r="B7437" i="15"/>
  <c r="B7438" i="15"/>
  <c r="B7439" i="15"/>
  <c r="B7440" i="15"/>
  <c r="B7441" i="15"/>
  <c r="B7442" i="15"/>
  <c r="B7443" i="15"/>
  <c r="B7444" i="15"/>
  <c r="B7445" i="15"/>
  <c r="B7446" i="15"/>
  <c r="B7447" i="15"/>
  <c r="B7448" i="15"/>
  <c r="B7449" i="15"/>
  <c r="B7450" i="15"/>
  <c r="B7451" i="15"/>
  <c r="B7452" i="15"/>
  <c r="B7453" i="15"/>
  <c r="B7454" i="15"/>
  <c r="B7455" i="15"/>
  <c r="B7456" i="15"/>
  <c r="B7457" i="15"/>
  <c r="B7458" i="15"/>
  <c r="B7459" i="15"/>
  <c r="B7460" i="15"/>
  <c r="B7461" i="15"/>
  <c r="B7462" i="15"/>
  <c r="B7463" i="15"/>
  <c r="B7464" i="15"/>
  <c r="B7465" i="15"/>
  <c r="B7466" i="15"/>
  <c r="B7467" i="15"/>
  <c r="B7468" i="15"/>
  <c r="B7469" i="15"/>
  <c r="B7470" i="15"/>
  <c r="B7471" i="15"/>
  <c r="B7472" i="15"/>
  <c r="B7473" i="15"/>
  <c r="B7474" i="15"/>
  <c r="B7475" i="15"/>
  <c r="B7476" i="15"/>
  <c r="B7477" i="15"/>
  <c r="B7478" i="15"/>
  <c r="B7479" i="15"/>
  <c r="B7480" i="15"/>
  <c r="B7481" i="15"/>
  <c r="B7482" i="15"/>
  <c r="B7483" i="15"/>
  <c r="B7484" i="15"/>
  <c r="B7485" i="15"/>
  <c r="B7486" i="15"/>
  <c r="B7487" i="15"/>
  <c r="B7488" i="15"/>
  <c r="B7489" i="15"/>
  <c r="B7490" i="15"/>
  <c r="B7491" i="15"/>
  <c r="B7492" i="15"/>
  <c r="B7493" i="15"/>
  <c r="B7494" i="15"/>
  <c r="B7495" i="15"/>
  <c r="B7496" i="15"/>
  <c r="B7497" i="15"/>
  <c r="B7498" i="15"/>
  <c r="B7499" i="15"/>
  <c r="B7500" i="15"/>
  <c r="B7501" i="15"/>
  <c r="B7502" i="15"/>
  <c r="B7503" i="15"/>
  <c r="B7504" i="15"/>
  <c r="B7505" i="15"/>
  <c r="B7506" i="15"/>
  <c r="B7507" i="15"/>
  <c r="B7508" i="15"/>
  <c r="B7509" i="15"/>
  <c r="B7510" i="15"/>
  <c r="B7511" i="15"/>
  <c r="B7512" i="15"/>
  <c r="B7513" i="15"/>
  <c r="B7514" i="15"/>
  <c r="B7515" i="15"/>
  <c r="B7516" i="15"/>
  <c r="B7517" i="15"/>
  <c r="B7518" i="15"/>
  <c r="B7519" i="15"/>
  <c r="B7520" i="15"/>
  <c r="B7521" i="15"/>
  <c r="B7522" i="15"/>
  <c r="B7523" i="15"/>
  <c r="B7524" i="15"/>
  <c r="B7525" i="15"/>
  <c r="B7526" i="15"/>
  <c r="B7527" i="15"/>
  <c r="B7528" i="15"/>
  <c r="B7529" i="15"/>
  <c r="B7530" i="15"/>
  <c r="B7531" i="15"/>
  <c r="B7532" i="15"/>
  <c r="B7533" i="15"/>
  <c r="B7534" i="15"/>
  <c r="B7535" i="15"/>
  <c r="B7536" i="15"/>
  <c r="B7537" i="15"/>
  <c r="B7538" i="15"/>
  <c r="B7539" i="15"/>
  <c r="B7540" i="15"/>
  <c r="B7541" i="15"/>
  <c r="B7542" i="15"/>
  <c r="B7543" i="15"/>
  <c r="B7544" i="15"/>
  <c r="B7545" i="15"/>
  <c r="B7546" i="15"/>
  <c r="B7547" i="15"/>
  <c r="B7548" i="15"/>
  <c r="B7549" i="15"/>
  <c r="B7550" i="15"/>
  <c r="B7551" i="15"/>
  <c r="B7552" i="15"/>
  <c r="B7553" i="15"/>
  <c r="B7554" i="15"/>
  <c r="B7555" i="15"/>
  <c r="B7556" i="15"/>
  <c r="B7557" i="15"/>
  <c r="B7558" i="15"/>
  <c r="B7559" i="15"/>
  <c r="B7560" i="15"/>
  <c r="B7561" i="15"/>
  <c r="B7562" i="15"/>
  <c r="B7563" i="15"/>
  <c r="B7564" i="15"/>
  <c r="B7565" i="15"/>
  <c r="B7566" i="15"/>
  <c r="B7567" i="15"/>
  <c r="B7568" i="15"/>
  <c r="B7569" i="15"/>
  <c r="B7570" i="15"/>
  <c r="B7571" i="15"/>
  <c r="B7572" i="15"/>
  <c r="B7573" i="15"/>
  <c r="B7574" i="15"/>
  <c r="B7575" i="15"/>
  <c r="B7576" i="15"/>
  <c r="B7577" i="15"/>
  <c r="B7578" i="15"/>
  <c r="B7579" i="15"/>
  <c r="B7580" i="15"/>
  <c r="B7581" i="15"/>
  <c r="B7582" i="15"/>
  <c r="B7583" i="15"/>
  <c r="B7584" i="15"/>
  <c r="B7585" i="15"/>
  <c r="B7586" i="15"/>
  <c r="B7587" i="15"/>
  <c r="B7588" i="15"/>
  <c r="B7589" i="15"/>
  <c r="B7590" i="15"/>
  <c r="B7591" i="15"/>
  <c r="B7592" i="15"/>
  <c r="B7593" i="15"/>
  <c r="B7594" i="15"/>
  <c r="B7595" i="15"/>
  <c r="B7596" i="15"/>
  <c r="B7597" i="15"/>
  <c r="B7598" i="15"/>
  <c r="B7599" i="15"/>
  <c r="B7600" i="15"/>
  <c r="B7601" i="15"/>
  <c r="B7602" i="15"/>
  <c r="B7603" i="15"/>
  <c r="B7604" i="15"/>
  <c r="B7605" i="15"/>
  <c r="B7606" i="15"/>
  <c r="B7607" i="15"/>
  <c r="B7608" i="15"/>
  <c r="B7609" i="15"/>
  <c r="B7610" i="15"/>
  <c r="B7611" i="15"/>
  <c r="B7612" i="15"/>
  <c r="B7613" i="15"/>
  <c r="B7614" i="15"/>
  <c r="B7615" i="15"/>
  <c r="B7616" i="15"/>
  <c r="B7617" i="15"/>
  <c r="B7618" i="15"/>
  <c r="B7619" i="15"/>
  <c r="B7620" i="15"/>
  <c r="B7621" i="15"/>
  <c r="B7622" i="15"/>
  <c r="B7623" i="15"/>
  <c r="B7624" i="15"/>
  <c r="B7625" i="15"/>
  <c r="B7626" i="15"/>
  <c r="B7627" i="15"/>
  <c r="B7628" i="15"/>
  <c r="B7629" i="15"/>
  <c r="B7630" i="15"/>
  <c r="B7631" i="15"/>
  <c r="B7632" i="15"/>
  <c r="B7633" i="15"/>
  <c r="B7634" i="15"/>
  <c r="B7635" i="15"/>
  <c r="B7636" i="15"/>
  <c r="B7637" i="15"/>
  <c r="B7638" i="15"/>
  <c r="B7639" i="15"/>
  <c r="B7640" i="15"/>
  <c r="B7641" i="15"/>
  <c r="B7642" i="15"/>
  <c r="B7643" i="15"/>
  <c r="B7644" i="15"/>
  <c r="B7645" i="15"/>
  <c r="B7646" i="15"/>
  <c r="B7647" i="15"/>
  <c r="B7648" i="15"/>
  <c r="B7649" i="15"/>
  <c r="B7650" i="15"/>
  <c r="B7651" i="15"/>
  <c r="B7652" i="15"/>
  <c r="B7653" i="15"/>
  <c r="B7654" i="15"/>
  <c r="B7655" i="15"/>
  <c r="B7656" i="15"/>
  <c r="B7657" i="15"/>
  <c r="B7658" i="15"/>
  <c r="B7659" i="15"/>
  <c r="B7660" i="15"/>
  <c r="B7661" i="15"/>
  <c r="B7662" i="15"/>
  <c r="B7663" i="15"/>
  <c r="B7664" i="15"/>
  <c r="B7665" i="15"/>
  <c r="B7666" i="15"/>
  <c r="B7667" i="15"/>
  <c r="B7668" i="15"/>
  <c r="B7669" i="15"/>
  <c r="B7670" i="15"/>
  <c r="B7671" i="15"/>
  <c r="B7672" i="15"/>
  <c r="B7673" i="15"/>
  <c r="B7674" i="15"/>
  <c r="B7675" i="15"/>
  <c r="B7676" i="15"/>
  <c r="B7677" i="15"/>
  <c r="B7678" i="15"/>
  <c r="B7679" i="15"/>
  <c r="B7680" i="15"/>
  <c r="B7681" i="15"/>
  <c r="B7682" i="15"/>
  <c r="B7683" i="15"/>
  <c r="B7684" i="15"/>
  <c r="B7685" i="15"/>
  <c r="B7686" i="15"/>
  <c r="B7687" i="15"/>
  <c r="B7688" i="15"/>
  <c r="B7689" i="15"/>
  <c r="B7690" i="15"/>
  <c r="B7691" i="15"/>
  <c r="B7692" i="15"/>
  <c r="B7693" i="15"/>
  <c r="B7694" i="15"/>
  <c r="B7695" i="15"/>
  <c r="B7696" i="15"/>
  <c r="B7697" i="15"/>
  <c r="B7698" i="15"/>
  <c r="B7699" i="15"/>
  <c r="B7700" i="15"/>
  <c r="B7701" i="15"/>
  <c r="B7702" i="15"/>
  <c r="B7703" i="15"/>
  <c r="B7704" i="15"/>
  <c r="B7705" i="15"/>
  <c r="B7706" i="15"/>
  <c r="B7707" i="15"/>
  <c r="B7708" i="15"/>
  <c r="B7709" i="15"/>
  <c r="B7710" i="15"/>
  <c r="B7711" i="15"/>
  <c r="B7712" i="15"/>
  <c r="B7713" i="15"/>
  <c r="B7714" i="15"/>
  <c r="B7715" i="15"/>
  <c r="B7716" i="15"/>
  <c r="B7717" i="15"/>
  <c r="B7718" i="15"/>
  <c r="B7719" i="15"/>
  <c r="B7720" i="15"/>
  <c r="B7721" i="15"/>
  <c r="B7722" i="15"/>
  <c r="B7723" i="15"/>
  <c r="B7724" i="15"/>
  <c r="B7725" i="15"/>
  <c r="B7726" i="15"/>
  <c r="B7727" i="15"/>
  <c r="B7728" i="15"/>
  <c r="B7729" i="15"/>
  <c r="B7730" i="15"/>
  <c r="B7731" i="15"/>
  <c r="B7732" i="15"/>
  <c r="B7733" i="15"/>
  <c r="B7734" i="15"/>
  <c r="B7735" i="15"/>
  <c r="B7736" i="15"/>
  <c r="B7737" i="15"/>
  <c r="B7738" i="15"/>
  <c r="B7739" i="15"/>
  <c r="B7740" i="15"/>
  <c r="B7741" i="15"/>
  <c r="B7742" i="15"/>
  <c r="B7743" i="15"/>
  <c r="B7744" i="15"/>
  <c r="B7745" i="15"/>
  <c r="B7746" i="15"/>
  <c r="B7747" i="15"/>
  <c r="B7748" i="15"/>
  <c r="B7749" i="15"/>
  <c r="B7750" i="15"/>
  <c r="B7751" i="15"/>
  <c r="B7752" i="15"/>
  <c r="B7753" i="15"/>
  <c r="B7754" i="15"/>
  <c r="B7755" i="15"/>
  <c r="B7756" i="15"/>
  <c r="B7757" i="15"/>
  <c r="B7758" i="15"/>
  <c r="B7759" i="15"/>
  <c r="B7760" i="15"/>
  <c r="B7761" i="15"/>
  <c r="B7762" i="15"/>
  <c r="B7763" i="15"/>
  <c r="B7764" i="15"/>
  <c r="B7765" i="15"/>
  <c r="B7766" i="15"/>
  <c r="B7767" i="15"/>
  <c r="B7768" i="15"/>
  <c r="B7769" i="15"/>
  <c r="B7770" i="15"/>
  <c r="B7771" i="15"/>
  <c r="B7772" i="15"/>
  <c r="B7773" i="15"/>
  <c r="B7774" i="15"/>
  <c r="B7775" i="15"/>
  <c r="B7776" i="15"/>
  <c r="B7777" i="15"/>
  <c r="B7778" i="15"/>
  <c r="B7779" i="15"/>
  <c r="B7780" i="15"/>
  <c r="B7781" i="15"/>
  <c r="B7782" i="15"/>
  <c r="B7783" i="15"/>
  <c r="B7784" i="15"/>
  <c r="B7785" i="15"/>
  <c r="B7786" i="15"/>
  <c r="B7787" i="15"/>
  <c r="B7788" i="15"/>
  <c r="B7789" i="15"/>
  <c r="B7790" i="15"/>
  <c r="B7791" i="15"/>
  <c r="B7792" i="15"/>
  <c r="B7793" i="15"/>
  <c r="B7794" i="15"/>
  <c r="B7795" i="15"/>
  <c r="B7796" i="15"/>
  <c r="B7797" i="15"/>
  <c r="B7798" i="15"/>
  <c r="B7799" i="15"/>
  <c r="B7800" i="15"/>
  <c r="B7801" i="15"/>
  <c r="B7802" i="15"/>
  <c r="B7803" i="15"/>
  <c r="B7804" i="15"/>
  <c r="B7805" i="15"/>
  <c r="B7806" i="15"/>
  <c r="B7807" i="15"/>
  <c r="B7808" i="15"/>
  <c r="B7809" i="15"/>
  <c r="B7810" i="15"/>
  <c r="B7811" i="15"/>
  <c r="B7812" i="15"/>
  <c r="B7813" i="15"/>
  <c r="B7814" i="15"/>
  <c r="B7815" i="15"/>
  <c r="B7816" i="15"/>
  <c r="B7817" i="15"/>
  <c r="B7818" i="15"/>
  <c r="B7819" i="15"/>
  <c r="B7820" i="15"/>
  <c r="B7821" i="15"/>
  <c r="B7822" i="15"/>
  <c r="B7823" i="15"/>
  <c r="B7824" i="15"/>
  <c r="B7825" i="15"/>
  <c r="B7826" i="15"/>
  <c r="B7827" i="15"/>
  <c r="B7828" i="15"/>
  <c r="B7829" i="15"/>
  <c r="B7830" i="15"/>
  <c r="B7831" i="15"/>
  <c r="B7832" i="15"/>
  <c r="B7833" i="15"/>
  <c r="B7834" i="15"/>
  <c r="B7835" i="15"/>
  <c r="B7836" i="15"/>
  <c r="B7837" i="15"/>
  <c r="B7838" i="15"/>
  <c r="B7839" i="15"/>
  <c r="B7840" i="15"/>
  <c r="B7841" i="15"/>
  <c r="B7842" i="15"/>
  <c r="B7843" i="15"/>
  <c r="B7844" i="15"/>
  <c r="B7845" i="15"/>
  <c r="B7846" i="15"/>
  <c r="B7847" i="15"/>
  <c r="B7848" i="15"/>
  <c r="B7849" i="15"/>
  <c r="B7850" i="15"/>
  <c r="B7851" i="15"/>
  <c r="B7852" i="15"/>
  <c r="B7853" i="15"/>
  <c r="B7854" i="15"/>
  <c r="B7855" i="15"/>
  <c r="B7856" i="15"/>
  <c r="B7857" i="15"/>
  <c r="B7858" i="15"/>
  <c r="B7859" i="15"/>
  <c r="B7860" i="15"/>
  <c r="B7861" i="15"/>
  <c r="B7862" i="15"/>
  <c r="B7863" i="15"/>
  <c r="B7864" i="15"/>
  <c r="B7865" i="15"/>
  <c r="B7866" i="15"/>
  <c r="B7867" i="15"/>
  <c r="B7868" i="15"/>
  <c r="B7869" i="15"/>
  <c r="B7870" i="15"/>
  <c r="B7871" i="15"/>
  <c r="B7872" i="15"/>
  <c r="B7873" i="15"/>
  <c r="B7874" i="15"/>
  <c r="B7875" i="15"/>
  <c r="B7876" i="15"/>
  <c r="B7877" i="15"/>
  <c r="B7878" i="15"/>
  <c r="B7879" i="15"/>
  <c r="B7880" i="15"/>
  <c r="B7881" i="15"/>
  <c r="B7882" i="15"/>
  <c r="B7883" i="15"/>
  <c r="B7884" i="15"/>
  <c r="B7885" i="15"/>
  <c r="B7886" i="15"/>
  <c r="B7887" i="15"/>
  <c r="B7888" i="15"/>
  <c r="B7889" i="15"/>
  <c r="B7890" i="15"/>
  <c r="B7891" i="15"/>
  <c r="B7892" i="15"/>
  <c r="B7893" i="15"/>
  <c r="B7894" i="15"/>
  <c r="B7895" i="15"/>
  <c r="B7896" i="15"/>
  <c r="B7897" i="15"/>
  <c r="B7898" i="15"/>
  <c r="B7899" i="15"/>
  <c r="B7900" i="15"/>
  <c r="B7901" i="15"/>
  <c r="B7902" i="15"/>
  <c r="B7903" i="15"/>
  <c r="B7904" i="15"/>
  <c r="B7905" i="15"/>
  <c r="B7906" i="15"/>
  <c r="B7907" i="15"/>
  <c r="B7908" i="15"/>
  <c r="B7909" i="15"/>
  <c r="B7910" i="15"/>
  <c r="B7911" i="15"/>
  <c r="B7912" i="15"/>
  <c r="B7913" i="15"/>
  <c r="B7914" i="15"/>
  <c r="B7915" i="15"/>
  <c r="B7916" i="15"/>
  <c r="B7917" i="15"/>
  <c r="B7918" i="15"/>
  <c r="B7919" i="15"/>
  <c r="B7920" i="15"/>
  <c r="B7921" i="15"/>
  <c r="B7922" i="15"/>
  <c r="B7923" i="15"/>
  <c r="B7924" i="15"/>
  <c r="B7925" i="15"/>
  <c r="B7926" i="15"/>
  <c r="B7927" i="15"/>
  <c r="B7928" i="15"/>
  <c r="B7929" i="15"/>
  <c r="B7930" i="15"/>
  <c r="B7931" i="15"/>
  <c r="B7932" i="15"/>
  <c r="B7933" i="15"/>
  <c r="B7934" i="15"/>
  <c r="B7935" i="15"/>
  <c r="B7936" i="15"/>
  <c r="B7937" i="15"/>
  <c r="B7938" i="15"/>
  <c r="B7939" i="15"/>
  <c r="B7940" i="15"/>
  <c r="B7941" i="15"/>
  <c r="B7942" i="15"/>
  <c r="B7943" i="15"/>
  <c r="B7944" i="15"/>
  <c r="B7945" i="15"/>
  <c r="B7946" i="15"/>
  <c r="B7947" i="15"/>
  <c r="B7948" i="15"/>
  <c r="B7949" i="15"/>
  <c r="B7950" i="15"/>
  <c r="B7951" i="15"/>
  <c r="B7952" i="15"/>
  <c r="B7953" i="15"/>
  <c r="B7954" i="15"/>
  <c r="B7955" i="15"/>
  <c r="B7956" i="15"/>
  <c r="B7957" i="15"/>
  <c r="B7958" i="15"/>
  <c r="B7959" i="15"/>
  <c r="B7960" i="15"/>
  <c r="B7961" i="15"/>
  <c r="B7962" i="15"/>
  <c r="B7963" i="15"/>
  <c r="B7964" i="15"/>
  <c r="B7965" i="15"/>
  <c r="B7966" i="15"/>
  <c r="B7967" i="15"/>
  <c r="B7968" i="15"/>
  <c r="B7969" i="15"/>
  <c r="B7970" i="15"/>
  <c r="B7971" i="15"/>
  <c r="B7972" i="15"/>
  <c r="B7973" i="15"/>
  <c r="B7974" i="15"/>
  <c r="B7975" i="15"/>
  <c r="B7976" i="15"/>
  <c r="B7977" i="15"/>
  <c r="B7978" i="15"/>
  <c r="B7979" i="15"/>
  <c r="B7980" i="15"/>
  <c r="B7981" i="15"/>
  <c r="B7982" i="15"/>
  <c r="B7983" i="15"/>
  <c r="B7984" i="15"/>
  <c r="B7985" i="15"/>
  <c r="B7986" i="15"/>
  <c r="B7987" i="15"/>
  <c r="B7988" i="15"/>
  <c r="B7989" i="15"/>
  <c r="B7990" i="15"/>
  <c r="B7991" i="15"/>
  <c r="B7992" i="15"/>
  <c r="B7993" i="15"/>
  <c r="B7994" i="15"/>
  <c r="B7995" i="15"/>
  <c r="B7996" i="15"/>
  <c r="B7997" i="15"/>
  <c r="B7998" i="15"/>
  <c r="B7999" i="15"/>
  <c r="B8000" i="15"/>
  <c r="B8001" i="15"/>
  <c r="B8002" i="15"/>
  <c r="B8003" i="15"/>
  <c r="B8004" i="15"/>
  <c r="B8005" i="15"/>
  <c r="B8006" i="15"/>
  <c r="B8007" i="15"/>
  <c r="B8008" i="15"/>
  <c r="B8009" i="15"/>
  <c r="B8010" i="15"/>
  <c r="B8011" i="15"/>
  <c r="B8012" i="15"/>
  <c r="B8013" i="15"/>
  <c r="B8014" i="15"/>
  <c r="B8015" i="15"/>
  <c r="B8016" i="15"/>
  <c r="B8017" i="15"/>
  <c r="B8018" i="15"/>
  <c r="B8019" i="15"/>
  <c r="B8020" i="15"/>
  <c r="B8021" i="15"/>
  <c r="B8022" i="15"/>
  <c r="B8023" i="15"/>
  <c r="B8024" i="15"/>
  <c r="B8025" i="15"/>
  <c r="B8026" i="15"/>
  <c r="B8027" i="15"/>
  <c r="B8028" i="15"/>
  <c r="B8029" i="15"/>
  <c r="B8030" i="15"/>
  <c r="B8031" i="15"/>
  <c r="B8032" i="15"/>
  <c r="B8033" i="15"/>
  <c r="B8034" i="15"/>
  <c r="B8035" i="15"/>
  <c r="B8036" i="15"/>
  <c r="B8037" i="15"/>
  <c r="B8038" i="15"/>
  <c r="B8039" i="15"/>
  <c r="B8040" i="15"/>
  <c r="B8041" i="15"/>
  <c r="B8042" i="15"/>
  <c r="B8043" i="15"/>
  <c r="B8044" i="15"/>
  <c r="B8045" i="15"/>
  <c r="B8046" i="15"/>
  <c r="B8047" i="15"/>
  <c r="B8048" i="15"/>
  <c r="B8049" i="15"/>
  <c r="B8050" i="15"/>
  <c r="B8051" i="15"/>
  <c r="B8052" i="15"/>
  <c r="B8053" i="15"/>
  <c r="B8054" i="15"/>
  <c r="B8055" i="15"/>
  <c r="B8056" i="15"/>
  <c r="B8057" i="15"/>
  <c r="B8058" i="15"/>
  <c r="B8059" i="15"/>
  <c r="B8060" i="15"/>
  <c r="B8061" i="15"/>
  <c r="B8062" i="15"/>
  <c r="B8063" i="15"/>
  <c r="B8064" i="15"/>
  <c r="B8065" i="15"/>
  <c r="B8066" i="15"/>
  <c r="B8067" i="15"/>
  <c r="B8068" i="15"/>
  <c r="B8069" i="15"/>
  <c r="B8070" i="15"/>
  <c r="B8071" i="15"/>
  <c r="B8072" i="15"/>
  <c r="B8073" i="15"/>
  <c r="B8074" i="15"/>
  <c r="B8075" i="15"/>
  <c r="B8076" i="15"/>
  <c r="B8077" i="15"/>
  <c r="B8078" i="15"/>
  <c r="B8079" i="15"/>
  <c r="B8080" i="15"/>
  <c r="B8081" i="15"/>
  <c r="B8082" i="15"/>
  <c r="B8083" i="15"/>
  <c r="B8084" i="15"/>
  <c r="B8085" i="15"/>
  <c r="B8086" i="15"/>
  <c r="B8087" i="15"/>
  <c r="B8088" i="15"/>
  <c r="B8089" i="15"/>
  <c r="B8090" i="15"/>
  <c r="B8091" i="15"/>
  <c r="B8092" i="15"/>
  <c r="B8093" i="15"/>
  <c r="B8094" i="15"/>
  <c r="B8095" i="15"/>
  <c r="B8096" i="15"/>
  <c r="B8097" i="15"/>
  <c r="B8098" i="15"/>
  <c r="B8099" i="15"/>
  <c r="B8100" i="15"/>
  <c r="B8101" i="15"/>
  <c r="B8102" i="15"/>
  <c r="B8103" i="15"/>
  <c r="B8104" i="15"/>
  <c r="B8105" i="15"/>
  <c r="B8106" i="15"/>
  <c r="B8107" i="15"/>
  <c r="B8108" i="15"/>
  <c r="B8109" i="15"/>
  <c r="B8110" i="15"/>
  <c r="B8111" i="15"/>
  <c r="B8112" i="15"/>
  <c r="B8113" i="15"/>
  <c r="B8114" i="15"/>
  <c r="B8115" i="15"/>
  <c r="B8116" i="15"/>
  <c r="B8117" i="15"/>
  <c r="B8118" i="15"/>
  <c r="B8119" i="15"/>
  <c r="B8120" i="15"/>
  <c r="B8121" i="15"/>
  <c r="B8122" i="15"/>
  <c r="B8123" i="15"/>
  <c r="B8124" i="15"/>
  <c r="B8125" i="15"/>
  <c r="B8126" i="15"/>
  <c r="B8127" i="15"/>
  <c r="B8128" i="15"/>
  <c r="B8129" i="15"/>
  <c r="B8130" i="15"/>
  <c r="B8131" i="15"/>
  <c r="B8132" i="15"/>
  <c r="B8133" i="15"/>
  <c r="B8134" i="15"/>
  <c r="B8135" i="15"/>
  <c r="B8136" i="15"/>
  <c r="B8137" i="15"/>
  <c r="B8138" i="15"/>
  <c r="B8139" i="15"/>
  <c r="B8140" i="15"/>
  <c r="B8141" i="15"/>
  <c r="B8142" i="15"/>
  <c r="B8143" i="15"/>
  <c r="B8144" i="15"/>
  <c r="B8145" i="15"/>
  <c r="B8146" i="15"/>
  <c r="B8147" i="15"/>
  <c r="B8148" i="15"/>
  <c r="B8149" i="15"/>
  <c r="B8150" i="15"/>
  <c r="B8151" i="15"/>
  <c r="B8152" i="15"/>
  <c r="B8153" i="15"/>
  <c r="B8154" i="15"/>
  <c r="B8155" i="15"/>
  <c r="B8156" i="15"/>
  <c r="B8157" i="15"/>
  <c r="B8158" i="15"/>
  <c r="B8159" i="15"/>
  <c r="B8160" i="15"/>
  <c r="B8161" i="15"/>
  <c r="B8162" i="15"/>
  <c r="B8163" i="15"/>
  <c r="B8164" i="15"/>
  <c r="B8165" i="15"/>
  <c r="B8166" i="15"/>
  <c r="B8167" i="15"/>
  <c r="B8168" i="15"/>
  <c r="B8169" i="15"/>
  <c r="B8170" i="15"/>
  <c r="B8171" i="15"/>
  <c r="B8172" i="15"/>
  <c r="B8173" i="15"/>
  <c r="B8174" i="15"/>
  <c r="B8175" i="15"/>
  <c r="B8176" i="15"/>
  <c r="B8177" i="15"/>
  <c r="B8178" i="15"/>
  <c r="B8179" i="15"/>
  <c r="B8180" i="15"/>
  <c r="B8181" i="15"/>
  <c r="B8182" i="15"/>
  <c r="B8183" i="15"/>
  <c r="B8184" i="15"/>
  <c r="B8185" i="15"/>
  <c r="B8186" i="15"/>
  <c r="B8187" i="15"/>
  <c r="B8188" i="15"/>
  <c r="B8189" i="15"/>
  <c r="B8190" i="15"/>
  <c r="B8191" i="15"/>
  <c r="B8192" i="15"/>
  <c r="B8193" i="15"/>
  <c r="B8194" i="15"/>
  <c r="B8195" i="15"/>
  <c r="B8196" i="15"/>
  <c r="B8197" i="15"/>
  <c r="B8198" i="15"/>
  <c r="B8199" i="15"/>
  <c r="B8200" i="15"/>
  <c r="B8201" i="15"/>
  <c r="B8202" i="15"/>
  <c r="B8203" i="15"/>
  <c r="B8204" i="15"/>
  <c r="B8205" i="15"/>
  <c r="B8206" i="15"/>
  <c r="B8207" i="15"/>
  <c r="B8208" i="15"/>
  <c r="B8209" i="15"/>
  <c r="B8210" i="15"/>
  <c r="B8211" i="15"/>
  <c r="B8212" i="15"/>
  <c r="B8213" i="15"/>
  <c r="B8214" i="15"/>
  <c r="B8215" i="15"/>
  <c r="B8216" i="15"/>
  <c r="B8217" i="15"/>
  <c r="B8218" i="15"/>
  <c r="B8219" i="15"/>
  <c r="B8220" i="15"/>
  <c r="B8221" i="15"/>
  <c r="B8222" i="15"/>
  <c r="B8223" i="15"/>
  <c r="B8224" i="15"/>
  <c r="B8225" i="15"/>
  <c r="B8226" i="15"/>
  <c r="B8227" i="15"/>
  <c r="B8228" i="15"/>
  <c r="B8229" i="15"/>
  <c r="B8230" i="15"/>
  <c r="B8231" i="15"/>
  <c r="B8232" i="15"/>
  <c r="B8233" i="15"/>
  <c r="B8234" i="15"/>
  <c r="B8235" i="15"/>
  <c r="B8236" i="15"/>
  <c r="B8237" i="15"/>
  <c r="B8238" i="15"/>
  <c r="B8239" i="15"/>
  <c r="B8240" i="15"/>
  <c r="B8241" i="15"/>
  <c r="B8242" i="15"/>
  <c r="B8243" i="15"/>
  <c r="B8244" i="15"/>
  <c r="B8245" i="15"/>
  <c r="B8246" i="15"/>
  <c r="B8247" i="15"/>
  <c r="B8248" i="15"/>
  <c r="B8249" i="15"/>
  <c r="B8250" i="15"/>
  <c r="B8251" i="15"/>
  <c r="B8252" i="15"/>
  <c r="B8253" i="15"/>
  <c r="B8254" i="15"/>
  <c r="B8255" i="15"/>
  <c r="B8256" i="15"/>
  <c r="B8257" i="15"/>
  <c r="B8258" i="15"/>
  <c r="B8259" i="15"/>
  <c r="B8260" i="15"/>
  <c r="B8261" i="15"/>
  <c r="B8262" i="15"/>
  <c r="B8263" i="15"/>
  <c r="B8264" i="15"/>
  <c r="B8265" i="15"/>
  <c r="B8266" i="15"/>
  <c r="B8267" i="15"/>
  <c r="B8268" i="15"/>
  <c r="B8269" i="15"/>
  <c r="B8270" i="15"/>
  <c r="B8271" i="15"/>
  <c r="B8272" i="15"/>
  <c r="B8273" i="15"/>
  <c r="B8274" i="15"/>
  <c r="B8275" i="15"/>
  <c r="B8276" i="15"/>
  <c r="B8277" i="15"/>
  <c r="B8278" i="15"/>
  <c r="B8279" i="15"/>
  <c r="B8280" i="15"/>
  <c r="B8281" i="15"/>
  <c r="B8282" i="15"/>
  <c r="B8283" i="15"/>
  <c r="B8284" i="15"/>
  <c r="B8285" i="15"/>
  <c r="B8286" i="15"/>
  <c r="B8287" i="15"/>
  <c r="B8288" i="15"/>
  <c r="B8289" i="15"/>
  <c r="B8290" i="15"/>
  <c r="B8291" i="15"/>
  <c r="B8292" i="15"/>
  <c r="B8293" i="15"/>
  <c r="B8294" i="15"/>
  <c r="B8295" i="15"/>
  <c r="B8296" i="15"/>
  <c r="B8297" i="15"/>
  <c r="B8298" i="15"/>
  <c r="B8299" i="15"/>
  <c r="B8300" i="15"/>
  <c r="B8301" i="15"/>
  <c r="B8302" i="15"/>
  <c r="B8303" i="15"/>
  <c r="B8304" i="15"/>
  <c r="B8305" i="15"/>
  <c r="B8306" i="15"/>
  <c r="B8307" i="15"/>
  <c r="B8308" i="15"/>
  <c r="B8309" i="15"/>
  <c r="B8310" i="15"/>
  <c r="B8311" i="15"/>
  <c r="B8312" i="15"/>
  <c r="B8313" i="15"/>
  <c r="B8314" i="15"/>
  <c r="B8315" i="15"/>
  <c r="B8316" i="15"/>
  <c r="B8317" i="15"/>
  <c r="B8318" i="15"/>
  <c r="B8319" i="15"/>
  <c r="B8320" i="15"/>
  <c r="B8321" i="15"/>
  <c r="B8322" i="15"/>
  <c r="B8323" i="15"/>
  <c r="B8324" i="15"/>
  <c r="B8325" i="15"/>
  <c r="B8326" i="15"/>
  <c r="B8327" i="15"/>
  <c r="B8328" i="15"/>
  <c r="B8329" i="15"/>
  <c r="B8330" i="15"/>
  <c r="B8331" i="15"/>
  <c r="B8332" i="15"/>
  <c r="B8333" i="15"/>
  <c r="B8334" i="15"/>
  <c r="B8335" i="15"/>
  <c r="B8336" i="15"/>
  <c r="B8337" i="15"/>
  <c r="B8338" i="15"/>
  <c r="B8339" i="15"/>
  <c r="B8340" i="15"/>
  <c r="B8341" i="15"/>
  <c r="B8342" i="15"/>
  <c r="B8343" i="15"/>
  <c r="B8344" i="15"/>
  <c r="B8345" i="15"/>
  <c r="B8346" i="15"/>
  <c r="B8347" i="15"/>
  <c r="B8348" i="15"/>
  <c r="B8349" i="15"/>
  <c r="B8350" i="15"/>
  <c r="B8351" i="15"/>
  <c r="B8352" i="15"/>
  <c r="B8353" i="15"/>
  <c r="B8354" i="15"/>
  <c r="B8355" i="15"/>
  <c r="B8356" i="15"/>
  <c r="B8357" i="15"/>
  <c r="B8358" i="15"/>
  <c r="B8359" i="15"/>
  <c r="B8360" i="15"/>
  <c r="B8361" i="15"/>
  <c r="B8362" i="15"/>
  <c r="B8363" i="15"/>
  <c r="B8364" i="15"/>
  <c r="B8365" i="15"/>
  <c r="B8366" i="15"/>
  <c r="B8367" i="15"/>
  <c r="B8368" i="15"/>
  <c r="B8369" i="15"/>
  <c r="B8370" i="15"/>
  <c r="B8371" i="15"/>
  <c r="B8372" i="15"/>
  <c r="B8373" i="15"/>
  <c r="B8374" i="15"/>
  <c r="B8375" i="15"/>
  <c r="B8376" i="15"/>
  <c r="B8377" i="15"/>
  <c r="B8378" i="15"/>
  <c r="B8379" i="15"/>
  <c r="B8380" i="15"/>
  <c r="B8381" i="15"/>
  <c r="B8382" i="15"/>
  <c r="B8383" i="15"/>
  <c r="B8384" i="15"/>
  <c r="B8385" i="15"/>
  <c r="B8386" i="15"/>
  <c r="B8387" i="15"/>
  <c r="B8388" i="15"/>
  <c r="B8389" i="15"/>
  <c r="B8390" i="15"/>
  <c r="B8391" i="15"/>
  <c r="B8392" i="15"/>
  <c r="B8393" i="15"/>
  <c r="B8394" i="15"/>
  <c r="B8395" i="15"/>
  <c r="B8396" i="15"/>
  <c r="B8397" i="15"/>
  <c r="B8398" i="15"/>
  <c r="B8399" i="15"/>
  <c r="B8400" i="15"/>
  <c r="B8401" i="15"/>
  <c r="B8402" i="15"/>
  <c r="B8403" i="15"/>
  <c r="B8404" i="15"/>
  <c r="B8405" i="15"/>
  <c r="B8406" i="15"/>
  <c r="B8407" i="15"/>
  <c r="B8408" i="15"/>
  <c r="B8409" i="15"/>
  <c r="B8410" i="15"/>
  <c r="B8411" i="15"/>
  <c r="B8412" i="15"/>
  <c r="B8413" i="15"/>
  <c r="B8414" i="15"/>
  <c r="B8415" i="15"/>
  <c r="B8416" i="15"/>
  <c r="B8417" i="15"/>
  <c r="B8418" i="15"/>
  <c r="B8419" i="15"/>
  <c r="B8420" i="15"/>
  <c r="B8421" i="15"/>
  <c r="B8422" i="15"/>
  <c r="B8423" i="15"/>
  <c r="B8424" i="15"/>
  <c r="B8425" i="15"/>
  <c r="B8426" i="15"/>
  <c r="B8427" i="15"/>
  <c r="B8428" i="15"/>
  <c r="B8429" i="15"/>
  <c r="B8430" i="15"/>
  <c r="B8431" i="15"/>
  <c r="B8432" i="15"/>
  <c r="B8433" i="15"/>
  <c r="B8434" i="15"/>
  <c r="B8435" i="15"/>
  <c r="B8436" i="15"/>
  <c r="B8437" i="15"/>
  <c r="B8438" i="15"/>
  <c r="B8439" i="15"/>
  <c r="B8440" i="15"/>
  <c r="B8441" i="15"/>
  <c r="B8442" i="15"/>
  <c r="B8443" i="15"/>
  <c r="B8444" i="15"/>
  <c r="B8445" i="15"/>
  <c r="B8446" i="15"/>
  <c r="B8447" i="15"/>
  <c r="B8448" i="15"/>
  <c r="B8449" i="15"/>
  <c r="B8450" i="15"/>
  <c r="B8451" i="15"/>
  <c r="B8452" i="15"/>
  <c r="B8453" i="15"/>
  <c r="B8454" i="15"/>
  <c r="B8455" i="15"/>
  <c r="B8456" i="15"/>
  <c r="B8457" i="15"/>
  <c r="B8458" i="15"/>
  <c r="B8459" i="15"/>
  <c r="B8460" i="15"/>
  <c r="B8461" i="15"/>
  <c r="B8462" i="15"/>
  <c r="B8463" i="15"/>
  <c r="B8464" i="15"/>
  <c r="B8465" i="15"/>
  <c r="B8466" i="15"/>
  <c r="B8467" i="15"/>
  <c r="B8468" i="15"/>
  <c r="B8469" i="15"/>
  <c r="B8470" i="15"/>
  <c r="B8471" i="15"/>
  <c r="B8472" i="15"/>
  <c r="B8473" i="15"/>
  <c r="B8474" i="15"/>
  <c r="B8475" i="15"/>
  <c r="B8476" i="15"/>
  <c r="B8477" i="15"/>
  <c r="B8478" i="15"/>
  <c r="B8479" i="15"/>
  <c r="B8480" i="15"/>
  <c r="B8481" i="15"/>
  <c r="B8482" i="15"/>
  <c r="B8483" i="15"/>
  <c r="B8484" i="15"/>
  <c r="B8485" i="15"/>
  <c r="B8486" i="15"/>
  <c r="B8487" i="15"/>
  <c r="B8488" i="15"/>
  <c r="B8489" i="15"/>
  <c r="B8490" i="15"/>
  <c r="B8491" i="15"/>
  <c r="B8492" i="15"/>
  <c r="B8493" i="15"/>
  <c r="B8494" i="15"/>
  <c r="B8495" i="15"/>
  <c r="B8496" i="15"/>
  <c r="B8497" i="15"/>
  <c r="B8498" i="15"/>
  <c r="B8499" i="15"/>
  <c r="B8500" i="15"/>
  <c r="B8501" i="15"/>
  <c r="B8502" i="15"/>
  <c r="B8503" i="15"/>
  <c r="B8504" i="15"/>
  <c r="B8505" i="15"/>
  <c r="B8506" i="15"/>
  <c r="B8507" i="15"/>
  <c r="B8508" i="15"/>
  <c r="B8509" i="15"/>
  <c r="B8510" i="15"/>
  <c r="B8511" i="15"/>
  <c r="B8512" i="15"/>
  <c r="B8513" i="15"/>
  <c r="B8514" i="15"/>
  <c r="B8515" i="15"/>
  <c r="B8516" i="15"/>
  <c r="B8517" i="15"/>
  <c r="B8518" i="15"/>
  <c r="B8519" i="15"/>
  <c r="B8520" i="15"/>
  <c r="B8521" i="15"/>
  <c r="B8522" i="15"/>
  <c r="B8523" i="15"/>
  <c r="B8524" i="15"/>
  <c r="B8525" i="15"/>
  <c r="B8526" i="15"/>
  <c r="B8527" i="15"/>
  <c r="B8528" i="15"/>
  <c r="B8529" i="15"/>
  <c r="B8530" i="15"/>
  <c r="B8531" i="15"/>
  <c r="B8532" i="15"/>
  <c r="B8533" i="15"/>
  <c r="B8534" i="15"/>
  <c r="B8535" i="15"/>
  <c r="B8536" i="15"/>
  <c r="B8537" i="15"/>
  <c r="B8538" i="15"/>
  <c r="B8539" i="15"/>
  <c r="B8540" i="15"/>
  <c r="B8541" i="15"/>
  <c r="B8542" i="15"/>
  <c r="B8543" i="15"/>
  <c r="B8544" i="15"/>
  <c r="B8545" i="15"/>
  <c r="B8546" i="15"/>
  <c r="B8547" i="15"/>
  <c r="B8548" i="15"/>
  <c r="B8549" i="15"/>
  <c r="B8550" i="15"/>
  <c r="B8551" i="15"/>
  <c r="B8552" i="15"/>
  <c r="B8553" i="15"/>
  <c r="B8554" i="15"/>
  <c r="B8555" i="15"/>
  <c r="B8556" i="15"/>
  <c r="B8557" i="15"/>
  <c r="B8558" i="15"/>
  <c r="B8559" i="15"/>
  <c r="B8560" i="15"/>
  <c r="B8561" i="15"/>
  <c r="B8562" i="15"/>
  <c r="B8563" i="15"/>
  <c r="B8564" i="15"/>
  <c r="B8565" i="15"/>
  <c r="B8566" i="15"/>
  <c r="B8567" i="15"/>
  <c r="B8568" i="15"/>
  <c r="B8569" i="15"/>
  <c r="B8570" i="15"/>
  <c r="B8571" i="15"/>
  <c r="B8572" i="15"/>
  <c r="B8573" i="15"/>
  <c r="B8574" i="15"/>
  <c r="B8575" i="15"/>
  <c r="B8576" i="15"/>
  <c r="B8577" i="15"/>
  <c r="B8578" i="15"/>
  <c r="B8579" i="15"/>
  <c r="B8580" i="15"/>
  <c r="B8581" i="15"/>
  <c r="B8582" i="15"/>
  <c r="B8583" i="15"/>
  <c r="B8584" i="15"/>
  <c r="B8585" i="15"/>
  <c r="B8586" i="15"/>
  <c r="B8587" i="15"/>
  <c r="B8588" i="15"/>
  <c r="B8589" i="15"/>
  <c r="B8590" i="15"/>
  <c r="B8591" i="15"/>
  <c r="B8592" i="15"/>
  <c r="B8593" i="15"/>
  <c r="B8594" i="15"/>
  <c r="B8595" i="15"/>
  <c r="B8596" i="15"/>
  <c r="B8597" i="15"/>
  <c r="B8598" i="15"/>
  <c r="B8599" i="15"/>
  <c r="B8600" i="15"/>
  <c r="B8601" i="15"/>
  <c r="B8602" i="15"/>
  <c r="B8603" i="15"/>
  <c r="B8604" i="15"/>
  <c r="B8605" i="15"/>
  <c r="B8606" i="15"/>
  <c r="B8607" i="15"/>
  <c r="B8608" i="15"/>
  <c r="B8609" i="15"/>
  <c r="B8610" i="15"/>
  <c r="B8611" i="15"/>
  <c r="B8612" i="15"/>
  <c r="B8613" i="15"/>
  <c r="B8614" i="15"/>
  <c r="B8615" i="15"/>
  <c r="B8616" i="15"/>
  <c r="B8617" i="15"/>
  <c r="B8618" i="15"/>
  <c r="B8619" i="15"/>
  <c r="B8620" i="15"/>
  <c r="B8621" i="15"/>
  <c r="B8622" i="15"/>
  <c r="B8623" i="15"/>
  <c r="B8624" i="15"/>
  <c r="B8625" i="15"/>
  <c r="B8626" i="15"/>
  <c r="B8627" i="15"/>
  <c r="B8628" i="15"/>
  <c r="B8629" i="15"/>
  <c r="B8630" i="15"/>
  <c r="B8631" i="15"/>
  <c r="B8632" i="15"/>
  <c r="B8633" i="15"/>
  <c r="B8634" i="15"/>
  <c r="B8635" i="15"/>
  <c r="B8636" i="15"/>
  <c r="B8637" i="15"/>
  <c r="B8638" i="15"/>
  <c r="B8639" i="15"/>
  <c r="B8640" i="15"/>
  <c r="B8641" i="15"/>
  <c r="B8642" i="15"/>
  <c r="B8643" i="15"/>
  <c r="B8644" i="15"/>
  <c r="B8645" i="15"/>
  <c r="B8646" i="15"/>
  <c r="B8647" i="15"/>
  <c r="B8648" i="15"/>
  <c r="B8649" i="15"/>
  <c r="B8650" i="15"/>
  <c r="B8651" i="15"/>
  <c r="B8652" i="15"/>
  <c r="B8653" i="15"/>
  <c r="B8654" i="15"/>
  <c r="B8655" i="15"/>
  <c r="B8656" i="15"/>
  <c r="B8657" i="15"/>
  <c r="B8658" i="15"/>
  <c r="B8659" i="15"/>
  <c r="B8660" i="15"/>
  <c r="B8661" i="15"/>
  <c r="B8662" i="15"/>
  <c r="B8663" i="15"/>
  <c r="B8664" i="15"/>
  <c r="B8665" i="15"/>
  <c r="B8666" i="15"/>
  <c r="B8667" i="15"/>
  <c r="B8668" i="15"/>
  <c r="B8669" i="15"/>
  <c r="B8670" i="15"/>
  <c r="B8671" i="15"/>
  <c r="B8672" i="15"/>
  <c r="B8673" i="15"/>
  <c r="B8674" i="15"/>
  <c r="B8675" i="15"/>
  <c r="B8676" i="15"/>
  <c r="B8677" i="15"/>
  <c r="B8678" i="15"/>
  <c r="B8679" i="15"/>
  <c r="B8680" i="15"/>
  <c r="B8681" i="15"/>
  <c r="B8682" i="15"/>
  <c r="B8683" i="15"/>
  <c r="B8684" i="15"/>
  <c r="B8685" i="15"/>
  <c r="B8686" i="15"/>
  <c r="B8687" i="15"/>
  <c r="B8688" i="15"/>
  <c r="B8689" i="15"/>
  <c r="B8690" i="15"/>
  <c r="B8691" i="15"/>
  <c r="B8692" i="15"/>
  <c r="B8693" i="15"/>
  <c r="B8694" i="15"/>
  <c r="B8695" i="15"/>
  <c r="B8696" i="15"/>
  <c r="B8697" i="15"/>
  <c r="B8698" i="15"/>
  <c r="B8699" i="15"/>
  <c r="B8700" i="15"/>
  <c r="B8701" i="15"/>
  <c r="B8702" i="15"/>
  <c r="B8703" i="15"/>
  <c r="B8704" i="15"/>
  <c r="B8705" i="15"/>
  <c r="B8706" i="15"/>
  <c r="B8707" i="15"/>
  <c r="B8708" i="15"/>
  <c r="B8709" i="15"/>
  <c r="B8710" i="15"/>
  <c r="B8711" i="15"/>
  <c r="B8712" i="15"/>
  <c r="B8713" i="15"/>
  <c r="B8714" i="15"/>
  <c r="B8715" i="15"/>
  <c r="B8716" i="15"/>
  <c r="B8717" i="15"/>
  <c r="B8718" i="15"/>
  <c r="B8719" i="15"/>
  <c r="B8720" i="15"/>
  <c r="B8721" i="15"/>
  <c r="B8722" i="15"/>
  <c r="B8723" i="15"/>
  <c r="B8724" i="15"/>
  <c r="B8725" i="15"/>
  <c r="B8726" i="15"/>
  <c r="B8727" i="15"/>
  <c r="B8728" i="15"/>
  <c r="B8729" i="15"/>
  <c r="B8730" i="15"/>
  <c r="B8731" i="15"/>
  <c r="B8732" i="15"/>
  <c r="B8733" i="15"/>
  <c r="B8734" i="15"/>
  <c r="B8735" i="15"/>
  <c r="B8736" i="15"/>
  <c r="B8737" i="15"/>
  <c r="B8738" i="15"/>
  <c r="B8739" i="15"/>
  <c r="B8740" i="15"/>
  <c r="B8741" i="15"/>
  <c r="B8742" i="15"/>
  <c r="B8743" i="15"/>
  <c r="B8744" i="15"/>
  <c r="B8745" i="15"/>
  <c r="B8746" i="15"/>
  <c r="B8747" i="15"/>
  <c r="B8748" i="15"/>
  <c r="B8749" i="15"/>
  <c r="B8750" i="15"/>
  <c r="B8751" i="15"/>
  <c r="B8752" i="15"/>
  <c r="B8753" i="15"/>
  <c r="B8754" i="15"/>
  <c r="B8755" i="15"/>
  <c r="B8756" i="15"/>
  <c r="B8757" i="15"/>
  <c r="B8758" i="15"/>
  <c r="B8759" i="15"/>
  <c r="B8760" i="15"/>
  <c r="B8761" i="15"/>
  <c r="B8762" i="15"/>
  <c r="B8763" i="15"/>
  <c r="B8764" i="15"/>
  <c r="B8765" i="15"/>
  <c r="B8766" i="15"/>
  <c r="B8767" i="15"/>
  <c r="B8768" i="15"/>
  <c r="B8769" i="15"/>
  <c r="B8770" i="15"/>
  <c r="B8771" i="15"/>
  <c r="B8772" i="15"/>
  <c r="B8773" i="15"/>
  <c r="B8774" i="15"/>
  <c r="B8775" i="15"/>
  <c r="B8776" i="15"/>
  <c r="B8777" i="15"/>
  <c r="B8778" i="15"/>
  <c r="B8779" i="15"/>
  <c r="B8780" i="15"/>
  <c r="B8781" i="15"/>
  <c r="B8782" i="15"/>
  <c r="B8783" i="15"/>
  <c r="B8784" i="15"/>
  <c r="B8785" i="15"/>
  <c r="B8786" i="15"/>
  <c r="B8787" i="15"/>
  <c r="B8788" i="15"/>
  <c r="B8789" i="15"/>
  <c r="B8790" i="15"/>
  <c r="B8791" i="15"/>
  <c r="B8792" i="15"/>
  <c r="B8793" i="15"/>
  <c r="B8794" i="15"/>
  <c r="B8795" i="15"/>
  <c r="B8796" i="15"/>
  <c r="B8797" i="15"/>
  <c r="B8798" i="15"/>
  <c r="B8799" i="15"/>
  <c r="B8800" i="15"/>
  <c r="B8801" i="15"/>
  <c r="B8802" i="15"/>
  <c r="B8803" i="15"/>
  <c r="B8804" i="15"/>
  <c r="B8805" i="15"/>
  <c r="B8806" i="15"/>
  <c r="B8807" i="15"/>
  <c r="B8808" i="15"/>
  <c r="B8809" i="15"/>
  <c r="B8810" i="15"/>
  <c r="B8811" i="15"/>
  <c r="B8812" i="15"/>
  <c r="B8813" i="15"/>
  <c r="B8814" i="15"/>
  <c r="B8815" i="15"/>
  <c r="B8816" i="15"/>
  <c r="B8817" i="15"/>
  <c r="B8818" i="15"/>
  <c r="B8819" i="15"/>
  <c r="B8820" i="15"/>
  <c r="B8821" i="15"/>
  <c r="B8822" i="15"/>
  <c r="B8823" i="15"/>
  <c r="B8824" i="15"/>
  <c r="B8825" i="15"/>
  <c r="B8826" i="15"/>
  <c r="B8827" i="15"/>
  <c r="B8828" i="15"/>
  <c r="B8829" i="15"/>
  <c r="B8830" i="15"/>
  <c r="B8831" i="15"/>
  <c r="B8832" i="15"/>
  <c r="B8833" i="15"/>
  <c r="B8834" i="15"/>
  <c r="B8835" i="15"/>
  <c r="B8836" i="15"/>
  <c r="B8837" i="15"/>
  <c r="B8838" i="15"/>
  <c r="B8839" i="15"/>
  <c r="B8840" i="15"/>
  <c r="B8841" i="15"/>
  <c r="B8842" i="15"/>
  <c r="B8843" i="15"/>
  <c r="B8844" i="15"/>
  <c r="B8845" i="15"/>
  <c r="B8846" i="15"/>
  <c r="B8847" i="15"/>
  <c r="B8848" i="15"/>
  <c r="B8849" i="15"/>
  <c r="B8850" i="15"/>
  <c r="B8851" i="15"/>
  <c r="B8852" i="15"/>
  <c r="B8853" i="15"/>
  <c r="B8854" i="15"/>
  <c r="B8855" i="15"/>
  <c r="B8856" i="15"/>
  <c r="B8857" i="15"/>
  <c r="B8858" i="15"/>
  <c r="B8859" i="15"/>
  <c r="B8860" i="15"/>
  <c r="B8861" i="15"/>
  <c r="B8862" i="15"/>
  <c r="B8863" i="15"/>
  <c r="B8864" i="15"/>
  <c r="B8865" i="15"/>
  <c r="B8866" i="15"/>
  <c r="B8867" i="15"/>
  <c r="B8868" i="15"/>
  <c r="B8869" i="15"/>
  <c r="B8870" i="15"/>
  <c r="B8871" i="15"/>
  <c r="B8872" i="15"/>
  <c r="B8873" i="15"/>
  <c r="B8874" i="15"/>
  <c r="B8875" i="15"/>
  <c r="B8876" i="15"/>
  <c r="B8877" i="15"/>
  <c r="B8878" i="15"/>
  <c r="B8879" i="15"/>
  <c r="B8880" i="15"/>
  <c r="B8881" i="15"/>
  <c r="B8882" i="15"/>
  <c r="B8883" i="15"/>
  <c r="B8884" i="15"/>
  <c r="B8885" i="15"/>
  <c r="B8886" i="15"/>
  <c r="B8887" i="15"/>
  <c r="B8888" i="15"/>
  <c r="B8889" i="15"/>
  <c r="B8890" i="15"/>
  <c r="B8891" i="15"/>
  <c r="B8892" i="15"/>
  <c r="B8893" i="15"/>
  <c r="B8894" i="15"/>
  <c r="B8895" i="15"/>
  <c r="B8896" i="15"/>
  <c r="B8897" i="15"/>
  <c r="B8898" i="15"/>
  <c r="B8899" i="15"/>
  <c r="B8900" i="15"/>
  <c r="B8901" i="15"/>
  <c r="B8902" i="15"/>
  <c r="B8903" i="15"/>
  <c r="B8904" i="15"/>
  <c r="B8905" i="15"/>
  <c r="B8906" i="15"/>
  <c r="B8907" i="15"/>
  <c r="B8908" i="15"/>
  <c r="B8909" i="15"/>
  <c r="B8910" i="15"/>
  <c r="B8911" i="15"/>
  <c r="B8912" i="15"/>
  <c r="B8913" i="15"/>
  <c r="B8914" i="15"/>
  <c r="B8915" i="15"/>
  <c r="B8916" i="15"/>
  <c r="B8917" i="15"/>
  <c r="B8918" i="15"/>
  <c r="B8919" i="15"/>
  <c r="B8920" i="15"/>
  <c r="B8921" i="15"/>
  <c r="B8922" i="15"/>
  <c r="B8923" i="15"/>
  <c r="B8924" i="15"/>
  <c r="B8925" i="15"/>
  <c r="B8926" i="15"/>
  <c r="B8927" i="15"/>
  <c r="B8928" i="15"/>
  <c r="B8929" i="15"/>
  <c r="B8930" i="15"/>
  <c r="B8931" i="15"/>
  <c r="B8932" i="15"/>
  <c r="B8933" i="15"/>
  <c r="B8934" i="15"/>
  <c r="B8935" i="15"/>
  <c r="B8936" i="15"/>
  <c r="B8937" i="15"/>
  <c r="B8938" i="15"/>
  <c r="B8939" i="15"/>
  <c r="B8940" i="15"/>
  <c r="B8941" i="15"/>
  <c r="B8942" i="15"/>
  <c r="B8943" i="15"/>
  <c r="B8944" i="15"/>
  <c r="B8945" i="15"/>
  <c r="B8946" i="15"/>
  <c r="B8947" i="15"/>
  <c r="B8948" i="15"/>
  <c r="B8949" i="15"/>
  <c r="B8950" i="15"/>
  <c r="B8951" i="15"/>
  <c r="B8952" i="15"/>
  <c r="B8953" i="15"/>
  <c r="B8954" i="15"/>
  <c r="B8955" i="15"/>
  <c r="B8956" i="15"/>
  <c r="B8957" i="15"/>
  <c r="B8958" i="15"/>
  <c r="B8959" i="15"/>
  <c r="B8960" i="15"/>
  <c r="B8961" i="15"/>
  <c r="B8962" i="15"/>
  <c r="B8963" i="15"/>
  <c r="B8964" i="15"/>
  <c r="B8965" i="15"/>
  <c r="B8966" i="15"/>
  <c r="B8967" i="15"/>
  <c r="B8968" i="15"/>
  <c r="B8969" i="15"/>
  <c r="B8970" i="15"/>
  <c r="B8971" i="15"/>
  <c r="B8972" i="15"/>
  <c r="B8973" i="15"/>
  <c r="B8974" i="15"/>
  <c r="B8975" i="15"/>
  <c r="B8976" i="15"/>
  <c r="B8977" i="15"/>
  <c r="B8978" i="15"/>
  <c r="B8979" i="15"/>
  <c r="B8980" i="15"/>
  <c r="B8981" i="15"/>
  <c r="B8982" i="15"/>
  <c r="B8983" i="15"/>
  <c r="B8984" i="15"/>
  <c r="B8985" i="15"/>
  <c r="B8986" i="15"/>
  <c r="B8987" i="15"/>
  <c r="B8988" i="15"/>
  <c r="B8989" i="15"/>
  <c r="B8990" i="15"/>
  <c r="B8991" i="15"/>
  <c r="B8992" i="15"/>
  <c r="B8993" i="15"/>
  <c r="B8994" i="15"/>
  <c r="B8995" i="15"/>
  <c r="B8996" i="15"/>
  <c r="B8997" i="15"/>
  <c r="B8998" i="15"/>
  <c r="B8999" i="15"/>
  <c r="B9000" i="15"/>
  <c r="B9001" i="15"/>
  <c r="B9002" i="15"/>
  <c r="B9003" i="15"/>
  <c r="B9004" i="15"/>
  <c r="B9005" i="15"/>
  <c r="B9006" i="15"/>
  <c r="B9007" i="15"/>
  <c r="B9008" i="15"/>
  <c r="B9009" i="15"/>
  <c r="B9010" i="15"/>
  <c r="B9011" i="15"/>
  <c r="B9012" i="15"/>
  <c r="B9013" i="15"/>
  <c r="B9014" i="15"/>
  <c r="B9015" i="15"/>
  <c r="B9016" i="15"/>
  <c r="B9017" i="15"/>
  <c r="B9018" i="15"/>
  <c r="B9019" i="15"/>
  <c r="B9020" i="15"/>
  <c r="B9021" i="15"/>
  <c r="B9022" i="15"/>
  <c r="B9023" i="15"/>
  <c r="B9024" i="15"/>
  <c r="B9025" i="15"/>
  <c r="B9026" i="15"/>
  <c r="B9027" i="15"/>
  <c r="B9028" i="15"/>
  <c r="B9029" i="15"/>
  <c r="B9030" i="15"/>
  <c r="B9031" i="15"/>
  <c r="B9032" i="15"/>
  <c r="B9033" i="15"/>
  <c r="B9034" i="15"/>
  <c r="B9035" i="15"/>
  <c r="B9036" i="15"/>
  <c r="B9037" i="15"/>
  <c r="B9038" i="15"/>
  <c r="B9039" i="15"/>
  <c r="B9040" i="15"/>
  <c r="B9041" i="15"/>
  <c r="B9042" i="15"/>
  <c r="B9043" i="15"/>
  <c r="B9044" i="15"/>
  <c r="B9045" i="15"/>
  <c r="B9046" i="15"/>
  <c r="B9047" i="15"/>
  <c r="B9048" i="15"/>
  <c r="B9049" i="15"/>
  <c r="B9050" i="15"/>
  <c r="B9051" i="15"/>
  <c r="B9052" i="15"/>
  <c r="B9053" i="15"/>
  <c r="B9054" i="15"/>
  <c r="B9055" i="15"/>
  <c r="B9056" i="15"/>
  <c r="B9057" i="15"/>
  <c r="B9058" i="15"/>
  <c r="B9059" i="15"/>
  <c r="B9060" i="15"/>
  <c r="B9061" i="15"/>
  <c r="B9062" i="15"/>
  <c r="B9063" i="15"/>
  <c r="B9064" i="15"/>
  <c r="B9065" i="15"/>
  <c r="B9066" i="15"/>
  <c r="B9067" i="15"/>
  <c r="B9068" i="15"/>
  <c r="B9069" i="15"/>
  <c r="B9070" i="15"/>
  <c r="B9071" i="15"/>
  <c r="B9072" i="15"/>
  <c r="B9073" i="15"/>
  <c r="B9074" i="15"/>
  <c r="B9075" i="15"/>
  <c r="B9076" i="15"/>
  <c r="B9077" i="15"/>
  <c r="B9078" i="15"/>
  <c r="B9079" i="15"/>
  <c r="B9080" i="15"/>
  <c r="B9081" i="15"/>
  <c r="B9082" i="15"/>
  <c r="B9083" i="15"/>
  <c r="B9084" i="15"/>
  <c r="B9085" i="15"/>
  <c r="B9086" i="15"/>
  <c r="B9087" i="15"/>
  <c r="B9088" i="15"/>
  <c r="B9089" i="15"/>
  <c r="B9090" i="15"/>
  <c r="B9091" i="15"/>
  <c r="B9092" i="15"/>
  <c r="B9093" i="15"/>
  <c r="B9094" i="15"/>
  <c r="B9095" i="15"/>
  <c r="B9096" i="15"/>
  <c r="B9097" i="15"/>
  <c r="B9098" i="15"/>
  <c r="B9099" i="15"/>
  <c r="B9100" i="15"/>
  <c r="B9101" i="15"/>
  <c r="B9102" i="15"/>
  <c r="B9103" i="15"/>
  <c r="B9104" i="15"/>
  <c r="B9105" i="15"/>
  <c r="B9106" i="15"/>
  <c r="B9107" i="15"/>
  <c r="B9108" i="15"/>
  <c r="B9109" i="15"/>
  <c r="B9110" i="15"/>
  <c r="B9111" i="15"/>
  <c r="B9112" i="15"/>
  <c r="B9113" i="15"/>
  <c r="B9114" i="15"/>
  <c r="B9115" i="15"/>
  <c r="B9116" i="15"/>
  <c r="B9117" i="15"/>
  <c r="B9118" i="15"/>
  <c r="B9119" i="15"/>
  <c r="B9120" i="15"/>
  <c r="B9121" i="15"/>
  <c r="B9122" i="15"/>
  <c r="B9123" i="15"/>
  <c r="B9124" i="15"/>
  <c r="B9125" i="15"/>
  <c r="B9126" i="15"/>
  <c r="B9127" i="15"/>
  <c r="B9128" i="15"/>
  <c r="B9129" i="15"/>
  <c r="B9130" i="15"/>
  <c r="B9131" i="15"/>
  <c r="B9132" i="15"/>
  <c r="B9133" i="15"/>
  <c r="B9134" i="15"/>
  <c r="B9135" i="15"/>
  <c r="B9136" i="15"/>
  <c r="B9137" i="15"/>
  <c r="B9138" i="15"/>
  <c r="B9139" i="15"/>
  <c r="B9140" i="15"/>
  <c r="B9141" i="15"/>
  <c r="B9142" i="15"/>
  <c r="B9143" i="15"/>
  <c r="B9144" i="15"/>
  <c r="B9145" i="15"/>
  <c r="B9146" i="15"/>
  <c r="B9147" i="15"/>
  <c r="B9148" i="15"/>
  <c r="B9149" i="15"/>
  <c r="B9150" i="15"/>
  <c r="B9151" i="15"/>
  <c r="B9152" i="15"/>
  <c r="B9153" i="15"/>
  <c r="B9154" i="15"/>
  <c r="B9155" i="15"/>
  <c r="B9156" i="15"/>
  <c r="B9157" i="15"/>
  <c r="B9158" i="15"/>
  <c r="B9159" i="15"/>
  <c r="B9160" i="15"/>
  <c r="B9161" i="15"/>
  <c r="B9162" i="15"/>
  <c r="B9163" i="15"/>
  <c r="B9164" i="15"/>
  <c r="B9165" i="15"/>
  <c r="B9166" i="15"/>
  <c r="B9167" i="15"/>
  <c r="B9168" i="15"/>
  <c r="B9169" i="15"/>
  <c r="B9170" i="15"/>
  <c r="B9171" i="15"/>
  <c r="B9172" i="15"/>
  <c r="B9173" i="15"/>
  <c r="B9174" i="15"/>
  <c r="B9175" i="15"/>
  <c r="B9176" i="15"/>
  <c r="B9177" i="15"/>
  <c r="B9178" i="15"/>
  <c r="B9179" i="15"/>
  <c r="B9180" i="15"/>
  <c r="B9181" i="15"/>
  <c r="B9182" i="15"/>
  <c r="B9183" i="15"/>
  <c r="B9184" i="15"/>
  <c r="B9185" i="15"/>
  <c r="B9186" i="15"/>
  <c r="B9187" i="15"/>
  <c r="B9188" i="15"/>
  <c r="B9189" i="15"/>
  <c r="B9190" i="15"/>
  <c r="B9191" i="15"/>
  <c r="B9192" i="15"/>
  <c r="B9193" i="15"/>
  <c r="B9194" i="15"/>
  <c r="B9195" i="15"/>
  <c r="B9196" i="15"/>
  <c r="B9197" i="15"/>
  <c r="B9198" i="15"/>
  <c r="B9199" i="15"/>
  <c r="B9200" i="15"/>
  <c r="B9201" i="15"/>
  <c r="B9202" i="15"/>
  <c r="B9203" i="15"/>
  <c r="B9204" i="15"/>
  <c r="B9205" i="15"/>
  <c r="B9206" i="15"/>
  <c r="B9207" i="15"/>
  <c r="B9208" i="15"/>
  <c r="B9209" i="15"/>
  <c r="B9210" i="15"/>
  <c r="B9211" i="15"/>
  <c r="B9212" i="15"/>
  <c r="B9213" i="15"/>
  <c r="B9214" i="15"/>
  <c r="B9215" i="15"/>
  <c r="B9216" i="15"/>
  <c r="B9217" i="15"/>
  <c r="B9218" i="15"/>
  <c r="B9219" i="15"/>
  <c r="B9220" i="15"/>
  <c r="B9221" i="15"/>
  <c r="B9222" i="15"/>
  <c r="B9223" i="15"/>
  <c r="B9224" i="15"/>
  <c r="B9225" i="15"/>
  <c r="B9226" i="15"/>
  <c r="B9227" i="15"/>
  <c r="B9228" i="15"/>
  <c r="B9229" i="15"/>
  <c r="B9230" i="15"/>
  <c r="B9231" i="15"/>
  <c r="B9232" i="15"/>
  <c r="B9233" i="15"/>
  <c r="B9234" i="15"/>
  <c r="B9235" i="15"/>
  <c r="B9236" i="15"/>
  <c r="B9237" i="15"/>
  <c r="B9238" i="15"/>
  <c r="B9239" i="15"/>
  <c r="B9240" i="15"/>
  <c r="B9241" i="15"/>
  <c r="B9242" i="15"/>
  <c r="B9243" i="15"/>
  <c r="B9244" i="15"/>
  <c r="B9245" i="15"/>
  <c r="B9246" i="15"/>
  <c r="B9247" i="15"/>
  <c r="B9248" i="15"/>
  <c r="B9249" i="15"/>
  <c r="B9250" i="15"/>
  <c r="B9251" i="15"/>
  <c r="B9252" i="15"/>
  <c r="B9253" i="15"/>
  <c r="B9254" i="15"/>
  <c r="B9255" i="15"/>
  <c r="B9256" i="15"/>
  <c r="B9257" i="15"/>
  <c r="B9258" i="15"/>
  <c r="B9259" i="15"/>
  <c r="B9260" i="15"/>
  <c r="B9261" i="15"/>
  <c r="B9262" i="15"/>
  <c r="B9263" i="15"/>
  <c r="B9264" i="15"/>
  <c r="B9265" i="15"/>
  <c r="B9266" i="15"/>
  <c r="B9267" i="15"/>
  <c r="B9268" i="15"/>
  <c r="B9269" i="15"/>
  <c r="B9270" i="15"/>
  <c r="B9271" i="15"/>
  <c r="B9272" i="15"/>
  <c r="B9273" i="15"/>
  <c r="B9274" i="15"/>
  <c r="B9275" i="15"/>
  <c r="B9276" i="15"/>
  <c r="B9277" i="15"/>
  <c r="B9278" i="15"/>
  <c r="B9279" i="15"/>
  <c r="B9280" i="15"/>
  <c r="B9281" i="15"/>
  <c r="B9282" i="15"/>
  <c r="B9283" i="15"/>
  <c r="B9284" i="15"/>
  <c r="B9285" i="15"/>
  <c r="B9286" i="15"/>
  <c r="B9287" i="15"/>
  <c r="B9288" i="15"/>
  <c r="B9289" i="15"/>
  <c r="B9290" i="15"/>
  <c r="B9291" i="15"/>
  <c r="B9292" i="15"/>
  <c r="B9293" i="15"/>
  <c r="B9294" i="15"/>
  <c r="B9295" i="15"/>
  <c r="B9296" i="15"/>
  <c r="B9297" i="15"/>
  <c r="B9298" i="15"/>
  <c r="B9299" i="15"/>
  <c r="B9300" i="15"/>
  <c r="B9301" i="15"/>
  <c r="B9302" i="15"/>
  <c r="B9303" i="15"/>
  <c r="B9304" i="15"/>
  <c r="B9305" i="15"/>
  <c r="B9306" i="15"/>
  <c r="B9307" i="15"/>
  <c r="B9308" i="15"/>
  <c r="B9309" i="15"/>
  <c r="B9310" i="15"/>
  <c r="B9311" i="15"/>
  <c r="B9312" i="15"/>
  <c r="B9313" i="15"/>
  <c r="B9314" i="15"/>
  <c r="B9315" i="15"/>
  <c r="B9316" i="15"/>
  <c r="B9317" i="15"/>
  <c r="B9318" i="15"/>
  <c r="B9319" i="15"/>
  <c r="B9320" i="15"/>
  <c r="B9321" i="15"/>
  <c r="B9322" i="15"/>
  <c r="B9323" i="15"/>
  <c r="B9324" i="15"/>
  <c r="B9325" i="15"/>
  <c r="B9326" i="15"/>
  <c r="B9327" i="15"/>
  <c r="B9328" i="15"/>
  <c r="B9329" i="15"/>
  <c r="B9330" i="15"/>
  <c r="B9331" i="15"/>
  <c r="B9332" i="15"/>
  <c r="B9333" i="15"/>
  <c r="B9334" i="15"/>
  <c r="B9335" i="15"/>
  <c r="B9336" i="15"/>
  <c r="B9337" i="15"/>
  <c r="B9338" i="15"/>
  <c r="B9339" i="15"/>
  <c r="B9340" i="15"/>
  <c r="B9341" i="15"/>
  <c r="B9342" i="15"/>
  <c r="B9343" i="15"/>
  <c r="B9344" i="15"/>
  <c r="B9345" i="15"/>
  <c r="B9346" i="15"/>
  <c r="B9347" i="15"/>
  <c r="B9348" i="15"/>
  <c r="B9349" i="15"/>
  <c r="B9350" i="15"/>
  <c r="B9351" i="15"/>
  <c r="B9352" i="15"/>
  <c r="B9353" i="15"/>
  <c r="B9354" i="15"/>
  <c r="B9355" i="15"/>
  <c r="B9356" i="15"/>
  <c r="B9357" i="15"/>
  <c r="B9358" i="15"/>
  <c r="B9359" i="15"/>
  <c r="B9360" i="15"/>
  <c r="B9361" i="15"/>
  <c r="B9362" i="15"/>
  <c r="B9363" i="15"/>
  <c r="B9364" i="15"/>
  <c r="B9365" i="15"/>
  <c r="B9366" i="15"/>
  <c r="B9367" i="15"/>
  <c r="B9368" i="15"/>
  <c r="B9369" i="15"/>
  <c r="B9370" i="15"/>
  <c r="B9371" i="15"/>
  <c r="B9372" i="15"/>
  <c r="B9373" i="15"/>
  <c r="B9374" i="15"/>
  <c r="B9375" i="15"/>
  <c r="B9376" i="15"/>
  <c r="B9377" i="15"/>
  <c r="B9378" i="15"/>
  <c r="B9379" i="15"/>
  <c r="B9380" i="15"/>
  <c r="B9381" i="15"/>
  <c r="B9382" i="15"/>
  <c r="B9383" i="15"/>
  <c r="B9384" i="15"/>
  <c r="B9385" i="15"/>
  <c r="B9386" i="15"/>
  <c r="B9387" i="15"/>
  <c r="B9388" i="15"/>
  <c r="B9389" i="15"/>
  <c r="B9390" i="15"/>
  <c r="B9391" i="15"/>
  <c r="B9392" i="15"/>
  <c r="B9393" i="15"/>
  <c r="B9394" i="15"/>
  <c r="B9395" i="15"/>
  <c r="B9396" i="15"/>
  <c r="B9397" i="15"/>
  <c r="B9398" i="15"/>
  <c r="B9399" i="15"/>
  <c r="B9400" i="15"/>
  <c r="B9401" i="15"/>
  <c r="B9402" i="15"/>
  <c r="B9403" i="15"/>
  <c r="B9404" i="15"/>
  <c r="B9405" i="15"/>
  <c r="B9406" i="15"/>
  <c r="B9407" i="15"/>
  <c r="B9408" i="15"/>
  <c r="B9409" i="15"/>
  <c r="B9410" i="15"/>
  <c r="B9411" i="15"/>
  <c r="B9412" i="15"/>
  <c r="B9413" i="15"/>
  <c r="B9414" i="15"/>
  <c r="B9415" i="15"/>
  <c r="B9416" i="15"/>
  <c r="B9417" i="15"/>
  <c r="B9418" i="15"/>
  <c r="B9419" i="15"/>
  <c r="B9420" i="15"/>
  <c r="B9421" i="15"/>
  <c r="B9422" i="15"/>
  <c r="B9423" i="15"/>
  <c r="B9424" i="15"/>
  <c r="B9425" i="15"/>
  <c r="B9426" i="15"/>
  <c r="B9427" i="15"/>
  <c r="B9428" i="15"/>
  <c r="B9429" i="15"/>
  <c r="B9430" i="15"/>
  <c r="B9431" i="15"/>
  <c r="B9432" i="15"/>
  <c r="B9433" i="15"/>
  <c r="B9434" i="15"/>
  <c r="B9435" i="15"/>
  <c r="B9436" i="15"/>
  <c r="B9437" i="15"/>
  <c r="B9438" i="15"/>
  <c r="B9439" i="15"/>
  <c r="B9440" i="15"/>
  <c r="B9441" i="15"/>
  <c r="B9442" i="15"/>
  <c r="B9443" i="15"/>
  <c r="B9444" i="15"/>
  <c r="B9445" i="15"/>
  <c r="B9446" i="15"/>
  <c r="B9447" i="15"/>
  <c r="B9448" i="15"/>
  <c r="B9449" i="15"/>
  <c r="B9450" i="15"/>
  <c r="B9451" i="15"/>
  <c r="B9452" i="15"/>
  <c r="B9453" i="15"/>
  <c r="B9454" i="15"/>
  <c r="B9455" i="15"/>
  <c r="B9456" i="15"/>
  <c r="B9457" i="15"/>
  <c r="B9458" i="15"/>
  <c r="B9459" i="15"/>
  <c r="B9460" i="15"/>
  <c r="B9461" i="15"/>
  <c r="B9462" i="15"/>
  <c r="B9463" i="15"/>
  <c r="B9464" i="15"/>
  <c r="B9465" i="15"/>
  <c r="B9466" i="15"/>
  <c r="B9467" i="15"/>
  <c r="B9468" i="15"/>
  <c r="B9469" i="15"/>
  <c r="B9470" i="15"/>
  <c r="B9471" i="15"/>
  <c r="B9472" i="15"/>
  <c r="B9473" i="15"/>
  <c r="B9474" i="15"/>
  <c r="B9475" i="15"/>
  <c r="B9476" i="15"/>
  <c r="B9477" i="15"/>
  <c r="B9478" i="15"/>
  <c r="B9479" i="15"/>
  <c r="B9480" i="15"/>
  <c r="B9481" i="15"/>
  <c r="B9482" i="15"/>
  <c r="B9483" i="15"/>
  <c r="B9484" i="15"/>
  <c r="B9485" i="15"/>
  <c r="B9486" i="15"/>
  <c r="B9487" i="15"/>
  <c r="B9488" i="15"/>
  <c r="B9489" i="15"/>
  <c r="B9490" i="15"/>
  <c r="B9491" i="15"/>
  <c r="B9492" i="15"/>
  <c r="B9493" i="15"/>
  <c r="B9494" i="15"/>
  <c r="B9495" i="15"/>
  <c r="B9496" i="15"/>
  <c r="B9497" i="15"/>
  <c r="B9498" i="15"/>
  <c r="B9499" i="15"/>
  <c r="B9500" i="15"/>
  <c r="B9501" i="15"/>
  <c r="B9502" i="15"/>
  <c r="B9503" i="15"/>
  <c r="B9504" i="15"/>
  <c r="B9505" i="15"/>
  <c r="B9506" i="15"/>
  <c r="B9507" i="15"/>
  <c r="B9508" i="15"/>
  <c r="B9509" i="15"/>
  <c r="B9510" i="15"/>
  <c r="B9511" i="15"/>
  <c r="B9512" i="15"/>
  <c r="B9513" i="15"/>
  <c r="B9514" i="15"/>
  <c r="B9515" i="15"/>
  <c r="B9516" i="15"/>
  <c r="B9517" i="15"/>
  <c r="B9518" i="15"/>
  <c r="B9519" i="15"/>
  <c r="B9520" i="15"/>
  <c r="B9521" i="15"/>
  <c r="B9522" i="15"/>
  <c r="B9523" i="15"/>
  <c r="B9524" i="15"/>
  <c r="B9525" i="15"/>
  <c r="B9526" i="15"/>
  <c r="B9527" i="15"/>
  <c r="B9528" i="15"/>
  <c r="B9529" i="15"/>
  <c r="B9530" i="15"/>
  <c r="B9531" i="15"/>
  <c r="B9532" i="15"/>
  <c r="B9533" i="15"/>
  <c r="B9534" i="15"/>
  <c r="B9535" i="15"/>
  <c r="B9536" i="15"/>
  <c r="B9537" i="15"/>
  <c r="B9538" i="15"/>
  <c r="B9539" i="15"/>
  <c r="B9540" i="15"/>
  <c r="B9541" i="15"/>
  <c r="B9542" i="15"/>
  <c r="B9543" i="15"/>
  <c r="B9544" i="15"/>
  <c r="B9545" i="15"/>
  <c r="B9546" i="15"/>
  <c r="B9547" i="15"/>
  <c r="B9548" i="15"/>
  <c r="B9549" i="15"/>
  <c r="B9550" i="15"/>
  <c r="B9551" i="15"/>
  <c r="B9552" i="15"/>
  <c r="B9553" i="15"/>
  <c r="B9554" i="15"/>
  <c r="B9555" i="15"/>
  <c r="B9556" i="15"/>
  <c r="B9557" i="15"/>
  <c r="B9558" i="15"/>
  <c r="B9559" i="15"/>
  <c r="B9560" i="15"/>
  <c r="B9561" i="15"/>
  <c r="B9562" i="15"/>
  <c r="B9563" i="15"/>
  <c r="B9564" i="15"/>
  <c r="B9565" i="15"/>
  <c r="B9566" i="15"/>
  <c r="B9567" i="15"/>
  <c r="B9568" i="15"/>
  <c r="B9569" i="15"/>
  <c r="B9570" i="15"/>
  <c r="B9571" i="15"/>
  <c r="B9572" i="15"/>
  <c r="B9573" i="15"/>
  <c r="B9574" i="15"/>
  <c r="B9575" i="15"/>
  <c r="B9576" i="15"/>
  <c r="B9577" i="15"/>
  <c r="B9578" i="15"/>
  <c r="B9579" i="15"/>
  <c r="B9580" i="15"/>
  <c r="B9581" i="15"/>
  <c r="B9582" i="15"/>
  <c r="B9583" i="15"/>
  <c r="B9584" i="15"/>
  <c r="B9585" i="15"/>
  <c r="B9586" i="15"/>
  <c r="B9587" i="15"/>
  <c r="B9588" i="15"/>
  <c r="B9589" i="15"/>
  <c r="B9590" i="15"/>
  <c r="B9591" i="15"/>
  <c r="B9592" i="15"/>
  <c r="B9593" i="15"/>
  <c r="B9594" i="15"/>
  <c r="B9595" i="15"/>
  <c r="B9596" i="15"/>
  <c r="B9597" i="15"/>
  <c r="B9598" i="15"/>
  <c r="B9599" i="15"/>
  <c r="B9600" i="15"/>
  <c r="B9601" i="15"/>
  <c r="B9602" i="15"/>
  <c r="B9603" i="15"/>
  <c r="B9604" i="15"/>
  <c r="B9605" i="15"/>
  <c r="B9606" i="15"/>
  <c r="B9607" i="15"/>
  <c r="B9608" i="15"/>
  <c r="B9609" i="15"/>
  <c r="B9610" i="15"/>
  <c r="B9611" i="15"/>
  <c r="B9612" i="15"/>
  <c r="B9613" i="15"/>
  <c r="B9614" i="15"/>
  <c r="B9615" i="15"/>
  <c r="B9616" i="15"/>
  <c r="B9617" i="15"/>
  <c r="B9618" i="15"/>
  <c r="B9619" i="15"/>
  <c r="B9620" i="15"/>
  <c r="B9621" i="15"/>
  <c r="B9622" i="15"/>
  <c r="B9623" i="15"/>
  <c r="B9624" i="15"/>
  <c r="B9625" i="15"/>
  <c r="B9626" i="15"/>
  <c r="B9627" i="15"/>
  <c r="B9628" i="15"/>
  <c r="B9629" i="15"/>
  <c r="B9630" i="15"/>
  <c r="B9631" i="15"/>
  <c r="B9632" i="15"/>
  <c r="B9633" i="15"/>
  <c r="B9634" i="15"/>
  <c r="B9635" i="15"/>
  <c r="B9636" i="15"/>
  <c r="B9637" i="15"/>
  <c r="B9638" i="15"/>
  <c r="B9639" i="15"/>
  <c r="B9640" i="15"/>
  <c r="B9641" i="15"/>
  <c r="B9642" i="15"/>
  <c r="B9643" i="15"/>
  <c r="B9644" i="15"/>
  <c r="B9645" i="15"/>
  <c r="B9646" i="15"/>
  <c r="B9647" i="15"/>
  <c r="B9648" i="15"/>
  <c r="B9649" i="15"/>
  <c r="B9650" i="15"/>
  <c r="B9651" i="15"/>
  <c r="B9652" i="15"/>
  <c r="B9653" i="15"/>
  <c r="B9654" i="15"/>
  <c r="B9655" i="15"/>
  <c r="B9656" i="15"/>
  <c r="B9657" i="15"/>
  <c r="B9658" i="15"/>
  <c r="B9659" i="15"/>
  <c r="B9660" i="15"/>
  <c r="B9661" i="15"/>
  <c r="B9662" i="15"/>
  <c r="B9663" i="15"/>
  <c r="B9664" i="15"/>
  <c r="B9665" i="15"/>
  <c r="B9666" i="15"/>
  <c r="B9667" i="15"/>
  <c r="B9668" i="15"/>
  <c r="B9669" i="15"/>
  <c r="B9670" i="15"/>
  <c r="B9671" i="15"/>
  <c r="B9672" i="15"/>
  <c r="B9673" i="15"/>
  <c r="B9674" i="15"/>
  <c r="B9675" i="15"/>
  <c r="B9676" i="15"/>
  <c r="B9677" i="15"/>
  <c r="B9678" i="15"/>
  <c r="B9679" i="15"/>
  <c r="B9680" i="15"/>
  <c r="B9681" i="15"/>
  <c r="B9682" i="15"/>
  <c r="B9683" i="15"/>
  <c r="B9684" i="15"/>
  <c r="B9685" i="15"/>
  <c r="B9686" i="15"/>
  <c r="B9687" i="15"/>
  <c r="B9688" i="15"/>
  <c r="B9689" i="15"/>
  <c r="B9690" i="15"/>
  <c r="B9691" i="15"/>
  <c r="B9692" i="15"/>
  <c r="B9693" i="15"/>
  <c r="B9694" i="15"/>
  <c r="B9695" i="15"/>
  <c r="B9696" i="15"/>
  <c r="B9697" i="15"/>
  <c r="B9698" i="15"/>
  <c r="B9699" i="15"/>
  <c r="B9700" i="15"/>
  <c r="B9701" i="15"/>
  <c r="B9702" i="15"/>
  <c r="B9703" i="15"/>
  <c r="B9704" i="15"/>
  <c r="B9705" i="15"/>
  <c r="B9706" i="15"/>
  <c r="B9707" i="15"/>
  <c r="B9708" i="15"/>
  <c r="B9709" i="15"/>
  <c r="B9710" i="15"/>
  <c r="B9711" i="15"/>
  <c r="B9712" i="15"/>
  <c r="B9713" i="15"/>
  <c r="B9714" i="15"/>
  <c r="B9715" i="15"/>
  <c r="B9716" i="15"/>
  <c r="B9717" i="15"/>
  <c r="B9718" i="15"/>
  <c r="B9719" i="15"/>
  <c r="B9720" i="15"/>
  <c r="B9721" i="15"/>
  <c r="B9722" i="15"/>
  <c r="B9723" i="15"/>
  <c r="B9724" i="15"/>
  <c r="B9725" i="15"/>
  <c r="B9726" i="15"/>
  <c r="B9727" i="15"/>
  <c r="B9728" i="15"/>
  <c r="B9729" i="15"/>
  <c r="B9730" i="15"/>
  <c r="B9731" i="15"/>
  <c r="B9732" i="15"/>
  <c r="B9733" i="15"/>
  <c r="B9734" i="15"/>
  <c r="B9735" i="15"/>
  <c r="B9736" i="15"/>
  <c r="B9737" i="15"/>
  <c r="B9738" i="15"/>
  <c r="B9739" i="15"/>
  <c r="B9740" i="15"/>
  <c r="B9741" i="15"/>
  <c r="B9742" i="15"/>
  <c r="B9743" i="15"/>
  <c r="B9744" i="15"/>
  <c r="B9745" i="15"/>
  <c r="B9746" i="15"/>
  <c r="B9747" i="15"/>
  <c r="B9748" i="15"/>
  <c r="B9749" i="15"/>
  <c r="B9750" i="15"/>
  <c r="B9751" i="15"/>
  <c r="B9752" i="15"/>
  <c r="B9753" i="15"/>
  <c r="B9754" i="15"/>
  <c r="B9755" i="15"/>
  <c r="B9756" i="15"/>
  <c r="B9757" i="15"/>
  <c r="B9758" i="15"/>
  <c r="B9759" i="15"/>
  <c r="B9760" i="15"/>
  <c r="B9761" i="15"/>
  <c r="B9762" i="15"/>
  <c r="B9763" i="15"/>
  <c r="B9764" i="15"/>
  <c r="B9765" i="15"/>
  <c r="B9766" i="15"/>
  <c r="B9767" i="15"/>
  <c r="B9768" i="15"/>
  <c r="B9769" i="15"/>
  <c r="B9770" i="15"/>
  <c r="B9771" i="15"/>
  <c r="B9772" i="15"/>
  <c r="B9773" i="15"/>
  <c r="B9774" i="15"/>
  <c r="B9775" i="15"/>
  <c r="B9776" i="15"/>
  <c r="B9777" i="15"/>
  <c r="B9778" i="15"/>
  <c r="B9779" i="15"/>
  <c r="B9780" i="15"/>
  <c r="B9781" i="15"/>
  <c r="B9782" i="15"/>
  <c r="B9783" i="15"/>
  <c r="B9784" i="15"/>
  <c r="B9785" i="15"/>
  <c r="B9786" i="15"/>
  <c r="B9787" i="15"/>
  <c r="B9788" i="15"/>
  <c r="B9789" i="15"/>
  <c r="B9790" i="15"/>
  <c r="B9791" i="15"/>
  <c r="B9792" i="15"/>
  <c r="B9793" i="15"/>
  <c r="B9794" i="15"/>
  <c r="B9795" i="15"/>
  <c r="B9796" i="15"/>
  <c r="B9797" i="15"/>
  <c r="B9798" i="15"/>
  <c r="B9799" i="15"/>
  <c r="B9800" i="15"/>
  <c r="B9801" i="15"/>
  <c r="B9802" i="15"/>
  <c r="B9803" i="15"/>
  <c r="B9804" i="15"/>
  <c r="B9805" i="15"/>
  <c r="B9806" i="15"/>
  <c r="B9807" i="15"/>
  <c r="B9808" i="15"/>
  <c r="B9809" i="15"/>
  <c r="B9810" i="15"/>
  <c r="B9811" i="15"/>
  <c r="B9812" i="15"/>
  <c r="B9813" i="15"/>
  <c r="B9814" i="15"/>
  <c r="B9815" i="15"/>
  <c r="B9816" i="15"/>
  <c r="B9817" i="15"/>
  <c r="B9818" i="15"/>
  <c r="B9819" i="15"/>
  <c r="B9820" i="15"/>
  <c r="B9821" i="15"/>
  <c r="B9822" i="15"/>
  <c r="B9823" i="15"/>
  <c r="B9824" i="15"/>
  <c r="B9825" i="15"/>
  <c r="B9826" i="15"/>
  <c r="B9827" i="15"/>
  <c r="B9828" i="15"/>
  <c r="B9829" i="15"/>
  <c r="B9830" i="15"/>
  <c r="B9831" i="15"/>
  <c r="B9832" i="15"/>
  <c r="B9833" i="15"/>
  <c r="B9834" i="15"/>
  <c r="B9835" i="15"/>
  <c r="B9836" i="15"/>
  <c r="B9837" i="15"/>
  <c r="B9838" i="15"/>
  <c r="B9839" i="15"/>
  <c r="B9840" i="15"/>
  <c r="B9841" i="15"/>
  <c r="B9842" i="15"/>
  <c r="B9843" i="15"/>
  <c r="B9844" i="15"/>
  <c r="B9845" i="15"/>
  <c r="B9846" i="15"/>
  <c r="B9847" i="15"/>
  <c r="B9848" i="15"/>
  <c r="B9849" i="15"/>
  <c r="B9850" i="15"/>
  <c r="B9851" i="15"/>
  <c r="B9852" i="15"/>
  <c r="B9853" i="15"/>
  <c r="B9854" i="15"/>
  <c r="B9855" i="15"/>
  <c r="B9856" i="15"/>
  <c r="B9857" i="15"/>
  <c r="B9858" i="15"/>
  <c r="B9859" i="15"/>
  <c r="B9860" i="15"/>
  <c r="B9861" i="15"/>
  <c r="B9862" i="15"/>
  <c r="B9863" i="15"/>
  <c r="B9864" i="15"/>
  <c r="B9865" i="15"/>
  <c r="B9866" i="15"/>
  <c r="B9867" i="15"/>
  <c r="B9868" i="15"/>
  <c r="B9869" i="15"/>
  <c r="B9870" i="15"/>
  <c r="B9871" i="15"/>
  <c r="B9872" i="15"/>
  <c r="B9873" i="15"/>
  <c r="B9874" i="15"/>
  <c r="B9875" i="15"/>
  <c r="B9876" i="15"/>
  <c r="B9877" i="15"/>
  <c r="B9878" i="15"/>
  <c r="B9879" i="15"/>
  <c r="B9880" i="15"/>
  <c r="B9881" i="15"/>
  <c r="B9882" i="15"/>
  <c r="B9883" i="15"/>
  <c r="B9884" i="15"/>
  <c r="B9885" i="15"/>
  <c r="B9886" i="15"/>
  <c r="B9887" i="15"/>
  <c r="B9888" i="15"/>
  <c r="B9889" i="15"/>
  <c r="B9890" i="15"/>
  <c r="B9891" i="15"/>
  <c r="B9892" i="15"/>
  <c r="B9893" i="15"/>
  <c r="B9894" i="15"/>
  <c r="B9895" i="15"/>
  <c r="B9896" i="15"/>
  <c r="B9897" i="15"/>
  <c r="B9898" i="15"/>
  <c r="B9899" i="15"/>
  <c r="B9900" i="15"/>
  <c r="B9901" i="15"/>
  <c r="B9902" i="15"/>
  <c r="B9903" i="15"/>
  <c r="B9904" i="15"/>
  <c r="B9905" i="15"/>
  <c r="B9906" i="15"/>
  <c r="B9907" i="15"/>
  <c r="B9908" i="15"/>
  <c r="B9909" i="15"/>
  <c r="B9910" i="15"/>
  <c r="B9911" i="15"/>
  <c r="B9912" i="15"/>
  <c r="B9913" i="15"/>
  <c r="B9914" i="15"/>
  <c r="B9915" i="15"/>
  <c r="B9916" i="15"/>
  <c r="B9917" i="15"/>
  <c r="B9918" i="15"/>
  <c r="B9919" i="15"/>
  <c r="B9920" i="15"/>
  <c r="B9921" i="15"/>
  <c r="B9922" i="15"/>
  <c r="B9923" i="15"/>
  <c r="B9924" i="15"/>
  <c r="B9925" i="15"/>
  <c r="B9926" i="15"/>
  <c r="B9927" i="15"/>
  <c r="B9928" i="15"/>
  <c r="B9929" i="15"/>
  <c r="B9930" i="15"/>
  <c r="B9931" i="15"/>
  <c r="B9932" i="15"/>
  <c r="B9933" i="15"/>
  <c r="B9934" i="15"/>
  <c r="B9935" i="15"/>
  <c r="B9936" i="15"/>
  <c r="B9937" i="15"/>
  <c r="B9938" i="15"/>
  <c r="B9939" i="15"/>
  <c r="B9940" i="15"/>
  <c r="B9941" i="15"/>
  <c r="B9942" i="15"/>
  <c r="B9943" i="15"/>
  <c r="B9944" i="15"/>
  <c r="B9945" i="15"/>
  <c r="B9946" i="15"/>
  <c r="B9947" i="15"/>
  <c r="B9948" i="15"/>
  <c r="B9949" i="15"/>
  <c r="B9950" i="15"/>
  <c r="B9951" i="15"/>
  <c r="B9952" i="15"/>
  <c r="B9953" i="15"/>
  <c r="B9954" i="15"/>
  <c r="B9955" i="15"/>
  <c r="B9956" i="15"/>
  <c r="B9957" i="15"/>
  <c r="B9958" i="15"/>
  <c r="B9959" i="15"/>
  <c r="B9960" i="15"/>
  <c r="B9961" i="15"/>
  <c r="B9962" i="15"/>
  <c r="B9963" i="15"/>
  <c r="B9964" i="15"/>
  <c r="B9965" i="15"/>
  <c r="B9966" i="15"/>
  <c r="B9967" i="15"/>
  <c r="B9968" i="15"/>
  <c r="B9969" i="15"/>
  <c r="B9970" i="15"/>
  <c r="B9971" i="15"/>
  <c r="B9972" i="15"/>
  <c r="B9973" i="15"/>
  <c r="B9974" i="15"/>
  <c r="B9975" i="15"/>
  <c r="B9976" i="15"/>
  <c r="B9977" i="15"/>
  <c r="B9978" i="15"/>
  <c r="B9979" i="15"/>
  <c r="B9980" i="15"/>
  <c r="B9981" i="15"/>
  <c r="B9982" i="15"/>
  <c r="B9983" i="15"/>
  <c r="B9984" i="15"/>
  <c r="B9985" i="15"/>
  <c r="B9986" i="15"/>
  <c r="B9987" i="15"/>
  <c r="B9988" i="15"/>
  <c r="B9989" i="15"/>
  <c r="B9990" i="15"/>
  <c r="B9991" i="15"/>
  <c r="B9992" i="15"/>
  <c r="B9993" i="15"/>
  <c r="B9994" i="15"/>
  <c r="B9995" i="15"/>
  <c r="B9996" i="15"/>
  <c r="B9997" i="15"/>
  <c r="B9998" i="15"/>
  <c r="B9999" i="15"/>
  <c r="B100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H1519" i="15"/>
  <c r="H1520" i="15"/>
  <c r="H1521" i="15"/>
  <c r="H1522" i="15"/>
  <c r="H1523" i="15"/>
  <c r="H1524" i="15"/>
  <c r="H1525" i="15"/>
  <c r="H1526" i="15"/>
  <c r="H1527" i="15"/>
  <c r="H1528" i="15"/>
  <c r="H1529" i="15"/>
  <c r="H1530" i="15"/>
  <c r="H1531" i="15"/>
  <c r="H1532" i="15"/>
  <c r="H1533" i="15"/>
  <c r="H1534" i="15"/>
  <c r="H1535" i="15"/>
  <c r="H1536" i="15"/>
  <c r="H1537" i="15"/>
  <c r="H1538" i="15"/>
  <c r="H1539" i="15"/>
  <c r="H1540" i="15"/>
  <c r="H1541" i="15"/>
  <c r="H1542" i="15"/>
  <c r="H1543" i="15"/>
  <c r="H1544" i="15"/>
  <c r="H1545" i="15"/>
  <c r="H1546" i="15"/>
  <c r="H1547" i="15"/>
  <c r="H1548" i="15"/>
  <c r="H1549" i="15"/>
  <c r="H1550" i="15"/>
  <c r="H1551" i="15"/>
  <c r="H1552" i="15"/>
  <c r="H1553" i="15"/>
  <c r="H1554" i="15"/>
  <c r="H1555" i="15"/>
  <c r="H1556" i="15"/>
  <c r="H1557" i="15"/>
  <c r="H1558" i="15"/>
  <c r="H1559" i="15"/>
  <c r="H1560" i="15"/>
  <c r="H1561" i="15"/>
  <c r="H1562" i="15"/>
  <c r="H1563" i="15"/>
  <c r="H1564" i="15"/>
  <c r="H1565" i="15"/>
  <c r="H1566" i="15"/>
  <c r="H1567" i="15"/>
  <c r="H1568" i="15"/>
  <c r="H1569" i="15"/>
  <c r="H1570" i="15"/>
  <c r="H1571" i="15"/>
  <c r="H1572" i="15"/>
  <c r="H1573" i="15"/>
  <c r="H1574" i="15"/>
  <c r="H1575" i="15"/>
  <c r="H1576" i="15"/>
  <c r="H1577" i="15"/>
  <c r="H1578" i="15"/>
  <c r="H1579" i="15"/>
  <c r="H1580" i="15"/>
  <c r="H1581" i="15"/>
  <c r="H1582" i="15"/>
  <c r="H1583" i="15"/>
  <c r="H1584" i="15"/>
  <c r="H1585" i="15"/>
  <c r="H1586" i="15"/>
  <c r="H1587" i="15"/>
  <c r="H1588" i="15"/>
  <c r="H1589" i="15"/>
  <c r="H1590" i="15"/>
  <c r="H1591" i="15"/>
  <c r="H1592" i="15"/>
  <c r="H1593" i="15"/>
  <c r="H1594" i="15"/>
  <c r="H1595" i="15"/>
  <c r="H1596" i="15"/>
  <c r="H1597" i="15"/>
  <c r="H1598" i="15"/>
  <c r="H1599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613" i="15"/>
  <c r="H1614" i="15"/>
  <c r="H1615" i="15"/>
  <c r="H1616" i="15"/>
  <c r="H1617" i="15"/>
  <c r="H1618" i="15"/>
  <c r="H1619" i="15"/>
  <c r="H1620" i="15"/>
  <c r="H1621" i="15"/>
  <c r="H1622" i="15"/>
  <c r="H1623" i="15"/>
  <c r="H1624" i="15"/>
  <c r="H1625" i="15"/>
  <c r="H1626" i="15"/>
  <c r="H1627" i="15"/>
  <c r="H1628" i="15"/>
  <c r="H1629" i="15"/>
  <c r="H1630" i="15"/>
  <c r="H1631" i="15"/>
  <c r="H1632" i="15"/>
  <c r="H1633" i="15"/>
  <c r="H1634" i="15"/>
  <c r="H1635" i="15"/>
  <c r="H1636" i="15"/>
  <c r="H1637" i="15"/>
  <c r="H1638" i="15"/>
  <c r="H1639" i="15"/>
  <c r="H1640" i="15"/>
  <c r="H1641" i="15"/>
  <c r="H1642" i="15"/>
  <c r="H1643" i="15"/>
  <c r="H1644" i="15"/>
  <c r="H1645" i="15"/>
  <c r="H1646" i="15"/>
  <c r="H1647" i="15"/>
  <c r="H1648" i="15"/>
  <c r="H1649" i="15"/>
  <c r="H1650" i="15"/>
  <c r="H1651" i="15"/>
  <c r="H1652" i="15"/>
  <c r="H1653" i="15"/>
  <c r="H1654" i="15"/>
  <c r="H1655" i="15"/>
  <c r="H1656" i="15"/>
  <c r="H1657" i="15"/>
  <c r="H1658" i="15"/>
  <c r="H1659" i="15"/>
  <c r="H1660" i="15"/>
  <c r="H1661" i="15"/>
  <c r="H1662" i="15"/>
  <c r="H1663" i="15"/>
  <c r="H1664" i="15"/>
  <c r="H1665" i="15"/>
  <c r="H1666" i="15"/>
  <c r="H1667" i="15"/>
  <c r="H1668" i="15"/>
  <c r="H1669" i="15"/>
  <c r="H1670" i="15"/>
  <c r="H1671" i="15"/>
  <c r="H1672" i="15"/>
  <c r="H1673" i="15"/>
  <c r="H1674" i="15"/>
  <c r="H1675" i="15"/>
  <c r="H1676" i="15"/>
  <c r="H1677" i="15"/>
  <c r="H1678" i="15"/>
  <c r="H1679" i="15"/>
  <c r="H1680" i="15"/>
  <c r="H1681" i="15"/>
  <c r="H1682" i="15"/>
  <c r="H1683" i="15"/>
  <c r="H1684" i="15"/>
  <c r="H1685" i="15"/>
  <c r="H1686" i="15"/>
  <c r="H1687" i="15"/>
  <c r="H1688" i="15"/>
  <c r="H1689" i="15"/>
  <c r="H1690" i="15"/>
  <c r="H1691" i="15"/>
  <c r="H1692" i="15"/>
  <c r="H1693" i="15"/>
  <c r="H1694" i="15"/>
  <c r="H1695" i="15"/>
  <c r="H1696" i="15"/>
  <c r="H1697" i="15"/>
  <c r="H1698" i="15"/>
  <c r="H1699" i="15"/>
  <c r="H1700" i="15"/>
  <c r="H1701" i="15"/>
  <c r="H1702" i="15"/>
  <c r="H1703" i="15"/>
  <c r="H1704" i="15"/>
  <c r="H1705" i="15"/>
  <c r="H1706" i="15"/>
  <c r="H1707" i="15"/>
  <c r="H1708" i="15"/>
  <c r="H1709" i="15"/>
  <c r="H1710" i="15"/>
  <c r="H1711" i="15"/>
  <c r="H1712" i="15"/>
  <c r="H1713" i="15"/>
  <c r="H1714" i="15"/>
  <c r="H1715" i="15"/>
  <c r="H1716" i="15"/>
  <c r="H1717" i="15"/>
  <c r="H1718" i="15"/>
  <c r="H1719" i="15"/>
  <c r="H1720" i="15"/>
  <c r="H1721" i="15"/>
  <c r="H1722" i="15"/>
  <c r="H1723" i="15"/>
  <c r="H1724" i="15"/>
  <c r="H1725" i="15"/>
  <c r="H1726" i="15"/>
  <c r="H1727" i="15"/>
  <c r="H1728" i="15"/>
  <c r="H1729" i="15"/>
  <c r="H1730" i="15"/>
  <c r="H1731" i="15"/>
  <c r="H1732" i="15"/>
  <c r="H1733" i="15"/>
  <c r="H1734" i="15"/>
  <c r="H1735" i="15"/>
  <c r="H1736" i="15"/>
  <c r="H1737" i="15"/>
  <c r="H1738" i="15"/>
  <c r="H1739" i="15"/>
  <c r="H1740" i="15"/>
  <c r="H1741" i="15"/>
  <c r="H1742" i="15"/>
  <c r="H1743" i="15"/>
  <c r="H1744" i="15"/>
  <c r="H1745" i="15"/>
  <c r="H1746" i="15"/>
  <c r="H1747" i="15"/>
  <c r="H1748" i="15"/>
  <c r="H1749" i="15"/>
  <c r="H1750" i="15"/>
  <c r="H1751" i="15"/>
  <c r="H1752" i="15"/>
  <c r="H1753" i="15"/>
  <c r="H1754" i="15"/>
  <c r="H1755" i="15"/>
  <c r="H1756" i="15"/>
  <c r="H1757" i="15"/>
  <c r="H1758" i="15"/>
  <c r="H1759" i="15"/>
  <c r="H1760" i="15"/>
  <c r="H1761" i="15"/>
  <c r="H1762" i="15"/>
  <c r="H1763" i="15"/>
  <c r="H1764" i="15"/>
  <c r="H1765" i="15"/>
  <c r="H1766" i="15"/>
  <c r="H1767" i="15"/>
  <c r="H1768" i="15"/>
  <c r="H1769" i="15"/>
  <c r="H1770" i="15"/>
  <c r="H1771" i="15"/>
  <c r="H1772" i="15"/>
  <c r="H1773" i="15"/>
  <c r="H1774" i="15"/>
  <c r="H1775" i="15"/>
  <c r="H1776" i="15"/>
  <c r="H1777" i="15"/>
  <c r="H1778" i="15"/>
  <c r="H1779" i="15"/>
  <c r="H1780" i="15"/>
  <c r="H1781" i="15"/>
  <c r="H1782" i="15"/>
  <c r="H1783" i="15"/>
  <c r="H1784" i="15"/>
  <c r="H1785" i="15"/>
  <c r="H1786" i="15"/>
  <c r="H1787" i="15"/>
  <c r="H1788" i="15"/>
  <c r="H1789" i="15"/>
  <c r="H1790" i="15"/>
  <c r="H1791" i="15"/>
  <c r="H1792" i="15"/>
  <c r="H1793" i="15"/>
  <c r="H1794" i="15"/>
  <c r="H1795" i="15"/>
  <c r="H1796" i="15"/>
  <c r="H1797" i="15"/>
  <c r="H1798" i="15"/>
  <c r="H1799" i="15"/>
  <c r="H1800" i="15"/>
  <c r="H1801" i="15"/>
  <c r="H1802" i="15"/>
  <c r="H1803" i="15"/>
  <c r="H1804" i="15"/>
  <c r="H1805" i="15"/>
  <c r="H1806" i="15"/>
  <c r="H1807" i="15"/>
  <c r="H1808" i="15"/>
  <c r="H1809" i="15"/>
  <c r="H1810" i="15"/>
  <c r="H1811" i="15"/>
  <c r="H1812" i="15"/>
  <c r="H1813" i="15"/>
  <c r="H1814" i="15"/>
  <c r="H1815" i="15"/>
  <c r="H1816" i="15"/>
  <c r="H1817" i="15"/>
  <c r="H1818" i="15"/>
  <c r="H1819" i="15"/>
  <c r="H1820" i="15"/>
  <c r="H1821" i="15"/>
  <c r="H1822" i="15"/>
  <c r="H1823" i="15"/>
  <c r="H1824" i="15"/>
  <c r="H1825" i="15"/>
  <c r="H1826" i="15"/>
  <c r="H1827" i="15"/>
  <c r="H1828" i="15"/>
  <c r="H1829" i="15"/>
  <c r="H1830" i="15"/>
  <c r="H1831" i="15"/>
  <c r="H1832" i="15"/>
  <c r="H1833" i="15"/>
  <c r="H1834" i="15"/>
  <c r="H1835" i="15"/>
  <c r="H1836" i="15"/>
  <c r="H1837" i="15"/>
  <c r="H1838" i="15"/>
  <c r="H1839" i="15"/>
  <c r="H1840" i="15"/>
  <c r="H1841" i="15"/>
  <c r="H1842" i="15"/>
  <c r="H1843" i="15"/>
  <c r="H1844" i="15"/>
  <c r="H1845" i="15"/>
  <c r="H1846" i="15"/>
  <c r="H1847" i="15"/>
  <c r="H1848" i="15"/>
  <c r="H1849" i="15"/>
  <c r="H1850" i="15"/>
  <c r="H1851" i="15"/>
  <c r="H1852" i="15"/>
  <c r="H1853" i="15"/>
  <c r="H1854" i="15"/>
  <c r="H1855" i="15"/>
  <c r="H1856" i="15"/>
  <c r="H1857" i="15"/>
  <c r="H1858" i="15"/>
  <c r="H1859" i="15"/>
  <c r="H1860" i="15"/>
  <c r="H1861" i="15"/>
  <c r="H1862" i="15"/>
  <c r="H1863" i="15"/>
  <c r="H1864" i="15"/>
  <c r="H1865" i="15"/>
  <c r="H1866" i="15"/>
  <c r="H1867" i="15"/>
  <c r="H1868" i="15"/>
  <c r="H1869" i="15"/>
  <c r="H1870" i="15"/>
  <c r="H1871" i="15"/>
  <c r="H1872" i="15"/>
  <c r="H1873" i="15"/>
  <c r="H1874" i="15"/>
  <c r="H1875" i="15"/>
  <c r="H1876" i="15"/>
  <c r="H1877" i="15"/>
  <c r="H1878" i="15"/>
  <c r="H1879" i="15"/>
  <c r="H1880" i="15"/>
  <c r="H1881" i="15"/>
  <c r="H1882" i="15"/>
  <c r="H1883" i="15"/>
  <c r="H1884" i="15"/>
  <c r="H1885" i="15"/>
  <c r="H1886" i="15"/>
  <c r="H1887" i="15"/>
  <c r="H1888" i="15"/>
  <c r="H1889" i="15"/>
  <c r="H1890" i="15"/>
  <c r="H1891" i="15"/>
  <c r="H1892" i="15"/>
  <c r="H1893" i="15"/>
  <c r="H1894" i="15"/>
  <c r="H1895" i="15"/>
  <c r="H1896" i="15"/>
  <c r="H1897" i="15"/>
  <c r="H1898" i="15"/>
  <c r="H1899" i="15"/>
  <c r="H1900" i="15"/>
  <c r="H1901" i="15"/>
  <c r="H1902" i="15"/>
  <c r="H1903" i="15"/>
  <c r="H1904" i="15"/>
  <c r="H1905" i="15"/>
  <c r="H1906" i="15"/>
  <c r="H1907" i="15"/>
  <c r="H1908" i="15"/>
  <c r="H1909" i="15"/>
  <c r="H1910" i="15"/>
  <c r="H1911" i="15"/>
  <c r="H1912" i="15"/>
  <c r="H1913" i="15"/>
  <c r="H1914" i="15"/>
  <c r="H1915" i="15"/>
  <c r="H1916" i="15"/>
  <c r="H1917" i="15"/>
  <c r="H1918" i="15"/>
  <c r="H1919" i="15"/>
  <c r="H1920" i="15"/>
  <c r="H1921" i="15"/>
  <c r="H1922" i="15"/>
  <c r="H1923" i="15"/>
  <c r="H1924" i="15"/>
  <c r="H1925" i="15"/>
  <c r="H1926" i="15"/>
  <c r="H1927" i="15"/>
  <c r="H1928" i="15"/>
  <c r="H1929" i="15"/>
  <c r="H1930" i="15"/>
  <c r="H1931" i="15"/>
  <c r="H1932" i="15"/>
  <c r="H1933" i="15"/>
  <c r="H1934" i="15"/>
  <c r="H1935" i="15"/>
  <c r="H1936" i="15"/>
  <c r="H1937" i="15"/>
  <c r="H1938" i="15"/>
  <c r="H1939" i="15"/>
  <c r="H1940" i="15"/>
  <c r="H1941" i="15"/>
  <c r="H1942" i="15"/>
  <c r="H1943" i="15"/>
  <c r="H1944" i="15"/>
  <c r="H1945" i="15"/>
  <c r="H1946" i="15"/>
  <c r="H1947" i="15"/>
  <c r="H1948" i="15"/>
  <c r="H1949" i="15"/>
  <c r="H1950" i="15"/>
  <c r="H1951" i="15"/>
  <c r="H1952" i="15"/>
  <c r="H1953" i="15"/>
  <c r="H1954" i="15"/>
  <c r="H1955" i="15"/>
  <c r="H1956" i="15"/>
  <c r="H1957" i="15"/>
  <c r="H1958" i="15"/>
  <c r="H1959" i="15"/>
  <c r="H1960" i="15"/>
  <c r="H1961" i="15"/>
  <c r="H1962" i="15"/>
  <c r="H1963" i="15"/>
  <c r="H1964" i="15"/>
  <c r="H1965" i="15"/>
  <c r="H1966" i="15"/>
  <c r="H1967" i="15"/>
  <c r="H1968" i="15"/>
  <c r="H1969" i="15"/>
  <c r="H1970" i="15"/>
  <c r="H1971" i="15"/>
  <c r="H1972" i="15"/>
  <c r="H1973" i="15"/>
  <c r="H1974" i="15"/>
  <c r="H1975" i="15"/>
  <c r="H1976" i="15"/>
  <c r="H1977" i="15"/>
  <c r="H1978" i="15"/>
  <c r="H1979" i="15"/>
  <c r="H1980" i="15"/>
  <c r="H1981" i="15"/>
  <c r="H1982" i="15"/>
  <c r="H1983" i="15"/>
  <c r="H1984" i="15"/>
  <c r="H1985" i="15"/>
  <c r="H1986" i="15"/>
  <c r="H1987" i="15"/>
  <c r="H1988" i="15"/>
  <c r="H1989" i="15"/>
  <c r="H1990" i="15"/>
  <c r="H1991" i="15"/>
  <c r="H1992" i="15"/>
  <c r="H1993" i="15"/>
  <c r="H1994" i="15"/>
  <c r="H1995" i="15"/>
  <c r="H1996" i="15"/>
  <c r="H1997" i="15"/>
  <c r="H1998" i="15"/>
  <c r="H1999" i="15"/>
  <c r="H2000" i="15"/>
  <c r="H2001" i="15"/>
  <c r="H2002" i="15"/>
  <c r="H2003" i="15"/>
  <c r="H2004" i="15"/>
  <c r="H2005" i="15"/>
  <c r="H2006" i="15"/>
  <c r="H2007" i="15"/>
  <c r="H2008" i="15"/>
  <c r="H2009" i="15"/>
  <c r="H2010" i="15"/>
  <c r="H2011" i="15"/>
  <c r="H2012" i="15"/>
  <c r="H2013" i="15"/>
  <c r="H2014" i="15"/>
  <c r="H2015" i="15"/>
  <c r="H2016" i="15"/>
  <c r="H2017" i="15"/>
  <c r="H2018" i="15"/>
  <c r="H2019" i="15"/>
  <c r="H2020" i="15"/>
  <c r="H2021" i="15"/>
  <c r="H2022" i="15"/>
  <c r="H2023" i="15"/>
  <c r="H2024" i="15"/>
  <c r="H2025" i="15"/>
  <c r="H2026" i="15"/>
  <c r="H2027" i="15"/>
  <c r="H2028" i="15"/>
  <c r="H2029" i="15"/>
  <c r="H2030" i="15"/>
  <c r="H2031" i="15"/>
  <c r="H2032" i="15"/>
  <c r="H2033" i="15"/>
  <c r="H2034" i="15"/>
  <c r="H2035" i="15"/>
  <c r="H2036" i="15"/>
  <c r="H2037" i="15"/>
  <c r="H2038" i="15"/>
  <c r="H2039" i="15"/>
  <c r="H2040" i="15"/>
  <c r="H2041" i="15"/>
  <c r="H2042" i="15"/>
  <c r="H2043" i="15"/>
  <c r="H2044" i="15"/>
  <c r="H2045" i="15"/>
  <c r="H2046" i="15"/>
  <c r="H2047" i="15"/>
  <c r="H2048" i="15"/>
  <c r="H2049" i="15"/>
  <c r="H2050" i="15"/>
  <c r="H2051" i="15"/>
  <c r="H2052" i="15"/>
  <c r="H2053" i="15"/>
  <c r="H2054" i="15"/>
  <c r="H2055" i="15"/>
  <c r="H2056" i="15"/>
  <c r="H2057" i="15"/>
  <c r="H2058" i="15"/>
  <c r="H2059" i="15"/>
  <c r="H2060" i="15"/>
  <c r="H2061" i="15"/>
  <c r="H2062" i="15"/>
  <c r="H2063" i="15"/>
  <c r="H2064" i="15"/>
  <c r="H2065" i="15"/>
  <c r="H2066" i="15"/>
  <c r="H2067" i="15"/>
  <c r="H2068" i="15"/>
  <c r="H2069" i="15"/>
  <c r="H2070" i="15"/>
  <c r="H2071" i="15"/>
  <c r="H2072" i="15"/>
  <c r="H2073" i="15"/>
  <c r="H2074" i="15"/>
  <c r="H2075" i="15"/>
  <c r="H2076" i="15"/>
  <c r="H2077" i="15"/>
  <c r="H2078" i="15"/>
  <c r="H2079" i="15"/>
  <c r="H2080" i="15"/>
  <c r="H2081" i="15"/>
  <c r="H2082" i="15"/>
  <c r="H2083" i="15"/>
  <c r="H2084" i="15"/>
  <c r="H2085" i="15"/>
  <c r="H2086" i="15"/>
  <c r="H2087" i="15"/>
  <c r="H2088" i="15"/>
  <c r="H2089" i="15"/>
  <c r="H2090" i="15"/>
  <c r="H2091" i="15"/>
  <c r="H2092" i="15"/>
  <c r="H2093" i="15"/>
  <c r="H2094" i="15"/>
  <c r="H2095" i="15"/>
  <c r="H2096" i="15"/>
  <c r="H2097" i="15"/>
  <c r="H2098" i="15"/>
  <c r="H2099" i="15"/>
  <c r="H2100" i="15"/>
  <c r="H2101" i="15"/>
  <c r="H2102" i="15"/>
  <c r="H2103" i="15"/>
  <c r="H2104" i="15"/>
  <c r="H2105" i="15"/>
  <c r="H2106" i="15"/>
  <c r="H2107" i="15"/>
  <c r="H2108" i="15"/>
  <c r="H2109" i="15"/>
  <c r="H2110" i="15"/>
  <c r="H2111" i="15"/>
  <c r="H2112" i="15"/>
  <c r="H2113" i="15"/>
  <c r="H2114" i="15"/>
  <c r="H2115" i="15"/>
  <c r="H2116" i="15"/>
  <c r="H2117" i="15"/>
  <c r="H2118" i="15"/>
  <c r="H2119" i="15"/>
  <c r="H2120" i="15"/>
  <c r="H2121" i="15"/>
  <c r="H2122" i="15"/>
  <c r="H2123" i="15"/>
  <c r="H2124" i="15"/>
  <c r="H2125" i="15"/>
  <c r="H2126" i="15"/>
  <c r="H2127" i="15"/>
  <c r="H2128" i="15"/>
  <c r="H2129" i="15"/>
  <c r="H2130" i="15"/>
  <c r="H2131" i="15"/>
  <c r="H2132" i="15"/>
  <c r="H2133" i="15"/>
  <c r="H2134" i="15"/>
  <c r="H2135" i="15"/>
  <c r="H2136" i="15"/>
  <c r="H2137" i="15"/>
  <c r="H2138" i="15"/>
  <c r="H2139" i="15"/>
  <c r="H2140" i="15"/>
  <c r="H2141" i="15"/>
  <c r="H2142" i="15"/>
  <c r="H2143" i="15"/>
  <c r="H2144" i="15"/>
  <c r="H2145" i="15"/>
  <c r="H2146" i="15"/>
  <c r="H2147" i="15"/>
  <c r="H2148" i="15"/>
  <c r="H2149" i="15"/>
  <c r="H2150" i="15"/>
  <c r="H2151" i="15"/>
  <c r="H2152" i="15"/>
  <c r="H2153" i="15"/>
  <c r="H2154" i="15"/>
  <c r="H2155" i="15"/>
  <c r="H2156" i="15"/>
  <c r="H2157" i="15"/>
  <c r="H2158" i="15"/>
  <c r="H2159" i="15"/>
  <c r="H2160" i="15"/>
  <c r="H2161" i="15"/>
  <c r="H2162" i="15"/>
  <c r="H2163" i="15"/>
  <c r="H2164" i="15"/>
  <c r="H2165" i="15"/>
  <c r="H2166" i="15"/>
  <c r="H2167" i="15"/>
  <c r="H2168" i="15"/>
  <c r="H2169" i="15"/>
  <c r="H2170" i="15"/>
  <c r="H2171" i="15"/>
  <c r="H2172" i="15"/>
  <c r="H2173" i="15"/>
  <c r="H2174" i="15"/>
  <c r="H2175" i="15"/>
  <c r="H2176" i="15"/>
  <c r="H2177" i="15"/>
  <c r="H2178" i="15"/>
  <c r="H2179" i="15"/>
  <c r="H2180" i="15"/>
  <c r="H2181" i="15"/>
  <c r="H2182" i="15"/>
  <c r="H2183" i="15"/>
  <c r="H2184" i="15"/>
  <c r="H2185" i="15"/>
  <c r="H2186" i="15"/>
  <c r="H2187" i="15"/>
  <c r="H2188" i="15"/>
  <c r="H2189" i="15"/>
  <c r="H2190" i="15"/>
  <c r="H2191" i="15"/>
  <c r="H2192" i="15"/>
  <c r="H2193" i="15"/>
  <c r="H2194" i="15"/>
  <c r="H2195" i="15"/>
  <c r="H2196" i="15"/>
  <c r="H2197" i="15"/>
  <c r="H2198" i="15"/>
  <c r="H2199" i="15"/>
  <c r="H2200" i="15"/>
  <c r="H2201" i="15"/>
  <c r="H2202" i="15"/>
  <c r="H2203" i="15"/>
  <c r="H2204" i="15"/>
  <c r="H2205" i="15"/>
  <c r="H2206" i="15"/>
  <c r="H2207" i="15"/>
  <c r="H2208" i="15"/>
  <c r="H2209" i="15"/>
  <c r="H2210" i="15"/>
  <c r="H2211" i="15"/>
  <c r="H2212" i="15"/>
  <c r="H2213" i="15"/>
  <c r="H2214" i="15"/>
  <c r="H2215" i="15"/>
  <c r="H2216" i="15"/>
  <c r="H2217" i="15"/>
  <c r="H2218" i="15"/>
  <c r="H2219" i="15"/>
  <c r="H2220" i="15"/>
  <c r="H2221" i="15"/>
  <c r="H2222" i="15"/>
  <c r="H2223" i="15"/>
  <c r="H2224" i="15"/>
  <c r="H2225" i="15"/>
  <c r="H2226" i="15"/>
  <c r="H2227" i="15"/>
  <c r="H2228" i="15"/>
  <c r="H2229" i="15"/>
  <c r="H2230" i="15"/>
  <c r="H2231" i="15"/>
  <c r="H2232" i="15"/>
  <c r="H2233" i="15"/>
  <c r="H2234" i="15"/>
  <c r="H2235" i="15"/>
  <c r="H2236" i="15"/>
  <c r="H2237" i="15"/>
  <c r="H2238" i="15"/>
  <c r="H2239" i="15"/>
  <c r="H2240" i="15"/>
  <c r="H2241" i="15"/>
  <c r="H2242" i="15"/>
  <c r="H2243" i="15"/>
  <c r="H2244" i="15"/>
  <c r="H2245" i="15"/>
  <c r="H2246" i="15"/>
  <c r="H2247" i="15"/>
  <c r="H2248" i="15"/>
  <c r="H2249" i="15"/>
  <c r="H2250" i="15"/>
  <c r="H2251" i="15"/>
  <c r="H2252" i="15"/>
  <c r="H2253" i="15"/>
  <c r="H2254" i="15"/>
  <c r="H2255" i="15"/>
  <c r="H2256" i="15"/>
  <c r="H2257" i="15"/>
  <c r="H2258" i="15"/>
  <c r="H2259" i="15"/>
  <c r="H2260" i="15"/>
  <c r="H2261" i="15"/>
  <c r="H2262" i="15"/>
  <c r="H2263" i="15"/>
  <c r="H2264" i="15"/>
  <c r="H2265" i="15"/>
  <c r="H2266" i="15"/>
  <c r="H2267" i="15"/>
  <c r="H2268" i="15"/>
  <c r="H2269" i="15"/>
  <c r="H2270" i="15"/>
  <c r="H2271" i="15"/>
  <c r="H2272" i="15"/>
  <c r="H2273" i="15"/>
  <c r="H2274" i="15"/>
  <c r="H2275" i="15"/>
  <c r="H2276" i="15"/>
  <c r="H2277" i="15"/>
  <c r="H2278" i="15"/>
  <c r="H2279" i="15"/>
  <c r="H2280" i="15"/>
  <c r="H2281" i="15"/>
  <c r="H2282" i="15"/>
  <c r="H2283" i="15"/>
  <c r="H2284" i="15"/>
  <c r="H2285" i="15"/>
  <c r="H2286" i="15"/>
  <c r="H2287" i="15"/>
  <c r="H2288" i="15"/>
  <c r="H2289" i="15"/>
  <c r="H2290" i="15"/>
  <c r="H2291" i="15"/>
  <c r="H2292" i="15"/>
  <c r="H2293" i="15"/>
  <c r="H2294" i="15"/>
  <c r="H2295" i="15"/>
  <c r="H2296" i="15"/>
  <c r="H2297" i="15"/>
  <c r="H2298" i="15"/>
  <c r="H2299" i="15"/>
  <c r="H2300" i="15"/>
  <c r="H2301" i="15"/>
  <c r="H2302" i="15"/>
  <c r="H2303" i="15"/>
  <c r="H2304" i="15"/>
  <c r="H2305" i="15"/>
  <c r="H2306" i="15"/>
  <c r="H2307" i="15"/>
  <c r="H2308" i="15"/>
  <c r="H2309" i="15"/>
  <c r="H2310" i="15"/>
  <c r="H2311" i="15"/>
  <c r="H2312" i="15"/>
  <c r="H2313" i="15"/>
  <c r="H2314" i="15"/>
  <c r="H2315" i="15"/>
  <c r="H2316" i="15"/>
  <c r="H2317" i="15"/>
  <c r="H2318" i="15"/>
  <c r="H2319" i="15"/>
  <c r="H2320" i="15"/>
  <c r="H2321" i="15"/>
  <c r="H2322" i="15"/>
  <c r="H2323" i="15"/>
  <c r="H2324" i="15"/>
  <c r="H2325" i="15"/>
  <c r="H2326" i="15"/>
  <c r="H2327" i="15"/>
  <c r="H2328" i="15"/>
  <c r="H2329" i="15"/>
  <c r="H2330" i="15"/>
  <c r="H2331" i="15"/>
  <c r="H2332" i="15"/>
  <c r="H2333" i="15"/>
  <c r="H2334" i="15"/>
  <c r="H2335" i="15"/>
  <c r="H2336" i="15"/>
  <c r="H2337" i="15"/>
  <c r="H2338" i="15"/>
  <c r="H2339" i="15"/>
  <c r="H2340" i="15"/>
  <c r="H2341" i="15"/>
  <c r="H2342" i="15"/>
  <c r="H2343" i="15"/>
  <c r="H2344" i="15"/>
  <c r="H2345" i="15"/>
  <c r="H2346" i="15"/>
  <c r="H2347" i="15"/>
  <c r="H2348" i="15"/>
  <c r="H2349" i="15"/>
  <c r="H2350" i="15"/>
  <c r="H2351" i="15"/>
  <c r="H2352" i="15"/>
  <c r="H2353" i="15"/>
  <c r="H2354" i="15"/>
  <c r="H2355" i="15"/>
  <c r="H2356" i="15"/>
  <c r="H2357" i="15"/>
  <c r="H2358" i="15"/>
  <c r="H2359" i="15"/>
  <c r="H2360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H2373" i="15"/>
  <c r="H2374" i="15"/>
  <c r="H2375" i="15"/>
  <c r="H2376" i="15"/>
  <c r="H2377" i="15"/>
  <c r="H2378" i="15"/>
  <c r="H2379" i="15"/>
  <c r="H2380" i="15"/>
  <c r="H2381" i="15"/>
  <c r="H2382" i="15"/>
  <c r="H2383" i="15"/>
  <c r="H2384" i="15"/>
  <c r="H2385" i="15"/>
  <c r="H2386" i="15"/>
  <c r="H2387" i="15"/>
  <c r="H2388" i="15"/>
  <c r="H2389" i="15"/>
  <c r="H2390" i="15"/>
  <c r="H2391" i="15"/>
  <c r="H2392" i="15"/>
  <c r="H2393" i="15"/>
  <c r="H2394" i="15"/>
  <c r="H2395" i="15"/>
  <c r="H2396" i="15"/>
  <c r="H2397" i="15"/>
  <c r="H2398" i="15"/>
  <c r="H2399" i="15"/>
  <c r="H2400" i="15"/>
  <c r="H2401" i="15"/>
  <c r="H2402" i="15"/>
  <c r="H2403" i="15"/>
  <c r="H2404" i="15"/>
  <c r="H2405" i="15"/>
  <c r="H2406" i="15"/>
  <c r="H2407" i="15"/>
  <c r="H2408" i="15"/>
  <c r="H2409" i="15"/>
  <c r="H2410" i="15"/>
  <c r="H2411" i="15"/>
  <c r="H2412" i="15"/>
  <c r="H2413" i="15"/>
  <c r="H2414" i="15"/>
  <c r="H2415" i="15"/>
  <c r="H2416" i="15"/>
  <c r="H2417" i="15"/>
  <c r="H2418" i="15"/>
  <c r="H2419" i="15"/>
  <c r="H2420" i="15"/>
  <c r="H2421" i="15"/>
  <c r="H2422" i="15"/>
  <c r="H2423" i="15"/>
  <c r="H2424" i="15"/>
  <c r="H2425" i="15"/>
  <c r="H2426" i="15"/>
  <c r="H2427" i="15"/>
  <c r="H2428" i="15"/>
  <c r="H2429" i="15"/>
  <c r="H2430" i="15"/>
  <c r="H2431" i="15"/>
  <c r="H2432" i="15"/>
  <c r="H2433" i="15"/>
  <c r="H2434" i="15"/>
  <c r="H2435" i="15"/>
  <c r="H2436" i="15"/>
  <c r="H2437" i="15"/>
  <c r="H2438" i="15"/>
  <c r="H2439" i="15"/>
  <c r="H2440" i="15"/>
  <c r="H2441" i="15"/>
  <c r="H2442" i="15"/>
  <c r="H2443" i="15"/>
  <c r="H2444" i="15"/>
  <c r="H2445" i="15"/>
  <c r="H2446" i="15"/>
  <c r="H2447" i="15"/>
  <c r="H2448" i="15"/>
  <c r="H2449" i="15"/>
  <c r="H2450" i="15"/>
  <c r="H2451" i="15"/>
  <c r="H2452" i="15"/>
  <c r="H2453" i="15"/>
  <c r="H2454" i="15"/>
  <c r="H2455" i="15"/>
  <c r="H2456" i="15"/>
  <c r="H2457" i="15"/>
  <c r="H2458" i="15"/>
  <c r="H2459" i="15"/>
  <c r="H2460" i="15"/>
  <c r="H2461" i="15"/>
  <c r="H2462" i="15"/>
  <c r="H2463" i="15"/>
  <c r="H2464" i="15"/>
  <c r="H2465" i="15"/>
  <c r="H2466" i="15"/>
  <c r="H2467" i="15"/>
  <c r="H2468" i="15"/>
  <c r="H2469" i="15"/>
  <c r="H2470" i="15"/>
  <c r="H2471" i="15"/>
  <c r="H2472" i="15"/>
  <c r="H2473" i="15"/>
  <c r="H2474" i="15"/>
  <c r="H2475" i="15"/>
  <c r="H2476" i="15"/>
  <c r="H2477" i="15"/>
  <c r="H2478" i="15"/>
  <c r="H2479" i="15"/>
  <c r="H2480" i="15"/>
  <c r="H2481" i="15"/>
  <c r="H2482" i="15"/>
  <c r="H2483" i="15"/>
  <c r="H2484" i="15"/>
  <c r="H2485" i="15"/>
  <c r="H2486" i="15"/>
  <c r="H2487" i="15"/>
  <c r="H2488" i="15"/>
  <c r="H2489" i="15"/>
  <c r="H2490" i="15"/>
  <c r="H2491" i="15"/>
  <c r="H2492" i="15"/>
  <c r="H2493" i="15"/>
  <c r="H2494" i="15"/>
  <c r="H2495" i="15"/>
  <c r="H2496" i="15"/>
  <c r="H2497" i="15"/>
  <c r="H2498" i="15"/>
  <c r="H2499" i="15"/>
  <c r="H2500" i="15"/>
  <c r="H2501" i="15"/>
  <c r="H2502" i="15"/>
  <c r="H2503" i="15"/>
  <c r="H2504" i="15"/>
  <c r="H2505" i="15"/>
  <c r="H2506" i="15"/>
  <c r="H2507" i="15"/>
  <c r="H2508" i="15"/>
  <c r="H2509" i="15"/>
  <c r="H2510" i="15"/>
  <c r="H2511" i="15"/>
  <c r="H2512" i="15"/>
  <c r="H2513" i="15"/>
  <c r="H2514" i="15"/>
  <c r="H2515" i="15"/>
  <c r="H2516" i="15"/>
  <c r="H2517" i="15"/>
  <c r="H2518" i="15"/>
  <c r="H2519" i="15"/>
  <c r="H2520" i="15"/>
  <c r="H2521" i="15"/>
  <c r="H2522" i="15"/>
  <c r="H2523" i="15"/>
  <c r="H2524" i="15"/>
  <c r="H2525" i="15"/>
  <c r="H2526" i="15"/>
  <c r="H2527" i="15"/>
  <c r="H2528" i="15"/>
  <c r="H2529" i="15"/>
  <c r="H2530" i="15"/>
  <c r="H2531" i="15"/>
  <c r="H2532" i="15"/>
  <c r="H2533" i="15"/>
  <c r="H2534" i="15"/>
  <c r="H2535" i="15"/>
  <c r="H2536" i="15"/>
  <c r="H2537" i="15"/>
  <c r="H2538" i="15"/>
  <c r="H2539" i="15"/>
  <c r="H2540" i="15"/>
  <c r="H2541" i="15"/>
  <c r="H2542" i="15"/>
  <c r="H2543" i="15"/>
  <c r="H2544" i="15"/>
  <c r="H2545" i="15"/>
  <c r="H2546" i="15"/>
  <c r="H2547" i="15"/>
  <c r="H2548" i="15"/>
  <c r="H2549" i="15"/>
  <c r="H2550" i="15"/>
  <c r="H2551" i="15"/>
  <c r="H2552" i="15"/>
  <c r="H2553" i="15"/>
  <c r="H2554" i="15"/>
  <c r="H2555" i="15"/>
  <c r="H2556" i="15"/>
  <c r="H2557" i="15"/>
  <c r="H2558" i="15"/>
  <c r="H2559" i="15"/>
  <c r="H2560" i="15"/>
  <c r="H2561" i="15"/>
  <c r="H2562" i="15"/>
  <c r="H2563" i="15"/>
  <c r="H2564" i="15"/>
  <c r="H2565" i="15"/>
  <c r="H2566" i="15"/>
  <c r="H2567" i="15"/>
  <c r="H2568" i="15"/>
  <c r="H2569" i="15"/>
  <c r="H2570" i="15"/>
  <c r="H2571" i="15"/>
  <c r="H2572" i="15"/>
  <c r="H2573" i="15"/>
  <c r="H2574" i="15"/>
  <c r="H2575" i="15"/>
  <c r="H2576" i="15"/>
  <c r="H2577" i="15"/>
  <c r="H2578" i="15"/>
  <c r="H2579" i="15"/>
  <c r="H2580" i="15"/>
  <c r="H2581" i="15"/>
  <c r="H2582" i="15"/>
  <c r="H2583" i="15"/>
  <c r="H2584" i="15"/>
  <c r="H2585" i="15"/>
  <c r="H2586" i="15"/>
  <c r="H2587" i="15"/>
  <c r="H2588" i="15"/>
  <c r="H2589" i="15"/>
  <c r="H2590" i="15"/>
  <c r="H2591" i="15"/>
  <c r="H2592" i="15"/>
  <c r="H2593" i="15"/>
  <c r="H2594" i="15"/>
  <c r="H2595" i="15"/>
  <c r="H2596" i="15"/>
  <c r="H2597" i="15"/>
  <c r="H2598" i="15"/>
  <c r="H2599" i="15"/>
  <c r="H2600" i="15"/>
  <c r="H2601" i="15"/>
  <c r="H2602" i="15"/>
  <c r="H2603" i="15"/>
  <c r="H2604" i="15"/>
  <c r="H2605" i="15"/>
  <c r="H2606" i="15"/>
  <c r="H2607" i="15"/>
  <c r="H2608" i="15"/>
  <c r="H2609" i="15"/>
  <c r="H2610" i="15"/>
  <c r="H2611" i="15"/>
  <c r="H2612" i="15"/>
  <c r="H2613" i="15"/>
  <c r="H2614" i="15"/>
  <c r="H2615" i="15"/>
  <c r="H2616" i="15"/>
  <c r="H2617" i="15"/>
  <c r="H2618" i="15"/>
  <c r="H2619" i="15"/>
  <c r="H2620" i="15"/>
  <c r="H2621" i="15"/>
  <c r="H2622" i="15"/>
  <c r="H2623" i="15"/>
  <c r="H2624" i="15"/>
  <c r="H2625" i="15"/>
  <c r="H2626" i="15"/>
  <c r="H2627" i="15"/>
  <c r="H2628" i="15"/>
  <c r="H2629" i="15"/>
  <c r="H2630" i="15"/>
  <c r="H2631" i="15"/>
  <c r="H2632" i="15"/>
  <c r="H2633" i="15"/>
  <c r="H2634" i="15"/>
  <c r="H2635" i="15"/>
  <c r="H2636" i="15"/>
  <c r="H2637" i="15"/>
  <c r="H2638" i="15"/>
  <c r="H2639" i="15"/>
  <c r="H2640" i="15"/>
  <c r="H2641" i="15"/>
  <c r="H2642" i="15"/>
  <c r="H2643" i="15"/>
  <c r="H2644" i="15"/>
  <c r="H2645" i="15"/>
  <c r="H2646" i="15"/>
  <c r="H2647" i="15"/>
  <c r="H2648" i="15"/>
  <c r="H2649" i="15"/>
  <c r="H2650" i="15"/>
  <c r="H2651" i="15"/>
  <c r="H2652" i="15"/>
  <c r="H2653" i="15"/>
  <c r="H2654" i="15"/>
  <c r="H2655" i="15"/>
  <c r="H2656" i="15"/>
  <c r="H2657" i="15"/>
  <c r="H2658" i="15"/>
  <c r="H2659" i="15"/>
  <c r="H2660" i="15"/>
  <c r="H2661" i="15"/>
  <c r="H2662" i="15"/>
  <c r="H2663" i="15"/>
  <c r="H2664" i="15"/>
  <c r="H2665" i="15"/>
  <c r="H2666" i="15"/>
  <c r="H2667" i="15"/>
  <c r="H2668" i="15"/>
  <c r="H2669" i="15"/>
  <c r="H2670" i="15"/>
  <c r="H2671" i="15"/>
  <c r="H2672" i="15"/>
  <c r="H2673" i="15"/>
  <c r="H2674" i="15"/>
  <c r="H2675" i="15"/>
  <c r="H2676" i="15"/>
  <c r="H2677" i="15"/>
  <c r="H2678" i="15"/>
  <c r="H2679" i="15"/>
  <c r="H2680" i="15"/>
  <c r="H2681" i="15"/>
  <c r="H2682" i="15"/>
  <c r="H2683" i="15"/>
  <c r="H2684" i="15"/>
  <c r="H2685" i="15"/>
  <c r="H2686" i="15"/>
  <c r="H2687" i="15"/>
  <c r="H2688" i="15"/>
  <c r="H2689" i="15"/>
  <c r="H2690" i="15"/>
  <c r="H2691" i="15"/>
  <c r="H2692" i="15"/>
  <c r="H2693" i="15"/>
  <c r="H2694" i="15"/>
  <c r="H2695" i="15"/>
  <c r="H2696" i="15"/>
  <c r="H2697" i="15"/>
  <c r="H2698" i="15"/>
  <c r="H2699" i="15"/>
  <c r="H2700" i="15"/>
  <c r="H2701" i="15"/>
  <c r="H2702" i="15"/>
  <c r="H2703" i="15"/>
  <c r="H2704" i="15"/>
  <c r="H2705" i="15"/>
  <c r="H2706" i="15"/>
  <c r="H2707" i="15"/>
  <c r="H2708" i="15"/>
  <c r="H2709" i="15"/>
  <c r="H2710" i="15"/>
  <c r="H2711" i="15"/>
  <c r="H2712" i="15"/>
  <c r="H2713" i="15"/>
  <c r="H2714" i="15"/>
  <c r="H2715" i="15"/>
  <c r="H2716" i="15"/>
  <c r="H2717" i="15"/>
  <c r="H2718" i="15"/>
  <c r="H2719" i="15"/>
  <c r="H2720" i="15"/>
  <c r="H2721" i="15"/>
  <c r="H2722" i="15"/>
  <c r="H2723" i="15"/>
  <c r="H2724" i="15"/>
  <c r="H2725" i="15"/>
  <c r="H2726" i="15"/>
  <c r="H2727" i="15"/>
  <c r="H2728" i="15"/>
  <c r="H2729" i="15"/>
  <c r="H2730" i="15"/>
  <c r="H2731" i="15"/>
  <c r="H2732" i="15"/>
  <c r="H2733" i="15"/>
  <c r="H2734" i="15"/>
  <c r="H2735" i="15"/>
  <c r="H2736" i="15"/>
  <c r="H2737" i="15"/>
  <c r="H2738" i="15"/>
  <c r="H2739" i="15"/>
  <c r="H2740" i="15"/>
  <c r="H2741" i="15"/>
  <c r="H2742" i="15"/>
  <c r="H2743" i="15"/>
  <c r="H2744" i="15"/>
  <c r="H2745" i="15"/>
  <c r="H2746" i="15"/>
  <c r="H2747" i="15"/>
  <c r="H2748" i="15"/>
  <c r="H2749" i="15"/>
  <c r="H2750" i="15"/>
  <c r="H2751" i="15"/>
  <c r="H2752" i="15"/>
  <c r="H2753" i="15"/>
  <c r="H2754" i="15"/>
  <c r="H2755" i="15"/>
  <c r="H2756" i="15"/>
  <c r="H2757" i="15"/>
  <c r="H2758" i="15"/>
  <c r="H2759" i="15"/>
  <c r="H2760" i="15"/>
  <c r="H2761" i="15"/>
  <c r="H2762" i="15"/>
  <c r="H2763" i="15"/>
  <c r="H2764" i="15"/>
  <c r="H2765" i="15"/>
  <c r="H2766" i="15"/>
  <c r="H2767" i="15"/>
  <c r="H2768" i="15"/>
  <c r="H2769" i="15"/>
  <c r="H2770" i="15"/>
  <c r="H2771" i="15"/>
  <c r="H2772" i="15"/>
  <c r="H2773" i="15"/>
  <c r="H2774" i="15"/>
  <c r="H2775" i="15"/>
  <c r="H2776" i="15"/>
  <c r="H2777" i="15"/>
  <c r="H2778" i="15"/>
  <c r="H2779" i="15"/>
  <c r="H2780" i="15"/>
  <c r="H2781" i="15"/>
  <c r="H2782" i="15"/>
  <c r="H2783" i="15"/>
  <c r="H2784" i="15"/>
  <c r="H2785" i="15"/>
  <c r="H2786" i="15"/>
  <c r="H2787" i="15"/>
  <c r="H2788" i="15"/>
  <c r="H2789" i="15"/>
  <c r="H2790" i="15"/>
  <c r="H2791" i="15"/>
  <c r="H2792" i="15"/>
  <c r="H2793" i="15"/>
  <c r="H2794" i="15"/>
  <c r="H2795" i="15"/>
  <c r="H2796" i="15"/>
  <c r="H2797" i="15"/>
  <c r="H2798" i="15"/>
  <c r="H2799" i="15"/>
  <c r="H2800" i="15"/>
  <c r="H2801" i="15"/>
  <c r="H2802" i="15"/>
  <c r="H2803" i="15"/>
  <c r="H2804" i="15"/>
  <c r="H2805" i="15"/>
  <c r="H2806" i="15"/>
  <c r="H2807" i="15"/>
  <c r="H2808" i="15"/>
  <c r="H2809" i="15"/>
  <c r="H2810" i="15"/>
  <c r="H2811" i="15"/>
  <c r="H2812" i="15"/>
  <c r="H2813" i="15"/>
  <c r="H2814" i="15"/>
  <c r="H2815" i="15"/>
  <c r="H2816" i="15"/>
  <c r="H2817" i="15"/>
  <c r="H2818" i="15"/>
  <c r="H2819" i="15"/>
  <c r="H2820" i="15"/>
  <c r="H2821" i="15"/>
  <c r="H2822" i="15"/>
  <c r="H2823" i="15"/>
  <c r="H2824" i="15"/>
  <c r="H2825" i="15"/>
  <c r="H2826" i="15"/>
  <c r="H2827" i="15"/>
  <c r="H2828" i="15"/>
  <c r="H2829" i="15"/>
  <c r="H2830" i="15"/>
  <c r="H2831" i="15"/>
  <c r="H2832" i="15"/>
  <c r="H2833" i="15"/>
  <c r="H2834" i="15"/>
  <c r="H2835" i="15"/>
  <c r="H2836" i="15"/>
  <c r="H2837" i="15"/>
  <c r="H2838" i="15"/>
  <c r="H2839" i="15"/>
  <c r="H2840" i="15"/>
  <c r="H2841" i="15"/>
  <c r="H2842" i="15"/>
  <c r="H2843" i="15"/>
  <c r="H2844" i="15"/>
  <c r="H2845" i="15"/>
  <c r="H2846" i="15"/>
  <c r="H2847" i="15"/>
  <c r="H2848" i="15"/>
  <c r="H2849" i="15"/>
  <c r="H2850" i="15"/>
  <c r="H2851" i="15"/>
  <c r="H2852" i="15"/>
  <c r="H2853" i="15"/>
  <c r="H2854" i="15"/>
  <c r="H2855" i="15"/>
  <c r="H2856" i="15"/>
  <c r="H2857" i="15"/>
  <c r="H2858" i="15"/>
  <c r="H2859" i="15"/>
  <c r="H2860" i="15"/>
  <c r="H2861" i="15"/>
  <c r="H2862" i="15"/>
  <c r="H2863" i="15"/>
  <c r="H2864" i="15"/>
  <c r="H2865" i="15"/>
  <c r="H2866" i="15"/>
  <c r="H2867" i="15"/>
  <c r="H2868" i="15"/>
  <c r="H2869" i="15"/>
  <c r="H2870" i="15"/>
  <c r="H2871" i="15"/>
  <c r="H2872" i="15"/>
  <c r="H2873" i="15"/>
  <c r="H2874" i="15"/>
  <c r="H2875" i="15"/>
  <c r="H2876" i="15"/>
  <c r="H2877" i="15"/>
  <c r="H2878" i="15"/>
  <c r="H2879" i="15"/>
  <c r="H2880" i="15"/>
  <c r="H2881" i="15"/>
  <c r="H2882" i="15"/>
  <c r="H2883" i="15"/>
  <c r="H2884" i="15"/>
  <c r="H2885" i="15"/>
  <c r="H2886" i="15"/>
  <c r="H2887" i="15"/>
  <c r="H2888" i="15"/>
  <c r="H2889" i="15"/>
  <c r="H2890" i="15"/>
  <c r="H2891" i="15"/>
  <c r="H2892" i="15"/>
  <c r="H2893" i="15"/>
  <c r="H2894" i="15"/>
  <c r="H2895" i="15"/>
  <c r="H2896" i="15"/>
  <c r="H2897" i="15"/>
  <c r="H2898" i="15"/>
  <c r="H2899" i="15"/>
  <c r="H2900" i="15"/>
  <c r="H2901" i="15"/>
  <c r="H2902" i="15"/>
  <c r="H2903" i="15"/>
  <c r="H2904" i="15"/>
  <c r="H2905" i="15"/>
  <c r="H2906" i="15"/>
  <c r="H2907" i="15"/>
  <c r="H2908" i="15"/>
  <c r="H2909" i="15"/>
  <c r="H2910" i="15"/>
  <c r="H2911" i="15"/>
  <c r="H2912" i="15"/>
  <c r="H2913" i="15"/>
  <c r="H2914" i="15"/>
  <c r="H2915" i="15"/>
  <c r="H2916" i="15"/>
  <c r="H2917" i="15"/>
  <c r="H2918" i="15"/>
  <c r="H2919" i="15"/>
  <c r="H2920" i="15"/>
  <c r="H2921" i="15"/>
  <c r="H2922" i="15"/>
  <c r="H2923" i="15"/>
  <c r="H2924" i="15"/>
  <c r="H2925" i="15"/>
  <c r="H2926" i="15"/>
  <c r="H2927" i="15"/>
  <c r="H2928" i="15"/>
  <c r="H2929" i="15"/>
  <c r="H2930" i="15"/>
  <c r="H2931" i="15"/>
  <c r="H2932" i="15"/>
  <c r="H2933" i="15"/>
  <c r="H2934" i="15"/>
  <c r="H2935" i="15"/>
  <c r="H2936" i="15"/>
  <c r="H2937" i="15"/>
  <c r="H2938" i="15"/>
  <c r="H2939" i="15"/>
  <c r="H2940" i="15"/>
  <c r="H2941" i="15"/>
  <c r="H2942" i="15"/>
  <c r="H2943" i="15"/>
  <c r="H2944" i="15"/>
  <c r="H2945" i="15"/>
  <c r="H2946" i="15"/>
  <c r="H2947" i="15"/>
  <c r="H2948" i="15"/>
  <c r="H2949" i="15"/>
  <c r="H2950" i="15"/>
  <c r="H2951" i="15"/>
  <c r="H2952" i="15"/>
  <c r="H2953" i="15"/>
  <c r="H2954" i="15"/>
  <c r="H2955" i="15"/>
  <c r="H2956" i="15"/>
  <c r="H2957" i="15"/>
  <c r="H2958" i="15"/>
  <c r="H2959" i="15"/>
  <c r="H2960" i="15"/>
  <c r="H2961" i="15"/>
  <c r="H2962" i="15"/>
  <c r="H2963" i="15"/>
  <c r="H2964" i="15"/>
  <c r="H2965" i="15"/>
  <c r="H2966" i="15"/>
  <c r="H2967" i="15"/>
  <c r="H2968" i="15"/>
  <c r="H2969" i="15"/>
  <c r="H2970" i="15"/>
  <c r="H2971" i="15"/>
  <c r="H2972" i="15"/>
  <c r="H2973" i="15"/>
  <c r="H2974" i="15"/>
  <c r="H2975" i="15"/>
  <c r="H2976" i="15"/>
  <c r="H2977" i="15"/>
  <c r="H2978" i="15"/>
  <c r="H2979" i="15"/>
  <c r="H2980" i="15"/>
  <c r="H2981" i="15"/>
  <c r="H2982" i="15"/>
  <c r="H2983" i="15"/>
  <c r="H2984" i="15"/>
  <c r="H2985" i="15"/>
  <c r="H2986" i="15"/>
  <c r="H2987" i="15"/>
  <c r="H2988" i="15"/>
  <c r="H2989" i="15"/>
  <c r="H2990" i="15"/>
  <c r="H2991" i="15"/>
  <c r="H2992" i="15"/>
  <c r="H2993" i="15"/>
  <c r="H2994" i="15"/>
  <c r="H2995" i="15"/>
  <c r="H2996" i="15"/>
  <c r="H2997" i="15"/>
  <c r="H2998" i="15"/>
  <c r="H2999" i="15"/>
  <c r="H3000" i="15"/>
  <c r="H3001" i="15"/>
  <c r="H3002" i="15"/>
  <c r="H3003" i="15"/>
  <c r="H3004" i="15"/>
  <c r="H3005" i="15"/>
  <c r="H3006" i="15"/>
  <c r="H3007" i="15"/>
  <c r="H3008" i="15"/>
  <c r="H3009" i="15"/>
  <c r="H3010" i="15"/>
  <c r="H3011" i="15"/>
  <c r="H3012" i="15"/>
  <c r="H3013" i="15"/>
  <c r="H3014" i="15"/>
  <c r="H3015" i="15"/>
  <c r="H3016" i="15"/>
  <c r="H3017" i="15"/>
  <c r="H3018" i="15"/>
  <c r="H3019" i="15"/>
  <c r="H3020" i="15"/>
  <c r="H3021" i="15"/>
  <c r="H3022" i="15"/>
  <c r="H3023" i="15"/>
  <c r="H3024" i="15"/>
  <c r="H3025" i="15"/>
  <c r="H3026" i="15"/>
  <c r="H3027" i="15"/>
  <c r="H3028" i="15"/>
  <c r="H3029" i="15"/>
  <c r="H3030" i="15"/>
  <c r="H3031" i="15"/>
  <c r="H3032" i="15"/>
  <c r="H3033" i="15"/>
  <c r="H3034" i="15"/>
  <c r="H3035" i="15"/>
  <c r="H3036" i="15"/>
  <c r="H3037" i="15"/>
  <c r="H3038" i="15"/>
  <c r="H3039" i="15"/>
  <c r="H3040" i="15"/>
  <c r="H3041" i="15"/>
  <c r="H3042" i="15"/>
  <c r="H3043" i="15"/>
  <c r="H3044" i="15"/>
  <c r="H3045" i="15"/>
  <c r="H3046" i="15"/>
  <c r="H3047" i="15"/>
  <c r="H3048" i="15"/>
  <c r="H3049" i="15"/>
  <c r="H3050" i="15"/>
  <c r="H3051" i="15"/>
  <c r="H3052" i="15"/>
  <c r="H3053" i="15"/>
  <c r="H3054" i="15"/>
  <c r="H3055" i="15"/>
  <c r="H3056" i="15"/>
  <c r="H3057" i="15"/>
  <c r="H3058" i="15"/>
  <c r="H3059" i="15"/>
  <c r="H3060" i="15"/>
  <c r="H3061" i="15"/>
  <c r="H3062" i="15"/>
  <c r="H3063" i="15"/>
  <c r="H3064" i="15"/>
  <c r="H3065" i="15"/>
  <c r="H3066" i="15"/>
  <c r="H3067" i="15"/>
  <c r="H3068" i="15"/>
  <c r="H3069" i="15"/>
  <c r="H3070" i="15"/>
  <c r="H3071" i="15"/>
  <c r="H3072" i="15"/>
  <c r="H3073" i="15"/>
  <c r="H3074" i="15"/>
  <c r="H3075" i="15"/>
  <c r="H3076" i="15"/>
  <c r="H3077" i="15"/>
  <c r="H3078" i="15"/>
  <c r="H3079" i="15"/>
  <c r="H3080" i="15"/>
  <c r="H3081" i="15"/>
  <c r="H3082" i="15"/>
  <c r="H3083" i="15"/>
  <c r="H3084" i="15"/>
  <c r="H3085" i="15"/>
  <c r="H3086" i="15"/>
  <c r="H3087" i="15"/>
  <c r="H3088" i="15"/>
  <c r="H3089" i="15"/>
  <c r="H3090" i="15"/>
  <c r="H3091" i="15"/>
  <c r="H3092" i="15"/>
  <c r="H3093" i="15"/>
  <c r="H3094" i="15"/>
  <c r="H3095" i="15"/>
  <c r="H3096" i="15"/>
  <c r="H3097" i="15"/>
  <c r="H3098" i="15"/>
  <c r="H3099" i="15"/>
  <c r="H3100" i="15"/>
  <c r="H3101" i="15"/>
  <c r="H3102" i="15"/>
  <c r="H3103" i="15"/>
  <c r="H3104" i="15"/>
  <c r="H3105" i="15"/>
  <c r="H3106" i="15"/>
  <c r="H3107" i="15"/>
  <c r="H3108" i="15"/>
  <c r="H3109" i="15"/>
  <c r="H3110" i="15"/>
  <c r="H3111" i="15"/>
  <c r="H3112" i="15"/>
  <c r="H3113" i="15"/>
  <c r="H3114" i="15"/>
  <c r="H3115" i="15"/>
  <c r="H3116" i="15"/>
  <c r="H3117" i="15"/>
  <c r="H3118" i="15"/>
  <c r="H3119" i="15"/>
  <c r="H3120" i="15"/>
  <c r="H3121" i="15"/>
  <c r="H3122" i="15"/>
  <c r="H3123" i="15"/>
  <c r="H3124" i="15"/>
  <c r="H3125" i="15"/>
  <c r="H3126" i="15"/>
  <c r="H3127" i="15"/>
  <c r="H3128" i="15"/>
  <c r="H3129" i="15"/>
  <c r="H3130" i="15"/>
  <c r="H3131" i="15"/>
  <c r="H3132" i="15"/>
  <c r="H3133" i="15"/>
  <c r="H3134" i="15"/>
  <c r="H3135" i="15"/>
  <c r="H3136" i="15"/>
  <c r="H3137" i="15"/>
  <c r="H3138" i="15"/>
  <c r="H3139" i="15"/>
  <c r="H3140" i="15"/>
  <c r="H3141" i="15"/>
  <c r="H3142" i="15"/>
  <c r="H3143" i="15"/>
  <c r="H3144" i="15"/>
  <c r="H3145" i="15"/>
  <c r="H3146" i="15"/>
  <c r="H3147" i="15"/>
  <c r="H3148" i="15"/>
  <c r="H3149" i="15"/>
  <c r="H3150" i="15"/>
  <c r="H3151" i="15"/>
  <c r="H3152" i="15"/>
  <c r="H3153" i="15"/>
  <c r="H3154" i="15"/>
  <c r="H3155" i="15"/>
  <c r="H3156" i="15"/>
  <c r="H3157" i="15"/>
  <c r="H3158" i="15"/>
  <c r="H3159" i="15"/>
  <c r="H3160" i="15"/>
  <c r="H3161" i="15"/>
  <c r="H3162" i="15"/>
  <c r="H3163" i="15"/>
  <c r="H3164" i="15"/>
  <c r="H3165" i="15"/>
  <c r="H3166" i="15"/>
  <c r="H3167" i="15"/>
  <c r="H3168" i="15"/>
  <c r="H3169" i="15"/>
  <c r="H3170" i="15"/>
  <c r="H3171" i="15"/>
  <c r="H3172" i="15"/>
  <c r="H3173" i="15"/>
  <c r="H3174" i="15"/>
  <c r="H3175" i="15"/>
  <c r="H3176" i="15"/>
  <c r="H3177" i="15"/>
  <c r="H3178" i="15"/>
  <c r="H3179" i="15"/>
  <c r="H3180" i="15"/>
  <c r="H3181" i="15"/>
  <c r="H3182" i="15"/>
  <c r="H3183" i="15"/>
  <c r="H3184" i="15"/>
  <c r="H3185" i="15"/>
  <c r="H3186" i="15"/>
  <c r="H3187" i="15"/>
  <c r="H3188" i="15"/>
  <c r="H3189" i="15"/>
  <c r="H3190" i="15"/>
  <c r="H3191" i="15"/>
  <c r="H3192" i="15"/>
  <c r="H3193" i="15"/>
  <c r="H3194" i="15"/>
  <c r="H3195" i="15"/>
  <c r="H3196" i="15"/>
  <c r="H3197" i="15"/>
  <c r="H3198" i="15"/>
  <c r="H3199" i="15"/>
  <c r="H3200" i="15"/>
  <c r="H3201" i="15"/>
  <c r="H3202" i="15"/>
  <c r="H3203" i="15"/>
  <c r="H3204" i="15"/>
  <c r="H3205" i="15"/>
  <c r="H3206" i="15"/>
  <c r="H3207" i="15"/>
  <c r="H3208" i="15"/>
  <c r="H3209" i="15"/>
  <c r="H3210" i="15"/>
  <c r="H3211" i="15"/>
  <c r="H3212" i="15"/>
  <c r="H3213" i="15"/>
  <c r="H3214" i="15"/>
  <c r="H3215" i="15"/>
  <c r="H3216" i="15"/>
  <c r="H3217" i="15"/>
  <c r="H3218" i="15"/>
  <c r="H3219" i="15"/>
  <c r="H3220" i="15"/>
  <c r="H3221" i="15"/>
  <c r="H3222" i="15"/>
  <c r="H3223" i="15"/>
  <c r="H3224" i="15"/>
  <c r="H3225" i="15"/>
  <c r="H3226" i="15"/>
  <c r="H3227" i="15"/>
  <c r="H3228" i="15"/>
  <c r="H3229" i="15"/>
  <c r="H3230" i="15"/>
  <c r="H3231" i="15"/>
  <c r="H3232" i="15"/>
  <c r="H3233" i="15"/>
  <c r="H3234" i="15"/>
  <c r="H3235" i="15"/>
  <c r="H3236" i="15"/>
  <c r="H3237" i="15"/>
  <c r="H3238" i="15"/>
  <c r="H3239" i="15"/>
  <c r="H3240" i="15"/>
  <c r="H3241" i="15"/>
  <c r="H3242" i="15"/>
  <c r="H3243" i="15"/>
  <c r="H3244" i="15"/>
  <c r="H3245" i="15"/>
  <c r="H3246" i="15"/>
  <c r="H3247" i="15"/>
  <c r="H3248" i="15"/>
  <c r="H3249" i="15"/>
  <c r="H3250" i="15"/>
  <c r="H3251" i="15"/>
  <c r="H3252" i="15"/>
  <c r="H3253" i="15"/>
  <c r="H3254" i="15"/>
  <c r="H3255" i="15"/>
  <c r="H3256" i="15"/>
  <c r="H3257" i="15"/>
  <c r="H3258" i="15"/>
  <c r="H3259" i="15"/>
  <c r="H3260" i="15"/>
  <c r="H3261" i="15"/>
  <c r="H3262" i="15"/>
  <c r="H3263" i="15"/>
  <c r="H3264" i="15"/>
  <c r="H3265" i="15"/>
  <c r="H3266" i="15"/>
  <c r="H3267" i="15"/>
  <c r="H3268" i="15"/>
  <c r="H3269" i="15"/>
  <c r="H3270" i="15"/>
  <c r="H3271" i="15"/>
  <c r="H3272" i="15"/>
  <c r="H3273" i="15"/>
  <c r="H3274" i="15"/>
  <c r="H3275" i="15"/>
  <c r="H3276" i="15"/>
  <c r="H3277" i="15"/>
  <c r="H3278" i="15"/>
  <c r="H3279" i="15"/>
  <c r="H3280" i="15"/>
  <c r="H3281" i="15"/>
  <c r="H3282" i="15"/>
  <c r="H3283" i="15"/>
  <c r="H3284" i="15"/>
  <c r="H3285" i="15"/>
  <c r="H3286" i="15"/>
  <c r="H3287" i="15"/>
  <c r="H3288" i="15"/>
  <c r="H3289" i="15"/>
  <c r="H3290" i="15"/>
  <c r="H3291" i="15"/>
  <c r="H3292" i="15"/>
  <c r="H3293" i="15"/>
  <c r="H3294" i="15"/>
  <c r="H3295" i="15"/>
  <c r="H3296" i="15"/>
  <c r="H3297" i="15"/>
  <c r="H3298" i="15"/>
  <c r="H3299" i="15"/>
  <c r="H3300" i="15"/>
  <c r="H3301" i="15"/>
  <c r="H3302" i="15"/>
  <c r="H3303" i="15"/>
  <c r="H3304" i="15"/>
  <c r="H3305" i="15"/>
  <c r="H3306" i="15"/>
  <c r="H3307" i="15"/>
  <c r="H3308" i="15"/>
  <c r="H3309" i="15"/>
  <c r="H3310" i="15"/>
  <c r="H3311" i="15"/>
  <c r="H3312" i="15"/>
  <c r="H3313" i="15"/>
  <c r="H3314" i="15"/>
  <c r="H3315" i="15"/>
  <c r="H3316" i="15"/>
  <c r="H3317" i="15"/>
  <c r="H3318" i="15"/>
  <c r="H3319" i="15"/>
  <c r="H3320" i="15"/>
  <c r="H3321" i="15"/>
  <c r="H3322" i="15"/>
  <c r="H3323" i="15"/>
  <c r="H3324" i="15"/>
  <c r="H3325" i="15"/>
  <c r="H3326" i="15"/>
  <c r="H3327" i="15"/>
  <c r="H3328" i="15"/>
  <c r="H3329" i="15"/>
  <c r="H3330" i="15"/>
  <c r="H3331" i="15"/>
  <c r="H3332" i="15"/>
  <c r="H3333" i="15"/>
  <c r="H3334" i="15"/>
  <c r="H3335" i="15"/>
  <c r="H3336" i="15"/>
  <c r="H3337" i="15"/>
  <c r="H3338" i="15"/>
  <c r="H3339" i="15"/>
  <c r="H3340" i="15"/>
  <c r="H3341" i="15"/>
  <c r="H3342" i="15"/>
  <c r="H3343" i="15"/>
  <c r="H3344" i="15"/>
  <c r="H3345" i="15"/>
  <c r="H3346" i="15"/>
  <c r="H3347" i="15"/>
  <c r="H3348" i="15"/>
  <c r="H3349" i="15"/>
  <c r="H3350" i="15"/>
  <c r="H3351" i="15"/>
  <c r="H3352" i="15"/>
  <c r="H3353" i="15"/>
  <c r="H3354" i="15"/>
  <c r="H3355" i="15"/>
  <c r="H3356" i="15"/>
  <c r="H3357" i="15"/>
  <c r="H3358" i="15"/>
  <c r="H3359" i="15"/>
  <c r="H3360" i="15"/>
  <c r="H3361" i="15"/>
  <c r="H3362" i="15"/>
  <c r="H3363" i="15"/>
  <c r="H3364" i="15"/>
  <c r="H3365" i="15"/>
  <c r="H3366" i="15"/>
  <c r="H3367" i="15"/>
  <c r="H3368" i="15"/>
  <c r="H3369" i="15"/>
  <c r="H3370" i="15"/>
  <c r="H3371" i="15"/>
  <c r="H3372" i="15"/>
  <c r="H3373" i="15"/>
  <c r="H3374" i="15"/>
  <c r="H3375" i="15"/>
  <c r="H3376" i="15"/>
  <c r="H3377" i="15"/>
  <c r="H3378" i="15"/>
  <c r="H3379" i="15"/>
  <c r="H3380" i="15"/>
  <c r="H3381" i="15"/>
  <c r="H3382" i="15"/>
  <c r="H3383" i="15"/>
  <c r="H3384" i="15"/>
  <c r="H3385" i="15"/>
  <c r="H3386" i="15"/>
  <c r="H3387" i="15"/>
  <c r="H3388" i="15"/>
  <c r="H3389" i="15"/>
  <c r="H3390" i="15"/>
  <c r="H3391" i="15"/>
  <c r="H3392" i="15"/>
  <c r="H3393" i="15"/>
  <c r="H3394" i="15"/>
  <c r="H3395" i="15"/>
  <c r="H3396" i="15"/>
  <c r="H3397" i="15"/>
  <c r="H3398" i="15"/>
  <c r="H3399" i="15"/>
  <c r="H3400" i="15"/>
  <c r="H3401" i="15"/>
  <c r="H3402" i="15"/>
  <c r="H3403" i="15"/>
  <c r="H3404" i="15"/>
  <c r="H3405" i="15"/>
  <c r="H3406" i="15"/>
  <c r="H3407" i="15"/>
  <c r="H3408" i="15"/>
  <c r="H3409" i="15"/>
  <c r="H3410" i="15"/>
  <c r="H3411" i="15"/>
  <c r="H3412" i="15"/>
  <c r="H3413" i="15"/>
  <c r="H3414" i="15"/>
  <c r="H3415" i="15"/>
  <c r="H3416" i="15"/>
  <c r="H3417" i="15"/>
  <c r="H3418" i="15"/>
  <c r="H3419" i="15"/>
  <c r="H3420" i="15"/>
  <c r="H3421" i="15"/>
  <c r="H3422" i="15"/>
  <c r="H3423" i="15"/>
  <c r="H3424" i="15"/>
  <c r="H3425" i="15"/>
  <c r="H3426" i="15"/>
  <c r="H3427" i="15"/>
  <c r="H3428" i="15"/>
  <c r="H3429" i="15"/>
  <c r="H3430" i="15"/>
  <c r="H3431" i="15"/>
  <c r="H3432" i="15"/>
  <c r="H3433" i="15"/>
  <c r="H3434" i="15"/>
  <c r="H3435" i="15"/>
  <c r="H3436" i="15"/>
  <c r="H3437" i="15"/>
  <c r="H3438" i="15"/>
  <c r="H3439" i="15"/>
  <c r="H3440" i="15"/>
  <c r="H3441" i="15"/>
  <c r="H3442" i="15"/>
  <c r="H3443" i="15"/>
  <c r="H3444" i="15"/>
  <c r="H3445" i="15"/>
  <c r="H3446" i="15"/>
  <c r="H3447" i="15"/>
  <c r="H3448" i="15"/>
  <c r="H3449" i="15"/>
  <c r="H3450" i="15"/>
  <c r="H3451" i="15"/>
  <c r="H3452" i="15"/>
  <c r="H3453" i="15"/>
  <c r="H3454" i="15"/>
  <c r="H3455" i="15"/>
  <c r="H3456" i="15"/>
  <c r="H3457" i="15"/>
  <c r="H3458" i="15"/>
  <c r="H3459" i="15"/>
  <c r="H3460" i="15"/>
  <c r="H3461" i="15"/>
  <c r="H3462" i="15"/>
  <c r="H3463" i="15"/>
  <c r="H3464" i="15"/>
  <c r="H3465" i="15"/>
  <c r="H3466" i="15"/>
  <c r="H3467" i="15"/>
  <c r="H3468" i="15"/>
  <c r="H3469" i="15"/>
  <c r="H3470" i="15"/>
  <c r="H3471" i="15"/>
  <c r="H3472" i="15"/>
  <c r="H3473" i="15"/>
  <c r="H3474" i="15"/>
  <c r="H3475" i="15"/>
  <c r="H3476" i="15"/>
  <c r="H3477" i="15"/>
  <c r="H3478" i="15"/>
  <c r="H3479" i="15"/>
  <c r="H3480" i="15"/>
  <c r="H3481" i="15"/>
  <c r="H3482" i="15"/>
  <c r="H3483" i="15"/>
  <c r="H3484" i="15"/>
  <c r="H3485" i="15"/>
  <c r="H3486" i="15"/>
  <c r="H3487" i="15"/>
  <c r="H3488" i="15"/>
  <c r="H3489" i="15"/>
  <c r="H3490" i="15"/>
  <c r="H3491" i="15"/>
  <c r="H3492" i="15"/>
  <c r="H3493" i="15"/>
  <c r="H3494" i="15"/>
  <c r="H3495" i="15"/>
  <c r="H3496" i="15"/>
  <c r="H3497" i="15"/>
  <c r="H3498" i="15"/>
  <c r="H3499" i="15"/>
  <c r="H3500" i="15"/>
  <c r="H3501" i="15"/>
  <c r="H3502" i="15"/>
  <c r="H3503" i="15"/>
  <c r="H3504" i="15"/>
  <c r="H3505" i="15"/>
  <c r="H3506" i="15"/>
  <c r="H3507" i="15"/>
  <c r="H3508" i="15"/>
  <c r="H3509" i="15"/>
  <c r="H3510" i="15"/>
  <c r="H3511" i="15"/>
  <c r="H3512" i="15"/>
  <c r="H3513" i="15"/>
  <c r="H3514" i="15"/>
  <c r="H3515" i="15"/>
  <c r="H3516" i="15"/>
  <c r="H3517" i="15"/>
  <c r="H3518" i="15"/>
  <c r="H3519" i="15"/>
  <c r="H3520" i="15"/>
  <c r="H3521" i="15"/>
  <c r="H3522" i="15"/>
  <c r="H3523" i="15"/>
  <c r="H3524" i="15"/>
  <c r="H3525" i="15"/>
  <c r="H3526" i="15"/>
  <c r="H3527" i="15"/>
  <c r="H3528" i="15"/>
  <c r="H3529" i="15"/>
  <c r="H3530" i="15"/>
  <c r="H3531" i="15"/>
  <c r="H3532" i="15"/>
  <c r="H3533" i="15"/>
  <c r="H3534" i="15"/>
  <c r="H3535" i="15"/>
  <c r="H3536" i="15"/>
  <c r="H3537" i="15"/>
  <c r="H3538" i="15"/>
  <c r="H3539" i="15"/>
  <c r="H3540" i="15"/>
  <c r="H3541" i="15"/>
  <c r="H3542" i="15"/>
  <c r="H3543" i="15"/>
  <c r="H3544" i="15"/>
  <c r="H3545" i="15"/>
  <c r="H3546" i="15"/>
  <c r="H3547" i="15"/>
  <c r="H3548" i="15"/>
  <c r="H3549" i="15"/>
  <c r="H3550" i="15"/>
  <c r="H3551" i="15"/>
  <c r="H3552" i="15"/>
  <c r="H3553" i="15"/>
  <c r="H3554" i="15"/>
  <c r="H3555" i="15"/>
  <c r="H3556" i="15"/>
  <c r="H3557" i="15"/>
  <c r="H3558" i="15"/>
  <c r="H3559" i="15"/>
  <c r="H3560" i="15"/>
  <c r="H3561" i="15"/>
  <c r="H3562" i="15"/>
  <c r="H3563" i="15"/>
  <c r="H3564" i="15"/>
  <c r="H3565" i="15"/>
  <c r="H3566" i="15"/>
  <c r="H3567" i="15"/>
  <c r="H3568" i="15"/>
  <c r="H3569" i="15"/>
  <c r="H3570" i="15"/>
  <c r="H3571" i="15"/>
  <c r="H3572" i="15"/>
  <c r="H3573" i="15"/>
  <c r="H3574" i="15"/>
  <c r="H3575" i="15"/>
  <c r="H3576" i="15"/>
  <c r="H3577" i="15"/>
  <c r="H3578" i="15"/>
  <c r="H3579" i="15"/>
  <c r="H3580" i="15"/>
  <c r="H3581" i="15"/>
  <c r="H3582" i="15"/>
  <c r="H3583" i="15"/>
  <c r="H3584" i="15"/>
  <c r="H3585" i="15"/>
  <c r="H3586" i="15"/>
  <c r="H3587" i="15"/>
  <c r="H3588" i="15"/>
  <c r="H3589" i="15"/>
  <c r="H3590" i="15"/>
  <c r="H3591" i="15"/>
  <c r="H3592" i="15"/>
  <c r="H3593" i="15"/>
  <c r="H3594" i="15"/>
  <c r="H3595" i="15"/>
  <c r="H3596" i="15"/>
  <c r="H3597" i="15"/>
  <c r="H3598" i="15"/>
  <c r="H3599" i="15"/>
  <c r="H3600" i="15"/>
  <c r="H3601" i="15"/>
  <c r="H3602" i="15"/>
  <c r="H3603" i="15"/>
  <c r="H3604" i="15"/>
  <c r="H3605" i="15"/>
  <c r="H3606" i="15"/>
  <c r="H3607" i="15"/>
  <c r="H3608" i="15"/>
  <c r="H3609" i="15"/>
  <c r="H3610" i="15"/>
  <c r="H3611" i="15"/>
  <c r="H3612" i="15"/>
  <c r="H3613" i="15"/>
  <c r="H3614" i="15"/>
  <c r="H3615" i="15"/>
  <c r="H3616" i="15"/>
  <c r="H3617" i="15"/>
  <c r="H3618" i="15"/>
  <c r="H3619" i="15"/>
  <c r="H3620" i="15"/>
  <c r="H3621" i="15"/>
  <c r="H3622" i="15"/>
  <c r="H3623" i="15"/>
  <c r="H3624" i="15"/>
  <c r="H3625" i="15"/>
  <c r="H3626" i="15"/>
  <c r="H3627" i="15"/>
  <c r="H3628" i="15"/>
  <c r="H3629" i="15"/>
  <c r="H3630" i="15"/>
  <c r="H3631" i="15"/>
  <c r="H3632" i="15"/>
  <c r="H3633" i="15"/>
  <c r="H3634" i="15"/>
  <c r="H3635" i="15"/>
  <c r="H3636" i="15"/>
  <c r="H3637" i="15"/>
  <c r="H3638" i="15"/>
  <c r="H3639" i="15"/>
  <c r="H3640" i="15"/>
  <c r="H3641" i="15"/>
  <c r="H3642" i="15"/>
  <c r="H3643" i="15"/>
  <c r="H3644" i="15"/>
  <c r="H3645" i="15"/>
  <c r="H3646" i="15"/>
  <c r="H3647" i="15"/>
  <c r="H3648" i="15"/>
  <c r="H3649" i="15"/>
  <c r="H3650" i="15"/>
  <c r="H3651" i="15"/>
  <c r="H3652" i="15"/>
  <c r="H3653" i="15"/>
  <c r="H3654" i="15"/>
  <c r="H3655" i="15"/>
  <c r="H3656" i="15"/>
  <c r="H3657" i="15"/>
  <c r="H3658" i="15"/>
  <c r="H3659" i="15"/>
  <c r="H3660" i="15"/>
  <c r="H3661" i="15"/>
  <c r="H3662" i="15"/>
  <c r="H3663" i="15"/>
  <c r="H3664" i="15"/>
  <c r="H3665" i="15"/>
  <c r="H3666" i="15"/>
  <c r="H3667" i="15"/>
  <c r="H3668" i="15"/>
  <c r="H3669" i="15"/>
  <c r="H3670" i="15"/>
  <c r="H3671" i="15"/>
  <c r="H3672" i="15"/>
  <c r="H3673" i="15"/>
  <c r="H3674" i="15"/>
  <c r="H3675" i="15"/>
  <c r="H3676" i="15"/>
  <c r="H3677" i="15"/>
  <c r="H3678" i="15"/>
  <c r="H3679" i="15"/>
  <c r="H3680" i="15"/>
  <c r="H3681" i="15"/>
  <c r="H3682" i="15"/>
  <c r="H3683" i="15"/>
  <c r="H3684" i="15"/>
  <c r="H3685" i="15"/>
  <c r="H3686" i="15"/>
  <c r="H3687" i="15"/>
  <c r="H3688" i="15"/>
  <c r="H3689" i="15"/>
  <c r="H3690" i="15"/>
  <c r="H3691" i="15"/>
  <c r="H3692" i="15"/>
  <c r="H3693" i="15"/>
  <c r="H3694" i="15"/>
  <c r="H3695" i="15"/>
  <c r="H3696" i="15"/>
  <c r="H3697" i="15"/>
  <c r="H3698" i="15"/>
  <c r="H3699" i="15"/>
  <c r="H3700" i="15"/>
  <c r="H3701" i="15"/>
  <c r="H3702" i="15"/>
  <c r="H3703" i="15"/>
  <c r="H3704" i="15"/>
  <c r="H3705" i="15"/>
  <c r="H3706" i="15"/>
  <c r="H3707" i="15"/>
  <c r="H3708" i="15"/>
  <c r="H3709" i="15"/>
  <c r="H3710" i="15"/>
  <c r="H3711" i="15"/>
  <c r="H3712" i="15"/>
  <c r="H3713" i="15"/>
  <c r="H3714" i="15"/>
  <c r="H3715" i="15"/>
  <c r="H3716" i="15"/>
  <c r="H3717" i="15"/>
  <c r="H3718" i="15"/>
  <c r="H3719" i="15"/>
  <c r="H3720" i="15"/>
  <c r="H3721" i="15"/>
  <c r="H3722" i="15"/>
  <c r="H3723" i="15"/>
  <c r="H3724" i="15"/>
  <c r="H3725" i="15"/>
  <c r="H3726" i="15"/>
  <c r="H3727" i="15"/>
  <c r="H3728" i="15"/>
  <c r="H3729" i="15"/>
  <c r="H3730" i="15"/>
  <c r="H3731" i="15"/>
  <c r="H3732" i="15"/>
  <c r="H3733" i="15"/>
  <c r="H3734" i="15"/>
  <c r="H3735" i="15"/>
  <c r="H3736" i="15"/>
  <c r="H3737" i="15"/>
  <c r="H3738" i="15"/>
  <c r="H3739" i="15"/>
  <c r="H3740" i="15"/>
  <c r="H3741" i="15"/>
  <c r="H3742" i="15"/>
  <c r="H3743" i="15"/>
  <c r="H3744" i="15"/>
  <c r="H3745" i="15"/>
  <c r="H3746" i="15"/>
  <c r="H3747" i="15"/>
  <c r="H3748" i="15"/>
  <c r="H3749" i="15"/>
  <c r="H3750" i="15"/>
  <c r="H3751" i="15"/>
  <c r="H3752" i="15"/>
  <c r="H3753" i="15"/>
  <c r="H3754" i="15"/>
  <c r="H3755" i="15"/>
  <c r="H3756" i="15"/>
  <c r="H3757" i="15"/>
  <c r="H3758" i="15"/>
  <c r="H3759" i="15"/>
  <c r="H3760" i="15"/>
  <c r="H3761" i="15"/>
  <c r="H3762" i="15"/>
  <c r="H3763" i="15"/>
  <c r="H3764" i="15"/>
  <c r="H3765" i="15"/>
  <c r="H3766" i="15"/>
  <c r="H3767" i="15"/>
  <c r="H3768" i="15"/>
  <c r="H3769" i="15"/>
  <c r="H3770" i="15"/>
  <c r="H3771" i="15"/>
  <c r="H3772" i="15"/>
  <c r="H3773" i="15"/>
  <c r="H3774" i="15"/>
  <c r="H3775" i="15"/>
  <c r="H3776" i="15"/>
  <c r="H3777" i="15"/>
  <c r="H3778" i="15"/>
  <c r="H3779" i="15"/>
  <c r="H3780" i="15"/>
  <c r="H3781" i="15"/>
  <c r="H3782" i="15"/>
  <c r="H3783" i="15"/>
  <c r="H3784" i="15"/>
  <c r="H3785" i="15"/>
  <c r="H3786" i="15"/>
  <c r="H3787" i="15"/>
  <c r="H3788" i="15"/>
  <c r="H3789" i="15"/>
  <c r="H3790" i="15"/>
  <c r="H3791" i="15"/>
  <c r="H3792" i="15"/>
  <c r="H3793" i="15"/>
  <c r="H3794" i="15"/>
  <c r="H3795" i="15"/>
  <c r="H3796" i="15"/>
  <c r="H3797" i="15"/>
  <c r="H3798" i="15"/>
  <c r="H3799" i="15"/>
  <c r="H3800" i="15"/>
  <c r="H3801" i="15"/>
  <c r="H3802" i="15"/>
  <c r="H3803" i="15"/>
  <c r="H3804" i="15"/>
  <c r="H3805" i="15"/>
  <c r="H3806" i="15"/>
  <c r="H3807" i="15"/>
  <c r="H3808" i="15"/>
  <c r="H3809" i="15"/>
  <c r="H3810" i="15"/>
  <c r="H3811" i="15"/>
  <c r="H3812" i="15"/>
  <c r="H3813" i="15"/>
  <c r="H3814" i="15"/>
  <c r="H3815" i="15"/>
  <c r="H3816" i="15"/>
  <c r="H3817" i="15"/>
  <c r="H3818" i="15"/>
  <c r="H3819" i="15"/>
  <c r="H3820" i="15"/>
  <c r="H3821" i="15"/>
  <c r="H3822" i="15"/>
  <c r="H3823" i="15"/>
  <c r="H3824" i="15"/>
  <c r="H3825" i="15"/>
  <c r="H3826" i="15"/>
  <c r="H3827" i="15"/>
  <c r="H3828" i="15"/>
  <c r="H3829" i="15"/>
  <c r="H3830" i="15"/>
  <c r="H3831" i="15"/>
  <c r="H3832" i="15"/>
  <c r="H3833" i="15"/>
  <c r="H3834" i="15"/>
  <c r="H3835" i="15"/>
  <c r="H3836" i="15"/>
  <c r="H3837" i="15"/>
  <c r="H3838" i="15"/>
  <c r="H3839" i="15"/>
  <c r="H3840" i="15"/>
  <c r="H3841" i="15"/>
  <c r="H3842" i="15"/>
  <c r="H3843" i="15"/>
  <c r="H3844" i="15"/>
  <c r="H3845" i="15"/>
  <c r="H3846" i="15"/>
  <c r="H3847" i="15"/>
  <c r="H3848" i="15"/>
  <c r="H3849" i="15"/>
  <c r="H3850" i="15"/>
  <c r="H3851" i="15"/>
  <c r="H3852" i="15"/>
  <c r="H3853" i="15"/>
  <c r="H3854" i="15"/>
  <c r="H3855" i="15"/>
  <c r="H3856" i="15"/>
  <c r="H3857" i="15"/>
  <c r="H3858" i="15"/>
  <c r="H3859" i="15"/>
  <c r="H3860" i="15"/>
  <c r="H3861" i="15"/>
  <c r="H3862" i="15"/>
  <c r="H3863" i="15"/>
  <c r="H3864" i="15"/>
  <c r="H3865" i="15"/>
  <c r="H3866" i="15"/>
  <c r="H3867" i="15"/>
  <c r="H3868" i="15"/>
  <c r="H3869" i="15"/>
  <c r="H3870" i="15"/>
  <c r="H3871" i="15"/>
  <c r="H3872" i="15"/>
  <c r="H3873" i="15"/>
  <c r="H3874" i="15"/>
  <c r="H3875" i="15"/>
  <c r="H3876" i="15"/>
  <c r="H3877" i="15"/>
  <c r="H3878" i="15"/>
  <c r="H3879" i="15"/>
  <c r="H3880" i="15"/>
  <c r="H3881" i="15"/>
  <c r="H3882" i="15"/>
  <c r="H3883" i="15"/>
  <c r="H3884" i="15"/>
  <c r="H3885" i="15"/>
  <c r="H3886" i="15"/>
  <c r="H3887" i="15"/>
  <c r="H3888" i="15"/>
  <c r="H3889" i="15"/>
  <c r="H3890" i="15"/>
  <c r="H3891" i="15"/>
  <c r="H3892" i="15"/>
  <c r="H3893" i="15"/>
  <c r="H3894" i="15"/>
  <c r="H3895" i="15"/>
  <c r="H3896" i="15"/>
  <c r="H3897" i="15"/>
  <c r="H3898" i="15"/>
  <c r="H3899" i="15"/>
  <c r="H3900" i="15"/>
  <c r="H3901" i="15"/>
  <c r="H3902" i="15"/>
  <c r="H3903" i="15"/>
  <c r="H3904" i="15"/>
  <c r="H3905" i="15"/>
  <c r="H3906" i="15"/>
  <c r="H3907" i="15"/>
  <c r="H3908" i="15"/>
  <c r="H3909" i="15"/>
  <c r="H3910" i="15"/>
  <c r="H3911" i="15"/>
  <c r="H3912" i="15"/>
  <c r="H3913" i="15"/>
  <c r="H3914" i="15"/>
  <c r="H3915" i="15"/>
  <c r="H3916" i="15"/>
  <c r="H3917" i="15"/>
  <c r="H3918" i="15"/>
  <c r="H3919" i="15"/>
  <c r="H3920" i="15"/>
  <c r="H3921" i="15"/>
  <c r="H3922" i="15"/>
  <c r="H3923" i="15"/>
  <c r="H3924" i="15"/>
  <c r="H3925" i="15"/>
  <c r="H3926" i="15"/>
  <c r="H3927" i="15"/>
  <c r="H3928" i="15"/>
  <c r="H3929" i="15"/>
  <c r="H3930" i="15"/>
  <c r="H3931" i="15"/>
  <c r="H3932" i="15"/>
  <c r="H3933" i="15"/>
  <c r="H3934" i="15"/>
  <c r="H3935" i="15"/>
  <c r="H3936" i="15"/>
  <c r="H3937" i="15"/>
  <c r="H3938" i="15"/>
  <c r="H3939" i="15"/>
  <c r="H3940" i="15"/>
  <c r="H3941" i="15"/>
  <c r="H3942" i="15"/>
  <c r="H3943" i="15"/>
  <c r="H3944" i="15"/>
  <c r="H3945" i="15"/>
  <c r="H3946" i="15"/>
  <c r="H3947" i="15"/>
  <c r="H3948" i="15"/>
  <c r="H3949" i="15"/>
  <c r="H3950" i="15"/>
  <c r="H3951" i="15"/>
  <c r="H3952" i="15"/>
  <c r="H3953" i="15"/>
  <c r="H3954" i="15"/>
  <c r="H3955" i="15"/>
  <c r="H3956" i="15"/>
  <c r="H3957" i="15"/>
  <c r="H3958" i="15"/>
  <c r="H3959" i="15"/>
  <c r="H3960" i="15"/>
  <c r="H3961" i="15"/>
  <c r="H3962" i="15"/>
  <c r="H3963" i="15"/>
  <c r="H3964" i="15"/>
  <c r="H3965" i="15"/>
  <c r="H3966" i="15"/>
  <c r="H3967" i="15"/>
  <c r="H3968" i="15"/>
  <c r="H3969" i="15"/>
  <c r="H3970" i="15"/>
  <c r="H3971" i="15"/>
  <c r="H3972" i="15"/>
  <c r="H3973" i="15"/>
  <c r="H3974" i="15"/>
  <c r="H3975" i="15"/>
  <c r="H3976" i="15"/>
  <c r="H3977" i="15"/>
  <c r="H3978" i="15"/>
  <c r="H3979" i="15"/>
  <c r="H3980" i="15"/>
  <c r="H3981" i="15"/>
  <c r="H3982" i="15"/>
  <c r="H3983" i="15"/>
  <c r="H3984" i="15"/>
  <c r="H3985" i="15"/>
  <c r="H3986" i="15"/>
  <c r="H3987" i="15"/>
  <c r="H3988" i="15"/>
  <c r="H3989" i="15"/>
  <c r="H3990" i="15"/>
  <c r="H3991" i="15"/>
  <c r="H3992" i="15"/>
  <c r="H3993" i="15"/>
  <c r="H3994" i="15"/>
  <c r="H3995" i="15"/>
  <c r="H3996" i="15"/>
  <c r="H3997" i="15"/>
  <c r="H3998" i="15"/>
  <c r="H3999" i="15"/>
  <c r="H4000" i="15"/>
  <c r="H4001" i="15"/>
  <c r="H4002" i="15"/>
  <c r="H4003" i="15"/>
  <c r="H4004" i="15"/>
  <c r="H4005" i="15"/>
  <c r="H4006" i="15"/>
  <c r="H4007" i="15"/>
  <c r="H4008" i="15"/>
  <c r="H4009" i="15"/>
  <c r="H4010" i="15"/>
  <c r="H4011" i="15"/>
  <c r="H4012" i="15"/>
  <c r="H4013" i="15"/>
  <c r="H4014" i="15"/>
  <c r="H4015" i="15"/>
  <c r="H4016" i="15"/>
  <c r="H4017" i="15"/>
  <c r="H4018" i="15"/>
  <c r="H4019" i="15"/>
  <c r="H4020" i="15"/>
  <c r="H4021" i="15"/>
  <c r="H4022" i="15"/>
  <c r="H4023" i="15"/>
  <c r="H4024" i="15"/>
  <c r="H4025" i="15"/>
  <c r="H4026" i="15"/>
  <c r="H4027" i="15"/>
  <c r="H4028" i="15"/>
  <c r="H4029" i="15"/>
  <c r="H4030" i="15"/>
  <c r="H4031" i="15"/>
  <c r="H4032" i="15"/>
  <c r="H4033" i="15"/>
  <c r="H4034" i="15"/>
  <c r="H4035" i="15"/>
  <c r="H4036" i="15"/>
  <c r="H4037" i="15"/>
  <c r="H4038" i="15"/>
  <c r="H4039" i="15"/>
  <c r="H4040" i="15"/>
  <c r="H4041" i="15"/>
  <c r="H4042" i="15"/>
  <c r="H4043" i="15"/>
  <c r="H4044" i="15"/>
  <c r="H4045" i="15"/>
  <c r="H4046" i="15"/>
  <c r="H4047" i="15"/>
  <c r="H4048" i="15"/>
  <c r="H4049" i="15"/>
  <c r="H4050" i="15"/>
  <c r="H4051" i="15"/>
  <c r="H4052" i="15"/>
  <c r="H4053" i="15"/>
  <c r="H4054" i="15"/>
  <c r="H4055" i="15"/>
  <c r="H4056" i="15"/>
  <c r="H4057" i="15"/>
  <c r="H4058" i="15"/>
  <c r="H4059" i="15"/>
  <c r="H4060" i="15"/>
  <c r="H4061" i="15"/>
  <c r="H4062" i="15"/>
  <c r="H4063" i="15"/>
  <c r="H4064" i="15"/>
  <c r="H4065" i="15"/>
  <c r="H4066" i="15"/>
  <c r="H4067" i="15"/>
  <c r="H4068" i="15"/>
  <c r="H4069" i="15"/>
  <c r="H4070" i="15"/>
  <c r="H4071" i="15"/>
  <c r="H4072" i="15"/>
  <c r="H4073" i="15"/>
  <c r="H4074" i="15"/>
  <c r="H4075" i="15"/>
  <c r="H4076" i="15"/>
  <c r="H4077" i="15"/>
  <c r="H4078" i="15"/>
  <c r="H4079" i="15"/>
  <c r="H4080" i="15"/>
  <c r="H4081" i="15"/>
  <c r="H4082" i="15"/>
  <c r="H4083" i="15"/>
  <c r="H4084" i="15"/>
  <c r="H4085" i="15"/>
  <c r="H4086" i="15"/>
  <c r="H4087" i="15"/>
  <c r="H4088" i="15"/>
  <c r="H4089" i="15"/>
  <c r="H4090" i="15"/>
  <c r="H4091" i="15"/>
  <c r="H4092" i="15"/>
  <c r="H4093" i="15"/>
  <c r="H4094" i="15"/>
  <c r="H4095" i="15"/>
  <c r="H4096" i="15"/>
  <c r="H4097" i="15"/>
  <c r="H4098" i="15"/>
  <c r="H4099" i="15"/>
  <c r="H4100" i="15"/>
  <c r="H4101" i="15"/>
  <c r="H4102" i="15"/>
  <c r="H4103" i="15"/>
  <c r="H4104" i="15"/>
  <c r="H4105" i="15"/>
  <c r="H4106" i="15"/>
  <c r="H4107" i="15"/>
  <c r="H4108" i="15"/>
  <c r="H4109" i="15"/>
  <c r="H4110" i="15"/>
  <c r="H4111" i="15"/>
  <c r="H4112" i="15"/>
  <c r="H4113" i="15"/>
  <c r="H4114" i="15"/>
  <c r="H4115" i="15"/>
  <c r="H4116" i="15"/>
  <c r="H4117" i="15"/>
  <c r="H4118" i="15"/>
  <c r="H4119" i="15"/>
  <c r="H4120" i="15"/>
  <c r="H4121" i="15"/>
  <c r="H4122" i="15"/>
  <c r="H4123" i="15"/>
  <c r="H4124" i="15"/>
  <c r="H4125" i="15"/>
  <c r="H4126" i="15"/>
  <c r="H4127" i="15"/>
  <c r="H4128" i="15"/>
  <c r="H4129" i="15"/>
  <c r="H4130" i="15"/>
  <c r="H4131" i="15"/>
  <c r="H4132" i="15"/>
  <c r="H4133" i="15"/>
  <c r="H4134" i="15"/>
  <c r="H4135" i="15"/>
  <c r="H4136" i="15"/>
  <c r="H4137" i="15"/>
  <c r="H4138" i="15"/>
  <c r="H4139" i="15"/>
  <c r="H4140" i="15"/>
  <c r="H4141" i="15"/>
  <c r="H4142" i="15"/>
  <c r="H4143" i="15"/>
  <c r="H4144" i="15"/>
  <c r="H4145" i="15"/>
  <c r="H4146" i="15"/>
  <c r="H4147" i="15"/>
  <c r="H4148" i="15"/>
  <c r="H4149" i="15"/>
  <c r="H4150" i="15"/>
  <c r="H4151" i="15"/>
  <c r="H4152" i="15"/>
  <c r="H4153" i="15"/>
  <c r="H4154" i="15"/>
  <c r="H4155" i="15"/>
  <c r="H4156" i="15"/>
  <c r="H4157" i="15"/>
  <c r="H4158" i="15"/>
  <c r="H4159" i="15"/>
  <c r="H4160" i="15"/>
  <c r="H4161" i="15"/>
  <c r="H4162" i="15"/>
  <c r="H4163" i="15"/>
  <c r="H4164" i="15"/>
  <c r="H4165" i="15"/>
  <c r="H4166" i="15"/>
  <c r="H4167" i="15"/>
  <c r="H4168" i="15"/>
  <c r="H4169" i="15"/>
  <c r="H4170" i="15"/>
  <c r="H4171" i="15"/>
  <c r="H4172" i="15"/>
  <c r="H4173" i="15"/>
  <c r="H4174" i="15"/>
  <c r="H4175" i="15"/>
  <c r="H4176" i="15"/>
  <c r="H4177" i="15"/>
  <c r="H4178" i="15"/>
  <c r="H4179" i="15"/>
  <c r="H4180" i="15"/>
  <c r="H4181" i="15"/>
  <c r="H4182" i="15"/>
  <c r="H4183" i="15"/>
  <c r="H4184" i="15"/>
  <c r="H4185" i="15"/>
  <c r="H4186" i="15"/>
  <c r="H4187" i="15"/>
  <c r="H4188" i="15"/>
  <c r="H4189" i="15"/>
  <c r="H4190" i="15"/>
  <c r="H4191" i="15"/>
  <c r="H4192" i="15"/>
  <c r="H4193" i="15"/>
  <c r="H4194" i="15"/>
  <c r="H4195" i="15"/>
  <c r="H4196" i="15"/>
  <c r="H4197" i="15"/>
  <c r="H4198" i="15"/>
  <c r="H4199" i="15"/>
  <c r="H4200" i="15"/>
  <c r="H4201" i="15"/>
  <c r="H4202" i="15"/>
  <c r="H4203" i="15"/>
  <c r="H4204" i="15"/>
  <c r="H4205" i="15"/>
  <c r="H4206" i="15"/>
  <c r="H4207" i="15"/>
  <c r="H4208" i="15"/>
  <c r="H4209" i="15"/>
  <c r="H4210" i="15"/>
  <c r="H4211" i="15"/>
  <c r="H4212" i="15"/>
  <c r="H4213" i="15"/>
  <c r="H4214" i="15"/>
  <c r="H4215" i="15"/>
  <c r="H4216" i="15"/>
  <c r="H4217" i="15"/>
  <c r="H4218" i="15"/>
  <c r="H4219" i="15"/>
  <c r="H4220" i="15"/>
  <c r="H4221" i="15"/>
  <c r="H4222" i="15"/>
  <c r="H4223" i="15"/>
  <c r="H4224" i="15"/>
  <c r="H4225" i="15"/>
  <c r="H4226" i="15"/>
  <c r="H4227" i="15"/>
  <c r="H4228" i="15"/>
  <c r="H4229" i="15"/>
  <c r="H4230" i="15"/>
  <c r="H4231" i="15"/>
  <c r="H4232" i="15"/>
  <c r="H4233" i="15"/>
  <c r="H4234" i="15"/>
  <c r="H4235" i="15"/>
  <c r="H4236" i="15"/>
  <c r="H4237" i="15"/>
  <c r="H4238" i="15"/>
  <c r="H4239" i="15"/>
  <c r="H4240" i="15"/>
  <c r="H4241" i="15"/>
  <c r="H4242" i="15"/>
  <c r="H4243" i="15"/>
  <c r="H4244" i="15"/>
  <c r="H4245" i="15"/>
  <c r="H4246" i="15"/>
  <c r="H4247" i="15"/>
  <c r="H4248" i="15"/>
  <c r="H4249" i="15"/>
  <c r="H4250" i="15"/>
  <c r="H4251" i="15"/>
  <c r="H4252" i="15"/>
  <c r="H4253" i="15"/>
  <c r="H4254" i="15"/>
  <c r="H4255" i="15"/>
  <c r="H4256" i="15"/>
  <c r="H4257" i="15"/>
  <c r="H4258" i="15"/>
  <c r="H4259" i="15"/>
  <c r="H4260" i="15"/>
  <c r="H4261" i="15"/>
  <c r="H4262" i="15"/>
  <c r="H4263" i="15"/>
  <c r="H4264" i="15"/>
  <c r="H4265" i="15"/>
  <c r="H4266" i="15"/>
  <c r="H4267" i="15"/>
  <c r="H4268" i="15"/>
  <c r="H4269" i="15"/>
  <c r="H4270" i="15"/>
  <c r="H4271" i="15"/>
  <c r="H4272" i="15"/>
  <c r="H4273" i="15"/>
  <c r="H4274" i="15"/>
  <c r="H4275" i="15"/>
  <c r="H4276" i="15"/>
  <c r="H4277" i="15"/>
  <c r="H4278" i="15"/>
  <c r="H4279" i="15"/>
  <c r="H4280" i="15"/>
  <c r="H4281" i="15"/>
  <c r="H4282" i="15"/>
  <c r="H4283" i="15"/>
  <c r="H4284" i="15"/>
  <c r="H4285" i="15"/>
  <c r="H4286" i="15"/>
  <c r="H4287" i="15"/>
  <c r="H4288" i="15"/>
  <c r="H4289" i="15"/>
  <c r="H4290" i="15"/>
  <c r="H4291" i="15"/>
  <c r="H4292" i="15"/>
  <c r="H4293" i="15"/>
  <c r="H4294" i="15"/>
  <c r="H4295" i="15"/>
  <c r="H4296" i="15"/>
  <c r="H4297" i="15"/>
  <c r="H4298" i="15"/>
  <c r="H4299" i="15"/>
  <c r="H4300" i="15"/>
  <c r="H4301" i="15"/>
  <c r="H4302" i="15"/>
  <c r="H4303" i="15"/>
  <c r="H4304" i="15"/>
  <c r="H4305" i="15"/>
  <c r="H4306" i="15"/>
  <c r="H4307" i="15"/>
  <c r="H4308" i="15"/>
  <c r="H4309" i="15"/>
  <c r="H4310" i="15"/>
  <c r="H4311" i="15"/>
  <c r="H4312" i="15"/>
  <c r="H4313" i="15"/>
  <c r="H4314" i="15"/>
  <c r="H4315" i="15"/>
  <c r="H4316" i="15"/>
  <c r="H4317" i="15"/>
  <c r="H4318" i="15"/>
  <c r="H4319" i="15"/>
  <c r="H4320" i="15"/>
  <c r="H4321" i="15"/>
  <c r="H4322" i="15"/>
  <c r="H4323" i="15"/>
  <c r="H4324" i="15"/>
  <c r="H4325" i="15"/>
  <c r="H4326" i="15"/>
  <c r="H4327" i="15"/>
  <c r="H4328" i="15"/>
  <c r="H4329" i="15"/>
  <c r="H4330" i="15"/>
  <c r="H4331" i="15"/>
  <c r="H4332" i="15"/>
  <c r="H4333" i="15"/>
  <c r="H4334" i="15"/>
  <c r="H4335" i="15"/>
  <c r="H4336" i="15"/>
  <c r="H4337" i="15"/>
  <c r="H4338" i="15"/>
  <c r="H4339" i="15"/>
  <c r="H4340" i="15"/>
  <c r="H4341" i="15"/>
  <c r="H4342" i="15"/>
  <c r="H4343" i="15"/>
  <c r="H4344" i="15"/>
  <c r="H4345" i="15"/>
  <c r="H4346" i="15"/>
  <c r="H4347" i="15"/>
  <c r="H4348" i="15"/>
  <c r="H4349" i="15"/>
  <c r="H4350" i="15"/>
  <c r="H4351" i="15"/>
  <c r="H4352" i="15"/>
  <c r="H4353" i="15"/>
  <c r="H4354" i="15"/>
  <c r="H4355" i="15"/>
  <c r="H4356" i="15"/>
  <c r="H4357" i="15"/>
  <c r="H4358" i="15"/>
  <c r="H4359" i="15"/>
  <c r="H4360" i="15"/>
  <c r="H4361" i="15"/>
  <c r="H4362" i="15"/>
  <c r="H4363" i="15"/>
  <c r="H4364" i="15"/>
  <c r="H4365" i="15"/>
  <c r="H4366" i="15"/>
  <c r="H4367" i="15"/>
  <c r="H4368" i="15"/>
  <c r="H4369" i="15"/>
  <c r="H4370" i="15"/>
  <c r="H4371" i="15"/>
  <c r="H4372" i="15"/>
  <c r="H4373" i="15"/>
  <c r="H4374" i="15"/>
  <c r="H4375" i="15"/>
  <c r="H4376" i="15"/>
  <c r="H4377" i="15"/>
  <c r="H4378" i="15"/>
  <c r="H4379" i="15"/>
  <c r="H4380" i="15"/>
  <c r="H4381" i="15"/>
  <c r="H4382" i="15"/>
  <c r="H4383" i="15"/>
  <c r="H4384" i="15"/>
  <c r="H4385" i="15"/>
  <c r="H4386" i="15"/>
  <c r="H4387" i="15"/>
  <c r="H4388" i="15"/>
  <c r="H4389" i="15"/>
  <c r="H4390" i="15"/>
  <c r="H4391" i="15"/>
  <c r="H4392" i="15"/>
  <c r="H4393" i="15"/>
  <c r="H4394" i="15"/>
  <c r="H4395" i="15"/>
  <c r="H4396" i="15"/>
  <c r="H4397" i="15"/>
  <c r="H4398" i="15"/>
  <c r="H4399" i="15"/>
  <c r="H4400" i="15"/>
  <c r="H4401" i="15"/>
  <c r="H4402" i="15"/>
  <c r="H4403" i="15"/>
  <c r="H4404" i="15"/>
  <c r="H4405" i="15"/>
  <c r="H4406" i="15"/>
  <c r="H4407" i="15"/>
  <c r="H4408" i="15"/>
  <c r="H4409" i="15"/>
  <c r="H4410" i="15"/>
  <c r="H4411" i="15"/>
  <c r="H4412" i="15"/>
  <c r="H4413" i="15"/>
  <c r="H4414" i="15"/>
  <c r="H4415" i="15"/>
  <c r="H4416" i="15"/>
  <c r="H4417" i="15"/>
  <c r="H4418" i="15"/>
  <c r="H4419" i="15"/>
  <c r="H4420" i="15"/>
  <c r="H4421" i="15"/>
  <c r="H4422" i="15"/>
  <c r="H4423" i="15"/>
  <c r="H4424" i="15"/>
  <c r="H4425" i="15"/>
  <c r="H4426" i="15"/>
  <c r="H4427" i="15"/>
  <c r="H4428" i="15"/>
  <c r="H4429" i="15"/>
  <c r="H4430" i="15"/>
  <c r="H4431" i="15"/>
  <c r="H4432" i="15"/>
  <c r="H4433" i="15"/>
  <c r="H4434" i="15"/>
  <c r="H4435" i="15"/>
  <c r="H4436" i="15"/>
  <c r="H4437" i="15"/>
  <c r="H4438" i="15"/>
  <c r="H4439" i="15"/>
  <c r="H4440" i="15"/>
  <c r="H4441" i="15"/>
  <c r="H4442" i="15"/>
  <c r="H4443" i="15"/>
  <c r="H4444" i="15"/>
  <c r="H4445" i="15"/>
  <c r="H4446" i="15"/>
  <c r="H4447" i="15"/>
  <c r="H4448" i="15"/>
  <c r="H4449" i="15"/>
  <c r="H4450" i="15"/>
  <c r="H4451" i="15"/>
  <c r="H4452" i="15"/>
  <c r="H4453" i="15"/>
  <c r="H4454" i="15"/>
  <c r="H4455" i="15"/>
  <c r="H4456" i="15"/>
  <c r="H4457" i="15"/>
  <c r="H4458" i="15"/>
  <c r="H4459" i="15"/>
  <c r="H4460" i="15"/>
  <c r="H4461" i="15"/>
  <c r="H4462" i="15"/>
  <c r="H4463" i="15"/>
  <c r="H4464" i="15"/>
  <c r="H4465" i="15"/>
  <c r="H4466" i="15"/>
  <c r="H4467" i="15"/>
  <c r="H4468" i="15"/>
  <c r="H4469" i="15"/>
  <c r="H4470" i="15"/>
  <c r="H4471" i="15"/>
  <c r="H4472" i="15"/>
  <c r="H4473" i="15"/>
  <c r="H4474" i="15"/>
  <c r="H4475" i="15"/>
  <c r="H4476" i="15"/>
  <c r="H4477" i="15"/>
  <c r="H4478" i="15"/>
  <c r="H4479" i="15"/>
  <c r="H4480" i="15"/>
  <c r="H4481" i="15"/>
  <c r="H4482" i="15"/>
  <c r="H4483" i="15"/>
  <c r="H4484" i="15"/>
  <c r="H4485" i="15"/>
  <c r="H4486" i="15"/>
  <c r="H4487" i="15"/>
  <c r="H4488" i="15"/>
  <c r="H4489" i="15"/>
  <c r="H4490" i="15"/>
  <c r="H4491" i="15"/>
  <c r="H4492" i="15"/>
  <c r="H4493" i="15"/>
  <c r="H4494" i="15"/>
  <c r="H4495" i="15"/>
  <c r="H4496" i="15"/>
  <c r="H4497" i="15"/>
  <c r="H4498" i="15"/>
  <c r="H4499" i="15"/>
  <c r="H4500" i="15"/>
  <c r="H4501" i="15"/>
  <c r="H4502" i="15"/>
  <c r="H4503" i="15"/>
  <c r="H4504" i="15"/>
  <c r="H4505" i="15"/>
  <c r="H4506" i="15"/>
  <c r="H4507" i="15"/>
  <c r="H4508" i="15"/>
  <c r="H4509" i="15"/>
  <c r="H4510" i="15"/>
  <c r="H4511" i="15"/>
  <c r="H4512" i="15"/>
  <c r="H4513" i="15"/>
  <c r="H4514" i="15"/>
  <c r="H4515" i="15"/>
  <c r="H4516" i="15"/>
  <c r="H4517" i="15"/>
  <c r="H4518" i="15"/>
  <c r="H4519" i="15"/>
  <c r="H4520" i="15"/>
  <c r="H4521" i="15"/>
  <c r="H4522" i="15"/>
  <c r="H4523" i="15"/>
  <c r="H4524" i="15"/>
  <c r="H4525" i="15"/>
  <c r="H4526" i="15"/>
  <c r="H4527" i="15"/>
  <c r="H4528" i="15"/>
  <c r="H4529" i="15"/>
  <c r="H4530" i="15"/>
  <c r="H4531" i="15"/>
  <c r="H4532" i="15"/>
  <c r="H4533" i="15"/>
  <c r="H4534" i="15"/>
  <c r="H4535" i="15"/>
  <c r="H4536" i="15"/>
  <c r="H4537" i="15"/>
  <c r="H4538" i="15"/>
  <c r="H4539" i="15"/>
  <c r="H4540" i="15"/>
  <c r="H4541" i="15"/>
  <c r="H4542" i="15"/>
  <c r="H4543" i="15"/>
  <c r="H4544" i="15"/>
  <c r="H4545" i="15"/>
  <c r="H4546" i="15"/>
  <c r="H4547" i="15"/>
  <c r="H4548" i="15"/>
  <c r="H4549" i="15"/>
  <c r="H4550" i="15"/>
  <c r="H4551" i="15"/>
  <c r="H4552" i="15"/>
  <c r="H4553" i="15"/>
  <c r="H4554" i="15"/>
  <c r="H4555" i="15"/>
  <c r="H4556" i="15"/>
  <c r="H4557" i="15"/>
  <c r="H4558" i="15"/>
  <c r="H4559" i="15"/>
  <c r="H4560" i="15"/>
  <c r="H4561" i="15"/>
  <c r="H4562" i="15"/>
  <c r="H4563" i="15"/>
  <c r="H4564" i="15"/>
  <c r="H4565" i="15"/>
  <c r="H4566" i="15"/>
  <c r="H4567" i="15"/>
  <c r="H4568" i="15"/>
  <c r="H4569" i="15"/>
  <c r="H4570" i="15"/>
  <c r="H4571" i="15"/>
  <c r="H4572" i="15"/>
  <c r="H4573" i="15"/>
  <c r="H4574" i="15"/>
  <c r="H4575" i="15"/>
  <c r="H4576" i="15"/>
  <c r="H4577" i="15"/>
  <c r="H4578" i="15"/>
  <c r="H4579" i="15"/>
  <c r="H4580" i="15"/>
  <c r="H4581" i="15"/>
  <c r="H4582" i="15"/>
  <c r="H4583" i="15"/>
  <c r="H4584" i="15"/>
  <c r="H4585" i="15"/>
  <c r="H4586" i="15"/>
  <c r="H4587" i="15"/>
  <c r="H4588" i="15"/>
  <c r="H4589" i="15"/>
  <c r="H4590" i="15"/>
  <c r="H4591" i="15"/>
  <c r="H4592" i="15"/>
  <c r="H4593" i="15"/>
  <c r="H4594" i="15"/>
  <c r="H4595" i="15"/>
  <c r="H4596" i="15"/>
  <c r="H4597" i="15"/>
  <c r="H4598" i="15"/>
  <c r="H4599" i="15"/>
  <c r="H4600" i="15"/>
  <c r="H4601" i="15"/>
  <c r="H4602" i="15"/>
  <c r="H4603" i="15"/>
  <c r="H4604" i="15"/>
  <c r="H4605" i="15"/>
  <c r="H4606" i="15"/>
  <c r="H4607" i="15"/>
  <c r="H4608" i="15"/>
  <c r="H4609" i="15"/>
  <c r="H4610" i="15"/>
  <c r="H4611" i="15"/>
  <c r="H4612" i="15"/>
  <c r="H4613" i="15"/>
  <c r="H4614" i="15"/>
  <c r="H4615" i="15"/>
  <c r="H4616" i="15"/>
  <c r="H4617" i="15"/>
  <c r="H4618" i="15"/>
  <c r="H4619" i="15"/>
  <c r="H4620" i="15"/>
  <c r="H4621" i="15"/>
  <c r="H4622" i="15"/>
  <c r="H4623" i="15"/>
  <c r="H4624" i="15"/>
  <c r="H4625" i="15"/>
  <c r="H4626" i="15"/>
  <c r="H4627" i="15"/>
  <c r="H4628" i="15"/>
  <c r="H4629" i="15"/>
  <c r="H4630" i="15"/>
  <c r="H4631" i="15"/>
  <c r="H4632" i="15"/>
  <c r="H4633" i="15"/>
  <c r="H4634" i="15"/>
  <c r="H4635" i="15"/>
  <c r="H4636" i="15"/>
  <c r="H4637" i="15"/>
  <c r="H4638" i="15"/>
  <c r="H4639" i="15"/>
  <c r="H4640" i="15"/>
  <c r="H4641" i="15"/>
  <c r="H4642" i="15"/>
  <c r="H4643" i="15"/>
  <c r="H4644" i="15"/>
  <c r="H4645" i="15"/>
  <c r="H4646" i="15"/>
  <c r="H4647" i="15"/>
  <c r="H4648" i="15"/>
  <c r="H4649" i="15"/>
  <c r="H4650" i="15"/>
  <c r="H4651" i="15"/>
  <c r="H4652" i="15"/>
  <c r="H4653" i="15"/>
  <c r="H4654" i="15"/>
  <c r="H4655" i="15"/>
  <c r="H4656" i="15"/>
  <c r="H4657" i="15"/>
  <c r="H4658" i="15"/>
  <c r="H4659" i="15"/>
  <c r="H4660" i="15"/>
  <c r="H4661" i="15"/>
  <c r="H4662" i="15"/>
  <c r="H4663" i="15"/>
  <c r="H4664" i="15"/>
  <c r="H4665" i="15"/>
  <c r="H4666" i="15"/>
  <c r="H4667" i="15"/>
  <c r="H4668" i="15"/>
  <c r="H4669" i="15"/>
  <c r="H4670" i="15"/>
  <c r="H4671" i="15"/>
  <c r="H4672" i="15"/>
  <c r="H4673" i="15"/>
  <c r="H4674" i="15"/>
  <c r="H4675" i="15"/>
  <c r="H4676" i="15"/>
  <c r="H4677" i="15"/>
  <c r="H4678" i="15"/>
  <c r="H4679" i="15"/>
  <c r="H4680" i="15"/>
  <c r="H4681" i="15"/>
  <c r="H4682" i="15"/>
  <c r="H4683" i="15"/>
  <c r="H4684" i="15"/>
  <c r="H4685" i="15"/>
  <c r="H4686" i="15"/>
  <c r="H4687" i="15"/>
  <c r="H4688" i="15"/>
  <c r="H4689" i="15"/>
  <c r="H4690" i="15"/>
  <c r="H4691" i="15"/>
  <c r="H4692" i="15"/>
  <c r="H4693" i="15"/>
  <c r="H4694" i="15"/>
  <c r="H4695" i="15"/>
  <c r="H4696" i="15"/>
  <c r="H4697" i="15"/>
  <c r="H4698" i="15"/>
  <c r="H4699" i="15"/>
  <c r="H4700" i="15"/>
  <c r="H4701" i="15"/>
  <c r="H4702" i="15"/>
  <c r="H4703" i="15"/>
  <c r="H4704" i="15"/>
  <c r="H4705" i="15"/>
  <c r="H4706" i="15"/>
  <c r="H4707" i="15"/>
  <c r="H4708" i="15"/>
  <c r="H4709" i="15"/>
  <c r="H4710" i="15"/>
  <c r="H4711" i="15"/>
  <c r="H4712" i="15"/>
  <c r="H4713" i="15"/>
  <c r="H4714" i="15"/>
  <c r="H4715" i="15"/>
  <c r="H4716" i="15"/>
  <c r="H4717" i="15"/>
  <c r="H4718" i="15"/>
  <c r="H4719" i="15"/>
  <c r="H4720" i="15"/>
  <c r="H4721" i="15"/>
  <c r="H4722" i="15"/>
  <c r="H4723" i="15"/>
  <c r="H4724" i="15"/>
  <c r="H4725" i="15"/>
  <c r="H4726" i="15"/>
  <c r="H4727" i="15"/>
  <c r="H4728" i="15"/>
  <c r="H4729" i="15"/>
  <c r="H4730" i="15"/>
  <c r="H4731" i="15"/>
  <c r="H4732" i="15"/>
  <c r="H4733" i="15"/>
  <c r="H4734" i="15"/>
  <c r="H4735" i="15"/>
  <c r="H4736" i="15"/>
  <c r="H4737" i="15"/>
  <c r="H4738" i="15"/>
  <c r="H4739" i="15"/>
  <c r="H4740" i="15"/>
  <c r="H4741" i="15"/>
  <c r="H4742" i="15"/>
  <c r="H4743" i="15"/>
  <c r="H4744" i="15"/>
  <c r="H4745" i="15"/>
  <c r="H4746" i="15"/>
  <c r="H4747" i="15"/>
  <c r="H4748" i="15"/>
  <c r="H4749" i="15"/>
  <c r="H4750" i="15"/>
  <c r="H4751" i="15"/>
  <c r="H4752" i="15"/>
  <c r="H4753" i="15"/>
  <c r="H4754" i="15"/>
  <c r="H4755" i="15"/>
  <c r="H4756" i="15"/>
  <c r="H4757" i="15"/>
  <c r="H4758" i="15"/>
  <c r="H4759" i="15"/>
  <c r="H4760" i="15"/>
  <c r="H4761" i="15"/>
  <c r="H4762" i="15"/>
  <c r="H4763" i="15"/>
  <c r="H4764" i="15"/>
  <c r="H4765" i="15"/>
  <c r="H4766" i="15"/>
  <c r="H4767" i="15"/>
  <c r="H4768" i="15"/>
  <c r="H4769" i="15"/>
  <c r="H4770" i="15"/>
  <c r="H4771" i="15"/>
  <c r="H4772" i="15"/>
  <c r="H4773" i="15"/>
  <c r="H4774" i="15"/>
  <c r="H4775" i="15"/>
  <c r="H4776" i="15"/>
  <c r="H4777" i="15"/>
  <c r="H4778" i="15"/>
  <c r="H4779" i="15"/>
  <c r="H4780" i="15"/>
  <c r="H4781" i="15"/>
  <c r="H4782" i="15"/>
  <c r="H4783" i="15"/>
  <c r="H4784" i="15"/>
  <c r="H4785" i="15"/>
  <c r="H4786" i="15"/>
  <c r="H4787" i="15"/>
  <c r="H4788" i="15"/>
  <c r="H4789" i="15"/>
  <c r="H4790" i="15"/>
  <c r="H4791" i="15"/>
  <c r="H4792" i="15"/>
  <c r="H4793" i="15"/>
  <c r="H4794" i="15"/>
  <c r="H4795" i="15"/>
  <c r="H4796" i="15"/>
  <c r="H4797" i="15"/>
  <c r="H4798" i="15"/>
  <c r="H4799" i="15"/>
  <c r="H4800" i="15"/>
  <c r="H4801" i="15"/>
  <c r="H4802" i="15"/>
  <c r="H4803" i="15"/>
  <c r="H4804" i="15"/>
  <c r="H4805" i="15"/>
  <c r="H4806" i="15"/>
  <c r="H4807" i="15"/>
  <c r="H4808" i="15"/>
  <c r="H4809" i="15"/>
  <c r="H4810" i="15"/>
  <c r="H4811" i="15"/>
  <c r="H4812" i="15"/>
  <c r="H4813" i="15"/>
  <c r="H4814" i="15"/>
  <c r="H4815" i="15"/>
  <c r="H4816" i="15"/>
  <c r="H4817" i="15"/>
  <c r="H4818" i="15"/>
  <c r="H4819" i="15"/>
  <c r="H4820" i="15"/>
  <c r="H4821" i="15"/>
  <c r="H4822" i="15"/>
  <c r="H4823" i="15"/>
  <c r="H4824" i="15"/>
  <c r="H4825" i="15"/>
  <c r="H4826" i="15"/>
  <c r="H4827" i="15"/>
  <c r="H4828" i="15"/>
  <c r="H4829" i="15"/>
  <c r="H4830" i="15"/>
  <c r="H4831" i="15"/>
  <c r="H4832" i="15"/>
  <c r="H4833" i="15"/>
  <c r="H4834" i="15"/>
  <c r="H4835" i="15"/>
  <c r="H4836" i="15"/>
  <c r="H4837" i="15"/>
  <c r="H4838" i="15"/>
  <c r="H4839" i="15"/>
  <c r="H4840" i="15"/>
  <c r="H4841" i="15"/>
  <c r="H4842" i="15"/>
  <c r="H4843" i="15"/>
  <c r="H4844" i="15"/>
  <c r="H4845" i="15"/>
  <c r="H4846" i="15"/>
  <c r="H4847" i="15"/>
  <c r="H4848" i="15"/>
  <c r="H4849" i="15"/>
  <c r="H4850" i="15"/>
  <c r="H4851" i="15"/>
  <c r="H4852" i="15"/>
  <c r="H4853" i="15"/>
  <c r="H4854" i="15"/>
  <c r="H4855" i="15"/>
  <c r="H4856" i="15"/>
  <c r="H4857" i="15"/>
  <c r="H4858" i="15"/>
  <c r="H4859" i="15"/>
  <c r="H4860" i="15"/>
  <c r="H4861" i="15"/>
  <c r="H4862" i="15"/>
  <c r="H4863" i="15"/>
  <c r="H4864" i="15"/>
  <c r="H4865" i="15"/>
  <c r="H4866" i="15"/>
  <c r="H4867" i="15"/>
  <c r="H4868" i="15"/>
  <c r="H4869" i="15"/>
  <c r="H4870" i="15"/>
  <c r="H4871" i="15"/>
  <c r="H4872" i="15"/>
  <c r="H4873" i="15"/>
  <c r="H4874" i="15"/>
  <c r="H4875" i="15"/>
  <c r="H4876" i="15"/>
  <c r="H4877" i="15"/>
  <c r="H4878" i="15"/>
  <c r="H4879" i="15"/>
  <c r="H4880" i="15"/>
  <c r="H4881" i="15"/>
  <c r="H4882" i="15"/>
  <c r="H4883" i="15"/>
  <c r="H4884" i="15"/>
  <c r="H4885" i="15"/>
  <c r="H4886" i="15"/>
  <c r="H4887" i="15"/>
  <c r="H4888" i="15"/>
  <c r="H4889" i="15"/>
  <c r="H4890" i="15"/>
  <c r="H4891" i="15"/>
  <c r="H4892" i="15"/>
  <c r="H4893" i="15"/>
  <c r="H4894" i="15"/>
  <c r="H4895" i="15"/>
  <c r="H4896" i="15"/>
  <c r="H4897" i="15"/>
  <c r="H4898" i="15"/>
  <c r="H4899" i="15"/>
  <c r="H4900" i="15"/>
  <c r="H4901" i="15"/>
  <c r="H4902" i="15"/>
  <c r="H4903" i="15"/>
  <c r="H4904" i="15"/>
  <c r="H4905" i="15"/>
  <c r="H4906" i="15"/>
  <c r="H4907" i="15"/>
  <c r="H4908" i="15"/>
  <c r="H4909" i="15"/>
  <c r="H4910" i="15"/>
  <c r="H4911" i="15"/>
  <c r="H4912" i="15"/>
  <c r="H4913" i="15"/>
  <c r="H4914" i="15"/>
  <c r="H4915" i="15"/>
  <c r="H4916" i="15"/>
  <c r="H4917" i="15"/>
  <c r="H4918" i="15"/>
  <c r="H4919" i="15"/>
  <c r="H4920" i="15"/>
  <c r="H4921" i="15"/>
  <c r="H4922" i="15"/>
  <c r="H4923" i="15"/>
  <c r="H4924" i="15"/>
  <c r="H4925" i="15"/>
  <c r="H4926" i="15"/>
  <c r="H4927" i="15"/>
  <c r="H4928" i="15"/>
  <c r="H4929" i="15"/>
  <c r="H4930" i="15"/>
  <c r="H4931" i="15"/>
  <c r="H4932" i="15"/>
  <c r="H4933" i="15"/>
  <c r="H4934" i="15"/>
  <c r="H4935" i="15"/>
  <c r="H4936" i="15"/>
  <c r="H4937" i="15"/>
  <c r="H4938" i="15"/>
  <c r="H4939" i="15"/>
  <c r="H4940" i="15"/>
  <c r="H4941" i="15"/>
  <c r="H4942" i="15"/>
  <c r="H4943" i="15"/>
  <c r="H4944" i="15"/>
  <c r="H4945" i="15"/>
  <c r="H4946" i="15"/>
  <c r="H4947" i="15"/>
  <c r="H4948" i="15"/>
  <c r="H4949" i="15"/>
  <c r="H4950" i="15"/>
  <c r="H4951" i="15"/>
  <c r="H4952" i="15"/>
  <c r="H4953" i="15"/>
  <c r="H4954" i="15"/>
  <c r="H4955" i="15"/>
  <c r="H4956" i="15"/>
  <c r="H4957" i="15"/>
  <c r="H4958" i="15"/>
  <c r="H4959" i="15"/>
  <c r="H4960" i="15"/>
  <c r="H4961" i="15"/>
  <c r="H4962" i="15"/>
  <c r="H4963" i="15"/>
  <c r="H4964" i="15"/>
  <c r="H4965" i="15"/>
  <c r="H4966" i="15"/>
  <c r="H4967" i="15"/>
  <c r="H4968" i="15"/>
  <c r="H4969" i="15"/>
  <c r="H4970" i="15"/>
  <c r="H4971" i="15"/>
  <c r="H4972" i="15"/>
  <c r="H4973" i="15"/>
  <c r="H4974" i="15"/>
  <c r="H4975" i="15"/>
  <c r="H4976" i="15"/>
  <c r="H4977" i="15"/>
  <c r="H4978" i="15"/>
  <c r="H4979" i="15"/>
  <c r="H4980" i="15"/>
  <c r="H4981" i="15"/>
  <c r="H4982" i="15"/>
  <c r="H4983" i="15"/>
  <c r="H4984" i="15"/>
  <c r="H4985" i="15"/>
  <c r="H4986" i="15"/>
  <c r="H4987" i="15"/>
  <c r="H4988" i="15"/>
  <c r="H4989" i="15"/>
  <c r="H4990" i="15"/>
  <c r="H4991" i="15"/>
  <c r="H4992" i="15"/>
  <c r="H4993" i="15"/>
  <c r="H4994" i="15"/>
  <c r="H4995" i="15"/>
  <c r="H4996" i="15"/>
  <c r="H4997" i="15"/>
  <c r="H4998" i="15"/>
  <c r="H4999" i="15"/>
  <c r="H5000" i="15"/>
  <c r="H5001" i="15"/>
  <c r="H5002" i="15"/>
  <c r="H5003" i="15"/>
  <c r="H5004" i="15"/>
  <c r="H5005" i="15"/>
  <c r="H5006" i="15"/>
  <c r="H5007" i="15"/>
  <c r="H5008" i="15"/>
  <c r="H5009" i="15"/>
  <c r="H5010" i="15"/>
  <c r="H5011" i="15"/>
  <c r="H5012" i="15"/>
  <c r="H5013" i="15"/>
  <c r="H5014" i="15"/>
  <c r="H5015" i="15"/>
  <c r="H5016" i="15"/>
  <c r="H5017" i="15"/>
  <c r="H5018" i="15"/>
  <c r="H5019" i="15"/>
  <c r="H5020" i="15"/>
  <c r="H5021" i="15"/>
  <c r="H5022" i="15"/>
  <c r="H5023" i="15"/>
  <c r="H5024" i="15"/>
  <c r="H5025" i="15"/>
  <c r="H5026" i="15"/>
  <c r="H5027" i="15"/>
  <c r="H5028" i="15"/>
  <c r="H5029" i="15"/>
  <c r="H5030" i="15"/>
  <c r="H5031" i="15"/>
  <c r="H5032" i="15"/>
  <c r="H5033" i="15"/>
  <c r="H5034" i="15"/>
  <c r="H5035" i="15"/>
  <c r="H5036" i="15"/>
  <c r="H5037" i="15"/>
  <c r="H5038" i="15"/>
  <c r="H5039" i="15"/>
  <c r="H5040" i="15"/>
  <c r="H5041" i="15"/>
  <c r="H5042" i="15"/>
  <c r="H5043" i="15"/>
  <c r="H5044" i="15"/>
  <c r="H5045" i="15"/>
  <c r="H5046" i="15"/>
  <c r="H5047" i="15"/>
  <c r="H5048" i="15"/>
  <c r="H5049" i="15"/>
  <c r="H5050" i="15"/>
  <c r="H5051" i="15"/>
  <c r="H5052" i="15"/>
  <c r="H5053" i="15"/>
  <c r="H5054" i="15"/>
  <c r="H5055" i="15"/>
  <c r="H5056" i="15"/>
  <c r="H5057" i="15"/>
  <c r="H5058" i="15"/>
  <c r="H5059" i="15"/>
  <c r="H5060" i="15"/>
  <c r="H5061" i="15"/>
  <c r="H5062" i="15"/>
  <c r="H5063" i="15"/>
  <c r="H5064" i="15"/>
  <c r="H5065" i="15"/>
  <c r="H5066" i="15"/>
  <c r="H5067" i="15"/>
  <c r="H5068" i="15"/>
  <c r="H5069" i="15"/>
  <c r="H5070" i="15"/>
  <c r="H5071" i="15"/>
  <c r="H5072" i="15"/>
  <c r="H5073" i="15"/>
  <c r="H5074" i="15"/>
  <c r="H5075" i="15"/>
  <c r="H5076" i="15"/>
  <c r="H5077" i="15"/>
  <c r="H5078" i="15"/>
  <c r="H5079" i="15"/>
  <c r="H5080" i="15"/>
  <c r="H5081" i="15"/>
  <c r="H5082" i="15"/>
  <c r="H5083" i="15"/>
  <c r="H5084" i="15"/>
  <c r="H5085" i="15"/>
  <c r="H5086" i="15"/>
  <c r="H5087" i="15"/>
  <c r="H5088" i="15"/>
  <c r="H5089" i="15"/>
  <c r="H5090" i="15"/>
  <c r="H5091" i="15"/>
  <c r="H5092" i="15"/>
  <c r="H5093" i="15"/>
  <c r="H5094" i="15"/>
  <c r="H5095" i="15"/>
  <c r="H5096" i="15"/>
  <c r="H5097" i="15"/>
  <c r="H5098" i="15"/>
  <c r="H5099" i="15"/>
  <c r="H5100" i="15"/>
  <c r="H5101" i="15"/>
  <c r="H5102" i="15"/>
  <c r="H5103" i="15"/>
  <c r="H5104" i="15"/>
  <c r="H5105" i="15"/>
  <c r="H5106" i="15"/>
  <c r="H5107" i="15"/>
  <c r="H5108" i="15"/>
  <c r="H5109" i="15"/>
  <c r="H5110" i="15"/>
  <c r="H5111" i="15"/>
  <c r="H5112" i="15"/>
  <c r="H5113" i="15"/>
  <c r="H5114" i="15"/>
  <c r="H5115" i="15"/>
  <c r="H5116" i="15"/>
  <c r="H5117" i="15"/>
  <c r="H5118" i="15"/>
  <c r="H5119" i="15"/>
  <c r="H5120" i="15"/>
  <c r="H5121" i="15"/>
  <c r="H5122" i="15"/>
  <c r="H5123" i="15"/>
  <c r="H5124" i="15"/>
  <c r="H5125" i="15"/>
  <c r="H5126" i="15"/>
  <c r="H5127" i="15"/>
  <c r="H5128" i="15"/>
  <c r="H5129" i="15"/>
  <c r="H5130" i="15"/>
  <c r="H5131" i="15"/>
  <c r="H5132" i="15"/>
  <c r="H5133" i="15"/>
  <c r="H5134" i="15"/>
  <c r="H5135" i="15"/>
  <c r="H5136" i="15"/>
  <c r="H5137" i="15"/>
  <c r="H5138" i="15"/>
  <c r="H5139" i="15"/>
  <c r="H5140" i="15"/>
  <c r="H5141" i="15"/>
  <c r="H5142" i="15"/>
  <c r="H5143" i="15"/>
  <c r="H5144" i="15"/>
  <c r="H5145" i="15"/>
  <c r="H5146" i="15"/>
  <c r="H5147" i="15"/>
  <c r="H5148" i="15"/>
  <c r="H5149" i="15"/>
  <c r="H5150" i="15"/>
  <c r="H5151" i="15"/>
  <c r="H5152" i="15"/>
  <c r="H5153" i="15"/>
  <c r="H5154" i="15"/>
  <c r="H5155" i="15"/>
  <c r="H5156" i="15"/>
  <c r="H5157" i="15"/>
  <c r="H5158" i="15"/>
  <c r="H5159" i="15"/>
  <c r="H5160" i="15"/>
  <c r="H5161" i="15"/>
  <c r="H5162" i="15"/>
  <c r="H5163" i="15"/>
  <c r="H5164" i="15"/>
  <c r="H5165" i="15"/>
  <c r="H5166" i="15"/>
  <c r="H5167" i="15"/>
  <c r="H5168" i="15"/>
  <c r="H5169" i="15"/>
  <c r="H5170" i="15"/>
  <c r="H5171" i="15"/>
  <c r="H5172" i="15"/>
  <c r="H5173" i="15"/>
  <c r="H5174" i="15"/>
  <c r="H5175" i="15"/>
  <c r="H5176" i="15"/>
  <c r="H5177" i="15"/>
  <c r="H5178" i="15"/>
  <c r="H5179" i="15"/>
  <c r="H5180" i="15"/>
  <c r="H5181" i="15"/>
  <c r="H5182" i="15"/>
  <c r="H5183" i="15"/>
  <c r="H5184" i="15"/>
  <c r="H5185" i="15"/>
  <c r="H5186" i="15"/>
  <c r="H5187" i="15"/>
  <c r="H5188" i="15"/>
  <c r="H5189" i="15"/>
  <c r="H5190" i="15"/>
  <c r="H5191" i="15"/>
  <c r="H5192" i="15"/>
  <c r="H5193" i="15"/>
  <c r="H5194" i="15"/>
  <c r="H5195" i="15"/>
  <c r="H5196" i="15"/>
  <c r="H5197" i="15"/>
  <c r="H5198" i="15"/>
  <c r="H5199" i="15"/>
  <c r="H5200" i="15"/>
  <c r="H5201" i="15"/>
  <c r="H5202" i="15"/>
  <c r="H5203" i="15"/>
  <c r="H5204" i="15"/>
  <c r="H5205" i="15"/>
  <c r="H5206" i="15"/>
  <c r="H5207" i="15"/>
  <c r="H5208" i="15"/>
  <c r="H5209" i="15"/>
  <c r="H5210" i="15"/>
  <c r="H5211" i="15"/>
  <c r="H5212" i="15"/>
  <c r="H5213" i="15"/>
  <c r="H5214" i="15"/>
  <c r="H5215" i="15"/>
  <c r="H5216" i="15"/>
  <c r="H5217" i="15"/>
  <c r="H5218" i="15"/>
  <c r="H5219" i="15"/>
  <c r="H5220" i="15"/>
  <c r="H5221" i="15"/>
  <c r="H5222" i="15"/>
  <c r="H5223" i="15"/>
  <c r="H5224" i="15"/>
  <c r="H5225" i="15"/>
  <c r="H5226" i="15"/>
  <c r="H5227" i="15"/>
  <c r="H5228" i="15"/>
  <c r="H5229" i="15"/>
  <c r="H5230" i="15"/>
  <c r="H5231" i="15"/>
  <c r="H5232" i="15"/>
  <c r="H5233" i="15"/>
  <c r="H5234" i="15"/>
  <c r="H5235" i="15"/>
  <c r="H5236" i="15"/>
  <c r="H5237" i="15"/>
  <c r="H5238" i="15"/>
  <c r="H5239" i="15"/>
  <c r="H5240" i="15"/>
  <c r="H5241" i="15"/>
  <c r="H5242" i="15"/>
  <c r="H5243" i="15"/>
  <c r="H5244" i="15"/>
  <c r="H5245" i="15"/>
  <c r="H5246" i="15"/>
  <c r="H5247" i="15"/>
  <c r="H5248" i="15"/>
  <c r="H5249" i="15"/>
  <c r="H5250" i="15"/>
  <c r="H5251" i="15"/>
  <c r="H5252" i="15"/>
  <c r="H5253" i="15"/>
  <c r="H5254" i="15"/>
  <c r="H5255" i="15"/>
  <c r="H5256" i="15"/>
  <c r="H5257" i="15"/>
  <c r="H5258" i="15"/>
  <c r="H5259" i="15"/>
  <c r="H5260" i="15"/>
  <c r="H5261" i="15"/>
  <c r="H5262" i="15"/>
  <c r="H5263" i="15"/>
  <c r="H5264" i="15"/>
  <c r="H5265" i="15"/>
  <c r="H5266" i="15"/>
  <c r="H5267" i="15"/>
  <c r="H5268" i="15"/>
  <c r="H5269" i="15"/>
  <c r="H5270" i="15"/>
  <c r="H5271" i="15"/>
  <c r="H5272" i="15"/>
  <c r="H5273" i="15"/>
  <c r="H5274" i="15"/>
  <c r="H5275" i="15"/>
  <c r="H5276" i="15"/>
  <c r="H5277" i="15"/>
  <c r="H5278" i="15"/>
  <c r="H5279" i="15"/>
  <c r="H5280" i="15"/>
  <c r="H5281" i="15"/>
  <c r="H5282" i="15"/>
  <c r="H5283" i="15"/>
  <c r="H5284" i="15"/>
  <c r="H5285" i="15"/>
  <c r="H5286" i="15"/>
  <c r="H5287" i="15"/>
  <c r="H5288" i="15"/>
  <c r="H5289" i="15"/>
  <c r="H5290" i="15"/>
  <c r="H5291" i="15"/>
  <c r="H5292" i="15"/>
  <c r="H5293" i="15"/>
  <c r="H5294" i="15"/>
  <c r="H5295" i="15"/>
  <c r="H5296" i="15"/>
  <c r="H5297" i="15"/>
  <c r="H5298" i="15"/>
  <c r="H5299" i="15"/>
  <c r="H5300" i="15"/>
  <c r="H5301" i="15"/>
  <c r="H5302" i="15"/>
  <c r="H5303" i="15"/>
  <c r="H5304" i="15"/>
  <c r="H5305" i="15"/>
  <c r="H5306" i="15"/>
  <c r="H5307" i="15"/>
  <c r="H5308" i="15"/>
  <c r="H5309" i="15"/>
  <c r="H5310" i="15"/>
  <c r="H5311" i="15"/>
  <c r="H5312" i="15"/>
  <c r="H5313" i="15"/>
  <c r="H5314" i="15"/>
  <c r="H5315" i="15"/>
  <c r="H5316" i="15"/>
  <c r="H5317" i="15"/>
  <c r="H5318" i="15"/>
  <c r="H5319" i="15"/>
  <c r="H5320" i="15"/>
  <c r="H5321" i="15"/>
  <c r="H5322" i="15"/>
  <c r="H5323" i="15"/>
  <c r="H5324" i="15"/>
  <c r="H5325" i="15"/>
  <c r="H5326" i="15"/>
  <c r="H5327" i="15"/>
  <c r="H5328" i="15"/>
  <c r="H5329" i="15"/>
  <c r="H5330" i="15"/>
  <c r="H5331" i="15"/>
  <c r="H5332" i="15"/>
  <c r="H5333" i="15"/>
  <c r="H5334" i="15"/>
  <c r="H5335" i="15"/>
  <c r="H5336" i="15"/>
  <c r="H5337" i="15"/>
  <c r="H5338" i="15"/>
  <c r="H5339" i="15"/>
  <c r="H5340" i="15"/>
  <c r="H5341" i="15"/>
  <c r="H5342" i="15"/>
  <c r="H5343" i="15"/>
  <c r="H5344" i="15"/>
  <c r="H5345" i="15"/>
  <c r="H5346" i="15"/>
  <c r="H5347" i="15"/>
  <c r="H5348" i="15"/>
  <c r="H5349" i="15"/>
  <c r="H5350" i="15"/>
  <c r="H5351" i="15"/>
  <c r="H5352" i="15"/>
  <c r="H5353" i="15"/>
  <c r="H5354" i="15"/>
  <c r="H5355" i="15"/>
  <c r="H5356" i="15"/>
  <c r="H5357" i="15"/>
  <c r="H5358" i="15"/>
  <c r="H5359" i="15"/>
  <c r="H5360" i="15"/>
  <c r="H5361" i="15"/>
  <c r="H5362" i="15"/>
  <c r="H5363" i="15"/>
  <c r="H5364" i="15"/>
  <c r="H5365" i="15"/>
  <c r="H5366" i="15"/>
  <c r="H5367" i="15"/>
  <c r="H5368" i="15"/>
  <c r="H5369" i="15"/>
  <c r="H5370" i="15"/>
  <c r="H5371" i="15"/>
  <c r="H5372" i="15"/>
  <c r="H5373" i="15"/>
  <c r="H5374" i="15"/>
  <c r="H5375" i="15"/>
  <c r="H5376" i="15"/>
  <c r="H5377" i="15"/>
  <c r="H5378" i="15"/>
  <c r="H5379" i="15"/>
  <c r="H5380" i="15"/>
  <c r="H5381" i="15"/>
  <c r="H5382" i="15"/>
  <c r="H5383" i="15"/>
  <c r="H5384" i="15"/>
  <c r="H5385" i="15"/>
  <c r="H5386" i="15"/>
  <c r="H5387" i="15"/>
  <c r="H5388" i="15"/>
  <c r="H5389" i="15"/>
  <c r="H5390" i="15"/>
  <c r="H5391" i="15"/>
  <c r="H5392" i="15"/>
  <c r="H5393" i="15"/>
  <c r="H5394" i="15"/>
  <c r="H5395" i="15"/>
  <c r="H5396" i="15"/>
  <c r="H5397" i="15"/>
  <c r="H5398" i="15"/>
  <c r="H5399" i="15"/>
  <c r="H5400" i="15"/>
  <c r="H5401" i="15"/>
  <c r="H5402" i="15"/>
  <c r="H5403" i="15"/>
  <c r="H5404" i="15"/>
  <c r="H5405" i="15"/>
  <c r="H5406" i="15"/>
  <c r="H5407" i="15"/>
  <c r="H5408" i="15"/>
  <c r="H5409" i="15"/>
  <c r="H5410" i="15"/>
  <c r="H5411" i="15"/>
  <c r="H5412" i="15"/>
  <c r="H5413" i="15"/>
  <c r="H5414" i="15"/>
  <c r="H5415" i="15"/>
  <c r="H5416" i="15"/>
  <c r="H5417" i="15"/>
  <c r="H5418" i="15"/>
  <c r="H5419" i="15"/>
  <c r="H5420" i="15"/>
  <c r="H5421" i="15"/>
  <c r="H5422" i="15"/>
  <c r="H5423" i="15"/>
  <c r="H5424" i="15"/>
  <c r="H5425" i="15"/>
  <c r="H5426" i="15"/>
  <c r="H5427" i="15"/>
  <c r="H5428" i="15"/>
  <c r="H5429" i="15"/>
  <c r="H5430" i="15"/>
  <c r="H5431" i="15"/>
  <c r="H5432" i="15"/>
  <c r="H5433" i="15"/>
  <c r="H5434" i="15"/>
  <c r="H5435" i="15"/>
  <c r="H5436" i="15"/>
  <c r="H5437" i="15"/>
  <c r="H5438" i="15"/>
  <c r="H5439" i="15"/>
  <c r="H5440" i="15"/>
  <c r="H5441" i="15"/>
  <c r="H5442" i="15"/>
  <c r="H5443" i="15"/>
  <c r="H5444" i="15"/>
  <c r="H5445" i="15"/>
  <c r="H5446" i="15"/>
  <c r="H5447" i="15"/>
  <c r="H5448" i="15"/>
  <c r="H5449" i="15"/>
  <c r="H5450" i="15"/>
  <c r="H5451" i="15"/>
  <c r="H5452" i="15"/>
  <c r="H5453" i="15"/>
  <c r="H5454" i="15"/>
  <c r="H5455" i="15"/>
  <c r="H5456" i="15"/>
  <c r="H5457" i="15"/>
  <c r="H5458" i="15"/>
  <c r="H5459" i="15"/>
  <c r="H5460" i="15"/>
  <c r="H5461" i="15"/>
  <c r="H5462" i="15"/>
  <c r="H5463" i="15"/>
  <c r="H5464" i="15"/>
  <c r="H5465" i="15"/>
  <c r="H5466" i="15"/>
  <c r="H5467" i="15"/>
  <c r="H5468" i="15"/>
  <c r="H5469" i="15"/>
  <c r="H5470" i="15"/>
  <c r="H5471" i="15"/>
  <c r="H5472" i="15"/>
  <c r="H5473" i="15"/>
  <c r="H5474" i="15"/>
  <c r="H5475" i="15"/>
  <c r="H5476" i="15"/>
  <c r="H5477" i="15"/>
  <c r="H5478" i="15"/>
  <c r="H5479" i="15"/>
  <c r="H5480" i="15"/>
  <c r="H5481" i="15"/>
  <c r="H5482" i="15"/>
  <c r="H5483" i="15"/>
  <c r="H5484" i="15"/>
  <c r="H5485" i="15"/>
  <c r="H5486" i="15"/>
  <c r="H5487" i="15"/>
  <c r="H5488" i="15"/>
  <c r="H5489" i="15"/>
  <c r="H5490" i="15"/>
  <c r="H5491" i="15"/>
  <c r="H5492" i="15"/>
  <c r="H5493" i="15"/>
  <c r="H5494" i="15"/>
  <c r="H5495" i="15"/>
  <c r="H5496" i="15"/>
  <c r="H5497" i="15"/>
  <c r="H5498" i="15"/>
  <c r="H5499" i="15"/>
  <c r="H5500" i="15"/>
  <c r="H5501" i="15"/>
  <c r="H5502" i="15"/>
  <c r="H5503" i="15"/>
  <c r="H5504" i="15"/>
  <c r="H5505" i="15"/>
  <c r="H5506" i="15"/>
  <c r="H5507" i="15"/>
  <c r="H5508" i="15"/>
  <c r="H5509" i="15"/>
  <c r="H5510" i="15"/>
  <c r="H5511" i="15"/>
  <c r="H5512" i="15"/>
  <c r="H5513" i="15"/>
  <c r="H5514" i="15"/>
  <c r="H5515" i="15"/>
  <c r="H5516" i="15"/>
  <c r="H5517" i="15"/>
  <c r="H5518" i="15"/>
  <c r="H5519" i="15"/>
  <c r="H5520" i="15"/>
  <c r="H5521" i="15"/>
  <c r="H5522" i="15"/>
  <c r="H5523" i="15"/>
  <c r="H5524" i="15"/>
  <c r="H5525" i="15"/>
  <c r="H5526" i="15"/>
  <c r="H5527" i="15"/>
  <c r="H5528" i="15"/>
  <c r="H5529" i="15"/>
  <c r="H5530" i="15"/>
  <c r="H5531" i="15"/>
  <c r="H5532" i="15"/>
  <c r="H5533" i="15"/>
  <c r="H5534" i="15"/>
  <c r="H5535" i="15"/>
  <c r="H5536" i="15"/>
  <c r="H5537" i="15"/>
  <c r="H5538" i="15"/>
  <c r="H5539" i="15"/>
  <c r="H5540" i="15"/>
  <c r="H5541" i="15"/>
  <c r="H5542" i="15"/>
  <c r="H5543" i="15"/>
  <c r="H5544" i="15"/>
  <c r="H5545" i="15"/>
  <c r="H5546" i="15"/>
  <c r="H5547" i="15"/>
  <c r="H5548" i="15"/>
  <c r="H5549" i="15"/>
  <c r="H5550" i="15"/>
  <c r="H5551" i="15"/>
  <c r="H5552" i="15"/>
  <c r="H5553" i="15"/>
  <c r="H5554" i="15"/>
  <c r="H5555" i="15"/>
  <c r="H5556" i="15"/>
  <c r="H5557" i="15"/>
  <c r="H5558" i="15"/>
  <c r="H5559" i="15"/>
  <c r="H5560" i="15"/>
  <c r="H5561" i="15"/>
  <c r="H5562" i="15"/>
  <c r="H5563" i="15"/>
  <c r="H5564" i="15"/>
  <c r="H5565" i="15"/>
  <c r="H5566" i="15"/>
  <c r="H5567" i="15"/>
  <c r="H5568" i="15"/>
  <c r="H5569" i="15"/>
  <c r="H5570" i="15"/>
  <c r="H5571" i="15"/>
  <c r="H5572" i="15"/>
  <c r="H5573" i="15"/>
  <c r="H5574" i="15"/>
  <c r="H5575" i="15"/>
  <c r="H5576" i="15"/>
  <c r="H5577" i="15"/>
  <c r="H5578" i="15"/>
  <c r="H5579" i="15"/>
  <c r="H5580" i="15"/>
  <c r="H5581" i="15"/>
  <c r="H5582" i="15"/>
  <c r="H5583" i="15"/>
  <c r="H5584" i="15"/>
  <c r="H5585" i="15"/>
  <c r="H5586" i="15"/>
  <c r="H5587" i="15"/>
  <c r="H5588" i="15"/>
  <c r="H5589" i="15"/>
  <c r="H5590" i="15"/>
  <c r="H5591" i="15"/>
  <c r="H5592" i="15"/>
  <c r="H5593" i="15"/>
  <c r="H5594" i="15"/>
  <c r="H5595" i="15"/>
  <c r="H5596" i="15"/>
  <c r="H5597" i="15"/>
  <c r="H5598" i="15"/>
  <c r="H5599" i="15"/>
  <c r="H5600" i="15"/>
  <c r="H5601" i="15"/>
  <c r="H5602" i="15"/>
  <c r="H5603" i="15"/>
  <c r="H5604" i="15"/>
  <c r="H5605" i="15"/>
  <c r="H5606" i="15"/>
  <c r="H5607" i="15"/>
  <c r="H5608" i="15"/>
  <c r="H5609" i="15"/>
  <c r="H5610" i="15"/>
  <c r="H5611" i="15"/>
  <c r="H5612" i="15"/>
  <c r="H5613" i="15"/>
  <c r="H5614" i="15"/>
  <c r="H5615" i="15"/>
  <c r="H5616" i="15"/>
  <c r="H5617" i="15"/>
  <c r="H5618" i="15"/>
  <c r="H5619" i="15"/>
  <c r="H5620" i="15"/>
  <c r="H5621" i="15"/>
  <c r="H5622" i="15"/>
  <c r="H5623" i="15"/>
  <c r="H5624" i="15"/>
  <c r="H5625" i="15"/>
  <c r="H5626" i="15"/>
  <c r="H5627" i="15"/>
  <c r="H5628" i="15"/>
  <c r="H5629" i="15"/>
  <c r="H5630" i="15"/>
  <c r="H5631" i="15"/>
  <c r="H5632" i="15"/>
  <c r="H5633" i="15"/>
  <c r="H5634" i="15"/>
  <c r="H5635" i="15"/>
  <c r="H5636" i="15"/>
  <c r="H5637" i="15"/>
  <c r="H5638" i="15"/>
  <c r="H5639" i="15"/>
  <c r="H5640" i="15"/>
  <c r="H5641" i="15"/>
  <c r="H5642" i="15"/>
  <c r="H5643" i="15"/>
  <c r="H5644" i="15"/>
  <c r="H5645" i="15"/>
  <c r="H5646" i="15"/>
  <c r="H5647" i="15"/>
  <c r="H5648" i="15"/>
  <c r="H5649" i="15"/>
  <c r="H5650" i="15"/>
  <c r="H5651" i="15"/>
  <c r="H5652" i="15"/>
  <c r="H5653" i="15"/>
  <c r="H5654" i="15"/>
  <c r="H5655" i="15"/>
  <c r="H5656" i="15"/>
  <c r="H5657" i="15"/>
  <c r="H5658" i="15"/>
  <c r="H5659" i="15"/>
  <c r="H5660" i="15"/>
  <c r="H5661" i="15"/>
  <c r="H5662" i="15"/>
  <c r="H5663" i="15"/>
  <c r="H5664" i="15"/>
  <c r="H5665" i="15"/>
  <c r="H5666" i="15"/>
  <c r="H5667" i="15"/>
  <c r="H5668" i="15"/>
  <c r="H5669" i="15"/>
  <c r="H5670" i="15"/>
  <c r="H5671" i="15"/>
  <c r="H5672" i="15"/>
  <c r="H5673" i="15"/>
  <c r="H5674" i="15"/>
  <c r="H5675" i="15"/>
  <c r="H5676" i="15"/>
  <c r="H5677" i="15"/>
  <c r="H5678" i="15"/>
  <c r="H5679" i="15"/>
  <c r="H5680" i="15"/>
  <c r="H5681" i="15"/>
  <c r="H5682" i="15"/>
  <c r="H5683" i="15"/>
  <c r="H5684" i="15"/>
  <c r="H5685" i="15"/>
  <c r="H5686" i="15"/>
  <c r="H5687" i="15"/>
  <c r="H5688" i="15"/>
  <c r="H5689" i="15"/>
  <c r="H5690" i="15"/>
  <c r="H5691" i="15"/>
  <c r="H5692" i="15"/>
  <c r="H5693" i="15"/>
  <c r="H5694" i="15"/>
  <c r="H5695" i="15"/>
  <c r="H5696" i="15"/>
  <c r="H5697" i="15"/>
  <c r="H5698" i="15"/>
  <c r="H5699" i="15"/>
  <c r="H5700" i="15"/>
  <c r="H5701" i="15"/>
  <c r="H5702" i="15"/>
  <c r="H5703" i="15"/>
  <c r="H5704" i="15"/>
  <c r="H5705" i="15"/>
  <c r="H5706" i="15"/>
  <c r="H5707" i="15"/>
  <c r="H5708" i="15"/>
  <c r="H5709" i="15"/>
  <c r="H5710" i="15"/>
  <c r="H5711" i="15"/>
  <c r="H5712" i="15"/>
  <c r="H5713" i="15"/>
  <c r="H5714" i="15"/>
  <c r="H5715" i="15"/>
  <c r="H5716" i="15"/>
  <c r="H5717" i="15"/>
  <c r="H5718" i="15"/>
  <c r="H5719" i="15"/>
  <c r="H5720" i="15"/>
  <c r="H5721" i="15"/>
  <c r="H5722" i="15"/>
  <c r="H5723" i="15"/>
  <c r="H5724" i="15"/>
  <c r="H5725" i="15"/>
  <c r="H5726" i="15"/>
  <c r="H5727" i="15"/>
  <c r="H5728" i="15"/>
  <c r="H5729" i="15"/>
  <c r="H5730" i="15"/>
  <c r="H5731" i="15"/>
  <c r="H5732" i="15"/>
  <c r="H5733" i="15"/>
  <c r="H5734" i="15"/>
  <c r="H5735" i="15"/>
  <c r="H5736" i="15"/>
  <c r="H5737" i="15"/>
  <c r="H5738" i="15"/>
  <c r="H5739" i="15"/>
  <c r="H5740" i="15"/>
  <c r="H5741" i="15"/>
  <c r="H5742" i="15"/>
  <c r="H5743" i="15"/>
  <c r="H5744" i="15"/>
  <c r="H5745" i="15"/>
  <c r="H5746" i="15"/>
  <c r="H5747" i="15"/>
  <c r="H5748" i="15"/>
  <c r="H5749" i="15"/>
  <c r="H5750" i="15"/>
  <c r="H5751" i="15"/>
  <c r="H5752" i="15"/>
  <c r="H5753" i="15"/>
  <c r="H5754" i="15"/>
  <c r="H5755" i="15"/>
  <c r="H5756" i="15"/>
  <c r="H5757" i="15"/>
  <c r="H5758" i="15"/>
  <c r="H5759" i="15"/>
  <c r="H5760" i="15"/>
  <c r="H5761" i="15"/>
  <c r="H5762" i="15"/>
  <c r="H5763" i="15"/>
  <c r="H5764" i="15"/>
  <c r="H5765" i="15"/>
  <c r="H5766" i="15"/>
  <c r="H5767" i="15"/>
  <c r="H5768" i="15"/>
  <c r="H5769" i="15"/>
  <c r="H5770" i="15"/>
  <c r="H5771" i="15"/>
  <c r="H5772" i="15"/>
  <c r="H5773" i="15"/>
  <c r="H5774" i="15"/>
  <c r="H5775" i="15"/>
  <c r="H5776" i="15"/>
  <c r="H5777" i="15"/>
  <c r="H5778" i="15"/>
  <c r="H5779" i="15"/>
  <c r="H5780" i="15"/>
  <c r="H5781" i="15"/>
  <c r="H5782" i="15"/>
  <c r="H5783" i="15"/>
  <c r="H5784" i="15"/>
  <c r="H5785" i="15"/>
  <c r="H5786" i="15"/>
  <c r="H5787" i="15"/>
  <c r="H5788" i="15"/>
  <c r="H5789" i="15"/>
  <c r="H5790" i="15"/>
  <c r="H5791" i="15"/>
  <c r="H5792" i="15"/>
  <c r="H5793" i="15"/>
  <c r="H5794" i="15"/>
  <c r="H5795" i="15"/>
  <c r="H5796" i="15"/>
  <c r="H5797" i="15"/>
  <c r="H5798" i="15"/>
  <c r="H5799" i="15"/>
  <c r="H5800" i="15"/>
  <c r="H5801" i="15"/>
  <c r="H5802" i="15"/>
  <c r="H5803" i="15"/>
  <c r="H5804" i="15"/>
  <c r="H5805" i="15"/>
  <c r="H5806" i="15"/>
  <c r="H5807" i="15"/>
  <c r="H5808" i="15"/>
  <c r="H5809" i="15"/>
  <c r="H5810" i="15"/>
  <c r="H5811" i="15"/>
  <c r="H5812" i="15"/>
  <c r="H5813" i="15"/>
  <c r="H5814" i="15"/>
  <c r="H5815" i="15"/>
  <c r="H5816" i="15"/>
  <c r="H5817" i="15"/>
  <c r="H5818" i="15"/>
  <c r="H5819" i="15"/>
  <c r="H5820" i="15"/>
  <c r="H5821" i="15"/>
  <c r="H5822" i="15"/>
  <c r="H5823" i="15"/>
  <c r="H5824" i="15"/>
  <c r="H5825" i="15"/>
  <c r="H5826" i="15"/>
  <c r="H5827" i="15"/>
  <c r="H5828" i="15"/>
  <c r="H5829" i="15"/>
  <c r="H5830" i="15"/>
  <c r="H5831" i="15"/>
  <c r="H5832" i="15"/>
  <c r="H5833" i="15"/>
  <c r="H5834" i="15"/>
  <c r="H5835" i="15"/>
  <c r="H5836" i="15"/>
  <c r="H5837" i="15"/>
  <c r="H5838" i="15"/>
  <c r="H5839" i="15"/>
  <c r="H5840" i="15"/>
  <c r="H5841" i="15"/>
  <c r="H5842" i="15"/>
  <c r="H5843" i="15"/>
  <c r="H5844" i="15"/>
  <c r="H5845" i="15"/>
  <c r="H5846" i="15"/>
  <c r="H5847" i="15"/>
  <c r="H5848" i="15"/>
  <c r="H5849" i="15"/>
  <c r="H5850" i="15"/>
  <c r="H5851" i="15"/>
  <c r="H5852" i="15"/>
  <c r="H5853" i="15"/>
  <c r="H5854" i="15"/>
  <c r="H5855" i="15"/>
  <c r="H5856" i="15"/>
  <c r="H5857" i="15"/>
  <c r="H5858" i="15"/>
  <c r="H5859" i="15"/>
  <c r="H5860" i="15"/>
  <c r="H5861" i="15"/>
  <c r="H5862" i="15"/>
  <c r="H5863" i="15"/>
  <c r="H5864" i="15"/>
  <c r="H5865" i="15"/>
  <c r="H5866" i="15"/>
  <c r="H5867" i="15"/>
  <c r="H5868" i="15"/>
  <c r="H5869" i="15"/>
  <c r="H5870" i="15"/>
  <c r="H5871" i="15"/>
  <c r="H5872" i="15"/>
  <c r="H5873" i="15"/>
  <c r="H5874" i="15"/>
  <c r="H5875" i="15"/>
  <c r="H5876" i="15"/>
  <c r="H5877" i="15"/>
  <c r="H5878" i="15"/>
  <c r="H5879" i="15"/>
  <c r="H5880" i="15"/>
  <c r="H5881" i="15"/>
  <c r="H5882" i="15"/>
  <c r="H5883" i="15"/>
  <c r="H5884" i="15"/>
  <c r="H5885" i="15"/>
  <c r="H5886" i="15"/>
  <c r="H5887" i="15"/>
  <c r="H5888" i="15"/>
  <c r="H5889" i="15"/>
  <c r="H5890" i="15"/>
  <c r="H5891" i="15"/>
  <c r="H5892" i="15"/>
  <c r="H5893" i="15"/>
  <c r="H5894" i="15"/>
  <c r="H5895" i="15"/>
  <c r="H5896" i="15"/>
  <c r="H5897" i="15"/>
  <c r="H5898" i="15"/>
  <c r="H5899" i="15"/>
  <c r="H5900" i="15"/>
  <c r="H5901" i="15"/>
  <c r="H5902" i="15"/>
  <c r="H5903" i="15"/>
  <c r="H5904" i="15"/>
  <c r="H5905" i="15"/>
  <c r="H5906" i="15"/>
  <c r="H5907" i="15"/>
  <c r="H5908" i="15"/>
  <c r="H5909" i="15"/>
  <c r="H5910" i="15"/>
  <c r="H5911" i="15"/>
  <c r="H5912" i="15"/>
  <c r="H5913" i="15"/>
  <c r="H5914" i="15"/>
  <c r="H5915" i="15"/>
  <c r="H5916" i="15"/>
  <c r="H5917" i="15"/>
  <c r="H5918" i="15"/>
  <c r="H5919" i="15"/>
  <c r="H5920" i="15"/>
  <c r="H5921" i="15"/>
  <c r="H5922" i="15"/>
  <c r="H5923" i="15"/>
  <c r="H5924" i="15"/>
  <c r="H5925" i="15"/>
  <c r="H5926" i="15"/>
  <c r="H5927" i="15"/>
  <c r="H5928" i="15"/>
  <c r="H5929" i="15"/>
  <c r="H5930" i="15"/>
  <c r="H5931" i="15"/>
  <c r="H5932" i="15"/>
  <c r="H5933" i="15"/>
  <c r="H5934" i="15"/>
  <c r="H5935" i="15"/>
  <c r="H5936" i="15"/>
  <c r="H5937" i="15"/>
  <c r="H5938" i="15"/>
  <c r="H5939" i="15"/>
  <c r="H5940" i="15"/>
  <c r="H5941" i="15"/>
  <c r="H5942" i="15"/>
  <c r="H5943" i="15"/>
  <c r="H5944" i="15"/>
  <c r="H5945" i="15"/>
  <c r="H5946" i="15"/>
  <c r="H5947" i="15"/>
  <c r="H5948" i="15"/>
  <c r="H5949" i="15"/>
  <c r="H5950" i="15"/>
  <c r="H5951" i="15"/>
  <c r="H5952" i="15"/>
  <c r="H5953" i="15"/>
  <c r="H5954" i="15"/>
  <c r="H5955" i="15"/>
  <c r="H5956" i="15"/>
  <c r="H5957" i="15"/>
  <c r="H5958" i="15"/>
  <c r="H5959" i="15"/>
  <c r="H5960" i="15"/>
  <c r="H5961" i="15"/>
  <c r="H5962" i="15"/>
  <c r="H5963" i="15"/>
  <c r="H5964" i="15"/>
  <c r="H5965" i="15"/>
  <c r="H5966" i="15"/>
  <c r="H5967" i="15"/>
  <c r="H5968" i="15"/>
  <c r="H5969" i="15"/>
  <c r="H5970" i="15"/>
  <c r="H5971" i="15"/>
  <c r="H5972" i="15"/>
  <c r="H5973" i="15"/>
  <c r="H5974" i="15"/>
  <c r="H5975" i="15"/>
  <c r="H5976" i="15"/>
  <c r="H5977" i="15"/>
  <c r="H5978" i="15"/>
  <c r="H5979" i="15"/>
  <c r="H5980" i="15"/>
  <c r="H5981" i="15"/>
  <c r="H5982" i="15"/>
  <c r="H5983" i="15"/>
  <c r="H5984" i="15"/>
  <c r="H5985" i="15"/>
  <c r="H5986" i="15"/>
  <c r="H5987" i="15"/>
  <c r="H5988" i="15"/>
  <c r="H5989" i="15"/>
  <c r="H5990" i="15"/>
  <c r="H5991" i="15"/>
  <c r="H5992" i="15"/>
  <c r="H5993" i="15"/>
  <c r="H5994" i="15"/>
  <c r="H5995" i="15"/>
  <c r="H5996" i="15"/>
  <c r="H5997" i="15"/>
  <c r="H5998" i="15"/>
  <c r="H5999" i="15"/>
  <c r="H6000" i="15"/>
  <c r="H6001" i="15"/>
  <c r="H6002" i="15"/>
  <c r="H6003" i="15"/>
  <c r="H6004" i="15"/>
  <c r="H6005" i="15"/>
  <c r="H6006" i="15"/>
  <c r="H6007" i="15"/>
  <c r="H6008" i="15"/>
  <c r="H6009" i="15"/>
  <c r="H6010" i="15"/>
  <c r="H6011" i="15"/>
  <c r="H6012" i="15"/>
  <c r="H6013" i="15"/>
  <c r="H6014" i="15"/>
  <c r="H6015" i="15"/>
  <c r="H6016" i="15"/>
  <c r="H6017" i="15"/>
  <c r="H6018" i="15"/>
  <c r="H6019" i="15"/>
  <c r="H6020" i="15"/>
  <c r="H6021" i="15"/>
  <c r="H6022" i="15"/>
  <c r="H6023" i="15"/>
  <c r="H6024" i="15"/>
  <c r="H6025" i="15"/>
  <c r="H6026" i="15"/>
  <c r="H6027" i="15"/>
  <c r="H6028" i="15"/>
  <c r="H6029" i="15"/>
  <c r="H6030" i="15"/>
  <c r="H6031" i="15"/>
  <c r="H6032" i="15"/>
  <c r="H6033" i="15"/>
  <c r="H6034" i="15"/>
  <c r="H6035" i="15"/>
  <c r="H6036" i="15"/>
  <c r="H6037" i="15"/>
  <c r="H6038" i="15"/>
  <c r="H6039" i="15"/>
  <c r="H6040" i="15"/>
  <c r="H6041" i="15"/>
  <c r="H6042" i="15"/>
  <c r="H6043" i="15"/>
  <c r="H6044" i="15"/>
  <c r="H6045" i="15"/>
  <c r="H6046" i="15"/>
  <c r="H6047" i="15"/>
  <c r="H6048" i="15"/>
  <c r="H6049" i="15"/>
  <c r="H6050" i="15"/>
  <c r="H6051" i="15"/>
  <c r="H6052" i="15"/>
  <c r="H6053" i="15"/>
  <c r="H6054" i="15"/>
  <c r="H6055" i="15"/>
  <c r="H6056" i="15"/>
  <c r="H6057" i="15"/>
  <c r="H6058" i="15"/>
  <c r="H6059" i="15"/>
  <c r="H6060" i="15"/>
  <c r="H6061" i="15"/>
  <c r="H6062" i="15"/>
  <c r="H6063" i="15"/>
  <c r="H6064" i="15"/>
  <c r="H6065" i="15"/>
  <c r="H6066" i="15"/>
  <c r="H6067" i="15"/>
  <c r="H6068" i="15"/>
  <c r="H6069" i="15"/>
  <c r="H6070" i="15"/>
  <c r="H6071" i="15"/>
  <c r="H6072" i="15"/>
  <c r="H6073" i="15"/>
  <c r="H6074" i="15"/>
  <c r="H6075" i="15"/>
  <c r="H6076" i="15"/>
  <c r="H6077" i="15"/>
  <c r="H6078" i="15"/>
  <c r="H6079" i="15"/>
  <c r="H6080" i="15"/>
  <c r="H6081" i="15"/>
  <c r="H6082" i="15"/>
  <c r="H6083" i="15"/>
  <c r="H6084" i="15"/>
  <c r="H6085" i="15"/>
  <c r="H6086" i="15"/>
  <c r="H6087" i="15"/>
  <c r="H6088" i="15"/>
  <c r="H6089" i="15"/>
  <c r="H6090" i="15"/>
  <c r="H6091" i="15"/>
  <c r="H6092" i="15"/>
  <c r="H6093" i="15"/>
  <c r="H6094" i="15"/>
  <c r="H6095" i="15"/>
  <c r="H6096" i="15"/>
  <c r="H6097" i="15"/>
  <c r="H6098" i="15"/>
  <c r="H6099" i="15"/>
  <c r="H6100" i="15"/>
  <c r="H6101" i="15"/>
  <c r="H6102" i="15"/>
  <c r="H6103" i="15"/>
  <c r="H6104" i="15"/>
  <c r="H6105" i="15"/>
  <c r="H6106" i="15"/>
  <c r="H6107" i="15"/>
  <c r="H6108" i="15"/>
  <c r="H6109" i="15"/>
  <c r="H6110" i="15"/>
  <c r="H6111" i="15"/>
  <c r="H6112" i="15"/>
  <c r="H6113" i="15"/>
  <c r="H6114" i="15"/>
  <c r="H6115" i="15"/>
  <c r="H6116" i="15"/>
  <c r="H6117" i="15"/>
  <c r="H6118" i="15"/>
  <c r="H6119" i="15"/>
  <c r="H6120" i="15"/>
  <c r="H6121" i="15"/>
  <c r="H6122" i="15"/>
  <c r="H6123" i="15"/>
  <c r="H6124" i="15"/>
  <c r="H6125" i="15"/>
  <c r="H6126" i="15"/>
  <c r="H6127" i="15"/>
  <c r="H6128" i="15"/>
  <c r="H6129" i="15"/>
  <c r="H6130" i="15"/>
  <c r="H6131" i="15"/>
  <c r="H6132" i="15"/>
  <c r="H6133" i="15"/>
  <c r="H6134" i="15"/>
  <c r="H6135" i="15"/>
  <c r="H6136" i="15"/>
  <c r="H6137" i="15"/>
  <c r="H6138" i="15"/>
  <c r="H6139" i="15"/>
  <c r="H6140" i="15"/>
  <c r="H6141" i="15"/>
  <c r="H6142" i="15"/>
  <c r="H6143" i="15"/>
  <c r="H6144" i="15"/>
  <c r="H6145" i="15"/>
  <c r="H6146" i="15"/>
  <c r="H6147" i="15"/>
  <c r="H6148" i="15"/>
  <c r="H6149" i="15"/>
  <c r="H6150" i="15"/>
  <c r="H6151" i="15"/>
  <c r="H6152" i="15"/>
  <c r="H6153" i="15"/>
  <c r="H6154" i="15"/>
  <c r="H6155" i="15"/>
  <c r="H6156" i="15"/>
  <c r="H6157" i="15"/>
  <c r="H6158" i="15"/>
  <c r="H6159" i="15"/>
  <c r="H6160" i="15"/>
  <c r="H6161" i="15"/>
  <c r="H6162" i="15"/>
  <c r="H6163" i="15"/>
  <c r="H6164" i="15"/>
  <c r="H6165" i="15"/>
  <c r="H6166" i="15"/>
  <c r="H6167" i="15"/>
  <c r="H6168" i="15"/>
  <c r="H6169" i="15"/>
  <c r="H6170" i="15"/>
  <c r="H6171" i="15"/>
  <c r="H6172" i="15"/>
  <c r="H6173" i="15"/>
  <c r="H6174" i="15"/>
  <c r="H6175" i="15"/>
  <c r="H6176" i="15"/>
  <c r="H6177" i="15"/>
  <c r="H6178" i="15"/>
  <c r="H6179" i="15"/>
  <c r="H6180" i="15"/>
  <c r="H6181" i="15"/>
  <c r="H6182" i="15"/>
  <c r="H6183" i="15"/>
  <c r="H6184" i="15"/>
  <c r="H6185" i="15"/>
  <c r="H6186" i="15"/>
  <c r="H6187" i="15"/>
  <c r="H6188" i="15"/>
  <c r="H6189" i="15"/>
  <c r="H6190" i="15"/>
  <c r="H6191" i="15"/>
  <c r="H6192" i="15"/>
  <c r="H6193" i="15"/>
  <c r="H6194" i="15"/>
  <c r="H6195" i="15"/>
  <c r="H6196" i="15"/>
  <c r="H6197" i="15"/>
  <c r="H6198" i="15"/>
  <c r="H6199" i="15"/>
  <c r="H6200" i="15"/>
  <c r="H6201" i="15"/>
  <c r="H6202" i="15"/>
  <c r="H6203" i="15"/>
  <c r="H6204" i="15"/>
  <c r="H6205" i="15"/>
  <c r="H6206" i="15"/>
  <c r="H6207" i="15"/>
  <c r="H6208" i="15"/>
  <c r="H6209" i="15"/>
  <c r="H6210" i="15"/>
  <c r="H6211" i="15"/>
  <c r="H6212" i="15"/>
  <c r="H6213" i="15"/>
  <c r="H6214" i="15"/>
  <c r="H6215" i="15"/>
  <c r="H6216" i="15"/>
  <c r="H6217" i="15"/>
  <c r="H6218" i="15"/>
  <c r="H6219" i="15"/>
  <c r="H6220" i="15"/>
  <c r="H6221" i="15"/>
  <c r="H6222" i="15"/>
  <c r="H6223" i="15"/>
  <c r="H6224" i="15"/>
  <c r="H6225" i="15"/>
  <c r="H6226" i="15"/>
  <c r="H6227" i="15"/>
  <c r="H6228" i="15"/>
  <c r="H6229" i="15"/>
  <c r="H6230" i="15"/>
  <c r="H6231" i="15"/>
  <c r="H6232" i="15"/>
  <c r="H6233" i="15"/>
  <c r="H6234" i="15"/>
  <c r="H6235" i="15"/>
  <c r="H6236" i="15"/>
  <c r="H6237" i="15"/>
  <c r="H6238" i="15"/>
  <c r="H6239" i="15"/>
  <c r="H6240" i="15"/>
  <c r="H6241" i="15"/>
  <c r="H6242" i="15"/>
  <c r="H6243" i="15"/>
  <c r="H6244" i="15"/>
  <c r="H6245" i="15"/>
  <c r="H6246" i="15"/>
  <c r="H6247" i="15"/>
  <c r="H6248" i="15"/>
  <c r="H6249" i="15"/>
  <c r="H6250" i="15"/>
  <c r="H6251" i="15"/>
  <c r="H6252" i="15"/>
  <c r="H6253" i="15"/>
  <c r="H6254" i="15"/>
  <c r="H6255" i="15"/>
  <c r="H6256" i="15"/>
  <c r="H6257" i="15"/>
  <c r="H6258" i="15"/>
  <c r="H6259" i="15"/>
  <c r="H6260" i="15"/>
  <c r="H6261" i="15"/>
  <c r="H6262" i="15"/>
  <c r="H6263" i="15"/>
  <c r="H6264" i="15"/>
  <c r="H6265" i="15"/>
  <c r="H6266" i="15"/>
  <c r="H6267" i="15"/>
  <c r="H6268" i="15"/>
  <c r="H6269" i="15"/>
  <c r="H6270" i="15"/>
  <c r="H6271" i="15"/>
  <c r="H6272" i="15"/>
  <c r="H6273" i="15"/>
  <c r="H6274" i="15"/>
  <c r="H6275" i="15"/>
  <c r="H6276" i="15"/>
  <c r="H6277" i="15"/>
  <c r="H6278" i="15"/>
  <c r="H6279" i="15"/>
  <c r="H6280" i="15"/>
  <c r="H6281" i="15"/>
  <c r="H6282" i="15"/>
  <c r="H6283" i="15"/>
  <c r="H6284" i="15"/>
  <c r="H6285" i="15"/>
  <c r="H6286" i="15"/>
  <c r="H6287" i="15"/>
  <c r="H6288" i="15"/>
  <c r="H6289" i="15"/>
  <c r="H6290" i="15"/>
  <c r="H6291" i="15"/>
  <c r="H6292" i="15"/>
  <c r="H6293" i="15"/>
  <c r="H6294" i="15"/>
  <c r="H6295" i="15"/>
  <c r="H6296" i="15"/>
  <c r="H6297" i="15"/>
  <c r="H6298" i="15"/>
  <c r="H6299" i="15"/>
  <c r="H6300" i="15"/>
  <c r="H6301" i="15"/>
  <c r="H6302" i="15"/>
  <c r="H6303" i="15"/>
  <c r="H6304" i="15"/>
  <c r="H6305" i="15"/>
  <c r="H6306" i="15"/>
  <c r="H6307" i="15"/>
  <c r="H6308" i="15"/>
  <c r="H6309" i="15"/>
  <c r="H6310" i="15"/>
  <c r="H6311" i="15"/>
  <c r="H6312" i="15"/>
  <c r="H6313" i="15"/>
  <c r="H6314" i="15"/>
  <c r="H6315" i="15"/>
  <c r="H6316" i="15"/>
  <c r="H6317" i="15"/>
  <c r="H6318" i="15"/>
  <c r="H6319" i="15"/>
  <c r="H6320" i="15"/>
  <c r="H6321" i="15"/>
  <c r="H6322" i="15"/>
  <c r="H6323" i="15"/>
  <c r="H6324" i="15"/>
  <c r="H6325" i="15"/>
  <c r="H6326" i="15"/>
  <c r="H6327" i="15"/>
  <c r="H6328" i="15"/>
  <c r="H6329" i="15"/>
  <c r="H6330" i="15"/>
  <c r="H6331" i="15"/>
  <c r="H6332" i="15"/>
  <c r="H6333" i="15"/>
  <c r="H6334" i="15"/>
  <c r="H6335" i="15"/>
  <c r="H6336" i="15"/>
  <c r="H6337" i="15"/>
  <c r="H6338" i="15"/>
  <c r="H6339" i="15"/>
  <c r="H6340" i="15"/>
  <c r="H6341" i="15"/>
  <c r="H6342" i="15"/>
  <c r="H6343" i="15"/>
  <c r="H6344" i="15"/>
  <c r="H6345" i="15"/>
  <c r="H6346" i="15"/>
  <c r="H6347" i="15"/>
  <c r="H6348" i="15"/>
  <c r="H6349" i="15"/>
  <c r="H6350" i="15"/>
  <c r="H6351" i="15"/>
  <c r="H6352" i="15"/>
  <c r="H6353" i="15"/>
  <c r="H6354" i="15"/>
  <c r="H6355" i="15"/>
  <c r="H6356" i="15"/>
  <c r="H6357" i="15"/>
  <c r="H6358" i="15"/>
  <c r="H6359" i="15"/>
  <c r="H6360" i="15"/>
  <c r="H6361" i="15"/>
  <c r="H6362" i="15"/>
  <c r="H6363" i="15"/>
  <c r="H6364" i="15"/>
  <c r="H6365" i="15"/>
  <c r="H6366" i="15"/>
  <c r="H6367" i="15"/>
  <c r="H6368" i="15"/>
  <c r="H6369" i="15"/>
  <c r="H6370" i="15"/>
  <c r="H6371" i="15"/>
  <c r="H6372" i="15"/>
  <c r="H6373" i="15"/>
  <c r="H6374" i="15"/>
  <c r="H6375" i="15"/>
  <c r="H6376" i="15"/>
  <c r="H6377" i="15"/>
  <c r="H6378" i="15"/>
  <c r="H6379" i="15"/>
  <c r="H6380" i="15"/>
  <c r="H6381" i="15"/>
  <c r="H6382" i="15"/>
  <c r="H6383" i="15"/>
  <c r="H6384" i="15"/>
  <c r="H6385" i="15"/>
  <c r="H6386" i="15"/>
  <c r="H6387" i="15"/>
  <c r="H6388" i="15"/>
  <c r="H6389" i="15"/>
  <c r="H6390" i="15"/>
  <c r="H6391" i="15"/>
  <c r="H6392" i="15"/>
  <c r="H6393" i="15"/>
  <c r="H6394" i="15"/>
  <c r="H6395" i="15"/>
  <c r="H6396" i="15"/>
  <c r="H6397" i="15"/>
  <c r="H6398" i="15"/>
  <c r="H6399" i="15"/>
  <c r="H6400" i="15"/>
  <c r="H6401" i="15"/>
  <c r="H6402" i="15"/>
  <c r="H6403" i="15"/>
  <c r="H6404" i="15"/>
  <c r="H6405" i="15"/>
  <c r="H6406" i="15"/>
  <c r="H6407" i="15"/>
  <c r="H6408" i="15"/>
  <c r="H6409" i="15"/>
  <c r="H6410" i="15"/>
  <c r="H6411" i="15"/>
  <c r="H6412" i="15"/>
  <c r="H6413" i="15"/>
  <c r="H6414" i="15"/>
  <c r="H6415" i="15"/>
  <c r="H6416" i="15"/>
  <c r="H6417" i="15"/>
  <c r="H6418" i="15"/>
  <c r="H6419" i="15"/>
  <c r="H6420" i="15"/>
  <c r="H6421" i="15"/>
  <c r="H6422" i="15"/>
  <c r="H6423" i="15"/>
  <c r="H6424" i="15"/>
  <c r="H6425" i="15"/>
  <c r="H6426" i="15"/>
  <c r="H6427" i="15"/>
  <c r="H6428" i="15"/>
  <c r="H6429" i="15"/>
  <c r="H6430" i="15"/>
  <c r="H6431" i="15"/>
  <c r="H6432" i="15"/>
  <c r="H6433" i="15"/>
  <c r="H6434" i="15"/>
  <c r="H6435" i="15"/>
  <c r="H6436" i="15"/>
  <c r="H6437" i="15"/>
  <c r="H6438" i="15"/>
  <c r="H6439" i="15"/>
  <c r="H6440" i="15"/>
  <c r="H6441" i="15"/>
  <c r="H6442" i="15"/>
  <c r="H6443" i="15"/>
  <c r="H6444" i="15"/>
  <c r="H6445" i="15"/>
  <c r="H6446" i="15"/>
  <c r="H6447" i="15"/>
  <c r="H6448" i="15"/>
  <c r="H6449" i="15"/>
  <c r="H6450" i="15"/>
  <c r="H6451" i="15"/>
  <c r="H6452" i="15"/>
  <c r="H6453" i="15"/>
  <c r="H6454" i="15"/>
  <c r="H6455" i="15"/>
  <c r="H6456" i="15"/>
  <c r="H6457" i="15"/>
  <c r="H6458" i="15"/>
  <c r="H6459" i="15"/>
  <c r="H6460" i="15"/>
  <c r="H6461" i="15"/>
  <c r="H6462" i="15"/>
  <c r="H6463" i="15"/>
  <c r="H6464" i="15"/>
  <c r="H6465" i="15"/>
  <c r="H6466" i="15"/>
  <c r="H6467" i="15"/>
  <c r="H6468" i="15"/>
  <c r="H6469" i="15"/>
  <c r="H6470" i="15"/>
  <c r="H6471" i="15"/>
  <c r="H6472" i="15"/>
  <c r="H6473" i="15"/>
  <c r="H6474" i="15"/>
  <c r="H6475" i="15"/>
  <c r="H6476" i="15"/>
  <c r="H6477" i="15"/>
  <c r="H6478" i="15"/>
  <c r="H6479" i="15"/>
  <c r="H6480" i="15"/>
  <c r="H6481" i="15"/>
  <c r="H6482" i="15"/>
  <c r="H6483" i="15"/>
  <c r="H6484" i="15"/>
  <c r="H6485" i="15"/>
  <c r="H6486" i="15"/>
  <c r="H6487" i="15"/>
  <c r="H6488" i="15"/>
  <c r="H6489" i="15"/>
  <c r="H6490" i="15"/>
  <c r="H6491" i="15"/>
  <c r="H6492" i="15"/>
  <c r="H6493" i="15"/>
  <c r="H6494" i="15"/>
  <c r="H6495" i="15"/>
  <c r="H6496" i="15"/>
  <c r="H6497" i="15"/>
  <c r="H6498" i="15"/>
  <c r="H6499" i="15"/>
  <c r="H6500" i="15"/>
  <c r="H6501" i="15"/>
  <c r="H6502" i="15"/>
  <c r="H6503" i="15"/>
  <c r="H6504" i="15"/>
  <c r="H6505" i="15"/>
  <c r="H6506" i="15"/>
  <c r="H6507" i="15"/>
  <c r="H6508" i="15"/>
  <c r="H6509" i="15"/>
  <c r="H6510" i="15"/>
  <c r="H6511" i="15"/>
  <c r="H6512" i="15"/>
  <c r="H6513" i="15"/>
  <c r="H6514" i="15"/>
  <c r="H6515" i="15"/>
  <c r="H6516" i="15"/>
  <c r="H6517" i="15"/>
  <c r="H6518" i="15"/>
  <c r="H6519" i="15"/>
  <c r="H6520" i="15"/>
  <c r="H6521" i="15"/>
  <c r="H6522" i="15"/>
  <c r="H6523" i="15"/>
  <c r="H6524" i="15"/>
  <c r="H6525" i="15"/>
  <c r="H6526" i="15"/>
  <c r="H6527" i="15"/>
  <c r="H6528" i="15"/>
  <c r="H6529" i="15"/>
  <c r="H6530" i="15"/>
  <c r="H6531" i="15"/>
  <c r="H6532" i="15"/>
  <c r="H6533" i="15"/>
  <c r="H6534" i="15"/>
  <c r="H6535" i="15"/>
  <c r="H6536" i="15"/>
  <c r="H6537" i="15"/>
  <c r="H6538" i="15"/>
  <c r="H6539" i="15"/>
  <c r="H6540" i="15"/>
  <c r="H6541" i="15"/>
  <c r="H6542" i="15"/>
  <c r="H6543" i="15"/>
  <c r="H6544" i="15"/>
  <c r="H6545" i="15"/>
  <c r="H6546" i="15"/>
  <c r="H6547" i="15"/>
  <c r="H6548" i="15"/>
  <c r="H6549" i="15"/>
  <c r="H6550" i="15"/>
  <c r="H6551" i="15"/>
  <c r="H6552" i="15"/>
  <c r="H6553" i="15"/>
  <c r="H6554" i="15"/>
  <c r="H6555" i="15"/>
  <c r="H6556" i="15"/>
  <c r="H6557" i="15"/>
  <c r="H6558" i="15"/>
  <c r="H6559" i="15"/>
  <c r="H6560" i="15"/>
  <c r="H6561" i="15"/>
  <c r="H6562" i="15"/>
  <c r="H6563" i="15"/>
  <c r="H6564" i="15"/>
  <c r="H6565" i="15"/>
  <c r="H6566" i="15"/>
  <c r="H6567" i="15"/>
  <c r="H6568" i="15"/>
  <c r="H6569" i="15"/>
  <c r="H6570" i="15"/>
  <c r="H6571" i="15"/>
  <c r="H6572" i="15"/>
  <c r="H6573" i="15"/>
  <c r="H6574" i="15"/>
  <c r="H6575" i="15"/>
  <c r="H6576" i="15"/>
  <c r="H6577" i="15"/>
  <c r="H6578" i="15"/>
  <c r="H6579" i="15"/>
  <c r="H6580" i="15"/>
  <c r="H6581" i="15"/>
  <c r="H6582" i="15"/>
  <c r="H6583" i="15"/>
  <c r="H6584" i="15"/>
  <c r="H6585" i="15"/>
  <c r="H6586" i="15"/>
  <c r="H6587" i="15"/>
  <c r="H6588" i="15"/>
  <c r="H6589" i="15"/>
  <c r="H6590" i="15"/>
  <c r="H6591" i="15"/>
  <c r="H6592" i="15"/>
  <c r="H6593" i="15"/>
  <c r="H6594" i="15"/>
  <c r="H6595" i="15"/>
  <c r="H6596" i="15"/>
  <c r="H6597" i="15"/>
  <c r="H6598" i="15"/>
  <c r="H6599" i="15"/>
  <c r="H6600" i="15"/>
  <c r="H6601" i="15"/>
  <c r="H6602" i="15"/>
  <c r="H6603" i="15"/>
  <c r="H6604" i="15"/>
  <c r="H6605" i="15"/>
  <c r="H6606" i="15"/>
  <c r="H6607" i="15"/>
  <c r="H6608" i="15"/>
  <c r="H6609" i="15"/>
  <c r="H6610" i="15"/>
  <c r="H6611" i="15"/>
  <c r="H6612" i="15"/>
  <c r="H6613" i="15"/>
  <c r="H6614" i="15"/>
  <c r="H6615" i="15"/>
  <c r="H6616" i="15"/>
  <c r="H6617" i="15"/>
  <c r="H6618" i="15"/>
  <c r="H6619" i="15"/>
  <c r="H6620" i="15"/>
  <c r="H6621" i="15"/>
  <c r="H6622" i="15"/>
  <c r="H6623" i="15"/>
  <c r="H6624" i="15"/>
  <c r="H6625" i="15"/>
  <c r="H6626" i="15"/>
  <c r="H6627" i="15"/>
  <c r="H6628" i="15"/>
  <c r="H6629" i="15"/>
  <c r="H6630" i="15"/>
  <c r="H6631" i="15"/>
  <c r="H6632" i="15"/>
  <c r="H6633" i="15"/>
  <c r="H6634" i="15"/>
  <c r="H6635" i="15"/>
  <c r="H6636" i="15"/>
  <c r="H6637" i="15"/>
  <c r="H6638" i="15"/>
  <c r="H6639" i="15"/>
  <c r="H6640" i="15"/>
  <c r="H6641" i="15"/>
  <c r="H6642" i="15"/>
  <c r="H6643" i="15"/>
  <c r="H6644" i="15"/>
  <c r="H6645" i="15"/>
  <c r="H6646" i="15"/>
  <c r="H6647" i="15"/>
  <c r="H6648" i="15"/>
  <c r="H6649" i="15"/>
  <c r="H6650" i="15"/>
  <c r="H6651" i="15"/>
  <c r="H6652" i="15"/>
  <c r="H6653" i="15"/>
  <c r="H6654" i="15"/>
  <c r="H6655" i="15"/>
  <c r="H6656" i="15"/>
  <c r="H6657" i="15"/>
  <c r="H6658" i="15"/>
  <c r="H6659" i="15"/>
  <c r="H6660" i="15"/>
  <c r="H6661" i="15"/>
  <c r="H6662" i="15"/>
  <c r="H6663" i="15"/>
  <c r="H6664" i="15"/>
  <c r="H6665" i="15"/>
  <c r="H6666" i="15"/>
  <c r="H6667" i="15"/>
  <c r="H6668" i="15"/>
  <c r="H6669" i="15"/>
  <c r="H6670" i="15"/>
  <c r="H6671" i="15"/>
  <c r="H6672" i="15"/>
  <c r="H6673" i="15"/>
  <c r="H6674" i="15"/>
  <c r="H6675" i="15"/>
  <c r="H6676" i="15"/>
  <c r="H6677" i="15"/>
  <c r="H6678" i="15"/>
  <c r="H6679" i="15"/>
  <c r="H6680" i="15"/>
  <c r="H6681" i="15"/>
  <c r="H6682" i="15"/>
  <c r="H6683" i="15"/>
  <c r="H6684" i="15"/>
  <c r="H6685" i="15"/>
  <c r="H6686" i="15"/>
  <c r="H6687" i="15"/>
  <c r="H6688" i="15"/>
  <c r="H6689" i="15"/>
  <c r="H6690" i="15"/>
  <c r="H6691" i="15"/>
  <c r="H6692" i="15"/>
  <c r="H6693" i="15"/>
  <c r="H6694" i="15"/>
  <c r="H6695" i="15"/>
  <c r="H6696" i="15"/>
  <c r="H6697" i="15"/>
  <c r="H6698" i="15"/>
  <c r="H6699" i="15"/>
  <c r="H6700" i="15"/>
  <c r="H6701" i="15"/>
  <c r="H6702" i="15"/>
  <c r="H6703" i="15"/>
  <c r="H6704" i="15"/>
  <c r="H6705" i="15"/>
  <c r="H6706" i="15"/>
  <c r="H6707" i="15"/>
  <c r="H6708" i="15"/>
  <c r="H6709" i="15"/>
  <c r="H6710" i="15"/>
  <c r="H6711" i="15"/>
  <c r="H6712" i="15"/>
  <c r="H6713" i="15"/>
  <c r="H6714" i="15"/>
  <c r="H6715" i="15"/>
  <c r="H6716" i="15"/>
  <c r="H6717" i="15"/>
  <c r="H6718" i="15"/>
  <c r="H6719" i="15"/>
  <c r="H6720" i="15"/>
  <c r="H6721" i="15"/>
  <c r="H6722" i="15"/>
  <c r="H6723" i="15"/>
  <c r="H6724" i="15"/>
  <c r="H6725" i="15"/>
  <c r="H6726" i="15"/>
  <c r="H6727" i="15"/>
  <c r="H6728" i="15"/>
  <c r="H6729" i="15"/>
  <c r="H6730" i="15"/>
  <c r="H6731" i="15"/>
  <c r="H6732" i="15"/>
  <c r="H6733" i="15"/>
  <c r="H6734" i="15"/>
  <c r="H6735" i="15"/>
  <c r="H6736" i="15"/>
  <c r="H6737" i="15"/>
  <c r="H6738" i="15"/>
  <c r="H6739" i="15"/>
  <c r="H6740" i="15"/>
  <c r="H6741" i="15"/>
  <c r="H6742" i="15"/>
  <c r="H6743" i="15"/>
  <c r="H6744" i="15"/>
  <c r="H6745" i="15"/>
  <c r="H6746" i="15"/>
  <c r="H6747" i="15"/>
  <c r="H6748" i="15"/>
  <c r="H6749" i="15"/>
  <c r="H6750" i="15"/>
  <c r="H6751" i="15"/>
  <c r="H6752" i="15"/>
  <c r="H6753" i="15"/>
  <c r="H6754" i="15"/>
  <c r="H6755" i="15"/>
  <c r="H6756" i="15"/>
  <c r="H6757" i="15"/>
  <c r="H6758" i="15"/>
  <c r="H6759" i="15"/>
  <c r="H6760" i="15"/>
  <c r="H6761" i="15"/>
  <c r="H6762" i="15"/>
  <c r="H6763" i="15"/>
  <c r="H6764" i="15"/>
  <c r="H6765" i="15"/>
  <c r="H6766" i="15"/>
  <c r="H6767" i="15"/>
  <c r="H6768" i="15"/>
  <c r="H6769" i="15"/>
  <c r="H6770" i="15"/>
  <c r="H6771" i="15"/>
  <c r="H6772" i="15"/>
  <c r="H6773" i="15"/>
  <c r="H6774" i="15"/>
  <c r="H6775" i="15"/>
  <c r="H6776" i="15"/>
  <c r="H6777" i="15"/>
  <c r="H6778" i="15"/>
  <c r="H6779" i="15"/>
  <c r="H6780" i="15"/>
  <c r="H6781" i="15"/>
  <c r="H6782" i="15"/>
  <c r="H6783" i="15"/>
  <c r="H6784" i="15"/>
  <c r="H6785" i="15"/>
  <c r="H6786" i="15"/>
  <c r="H6787" i="15"/>
  <c r="H6788" i="15"/>
  <c r="H6789" i="15"/>
  <c r="H6790" i="15"/>
  <c r="H6791" i="15"/>
  <c r="H6792" i="15"/>
  <c r="H6793" i="15"/>
  <c r="H6794" i="15"/>
  <c r="H6795" i="15"/>
  <c r="H6796" i="15"/>
  <c r="H6797" i="15"/>
  <c r="H6798" i="15"/>
  <c r="H6799" i="15"/>
  <c r="H6800" i="15"/>
  <c r="H6801" i="15"/>
  <c r="H6802" i="15"/>
  <c r="H6803" i="15"/>
  <c r="H6804" i="15"/>
  <c r="H6805" i="15"/>
  <c r="H6806" i="15"/>
  <c r="H6807" i="15"/>
  <c r="H6808" i="15"/>
  <c r="H6809" i="15"/>
  <c r="H6810" i="15"/>
  <c r="H6811" i="15"/>
  <c r="H6812" i="15"/>
  <c r="H6813" i="15"/>
  <c r="H6814" i="15"/>
  <c r="H6815" i="15"/>
  <c r="H6816" i="15"/>
  <c r="H6817" i="15"/>
  <c r="H6818" i="15"/>
  <c r="H6819" i="15"/>
  <c r="H6820" i="15"/>
  <c r="H6821" i="15"/>
  <c r="H6822" i="15"/>
  <c r="H6823" i="15"/>
  <c r="H6824" i="15"/>
  <c r="H6825" i="15"/>
  <c r="H6826" i="15"/>
  <c r="H6827" i="15"/>
  <c r="H6828" i="15"/>
  <c r="H6829" i="15"/>
  <c r="H6830" i="15"/>
  <c r="H6831" i="15"/>
  <c r="H6832" i="15"/>
  <c r="H6833" i="15"/>
  <c r="H6834" i="15"/>
  <c r="H6835" i="15"/>
  <c r="H6836" i="15"/>
  <c r="H6837" i="15"/>
  <c r="H6838" i="15"/>
  <c r="H6839" i="15"/>
  <c r="H6840" i="15"/>
  <c r="H6841" i="15"/>
  <c r="H6842" i="15"/>
  <c r="H6843" i="15"/>
  <c r="H6844" i="15"/>
  <c r="H6845" i="15"/>
  <c r="H6846" i="15"/>
  <c r="H6847" i="15"/>
  <c r="H6848" i="15"/>
  <c r="H6849" i="15"/>
  <c r="H6850" i="15"/>
  <c r="H6851" i="15"/>
  <c r="H6852" i="15"/>
  <c r="H6853" i="15"/>
  <c r="H6854" i="15"/>
  <c r="H6855" i="15"/>
  <c r="H6856" i="15"/>
  <c r="H6857" i="15"/>
  <c r="H6858" i="15"/>
  <c r="H6859" i="15"/>
  <c r="H6860" i="15"/>
  <c r="H6861" i="15"/>
  <c r="H6862" i="15"/>
  <c r="H6863" i="15"/>
  <c r="H6864" i="15"/>
  <c r="H6865" i="15"/>
  <c r="H6866" i="15"/>
  <c r="H6867" i="15"/>
  <c r="H6868" i="15"/>
  <c r="H6869" i="15"/>
  <c r="H6870" i="15"/>
  <c r="H6871" i="15"/>
  <c r="H6872" i="15"/>
  <c r="H6873" i="15"/>
  <c r="H6874" i="15"/>
  <c r="H6875" i="15"/>
  <c r="H6876" i="15"/>
  <c r="H6877" i="15"/>
  <c r="H6878" i="15"/>
  <c r="H6879" i="15"/>
  <c r="H6880" i="15"/>
  <c r="H6881" i="15"/>
  <c r="H6882" i="15"/>
  <c r="H6883" i="15"/>
  <c r="H6884" i="15"/>
  <c r="H6885" i="15"/>
  <c r="H6886" i="15"/>
  <c r="H6887" i="15"/>
  <c r="H6888" i="15"/>
  <c r="H6889" i="15"/>
  <c r="H6890" i="15"/>
  <c r="H6891" i="15"/>
  <c r="H6892" i="15"/>
  <c r="H6893" i="15"/>
  <c r="H6894" i="15"/>
  <c r="H6895" i="15"/>
  <c r="H6896" i="15"/>
  <c r="H6897" i="15"/>
  <c r="H6898" i="15"/>
  <c r="H6899" i="15"/>
  <c r="H6900" i="15"/>
  <c r="H6901" i="15"/>
  <c r="H6902" i="15"/>
  <c r="H6903" i="15"/>
  <c r="H6904" i="15"/>
  <c r="H6905" i="15"/>
  <c r="H6906" i="15"/>
  <c r="H6907" i="15"/>
  <c r="H6908" i="15"/>
  <c r="H6909" i="15"/>
  <c r="H6910" i="15"/>
  <c r="H6911" i="15"/>
  <c r="H6912" i="15"/>
  <c r="H6913" i="15"/>
  <c r="H6914" i="15"/>
  <c r="H6915" i="15"/>
  <c r="H6916" i="15"/>
  <c r="H6917" i="15"/>
  <c r="H6918" i="15"/>
  <c r="H6919" i="15"/>
  <c r="H6920" i="15"/>
  <c r="H6921" i="15"/>
  <c r="H6922" i="15"/>
  <c r="H6923" i="15"/>
  <c r="H6924" i="15"/>
  <c r="H6925" i="15"/>
  <c r="H6926" i="15"/>
  <c r="H6927" i="15"/>
  <c r="H6928" i="15"/>
  <c r="H6929" i="15"/>
  <c r="H6930" i="15"/>
  <c r="H6931" i="15"/>
  <c r="H6932" i="15"/>
  <c r="H6933" i="15"/>
  <c r="H6934" i="15"/>
  <c r="H6935" i="15"/>
  <c r="H6936" i="15"/>
  <c r="H6937" i="15"/>
  <c r="H6938" i="15"/>
  <c r="H6939" i="15"/>
  <c r="H6940" i="15"/>
  <c r="H6941" i="15"/>
  <c r="H6942" i="15"/>
  <c r="H6943" i="15"/>
  <c r="H6944" i="15"/>
  <c r="H6945" i="15"/>
  <c r="H6946" i="15"/>
  <c r="H6947" i="15"/>
  <c r="H6948" i="15"/>
  <c r="H6949" i="15"/>
  <c r="H6950" i="15"/>
  <c r="H6951" i="15"/>
  <c r="H6952" i="15"/>
  <c r="H6953" i="15"/>
  <c r="H6954" i="15"/>
  <c r="H6955" i="15"/>
  <c r="H6956" i="15"/>
  <c r="H6957" i="15"/>
  <c r="H6958" i="15"/>
  <c r="H6959" i="15"/>
  <c r="H6960" i="15"/>
  <c r="H6961" i="15"/>
  <c r="H6962" i="15"/>
  <c r="H6963" i="15"/>
  <c r="H6964" i="15"/>
  <c r="H6965" i="15"/>
  <c r="H6966" i="15"/>
  <c r="H6967" i="15"/>
  <c r="H6968" i="15"/>
  <c r="H6969" i="15"/>
  <c r="H6970" i="15"/>
  <c r="H6971" i="15"/>
  <c r="H6972" i="15"/>
  <c r="H6973" i="15"/>
  <c r="H6974" i="15"/>
  <c r="H6975" i="15"/>
  <c r="H6976" i="15"/>
  <c r="H6977" i="15"/>
  <c r="H6978" i="15"/>
  <c r="H6979" i="15"/>
  <c r="H6980" i="15"/>
  <c r="H6981" i="15"/>
  <c r="H6982" i="15"/>
  <c r="H6983" i="15"/>
  <c r="H6984" i="15"/>
  <c r="H6985" i="15"/>
  <c r="H6986" i="15"/>
  <c r="H6987" i="15"/>
  <c r="H6988" i="15"/>
  <c r="H6989" i="15"/>
  <c r="H6990" i="15"/>
  <c r="H6991" i="15"/>
  <c r="H6992" i="15"/>
  <c r="H6993" i="15"/>
  <c r="H6994" i="15"/>
  <c r="H6995" i="15"/>
  <c r="H6996" i="15"/>
  <c r="H6997" i="15"/>
  <c r="H6998" i="15"/>
  <c r="H6999" i="15"/>
  <c r="H7000" i="15"/>
  <c r="H7001" i="15"/>
  <c r="H7002" i="15"/>
  <c r="H7003" i="15"/>
  <c r="H7004" i="15"/>
  <c r="H7005" i="15"/>
  <c r="H7006" i="15"/>
  <c r="H7007" i="15"/>
  <c r="H7008" i="15"/>
  <c r="H7009" i="15"/>
  <c r="H7010" i="15"/>
  <c r="H7011" i="15"/>
  <c r="H7012" i="15"/>
  <c r="H7013" i="15"/>
  <c r="H7014" i="15"/>
  <c r="H7015" i="15"/>
  <c r="H7016" i="15"/>
  <c r="H7017" i="15"/>
  <c r="H7018" i="15"/>
  <c r="H7019" i="15"/>
  <c r="H7020" i="15"/>
  <c r="H7021" i="15"/>
  <c r="H7022" i="15"/>
  <c r="H7023" i="15"/>
  <c r="H7024" i="15"/>
  <c r="H7025" i="15"/>
  <c r="H7026" i="15"/>
  <c r="H7027" i="15"/>
  <c r="H7028" i="15"/>
  <c r="H7029" i="15"/>
  <c r="H7030" i="15"/>
  <c r="H7031" i="15"/>
  <c r="H7032" i="15"/>
  <c r="H7033" i="15"/>
  <c r="H7034" i="15"/>
  <c r="H7035" i="15"/>
  <c r="H7036" i="15"/>
  <c r="H7037" i="15"/>
  <c r="H7038" i="15"/>
  <c r="H7039" i="15"/>
  <c r="H7040" i="15"/>
  <c r="H7041" i="15"/>
  <c r="H7042" i="15"/>
  <c r="H7043" i="15"/>
  <c r="H7044" i="15"/>
  <c r="H7045" i="15"/>
  <c r="H7046" i="15"/>
  <c r="H7047" i="15"/>
  <c r="H7048" i="15"/>
  <c r="H7049" i="15"/>
  <c r="H7050" i="15"/>
  <c r="H7051" i="15"/>
  <c r="H7052" i="15"/>
  <c r="H7053" i="15"/>
  <c r="H7054" i="15"/>
  <c r="H7055" i="15"/>
  <c r="H7056" i="15"/>
  <c r="H7057" i="15"/>
  <c r="H7058" i="15"/>
  <c r="H7059" i="15"/>
  <c r="H7060" i="15"/>
  <c r="H7061" i="15"/>
  <c r="H7062" i="15"/>
  <c r="H7063" i="15"/>
  <c r="H7064" i="15"/>
  <c r="H7065" i="15"/>
  <c r="H7066" i="15"/>
  <c r="H7067" i="15"/>
  <c r="H7068" i="15"/>
  <c r="H7069" i="15"/>
  <c r="H7070" i="15"/>
  <c r="H7071" i="15"/>
  <c r="H7072" i="15"/>
  <c r="H7073" i="15"/>
  <c r="H7074" i="15"/>
  <c r="H7075" i="15"/>
  <c r="H7076" i="15"/>
  <c r="H7077" i="15"/>
  <c r="H7078" i="15"/>
  <c r="H7079" i="15"/>
  <c r="H7080" i="15"/>
  <c r="H7081" i="15"/>
  <c r="H7082" i="15"/>
  <c r="H7083" i="15"/>
  <c r="H7084" i="15"/>
  <c r="H7085" i="15"/>
  <c r="H7086" i="15"/>
  <c r="H7087" i="15"/>
  <c r="H7088" i="15"/>
  <c r="H7089" i="15"/>
  <c r="H7090" i="15"/>
  <c r="H7091" i="15"/>
  <c r="H7092" i="15"/>
  <c r="H7093" i="15"/>
  <c r="H7094" i="15"/>
  <c r="H7095" i="15"/>
  <c r="H7096" i="15"/>
  <c r="H7097" i="15"/>
  <c r="H7098" i="15"/>
  <c r="H7099" i="15"/>
  <c r="H7100" i="15"/>
  <c r="H7101" i="15"/>
  <c r="H7102" i="15"/>
  <c r="H7103" i="15"/>
  <c r="H7104" i="15"/>
  <c r="H7105" i="15"/>
  <c r="H7106" i="15"/>
  <c r="H7107" i="15"/>
  <c r="H7108" i="15"/>
  <c r="H7109" i="15"/>
  <c r="H7110" i="15"/>
  <c r="H7111" i="15"/>
  <c r="H7112" i="15"/>
  <c r="H7113" i="15"/>
  <c r="H7114" i="15"/>
  <c r="H7115" i="15"/>
  <c r="H7116" i="15"/>
  <c r="H7117" i="15"/>
  <c r="H7118" i="15"/>
  <c r="H7119" i="15"/>
  <c r="H7120" i="15"/>
  <c r="H7121" i="15"/>
  <c r="H7122" i="15"/>
  <c r="H7123" i="15"/>
  <c r="H7124" i="15"/>
  <c r="H7125" i="15"/>
  <c r="H7126" i="15"/>
  <c r="H7127" i="15"/>
  <c r="H7128" i="15"/>
  <c r="H7129" i="15"/>
  <c r="H7130" i="15"/>
  <c r="H7131" i="15"/>
  <c r="H7132" i="15"/>
  <c r="H7133" i="15"/>
  <c r="H7134" i="15"/>
  <c r="H7135" i="15"/>
  <c r="H7136" i="15"/>
  <c r="H7137" i="15"/>
  <c r="H7138" i="15"/>
  <c r="H7139" i="15"/>
  <c r="H7140" i="15"/>
  <c r="H7141" i="15"/>
  <c r="H7142" i="15"/>
  <c r="H7143" i="15"/>
  <c r="H7144" i="15"/>
  <c r="H7145" i="15"/>
  <c r="H7146" i="15"/>
  <c r="H7147" i="15"/>
  <c r="H7148" i="15"/>
  <c r="H7149" i="15"/>
  <c r="H7150" i="15"/>
  <c r="H7151" i="15"/>
  <c r="H7152" i="15"/>
  <c r="H7153" i="15"/>
  <c r="H7154" i="15"/>
  <c r="H7155" i="15"/>
  <c r="H7156" i="15"/>
  <c r="H7157" i="15"/>
  <c r="H7158" i="15"/>
  <c r="H7159" i="15"/>
  <c r="H7160" i="15"/>
  <c r="H7161" i="15"/>
  <c r="H7162" i="15"/>
  <c r="H7163" i="15"/>
  <c r="H7164" i="15"/>
  <c r="H7165" i="15"/>
  <c r="H7166" i="15"/>
  <c r="H7167" i="15"/>
  <c r="H7168" i="15"/>
  <c r="H7169" i="15"/>
  <c r="H7170" i="15"/>
  <c r="H7171" i="15"/>
  <c r="H7172" i="15"/>
  <c r="H7173" i="15"/>
  <c r="H7174" i="15"/>
  <c r="H7175" i="15"/>
  <c r="H7176" i="15"/>
  <c r="H7177" i="15"/>
  <c r="H7178" i="15"/>
  <c r="H7179" i="15"/>
  <c r="H7180" i="15"/>
  <c r="H7181" i="15"/>
  <c r="H7182" i="15"/>
  <c r="H7183" i="15"/>
  <c r="H7184" i="15"/>
  <c r="H7185" i="15"/>
  <c r="H7186" i="15"/>
  <c r="H7187" i="15"/>
  <c r="H7188" i="15"/>
  <c r="H7189" i="15"/>
  <c r="H7190" i="15"/>
  <c r="H7191" i="15"/>
  <c r="H7192" i="15"/>
  <c r="H7193" i="15"/>
  <c r="H7194" i="15"/>
  <c r="H7195" i="15"/>
  <c r="H7196" i="15"/>
  <c r="H7197" i="15"/>
  <c r="H7198" i="15"/>
  <c r="H7199" i="15"/>
  <c r="H7200" i="15"/>
  <c r="H7201" i="15"/>
  <c r="H7202" i="15"/>
  <c r="H7203" i="15"/>
  <c r="H7204" i="15"/>
  <c r="H7205" i="15"/>
  <c r="H7206" i="15"/>
  <c r="H7207" i="15"/>
  <c r="H7208" i="15"/>
  <c r="H7209" i="15"/>
  <c r="H7210" i="15"/>
  <c r="H7211" i="15"/>
  <c r="H7212" i="15"/>
  <c r="H7213" i="15"/>
  <c r="H7214" i="15"/>
  <c r="H7215" i="15"/>
  <c r="H7216" i="15"/>
  <c r="H7217" i="15"/>
  <c r="H7218" i="15"/>
  <c r="H7219" i="15"/>
  <c r="H7220" i="15"/>
  <c r="H7221" i="15"/>
  <c r="H7222" i="15"/>
  <c r="H7223" i="15"/>
  <c r="H7224" i="15"/>
  <c r="H7225" i="15"/>
  <c r="H7226" i="15"/>
  <c r="H7227" i="15"/>
  <c r="H7228" i="15"/>
  <c r="H7229" i="15"/>
  <c r="H7230" i="15"/>
  <c r="H7231" i="15"/>
  <c r="H7232" i="15"/>
  <c r="H7233" i="15"/>
  <c r="H7234" i="15"/>
  <c r="H7235" i="15"/>
  <c r="H7236" i="15"/>
  <c r="H7237" i="15"/>
  <c r="H7238" i="15"/>
  <c r="H7239" i="15"/>
  <c r="H7240" i="15"/>
  <c r="H7241" i="15"/>
  <c r="H7242" i="15"/>
  <c r="H7243" i="15"/>
  <c r="H7244" i="15"/>
  <c r="H7245" i="15"/>
  <c r="H7246" i="15"/>
  <c r="H7247" i="15"/>
  <c r="H7248" i="15"/>
  <c r="H7249" i="15"/>
  <c r="H7250" i="15"/>
  <c r="H7251" i="15"/>
  <c r="H7252" i="15"/>
  <c r="H7253" i="15"/>
  <c r="H7254" i="15"/>
  <c r="H7255" i="15"/>
  <c r="H7256" i="15"/>
  <c r="H7257" i="15"/>
  <c r="H7258" i="15"/>
  <c r="H7259" i="15"/>
  <c r="H7260" i="15"/>
  <c r="H7261" i="15"/>
  <c r="H7262" i="15"/>
  <c r="H7263" i="15"/>
  <c r="H7264" i="15"/>
  <c r="H7265" i="15"/>
  <c r="H7266" i="15"/>
  <c r="H7267" i="15"/>
  <c r="H7268" i="15"/>
  <c r="H7269" i="15"/>
  <c r="H7270" i="15"/>
  <c r="H7271" i="15"/>
  <c r="H7272" i="15"/>
  <c r="H7273" i="15"/>
  <c r="H7274" i="15"/>
  <c r="H7275" i="15"/>
  <c r="H7276" i="15"/>
  <c r="H7277" i="15"/>
  <c r="H7278" i="15"/>
  <c r="H7279" i="15"/>
  <c r="H7280" i="15"/>
  <c r="H7281" i="15"/>
  <c r="H7282" i="15"/>
  <c r="H7283" i="15"/>
  <c r="H7284" i="15"/>
  <c r="H7285" i="15"/>
  <c r="H7286" i="15"/>
  <c r="H7287" i="15"/>
  <c r="H7288" i="15"/>
  <c r="H7289" i="15"/>
  <c r="H7290" i="15"/>
  <c r="H7291" i="15"/>
  <c r="H7292" i="15"/>
  <c r="H7293" i="15"/>
  <c r="H7294" i="15"/>
  <c r="H7295" i="15"/>
  <c r="H7296" i="15"/>
  <c r="H7297" i="15"/>
  <c r="H7298" i="15"/>
  <c r="H7299" i="15"/>
  <c r="H7300" i="15"/>
  <c r="H7301" i="15"/>
  <c r="H7302" i="15"/>
  <c r="H7303" i="15"/>
  <c r="H7304" i="15"/>
  <c r="H7305" i="15"/>
  <c r="H7306" i="15"/>
  <c r="H7307" i="15"/>
  <c r="H7308" i="15"/>
  <c r="H7309" i="15"/>
  <c r="H7310" i="15"/>
  <c r="H7311" i="15"/>
  <c r="H7312" i="15"/>
  <c r="H7313" i="15"/>
  <c r="H7314" i="15"/>
  <c r="H7315" i="15"/>
  <c r="H7316" i="15"/>
  <c r="H7317" i="15"/>
  <c r="H7318" i="15"/>
  <c r="H7319" i="15"/>
  <c r="H7320" i="15"/>
  <c r="H7321" i="15"/>
  <c r="H7322" i="15"/>
  <c r="H7323" i="15"/>
  <c r="H7324" i="15"/>
  <c r="H7325" i="15"/>
  <c r="H7326" i="15"/>
  <c r="H7327" i="15"/>
  <c r="H7328" i="15"/>
  <c r="H7329" i="15"/>
  <c r="H7330" i="15"/>
  <c r="H7331" i="15"/>
  <c r="H7332" i="15"/>
  <c r="H7333" i="15"/>
  <c r="H7334" i="15"/>
  <c r="H7335" i="15"/>
  <c r="H7336" i="15"/>
  <c r="H7337" i="15"/>
  <c r="H7338" i="15"/>
  <c r="H7339" i="15"/>
  <c r="H7340" i="15"/>
  <c r="H7341" i="15"/>
  <c r="H7342" i="15"/>
  <c r="H7343" i="15"/>
  <c r="H7344" i="15"/>
  <c r="H7345" i="15"/>
  <c r="H7346" i="15"/>
  <c r="H7347" i="15"/>
  <c r="H7348" i="15"/>
  <c r="H7349" i="15"/>
  <c r="H7350" i="15"/>
  <c r="H7351" i="15"/>
  <c r="H7352" i="15"/>
  <c r="H7353" i="15"/>
  <c r="H7354" i="15"/>
  <c r="H7355" i="15"/>
  <c r="H7356" i="15"/>
  <c r="H7357" i="15"/>
  <c r="H7358" i="15"/>
  <c r="H7359" i="15"/>
  <c r="H7360" i="15"/>
  <c r="H7361" i="15"/>
  <c r="H7362" i="15"/>
  <c r="H7363" i="15"/>
  <c r="H7364" i="15"/>
  <c r="H7365" i="15"/>
  <c r="H7366" i="15"/>
  <c r="H7367" i="15"/>
  <c r="H7368" i="15"/>
  <c r="H7369" i="15"/>
  <c r="H7370" i="15"/>
  <c r="H7371" i="15"/>
  <c r="H7372" i="15"/>
  <c r="H7373" i="15"/>
  <c r="H7374" i="15"/>
  <c r="H7375" i="15"/>
  <c r="H7376" i="15"/>
  <c r="H7377" i="15"/>
  <c r="H7378" i="15"/>
  <c r="H7379" i="15"/>
  <c r="H7380" i="15"/>
  <c r="H7381" i="15"/>
  <c r="H7382" i="15"/>
  <c r="H7383" i="15"/>
  <c r="H7384" i="15"/>
  <c r="H7385" i="15"/>
  <c r="H7386" i="15"/>
  <c r="H7387" i="15"/>
  <c r="H7388" i="15"/>
  <c r="H7389" i="15"/>
  <c r="H7390" i="15"/>
  <c r="H7391" i="15"/>
  <c r="H7392" i="15"/>
  <c r="H7393" i="15"/>
  <c r="H7394" i="15"/>
  <c r="H7395" i="15"/>
  <c r="H7396" i="15"/>
  <c r="H7397" i="15"/>
  <c r="H7398" i="15"/>
  <c r="H7399" i="15"/>
  <c r="H7400" i="15"/>
  <c r="H7401" i="15"/>
  <c r="H7402" i="15"/>
  <c r="H7403" i="15"/>
  <c r="H7404" i="15"/>
  <c r="H7405" i="15"/>
  <c r="H7406" i="15"/>
  <c r="H7407" i="15"/>
  <c r="H7408" i="15"/>
  <c r="H7409" i="15"/>
  <c r="H7410" i="15"/>
  <c r="H7411" i="15"/>
  <c r="H7412" i="15"/>
  <c r="H7413" i="15"/>
  <c r="H7414" i="15"/>
  <c r="H7415" i="15"/>
  <c r="H7416" i="15"/>
  <c r="H7417" i="15"/>
  <c r="H7418" i="15"/>
  <c r="H7419" i="15"/>
  <c r="H7420" i="15"/>
  <c r="H7421" i="15"/>
  <c r="H7422" i="15"/>
  <c r="H7423" i="15"/>
  <c r="H7424" i="15"/>
  <c r="H7425" i="15"/>
  <c r="H7426" i="15"/>
  <c r="H7427" i="15"/>
  <c r="H7428" i="15"/>
  <c r="H7429" i="15"/>
  <c r="H7430" i="15"/>
  <c r="H7431" i="15"/>
  <c r="H7432" i="15"/>
  <c r="H7433" i="15"/>
  <c r="H7434" i="15"/>
  <c r="H7435" i="15"/>
  <c r="H7436" i="15"/>
  <c r="H7437" i="15"/>
  <c r="H7438" i="15"/>
  <c r="H7439" i="15"/>
  <c r="H7440" i="15"/>
  <c r="H7441" i="15"/>
  <c r="H7442" i="15"/>
  <c r="H7443" i="15"/>
  <c r="H7444" i="15"/>
  <c r="H7445" i="15"/>
  <c r="H7446" i="15"/>
  <c r="H7447" i="15"/>
  <c r="H7448" i="15"/>
  <c r="H7449" i="15"/>
  <c r="H7450" i="15"/>
  <c r="H7451" i="15"/>
  <c r="H7452" i="15"/>
  <c r="H7453" i="15"/>
  <c r="H7454" i="15"/>
  <c r="H7455" i="15"/>
  <c r="H7456" i="15"/>
  <c r="H7457" i="15"/>
  <c r="H7458" i="15"/>
  <c r="H7459" i="15"/>
  <c r="H7460" i="15"/>
  <c r="H7461" i="15"/>
  <c r="H7462" i="15"/>
  <c r="H7463" i="15"/>
  <c r="H7464" i="15"/>
  <c r="H7465" i="15"/>
  <c r="H7466" i="15"/>
  <c r="H7467" i="15"/>
  <c r="H7468" i="15"/>
  <c r="H7469" i="15"/>
  <c r="H7470" i="15"/>
  <c r="H7471" i="15"/>
  <c r="H7472" i="15"/>
  <c r="H7473" i="15"/>
  <c r="H7474" i="15"/>
  <c r="H7475" i="15"/>
  <c r="H7476" i="15"/>
  <c r="H7477" i="15"/>
  <c r="H7478" i="15"/>
  <c r="H7479" i="15"/>
  <c r="H7480" i="15"/>
  <c r="H7481" i="15"/>
  <c r="H7482" i="15"/>
  <c r="H7483" i="15"/>
  <c r="H7484" i="15"/>
  <c r="H7485" i="15"/>
  <c r="H7486" i="15"/>
  <c r="H7487" i="15"/>
  <c r="H7488" i="15"/>
  <c r="H7489" i="15"/>
  <c r="H7490" i="15"/>
  <c r="H7491" i="15"/>
  <c r="H7492" i="15"/>
  <c r="H7493" i="15"/>
  <c r="H7494" i="15"/>
  <c r="H7495" i="15"/>
  <c r="H7496" i="15"/>
  <c r="H7497" i="15"/>
  <c r="H7498" i="15"/>
  <c r="H7499" i="15"/>
  <c r="H7500" i="15"/>
  <c r="H7501" i="15"/>
  <c r="H7502" i="15"/>
  <c r="H7503" i="15"/>
  <c r="H7504" i="15"/>
  <c r="H7505" i="15"/>
  <c r="H7506" i="15"/>
  <c r="H7507" i="15"/>
  <c r="H7508" i="15"/>
  <c r="H7509" i="15"/>
  <c r="H7510" i="15"/>
  <c r="H7511" i="15"/>
  <c r="H7512" i="15"/>
  <c r="H7513" i="15"/>
  <c r="H7514" i="15"/>
  <c r="H7515" i="15"/>
  <c r="H7516" i="15"/>
  <c r="H7517" i="15"/>
  <c r="H7518" i="15"/>
  <c r="H7519" i="15"/>
  <c r="H7520" i="15"/>
  <c r="H7521" i="15"/>
  <c r="H7522" i="15"/>
  <c r="H7523" i="15"/>
  <c r="H7524" i="15"/>
  <c r="H7525" i="15"/>
  <c r="H7526" i="15"/>
  <c r="H7527" i="15"/>
  <c r="H7528" i="15"/>
  <c r="H7529" i="15"/>
  <c r="H7530" i="15"/>
  <c r="H7531" i="15"/>
  <c r="H7532" i="15"/>
  <c r="H7533" i="15"/>
  <c r="H7534" i="15"/>
  <c r="H7535" i="15"/>
  <c r="H7536" i="15"/>
  <c r="H7537" i="15"/>
  <c r="H7538" i="15"/>
  <c r="H7539" i="15"/>
  <c r="H7540" i="15"/>
  <c r="H7541" i="15"/>
  <c r="H7542" i="15"/>
  <c r="H7543" i="15"/>
  <c r="H7544" i="15"/>
  <c r="H7545" i="15"/>
  <c r="H7546" i="15"/>
  <c r="H7547" i="15"/>
  <c r="H7548" i="15"/>
  <c r="H7549" i="15"/>
  <c r="H7550" i="15"/>
  <c r="H7551" i="15"/>
  <c r="H7552" i="15"/>
  <c r="H7553" i="15"/>
  <c r="H7554" i="15"/>
  <c r="H7555" i="15"/>
  <c r="H7556" i="15"/>
  <c r="H7557" i="15"/>
  <c r="H7558" i="15"/>
  <c r="H7559" i="15"/>
  <c r="H7560" i="15"/>
  <c r="H7561" i="15"/>
  <c r="H7562" i="15"/>
  <c r="H7563" i="15"/>
  <c r="H7564" i="15"/>
  <c r="H7565" i="15"/>
  <c r="H7566" i="15"/>
  <c r="H7567" i="15"/>
  <c r="H7568" i="15"/>
  <c r="H7569" i="15"/>
  <c r="H7570" i="15"/>
  <c r="H7571" i="15"/>
  <c r="H7572" i="15"/>
  <c r="H7573" i="15"/>
  <c r="H7574" i="15"/>
  <c r="H7575" i="15"/>
  <c r="H7576" i="15"/>
  <c r="H7577" i="15"/>
  <c r="H7578" i="15"/>
  <c r="H7579" i="15"/>
  <c r="H7580" i="15"/>
  <c r="H7581" i="15"/>
  <c r="H7582" i="15"/>
  <c r="H7583" i="15"/>
  <c r="H7584" i="15"/>
  <c r="H7585" i="15"/>
  <c r="H7586" i="15"/>
  <c r="H7587" i="15"/>
  <c r="H7588" i="15"/>
  <c r="H7589" i="15"/>
  <c r="H7590" i="15"/>
  <c r="H7591" i="15"/>
  <c r="H7592" i="15"/>
  <c r="H7593" i="15"/>
  <c r="H7594" i="15"/>
  <c r="H7595" i="15"/>
  <c r="H7596" i="15"/>
  <c r="H7597" i="15"/>
  <c r="H7598" i="15"/>
  <c r="H7599" i="15"/>
  <c r="H7600" i="15"/>
  <c r="H7601" i="15"/>
  <c r="H7602" i="15"/>
  <c r="H7603" i="15"/>
  <c r="H7604" i="15"/>
  <c r="H7605" i="15"/>
  <c r="H7606" i="15"/>
  <c r="H7607" i="15"/>
  <c r="H7608" i="15"/>
  <c r="H7609" i="15"/>
  <c r="H7610" i="15"/>
  <c r="H7611" i="15"/>
  <c r="H7612" i="15"/>
  <c r="H7613" i="15"/>
  <c r="H7614" i="15"/>
  <c r="H7615" i="15"/>
  <c r="H7616" i="15"/>
  <c r="H7617" i="15"/>
  <c r="H7618" i="15"/>
  <c r="H7619" i="15"/>
  <c r="H7620" i="15"/>
  <c r="H7621" i="15"/>
  <c r="H7622" i="15"/>
  <c r="H7623" i="15"/>
  <c r="H7624" i="15"/>
  <c r="H7625" i="15"/>
  <c r="H7626" i="15"/>
  <c r="H7627" i="15"/>
  <c r="H7628" i="15"/>
  <c r="H7629" i="15"/>
  <c r="H7630" i="15"/>
  <c r="H7631" i="15"/>
  <c r="H7632" i="15"/>
  <c r="H7633" i="15"/>
  <c r="H7634" i="15"/>
  <c r="H7635" i="15"/>
  <c r="H7636" i="15"/>
  <c r="H7637" i="15"/>
  <c r="H7638" i="15"/>
  <c r="H7639" i="15"/>
  <c r="H7640" i="15"/>
  <c r="H7641" i="15"/>
  <c r="H7642" i="15"/>
  <c r="H7643" i="15"/>
  <c r="H7644" i="15"/>
  <c r="H7645" i="15"/>
  <c r="H7646" i="15"/>
  <c r="H7647" i="15"/>
  <c r="H7648" i="15"/>
  <c r="H7649" i="15"/>
  <c r="H7650" i="15"/>
  <c r="H7651" i="15"/>
  <c r="H7652" i="15"/>
  <c r="H7653" i="15"/>
  <c r="H7654" i="15"/>
  <c r="H7655" i="15"/>
  <c r="H7656" i="15"/>
  <c r="H7657" i="15"/>
  <c r="H7658" i="15"/>
  <c r="H7659" i="15"/>
  <c r="H7660" i="15"/>
  <c r="H7661" i="15"/>
  <c r="H7662" i="15"/>
  <c r="H7663" i="15"/>
  <c r="H7664" i="15"/>
  <c r="H7665" i="15"/>
  <c r="H7666" i="15"/>
  <c r="H7667" i="15"/>
  <c r="H7668" i="15"/>
  <c r="H7669" i="15"/>
  <c r="H7670" i="15"/>
  <c r="H7671" i="15"/>
  <c r="H7672" i="15"/>
  <c r="H7673" i="15"/>
  <c r="H7674" i="15"/>
  <c r="H7675" i="15"/>
  <c r="H7676" i="15"/>
  <c r="H7677" i="15"/>
  <c r="H7678" i="15"/>
  <c r="H7679" i="15"/>
  <c r="H7680" i="15"/>
  <c r="H7681" i="15"/>
  <c r="H7682" i="15"/>
  <c r="H7683" i="15"/>
  <c r="H7684" i="15"/>
  <c r="H7685" i="15"/>
  <c r="H7686" i="15"/>
  <c r="H7687" i="15"/>
  <c r="H7688" i="15"/>
  <c r="H7689" i="15"/>
  <c r="H7690" i="15"/>
  <c r="H7691" i="15"/>
  <c r="H7692" i="15"/>
  <c r="H7693" i="15"/>
  <c r="H7694" i="15"/>
  <c r="H7695" i="15"/>
  <c r="H7696" i="15"/>
  <c r="H7697" i="15"/>
  <c r="H7698" i="15"/>
  <c r="H7699" i="15"/>
  <c r="H7700" i="15"/>
  <c r="H7701" i="15"/>
  <c r="H7702" i="15"/>
  <c r="H7703" i="15"/>
  <c r="H7704" i="15"/>
  <c r="H7705" i="15"/>
  <c r="H7706" i="15"/>
  <c r="H7707" i="15"/>
  <c r="H7708" i="15"/>
  <c r="H7709" i="15"/>
  <c r="H7710" i="15"/>
  <c r="H7711" i="15"/>
  <c r="H7712" i="15"/>
  <c r="H7713" i="15"/>
  <c r="H7714" i="15"/>
  <c r="H7715" i="15"/>
  <c r="H7716" i="15"/>
  <c r="H7717" i="15"/>
  <c r="H7718" i="15"/>
  <c r="H7719" i="15"/>
  <c r="H7720" i="15"/>
  <c r="H7721" i="15"/>
  <c r="H7722" i="15"/>
  <c r="H7723" i="15"/>
  <c r="H7724" i="15"/>
  <c r="H7725" i="15"/>
  <c r="H7726" i="15"/>
  <c r="H7727" i="15"/>
  <c r="H7728" i="15"/>
  <c r="H7729" i="15"/>
  <c r="H7730" i="15"/>
  <c r="H7731" i="15"/>
  <c r="H7732" i="15"/>
  <c r="H7733" i="15"/>
  <c r="H7734" i="15"/>
  <c r="H7735" i="15"/>
  <c r="H7736" i="15"/>
  <c r="H7737" i="15"/>
  <c r="H7738" i="15"/>
  <c r="H7739" i="15"/>
  <c r="H7740" i="15"/>
  <c r="H7741" i="15"/>
  <c r="H7742" i="15"/>
  <c r="H7743" i="15"/>
  <c r="H7744" i="15"/>
  <c r="H7745" i="15"/>
  <c r="H7746" i="15"/>
  <c r="H7747" i="15"/>
  <c r="H7748" i="15"/>
  <c r="H7749" i="15"/>
  <c r="H7750" i="15"/>
  <c r="H7751" i="15"/>
  <c r="H7752" i="15"/>
  <c r="H7753" i="15"/>
  <c r="H7754" i="15"/>
  <c r="H7755" i="15"/>
  <c r="H7756" i="15"/>
  <c r="H7757" i="15"/>
  <c r="H7758" i="15"/>
  <c r="H7759" i="15"/>
  <c r="H7760" i="15"/>
  <c r="H7761" i="15"/>
  <c r="H7762" i="15"/>
  <c r="H7763" i="15"/>
  <c r="H7764" i="15"/>
  <c r="H7765" i="15"/>
  <c r="H7766" i="15"/>
  <c r="H7767" i="15"/>
  <c r="H7768" i="15"/>
  <c r="H7769" i="15"/>
  <c r="H7770" i="15"/>
  <c r="H7771" i="15"/>
  <c r="H7772" i="15"/>
  <c r="H7773" i="15"/>
  <c r="H7774" i="15"/>
  <c r="H7775" i="15"/>
  <c r="H7776" i="15"/>
  <c r="H7777" i="15"/>
  <c r="H7778" i="15"/>
  <c r="H7779" i="15"/>
  <c r="H7780" i="15"/>
  <c r="H7781" i="15"/>
  <c r="H7782" i="15"/>
  <c r="H7783" i="15"/>
  <c r="H7784" i="15"/>
  <c r="H7785" i="15"/>
  <c r="H7786" i="15"/>
  <c r="H7787" i="15"/>
  <c r="H7788" i="15"/>
  <c r="H7789" i="15"/>
  <c r="H7790" i="15"/>
  <c r="H7791" i="15"/>
  <c r="H7792" i="15"/>
  <c r="H7793" i="15"/>
  <c r="H7794" i="15"/>
  <c r="H7795" i="15"/>
  <c r="H7796" i="15"/>
  <c r="H7797" i="15"/>
  <c r="H7798" i="15"/>
  <c r="H7799" i="15"/>
  <c r="H7800" i="15"/>
  <c r="H7801" i="15"/>
  <c r="H7802" i="15"/>
  <c r="H7803" i="15"/>
  <c r="H7804" i="15"/>
  <c r="H7805" i="15"/>
  <c r="H7806" i="15"/>
  <c r="H7807" i="15"/>
  <c r="H7808" i="15"/>
  <c r="H7809" i="15"/>
  <c r="H7810" i="15"/>
  <c r="H7811" i="15"/>
  <c r="H7812" i="15"/>
  <c r="H7813" i="15"/>
  <c r="H7814" i="15"/>
  <c r="H7815" i="15"/>
  <c r="H7816" i="15"/>
  <c r="H7817" i="15"/>
  <c r="H7818" i="15"/>
  <c r="H7819" i="15"/>
  <c r="H7820" i="15"/>
  <c r="H7821" i="15"/>
  <c r="H7822" i="15"/>
  <c r="H7823" i="15"/>
  <c r="H7824" i="15"/>
  <c r="H7825" i="15"/>
  <c r="H7826" i="15"/>
  <c r="H7827" i="15"/>
  <c r="H7828" i="15"/>
  <c r="H7829" i="15"/>
  <c r="H7830" i="15"/>
  <c r="H7831" i="15"/>
  <c r="H7832" i="15"/>
  <c r="H7833" i="15"/>
  <c r="H7834" i="15"/>
  <c r="H7835" i="15"/>
  <c r="H7836" i="15"/>
  <c r="H7837" i="15"/>
  <c r="H7838" i="15"/>
  <c r="H7839" i="15"/>
  <c r="H7840" i="15"/>
  <c r="H7841" i="15"/>
  <c r="H7842" i="15"/>
  <c r="H7843" i="15"/>
  <c r="H7844" i="15"/>
  <c r="H7845" i="15"/>
  <c r="H7846" i="15"/>
  <c r="H7847" i="15"/>
  <c r="H7848" i="15"/>
  <c r="H7849" i="15"/>
  <c r="H7850" i="15"/>
  <c r="H7851" i="15"/>
  <c r="H7852" i="15"/>
  <c r="H7853" i="15"/>
  <c r="H7854" i="15"/>
  <c r="H7855" i="15"/>
  <c r="H7856" i="15"/>
  <c r="H7857" i="15"/>
  <c r="H7858" i="15"/>
  <c r="H7859" i="15"/>
  <c r="H7860" i="15"/>
  <c r="H7861" i="15"/>
  <c r="H7862" i="15"/>
  <c r="H7863" i="15"/>
  <c r="H7864" i="15"/>
  <c r="H7865" i="15"/>
  <c r="H7866" i="15"/>
  <c r="H7867" i="15"/>
  <c r="H7868" i="15"/>
  <c r="H7869" i="15"/>
  <c r="H7870" i="15"/>
  <c r="H7871" i="15"/>
  <c r="H7872" i="15"/>
  <c r="H7873" i="15"/>
  <c r="H7874" i="15"/>
  <c r="H7875" i="15"/>
  <c r="H7876" i="15"/>
  <c r="H7877" i="15"/>
  <c r="H7878" i="15"/>
  <c r="H7879" i="15"/>
  <c r="H7880" i="15"/>
  <c r="H7881" i="15"/>
  <c r="H7882" i="15"/>
  <c r="H7883" i="15"/>
  <c r="H7884" i="15"/>
  <c r="H7885" i="15"/>
  <c r="H7886" i="15"/>
  <c r="H7887" i="15"/>
  <c r="H7888" i="15"/>
  <c r="H7889" i="15"/>
  <c r="H7890" i="15"/>
  <c r="H7891" i="15"/>
  <c r="H7892" i="15"/>
  <c r="H7893" i="15"/>
  <c r="H7894" i="15"/>
  <c r="H7895" i="15"/>
  <c r="H7896" i="15"/>
  <c r="H7897" i="15"/>
  <c r="H7898" i="15"/>
  <c r="H7899" i="15"/>
  <c r="H7900" i="15"/>
  <c r="H7901" i="15"/>
  <c r="H7902" i="15"/>
  <c r="H7903" i="15"/>
  <c r="H7904" i="15"/>
  <c r="H7905" i="15"/>
  <c r="H7906" i="15"/>
  <c r="H7907" i="15"/>
  <c r="H7908" i="15"/>
  <c r="H7909" i="15"/>
  <c r="H7910" i="15"/>
  <c r="H7911" i="15"/>
  <c r="H7912" i="15"/>
  <c r="H7913" i="15"/>
  <c r="H7914" i="15"/>
  <c r="H7915" i="15"/>
  <c r="H7916" i="15"/>
  <c r="H7917" i="15"/>
  <c r="H7918" i="15"/>
  <c r="H7919" i="15"/>
  <c r="H7920" i="15"/>
  <c r="H7921" i="15"/>
  <c r="H7922" i="15"/>
  <c r="H7923" i="15"/>
  <c r="H7924" i="15"/>
  <c r="H7925" i="15"/>
  <c r="H7926" i="15"/>
  <c r="H7927" i="15"/>
  <c r="H7928" i="15"/>
  <c r="H7929" i="15"/>
  <c r="H7930" i="15"/>
  <c r="H7931" i="15"/>
  <c r="H7932" i="15"/>
  <c r="H7933" i="15"/>
  <c r="H7934" i="15"/>
  <c r="H7935" i="15"/>
  <c r="H7936" i="15"/>
  <c r="H7937" i="15"/>
  <c r="H7938" i="15"/>
  <c r="H7939" i="15"/>
  <c r="H7940" i="15"/>
  <c r="H7941" i="15"/>
  <c r="H7942" i="15"/>
  <c r="H7943" i="15"/>
  <c r="H7944" i="15"/>
  <c r="H7945" i="15"/>
  <c r="H7946" i="15"/>
  <c r="H7947" i="15"/>
  <c r="H7948" i="15"/>
  <c r="H7949" i="15"/>
  <c r="H7950" i="15"/>
  <c r="H7951" i="15"/>
  <c r="H7952" i="15"/>
  <c r="H7953" i="15"/>
  <c r="H7954" i="15"/>
  <c r="H7955" i="15"/>
  <c r="H7956" i="15"/>
  <c r="H7957" i="15"/>
  <c r="H7958" i="15"/>
  <c r="H7959" i="15"/>
  <c r="H7960" i="15"/>
  <c r="H7961" i="15"/>
  <c r="H7962" i="15"/>
  <c r="H7963" i="15"/>
  <c r="H7964" i="15"/>
  <c r="H7965" i="15"/>
  <c r="H7966" i="15"/>
  <c r="H7967" i="15"/>
  <c r="H7968" i="15"/>
  <c r="H7969" i="15"/>
  <c r="H7970" i="15"/>
  <c r="H7971" i="15"/>
  <c r="H7972" i="15"/>
  <c r="H7973" i="15"/>
  <c r="H7974" i="15"/>
  <c r="H7975" i="15"/>
  <c r="H7976" i="15"/>
  <c r="H7977" i="15"/>
  <c r="H7978" i="15"/>
  <c r="H7979" i="15"/>
  <c r="H7980" i="15"/>
  <c r="H7981" i="15"/>
  <c r="H7982" i="15"/>
  <c r="H7983" i="15"/>
  <c r="H7984" i="15"/>
  <c r="H7985" i="15"/>
  <c r="H7986" i="15"/>
  <c r="H7987" i="15"/>
  <c r="H7988" i="15"/>
  <c r="H7989" i="15"/>
  <c r="H7990" i="15"/>
  <c r="H7991" i="15"/>
  <c r="H7992" i="15"/>
  <c r="H7993" i="15"/>
  <c r="H7994" i="15"/>
  <c r="H7995" i="15"/>
  <c r="H7996" i="15"/>
  <c r="H7997" i="15"/>
  <c r="H7998" i="15"/>
  <c r="H7999" i="15"/>
  <c r="H8000" i="15"/>
  <c r="H8001" i="15"/>
  <c r="H8002" i="15"/>
  <c r="H8003" i="15"/>
  <c r="H8004" i="15"/>
  <c r="H8005" i="15"/>
  <c r="H8006" i="15"/>
  <c r="H8007" i="15"/>
  <c r="H8008" i="15"/>
  <c r="H8009" i="15"/>
  <c r="H8010" i="15"/>
  <c r="H8011" i="15"/>
  <c r="H8012" i="15"/>
  <c r="H8013" i="15"/>
  <c r="H8014" i="15"/>
  <c r="H8015" i="15"/>
  <c r="H8016" i="15"/>
  <c r="H8017" i="15"/>
  <c r="H8018" i="15"/>
  <c r="H8019" i="15"/>
  <c r="H8020" i="15"/>
  <c r="H8021" i="15"/>
  <c r="H8022" i="15"/>
  <c r="H8023" i="15"/>
  <c r="H8024" i="15"/>
  <c r="H8025" i="15"/>
  <c r="H8026" i="15"/>
  <c r="H8027" i="15"/>
  <c r="H8028" i="15"/>
  <c r="H8029" i="15"/>
  <c r="H8030" i="15"/>
  <c r="H8031" i="15"/>
  <c r="H8032" i="15"/>
  <c r="H8033" i="15"/>
  <c r="H8034" i="15"/>
  <c r="H8035" i="15"/>
  <c r="H8036" i="15"/>
  <c r="H8037" i="15"/>
  <c r="H8038" i="15"/>
  <c r="H8039" i="15"/>
  <c r="H8040" i="15"/>
  <c r="H8041" i="15"/>
  <c r="H8042" i="15"/>
  <c r="H8043" i="15"/>
  <c r="H8044" i="15"/>
  <c r="H8045" i="15"/>
  <c r="H8046" i="15"/>
  <c r="H8047" i="15"/>
  <c r="H8048" i="15"/>
  <c r="H8049" i="15"/>
  <c r="H8050" i="15"/>
  <c r="H8051" i="15"/>
  <c r="H8052" i="15"/>
  <c r="H8053" i="15"/>
  <c r="H8054" i="15"/>
  <c r="H8055" i="15"/>
  <c r="H8056" i="15"/>
  <c r="H8057" i="15"/>
  <c r="H8058" i="15"/>
  <c r="H8059" i="15"/>
  <c r="H8060" i="15"/>
  <c r="H8061" i="15"/>
  <c r="H8062" i="15"/>
  <c r="H8063" i="15"/>
  <c r="H8064" i="15"/>
  <c r="H8065" i="15"/>
  <c r="H8066" i="15"/>
  <c r="H8067" i="15"/>
  <c r="H8068" i="15"/>
  <c r="H8069" i="15"/>
  <c r="H8070" i="15"/>
  <c r="H8071" i="15"/>
  <c r="H8072" i="15"/>
  <c r="H8073" i="15"/>
  <c r="H8074" i="15"/>
  <c r="H8075" i="15"/>
  <c r="H8076" i="15"/>
  <c r="H8077" i="15"/>
  <c r="H8078" i="15"/>
  <c r="H8079" i="15"/>
  <c r="H8080" i="15"/>
  <c r="H8081" i="15"/>
  <c r="H8082" i="15"/>
  <c r="H8083" i="15"/>
  <c r="H8084" i="15"/>
  <c r="H8085" i="15"/>
  <c r="H8086" i="15"/>
  <c r="H8087" i="15"/>
  <c r="H8088" i="15"/>
  <c r="H8089" i="15"/>
  <c r="H8090" i="15"/>
  <c r="H8091" i="15"/>
  <c r="H8092" i="15"/>
  <c r="H8093" i="15"/>
  <c r="H8094" i="15"/>
  <c r="H8095" i="15"/>
  <c r="H8096" i="15"/>
  <c r="H8097" i="15"/>
  <c r="H8098" i="15"/>
  <c r="H8099" i="15"/>
  <c r="H8100" i="15"/>
  <c r="H8101" i="15"/>
  <c r="H8102" i="15"/>
  <c r="H8103" i="15"/>
  <c r="H8104" i="15"/>
  <c r="H8105" i="15"/>
  <c r="H8106" i="15"/>
  <c r="H8107" i="15"/>
  <c r="H8108" i="15"/>
  <c r="H8109" i="15"/>
  <c r="H8110" i="15"/>
  <c r="H8111" i="15"/>
  <c r="H8112" i="15"/>
  <c r="H8113" i="15"/>
  <c r="H8114" i="15"/>
  <c r="H8115" i="15"/>
  <c r="H8116" i="15"/>
  <c r="H8117" i="15"/>
  <c r="H8118" i="15"/>
  <c r="H8119" i="15"/>
  <c r="H8120" i="15"/>
  <c r="H8121" i="15"/>
  <c r="H8122" i="15"/>
  <c r="H8123" i="15"/>
  <c r="H8124" i="15"/>
  <c r="H8125" i="15"/>
  <c r="H8126" i="15"/>
  <c r="H8127" i="15"/>
  <c r="H8128" i="15"/>
  <c r="H8129" i="15"/>
  <c r="H8130" i="15"/>
  <c r="H8131" i="15"/>
  <c r="H8132" i="15"/>
  <c r="H8133" i="15"/>
  <c r="H8134" i="15"/>
  <c r="H8135" i="15"/>
  <c r="H8136" i="15"/>
  <c r="H8137" i="15"/>
  <c r="H8138" i="15"/>
  <c r="H8139" i="15"/>
  <c r="H8140" i="15"/>
  <c r="H8141" i="15"/>
  <c r="H8142" i="15"/>
  <c r="H8143" i="15"/>
  <c r="H8144" i="15"/>
  <c r="H8145" i="15"/>
  <c r="H8146" i="15"/>
  <c r="H8147" i="15"/>
  <c r="H8148" i="15"/>
  <c r="H8149" i="15"/>
  <c r="H8150" i="15"/>
  <c r="H8151" i="15"/>
  <c r="H8152" i="15"/>
  <c r="H8153" i="15"/>
  <c r="H8154" i="15"/>
  <c r="H8155" i="15"/>
  <c r="H8156" i="15"/>
  <c r="H8157" i="15"/>
  <c r="H8158" i="15"/>
  <c r="H8159" i="15"/>
  <c r="H8160" i="15"/>
  <c r="H8161" i="15"/>
  <c r="H8162" i="15"/>
  <c r="H8163" i="15"/>
  <c r="H8164" i="15"/>
  <c r="H8165" i="15"/>
  <c r="H8166" i="15"/>
  <c r="H8167" i="15"/>
  <c r="H8168" i="15"/>
  <c r="H8169" i="15"/>
  <c r="H8170" i="15"/>
  <c r="H8171" i="15"/>
  <c r="H8172" i="15"/>
  <c r="H8173" i="15"/>
  <c r="H8174" i="15"/>
  <c r="H8175" i="15"/>
  <c r="H8176" i="15"/>
  <c r="H8177" i="15"/>
  <c r="H8178" i="15"/>
  <c r="H8179" i="15"/>
  <c r="H8180" i="15"/>
  <c r="H8181" i="15"/>
  <c r="H8182" i="15"/>
  <c r="H8183" i="15"/>
  <c r="H8184" i="15"/>
  <c r="H8185" i="15"/>
  <c r="H8186" i="15"/>
  <c r="H8187" i="15"/>
  <c r="H8188" i="15"/>
  <c r="H8189" i="15"/>
  <c r="H8190" i="15"/>
  <c r="H8191" i="15"/>
  <c r="H8192" i="15"/>
  <c r="H8193" i="15"/>
  <c r="H8194" i="15"/>
  <c r="H8195" i="15"/>
  <c r="H8196" i="15"/>
  <c r="H8197" i="15"/>
  <c r="H8198" i="15"/>
  <c r="H8199" i="15"/>
  <c r="H8200" i="15"/>
  <c r="H8201" i="15"/>
  <c r="H8202" i="15"/>
  <c r="H8203" i="15"/>
  <c r="H8204" i="15"/>
  <c r="H8205" i="15"/>
  <c r="H8206" i="15"/>
  <c r="H8207" i="15"/>
  <c r="H8208" i="15"/>
  <c r="H8209" i="15"/>
  <c r="H8210" i="15"/>
  <c r="H8211" i="15"/>
  <c r="H8212" i="15"/>
  <c r="H8213" i="15"/>
  <c r="H8214" i="15"/>
  <c r="H8215" i="15"/>
  <c r="H8216" i="15"/>
  <c r="H8217" i="15"/>
  <c r="H8218" i="15"/>
  <c r="H8219" i="15"/>
  <c r="H8220" i="15"/>
  <c r="H8221" i="15"/>
  <c r="H8222" i="15"/>
  <c r="H8223" i="15"/>
  <c r="H8224" i="15"/>
  <c r="H8225" i="15"/>
  <c r="H8226" i="15"/>
  <c r="H8227" i="15"/>
  <c r="H8228" i="15"/>
  <c r="H8229" i="15"/>
  <c r="H8230" i="15"/>
  <c r="H8231" i="15"/>
  <c r="H8232" i="15"/>
  <c r="H8233" i="15"/>
  <c r="H8234" i="15"/>
  <c r="H8235" i="15"/>
  <c r="H8236" i="15"/>
  <c r="H8237" i="15"/>
  <c r="H8238" i="15"/>
  <c r="H8239" i="15"/>
  <c r="H8240" i="15"/>
  <c r="H8241" i="15"/>
  <c r="H8242" i="15"/>
  <c r="H8243" i="15"/>
  <c r="H8244" i="15"/>
  <c r="H8245" i="15"/>
  <c r="H8246" i="15"/>
  <c r="H8247" i="15"/>
  <c r="H8248" i="15"/>
  <c r="H8249" i="15"/>
  <c r="H8250" i="15"/>
  <c r="H8251" i="15"/>
  <c r="H8252" i="15"/>
  <c r="H8253" i="15"/>
  <c r="H8254" i="15"/>
  <c r="H8255" i="15"/>
  <c r="H8256" i="15"/>
  <c r="H8257" i="15"/>
  <c r="H8258" i="15"/>
  <c r="H8259" i="15"/>
  <c r="H8260" i="15"/>
  <c r="H8261" i="15"/>
  <c r="H8262" i="15"/>
  <c r="H8263" i="15"/>
  <c r="H8264" i="15"/>
  <c r="H8265" i="15"/>
  <c r="H8266" i="15"/>
  <c r="H8267" i="15"/>
  <c r="H8268" i="15"/>
  <c r="H8269" i="15"/>
  <c r="H8270" i="15"/>
  <c r="H8271" i="15"/>
  <c r="H8272" i="15"/>
  <c r="H8273" i="15"/>
  <c r="H8274" i="15"/>
  <c r="H8275" i="15"/>
  <c r="H8276" i="15"/>
  <c r="H8277" i="15"/>
  <c r="H8278" i="15"/>
  <c r="H8279" i="15"/>
  <c r="H8280" i="15"/>
  <c r="H8281" i="15"/>
  <c r="H8282" i="15"/>
  <c r="H8283" i="15"/>
  <c r="H8284" i="15"/>
  <c r="H8285" i="15"/>
  <c r="H8286" i="15"/>
  <c r="H8287" i="15"/>
  <c r="H8288" i="15"/>
  <c r="H8289" i="15"/>
  <c r="H8290" i="15"/>
  <c r="H8291" i="15"/>
  <c r="H8292" i="15"/>
  <c r="H8293" i="15"/>
  <c r="H8294" i="15"/>
  <c r="H8295" i="15"/>
  <c r="H8296" i="15"/>
  <c r="H8297" i="15"/>
  <c r="H8298" i="15"/>
  <c r="H8299" i="15"/>
  <c r="H8300" i="15"/>
  <c r="H8301" i="15"/>
  <c r="H8302" i="15"/>
  <c r="H8303" i="15"/>
  <c r="H8304" i="15"/>
  <c r="H8305" i="15"/>
  <c r="H8306" i="15"/>
  <c r="H8307" i="15"/>
  <c r="H8308" i="15"/>
  <c r="H8309" i="15"/>
  <c r="H8310" i="15"/>
  <c r="H8311" i="15"/>
  <c r="H8312" i="15"/>
  <c r="H8313" i="15"/>
  <c r="H8314" i="15"/>
  <c r="H8315" i="15"/>
  <c r="H8316" i="15"/>
  <c r="H8317" i="15"/>
  <c r="H8318" i="15"/>
  <c r="H8319" i="15"/>
  <c r="H8320" i="15"/>
  <c r="H8321" i="15"/>
  <c r="H8322" i="15"/>
  <c r="H8323" i="15"/>
  <c r="H8324" i="15"/>
  <c r="H8325" i="15"/>
  <c r="H8326" i="15"/>
  <c r="H8327" i="15"/>
  <c r="H8328" i="15"/>
  <c r="H8329" i="15"/>
  <c r="H8330" i="15"/>
  <c r="H8331" i="15"/>
  <c r="H8332" i="15"/>
  <c r="H8333" i="15"/>
  <c r="H8334" i="15"/>
  <c r="H8335" i="15"/>
  <c r="H8336" i="15"/>
  <c r="H8337" i="15"/>
  <c r="H8338" i="15"/>
  <c r="H8339" i="15"/>
  <c r="H8340" i="15"/>
  <c r="H8341" i="15"/>
  <c r="H8342" i="15"/>
  <c r="H8343" i="15"/>
  <c r="H8344" i="15"/>
  <c r="H8345" i="15"/>
  <c r="H8346" i="15"/>
  <c r="H8347" i="15"/>
  <c r="H8348" i="15"/>
  <c r="H8349" i="15"/>
  <c r="H8350" i="15"/>
  <c r="H8351" i="15"/>
  <c r="H8352" i="15"/>
  <c r="H8353" i="15"/>
  <c r="H8354" i="15"/>
  <c r="H8355" i="15"/>
  <c r="H8356" i="15"/>
  <c r="H8357" i="15"/>
  <c r="H8358" i="15"/>
  <c r="H8359" i="15"/>
  <c r="H8360" i="15"/>
  <c r="H8361" i="15"/>
  <c r="H8362" i="15"/>
  <c r="H8363" i="15"/>
  <c r="H8364" i="15"/>
  <c r="H8365" i="15"/>
  <c r="H8366" i="15"/>
  <c r="H8367" i="15"/>
  <c r="H8368" i="15"/>
  <c r="H8369" i="15"/>
  <c r="H8370" i="15"/>
  <c r="H8371" i="15"/>
  <c r="H8372" i="15"/>
  <c r="H8373" i="15"/>
  <c r="H8374" i="15"/>
  <c r="H8375" i="15"/>
  <c r="H8376" i="15"/>
  <c r="H8377" i="15"/>
  <c r="H8378" i="15"/>
  <c r="H8379" i="15"/>
  <c r="H8380" i="15"/>
  <c r="H8381" i="15"/>
  <c r="H8382" i="15"/>
  <c r="H8383" i="15"/>
  <c r="H8384" i="15"/>
  <c r="H8385" i="15"/>
  <c r="H8386" i="15"/>
  <c r="H8387" i="15"/>
  <c r="H8388" i="15"/>
  <c r="H8389" i="15"/>
  <c r="H8390" i="15"/>
  <c r="H8391" i="15"/>
  <c r="H8392" i="15"/>
  <c r="H8393" i="15"/>
  <c r="H8394" i="15"/>
  <c r="H8395" i="15"/>
  <c r="H8396" i="15"/>
  <c r="H8397" i="15"/>
  <c r="H8398" i="15"/>
  <c r="H8399" i="15"/>
  <c r="H8400" i="15"/>
  <c r="H8401" i="15"/>
  <c r="H8402" i="15"/>
  <c r="H8403" i="15"/>
  <c r="H8404" i="15"/>
  <c r="H8405" i="15"/>
  <c r="H8406" i="15"/>
  <c r="H8407" i="15"/>
  <c r="H8408" i="15"/>
  <c r="H8409" i="15"/>
  <c r="H8410" i="15"/>
  <c r="H8411" i="15"/>
  <c r="H8412" i="15"/>
  <c r="H8413" i="15"/>
  <c r="H8414" i="15"/>
  <c r="H8415" i="15"/>
  <c r="H8416" i="15"/>
  <c r="H8417" i="15"/>
  <c r="H8418" i="15"/>
  <c r="H8419" i="15"/>
  <c r="H8420" i="15"/>
  <c r="H8421" i="15"/>
  <c r="H8422" i="15"/>
  <c r="H8423" i="15"/>
  <c r="H8424" i="15"/>
  <c r="H8425" i="15"/>
  <c r="H8426" i="15"/>
  <c r="H8427" i="15"/>
  <c r="H8428" i="15"/>
  <c r="H8429" i="15"/>
  <c r="H8430" i="15"/>
  <c r="H8431" i="15"/>
  <c r="H8432" i="15"/>
  <c r="H8433" i="15"/>
  <c r="H8434" i="15"/>
  <c r="H8435" i="15"/>
  <c r="H8436" i="15"/>
  <c r="H8437" i="15"/>
  <c r="H8438" i="15"/>
  <c r="H8439" i="15"/>
  <c r="H8440" i="15"/>
  <c r="H8441" i="15"/>
  <c r="H8442" i="15"/>
  <c r="H8443" i="15"/>
  <c r="H8444" i="15"/>
  <c r="H8445" i="15"/>
  <c r="H8446" i="15"/>
  <c r="H8447" i="15"/>
  <c r="H8448" i="15"/>
  <c r="H8449" i="15"/>
  <c r="H8450" i="15"/>
  <c r="H8451" i="15"/>
  <c r="H8452" i="15"/>
  <c r="H8453" i="15"/>
  <c r="H8454" i="15"/>
  <c r="H8455" i="15"/>
  <c r="H8456" i="15"/>
  <c r="H8457" i="15"/>
  <c r="H8458" i="15"/>
  <c r="H8459" i="15"/>
  <c r="H8460" i="15"/>
  <c r="H8461" i="15"/>
  <c r="H8462" i="15"/>
  <c r="H8463" i="15"/>
  <c r="H8464" i="15"/>
  <c r="H8465" i="15"/>
  <c r="H8466" i="15"/>
  <c r="H8467" i="15"/>
  <c r="H8468" i="15"/>
  <c r="H8469" i="15"/>
  <c r="H8470" i="15"/>
  <c r="H8471" i="15"/>
  <c r="H8472" i="15"/>
  <c r="H8473" i="15"/>
  <c r="H8474" i="15"/>
  <c r="H8475" i="15"/>
  <c r="H8476" i="15"/>
  <c r="H8477" i="15"/>
  <c r="H8478" i="15"/>
  <c r="H8479" i="15"/>
  <c r="H8480" i="15"/>
  <c r="H8481" i="15"/>
  <c r="H8482" i="15"/>
  <c r="H8483" i="15"/>
  <c r="H8484" i="15"/>
  <c r="H8485" i="15"/>
  <c r="H8486" i="15"/>
  <c r="H8487" i="15"/>
  <c r="H8488" i="15"/>
  <c r="H8489" i="15"/>
  <c r="H8490" i="15"/>
  <c r="H8491" i="15"/>
  <c r="H8492" i="15"/>
  <c r="H8493" i="15"/>
  <c r="H8494" i="15"/>
  <c r="H8495" i="15"/>
  <c r="H8496" i="15"/>
  <c r="H8497" i="15"/>
  <c r="H8498" i="15"/>
  <c r="H8499" i="15"/>
  <c r="H8500" i="15"/>
  <c r="H8501" i="15"/>
  <c r="H8502" i="15"/>
  <c r="H8503" i="15"/>
  <c r="H8504" i="15"/>
  <c r="H8505" i="15"/>
  <c r="H8506" i="15"/>
  <c r="H8507" i="15"/>
  <c r="H8508" i="15"/>
  <c r="H8509" i="15"/>
  <c r="H8510" i="15"/>
  <c r="H8511" i="15"/>
  <c r="H8512" i="15"/>
  <c r="H8513" i="15"/>
  <c r="H8514" i="15"/>
  <c r="H8515" i="15"/>
  <c r="H8516" i="15"/>
  <c r="H8517" i="15"/>
  <c r="H8518" i="15"/>
  <c r="H8519" i="15"/>
  <c r="H8520" i="15"/>
  <c r="H8521" i="15"/>
  <c r="H8522" i="15"/>
  <c r="H8523" i="15"/>
  <c r="H8524" i="15"/>
  <c r="H8525" i="15"/>
  <c r="H8526" i="15"/>
  <c r="H8527" i="15"/>
  <c r="H8528" i="15"/>
  <c r="H8529" i="15"/>
  <c r="H8530" i="15"/>
  <c r="H8531" i="15"/>
  <c r="H8532" i="15"/>
  <c r="H8533" i="15"/>
  <c r="H8534" i="15"/>
  <c r="H8535" i="15"/>
  <c r="H8536" i="15"/>
  <c r="H8537" i="15"/>
  <c r="H8538" i="15"/>
  <c r="H8539" i="15"/>
  <c r="H8540" i="15"/>
  <c r="H8541" i="15"/>
  <c r="H8542" i="15"/>
  <c r="H8543" i="15"/>
  <c r="H8544" i="15"/>
  <c r="H8545" i="15"/>
  <c r="H8546" i="15"/>
  <c r="H8547" i="15"/>
  <c r="H8548" i="15"/>
  <c r="H8549" i="15"/>
  <c r="H8550" i="15"/>
  <c r="H8551" i="15"/>
  <c r="H8552" i="15"/>
  <c r="H8553" i="15"/>
  <c r="H8554" i="15"/>
  <c r="H8555" i="15"/>
  <c r="H8556" i="15"/>
  <c r="H8557" i="15"/>
  <c r="H8558" i="15"/>
  <c r="H8559" i="15"/>
  <c r="H8560" i="15"/>
  <c r="H8561" i="15"/>
  <c r="H8562" i="15"/>
  <c r="H8563" i="15"/>
  <c r="H8564" i="15"/>
  <c r="H8565" i="15"/>
  <c r="H8566" i="15"/>
  <c r="H8567" i="15"/>
  <c r="H8568" i="15"/>
  <c r="H8569" i="15"/>
  <c r="H8570" i="15"/>
  <c r="H8571" i="15"/>
  <c r="H8572" i="15"/>
  <c r="H8573" i="15"/>
  <c r="H8574" i="15"/>
  <c r="H8575" i="15"/>
  <c r="H8576" i="15"/>
  <c r="H8577" i="15"/>
  <c r="H8578" i="15"/>
  <c r="H8579" i="15"/>
  <c r="H8580" i="15"/>
  <c r="H8581" i="15"/>
  <c r="H8582" i="15"/>
  <c r="H8583" i="15"/>
  <c r="H8584" i="15"/>
  <c r="H8585" i="15"/>
  <c r="H8586" i="15"/>
  <c r="H8587" i="15"/>
  <c r="H8588" i="15"/>
  <c r="H8589" i="15"/>
  <c r="H8590" i="15"/>
  <c r="H8591" i="15"/>
  <c r="H8592" i="15"/>
  <c r="H8593" i="15"/>
  <c r="H8594" i="15"/>
  <c r="H8595" i="15"/>
  <c r="H8596" i="15"/>
  <c r="H8597" i="15"/>
  <c r="H8598" i="15"/>
  <c r="H8599" i="15"/>
  <c r="H8600" i="15"/>
  <c r="H8601" i="15"/>
  <c r="H8602" i="15"/>
  <c r="H8603" i="15"/>
  <c r="H8604" i="15"/>
  <c r="H8605" i="15"/>
  <c r="H8606" i="15"/>
  <c r="H8607" i="15"/>
  <c r="H8608" i="15"/>
  <c r="H8609" i="15"/>
  <c r="H8610" i="15"/>
  <c r="H8611" i="15"/>
  <c r="H8612" i="15"/>
  <c r="H8613" i="15"/>
  <c r="H8614" i="15"/>
  <c r="H8615" i="15"/>
  <c r="H8616" i="15"/>
  <c r="H8617" i="15"/>
  <c r="H8618" i="15"/>
  <c r="H8619" i="15"/>
  <c r="H8620" i="15"/>
  <c r="H8621" i="15"/>
  <c r="H8622" i="15"/>
  <c r="H8623" i="15"/>
  <c r="H8624" i="15"/>
  <c r="H8625" i="15"/>
  <c r="H8626" i="15"/>
  <c r="H8627" i="15"/>
  <c r="H8628" i="15"/>
  <c r="H8629" i="15"/>
  <c r="H8630" i="15"/>
  <c r="H8631" i="15"/>
  <c r="H8632" i="15"/>
  <c r="H8633" i="15"/>
  <c r="H8634" i="15"/>
  <c r="H8635" i="15"/>
  <c r="H8636" i="15"/>
  <c r="H8637" i="15"/>
  <c r="H8638" i="15"/>
  <c r="H8639" i="15"/>
  <c r="H8640" i="15"/>
  <c r="H8641" i="15"/>
  <c r="H8642" i="15"/>
  <c r="H8643" i="15"/>
  <c r="H8644" i="15"/>
  <c r="H8645" i="15"/>
  <c r="H8646" i="15"/>
  <c r="H8647" i="15"/>
  <c r="H8648" i="15"/>
  <c r="H8649" i="15"/>
  <c r="H8650" i="15"/>
  <c r="H8651" i="15"/>
  <c r="H8652" i="15"/>
  <c r="H8653" i="15"/>
  <c r="H8654" i="15"/>
  <c r="H8655" i="15"/>
  <c r="H8656" i="15"/>
  <c r="H8657" i="15"/>
  <c r="H8658" i="15"/>
  <c r="H8659" i="15"/>
  <c r="H8660" i="15"/>
  <c r="H8661" i="15"/>
  <c r="H8662" i="15"/>
  <c r="H8663" i="15"/>
  <c r="H8664" i="15"/>
  <c r="H8665" i="15"/>
  <c r="H8666" i="15"/>
  <c r="H8667" i="15"/>
  <c r="H8668" i="15"/>
  <c r="H8669" i="15"/>
  <c r="H8670" i="15"/>
  <c r="H8671" i="15"/>
  <c r="H8672" i="15"/>
  <c r="H8673" i="15"/>
  <c r="H8674" i="15"/>
  <c r="H8675" i="15"/>
  <c r="H8676" i="15"/>
  <c r="H8677" i="15"/>
  <c r="H8678" i="15"/>
  <c r="H8679" i="15"/>
  <c r="H8680" i="15"/>
  <c r="H8681" i="15"/>
  <c r="H8682" i="15"/>
  <c r="H8683" i="15"/>
  <c r="H8684" i="15"/>
  <c r="H8685" i="15"/>
  <c r="H8686" i="15"/>
  <c r="H8687" i="15"/>
  <c r="H8688" i="15"/>
  <c r="H8689" i="15"/>
  <c r="H8690" i="15"/>
  <c r="H8691" i="15"/>
  <c r="H8692" i="15"/>
  <c r="H8693" i="15"/>
  <c r="H8694" i="15"/>
  <c r="H8695" i="15"/>
  <c r="H8696" i="15"/>
  <c r="H8697" i="15"/>
  <c r="H8698" i="15"/>
  <c r="H8699" i="15"/>
  <c r="H8700" i="15"/>
  <c r="H8701" i="15"/>
  <c r="H8702" i="15"/>
  <c r="H8703" i="15"/>
  <c r="H8704" i="15"/>
  <c r="H8705" i="15"/>
  <c r="H8706" i="15"/>
  <c r="H8707" i="15"/>
  <c r="H8708" i="15"/>
  <c r="H8709" i="15"/>
  <c r="H8710" i="15"/>
  <c r="H8711" i="15"/>
  <c r="H8712" i="15"/>
  <c r="H8713" i="15"/>
  <c r="H8714" i="15"/>
  <c r="H8715" i="15"/>
  <c r="H8716" i="15"/>
  <c r="H8717" i="15"/>
  <c r="H8718" i="15"/>
  <c r="H8719" i="15"/>
  <c r="H8720" i="15"/>
  <c r="H8721" i="15"/>
  <c r="H8722" i="15"/>
  <c r="H8723" i="15"/>
  <c r="H8724" i="15"/>
  <c r="H8725" i="15"/>
  <c r="H8726" i="15"/>
  <c r="H8727" i="15"/>
  <c r="H8728" i="15"/>
  <c r="H8729" i="15"/>
  <c r="H8730" i="15"/>
  <c r="H8731" i="15"/>
  <c r="H8732" i="15"/>
  <c r="H8733" i="15"/>
  <c r="H8734" i="15"/>
  <c r="H8735" i="15"/>
  <c r="H8736" i="15"/>
  <c r="H8737" i="15"/>
  <c r="H8738" i="15"/>
  <c r="H8739" i="15"/>
  <c r="H8740" i="15"/>
  <c r="H8741" i="15"/>
  <c r="H8742" i="15"/>
  <c r="H8743" i="15"/>
  <c r="H8744" i="15"/>
  <c r="H8745" i="15"/>
  <c r="H8746" i="15"/>
  <c r="H8747" i="15"/>
  <c r="H8748" i="15"/>
  <c r="H8749" i="15"/>
  <c r="H8750" i="15"/>
  <c r="H8751" i="15"/>
  <c r="H8752" i="15"/>
  <c r="H8753" i="15"/>
  <c r="H8754" i="15"/>
  <c r="H8755" i="15"/>
  <c r="H8756" i="15"/>
  <c r="H8757" i="15"/>
  <c r="H8758" i="15"/>
  <c r="H8759" i="15"/>
  <c r="H8760" i="15"/>
  <c r="H8761" i="15"/>
  <c r="H8762" i="15"/>
  <c r="H8763" i="15"/>
  <c r="H8764" i="15"/>
  <c r="H8765" i="15"/>
  <c r="H8766" i="15"/>
  <c r="H8767" i="15"/>
  <c r="H8768" i="15"/>
  <c r="H8769" i="15"/>
  <c r="H8770" i="15"/>
  <c r="H8771" i="15"/>
  <c r="H8772" i="15"/>
  <c r="H8773" i="15"/>
  <c r="H8774" i="15"/>
  <c r="H8775" i="15"/>
  <c r="H8776" i="15"/>
  <c r="H8777" i="15"/>
  <c r="H8778" i="15"/>
  <c r="H8779" i="15"/>
  <c r="H8780" i="15"/>
  <c r="H8781" i="15"/>
  <c r="H8782" i="15"/>
  <c r="H8783" i="15"/>
  <c r="H8784" i="15"/>
  <c r="H8785" i="15"/>
  <c r="H8786" i="15"/>
  <c r="H8787" i="15"/>
  <c r="H8788" i="15"/>
  <c r="H8789" i="15"/>
  <c r="H8790" i="15"/>
  <c r="H8791" i="15"/>
  <c r="H8792" i="15"/>
  <c r="H8793" i="15"/>
  <c r="H8794" i="15"/>
  <c r="H8795" i="15"/>
  <c r="H8796" i="15"/>
  <c r="H8797" i="15"/>
  <c r="H8798" i="15"/>
  <c r="H8799" i="15"/>
  <c r="H8800" i="15"/>
  <c r="H8801" i="15"/>
  <c r="H8802" i="15"/>
  <c r="H8803" i="15"/>
  <c r="H8804" i="15"/>
  <c r="H8805" i="15"/>
  <c r="H8806" i="15"/>
  <c r="H8807" i="15"/>
  <c r="H8808" i="15"/>
  <c r="H8809" i="15"/>
  <c r="H8810" i="15"/>
  <c r="H8811" i="15"/>
  <c r="H8812" i="15"/>
  <c r="H8813" i="15"/>
  <c r="H8814" i="15"/>
  <c r="H8815" i="15"/>
  <c r="H8816" i="15"/>
  <c r="H8817" i="15"/>
  <c r="H8818" i="15"/>
  <c r="H8819" i="15"/>
  <c r="H8820" i="15"/>
  <c r="H8821" i="15"/>
  <c r="H8822" i="15"/>
  <c r="H8823" i="15"/>
  <c r="H8824" i="15"/>
  <c r="H8825" i="15"/>
  <c r="H8826" i="15"/>
  <c r="H8827" i="15"/>
  <c r="H8828" i="15"/>
  <c r="H8829" i="15"/>
  <c r="H8830" i="15"/>
  <c r="H8831" i="15"/>
  <c r="H8832" i="15"/>
  <c r="H8833" i="15"/>
  <c r="H8834" i="15"/>
  <c r="H8835" i="15"/>
  <c r="H8836" i="15"/>
  <c r="H8837" i="15"/>
  <c r="H8838" i="15"/>
  <c r="H8839" i="15"/>
  <c r="H8840" i="15"/>
  <c r="H8841" i="15"/>
  <c r="H8842" i="15"/>
  <c r="H8843" i="15"/>
  <c r="H8844" i="15"/>
  <c r="H8845" i="15"/>
  <c r="H8846" i="15"/>
  <c r="H8847" i="15"/>
  <c r="H8848" i="15"/>
  <c r="H8849" i="15"/>
  <c r="H8850" i="15"/>
  <c r="H8851" i="15"/>
  <c r="H8852" i="15"/>
  <c r="H8853" i="15"/>
  <c r="H8854" i="15"/>
  <c r="H8855" i="15"/>
  <c r="H8856" i="15"/>
  <c r="H8857" i="15"/>
  <c r="H8858" i="15"/>
  <c r="H8859" i="15"/>
  <c r="H8860" i="15"/>
  <c r="H8861" i="15"/>
  <c r="H8862" i="15"/>
  <c r="H8863" i="15"/>
  <c r="H8864" i="15"/>
  <c r="H8865" i="15"/>
  <c r="H8866" i="15"/>
  <c r="H8867" i="15"/>
  <c r="H8868" i="15"/>
  <c r="H8869" i="15"/>
  <c r="H8870" i="15"/>
  <c r="H8871" i="15"/>
  <c r="H8872" i="15"/>
  <c r="H8873" i="15"/>
  <c r="H8874" i="15"/>
  <c r="H8875" i="15"/>
  <c r="H8876" i="15"/>
  <c r="H8877" i="15"/>
  <c r="H8878" i="15"/>
  <c r="H8879" i="15"/>
  <c r="H8880" i="15"/>
  <c r="H8881" i="15"/>
  <c r="H8882" i="15"/>
  <c r="H8883" i="15"/>
  <c r="H8884" i="15"/>
  <c r="H8885" i="15"/>
  <c r="H8886" i="15"/>
  <c r="H8887" i="15"/>
  <c r="H8888" i="15"/>
  <c r="H8889" i="15"/>
  <c r="H8890" i="15"/>
  <c r="H8891" i="15"/>
  <c r="H8892" i="15"/>
  <c r="H8893" i="15"/>
  <c r="H8894" i="15"/>
  <c r="H8895" i="15"/>
  <c r="H8896" i="15"/>
  <c r="H8897" i="15"/>
  <c r="H8898" i="15"/>
  <c r="H8899" i="15"/>
  <c r="H8900" i="15"/>
  <c r="H8901" i="15"/>
  <c r="H8902" i="15"/>
  <c r="H8903" i="15"/>
  <c r="H8904" i="15"/>
  <c r="H8905" i="15"/>
  <c r="H8906" i="15"/>
  <c r="H8907" i="15"/>
  <c r="H8908" i="15"/>
  <c r="H8909" i="15"/>
  <c r="H8910" i="15"/>
  <c r="H8911" i="15"/>
  <c r="H8912" i="15"/>
  <c r="H8913" i="15"/>
  <c r="H8914" i="15"/>
  <c r="H8915" i="15"/>
  <c r="H8916" i="15"/>
  <c r="H8917" i="15"/>
  <c r="H8918" i="15"/>
  <c r="H8919" i="15"/>
  <c r="H8920" i="15"/>
  <c r="H8921" i="15"/>
  <c r="H8922" i="15"/>
  <c r="H8923" i="15"/>
  <c r="H8924" i="15"/>
  <c r="H8925" i="15"/>
  <c r="H8926" i="15"/>
  <c r="H8927" i="15"/>
  <c r="H8928" i="15"/>
  <c r="H8929" i="15"/>
  <c r="H8930" i="15"/>
  <c r="H8931" i="15"/>
  <c r="H8932" i="15"/>
  <c r="H8933" i="15"/>
  <c r="H8934" i="15"/>
  <c r="H8935" i="15"/>
  <c r="H8936" i="15"/>
  <c r="H8937" i="15"/>
  <c r="H8938" i="15"/>
  <c r="H8939" i="15"/>
  <c r="H8940" i="15"/>
  <c r="H8941" i="15"/>
  <c r="H8942" i="15"/>
  <c r="H8943" i="15"/>
  <c r="H8944" i="15"/>
  <c r="H8945" i="15"/>
  <c r="H8946" i="15"/>
  <c r="H8947" i="15"/>
  <c r="H8948" i="15"/>
  <c r="H8949" i="15"/>
  <c r="H8950" i="15"/>
  <c r="H8951" i="15"/>
  <c r="H8952" i="15"/>
  <c r="H8953" i="15"/>
  <c r="H8954" i="15"/>
  <c r="H8955" i="15"/>
  <c r="H8956" i="15"/>
  <c r="H8957" i="15"/>
  <c r="H8958" i="15"/>
  <c r="H8959" i="15"/>
  <c r="H8960" i="15"/>
  <c r="H8961" i="15"/>
  <c r="H8962" i="15"/>
  <c r="H8963" i="15"/>
  <c r="H8964" i="15"/>
  <c r="H8965" i="15"/>
  <c r="H8966" i="15"/>
  <c r="H8967" i="15"/>
  <c r="H8968" i="15"/>
  <c r="H8969" i="15"/>
  <c r="H8970" i="15"/>
  <c r="H8971" i="15"/>
  <c r="H8972" i="15"/>
  <c r="H8973" i="15"/>
  <c r="H8974" i="15"/>
  <c r="H8975" i="15"/>
  <c r="H8976" i="15"/>
  <c r="H8977" i="15"/>
  <c r="H8978" i="15"/>
  <c r="H8979" i="15"/>
  <c r="H8980" i="15"/>
  <c r="H8981" i="15"/>
  <c r="H8982" i="15"/>
  <c r="H8983" i="15"/>
  <c r="H8984" i="15"/>
  <c r="H8985" i="15"/>
  <c r="H8986" i="15"/>
  <c r="H8987" i="15"/>
  <c r="H8988" i="15"/>
  <c r="H8989" i="15"/>
  <c r="H8990" i="15"/>
  <c r="H8991" i="15"/>
  <c r="H8992" i="15"/>
  <c r="H8993" i="15"/>
  <c r="H8994" i="15"/>
  <c r="H8995" i="15"/>
  <c r="H8996" i="15"/>
  <c r="H8997" i="15"/>
  <c r="H8998" i="15"/>
  <c r="H8999" i="15"/>
  <c r="H9000" i="15"/>
  <c r="H9001" i="15"/>
  <c r="H9002" i="15"/>
  <c r="H9003" i="15"/>
  <c r="H9004" i="15"/>
  <c r="H9005" i="15"/>
  <c r="H9006" i="15"/>
  <c r="H9007" i="15"/>
  <c r="H9008" i="15"/>
  <c r="H9009" i="15"/>
  <c r="H9010" i="15"/>
  <c r="H9011" i="15"/>
  <c r="H9012" i="15"/>
  <c r="H9013" i="15"/>
  <c r="H9014" i="15"/>
  <c r="H9015" i="15"/>
  <c r="H9016" i="15"/>
  <c r="H9017" i="15"/>
  <c r="H9018" i="15"/>
  <c r="H9019" i="15"/>
  <c r="H9020" i="15"/>
  <c r="H9021" i="15"/>
  <c r="H9022" i="15"/>
  <c r="H9023" i="15"/>
  <c r="H9024" i="15"/>
  <c r="H9025" i="15"/>
  <c r="H9026" i="15"/>
  <c r="H9027" i="15"/>
  <c r="H9028" i="15"/>
  <c r="H9029" i="15"/>
  <c r="H9030" i="15"/>
  <c r="H9031" i="15"/>
  <c r="H9032" i="15"/>
  <c r="H9033" i="15"/>
  <c r="H9034" i="15"/>
  <c r="H9035" i="15"/>
  <c r="H9036" i="15"/>
  <c r="H9037" i="15"/>
  <c r="H9038" i="15"/>
  <c r="H9039" i="15"/>
  <c r="H9040" i="15"/>
  <c r="H9041" i="15"/>
  <c r="H9042" i="15"/>
  <c r="H9043" i="15"/>
  <c r="H9044" i="15"/>
  <c r="H9045" i="15"/>
  <c r="H9046" i="15"/>
  <c r="H9047" i="15"/>
  <c r="H9048" i="15"/>
  <c r="H9049" i="15"/>
  <c r="H9050" i="15"/>
  <c r="H9051" i="15"/>
  <c r="H9052" i="15"/>
  <c r="H9053" i="15"/>
  <c r="H9054" i="15"/>
  <c r="H9055" i="15"/>
  <c r="H9056" i="15"/>
  <c r="H9057" i="15"/>
  <c r="H9058" i="15"/>
  <c r="H9059" i="15"/>
  <c r="H9060" i="15"/>
  <c r="H9061" i="15"/>
  <c r="H9062" i="15"/>
  <c r="H9063" i="15"/>
  <c r="H9064" i="15"/>
  <c r="H9065" i="15"/>
  <c r="H9066" i="15"/>
  <c r="H9067" i="15"/>
  <c r="H9068" i="15"/>
  <c r="H9069" i="15"/>
  <c r="H9070" i="15"/>
  <c r="H9071" i="15"/>
  <c r="H9072" i="15"/>
  <c r="H9073" i="15"/>
  <c r="H9074" i="15"/>
  <c r="H9075" i="15"/>
  <c r="H9076" i="15"/>
  <c r="H9077" i="15"/>
  <c r="H9078" i="15"/>
  <c r="H9079" i="15"/>
  <c r="H9080" i="15"/>
  <c r="H9081" i="15"/>
  <c r="H9082" i="15"/>
  <c r="H9083" i="15"/>
  <c r="H9084" i="15"/>
  <c r="H9085" i="15"/>
  <c r="H9086" i="15"/>
  <c r="H9087" i="15"/>
  <c r="H9088" i="15"/>
  <c r="H9089" i="15"/>
  <c r="H9090" i="15"/>
  <c r="H9091" i="15"/>
  <c r="H9092" i="15"/>
  <c r="H9093" i="15"/>
  <c r="H9094" i="15"/>
  <c r="H9095" i="15"/>
  <c r="H9096" i="15"/>
  <c r="H9097" i="15"/>
  <c r="H9098" i="15"/>
  <c r="H9099" i="15"/>
  <c r="H9100" i="15"/>
  <c r="H9101" i="15"/>
  <c r="H9102" i="15"/>
  <c r="H9103" i="15"/>
  <c r="H9104" i="15"/>
  <c r="H9105" i="15"/>
  <c r="H9106" i="15"/>
  <c r="H9107" i="15"/>
  <c r="H9108" i="15"/>
  <c r="H9109" i="15"/>
  <c r="H9110" i="15"/>
  <c r="H9111" i="15"/>
  <c r="H9112" i="15"/>
  <c r="H9113" i="15"/>
  <c r="H9114" i="15"/>
  <c r="H9115" i="15"/>
  <c r="H9116" i="15"/>
  <c r="H9117" i="15"/>
  <c r="H9118" i="15"/>
  <c r="H9119" i="15"/>
  <c r="H9120" i="15"/>
  <c r="H9121" i="15"/>
  <c r="H9122" i="15"/>
  <c r="H9123" i="15"/>
  <c r="H9124" i="15"/>
  <c r="H9125" i="15"/>
  <c r="H9126" i="15"/>
  <c r="H9127" i="15"/>
  <c r="H9128" i="15"/>
  <c r="H9129" i="15"/>
  <c r="H9130" i="15"/>
  <c r="H9131" i="15"/>
  <c r="H9132" i="15"/>
  <c r="H9133" i="15"/>
  <c r="H9134" i="15"/>
  <c r="H9135" i="15"/>
  <c r="H9136" i="15"/>
  <c r="H9137" i="15"/>
  <c r="H9138" i="15"/>
  <c r="H9139" i="15"/>
  <c r="H9140" i="15"/>
  <c r="H9141" i="15"/>
  <c r="H9142" i="15"/>
  <c r="H9143" i="15"/>
  <c r="H9144" i="15"/>
  <c r="H9145" i="15"/>
  <c r="H9146" i="15"/>
  <c r="H9147" i="15"/>
  <c r="H9148" i="15"/>
  <c r="H9149" i="15"/>
  <c r="H9150" i="15"/>
  <c r="H9151" i="15"/>
  <c r="H9152" i="15"/>
  <c r="H9153" i="15"/>
  <c r="H9154" i="15"/>
  <c r="H9155" i="15"/>
  <c r="H9156" i="15"/>
  <c r="H9157" i="15"/>
  <c r="H9158" i="15"/>
  <c r="H9159" i="15"/>
  <c r="H9160" i="15"/>
  <c r="H9161" i="15"/>
  <c r="H9162" i="15"/>
  <c r="H9163" i="15"/>
  <c r="H9164" i="15"/>
  <c r="H9165" i="15"/>
  <c r="H9166" i="15"/>
  <c r="H9167" i="15"/>
  <c r="H9168" i="15"/>
  <c r="H9169" i="15"/>
  <c r="H9170" i="15"/>
  <c r="H9171" i="15"/>
  <c r="H9172" i="15"/>
  <c r="H9173" i="15"/>
  <c r="H9174" i="15"/>
  <c r="H9175" i="15"/>
  <c r="H9176" i="15"/>
  <c r="H9177" i="15"/>
  <c r="H9178" i="15"/>
  <c r="H9179" i="15"/>
  <c r="H9180" i="15"/>
  <c r="H9181" i="15"/>
  <c r="H9182" i="15"/>
  <c r="H9183" i="15"/>
  <c r="H9184" i="15"/>
  <c r="H9185" i="15"/>
  <c r="H9186" i="15"/>
  <c r="H9187" i="15"/>
  <c r="H9188" i="15"/>
  <c r="H9189" i="15"/>
  <c r="H9190" i="15"/>
  <c r="H9191" i="15"/>
  <c r="H9192" i="15"/>
  <c r="H9193" i="15"/>
  <c r="H9194" i="15"/>
  <c r="H9195" i="15"/>
  <c r="H9196" i="15"/>
  <c r="H9197" i="15"/>
  <c r="H9198" i="15"/>
  <c r="H9199" i="15"/>
  <c r="H9200" i="15"/>
  <c r="H9201" i="15"/>
  <c r="H9202" i="15"/>
  <c r="H9203" i="15"/>
  <c r="H9204" i="15"/>
  <c r="H9205" i="15"/>
  <c r="H9206" i="15"/>
  <c r="H9207" i="15"/>
  <c r="H9208" i="15"/>
  <c r="H9209" i="15"/>
  <c r="H9210" i="15"/>
  <c r="H9211" i="15"/>
  <c r="H9212" i="15"/>
  <c r="H9213" i="15"/>
  <c r="H9214" i="15"/>
  <c r="H9215" i="15"/>
  <c r="H9216" i="15"/>
  <c r="H9217" i="15"/>
  <c r="H9218" i="15"/>
  <c r="H9219" i="15"/>
  <c r="H9220" i="15"/>
  <c r="H9221" i="15"/>
  <c r="H9222" i="15"/>
  <c r="H9223" i="15"/>
  <c r="H9224" i="15"/>
  <c r="H9225" i="15"/>
  <c r="H9226" i="15"/>
  <c r="H9227" i="15"/>
  <c r="H9228" i="15"/>
  <c r="H9229" i="15"/>
  <c r="H9230" i="15"/>
  <c r="H9231" i="15"/>
  <c r="H9232" i="15"/>
  <c r="H9233" i="15"/>
  <c r="H9234" i="15"/>
  <c r="H9235" i="15"/>
  <c r="H9236" i="15"/>
  <c r="H9237" i="15"/>
  <c r="H9238" i="15"/>
  <c r="H9239" i="15"/>
  <c r="H9240" i="15"/>
  <c r="H9241" i="15"/>
  <c r="H9242" i="15"/>
  <c r="H9243" i="15"/>
  <c r="H9244" i="15"/>
  <c r="H9245" i="15"/>
  <c r="H9246" i="15"/>
  <c r="H9247" i="15"/>
  <c r="H9248" i="15"/>
  <c r="H9249" i="15"/>
  <c r="H9250" i="15"/>
  <c r="H9251" i="15"/>
  <c r="H9252" i="15"/>
  <c r="H9253" i="15"/>
  <c r="H9254" i="15"/>
  <c r="H9255" i="15"/>
  <c r="H9256" i="15"/>
  <c r="H9257" i="15"/>
  <c r="H9258" i="15"/>
  <c r="H9259" i="15"/>
  <c r="H9260" i="15"/>
  <c r="H9261" i="15"/>
  <c r="H9262" i="15"/>
  <c r="H9263" i="15"/>
  <c r="H9264" i="15"/>
  <c r="H9265" i="15"/>
  <c r="H9266" i="15"/>
  <c r="H9267" i="15"/>
  <c r="H9268" i="15"/>
  <c r="H9269" i="15"/>
  <c r="H9270" i="15"/>
  <c r="H9271" i="15"/>
  <c r="H9272" i="15"/>
  <c r="H9273" i="15"/>
  <c r="H9274" i="15"/>
  <c r="H9275" i="15"/>
  <c r="H9276" i="15"/>
  <c r="H9277" i="15"/>
  <c r="H9278" i="15"/>
  <c r="H9279" i="15"/>
  <c r="H9280" i="15"/>
  <c r="H9281" i="15"/>
  <c r="H9282" i="15"/>
  <c r="H9283" i="15"/>
  <c r="H9284" i="15"/>
  <c r="H9285" i="15"/>
  <c r="H9286" i="15"/>
  <c r="H9287" i="15"/>
  <c r="H9288" i="15"/>
  <c r="H9289" i="15"/>
  <c r="H9290" i="15"/>
  <c r="H9291" i="15"/>
  <c r="H9292" i="15"/>
  <c r="H9293" i="15"/>
  <c r="H9294" i="15"/>
  <c r="H9295" i="15"/>
  <c r="H9296" i="15"/>
  <c r="H9297" i="15"/>
  <c r="H9298" i="15"/>
  <c r="H9299" i="15"/>
  <c r="H9300" i="15"/>
  <c r="H9301" i="15"/>
  <c r="H9302" i="15"/>
  <c r="H9303" i="15"/>
  <c r="H9304" i="15"/>
  <c r="H9305" i="15"/>
  <c r="H9306" i="15"/>
  <c r="H9307" i="15"/>
  <c r="H9308" i="15"/>
  <c r="H9309" i="15"/>
  <c r="H9310" i="15"/>
  <c r="H9311" i="15"/>
  <c r="H9312" i="15"/>
  <c r="H9313" i="15"/>
  <c r="H9314" i="15"/>
  <c r="H9315" i="15"/>
  <c r="H9316" i="15"/>
  <c r="H9317" i="15"/>
  <c r="H9318" i="15"/>
  <c r="H9319" i="15"/>
  <c r="H9320" i="15"/>
  <c r="H9321" i="15"/>
  <c r="H9322" i="15"/>
  <c r="H9323" i="15"/>
  <c r="H9324" i="15"/>
  <c r="H9325" i="15"/>
  <c r="H9326" i="15"/>
  <c r="H9327" i="15"/>
  <c r="H9328" i="15"/>
  <c r="H9329" i="15"/>
  <c r="H9330" i="15"/>
  <c r="H9331" i="15"/>
  <c r="H9332" i="15"/>
  <c r="H9333" i="15"/>
  <c r="H9334" i="15"/>
  <c r="H9335" i="15"/>
  <c r="H9336" i="15"/>
  <c r="H9337" i="15"/>
  <c r="H9338" i="15"/>
  <c r="H9339" i="15"/>
  <c r="H9340" i="15"/>
  <c r="H9341" i="15"/>
  <c r="H9342" i="15"/>
  <c r="H9343" i="15"/>
  <c r="H9344" i="15"/>
  <c r="H9345" i="15"/>
  <c r="H9346" i="15"/>
  <c r="H9347" i="15"/>
  <c r="H9348" i="15"/>
  <c r="H9349" i="15"/>
  <c r="H9350" i="15"/>
  <c r="H9351" i="15"/>
  <c r="H9352" i="15"/>
  <c r="H9353" i="15"/>
  <c r="H9354" i="15"/>
  <c r="H9355" i="15"/>
  <c r="H9356" i="15"/>
  <c r="H9357" i="15"/>
  <c r="H9358" i="15"/>
  <c r="H9359" i="15"/>
  <c r="H9360" i="15"/>
  <c r="H9361" i="15"/>
  <c r="H9362" i="15"/>
  <c r="H9363" i="15"/>
  <c r="H9364" i="15"/>
  <c r="H9365" i="15"/>
  <c r="H9366" i="15"/>
  <c r="H9367" i="15"/>
  <c r="H9368" i="15"/>
  <c r="H9369" i="15"/>
  <c r="H9370" i="15"/>
  <c r="H9371" i="15"/>
  <c r="H9372" i="15"/>
  <c r="H9373" i="15"/>
  <c r="H9374" i="15"/>
  <c r="H9375" i="15"/>
  <c r="H9376" i="15"/>
  <c r="H9377" i="15"/>
  <c r="H9378" i="15"/>
  <c r="H9379" i="15"/>
  <c r="H9380" i="15"/>
  <c r="H9381" i="15"/>
  <c r="H9382" i="15"/>
  <c r="H9383" i="15"/>
  <c r="H9384" i="15"/>
  <c r="H9385" i="15"/>
  <c r="H9386" i="15"/>
  <c r="H9387" i="15"/>
  <c r="H9388" i="15"/>
  <c r="H9389" i="15"/>
  <c r="H9390" i="15"/>
  <c r="H9391" i="15"/>
  <c r="H9392" i="15"/>
  <c r="H9393" i="15"/>
  <c r="H9394" i="15"/>
  <c r="H9395" i="15"/>
  <c r="H9396" i="15"/>
  <c r="H9397" i="15"/>
  <c r="H9398" i="15"/>
  <c r="H9399" i="15"/>
  <c r="H9400" i="15"/>
  <c r="H9401" i="15"/>
  <c r="H9402" i="15"/>
  <c r="H9403" i="15"/>
  <c r="H9404" i="15"/>
  <c r="H9405" i="15"/>
  <c r="H9406" i="15"/>
  <c r="H9407" i="15"/>
  <c r="H9408" i="15"/>
  <c r="H9409" i="15"/>
  <c r="H9410" i="15"/>
  <c r="H9411" i="15"/>
  <c r="H9412" i="15"/>
  <c r="H9413" i="15"/>
  <c r="H9414" i="15"/>
  <c r="H9415" i="15"/>
  <c r="H9416" i="15"/>
  <c r="H9417" i="15"/>
  <c r="H9418" i="15"/>
  <c r="H9419" i="15"/>
  <c r="H9420" i="15"/>
  <c r="H9421" i="15"/>
  <c r="H9422" i="15"/>
  <c r="H9423" i="15"/>
  <c r="H9424" i="15"/>
  <c r="H9425" i="15"/>
  <c r="H9426" i="15"/>
  <c r="H9427" i="15"/>
  <c r="H9428" i="15"/>
  <c r="H9429" i="15"/>
  <c r="H9430" i="15"/>
  <c r="H9431" i="15"/>
  <c r="H9432" i="15"/>
  <c r="H9433" i="15"/>
  <c r="H9434" i="15"/>
  <c r="H9435" i="15"/>
  <c r="H9436" i="15"/>
  <c r="H9437" i="15"/>
  <c r="H9438" i="15"/>
  <c r="H9439" i="15"/>
  <c r="H9440" i="15"/>
  <c r="H9441" i="15"/>
  <c r="H9442" i="15"/>
  <c r="H9443" i="15"/>
  <c r="H9444" i="15"/>
  <c r="H9445" i="15"/>
  <c r="H9446" i="15"/>
  <c r="H9447" i="15"/>
  <c r="H9448" i="15"/>
  <c r="H9449" i="15"/>
  <c r="H9450" i="15"/>
  <c r="H9451" i="15"/>
  <c r="H9452" i="15"/>
  <c r="H9453" i="15"/>
  <c r="H9454" i="15"/>
  <c r="H9455" i="15"/>
  <c r="H9456" i="15"/>
  <c r="H9457" i="15"/>
  <c r="H9458" i="15"/>
  <c r="H9459" i="15"/>
  <c r="H9460" i="15"/>
  <c r="H9461" i="15"/>
  <c r="H9462" i="15"/>
  <c r="H9463" i="15"/>
  <c r="H9464" i="15"/>
  <c r="H9465" i="15"/>
  <c r="H9466" i="15"/>
  <c r="H9467" i="15"/>
  <c r="H9468" i="15"/>
  <c r="H9469" i="15"/>
  <c r="H9470" i="15"/>
  <c r="H9471" i="15"/>
  <c r="H9472" i="15"/>
  <c r="H9473" i="15"/>
  <c r="H9474" i="15"/>
  <c r="H9475" i="15"/>
  <c r="H9476" i="15"/>
  <c r="H9477" i="15"/>
  <c r="H9478" i="15"/>
  <c r="H9479" i="15"/>
  <c r="H9480" i="15"/>
  <c r="H9481" i="15"/>
  <c r="H9482" i="15"/>
  <c r="H9483" i="15"/>
  <c r="H9484" i="15"/>
  <c r="H9485" i="15"/>
  <c r="H9486" i="15"/>
  <c r="H9487" i="15"/>
  <c r="H9488" i="15"/>
  <c r="H9489" i="15"/>
  <c r="H9490" i="15"/>
  <c r="H9491" i="15"/>
  <c r="H9492" i="15"/>
  <c r="H9493" i="15"/>
  <c r="H9494" i="15"/>
  <c r="H9495" i="15"/>
  <c r="H9496" i="15"/>
  <c r="H9497" i="15"/>
  <c r="H9498" i="15"/>
  <c r="H9499" i="15"/>
  <c r="H9500" i="15"/>
  <c r="H9501" i="15"/>
  <c r="H9502" i="15"/>
  <c r="H9503" i="15"/>
  <c r="H9504" i="15"/>
  <c r="H9505" i="15"/>
  <c r="H9506" i="15"/>
  <c r="H9507" i="15"/>
  <c r="H9508" i="15"/>
  <c r="H9509" i="15"/>
  <c r="H9510" i="15"/>
  <c r="H9511" i="15"/>
  <c r="H9512" i="15"/>
  <c r="H9513" i="15"/>
  <c r="H9514" i="15"/>
  <c r="H9515" i="15"/>
  <c r="H9516" i="15"/>
  <c r="H9517" i="15"/>
  <c r="H9518" i="15"/>
  <c r="H9519" i="15"/>
  <c r="H9520" i="15"/>
  <c r="H9521" i="15"/>
  <c r="H9522" i="15"/>
  <c r="H9523" i="15"/>
  <c r="H9524" i="15"/>
  <c r="H9525" i="15"/>
  <c r="H9526" i="15"/>
  <c r="H9527" i="15"/>
  <c r="H9528" i="15"/>
  <c r="H9529" i="15"/>
  <c r="H9530" i="15"/>
  <c r="H9531" i="15"/>
  <c r="H9532" i="15"/>
  <c r="H9533" i="15"/>
  <c r="H9534" i="15"/>
  <c r="H9535" i="15"/>
  <c r="H9536" i="15"/>
  <c r="H9537" i="15"/>
  <c r="H9538" i="15"/>
  <c r="H9539" i="15"/>
  <c r="H9540" i="15"/>
  <c r="H9541" i="15"/>
  <c r="H9542" i="15"/>
  <c r="H9543" i="15"/>
  <c r="H9544" i="15"/>
  <c r="H9545" i="15"/>
  <c r="H9546" i="15"/>
  <c r="H9547" i="15"/>
  <c r="H9548" i="15"/>
  <c r="H9549" i="15"/>
  <c r="H9550" i="15"/>
  <c r="H9551" i="15"/>
  <c r="H9552" i="15"/>
  <c r="H9553" i="15"/>
  <c r="H9554" i="15"/>
  <c r="H9555" i="15"/>
  <c r="H9556" i="15"/>
  <c r="H9557" i="15"/>
  <c r="H9558" i="15"/>
  <c r="H9559" i="15"/>
  <c r="H9560" i="15"/>
  <c r="H9561" i="15"/>
  <c r="H9562" i="15"/>
  <c r="H9563" i="15"/>
  <c r="H9564" i="15"/>
  <c r="H9565" i="15"/>
  <c r="H9566" i="15"/>
  <c r="H9567" i="15"/>
  <c r="H9568" i="15"/>
  <c r="H9569" i="15"/>
  <c r="H9570" i="15"/>
  <c r="H9571" i="15"/>
  <c r="H9572" i="15"/>
  <c r="H9573" i="15"/>
  <c r="H9574" i="15"/>
  <c r="H9575" i="15"/>
  <c r="H9576" i="15"/>
  <c r="H9577" i="15"/>
  <c r="H9578" i="15"/>
  <c r="H9579" i="15"/>
  <c r="H9580" i="15"/>
  <c r="H9581" i="15"/>
  <c r="H9582" i="15"/>
  <c r="H9583" i="15"/>
  <c r="H9584" i="15"/>
  <c r="H9585" i="15"/>
  <c r="H9586" i="15"/>
  <c r="H9587" i="15"/>
  <c r="H9588" i="15"/>
  <c r="H9589" i="15"/>
  <c r="H9590" i="15"/>
  <c r="H9591" i="15"/>
  <c r="H9592" i="15"/>
  <c r="H9593" i="15"/>
  <c r="H9594" i="15"/>
  <c r="H9595" i="15"/>
  <c r="H9596" i="15"/>
  <c r="H9597" i="15"/>
  <c r="H9598" i="15"/>
  <c r="H9599" i="15"/>
  <c r="H9600" i="15"/>
  <c r="H9601" i="15"/>
  <c r="H9602" i="15"/>
  <c r="H9603" i="15"/>
  <c r="H9604" i="15"/>
  <c r="H9605" i="15"/>
  <c r="H9606" i="15"/>
  <c r="H9607" i="15"/>
  <c r="H9608" i="15"/>
  <c r="H9609" i="15"/>
  <c r="H9610" i="15"/>
  <c r="H9611" i="15"/>
  <c r="H9612" i="15"/>
  <c r="H9613" i="15"/>
  <c r="H9614" i="15"/>
  <c r="H9615" i="15"/>
  <c r="H9616" i="15"/>
  <c r="H9617" i="15"/>
  <c r="H9618" i="15"/>
  <c r="H9619" i="15"/>
  <c r="H9620" i="15"/>
  <c r="H9621" i="15"/>
  <c r="H9622" i="15"/>
  <c r="H9623" i="15"/>
  <c r="H9624" i="15"/>
  <c r="H9625" i="15"/>
  <c r="H9626" i="15"/>
  <c r="H9627" i="15"/>
  <c r="H9628" i="15"/>
  <c r="H9629" i="15"/>
  <c r="H9630" i="15"/>
  <c r="H9631" i="15"/>
  <c r="H9632" i="15"/>
  <c r="H9633" i="15"/>
  <c r="H9634" i="15"/>
  <c r="H9635" i="15"/>
  <c r="H9636" i="15"/>
  <c r="H9637" i="15"/>
  <c r="H9638" i="15"/>
  <c r="H9639" i="15"/>
  <c r="H9640" i="15"/>
  <c r="H9641" i="15"/>
  <c r="H9642" i="15"/>
  <c r="H9643" i="15"/>
  <c r="H9644" i="15"/>
  <c r="H9645" i="15"/>
  <c r="H9646" i="15"/>
  <c r="H9647" i="15"/>
  <c r="H9648" i="15"/>
  <c r="H9649" i="15"/>
  <c r="H9650" i="15"/>
  <c r="H9651" i="15"/>
  <c r="H9652" i="15"/>
  <c r="H9653" i="15"/>
  <c r="H9654" i="15"/>
  <c r="H9655" i="15"/>
  <c r="H9656" i="15"/>
  <c r="H9657" i="15"/>
  <c r="H9658" i="15"/>
  <c r="H9659" i="15"/>
  <c r="H9660" i="15"/>
  <c r="H9661" i="15"/>
  <c r="H9662" i="15"/>
  <c r="H9663" i="15"/>
  <c r="H9664" i="15"/>
  <c r="H9665" i="15"/>
  <c r="H9666" i="15"/>
  <c r="H9667" i="15"/>
  <c r="H9668" i="15"/>
  <c r="H9669" i="15"/>
  <c r="H9670" i="15"/>
  <c r="H9671" i="15"/>
  <c r="H9672" i="15"/>
  <c r="H9673" i="15"/>
  <c r="H9674" i="15"/>
  <c r="H9675" i="15"/>
  <c r="H9676" i="15"/>
  <c r="H9677" i="15"/>
  <c r="H9678" i="15"/>
  <c r="H9679" i="15"/>
  <c r="H9680" i="15"/>
  <c r="H9681" i="15"/>
  <c r="H9682" i="15"/>
  <c r="H9683" i="15"/>
  <c r="H9684" i="15"/>
  <c r="H9685" i="15"/>
  <c r="H9686" i="15"/>
  <c r="H9687" i="15"/>
  <c r="H9688" i="15"/>
  <c r="H9689" i="15"/>
  <c r="H9690" i="15"/>
  <c r="H9691" i="15"/>
  <c r="H9692" i="15"/>
  <c r="H9693" i="15"/>
  <c r="H9694" i="15"/>
  <c r="H9695" i="15"/>
  <c r="H9696" i="15"/>
  <c r="H9697" i="15"/>
  <c r="H9698" i="15"/>
  <c r="H9699" i="15"/>
  <c r="H9700" i="15"/>
  <c r="H9701" i="15"/>
  <c r="H9702" i="15"/>
  <c r="H9703" i="15"/>
  <c r="H9704" i="15"/>
  <c r="H9705" i="15"/>
  <c r="H9706" i="15"/>
  <c r="H9707" i="15"/>
  <c r="H9708" i="15"/>
  <c r="H9709" i="15"/>
  <c r="H9710" i="15"/>
  <c r="H9711" i="15"/>
  <c r="H9712" i="15"/>
  <c r="H9713" i="15"/>
  <c r="H9714" i="15"/>
  <c r="H9715" i="15"/>
  <c r="H9716" i="15"/>
  <c r="H9717" i="15"/>
  <c r="H9718" i="15"/>
  <c r="H9719" i="15"/>
  <c r="H9720" i="15"/>
  <c r="H9721" i="15"/>
  <c r="H9722" i="15"/>
  <c r="H9723" i="15"/>
  <c r="H9724" i="15"/>
  <c r="H9725" i="15"/>
  <c r="H9726" i="15"/>
  <c r="H9727" i="15"/>
  <c r="H9728" i="15"/>
  <c r="H9729" i="15"/>
  <c r="H9730" i="15"/>
  <c r="H9731" i="15"/>
  <c r="H9732" i="15"/>
  <c r="H9733" i="15"/>
  <c r="H9734" i="15"/>
  <c r="H9735" i="15"/>
  <c r="H9736" i="15"/>
  <c r="H9737" i="15"/>
  <c r="H9738" i="15"/>
  <c r="H9739" i="15"/>
  <c r="H9740" i="15"/>
  <c r="H9741" i="15"/>
  <c r="H9742" i="15"/>
  <c r="H9743" i="15"/>
  <c r="H9744" i="15"/>
  <c r="H9745" i="15"/>
  <c r="H9746" i="15"/>
  <c r="H9747" i="15"/>
  <c r="H9748" i="15"/>
  <c r="H9749" i="15"/>
  <c r="H9750" i="15"/>
  <c r="H9751" i="15"/>
  <c r="H9752" i="15"/>
  <c r="H9753" i="15"/>
  <c r="H9754" i="15"/>
  <c r="H9755" i="15"/>
  <c r="H9756" i="15"/>
  <c r="H9757" i="15"/>
  <c r="H9758" i="15"/>
  <c r="H9759" i="15"/>
  <c r="H9760" i="15"/>
  <c r="H9761" i="15"/>
  <c r="H9762" i="15"/>
  <c r="H9763" i="15"/>
  <c r="H9764" i="15"/>
  <c r="H9765" i="15"/>
  <c r="H9766" i="15"/>
  <c r="H9767" i="15"/>
  <c r="H9768" i="15"/>
  <c r="H9769" i="15"/>
  <c r="H9770" i="15"/>
  <c r="H9771" i="15"/>
  <c r="H9772" i="15"/>
  <c r="H9773" i="15"/>
  <c r="H9774" i="15"/>
  <c r="H9775" i="15"/>
  <c r="H9776" i="15"/>
  <c r="H9777" i="15"/>
  <c r="H9778" i="15"/>
  <c r="H9779" i="15"/>
  <c r="H9780" i="15"/>
  <c r="H9781" i="15"/>
  <c r="H9782" i="15"/>
  <c r="H9783" i="15"/>
  <c r="H9784" i="15"/>
  <c r="H9785" i="15"/>
  <c r="H9786" i="15"/>
  <c r="H9787" i="15"/>
  <c r="H9788" i="15"/>
  <c r="H9789" i="15"/>
  <c r="H9790" i="15"/>
  <c r="H9791" i="15"/>
  <c r="H9792" i="15"/>
  <c r="H9793" i="15"/>
  <c r="H9794" i="15"/>
  <c r="H9795" i="15"/>
  <c r="H9796" i="15"/>
  <c r="H9797" i="15"/>
  <c r="H9798" i="15"/>
  <c r="H9799" i="15"/>
  <c r="H9800" i="15"/>
  <c r="H9801" i="15"/>
  <c r="H9802" i="15"/>
  <c r="H9803" i="15"/>
  <c r="H9804" i="15"/>
  <c r="H9805" i="15"/>
  <c r="H9806" i="15"/>
  <c r="H9807" i="15"/>
  <c r="H9808" i="15"/>
  <c r="H9809" i="15"/>
  <c r="H9810" i="15"/>
  <c r="H9811" i="15"/>
  <c r="H9812" i="15"/>
  <c r="H9813" i="15"/>
  <c r="H9814" i="15"/>
  <c r="H9815" i="15"/>
  <c r="H9816" i="15"/>
  <c r="H9817" i="15"/>
  <c r="H9818" i="15"/>
  <c r="H9819" i="15"/>
  <c r="H9820" i="15"/>
  <c r="H9821" i="15"/>
  <c r="H9822" i="15"/>
  <c r="H9823" i="15"/>
  <c r="H9824" i="15"/>
  <c r="H9825" i="15"/>
  <c r="H9826" i="15"/>
  <c r="H9827" i="15"/>
  <c r="H9828" i="15"/>
  <c r="H9829" i="15"/>
  <c r="H9830" i="15"/>
  <c r="H9831" i="15"/>
  <c r="H9832" i="15"/>
  <c r="H9833" i="15"/>
  <c r="H9834" i="15"/>
  <c r="H9835" i="15"/>
  <c r="H9836" i="15"/>
  <c r="H9837" i="15"/>
  <c r="H9838" i="15"/>
  <c r="H9839" i="15"/>
  <c r="H9840" i="15"/>
  <c r="H9841" i="15"/>
  <c r="H9842" i="15"/>
  <c r="H9843" i="15"/>
  <c r="H9844" i="15"/>
  <c r="H9845" i="15"/>
  <c r="H9846" i="15"/>
  <c r="H9847" i="15"/>
  <c r="H9848" i="15"/>
  <c r="H9849" i="15"/>
  <c r="H9850" i="15"/>
  <c r="H9851" i="15"/>
  <c r="H9852" i="15"/>
  <c r="H9853" i="15"/>
  <c r="H9854" i="15"/>
  <c r="H9855" i="15"/>
  <c r="H9856" i="15"/>
  <c r="H9857" i="15"/>
  <c r="H9858" i="15"/>
  <c r="H9859" i="15"/>
  <c r="H9860" i="15"/>
  <c r="H9861" i="15"/>
  <c r="H9862" i="15"/>
  <c r="H9863" i="15"/>
  <c r="H9864" i="15"/>
  <c r="H9865" i="15"/>
  <c r="H9866" i="15"/>
  <c r="H9867" i="15"/>
  <c r="H9868" i="15"/>
  <c r="H9869" i="15"/>
  <c r="H9870" i="15"/>
  <c r="H9871" i="15"/>
  <c r="H9872" i="15"/>
  <c r="H9873" i="15"/>
  <c r="H9874" i="15"/>
  <c r="H9875" i="15"/>
  <c r="H9876" i="15"/>
  <c r="H9877" i="15"/>
  <c r="H9878" i="15"/>
  <c r="H9879" i="15"/>
  <c r="H9880" i="15"/>
  <c r="H9881" i="15"/>
  <c r="H9882" i="15"/>
  <c r="H9883" i="15"/>
  <c r="H9884" i="15"/>
  <c r="H9885" i="15"/>
  <c r="H9886" i="15"/>
  <c r="H9887" i="15"/>
  <c r="H9888" i="15"/>
  <c r="H9889" i="15"/>
  <c r="H9890" i="15"/>
  <c r="H9891" i="15"/>
  <c r="H9892" i="15"/>
  <c r="H9893" i="15"/>
  <c r="H9894" i="15"/>
  <c r="H9895" i="15"/>
  <c r="H9896" i="15"/>
  <c r="H9897" i="15"/>
  <c r="H9898" i="15"/>
  <c r="H9899" i="15"/>
  <c r="H9900" i="15"/>
  <c r="H9901" i="15"/>
  <c r="H9902" i="15"/>
  <c r="H9903" i="15"/>
  <c r="H9904" i="15"/>
  <c r="H9905" i="15"/>
  <c r="H9906" i="15"/>
  <c r="H9907" i="15"/>
  <c r="H9908" i="15"/>
  <c r="H9909" i="15"/>
  <c r="H9910" i="15"/>
  <c r="H9911" i="15"/>
  <c r="H9912" i="15"/>
  <c r="H9913" i="15"/>
  <c r="H9914" i="15"/>
  <c r="H9915" i="15"/>
  <c r="H9916" i="15"/>
  <c r="H9917" i="15"/>
  <c r="H9918" i="15"/>
  <c r="H9919" i="15"/>
  <c r="H9920" i="15"/>
  <c r="H9921" i="15"/>
  <c r="H9922" i="15"/>
  <c r="H9923" i="15"/>
  <c r="H9924" i="15"/>
  <c r="H9925" i="15"/>
  <c r="H9926" i="15"/>
  <c r="H9927" i="15"/>
  <c r="H9928" i="15"/>
  <c r="H9929" i="15"/>
  <c r="H9930" i="15"/>
  <c r="H9931" i="15"/>
  <c r="H9932" i="15"/>
  <c r="H9933" i="15"/>
  <c r="H9934" i="15"/>
  <c r="H9935" i="15"/>
  <c r="H9936" i="15"/>
  <c r="H9937" i="15"/>
  <c r="H9938" i="15"/>
  <c r="H9939" i="15"/>
  <c r="H9940" i="15"/>
  <c r="H9941" i="15"/>
  <c r="H9942" i="15"/>
  <c r="H9943" i="15"/>
  <c r="H9944" i="15"/>
  <c r="H9945" i="15"/>
  <c r="H9946" i="15"/>
  <c r="H9947" i="15"/>
  <c r="H9948" i="15"/>
  <c r="H9949" i="15"/>
  <c r="H9950" i="15"/>
  <c r="H9951" i="15"/>
  <c r="H9952" i="15"/>
  <c r="H9953" i="15"/>
  <c r="H9954" i="15"/>
  <c r="H9955" i="15"/>
  <c r="H9956" i="15"/>
  <c r="H9957" i="15"/>
  <c r="H9958" i="15"/>
  <c r="H9959" i="15"/>
  <c r="H9960" i="15"/>
  <c r="H9961" i="15"/>
  <c r="H9962" i="15"/>
  <c r="H9963" i="15"/>
  <c r="H9964" i="15"/>
  <c r="H9965" i="15"/>
  <c r="H9966" i="15"/>
  <c r="H9967" i="15"/>
  <c r="H9968" i="15"/>
  <c r="H9969" i="15"/>
  <c r="H9970" i="15"/>
  <c r="H9971" i="15"/>
  <c r="H9972" i="15"/>
  <c r="H9973" i="15"/>
  <c r="H9974" i="15"/>
  <c r="H9975" i="15"/>
  <c r="H9976" i="15"/>
  <c r="H9977" i="15"/>
  <c r="H9978" i="15"/>
  <c r="H9979" i="15"/>
  <c r="H9980" i="15"/>
  <c r="H9981" i="15"/>
  <c r="H9982" i="15"/>
  <c r="H9983" i="15"/>
  <c r="H9984" i="15"/>
  <c r="H9985" i="15"/>
  <c r="H9986" i="15"/>
  <c r="H9987" i="15"/>
  <c r="H9988" i="15"/>
  <c r="H9989" i="15"/>
  <c r="H9990" i="15"/>
  <c r="H9991" i="15"/>
  <c r="H9992" i="15"/>
  <c r="H9993" i="15"/>
  <c r="H9994" i="15"/>
  <c r="H9995" i="15"/>
  <c r="H9996" i="15"/>
  <c r="H9997" i="15"/>
  <c r="H9998" i="15"/>
  <c r="H9999" i="15"/>
  <c r="H10000" i="15"/>
  <c r="C49" i="25" l="1"/>
  <c r="E43" i="25"/>
  <c r="E44" i="25" s="1"/>
  <c r="D48" i="25"/>
  <c r="D47" i="25"/>
  <c r="D45" i="25"/>
  <c r="D46" i="25"/>
  <c r="B31" i="15"/>
  <c r="AP5000" i="15"/>
  <c r="AP4999" i="15"/>
  <c r="AP4998" i="15"/>
  <c r="AP4997" i="15"/>
  <c r="AP4996" i="15"/>
  <c r="AP4995" i="15"/>
  <c r="AP4994" i="15"/>
  <c r="AP4993" i="15"/>
  <c r="AP4992" i="15"/>
  <c r="AP4991" i="15"/>
  <c r="AP4990" i="15"/>
  <c r="AP4989" i="15"/>
  <c r="AP4988" i="15"/>
  <c r="AP4987" i="15"/>
  <c r="AP4986" i="15"/>
  <c r="AP4985" i="15"/>
  <c r="AP4984" i="15"/>
  <c r="AP4983" i="15"/>
  <c r="AP4982" i="15"/>
  <c r="AP4981" i="15"/>
  <c r="AP4980" i="15"/>
  <c r="AP4979" i="15"/>
  <c r="AP4978" i="15"/>
  <c r="AP4977" i="15"/>
  <c r="AP4976" i="15"/>
  <c r="AP4975" i="15"/>
  <c r="AP4974" i="15"/>
  <c r="AP4973" i="15"/>
  <c r="AP4972" i="15"/>
  <c r="AP4971" i="15"/>
  <c r="AP4970" i="15"/>
  <c r="AP4969" i="15"/>
  <c r="AP4968" i="15"/>
  <c r="AP4967" i="15"/>
  <c r="AP4966" i="15"/>
  <c r="AP4965" i="15"/>
  <c r="AP4964" i="15"/>
  <c r="AP4963" i="15"/>
  <c r="AP4962" i="15"/>
  <c r="AP4961" i="15"/>
  <c r="AP4960" i="15"/>
  <c r="AP4959" i="15"/>
  <c r="AP4958" i="15"/>
  <c r="AP4957" i="15"/>
  <c r="AP4956" i="15"/>
  <c r="AP4955" i="15"/>
  <c r="AP4954" i="15"/>
  <c r="AP4953" i="15"/>
  <c r="AP4952" i="15"/>
  <c r="AP4951" i="15"/>
  <c r="AP4950" i="15"/>
  <c r="AP4949" i="15"/>
  <c r="AP4948" i="15"/>
  <c r="AP4947" i="15"/>
  <c r="AP4946" i="15"/>
  <c r="AP4945" i="15"/>
  <c r="AP4944" i="15"/>
  <c r="AP4943" i="15"/>
  <c r="AP4942" i="15"/>
  <c r="AP4941" i="15"/>
  <c r="AP4940" i="15"/>
  <c r="AP4939" i="15"/>
  <c r="AP4938" i="15"/>
  <c r="AP4937" i="15"/>
  <c r="AP4936" i="15"/>
  <c r="AP4935" i="15"/>
  <c r="AP4934" i="15"/>
  <c r="AP4933" i="15"/>
  <c r="AP4932" i="15"/>
  <c r="AP4931" i="15"/>
  <c r="AP4930" i="15"/>
  <c r="AP4929" i="15"/>
  <c r="AP4928" i="15"/>
  <c r="AP4927" i="15"/>
  <c r="AP4926" i="15"/>
  <c r="AP4925" i="15"/>
  <c r="AP4924" i="15"/>
  <c r="AP4923" i="15"/>
  <c r="AP4922" i="15"/>
  <c r="AP4921" i="15"/>
  <c r="AP4920" i="15"/>
  <c r="AP4919" i="15"/>
  <c r="AP4918" i="15"/>
  <c r="AP4917" i="15"/>
  <c r="AP4916" i="15"/>
  <c r="AP4915" i="15"/>
  <c r="AP4914" i="15"/>
  <c r="AP4913" i="15"/>
  <c r="AP4912" i="15"/>
  <c r="AP4911" i="15"/>
  <c r="AP4910" i="15"/>
  <c r="AP4909" i="15"/>
  <c r="AP4908" i="15"/>
  <c r="AP4907" i="15"/>
  <c r="AP4906" i="15"/>
  <c r="AP4905" i="15"/>
  <c r="AP4904" i="15"/>
  <c r="AP4903" i="15"/>
  <c r="AP4902" i="15"/>
  <c r="AP4901" i="15"/>
  <c r="AP4900" i="15"/>
  <c r="AP4899" i="15"/>
  <c r="AP4898" i="15"/>
  <c r="AP4897" i="15"/>
  <c r="AP4896" i="15"/>
  <c r="AP4895" i="15"/>
  <c r="AP4894" i="15"/>
  <c r="AP4893" i="15"/>
  <c r="AP4892" i="15"/>
  <c r="AP4891" i="15"/>
  <c r="AP4890" i="15"/>
  <c r="AP4889" i="15"/>
  <c r="AP4888" i="15"/>
  <c r="AP4887" i="15"/>
  <c r="AP4886" i="15"/>
  <c r="AP4885" i="15"/>
  <c r="AP4884" i="15"/>
  <c r="AP4883" i="15"/>
  <c r="AP4882" i="15"/>
  <c r="AP4881" i="15"/>
  <c r="AP4880" i="15"/>
  <c r="AP4879" i="15"/>
  <c r="AP4878" i="15"/>
  <c r="AP4877" i="15"/>
  <c r="AP4876" i="15"/>
  <c r="AP4875" i="15"/>
  <c r="AP4874" i="15"/>
  <c r="AP4873" i="15"/>
  <c r="AP4872" i="15"/>
  <c r="AP4871" i="15"/>
  <c r="AP4870" i="15"/>
  <c r="AP4869" i="15"/>
  <c r="AP4868" i="15"/>
  <c r="AP4867" i="15"/>
  <c r="AP4866" i="15"/>
  <c r="AP4865" i="15"/>
  <c r="AP4864" i="15"/>
  <c r="AP4863" i="15"/>
  <c r="AP4862" i="15"/>
  <c r="AP4861" i="15"/>
  <c r="AP4860" i="15"/>
  <c r="AP4859" i="15"/>
  <c r="AP4858" i="15"/>
  <c r="AP4857" i="15"/>
  <c r="AP4856" i="15"/>
  <c r="AP4855" i="15"/>
  <c r="AP4854" i="15"/>
  <c r="AP4853" i="15"/>
  <c r="AP4852" i="15"/>
  <c r="AP4851" i="15"/>
  <c r="AP4850" i="15"/>
  <c r="AP4849" i="15"/>
  <c r="AP4848" i="15"/>
  <c r="AP4847" i="15"/>
  <c r="AP4846" i="15"/>
  <c r="AP4845" i="15"/>
  <c r="AP4844" i="15"/>
  <c r="AP4843" i="15"/>
  <c r="AP4842" i="15"/>
  <c r="AP4841" i="15"/>
  <c r="AP4840" i="15"/>
  <c r="AP4839" i="15"/>
  <c r="AP4838" i="15"/>
  <c r="AP4837" i="15"/>
  <c r="AP4836" i="15"/>
  <c r="AP4835" i="15"/>
  <c r="AP4834" i="15"/>
  <c r="AP4833" i="15"/>
  <c r="AP4832" i="15"/>
  <c r="AP4831" i="15"/>
  <c r="AP4830" i="15"/>
  <c r="AP4829" i="15"/>
  <c r="AP4828" i="15"/>
  <c r="AP4827" i="15"/>
  <c r="AP4826" i="15"/>
  <c r="AP4825" i="15"/>
  <c r="AP4824" i="15"/>
  <c r="AP4823" i="15"/>
  <c r="AP4822" i="15"/>
  <c r="AP4821" i="15"/>
  <c r="AP4820" i="15"/>
  <c r="AP4819" i="15"/>
  <c r="AP4818" i="15"/>
  <c r="AP4817" i="15"/>
  <c r="AP4816" i="15"/>
  <c r="AP4815" i="15"/>
  <c r="AP4814" i="15"/>
  <c r="AP4813" i="15"/>
  <c r="AP4812" i="15"/>
  <c r="AP4811" i="15"/>
  <c r="AP4810" i="15"/>
  <c r="AP4809" i="15"/>
  <c r="AP4808" i="15"/>
  <c r="AP4807" i="15"/>
  <c r="AP4806" i="15"/>
  <c r="AP4805" i="15"/>
  <c r="AP4804" i="15"/>
  <c r="AP4803" i="15"/>
  <c r="AP4802" i="15"/>
  <c r="AP4801" i="15"/>
  <c r="AP4800" i="15"/>
  <c r="AP4799" i="15"/>
  <c r="AP4798" i="15"/>
  <c r="AP4797" i="15"/>
  <c r="AP4796" i="15"/>
  <c r="AP4795" i="15"/>
  <c r="AP4794" i="15"/>
  <c r="AP4793" i="15"/>
  <c r="AP4792" i="15"/>
  <c r="AP4791" i="15"/>
  <c r="AP4790" i="15"/>
  <c r="AP4789" i="15"/>
  <c r="AP4788" i="15"/>
  <c r="AP4787" i="15"/>
  <c r="AP4786" i="15"/>
  <c r="AP4785" i="15"/>
  <c r="AP4784" i="15"/>
  <c r="AP4783" i="15"/>
  <c r="AP4782" i="15"/>
  <c r="AP4781" i="15"/>
  <c r="AP4780" i="15"/>
  <c r="AP4779" i="15"/>
  <c r="AP4778" i="15"/>
  <c r="AP4777" i="15"/>
  <c r="AP4776" i="15"/>
  <c r="AP4775" i="15"/>
  <c r="AP4774" i="15"/>
  <c r="AP4773" i="15"/>
  <c r="AP4772" i="15"/>
  <c r="AP4771" i="15"/>
  <c r="AP4770" i="15"/>
  <c r="AP4769" i="15"/>
  <c r="AP4768" i="15"/>
  <c r="AP4767" i="15"/>
  <c r="AP4766" i="15"/>
  <c r="AP4765" i="15"/>
  <c r="AP4764" i="15"/>
  <c r="AP4763" i="15"/>
  <c r="AP4762" i="15"/>
  <c r="AP4761" i="15"/>
  <c r="AP4760" i="15"/>
  <c r="AP4759" i="15"/>
  <c r="AP4758" i="15"/>
  <c r="AP4757" i="15"/>
  <c r="AP4756" i="15"/>
  <c r="AP4755" i="15"/>
  <c r="AP4754" i="15"/>
  <c r="AP4753" i="15"/>
  <c r="AP4752" i="15"/>
  <c r="AP4751" i="15"/>
  <c r="AP4750" i="15"/>
  <c r="AP4749" i="15"/>
  <c r="AP4748" i="15"/>
  <c r="AP4747" i="15"/>
  <c r="AP4746" i="15"/>
  <c r="AP4745" i="15"/>
  <c r="AP4744" i="15"/>
  <c r="AP4743" i="15"/>
  <c r="AP4742" i="15"/>
  <c r="AP4741" i="15"/>
  <c r="AP4740" i="15"/>
  <c r="AP4739" i="15"/>
  <c r="AP4738" i="15"/>
  <c r="AP4737" i="15"/>
  <c r="AP4736" i="15"/>
  <c r="AP4735" i="15"/>
  <c r="AP4734" i="15"/>
  <c r="AP4733" i="15"/>
  <c r="AP4732" i="15"/>
  <c r="AP4731" i="15"/>
  <c r="AP4730" i="15"/>
  <c r="AP4729" i="15"/>
  <c r="AP4728" i="15"/>
  <c r="AP4727" i="15"/>
  <c r="AP4726" i="15"/>
  <c r="AP4725" i="15"/>
  <c r="AP4724" i="15"/>
  <c r="AP4723" i="15"/>
  <c r="AP4722" i="15"/>
  <c r="AP4721" i="15"/>
  <c r="AP4720" i="15"/>
  <c r="AP4719" i="15"/>
  <c r="AP4718" i="15"/>
  <c r="AP4717" i="15"/>
  <c r="AP4716" i="15"/>
  <c r="AP4715" i="15"/>
  <c r="AP4714" i="15"/>
  <c r="AP4713" i="15"/>
  <c r="AP4712" i="15"/>
  <c r="AP4711" i="15"/>
  <c r="AP4710" i="15"/>
  <c r="AP4709" i="15"/>
  <c r="AP4708" i="15"/>
  <c r="AP4707" i="15"/>
  <c r="AP4706" i="15"/>
  <c r="AP4705" i="15"/>
  <c r="AP4704" i="15"/>
  <c r="AP4703" i="15"/>
  <c r="AP4702" i="15"/>
  <c r="AP4701" i="15"/>
  <c r="AP4700" i="15"/>
  <c r="AP4699" i="15"/>
  <c r="AP4698" i="15"/>
  <c r="AP4697" i="15"/>
  <c r="AP4696" i="15"/>
  <c r="AP4695" i="15"/>
  <c r="AP4694" i="15"/>
  <c r="AP4693" i="15"/>
  <c r="AP4692" i="15"/>
  <c r="AP4691" i="15"/>
  <c r="AP4690" i="15"/>
  <c r="AP4689" i="15"/>
  <c r="AP4688" i="15"/>
  <c r="AP4687" i="15"/>
  <c r="AP4686" i="15"/>
  <c r="AP4685" i="15"/>
  <c r="AP4684" i="15"/>
  <c r="AP4683" i="15"/>
  <c r="AP4682" i="15"/>
  <c r="AP4681" i="15"/>
  <c r="AP4680" i="15"/>
  <c r="AP4679" i="15"/>
  <c r="AP4678" i="15"/>
  <c r="AP4677" i="15"/>
  <c r="AP4676" i="15"/>
  <c r="AP4675" i="15"/>
  <c r="AP4674" i="15"/>
  <c r="AP4673" i="15"/>
  <c r="AP4672" i="15"/>
  <c r="AP4671" i="15"/>
  <c r="AP4670" i="15"/>
  <c r="AP4669" i="15"/>
  <c r="AP4668" i="15"/>
  <c r="AP4667" i="15"/>
  <c r="AP4666" i="15"/>
  <c r="AP4665" i="15"/>
  <c r="AP4664" i="15"/>
  <c r="AP4663" i="15"/>
  <c r="AP4662" i="15"/>
  <c r="AP4661" i="15"/>
  <c r="AP4660" i="15"/>
  <c r="AP4659" i="15"/>
  <c r="AP4658" i="15"/>
  <c r="AP4657" i="15"/>
  <c r="AP4656" i="15"/>
  <c r="AP4655" i="15"/>
  <c r="AP4654" i="15"/>
  <c r="AP4653" i="15"/>
  <c r="AP4652" i="15"/>
  <c r="AP4651" i="15"/>
  <c r="AP4650" i="15"/>
  <c r="AP4649" i="15"/>
  <c r="AP4648" i="15"/>
  <c r="AP4647" i="15"/>
  <c r="AP4646" i="15"/>
  <c r="AP4645" i="15"/>
  <c r="AP4644" i="15"/>
  <c r="AP4643" i="15"/>
  <c r="AP4642" i="15"/>
  <c r="AP4641" i="15"/>
  <c r="AP4640" i="15"/>
  <c r="AP4639" i="15"/>
  <c r="AP4638" i="15"/>
  <c r="AP4637" i="15"/>
  <c r="AP4636" i="15"/>
  <c r="AP4635" i="15"/>
  <c r="AP4634" i="15"/>
  <c r="AP4633" i="15"/>
  <c r="AP4632" i="15"/>
  <c r="AP4631" i="15"/>
  <c r="AP4630" i="15"/>
  <c r="AP4629" i="15"/>
  <c r="AP4628" i="15"/>
  <c r="AP4627" i="15"/>
  <c r="AP4626" i="15"/>
  <c r="AP4625" i="15"/>
  <c r="AP4624" i="15"/>
  <c r="AP4623" i="15"/>
  <c r="AP4622" i="15"/>
  <c r="AP4621" i="15"/>
  <c r="AP4620" i="15"/>
  <c r="AP4619" i="15"/>
  <c r="AP4618" i="15"/>
  <c r="AP4617" i="15"/>
  <c r="AP4616" i="15"/>
  <c r="AP4615" i="15"/>
  <c r="AP4614" i="15"/>
  <c r="AP4613" i="15"/>
  <c r="AP4612" i="15"/>
  <c r="AP4611" i="15"/>
  <c r="AP4610" i="15"/>
  <c r="AP4609" i="15"/>
  <c r="AP4608" i="15"/>
  <c r="AP4607" i="15"/>
  <c r="AP4606" i="15"/>
  <c r="AP4605" i="15"/>
  <c r="AP4604" i="15"/>
  <c r="AP4603" i="15"/>
  <c r="AP4602" i="15"/>
  <c r="AP4601" i="15"/>
  <c r="AP4600" i="15"/>
  <c r="AP4599" i="15"/>
  <c r="AP4598" i="15"/>
  <c r="AP4597" i="15"/>
  <c r="AP4596" i="15"/>
  <c r="AP4595" i="15"/>
  <c r="AP4594" i="15"/>
  <c r="AP4593" i="15"/>
  <c r="AP4592" i="15"/>
  <c r="AP4591" i="15"/>
  <c r="AP4590" i="15"/>
  <c r="AP4589" i="15"/>
  <c r="AP4588" i="15"/>
  <c r="AP4587" i="15"/>
  <c r="AP4586" i="15"/>
  <c r="AP4585" i="15"/>
  <c r="AP4584" i="15"/>
  <c r="AP4583" i="15"/>
  <c r="AP4582" i="15"/>
  <c r="AP4581" i="15"/>
  <c r="AP4580" i="15"/>
  <c r="AP4579" i="15"/>
  <c r="AP4578" i="15"/>
  <c r="AP4577" i="15"/>
  <c r="AP4576" i="15"/>
  <c r="AP4575" i="15"/>
  <c r="AP4574" i="15"/>
  <c r="AP4573" i="15"/>
  <c r="AP4572" i="15"/>
  <c r="AP4571" i="15"/>
  <c r="AP4570" i="15"/>
  <c r="AP4569" i="15"/>
  <c r="AP4568" i="15"/>
  <c r="AP4567" i="15"/>
  <c r="AP4566" i="15"/>
  <c r="AP4565" i="15"/>
  <c r="AP4564" i="15"/>
  <c r="AP4563" i="15"/>
  <c r="AP4562" i="15"/>
  <c r="AP4561" i="15"/>
  <c r="AP4560" i="15"/>
  <c r="AP4559" i="15"/>
  <c r="AP4558" i="15"/>
  <c r="AP4557" i="15"/>
  <c r="AP4556" i="15"/>
  <c r="AP4555" i="15"/>
  <c r="AP4554" i="15"/>
  <c r="AP4553" i="15"/>
  <c r="AP4552" i="15"/>
  <c r="AP4551" i="15"/>
  <c r="AP4550" i="15"/>
  <c r="AP4549" i="15"/>
  <c r="AP4548" i="15"/>
  <c r="AP4547" i="15"/>
  <c r="AP4546" i="15"/>
  <c r="AP4545" i="15"/>
  <c r="AP4544" i="15"/>
  <c r="AP4543" i="15"/>
  <c r="AP4542" i="15"/>
  <c r="AP4541" i="15"/>
  <c r="AP4540" i="15"/>
  <c r="AP4539" i="15"/>
  <c r="AP4538" i="15"/>
  <c r="AP4537" i="15"/>
  <c r="AP4536" i="15"/>
  <c r="AP4535" i="15"/>
  <c r="AP4534" i="15"/>
  <c r="AP4533" i="15"/>
  <c r="AP4532" i="15"/>
  <c r="AP4531" i="15"/>
  <c r="AP4530" i="15"/>
  <c r="AP4529" i="15"/>
  <c r="AP4528" i="15"/>
  <c r="AP4527" i="15"/>
  <c r="AP4526" i="15"/>
  <c r="AP4525" i="15"/>
  <c r="AP4524" i="15"/>
  <c r="AP4523" i="15"/>
  <c r="AP4522" i="15"/>
  <c r="AP4521" i="15"/>
  <c r="AP4520" i="15"/>
  <c r="AP4519" i="15"/>
  <c r="AP4518" i="15"/>
  <c r="AP4517" i="15"/>
  <c r="AP4516" i="15"/>
  <c r="AP4515" i="15"/>
  <c r="AP4514" i="15"/>
  <c r="AP4513" i="15"/>
  <c r="AP4512" i="15"/>
  <c r="AP4511" i="15"/>
  <c r="AP4510" i="15"/>
  <c r="AP4509" i="15"/>
  <c r="AP4508" i="15"/>
  <c r="AP4507" i="15"/>
  <c r="AP4506" i="15"/>
  <c r="AP4505" i="15"/>
  <c r="AP4504" i="15"/>
  <c r="AP4503" i="15"/>
  <c r="AP4502" i="15"/>
  <c r="AP4501" i="15"/>
  <c r="AP4500" i="15"/>
  <c r="AP4499" i="15"/>
  <c r="AP4498" i="15"/>
  <c r="AP4497" i="15"/>
  <c r="AP4496" i="15"/>
  <c r="AP4495" i="15"/>
  <c r="AP4494" i="15"/>
  <c r="AP4493" i="15"/>
  <c r="AP4492" i="15"/>
  <c r="AP4491" i="15"/>
  <c r="AP4490" i="15"/>
  <c r="AP4489" i="15"/>
  <c r="AP4488" i="15"/>
  <c r="AP4487" i="15"/>
  <c r="AP4486" i="15"/>
  <c r="AP4485" i="15"/>
  <c r="AP4484" i="15"/>
  <c r="AP4483" i="15"/>
  <c r="AP4482" i="15"/>
  <c r="AP4481" i="15"/>
  <c r="AP4480" i="15"/>
  <c r="AP4479" i="15"/>
  <c r="AP4478" i="15"/>
  <c r="AP4477" i="15"/>
  <c r="AP4476" i="15"/>
  <c r="AP4475" i="15"/>
  <c r="AP4474" i="15"/>
  <c r="AP4473" i="15"/>
  <c r="AP4472" i="15"/>
  <c r="AP4471" i="15"/>
  <c r="AP4470" i="15"/>
  <c r="AP4469" i="15"/>
  <c r="AP4468" i="15"/>
  <c r="AP4467" i="15"/>
  <c r="AP4466" i="15"/>
  <c r="AP4465" i="15"/>
  <c r="AP4464" i="15"/>
  <c r="AP4463" i="15"/>
  <c r="AP4462" i="15"/>
  <c r="AP4461" i="15"/>
  <c r="AP4460" i="15"/>
  <c r="AP4459" i="15"/>
  <c r="AP4458" i="15"/>
  <c r="AP4457" i="15"/>
  <c r="AP4456" i="15"/>
  <c r="AP4455" i="15"/>
  <c r="AP4454" i="15"/>
  <c r="AP4453" i="15"/>
  <c r="AP4452" i="15"/>
  <c r="AP4451" i="15"/>
  <c r="AP4450" i="15"/>
  <c r="AP4449" i="15"/>
  <c r="AP4448" i="15"/>
  <c r="AP4447" i="15"/>
  <c r="AP4446" i="15"/>
  <c r="AP4445" i="15"/>
  <c r="AP4444" i="15"/>
  <c r="AP4443" i="15"/>
  <c r="AP4442" i="15"/>
  <c r="AP4441" i="15"/>
  <c r="AP4440" i="15"/>
  <c r="AP4439" i="15"/>
  <c r="AP4438" i="15"/>
  <c r="AP4437" i="15"/>
  <c r="AP4436" i="15"/>
  <c r="AP4435" i="15"/>
  <c r="AP4434" i="15"/>
  <c r="AP4433" i="15"/>
  <c r="AP4432" i="15"/>
  <c r="AP4431" i="15"/>
  <c r="AP4430" i="15"/>
  <c r="AP4429" i="15"/>
  <c r="AP4428" i="15"/>
  <c r="AP4427" i="15"/>
  <c r="AP4426" i="15"/>
  <c r="AP4425" i="15"/>
  <c r="AP4424" i="15"/>
  <c r="AP4423" i="15"/>
  <c r="AP4422" i="15"/>
  <c r="AP4421" i="15"/>
  <c r="AP4420" i="15"/>
  <c r="AP4419" i="15"/>
  <c r="AP4418" i="15"/>
  <c r="AP4417" i="15"/>
  <c r="AP4416" i="15"/>
  <c r="AP4415" i="15"/>
  <c r="AP4414" i="15"/>
  <c r="AP4413" i="15"/>
  <c r="AP4412" i="15"/>
  <c r="AP4411" i="15"/>
  <c r="AP4410" i="15"/>
  <c r="AP4409" i="15"/>
  <c r="AP4408" i="15"/>
  <c r="AP4407" i="15"/>
  <c r="AP4406" i="15"/>
  <c r="AP4405" i="15"/>
  <c r="AP4404" i="15"/>
  <c r="AP4403" i="15"/>
  <c r="AP4402" i="15"/>
  <c r="AP4401" i="15"/>
  <c r="AP4400" i="15"/>
  <c r="AP4399" i="15"/>
  <c r="AP4398" i="15"/>
  <c r="AP4397" i="15"/>
  <c r="AP4396" i="15"/>
  <c r="AP4395" i="15"/>
  <c r="AP4394" i="15"/>
  <c r="AP4393" i="15"/>
  <c r="AP4392" i="15"/>
  <c r="AP4391" i="15"/>
  <c r="AP4390" i="15"/>
  <c r="AP4389" i="15"/>
  <c r="AP4388" i="15"/>
  <c r="AP4387" i="15"/>
  <c r="AP4386" i="15"/>
  <c r="AP4385" i="15"/>
  <c r="AP4384" i="15"/>
  <c r="AP4383" i="15"/>
  <c r="AP4382" i="15"/>
  <c r="AP4381" i="15"/>
  <c r="AP4380" i="15"/>
  <c r="AP4379" i="15"/>
  <c r="AP4378" i="15"/>
  <c r="AP4377" i="15"/>
  <c r="AP4376" i="15"/>
  <c r="AP4375" i="15"/>
  <c r="AP4374" i="15"/>
  <c r="AP4373" i="15"/>
  <c r="AP4372" i="15"/>
  <c r="AP4371" i="15"/>
  <c r="AP4370" i="15"/>
  <c r="AP4369" i="15"/>
  <c r="AP4368" i="15"/>
  <c r="AP4367" i="15"/>
  <c r="AP4366" i="15"/>
  <c r="AP4365" i="15"/>
  <c r="AP4364" i="15"/>
  <c r="AP4363" i="15"/>
  <c r="AP4362" i="15"/>
  <c r="AP4361" i="15"/>
  <c r="AP4360" i="15"/>
  <c r="AP4359" i="15"/>
  <c r="AP4358" i="15"/>
  <c r="AP4357" i="15"/>
  <c r="AP4356" i="15"/>
  <c r="AP4355" i="15"/>
  <c r="AP4354" i="15"/>
  <c r="AP4353" i="15"/>
  <c r="AP4352" i="15"/>
  <c r="AP4351" i="15"/>
  <c r="AP4350" i="15"/>
  <c r="AP4349" i="15"/>
  <c r="AP4348" i="15"/>
  <c r="AP4347" i="15"/>
  <c r="AP4346" i="15"/>
  <c r="AP4345" i="15"/>
  <c r="AP4344" i="15"/>
  <c r="AP4343" i="15"/>
  <c r="AP4342" i="15"/>
  <c r="AP4341" i="15"/>
  <c r="AP4340" i="15"/>
  <c r="AP4339" i="15"/>
  <c r="AP4338" i="15"/>
  <c r="AP4337" i="15"/>
  <c r="AP4336" i="15"/>
  <c r="AP4335" i="15"/>
  <c r="AP4334" i="15"/>
  <c r="AP4333" i="15"/>
  <c r="AP4332" i="15"/>
  <c r="AP4331" i="15"/>
  <c r="AP4330" i="15"/>
  <c r="AP4329" i="15"/>
  <c r="AP4328" i="15"/>
  <c r="AP4327" i="15"/>
  <c r="AP4326" i="15"/>
  <c r="AP4325" i="15"/>
  <c r="AP4324" i="15"/>
  <c r="AP4323" i="15"/>
  <c r="AP4322" i="15"/>
  <c r="AP4321" i="15"/>
  <c r="AP4320" i="15"/>
  <c r="AP4319" i="15"/>
  <c r="AP4318" i="15"/>
  <c r="AP4317" i="15"/>
  <c r="AP4316" i="15"/>
  <c r="AP4315" i="15"/>
  <c r="AP4314" i="15"/>
  <c r="AP4313" i="15"/>
  <c r="AP4312" i="15"/>
  <c r="AP4311" i="15"/>
  <c r="AP4310" i="15"/>
  <c r="AP4309" i="15"/>
  <c r="AP4308" i="15"/>
  <c r="AP4307" i="15"/>
  <c r="AP4306" i="15"/>
  <c r="AP4305" i="15"/>
  <c r="AP4304" i="15"/>
  <c r="AP4303" i="15"/>
  <c r="AP4302" i="15"/>
  <c r="AP4301" i="15"/>
  <c r="AP4300" i="15"/>
  <c r="AP4299" i="15"/>
  <c r="AP4298" i="15"/>
  <c r="AP4297" i="15"/>
  <c r="AP4296" i="15"/>
  <c r="AP4295" i="15"/>
  <c r="AP4294" i="15"/>
  <c r="AP4293" i="15"/>
  <c r="AP4292" i="15"/>
  <c r="AP4291" i="15"/>
  <c r="AP4290" i="15"/>
  <c r="AP4289" i="15"/>
  <c r="AP4288" i="15"/>
  <c r="AP4287" i="15"/>
  <c r="AP4286" i="15"/>
  <c r="AP4285" i="15"/>
  <c r="AP4284" i="15"/>
  <c r="AP4283" i="15"/>
  <c r="AP4282" i="15"/>
  <c r="AP4281" i="15"/>
  <c r="AP4280" i="15"/>
  <c r="AP4279" i="15"/>
  <c r="AP4278" i="15"/>
  <c r="AP4277" i="15"/>
  <c r="AP4276" i="15"/>
  <c r="AP4275" i="15"/>
  <c r="AP4274" i="15"/>
  <c r="AP4273" i="15"/>
  <c r="AP4272" i="15"/>
  <c r="AP4271" i="15"/>
  <c r="AP4270" i="15"/>
  <c r="AP4269" i="15"/>
  <c r="AP4268" i="15"/>
  <c r="AP4267" i="15"/>
  <c r="AP4266" i="15"/>
  <c r="AP4265" i="15"/>
  <c r="AP4264" i="15"/>
  <c r="AP4263" i="15"/>
  <c r="AP4262" i="15"/>
  <c r="AP4261" i="15"/>
  <c r="AP4260" i="15"/>
  <c r="AP4259" i="15"/>
  <c r="AP4258" i="15"/>
  <c r="AP4257" i="15"/>
  <c r="AP4256" i="15"/>
  <c r="AP4255" i="15"/>
  <c r="AP4254" i="15"/>
  <c r="AP4253" i="15"/>
  <c r="AP4252" i="15"/>
  <c r="AP4251" i="15"/>
  <c r="AP4250" i="15"/>
  <c r="AP4249" i="15"/>
  <c r="AP4248" i="15"/>
  <c r="AP4247" i="15"/>
  <c r="AP4246" i="15"/>
  <c r="AP4245" i="15"/>
  <c r="AP4244" i="15"/>
  <c r="AP4243" i="15"/>
  <c r="AP4242" i="15"/>
  <c r="AP4241" i="15"/>
  <c r="AP4240" i="15"/>
  <c r="AP4239" i="15"/>
  <c r="AP4238" i="15"/>
  <c r="AP4237" i="15"/>
  <c r="AP4236" i="15"/>
  <c r="AP4235" i="15"/>
  <c r="AP4234" i="15"/>
  <c r="AP4233" i="15"/>
  <c r="AP4232" i="15"/>
  <c r="AP4231" i="15"/>
  <c r="AP4230" i="15"/>
  <c r="AP4229" i="15"/>
  <c r="AP4228" i="15"/>
  <c r="AP4227" i="15"/>
  <c r="AP4226" i="15"/>
  <c r="AP4225" i="15"/>
  <c r="AP4224" i="15"/>
  <c r="AP4223" i="15"/>
  <c r="AP4222" i="15"/>
  <c r="AP4221" i="15"/>
  <c r="AP4220" i="15"/>
  <c r="AP4219" i="15"/>
  <c r="AP4218" i="15"/>
  <c r="AP4217" i="15"/>
  <c r="AP4216" i="15"/>
  <c r="AP4215" i="15"/>
  <c r="AP4214" i="15"/>
  <c r="AP4213" i="15"/>
  <c r="AP4212" i="15"/>
  <c r="AP4211" i="15"/>
  <c r="AP4210" i="15"/>
  <c r="AP4209" i="15"/>
  <c r="AP4208" i="15"/>
  <c r="AP4207" i="15"/>
  <c r="AP4206" i="15"/>
  <c r="AP4205" i="15"/>
  <c r="AP4204" i="15"/>
  <c r="AP4203" i="15"/>
  <c r="AP4202" i="15"/>
  <c r="AP4201" i="15"/>
  <c r="AP4200" i="15"/>
  <c r="AP4199" i="15"/>
  <c r="AP4198" i="15"/>
  <c r="AP4197" i="15"/>
  <c r="AP4196" i="15"/>
  <c r="AP4195" i="15"/>
  <c r="AP4194" i="15"/>
  <c r="AP4193" i="15"/>
  <c r="AP4192" i="15"/>
  <c r="AP4191" i="15"/>
  <c r="AP4190" i="15"/>
  <c r="AP4189" i="15"/>
  <c r="AP4188" i="15"/>
  <c r="AP4187" i="15"/>
  <c r="AP4186" i="15"/>
  <c r="AP4185" i="15"/>
  <c r="AP4184" i="15"/>
  <c r="AP4183" i="15"/>
  <c r="AP4182" i="15"/>
  <c r="AP4181" i="15"/>
  <c r="AP4180" i="15"/>
  <c r="AP4179" i="15"/>
  <c r="AP4178" i="15"/>
  <c r="AP4177" i="15"/>
  <c r="AP4176" i="15"/>
  <c r="AP4175" i="15"/>
  <c r="AP4174" i="15"/>
  <c r="AP4173" i="15"/>
  <c r="AP4172" i="15"/>
  <c r="AP4171" i="15"/>
  <c r="AP4170" i="15"/>
  <c r="AP4169" i="15"/>
  <c r="AP4168" i="15"/>
  <c r="AP4167" i="15"/>
  <c r="AP4166" i="15"/>
  <c r="AP4165" i="15"/>
  <c r="AP4164" i="15"/>
  <c r="AP4163" i="15"/>
  <c r="AP4162" i="15"/>
  <c r="AP4161" i="15"/>
  <c r="AP4160" i="15"/>
  <c r="AP4159" i="15"/>
  <c r="AP4158" i="15"/>
  <c r="AP4157" i="15"/>
  <c r="AP4156" i="15"/>
  <c r="AP4155" i="15"/>
  <c r="AP4154" i="15"/>
  <c r="AP4153" i="15"/>
  <c r="AP4152" i="15"/>
  <c r="AP4151" i="15"/>
  <c r="AP4150" i="15"/>
  <c r="AP4149" i="15"/>
  <c r="AP4148" i="15"/>
  <c r="AP4147" i="15"/>
  <c r="AP4146" i="15"/>
  <c r="AP4145" i="15"/>
  <c r="AP4144" i="15"/>
  <c r="AP4143" i="15"/>
  <c r="AP4142" i="15"/>
  <c r="AP4141" i="15"/>
  <c r="AP4140" i="15"/>
  <c r="AP4139" i="15"/>
  <c r="AP4138" i="15"/>
  <c r="AP4137" i="15"/>
  <c r="AP4136" i="15"/>
  <c r="AP4135" i="15"/>
  <c r="AP4134" i="15"/>
  <c r="AP4133" i="15"/>
  <c r="AP4132" i="15"/>
  <c r="AP4131" i="15"/>
  <c r="AP4130" i="15"/>
  <c r="AP4129" i="15"/>
  <c r="AP4128" i="15"/>
  <c r="AP4127" i="15"/>
  <c r="AP4126" i="15"/>
  <c r="AP4125" i="15"/>
  <c r="AP4124" i="15"/>
  <c r="AP4123" i="15"/>
  <c r="AP4122" i="15"/>
  <c r="AP4121" i="15"/>
  <c r="AP4120" i="15"/>
  <c r="AP4119" i="15"/>
  <c r="AP4118" i="15"/>
  <c r="AP4117" i="15"/>
  <c r="AP4116" i="15"/>
  <c r="AP4115" i="15"/>
  <c r="AP4114" i="15"/>
  <c r="AP4113" i="15"/>
  <c r="AP4112" i="15"/>
  <c r="AP4111" i="15"/>
  <c r="AP4110" i="15"/>
  <c r="AP4109" i="15"/>
  <c r="AP4108" i="15"/>
  <c r="AP4107" i="15"/>
  <c r="AP4106" i="15"/>
  <c r="AP4105" i="15"/>
  <c r="AP4104" i="15"/>
  <c r="AP4103" i="15"/>
  <c r="AP4102" i="15"/>
  <c r="AP4101" i="15"/>
  <c r="AP4100" i="15"/>
  <c r="AP4099" i="15"/>
  <c r="AP4098" i="15"/>
  <c r="AP4097" i="15"/>
  <c r="AP4096" i="15"/>
  <c r="AP4095" i="15"/>
  <c r="AP4094" i="15"/>
  <c r="AP4093" i="15"/>
  <c r="AP4092" i="15"/>
  <c r="AP4091" i="15"/>
  <c r="AP4090" i="15"/>
  <c r="AP4089" i="15"/>
  <c r="AP4088" i="15"/>
  <c r="AP4087" i="15"/>
  <c r="AP4086" i="15"/>
  <c r="AP4085" i="15"/>
  <c r="AP4084" i="15"/>
  <c r="AP4083" i="15"/>
  <c r="AP4082" i="15"/>
  <c r="AP4081" i="15"/>
  <c r="AP4080" i="15"/>
  <c r="AP4079" i="15"/>
  <c r="AP4078" i="15"/>
  <c r="AP4077" i="15"/>
  <c r="AP4076" i="15"/>
  <c r="AP4075" i="15"/>
  <c r="AP4074" i="15"/>
  <c r="AP4073" i="15"/>
  <c r="AP4072" i="15"/>
  <c r="AP4071" i="15"/>
  <c r="AP4070" i="15"/>
  <c r="AP4069" i="15"/>
  <c r="AP4068" i="15"/>
  <c r="AP4067" i="15"/>
  <c r="AP4066" i="15"/>
  <c r="AP4065" i="15"/>
  <c r="AP4064" i="15"/>
  <c r="AP4063" i="15"/>
  <c r="AP4062" i="15"/>
  <c r="AP4061" i="15"/>
  <c r="AP4060" i="15"/>
  <c r="AP4059" i="15"/>
  <c r="AP4058" i="15"/>
  <c r="AP4057" i="15"/>
  <c r="AP4056" i="15"/>
  <c r="AP4055" i="15"/>
  <c r="AP4054" i="15"/>
  <c r="AP4053" i="15"/>
  <c r="AP4052" i="15"/>
  <c r="AP4051" i="15"/>
  <c r="AP4050" i="15"/>
  <c r="AP4049" i="15"/>
  <c r="AP4048" i="15"/>
  <c r="AP4047" i="15"/>
  <c r="AP4046" i="15"/>
  <c r="AP4045" i="15"/>
  <c r="AP4044" i="15"/>
  <c r="AP4043" i="15"/>
  <c r="AP4042" i="15"/>
  <c r="AP4041" i="15"/>
  <c r="AP4040" i="15"/>
  <c r="AP4039" i="15"/>
  <c r="AP4038" i="15"/>
  <c r="AP4037" i="15"/>
  <c r="AP4036" i="15"/>
  <c r="AP4035" i="15"/>
  <c r="AP4034" i="15"/>
  <c r="AP4033" i="15"/>
  <c r="AP4032" i="15"/>
  <c r="AP4031" i="15"/>
  <c r="AP4030" i="15"/>
  <c r="AP4029" i="15"/>
  <c r="AP4028" i="15"/>
  <c r="AP4027" i="15"/>
  <c r="AP4026" i="15"/>
  <c r="AP4025" i="15"/>
  <c r="AP4024" i="15"/>
  <c r="AP4023" i="15"/>
  <c r="AP4022" i="15"/>
  <c r="AP4021" i="15"/>
  <c r="AP4020" i="15"/>
  <c r="AP4019" i="15"/>
  <c r="AP4018" i="15"/>
  <c r="AP4017" i="15"/>
  <c r="AP4016" i="15"/>
  <c r="AP4015" i="15"/>
  <c r="AP4014" i="15"/>
  <c r="AP4013" i="15"/>
  <c r="AP4012" i="15"/>
  <c r="AP4011" i="15"/>
  <c r="AP4010" i="15"/>
  <c r="AP4009" i="15"/>
  <c r="AP4008" i="15"/>
  <c r="AP4007" i="15"/>
  <c r="AP4006" i="15"/>
  <c r="AP4005" i="15"/>
  <c r="AP4004" i="15"/>
  <c r="AP4003" i="15"/>
  <c r="AP4002" i="15"/>
  <c r="AP4001" i="15"/>
  <c r="AP4000" i="15"/>
  <c r="AP3999" i="15"/>
  <c r="AP3998" i="15"/>
  <c r="AP3997" i="15"/>
  <c r="AP3996" i="15"/>
  <c r="AP3995" i="15"/>
  <c r="AP3994" i="15"/>
  <c r="AP3993" i="15"/>
  <c r="AP3992" i="15"/>
  <c r="AP3991" i="15"/>
  <c r="AP3990" i="15"/>
  <c r="AP3989" i="15"/>
  <c r="AP3988" i="15"/>
  <c r="AP3987" i="15"/>
  <c r="AP3986" i="15"/>
  <c r="AP3985" i="15"/>
  <c r="AP3984" i="15"/>
  <c r="AP3983" i="15"/>
  <c r="AP3982" i="15"/>
  <c r="AP3981" i="15"/>
  <c r="AP3980" i="15"/>
  <c r="AP3979" i="15"/>
  <c r="AP3978" i="15"/>
  <c r="AP3977" i="15"/>
  <c r="AP3976" i="15"/>
  <c r="AP3975" i="15"/>
  <c r="AP3974" i="15"/>
  <c r="AP3973" i="15"/>
  <c r="AP3972" i="15"/>
  <c r="AP3971" i="15"/>
  <c r="AP3970" i="15"/>
  <c r="AP3969" i="15"/>
  <c r="AP3968" i="15"/>
  <c r="AP3967" i="15"/>
  <c r="AP3966" i="15"/>
  <c r="AP3965" i="15"/>
  <c r="AP3964" i="15"/>
  <c r="AP3963" i="15"/>
  <c r="AP3962" i="15"/>
  <c r="AP3961" i="15"/>
  <c r="AP3960" i="15"/>
  <c r="AP3959" i="15"/>
  <c r="AP3958" i="15"/>
  <c r="AP3957" i="15"/>
  <c r="AP3956" i="15"/>
  <c r="AP3955" i="15"/>
  <c r="AP3954" i="15"/>
  <c r="AP3953" i="15"/>
  <c r="AP3952" i="15"/>
  <c r="AP3951" i="15"/>
  <c r="AP3950" i="15"/>
  <c r="AP3949" i="15"/>
  <c r="AP3948" i="15"/>
  <c r="AP3947" i="15"/>
  <c r="AP3946" i="15"/>
  <c r="AP3945" i="15"/>
  <c r="AP3944" i="15"/>
  <c r="AP3943" i="15"/>
  <c r="AP3942" i="15"/>
  <c r="AP3941" i="15"/>
  <c r="AP3940" i="15"/>
  <c r="AP3939" i="15"/>
  <c r="AP3938" i="15"/>
  <c r="AP3937" i="15"/>
  <c r="AP3936" i="15"/>
  <c r="AP3935" i="15"/>
  <c r="AP3934" i="15"/>
  <c r="AP3933" i="15"/>
  <c r="AP3932" i="15"/>
  <c r="AP3931" i="15"/>
  <c r="AP3930" i="15"/>
  <c r="AP3929" i="15"/>
  <c r="AP3928" i="15"/>
  <c r="AP3927" i="15"/>
  <c r="AP3926" i="15"/>
  <c r="AP3925" i="15"/>
  <c r="AP3924" i="15"/>
  <c r="AP3923" i="15"/>
  <c r="AP3922" i="15"/>
  <c r="AP3921" i="15"/>
  <c r="AP3920" i="15"/>
  <c r="AP3919" i="15"/>
  <c r="AP3918" i="15"/>
  <c r="AP3917" i="15"/>
  <c r="AP3916" i="15"/>
  <c r="AP3915" i="15"/>
  <c r="AP3914" i="15"/>
  <c r="AP3913" i="15"/>
  <c r="AP3912" i="15"/>
  <c r="AP3911" i="15"/>
  <c r="AP3910" i="15"/>
  <c r="AP3909" i="15"/>
  <c r="AP3908" i="15"/>
  <c r="AP3907" i="15"/>
  <c r="AP3906" i="15"/>
  <c r="AP3905" i="15"/>
  <c r="AP3904" i="15"/>
  <c r="AP3903" i="15"/>
  <c r="AP3902" i="15"/>
  <c r="AP3901" i="15"/>
  <c r="AP3900" i="15"/>
  <c r="AP3899" i="15"/>
  <c r="AP3898" i="15"/>
  <c r="AP3897" i="15"/>
  <c r="AP3896" i="15"/>
  <c r="AP3895" i="15"/>
  <c r="AP3894" i="15"/>
  <c r="AP3893" i="15"/>
  <c r="AP3892" i="15"/>
  <c r="AP3891" i="15"/>
  <c r="AP3890" i="15"/>
  <c r="AP3889" i="15"/>
  <c r="AP3888" i="15"/>
  <c r="AP3887" i="15"/>
  <c r="AP3886" i="15"/>
  <c r="AP3885" i="15"/>
  <c r="AP3884" i="15"/>
  <c r="AP3883" i="15"/>
  <c r="AP3882" i="15"/>
  <c r="AP3881" i="15"/>
  <c r="AP3880" i="15"/>
  <c r="AP3879" i="15"/>
  <c r="AP3878" i="15"/>
  <c r="AP3877" i="15"/>
  <c r="AP3876" i="15"/>
  <c r="AP3875" i="15"/>
  <c r="AP3874" i="15"/>
  <c r="AP3873" i="15"/>
  <c r="AP3872" i="15"/>
  <c r="AP3871" i="15"/>
  <c r="AP3870" i="15"/>
  <c r="AP3869" i="15"/>
  <c r="AP3868" i="15"/>
  <c r="AP3867" i="15"/>
  <c r="AP3866" i="15"/>
  <c r="AP3865" i="15"/>
  <c r="AP3864" i="15"/>
  <c r="AP3863" i="15"/>
  <c r="AP3862" i="15"/>
  <c r="AP3861" i="15"/>
  <c r="AP3860" i="15"/>
  <c r="AP3859" i="15"/>
  <c r="AP3858" i="15"/>
  <c r="AP3857" i="15"/>
  <c r="AP3856" i="15"/>
  <c r="AP3855" i="15"/>
  <c r="AP3854" i="15"/>
  <c r="AP3853" i="15"/>
  <c r="AP3852" i="15"/>
  <c r="AP3851" i="15"/>
  <c r="AP3850" i="15"/>
  <c r="AP3849" i="15"/>
  <c r="AP3848" i="15"/>
  <c r="AP3847" i="15"/>
  <c r="AP3846" i="15"/>
  <c r="AP3845" i="15"/>
  <c r="AP3844" i="15"/>
  <c r="AP3843" i="15"/>
  <c r="AP3842" i="15"/>
  <c r="AP3841" i="15"/>
  <c r="AP3840" i="15"/>
  <c r="AP3839" i="15"/>
  <c r="AP3838" i="15"/>
  <c r="AP3837" i="15"/>
  <c r="AP3836" i="15"/>
  <c r="AP3835" i="15"/>
  <c r="AP3834" i="15"/>
  <c r="AP3833" i="15"/>
  <c r="AP3832" i="15"/>
  <c r="AP3831" i="15"/>
  <c r="AP3830" i="15"/>
  <c r="AP3829" i="15"/>
  <c r="AP3828" i="15"/>
  <c r="AP3827" i="15"/>
  <c r="AP3826" i="15"/>
  <c r="AP3825" i="15"/>
  <c r="AP3824" i="15"/>
  <c r="AP3823" i="15"/>
  <c r="AP3822" i="15"/>
  <c r="AP3821" i="15"/>
  <c r="AP3820" i="15"/>
  <c r="AP3819" i="15"/>
  <c r="AP3818" i="15"/>
  <c r="AP3817" i="15"/>
  <c r="AP3816" i="15"/>
  <c r="AP3815" i="15"/>
  <c r="AP3814" i="15"/>
  <c r="AP3813" i="15"/>
  <c r="AP3812" i="15"/>
  <c r="AP3811" i="15"/>
  <c r="AP3810" i="15"/>
  <c r="AP3809" i="15"/>
  <c r="AP3808" i="15"/>
  <c r="AP3807" i="15"/>
  <c r="AP3806" i="15"/>
  <c r="AP3805" i="15"/>
  <c r="AP3804" i="15"/>
  <c r="AP3803" i="15"/>
  <c r="AP3802" i="15"/>
  <c r="AP3801" i="15"/>
  <c r="AP3800" i="15"/>
  <c r="AP3799" i="15"/>
  <c r="AP3798" i="15"/>
  <c r="AP3797" i="15"/>
  <c r="AP3796" i="15"/>
  <c r="AP3795" i="15"/>
  <c r="AP3794" i="15"/>
  <c r="AP3793" i="15"/>
  <c r="AP3792" i="15"/>
  <c r="AP3791" i="15"/>
  <c r="AP3790" i="15"/>
  <c r="AP3789" i="15"/>
  <c r="AP3788" i="15"/>
  <c r="AP3787" i="15"/>
  <c r="AP3786" i="15"/>
  <c r="AP3785" i="15"/>
  <c r="AP3784" i="15"/>
  <c r="AP3783" i="15"/>
  <c r="AP3782" i="15"/>
  <c r="AP3781" i="15"/>
  <c r="AP3780" i="15"/>
  <c r="AP3779" i="15"/>
  <c r="AP3778" i="15"/>
  <c r="AP3777" i="15"/>
  <c r="AP3776" i="15"/>
  <c r="AP3775" i="15"/>
  <c r="AP3774" i="15"/>
  <c r="AP3773" i="15"/>
  <c r="AP3772" i="15"/>
  <c r="AP3771" i="15"/>
  <c r="AP3770" i="15"/>
  <c r="AP3769" i="15"/>
  <c r="AP3768" i="15"/>
  <c r="AP3767" i="15"/>
  <c r="AP3766" i="15"/>
  <c r="AP3765" i="15"/>
  <c r="AP3764" i="15"/>
  <c r="AP3763" i="15"/>
  <c r="AP3762" i="15"/>
  <c r="AP3761" i="15"/>
  <c r="AP3760" i="15"/>
  <c r="AP3759" i="15"/>
  <c r="AP3758" i="15"/>
  <c r="AP3757" i="15"/>
  <c r="AP3756" i="15"/>
  <c r="AP3755" i="15"/>
  <c r="AP3754" i="15"/>
  <c r="AP3753" i="15"/>
  <c r="AP3752" i="15"/>
  <c r="AP3751" i="15"/>
  <c r="AP3750" i="15"/>
  <c r="AP3749" i="15"/>
  <c r="AP3748" i="15"/>
  <c r="AP3747" i="15"/>
  <c r="AP3746" i="15"/>
  <c r="AP3745" i="15"/>
  <c r="AP3744" i="15"/>
  <c r="AP3743" i="15"/>
  <c r="AP3742" i="15"/>
  <c r="AP3741" i="15"/>
  <c r="AP3740" i="15"/>
  <c r="AP3739" i="15"/>
  <c r="AP3738" i="15"/>
  <c r="AP3737" i="15"/>
  <c r="AP3736" i="15"/>
  <c r="AP3735" i="15"/>
  <c r="AP3734" i="15"/>
  <c r="AP3733" i="15"/>
  <c r="AP3732" i="15"/>
  <c r="AP3731" i="15"/>
  <c r="AP3730" i="15"/>
  <c r="AP3729" i="15"/>
  <c r="AP3728" i="15"/>
  <c r="AP3727" i="15"/>
  <c r="AP3726" i="15"/>
  <c r="AP3725" i="15"/>
  <c r="AP3724" i="15"/>
  <c r="AP3723" i="15"/>
  <c r="AP3722" i="15"/>
  <c r="AP3721" i="15"/>
  <c r="AP3720" i="15"/>
  <c r="AP3719" i="15"/>
  <c r="AP3718" i="15"/>
  <c r="AP3717" i="15"/>
  <c r="AP3716" i="15"/>
  <c r="AP3715" i="15"/>
  <c r="AP3714" i="15"/>
  <c r="AP3713" i="15"/>
  <c r="AP3712" i="15"/>
  <c r="AP3711" i="15"/>
  <c r="AP3710" i="15"/>
  <c r="AP3709" i="15"/>
  <c r="AP3708" i="15"/>
  <c r="AP3707" i="15"/>
  <c r="AP3706" i="15"/>
  <c r="AP3705" i="15"/>
  <c r="AP3704" i="15"/>
  <c r="AP3703" i="15"/>
  <c r="AP3702" i="15"/>
  <c r="AP3701" i="15"/>
  <c r="AP3700" i="15"/>
  <c r="AP3699" i="15"/>
  <c r="AP3698" i="15"/>
  <c r="AP3697" i="15"/>
  <c r="AP3696" i="15"/>
  <c r="AP3695" i="15"/>
  <c r="AP3694" i="15"/>
  <c r="AP3693" i="15"/>
  <c r="AP3692" i="15"/>
  <c r="AP3691" i="15"/>
  <c r="AP3690" i="15"/>
  <c r="AP3689" i="15"/>
  <c r="AP3688" i="15"/>
  <c r="AP3687" i="15"/>
  <c r="AP3686" i="15"/>
  <c r="AP3685" i="15"/>
  <c r="AP3684" i="15"/>
  <c r="AP3683" i="15"/>
  <c r="AP3682" i="15"/>
  <c r="AP3681" i="15"/>
  <c r="AP3680" i="15"/>
  <c r="AP3679" i="15"/>
  <c r="AP3678" i="15"/>
  <c r="AP3677" i="15"/>
  <c r="AP3676" i="15"/>
  <c r="AP3675" i="15"/>
  <c r="AP3674" i="15"/>
  <c r="AP3673" i="15"/>
  <c r="AP3672" i="15"/>
  <c r="AP3671" i="15"/>
  <c r="AP3670" i="15"/>
  <c r="AP3669" i="15"/>
  <c r="AP3668" i="15"/>
  <c r="AP3667" i="15"/>
  <c r="AP3666" i="15"/>
  <c r="AP3665" i="15"/>
  <c r="AP3664" i="15"/>
  <c r="AP3663" i="15"/>
  <c r="AP3662" i="15"/>
  <c r="AP3661" i="15"/>
  <c r="AP3660" i="15"/>
  <c r="AP3659" i="15"/>
  <c r="AP3658" i="15"/>
  <c r="AP3657" i="15"/>
  <c r="AP3656" i="15"/>
  <c r="AP3655" i="15"/>
  <c r="AP3654" i="15"/>
  <c r="AP3653" i="15"/>
  <c r="AP3652" i="15"/>
  <c r="AP3651" i="15"/>
  <c r="AP3650" i="15"/>
  <c r="AP3649" i="15"/>
  <c r="AP3648" i="15"/>
  <c r="AP3647" i="15"/>
  <c r="AP3646" i="15"/>
  <c r="AP3645" i="15"/>
  <c r="AP3644" i="15"/>
  <c r="AP3643" i="15"/>
  <c r="AP3642" i="15"/>
  <c r="AP3641" i="15"/>
  <c r="AP3640" i="15"/>
  <c r="AP3639" i="15"/>
  <c r="AP3638" i="15"/>
  <c r="AP3637" i="15"/>
  <c r="AP3636" i="15"/>
  <c r="AP3635" i="15"/>
  <c r="AP3634" i="15"/>
  <c r="AP3633" i="15"/>
  <c r="AP3632" i="15"/>
  <c r="AP3631" i="15"/>
  <c r="AP3630" i="15"/>
  <c r="AP3629" i="15"/>
  <c r="AP3628" i="15"/>
  <c r="AP3627" i="15"/>
  <c r="AP3626" i="15"/>
  <c r="AP3625" i="15"/>
  <c r="AP3624" i="15"/>
  <c r="AP3623" i="15"/>
  <c r="AP3622" i="15"/>
  <c r="AP3621" i="15"/>
  <c r="AP3620" i="15"/>
  <c r="AP3619" i="15"/>
  <c r="AP3618" i="15"/>
  <c r="AP3617" i="15"/>
  <c r="AP3616" i="15"/>
  <c r="AP3615" i="15"/>
  <c r="AP3614" i="15"/>
  <c r="AP3613" i="15"/>
  <c r="AP3612" i="15"/>
  <c r="AP3611" i="15"/>
  <c r="AP3610" i="15"/>
  <c r="AP3609" i="15"/>
  <c r="AP3608" i="15"/>
  <c r="AP3607" i="15"/>
  <c r="AP3606" i="15"/>
  <c r="AP3605" i="15"/>
  <c r="AP3604" i="15"/>
  <c r="AP3603" i="15"/>
  <c r="AP3602" i="15"/>
  <c r="AP3601" i="15"/>
  <c r="AP3600" i="15"/>
  <c r="AP3599" i="15"/>
  <c r="AP3598" i="15"/>
  <c r="AP3597" i="15"/>
  <c r="AP3596" i="15"/>
  <c r="AP3595" i="15"/>
  <c r="AP3594" i="15"/>
  <c r="AP3593" i="15"/>
  <c r="AP3592" i="15"/>
  <c r="AP3591" i="15"/>
  <c r="AP3590" i="15"/>
  <c r="AP3589" i="15"/>
  <c r="AP3588" i="15"/>
  <c r="AP3587" i="15"/>
  <c r="AP3586" i="15"/>
  <c r="AP3585" i="15"/>
  <c r="AP3584" i="15"/>
  <c r="AP3583" i="15"/>
  <c r="AP3582" i="15"/>
  <c r="AP3581" i="15"/>
  <c r="AP3580" i="15"/>
  <c r="AP3579" i="15"/>
  <c r="AP3578" i="15"/>
  <c r="AP3577" i="15"/>
  <c r="AP3576" i="15"/>
  <c r="AP3575" i="15"/>
  <c r="AP3574" i="15"/>
  <c r="AP3573" i="15"/>
  <c r="AP3572" i="15"/>
  <c r="AP3571" i="15"/>
  <c r="AP3570" i="15"/>
  <c r="AP3569" i="15"/>
  <c r="AP3568" i="15"/>
  <c r="AP3567" i="15"/>
  <c r="AP3566" i="15"/>
  <c r="AP3565" i="15"/>
  <c r="AP3564" i="15"/>
  <c r="AP3563" i="15"/>
  <c r="AP3562" i="15"/>
  <c r="AP3561" i="15"/>
  <c r="AP3560" i="15"/>
  <c r="AP3559" i="15"/>
  <c r="AP3558" i="15"/>
  <c r="AP3557" i="15"/>
  <c r="AP3556" i="15"/>
  <c r="AP3555" i="15"/>
  <c r="AP3554" i="15"/>
  <c r="AP3553" i="15"/>
  <c r="AP3552" i="15"/>
  <c r="AP3551" i="15"/>
  <c r="AP3550" i="15"/>
  <c r="AP3549" i="15"/>
  <c r="AP3548" i="15"/>
  <c r="AP3547" i="15"/>
  <c r="AP3546" i="15"/>
  <c r="AP3545" i="15"/>
  <c r="AP3544" i="15"/>
  <c r="AP3543" i="15"/>
  <c r="AP3542" i="15"/>
  <c r="AP3541" i="15"/>
  <c r="AP3540" i="15"/>
  <c r="AP3539" i="15"/>
  <c r="AP3538" i="15"/>
  <c r="AP3537" i="15"/>
  <c r="AP3536" i="15"/>
  <c r="AP3535" i="15"/>
  <c r="AP3534" i="15"/>
  <c r="AP3533" i="15"/>
  <c r="AP3532" i="15"/>
  <c r="AP3531" i="15"/>
  <c r="AP3530" i="15"/>
  <c r="AP3529" i="15"/>
  <c r="AP3528" i="15"/>
  <c r="AP3527" i="15"/>
  <c r="AP3526" i="15"/>
  <c r="AP3525" i="15"/>
  <c r="AP3524" i="15"/>
  <c r="AP3523" i="15"/>
  <c r="AP3522" i="15"/>
  <c r="AP3521" i="15"/>
  <c r="AP3520" i="15"/>
  <c r="AP3519" i="15"/>
  <c r="AP3518" i="15"/>
  <c r="AP3517" i="15"/>
  <c r="AP3516" i="15"/>
  <c r="AP3515" i="15"/>
  <c r="AP3514" i="15"/>
  <c r="AP3513" i="15"/>
  <c r="AP3512" i="15"/>
  <c r="AP3511" i="15"/>
  <c r="AP3510" i="15"/>
  <c r="AP3509" i="15"/>
  <c r="AP3508" i="15"/>
  <c r="AP3507" i="15"/>
  <c r="AP3506" i="15"/>
  <c r="AP3505" i="15"/>
  <c r="AP3504" i="15"/>
  <c r="AP3503" i="15"/>
  <c r="AP3502" i="15"/>
  <c r="AP3501" i="15"/>
  <c r="AP3500" i="15"/>
  <c r="AP3499" i="15"/>
  <c r="AP3498" i="15"/>
  <c r="AP3497" i="15"/>
  <c r="AP3496" i="15"/>
  <c r="AP3495" i="15"/>
  <c r="AP3494" i="15"/>
  <c r="AP3493" i="15"/>
  <c r="AP3492" i="15"/>
  <c r="AP3491" i="15"/>
  <c r="AP3490" i="15"/>
  <c r="AP3489" i="15"/>
  <c r="AP3488" i="15"/>
  <c r="AP3487" i="15"/>
  <c r="AP3486" i="15"/>
  <c r="AP3485" i="15"/>
  <c r="AP3484" i="15"/>
  <c r="AP3483" i="15"/>
  <c r="AP3482" i="15"/>
  <c r="AP3481" i="15"/>
  <c r="AP3480" i="15"/>
  <c r="AP3479" i="15"/>
  <c r="AP3478" i="15"/>
  <c r="AP3477" i="15"/>
  <c r="AP3476" i="15"/>
  <c r="AP3475" i="15"/>
  <c r="AP3474" i="15"/>
  <c r="AP3473" i="15"/>
  <c r="AP3472" i="15"/>
  <c r="AP3471" i="15"/>
  <c r="AP3470" i="15"/>
  <c r="AP3469" i="15"/>
  <c r="AP3468" i="15"/>
  <c r="AP3467" i="15"/>
  <c r="AP3466" i="15"/>
  <c r="AP3465" i="15"/>
  <c r="AP3464" i="15"/>
  <c r="AP3463" i="15"/>
  <c r="AP3462" i="15"/>
  <c r="AP3461" i="15"/>
  <c r="AP3460" i="15"/>
  <c r="AP3459" i="15"/>
  <c r="AP3458" i="15"/>
  <c r="AP3457" i="15"/>
  <c r="AP3456" i="15"/>
  <c r="AP3455" i="15"/>
  <c r="AP3454" i="15"/>
  <c r="AP3453" i="15"/>
  <c r="AP3452" i="15"/>
  <c r="AP3451" i="15"/>
  <c r="AP3450" i="15"/>
  <c r="AP3449" i="15"/>
  <c r="AP3448" i="15"/>
  <c r="AP3447" i="15"/>
  <c r="AP3446" i="15"/>
  <c r="AP3445" i="15"/>
  <c r="AP3444" i="15"/>
  <c r="AP3443" i="15"/>
  <c r="AP3442" i="15"/>
  <c r="AP3441" i="15"/>
  <c r="AP3440" i="15"/>
  <c r="AP3439" i="15"/>
  <c r="AP3438" i="15"/>
  <c r="AP3437" i="15"/>
  <c r="AP3436" i="15"/>
  <c r="AP3435" i="15"/>
  <c r="AP3434" i="15"/>
  <c r="AP3433" i="15"/>
  <c r="AP3432" i="15"/>
  <c r="AP3431" i="15"/>
  <c r="AP3430" i="15"/>
  <c r="AP3429" i="15"/>
  <c r="AP3428" i="15"/>
  <c r="AP3427" i="15"/>
  <c r="AP3426" i="15"/>
  <c r="AP3425" i="15"/>
  <c r="AP3424" i="15"/>
  <c r="AP3423" i="15"/>
  <c r="AP3422" i="15"/>
  <c r="AP3421" i="15"/>
  <c r="AP3420" i="15"/>
  <c r="AP3419" i="15"/>
  <c r="AP3418" i="15"/>
  <c r="AP3417" i="15"/>
  <c r="AP3416" i="15"/>
  <c r="AP3415" i="15"/>
  <c r="AP3414" i="15"/>
  <c r="AP3413" i="15"/>
  <c r="AP3412" i="15"/>
  <c r="AP3411" i="15"/>
  <c r="AP3410" i="15"/>
  <c r="AP3409" i="15"/>
  <c r="AP3408" i="15"/>
  <c r="AP3407" i="15"/>
  <c r="AP3406" i="15"/>
  <c r="AP3405" i="15"/>
  <c r="AP3404" i="15"/>
  <c r="AP3403" i="15"/>
  <c r="AP3402" i="15"/>
  <c r="AP3401" i="15"/>
  <c r="AP3400" i="15"/>
  <c r="AP3399" i="15"/>
  <c r="AP3398" i="15"/>
  <c r="AP3397" i="15"/>
  <c r="AP3396" i="15"/>
  <c r="AP3395" i="15"/>
  <c r="AP3394" i="15"/>
  <c r="AP3393" i="15"/>
  <c r="AP3392" i="15"/>
  <c r="AP3391" i="15"/>
  <c r="AP3390" i="15"/>
  <c r="AP3389" i="15"/>
  <c r="AP3388" i="15"/>
  <c r="AP3387" i="15"/>
  <c r="AP3386" i="15"/>
  <c r="AP3385" i="15"/>
  <c r="AP3384" i="15"/>
  <c r="AP3383" i="15"/>
  <c r="AP3382" i="15"/>
  <c r="AP3381" i="15"/>
  <c r="AP3380" i="15"/>
  <c r="AP3379" i="15"/>
  <c r="AP3378" i="15"/>
  <c r="AP3377" i="15"/>
  <c r="AP3376" i="15"/>
  <c r="AP3375" i="15"/>
  <c r="AP3374" i="15"/>
  <c r="AP3373" i="15"/>
  <c r="AP3372" i="15"/>
  <c r="AP3371" i="15"/>
  <c r="AP3370" i="15"/>
  <c r="AP3369" i="15"/>
  <c r="AP3368" i="15"/>
  <c r="AP3367" i="15"/>
  <c r="AP3366" i="15"/>
  <c r="AP3365" i="15"/>
  <c r="AP3364" i="15"/>
  <c r="AP3363" i="15"/>
  <c r="AP3362" i="15"/>
  <c r="AP3361" i="15"/>
  <c r="AP3360" i="15"/>
  <c r="AP3359" i="15"/>
  <c r="AP3358" i="15"/>
  <c r="AP3357" i="15"/>
  <c r="AP3356" i="15"/>
  <c r="AP3355" i="15"/>
  <c r="AP3354" i="15"/>
  <c r="AP3353" i="15"/>
  <c r="AP3352" i="15"/>
  <c r="AP3351" i="15"/>
  <c r="AP3350" i="15"/>
  <c r="AP3349" i="15"/>
  <c r="AP3348" i="15"/>
  <c r="AP3347" i="15"/>
  <c r="AP3346" i="15"/>
  <c r="AP3345" i="15"/>
  <c r="AP3344" i="15"/>
  <c r="AP3343" i="15"/>
  <c r="AP3342" i="15"/>
  <c r="AP3341" i="15"/>
  <c r="AP3340" i="15"/>
  <c r="AP3339" i="15"/>
  <c r="AP3338" i="15"/>
  <c r="AP3337" i="15"/>
  <c r="AP3336" i="15"/>
  <c r="AP3335" i="15"/>
  <c r="AP3334" i="15"/>
  <c r="AP3333" i="15"/>
  <c r="AP3332" i="15"/>
  <c r="AP3331" i="15"/>
  <c r="AP3330" i="15"/>
  <c r="AP3329" i="15"/>
  <c r="AP3328" i="15"/>
  <c r="AP3327" i="15"/>
  <c r="AP3326" i="15"/>
  <c r="AP3325" i="15"/>
  <c r="AP3324" i="15"/>
  <c r="AP3323" i="15"/>
  <c r="AP3322" i="15"/>
  <c r="AP3321" i="15"/>
  <c r="AP3320" i="15"/>
  <c r="AP3319" i="15"/>
  <c r="AP3318" i="15"/>
  <c r="AP3317" i="15"/>
  <c r="AP3316" i="15"/>
  <c r="AP3315" i="15"/>
  <c r="AP3314" i="15"/>
  <c r="AP3313" i="15"/>
  <c r="AP3312" i="15"/>
  <c r="AP3311" i="15"/>
  <c r="AP3310" i="15"/>
  <c r="AP3309" i="15"/>
  <c r="AP3308" i="15"/>
  <c r="AP3307" i="15"/>
  <c r="AP3306" i="15"/>
  <c r="AP3305" i="15"/>
  <c r="AP3304" i="15"/>
  <c r="AP3303" i="15"/>
  <c r="AP3302" i="15"/>
  <c r="AP3301" i="15"/>
  <c r="AP3300" i="15"/>
  <c r="AP3299" i="15"/>
  <c r="AP3298" i="15"/>
  <c r="AP3297" i="15"/>
  <c r="AP3296" i="15"/>
  <c r="AP3295" i="15"/>
  <c r="AP3294" i="15"/>
  <c r="AP3293" i="15"/>
  <c r="AP3292" i="15"/>
  <c r="AP3291" i="15"/>
  <c r="AP3290" i="15"/>
  <c r="AP3289" i="15"/>
  <c r="AP3288" i="15"/>
  <c r="AP3287" i="15"/>
  <c r="AP3286" i="15"/>
  <c r="AP3285" i="15"/>
  <c r="AP3284" i="15"/>
  <c r="AP3283" i="15"/>
  <c r="AP3282" i="15"/>
  <c r="AP3281" i="15"/>
  <c r="AP3280" i="15"/>
  <c r="AP3279" i="15"/>
  <c r="AP3278" i="15"/>
  <c r="AP3277" i="15"/>
  <c r="AP3276" i="15"/>
  <c r="AP3275" i="15"/>
  <c r="AP3274" i="15"/>
  <c r="AP3273" i="15"/>
  <c r="AP3272" i="15"/>
  <c r="AP3271" i="15"/>
  <c r="AP3270" i="15"/>
  <c r="AP3269" i="15"/>
  <c r="AP3268" i="15"/>
  <c r="AP3267" i="15"/>
  <c r="AP3266" i="15"/>
  <c r="AP3265" i="15"/>
  <c r="AP3264" i="15"/>
  <c r="AP3263" i="15"/>
  <c r="AP3262" i="15"/>
  <c r="AP3261" i="15"/>
  <c r="AP3260" i="15"/>
  <c r="AP3259" i="15"/>
  <c r="AP3258" i="15"/>
  <c r="AP3257" i="15"/>
  <c r="AP3256" i="15"/>
  <c r="AP3255" i="15"/>
  <c r="AP3254" i="15"/>
  <c r="AP3253" i="15"/>
  <c r="AP3252" i="15"/>
  <c r="AP3251" i="15"/>
  <c r="AP3250" i="15"/>
  <c r="AP3249" i="15"/>
  <c r="AP3248" i="15"/>
  <c r="AP3247" i="15"/>
  <c r="AP3246" i="15"/>
  <c r="AP3245" i="15"/>
  <c r="AP3244" i="15"/>
  <c r="AP3243" i="15"/>
  <c r="AP3242" i="15"/>
  <c r="AP3241" i="15"/>
  <c r="AP3240" i="15"/>
  <c r="AP3239" i="15"/>
  <c r="AP3238" i="15"/>
  <c r="AP3237" i="15"/>
  <c r="AP3236" i="15"/>
  <c r="AP3235" i="15"/>
  <c r="AP3234" i="15"/>
  <c r="AP3233" i="15"/>
  <c r="AP3232" i="15"/>
  <c r="AP3231" i="15"/>
  <c r="AP3230" i="15"/>
  <c r="AP3229" i="15"/>
  <c r="AP3228" i="15"/>
  <c r="AP3227" i="15"/>
  <c r="AP3226" i="15"/>
  <c r="AP3225" i="15"/>
  <c r="AP3224" i="15"/>
  <c r="AP3223" i="15"/>
  <c r="AP3222" i="15"/>
  <c r="AP3221" i="15"/>
  <c r="AP3220" i="15"/>
  <c r="AP3219" i="15"/>
  <c r="AP3218" i="15"/>
  <c r="AP3217" i="15"/>
  <c r="AP3216" i="15"/>
  <c r="AP3215" i="15"/>
  <c r="AP3214" i="15"/>
  <c r="AP3213" i="15"/>
  <c r="AP3212" i="15"/>
  <c r="AP3211" i="15"/>
  <c r="AP3210" i="15"/>
  <c r="AP3209" i="15"/>
  <c r="AP3208" i="15"/>
  <c r="AP3207" i="15"/>
  <c r="AP3206" i="15"/>
  <c r="AP3205" i="15"/>
  <c r="AP3204" i="15"/>
  <c r="AP3203" i="15"/>
  <c r="AP3202" i="15"/>
  <c r="AP3201" i="15"/>
  <c r="AP3200" i="15"/>
  <c r="AP3199" i="15"/>
  <c r="AP3198" i="15"/>
  <c r="AP3197" i="15"/>
  <c r="AP3196" i="15"/>
  <c r="AP3195" i="15"/>
  <c r="AP3194" i="15"/>
  <c r="AP3193" i="15"/>
  <c r="AP3192" i="15"/>
  <c r="AP3191" i="15"/>
  <c r="AP3190" i="15"/>
  <c r="AP3189" i="15"/>
  <c r="AP3188" i="15"/>
  <c r="AP3187" i="15"/>
  <c r="AP3186" i="15"/>
  <c r="AP3185" i="15"/>
  <c r="AP3184" i="15"/>
  <c r="AP3183" i="15"/>
  <c r="AP3182" i="15"/>
  <c r="AP3181" i="15"/>
  <c r="AP3180" i="15"/>
  <c r="AP3179" i="15"/>
  <c r="AP3178" i="15"/>
  <c r="AP3177" i="15"/>
  <c r="AP3176" i="15"/>
  <c r="AP3175" i="15"/>
  <c r="AP3174" i="15"/>
  <c r="AP3173" i="15"/>
  <c r="AP3172" i="15"/>
  <c r="AP3171" i="15"/>
  <c r="AP3170" i="15"/>
  <c r="AP3169" i="15"/>
  <c r="AP3168" i="15"/>
  <c r="AP3167" i="15"/>
  <c r="AP3166" i="15"/>
  <c r="AP3165" i="15"/>
  <c r="AP3164" i="15"/>
  <c r="AP3163" i="15"/>
  <c r="AP3162" i="15"/>
  <c r="AP3161" i="15"/>
  <c r="AP3160" i="15"/>
  <c r="AP3159" i="15"/>
  <c r="AP3158" i="15"/>
  <c r="AP3157" i="15"/>
  <c r="AP3156" i="15"/>
  <c r="AP3155" i="15"/>
  <c r="AP3154" i="15"/>
  <c r="AP3153" i="15"/>
  <c r="AP3152" i="15"/>
  <c r="AP3151" i="15"/>
  <c r="AP3150" i="15"/>
  <c r="AP3149" i="15"/>
  <c r="AP3148" i="15"/>
  <c r="AP3147" i="15"/>
  <c r="AP3146" i="15"/>
  <c r="AP3145" i="15"/>
  <c r="AP3144" i="15"/>
  <c r="AP3143" i="15"/>
  <c r="AP3142" i="15"/>
  <c r="AP3141" i="15"/>
  <c r="AP3140" i="15"/>
  <c r="AP3139" i="15"/>
  <c r="AP3138" i="15"/>
  <c r="AP3137" i="15"/>
  <c r="AP3136" i="15"/>
  <c r="AP3135" i="15"/>
  <c r="AP3134" i="15"/>
  <c r="AP3133" i="15"/>
  <c r="AP3132" i="15"/>
  <c r="AP3131" i="15"/>
  <c r="AP3130" i="15"/>
  <c r="AP3129" i="15"/>
  <c r="AP3128" i="15"/>
  <c r="AP3127" i="15"/>
  <c r="AP3126" i="15"/>
  <c r="AP3125" i="15"/>
  <c r="AP3124" i="15"/>
  <c r="AP3123" i="15"/>
  <c r="AP3122" i="15"/>
  <c r="AP3121" i="15"/>
  <c r="AP3120" i="15"/>
  <c r="AP3119" i="15"/>
  <c r="AP3118" i="15"/>
  <c r="AP3117" i="15"/>
  <c r="AP3116" i="15"/>
  <c r="AP3115" i="15"/>
  <c r="AP3114" i="15"/>
  <c r="AP3113" i="15"/>
  <c r="AP3112" i="15"/>
  <c r="AP3111" i="15"/>
  <c r="AP3110" i="15"/>
  <c r="AP3109" i="15"/>
  <c r="AP3108" i="15"/>
  <c r="AP3107" i="15"/>
  <c r="AP3106" i="15"/>
  <c r="AP3105" i="15"/>
  <c r="AP3104" i="15"/>
  <c r="AP3103" i="15"/>
  <c r="AP3102" i="15"/>
  <c r="AP3101" i="15"/>
  <c r="AP3100" i="15"/>
  <c r="AP3099" i="15"/>
  <c r="AP3098" i="15"/>
  <c r="AP3097" i="15"/>
  <c r="AP3096" i="15"/>
  <c r="AP3095" i="15"/>
  <c r="AP3094" i="15"/>
  <c r="AP3093" i="15"/>
  <c r="AP3092" i="15"/>
  <c r="AP3091" i="15"/>
  <c r="AP3090" i="15"/>
  <c r="AP3089" i="15"/>
  <c r="AP3088" i="15"/>
  <c r="AP3087" i="15"/>
  <c r="AP3086" i="15"/>
  <c r="AP3085" i="15"/>
  <c r="AP3084" i="15"/>
  <c r="AP3083" i="15"/>
  <c r="AP3082" i="15"/>
  <c r="AP3081" i="15"/>
  <c r="AP3080" i="15"/>
  <c r="AP3079" i="15"/>
  <c r="AP3078" i="15"/>
  <c r="AP3077" i="15"/>
  <c r="AP3076" i="15"/>
  <c r="AP3075" i="15"/>
  <c r="AP3074" i="15"/>
  <c r="AP3073" i="15"/>
  <c r="AP3072" i="15"/>
  <c r="AP3071" i="15"/>
  <c r="AP3070" i="15"/>
  <c r="AP3069" i="15"/>
  <c r="AP3068" i="15"/>
  <c r="AP3067" i="15"/>
  <c r="AP3066" i="15"/>
  <c r="AP3065" i="15"/>
  <c r="AP3064" i="15"/>
  <c r="AP3063" i="15"/>
  <c r="AP3062" i="15"/>
  <c r="AP3061" i="15"/>
  <c r="AP3060" i="15"/>
  <c r="AP3059" i="15"/>
  <c r="AP3058" i="15"/>
  <c r="AP3057" i="15"/>
  <c r="AP3056" i="15"/>
  <c r="AP3055" i="15"/>
  <c r="AP3054" i="15"/>
  <c r="AP3053" i="15"/>
  <c r="AP3052" i="15"/>
  <c r="AP3051" i="15"/>
  <c r="AP3050" i="15"/>
  <c r="AP3049" i="15"/>
  <c r="AP3048" i="15"/>
  <c r="AP3047" i="15"/>
  <c r="AP3046" i="15"/>
  <c r="AP3045" i="15"/>
  <c r="AP3044" i="15"/>
  <c r="AP3043" i="15"/>
  <c r="AP3042" i="15"/>
  <c r="AP3041" i="15"/>
  <c r="AP3040" i="15"/>
  <c r="AP3039" i="15"/>
  <c r="AP3038" i="15"/>
  <c r="AP3037" i="15"/>
  <c r="AP3036" i="15"/>
  <c r="AP3035" i="15"/>
  <c r="AP3034" i="15"/>
  <c r="AP3033" i="15"/>
  <c r="AP3032" i="15"/>
  <c r="AP3031" i="15"/>
  <c r="AP3030" i="15"/>
  <c r="AP3029" i="15"/>
  <c r="AP3028" i="15"/>
  <c r="AP3027" i="15"/>
  <c r="AP3026" i="15"/>
  <c r="AP3025" i="15"/>
  <c r="AP3024" i="15"/>
  <c r="AP3023" i="15"/>
  <c r="AP3022" i="15"/>
  <c r="AP3021" i="15"/>
  <c r="AP3020" i="15"/>
  <c r="AP3019" i="15"/>
  <c r="AP3018" i="15"/>
  <c r="AP3017" i="15"/>
  <c r="AP3016" i="15"/>
  <c r="AP3015" i="15"/>
  <c r="AP3014" i="15"/>
  <c r="AP3013" i="15"/>
  <c r="AP3012" i="15"/>
  <c r="AP3011" i="15"/>
  <c r="AP3010" i="15"/>
  <c r="AP3009" i="15"/>
  <c r="AP3008" i="15"/>
  <c r="AP3007" i="15"/>
  <c r="AP3006" i="15"/>
  <c r="AP3005" i="15"/>
  <c r="AP3004" i="15"/>
  <c r="AP3003" i="15"/>
  <c r="AP3002" i="15"/>
  <c r="AP3001" i="15"/>
  <c r="AP3000" i="15"/>
  <c r="AP2999" i="15"/>
  <c r="AP2998" i="15"/>
  <c r="AP2997" i="15"/>
  <c r="AP2996" i="15"/>
  <c r="AP2995" i="15"/>
  <c r="AP2994" i="15"/>
  <c r="AP2993" i="15"/>
  <c r="AP2992" i="15"/>
  <c r="AP2991" i="15"/>
  <c r="AP2990" i="15"/>
  <c r="AP2989" i="15"/>
  <c r="AP2988" i="15"/>
  <c r="AP2987" i="15"/>
  <c r="AP2986" i="15"/>
  <c r="AP2985" i="15"/>
  <c r="AP2984" i="15"/>
  <c r="AP2983" i="15"/>
  <c r="AP2982" i="15"/>
  <c r="AP2981" i="15"/>
  <c r="AP2980" i="15"/>
  <c r="AP2979" i="15"/>
  <c r="AP2978" i="15"/>
  <c r="AP2977" i="15"/>
  <c r="AP2976" i="15"/>
  <c r="AP2975" i="15"/>
  <c r="AP2974" i="15"/>
  <c r="AP2973" i="15"/>
  <c r="AP2972" i="15"/>
  <c r="AP2971" i="15"/>
  <c r="AP2970" i="15"/>
  <c r="AP2969" i="15"/>
  <c r="AP2968" i="15"/>
  <c r="AP2967" i="15"/>
  <c r="AP2966" i="15"/>
  <c r="AP2965" i="15"/>
  <c r="AP2964" i="15"/>
  <c r="AP2963" i="15"/>
  <c r="AP2962" i="15"/>
  <c r="AP2961" i="15"/>
  <c r="AP2960" i="15"/>
  <c r="AP2959" i="15"/>
  <c r="AP2958" i="15"/>
  <c r="AP2957" i="15"/>
  <c r="AP2956" i="15"/>
  <c r="AP2955" i="15"/>
  <c r="AP2954" i="15"/>
  <c r="AP2953" i="15"/>
  <c r="AP2952" i="15"/>
  <c r="AP2951" i="15"/>
  <c r="AP2950" i="15"/>
  <c r="AP2949" i="15"/>
  <c r="AP2948" i="15"/>
  <c r="AP2947" i="15"/>
  <c r="AP2946" i="15"/>
  <c r="AP2945" i="15"/>
  <c r="AP2944" i="15"/>
  <c r="AP2943" i="15"/>
  <c r="AP2942" i="15"/>
  <c r="AP2941" i="15"/>
  <c r="AP2940" i="15"/>
  <c r="AP2939" i="15"/>
  <c r="AP2938" i="15"/>
  <c r="AP2937" i="15"/>
  <c r="AP2936" i="15"/>
  <c r="AP2935" i="15"/>
  <c r="AP2934" i="15"/>
  <c r="AP2933" i="15"/>
  <c r="AP2932" i="15"/>
  <c r="AP2931" i="15"/>
  <c r="AP2930" i="15"/>
  <c r="AP2929" i="15"/>
  <c r="AP2928" i="15"/>
  <c r="AP2927" i="15"/>
  <c r="AP2926" i="15"/>
  <c r="AP2925" i="15"/>
  <c r="AP2924" i="15"/>
  <c r="AP2923" i="15"/>
  <c r="AP2922" i="15"/>
  <c r="AP2921" i="15"/>
  <c r="AP2920" i="15"/>
  <c r="AP2919" i="15"/>
  <c r="AP2918" i="15"/>
  <c r="AP2917" i="15"/>
  <c r="AP2916" i="15"/>
  <c r="AP2915" i="15"/>
  <c r="AP2914" i="15"/>
  <c r="AP2913" i="15"/>
  <c r="AP2912" i="15"/>
  <c r="AP2911" i="15"/>
  <c r="AP2910" i="15"/>
  <c r="AP2909" i="15"/>
  <c r="AP2908" i="15"/>
  <c r="AP2907" i="15"/>
  <c r="AP2906" i="15"/>
  <c r="AP2905" i="15"/>
  <c r="AP2904" i="15"/>
  <c r="AP2903" i="15"/>
  <c r="AP2902" i="15"/>
  <c r="AP2901" i="15"/>
  <c r="AP2900" i="15"/>
  <c r="AP2899" i="15"/>
  <c r="AP2898" i="15"/>
  <c r="AP2897" i="15"/>
  <c r="AP2896" i="15"/>
  <c r="AP2895" i="15"/>
  <c r="AP2894" i="15"/>
  <c r="AP2893" i="15"/>
  <c r="AP2892" i="15"/>
  <c r="AP2891" i="15"/>
  <c r="AP2890" i="15"/>
  <c r="AP2889" i="15"/>
  <c r="AP2888" i="15"/>
  <c r="AP2887" i="15"/>
  <c r="AP2886" i="15"/>
  <c r="AP2885" i="15"/>
  <c r="AP2884" i="15"/>
  <c r="AP2883" i="15"/>
  <c r="AP2882" i="15"/>
  <c r="AP2881" i="15"/>
  <c r="AP2880" i="15"/>
  <c r="AP2879" i="15"/>
  <c r="AP2878" i="15"/>
  <c r="AP2877" i="15"/>
  <c r="AP2876" i="15"/>
  <c r="AP2875" i="15"/>
  <c r="AP2874" i="15"/>
  <c r="AP2873" i="15"/>
  <c r="AP2872" i="15"/>
  <c r="AP2871" i="15"/>
  <c r="AP2870" i="15"/>
  <c r="AP2869" i="15"/>
  <c r="AP2868" i="15"/>
  <c r="AP2867" i="15"/>
  <c r="AP2866" i="15"/>
  <c r="AP2865" i="15"/>
  <c r="AP2864" i="15"/>
  <c r="AP2863" i="15"/>
  <c r="AP2862" i="15"/>
  <c r="AP2861" i="15"/>
  <c r="AP2860" i="15"/>
  <c r="AP2859" i="15"/>
  <c r="AP2858" i="15"/>
  <c r="AP2857" i="15"/>
  <c r="AP2856" i="15"/>
  <c r="AP2855" i="15"/>
  <c r="AP2854" i="15"/>
  <c r="AP2853" i="15"/>
  <c r="AP2852" i="15"/>
  <c r="AP2851" i="15"/>
  <c r="AP2850" i="15"/>
  <c r="AP2849" i="15"/>
  <c r="AP2848" i="15"/>
  <c r="AP2847" i="15"/>
  <c r="AP2846" i="15"/>
  <c r="AP2845" i="15"/>
  <c r="AP2844" i="15"/>
  <c r="AP2843" i="15"/>
  <c r="AP2842" i="15"/>
  <c r="AP2841" i="15"/>
  <c r="AP2840" i="15"/>
  <c r="AP2839" i="15"/>
  <c r="AP2838" i="15"/>
  <c r="AP2837" i="15"/>
  <c r="AP2836" i="15"/>
  <c r="AP2835" i="15"/>
  <c r="AP2834" i="15"/>
  <c r="AP2833" i="15"/>
  <c r="AP2832" i="15"/>
  <c r="AP2831" i="15"/>
  <c r="AP2830" i="15"/>
  <c r="AP2829" i="15"/>
  <c r="AP2828" i="15"/>
  <c r="AP2827" i="15"/>
  <c r="AP2826" i="15"/>
  <c r="AP2825" i="15"/>
  <c r="AP2824" i="15"/>
  <c r="AP2823" i="15"/>
  <c r="AP2822" i="15"/>
  <c r="AP2821" i="15"/>
  <c r="AP2820" i="15"/>
  <c r="AP2819" i="15"/>
  <c r="AP2818" i="15"/>
  <c r="AP2817" i="15"/>
  <c r="AP2816" i="15"/>
  <c r="AP2815" i="15"/>
  <c r="AP2814" i="15"/>
  <c r="AP2813" i="15"/>
  <c r="AP2812" i="15"/>
  <c r="AP2811" i="15"/>
  <c r="AP2810" i="15"/>
  <c r="AP2809" i="15"/>
  <c r="AP2808" i="15"/>
  <c r="AP2807" i="15"/>
  <c r="AP2806" i="15"/>
  <c r="AP2805" i="15"/>
  <c r="AP2804" i="15"/>
  <c r="AP2803" i="15"/>
  <c r="AP2802" i="15"/>
  <c r="AP2801" i="15"/>
  <c r="AP2800" i="15"/>
  <c r="AP2799" i="15"/>
  <c r="AP2798" i="15"/>
  <c r="AP2797" i="15"/>
  <c r="AP2796" i="15"/>
  <c r="AP2795" i="15"/>
  <c r="AP2794" i="15"/>
  <c r="AP2793" i="15"/>
  <c r="AP2792" i="15"/>
  <c r="AP2791" i="15"/>
  <c r="AP2790" i="15"/>
  <c r="AP2789" i="15"/>
  <c r="AP2788" i="15"/>
  <c r="AP2787" i="15"/>
  <c r="AP2786" i="15"/>
  <c r="AP2785" i="15"/>
  <c r="AP2784" i="15"/>
  <c r="AP2783" i="15"/>
  <c r="AP2782" i="15"/>
  <c r="AP2781" i="15"/>
  <c r="AP2780" i="15"/>
  <c r="AP2779" i="15"/>
  <c r="AP2778" i="15"/>
  <c r="AP2777" i="15"/>
  <c r="AP2776" i="15"/>
  <c r="AP2775" i="15"/>
  <c r="AP2774" i="15"/>
  <c r="AP2773" i="15"/>
  <c r="AP2772" i="15"/>
  <c r="AP2771" i="15"/>
  <c r="AP2770" i="15"/>
  <c r="AP2769" i="15"/>
  <c r="AP2768" i="15"/>
  <c r="AP2767" i="15"/>
  <c r="AP2766" i="15"/>
  <c r="AP2765" i="15"/>
  <c r="AP2764" i="15"/>
  <c r="AP2763" i="15"/>
  <c r="AP2762" i="15"/>
  <c r="AP2761" i="15"/>
  <c r="AP2760" i="15"/>
  <c r="AP2759" i="15"/>
  <c r="AP2758" i="15"/>
  <c r="AP2757" i="15"/>
  <c r="AP2756" i="15"/>
  <c r="AP2755" i="15"/>
  <c r="AP2754" i="15"/>
  <c r="AP2753" i="15"/>
  <c r="AP2752" i="15"/>
  <c r="AP2751" i="15"/>
  <c r="AP2750" i="15"/>
  <c r="AP2749" i="15"/>
  <c r="AP2748" i="15"/>
  <c r="AP2747" i="15"/>
  <c r="AP2746" i="15"/>
  <c r="AP2745" i="15"/>
  <c r="AP2744" i="15"/>
  <c r="AP2743" i="15"/>
  <c r="AP2742" i="15"/>
  <c r="AP2741" i="15"/>
  <c r="AP2740" i="15"/>
  <c r="AP2739" i="15"/>
  <c r="AP2738" i="15"/>
  <c r="AP2737" i="15"/>
  <c r="AP2736" i="15"/>
  <c r="AP2735" i="15"/>
  <c r="AP2734" i="15"/>
  <c r="AP2733" i="15"/>
  <c r="AP2732" i="15"/>
  <c r="AP2731" i="15"/>
  <c r="AP2730" i="15"/>
  <c r="AP2729" i="15"/>
  <c r="AP2728" i="15"/>
  <c r="AP2727" i="15"/>
  <c r="AP2726" i="15"/>
  <c r="AP2725" i="15"/>
  <c r="AP2724" i="15"/>
  <c r="AP2723" i="15"/>
  <c r="AP2722" i="15"/>
  <c r="AP2721" i="15"/>
  <c r="AP2720" i="15"/>
  <c r="AP2719" i="15"/>
  <c r="AP2718" i="15"/>
  <c r="AP2717" i="15"/>
  <c r="AP2716" i="15"/>
  <c r="AP2715" i="15"/>
  <c r="AP2714" i="15"/>
  <c r="AP2713" i="15"/>
  <c r="AP2712" i="15"/>
  <c r="AP2711" i="15"/>
  <c r="AP2710" i="15"/>
  <c r="AP2709" i="15"/>
  <c r="AP2708" i="15"/>
  <c r="AP2707" i="15"/>
  <c r="AP2706" i="15"/>
  <c r="AP2705" i="15"/>
  <c r="AP2704" i="15"/>
  <c r="AP2703" i="15"/>
  <c r="AP2702" i="15"/>
  <c r="AP2701" i="15"/>
  <c r="AP2700" i="15"/>
  <c r="AP2699" i="15"/>
  <c r="AP2698" i="15"/>
  <c r="AP2697" i="15"/>
  <c r="AP2696" i="15"/>
  <c r="AP2695" i="15"/>
  <c r="AP2694" i="15"/>
  <c r="AP2693" i="15"/>
  <c r="AP2692" i="15"/>
  <c r="AP2691" i="15"/>
  <c r="AP2690" i="15"/>
  <c r="AP2689" i="15"/>
  <c r="AP2688" i="15"/>
  <c r="AP2687" i="15"/>
  <c r="AP2686" i="15"/>
  <c r="AP2685" i="15"/>
  <c r="AP2684" i="15"/>
  <c r="AP2683" i="15"/>
  <c r="AP2682" i="15"/>
  <c r="AP2681" i="15"/>
  <c r="AP2680" i="15"/>
  <c r="AP2679" i="15"/>
  <c r="AP2678" i="15"/>
  <c r="AP2677" i="15"/>
  <c r="AP2676" i="15"/>
  <c r="AP2675" i="15"/>
  <c r="AP2674" i="15"/>
  <c r="AP2673" i="15"/>
  <c r="AP2672" i="15"/>
  <c r="AP2671" i="15"/>
  <c r="AP2670" i="15"/>
  <c r="AP2669" i="15"/>
  <c r="AP2668" i="15"/>
  <c r="AP2667" i="15"/>
  <c r="AP2666" i="15"/>
  <c r="AP2665" i="15"/>
  <c r="AP2664" i="15"/>
  <c r="AP2663" i="15"/>
  <c r="AP2662" i="15"/>
  <c r="AP2661" i="15"/>
  <c r="AP2660" i="15"/>
  <c r="AP2659" i="15"/>
  <c r="AP2658" i="15"/>
  <c r="AP2657" i="15"/>
  <c r="AP2656" i="15"/>
  <c r="AP2655" i="15"/>
  <c r="AP2654" i="15"/>
  <c r="AP2653" i="15"/>
  <c r="AP2652" i="15"/>
  <c r="AP2651" i="15"/>
  <c r="AP2650" i="15"/>
  <c r="AP2649" i="15"/>
  <c r="AP2648" i="15"/>
  <c r="AP2647" i="15"/>
  <c r="AP2646" i="15"/>
  <c r="AP2645" i="15"/>
  <c r="AP2644" i="15"/>
  <c r="AP2643" i="15"/>
  <c r="AP2642" i="15"/>
  <c r="AP2641" i="15"/>
  <c r="AP2640" i="15"/>
  <c r="AP2639" i="15"/>
  <c r="AP2638" i="15"/>
  <c r="AP2637" i="15"/>
  <c r="AP2636" i="15"/>
  <c r="AP2635" i="15"/>
  <c r="AP2634" i="15"/>
  <c r="AP2633" i="15"/>
  <c r="AP2632" i="15"/>
  <c r="AP2631" i="15"/>
  <c r="AP2630" i="15"/>
  <c r="AP2629" i="15"/>
  <c r="AP2628" i="15"/>
  <c r="AP2627" i="15"/>
  <c r="AP2626" i="15"/>
  <c r="AP2625" i="15"/>
  <c r="AP2624" i="15"/>
  <c r="AP2623" i="15"/>
  <c r="AP2622" i="15"/>
  <c r="AP2621" i="15"/>
  <c r="AP2620" i="15"/>
  <c r="AP2619" i="15"/>
  <c r="AP2618" i="15"/>
  <c r="AP2617" i="15"/>
  <c r="AP2616" i="15"/>
  <c r="AP2615" i="15"/>
  <c r="AP2614" i="15"/>
  <c r="AP2613" i="15"/>
  <c r="AP2612" i="15"/>
  <c r="AP2611" i="15"/>
  <c r="AP2610" i="15"/>
  <c r="AP2609" i="15"/>
  <c r="AP2608" i="15"/>
  <c r="AP2607" i="15"/>
  <c r="AP2606" i="15"/>
  <c r="AP2605" i="15"/>
  <c r="AP2604" i="15"/>
  <c r="AP2603" i="15"/>
  <c r="AP2602" i="15"/>
  <c r="AP2601" i="15"/>
  <c r="AP2600" i="15"/>
  <c r="AP2599" i="15"/>
  <c r="AP2598" i="15"/>
  <c r="AP2597" i="15"/>
  <c r="AP2596" i="15"/>
  <c r="AP2595" i="15"/>
  <c r="AP2594" i="15"/>
  <c r="AP2593" i="15"/>
  <c r="AP2592" i="15"/>
  <c r="AP2591" i="15"/>
  <c r="AP2590" i="15"/>
  <c r="AP2589" i="15"/>
  <c r="AP2588" i="15"/>
  <c r="AP2587" i="15"/>
  <c r="AP2586" i="15"/>
  <c r="AP2585" i="15"/>
  <c r="AP2584" i="15"/>
  <c r="AP2583" i="15"/>
  <c r="AP2582" i="15"/>
  <c r="AP2581" i="15"/>
  <c r="AP2580" i="15"/>
  <c r="AP2579" i="15"/>
  <c r="AP2578" i="15"/>
  <c r="AP2577" i="15"/>
  <c r="AP2576" i="15"/>
  <c r="AP2575" i="15"/>
  <c r="AP2574" i="15"/>
  <c r="AP2573" i="15"/>
  <c r="AP2572" i="15"/>
  <c r="AP2571" i="15"/>
  <c r="AP2570" i="15"/>
  <c r="AP2569" i="15"/>
  <c r="AP2568" i="15"/>
  <c r="AP2567" i="15"/>
  <c r="AP2566" i="15"/>
  <c r="AP2565" i="15"/>
  <c r="AP2564" i="15"/>
  <c r="AP2563" i="15"/>
  <c r="AP2562" i="15"/>
  <c r="AP2561" i="15"/>
  <c r="AP2560" i="15"/>
  <c r="AP2559" i="15"/>
  <c r="AP2558" i="15"/>
  <c r="AP2557" i="15"/>
  <c r="AP2556" i="15"/>
  <c r="AP2555" i="15"/>
  <c r="AP2554" i="15"/>
  <c r="AP2553" i="15"/>
  <c r="AP2552" i="15"/>
  <c r="AP2551" i="15"/>
  <c r="AP2550" i="15"/>
  <c r="AP2549" i="15"/>
  <c r="AP2548" i="15"/>
  <c r="AP2547" i="15"/>
  <c r="AP2546" i="15"/>
  <c r="AP2545" i="15"/>
  <c r="AP2544" i="15"/>
  <c r="AP2543" i="15"/>
  <c r="AP2542" i="15"/>
  <c r="AP2541" i="15"/>
  <c r="AP2540" i="15"/>
  <c r="AP2539" i="15"/>
  <c r="AP2538" i="15"/>
  <c r="AP2537" i="15"/>
  <c r="AP2536" i="15"/>
  <c r="AP2535" i="15"/>
  <c r="AP2534" i="15"/>
  <c r="AP2533" i="15"/>
  <c r="AP2532" i="15"/>
  <c r="AP2531" i="15"/>
  <c r="AP2530" i="15"/>
  <c r="AP2529" i="15"/>
  <c r="AP2528" i="15"/>
  <c r="AP2527" i="15"/>
  <c r="AP2526" i="15"/>
  <c r="AP2525" i="15"/>
  <c r="AP2524" i="15"/>
  <c r="AP2523" i="15"/>
  <c r="AP2522" i="15"/>
  <c r="AP2521" i="15"/>
  <c r="AP2520" i="15"/>
  <c r="AP2519" i="15"/>
  <c r="AP2518" i="15"/>
  <c r="AP2517" i="15"/>
  <c r="AP2516" i="15"/>
  <c r="AP2515" i="15"/>
  <c r="AP2514" i="15"/>
  <c r="AP2513" i="15"/>
  <c r="AP2512" i="15"/>
  <c r="AP2511" i="15"/>
  <c r="AP2510" i="15"/>
  <c r="AP2509" i="15"/>
  <c r="AP2508" i="15"/>
  <c r="AP2507" i="15"/>
  <c r="AP2506" i="15"/>
  <c r="AP2505" i="15"/>
  <c r="AP2504" i="15"/>
  <c r="AP2503" i="15"/>
  <c r="AP2502" i="15"/>
  <c r="AP2501" i="15"/>
  <c r="AP2500" i="15"/>
  <c r="AP2499" i="15"/>
  <c r="AP2498" i="15"/>
  <c r="AP2497" i="15"/>
  <c r="AP2496" i="15"/>
  <c r="AP2495" i="15"/>
  <c r="AP2494" i="15"/>
  <c r="AP2493" i="15"/>
  <c r="AP2492" i="15"/>
  <c r="AP2491" i="15"/>
  <c r="AP2490" i="15"/>
  <c r="AP2489" i="15"/>
  <c r="AP2488" i="15"/>
  <c r="AP2487" i="15"/>
  <c r="AP2486" i="15"/>
  <c r="AP2485" i="15"/>
  <c r="AP2484" i="15"/>
  <c r="AP2483" i="15"/>
  <c r="AP2482" i="15"/>
  <c r="AP2481" i="15"/>
  <c r="AP2480" i="15"/>
  <c r="AP2479" i="15"/>
  <c r="AP2478" i="15"/>
  <c r="AP2477" i="15"/>
  <c r="AP2476" i="15"/>
  <c r="AP2475" i="15"/>
  <c r="AP2474" i="15"/>
  <c r="AP2473" i="15"/>
  <c r="AP2472" i="15"/>
  <c r="AP2471" i="15"/>
  <c r="AP2470" i="15"/>
  <c r="AP2469" i="15"/>
  <c r="AP2468" i="15"/>
  <c r="AP2467" i="15"/>
  <c r="AP2466" i="15"/>
  <c r="AP2465" i="15"/>
  <c r="AP2464" i="15"/>
  <c r="AP2463" i="15"/>
  <c r="AP2462" i="15"/>
  <c r="AP2461" i="15"/>
  <c r="AP2460" i="15"/>
  <c r="AP2459" i="15"/>
  <c r="AP2458" i="15"/>
  <c r="AP2457" i="15"/>
  <c r="AP2456" i="15"/>
  <c r="AP2455" i="15"/>
  <c r="AP2454" i="15"/>
  <c r="AP2453" i="15"/>
  <c r="AP2452" i="15"/>
  <c r="AP2451" i="15"/>
  <c r="AP2450" i="15"/>
  <c r="AP2449" i="15"/>
  <c r="AP2448" i="15"/>
  <c r="AP2447" i="15"/>
  <c r="AP2446" i="15"/>
  <c r="AP2445" i="15"/>
  <c r="AP2444" i="15"/>
  <c r="AP2443" i="15"/>
  <c r="AP2442" i="15"/>
  <c r="AP2441" i="15"/>
  <c r="AP2440" i="15"/>
  <c r="AP2439" i="15"/>
  <c r="AP2438" i="15"/>
  <c r="AP2437" i="15"/>
  <c r="AP2436" i="15"/>
  <c r="AP2435" i="15"/>
  <c r="AP2434" i="15"/>
  <c r="AP2433" i="15"/>
  <c r="AP2432" i="15"/>
  <c r="AP2431" i="15"/>
  <c r="AP2430" i="15"/>
  <c r="AP2429" i="15"/>
  <c r="AP2428" i="15"/>
  <c r="AP2427" i="15"/>
  <c r="AP2426" i="15"/>
  <c r="AP2425" i="15"/>
  <c r="AP2424" i="15"/>
  <c r="AP2423" i="15"/>
  <c r="AP2422" i="15"/>
  <c r="AP2421" i="15"/>
  <c r="AP2420" i="15"/>
  <c r="AP2419" i="15"/>
  <c r="AP2418" i="15"/>
  <c r="AP2417" i="15"/>
  <c r="AP2416" i="15"/>
  <c r="AP2415" i="15"/>
  <c r="AP2414" i="15"/>
  <c r="AP2413" i="15"/>
  <c r="AP2412" i="15"/>
  <c r="AP2411" i="15"/>
  <c r="AP2410" i="15"/>
  <c r="AP2409" i="15"/>
  <c r="AP2408" i="15"/>
  <c r="AP2407" i="15"/>
  <c r="AP2406" i="15"/>
  <c r="AP2405" i="15"/>
  <c r="AP2404" i="15"/>
  <c r="AP2403" i="15"/>
  <c r="AP2402" i="15"/>
  <c r="AP2401" i="15"/>
  <c r="AP2400" i="15"/>
  <c r="AP2399" i="15"/>
  <c r="AP2398" i="15"/>
  <c r="AP2397" i="15"/>
  <c r="AP2396" i="15"/>
  <c r="AP2395" i="15"/>
  <c r="AP2394" i="15"/>
  <c r="AP2393" i="15"/>
  <c r="AP2392" i="15"/>
  <c r="AP2391" i="15"/>
  <c r="AP2390" i="15"/>
  <c r="AP2389" i="15"/>
  <c r="AP2388" i="15"/>
  <c r="AP2387" i="15"/>
  <c r="AP2386" i="15"/>
  <c r="AP2385" i="15"/>
  <c r="AP2384" i="15"/>
  <c r="AP2383" i="15"/>
  <c r="AP2382" i="15"/>
  <c r="AP2381" i="15"/>
  <c r="AP2380" i="15"/>
  <c r="AP2379" i="15"/>
  <c r="AP2378" i="15"/>
  <c r="AP2377" i="15"/>
  <c r="AP2376" i="15"/>
  <c r="AP2375" i="15"/>
  <c r="AP2374" i="15"/>
  <c r="AP2373" i="15"/>
  <c r="AP2372" i="15"/>
  <c r="AP2371" i="15"/>
  <c r="AP2370" i="15"/>
  <c r="AP2369" i="15"/>
  <c r="AP2368" i="15"/>
  <c r="AP2367" i="15"/>
  <c r="AP2366" i="15"/>
  <c r="AP2365" i="15"/>
  <c r="AP2364" i="15"/>
  <c r="AP2363" i="15"/>
  <c r="AP2362" i="15"/>
  <c r="AP2361" i="15"/>
  <c r="AP2360" i="15"/>
  <c r="AP2359" i="15"/>
  <c r="AP2358" i="15"/>
  <c r="AP2357" i="15"/>
  <c r="AP2356" i="15"/>
  <c r="AP2355" i="15"/>
  <c r="AP2354" i="15"/>
  <c r="AP2353" i="15"/>
  <c r="AP2352" i="15"/>
  <c r="AP2351" i="15"/>
  <c r="AP2350" i="15"/>
  <c r="AP2349" i="15"/>
  <c r="AP2348" i="15"/>
  <c r="AP2347" i="15"/>
  <c r="AP2346" i="15"/>
  <c r="AP2345" i="15"/>
  <c r="AP2344" i="15"/>
  <c r="AP2343" i="15"/>
  <c r="AP2342" i="15"/>
  <c r="AP2341" i="15"/>
  <c r="AP2340" i="15"/>
  <c r="AP2339" i="15"/>
  <c r="AP2338" i="15"/>
  <c r="AP2337" i="15"/>
  <c r="AP2336" i="15"/>
  <c r="AP2335" i="15"/>
  <c r="AP2334" i="15"/>
  <c r="AP2333" i="15"/>
  <c r="AP2332" i="15"/>
  <c r="AP2331" i="15"/>
  <c r="AP2330" i="15"/>
  <c r="AP2329" i="15"/>
  <c r="AP2328" i="15"/>
  <c r="AP2327" i="15"/>
  <c r="AP2326" i="15"/>
  <c r="AP2325" i="15"/>
  <c r="AP2324" i="15"/>
  <c r="AP2323" i="15"/>
  <c r="AP2322" i="15"/>
  <c r="AP2321" i="15"/>
  <c r="AP2320" i="15"/>
  <c r="AP2319" i="15"/>
  <c r="AP2318" i="15"/>
  <c r="AP2317" i="15"/>
  <c r="AP2316" i="15"/>
  <c r="AP2315" i="15"/>
  <c r="AP2314" i="15"/>
  <c r="AP2313" i="15"/>
  <c r="AP2312" i="15"/>
  <c r="AP2311" i="15"/>
  <c r="AP2310" i="15"/>
  <c r="AP2309" i="15"/>
  <c r="AP2308" i="15"/>
  <c r="AP2307" i="15"/>
  <c r="AP2306" i="15"/>
  <c r="AP2305" i="15"/>
  <c r="AP2304" i="15"/>
  <c r="AP2303" i="15"/>
  <c r="AP2302" i="15"/>
  <c r="AP2301" i="15"/>
  <c r="AP2300" i="15"/>
  <c r="AP2299" i="15"/>
  <c r="AP2298" i="15"/>
  <c r="AP2297" i="15"/>
  <c r="AP2296" i="15"/>
  <c r="AP2295" i="15"/>
  <c r="AP2294" i="15"/>
  <c r="AP2293" i="15"/>
  <c r="AP2292" i="15"/>
  <c r="AP2291" i="15"/>
  <c r="AP2290" i="15"/>
  <c r="AP2289" i="15"/>
  <c r="AP2288" i="15"/>
  <c r="AP2287" i="15"/>
  <c r="AP2286" i="15"/>
  <c r="AP2285" i="15"/>
  <c r="AP2284" i="15"/>
  <c r="AP2283" i="15"/>
  <c r="AP2282" i="15"/>
  <c r="AP2281" i="15"/>
  <c r="AP2280" i="15"/>
  <c r="AP2279" i="15"/>
  <c r="AP2278" i="15"/>
  <c r="AP2277" i="15"/>
  <c r="AP2276" i="15"/>
  <c r="AP2275" i="15"/>
  <c r="AP2274" i="15"/>
  <c r="AP2273" i="15"/>
  <c r="AP2272" i="15"/>
  <c r="AP2271" i="15"/>
  <c r="AP2270" i="15"/>
  <c r="AP2269" i="15"/>
  <c r="AP2268" i="15"/>
  <c r="AP2267" i="15"/>
  <c r="AP2266" i="15"/>
  <c r="AP2265" i="15"/>
  <c r="AP2264" i="15"/>
  <c r="AP2263" i="15"/>
  <c r="AP2262" i="15"/>
  <c r="AP2261" i="15"/>
  <c r="AP2260" i="15"/>
  <c r="AP2259" i="15"/>
  <c r="AP2258" i="15"/>
  <c r="AP2257" i="15"/>
  <c r="AP2256" i="15"/>
  <c r="AP2255" i="15"/>
  <c r="AP2254" i="15"/>
  <c r="AP2253" i="15"/>
  <c r="AP2252" i="15"/>
  <c r="AP2251" i="15"/>
  <c r="AP2250" i="15"/>
  <c r="AP2249" i="15"/>
  <c r="AP2248" i="15"/>
  <c r="AP2247" i="15"/>
  <c r="AP2246" i="15"/>
  <c r="AP2245" i="15"/>
  <c r="AP2244" i="15"/>
  <c r="AP2243" i="15"/>
  <c r="AP2242" i="15"/>
  <c r="AP2241" i="15"/>
  <c r="AP2240" i="15"/>
  <c r="AP2239" i="15"/>
  <c r="AP2238" i="15"/>
  <c r="AP2237" i="15"/>
  <c r="AP2236" i="15"/>
  <c r="AP2235" i="15"/>
  <c r="AP2234" i="15"/>
  <c r="AP2233" i="15"/>
  <c r="AP2232" i="15"/>
  <c r="AP2231" i="15"/>
  <c r="AP2230" i="15"/>
  <c r="AP2229" i="15"/>
  <c r="AP2228" i="15"/>
  <c r="AP2227" i="15"/>
  <c r="AP2226" i="15"/>
  <c r="AP2225" i="15"/>
  <c r="AP2224" i="15"/>
  <c r="AP2223" i="15"/>
  <c r="AP2222" i="15"/>
  <c r="AP2221" i="15"/>
  <c r="AP2220" i="15"/>
  <c r="AP2219" i="15"/>
  <c r="AP2218" i="15"/>
  <c r="AP2217" i="15"/>
  <c r="AP2216" i="15"/>
  <c r="AP2215" i="15"/>
  <c r="AP2214" i="15"/>
  <c r="AP2213" i="15"/>
  <c r="AP2212" i="15"/>
  <c r="AP2211" i="15"/>
  <c r="AP2210" i="15"/>
  <c r="AP2209" i="15"/>
  <c r="AP2208" i="15"/>
  <c r="AP2207" i="15"/>
  <c r="AP2206" i="15"/>
  <c r="AP2205" i="15"/>
  <c r="AP2204" i="15"/>
  <c r="AP2203" i="15"/>
  <c r="AP2202" i="15"/>
  <c r="AP2201" i="15"/>
  <c r="AP2200" i="15"/>
  <c r="AP2199" i="15"/>
  <c r="AP2198" i="15"/>
  <c r="AP2197" i="15"/>
  <c r="AP2196" i="15"/>
  <c r="AP2195" i="15"/>
  <c r="AP2194" i="15"/>
  <c r="AP2193" i="15"/>
  <c r="AP2192" i="15"/>
  <c r="AP2191" i="15"/>
  <c r="AP2190" i="15"/>
  <c r="AP2189" i="15"/>
  <c r="AP2188" i="15"/>
  <c r="AP2187" i="15"/>
  <c r="AP2186" i="15"/>
  <c r="AP2185" i="15"/>
  <c r="AP2184" i="15"/>
  <c r="AP2183" i="15"/>
  <c r="AP2182" i="15"/>
  <c r="AP2181" i="15"/>
  <c r="AP2180" i="15"/>
  <c r="AP2179" i="15"/>
  <c r="AP2178" i="15"/>
  <c r="AP2177" i="15"/>
  <c r="AP2176" i="15"/>
  <c r="AP2175" i="15"/>
  <c r="AP2174" i="15"/>
  <c r="AP2173" i="15"/>
  <c r="AP2172" i="15"/>
  <c r="AP2171" i="15"/>
  <c r="AP2170" i="15"/>
  <c r="AP2169" i="15"/>
  <c r="AP2168" i="15"/>
  <c r="AP2167" i="15"/>
  <c r="AP2166" i="15"/>
  <c r="AP2165" i="15"/>
  <c r="AP2164" i="15"/>
  <c r="AP2163" i="15"/>
  <c r="AP2162" i="15"/>
  <c r="AP2161" i="15"/>
  <c r="AP2160" i="15"/>
  <c r="AP2159" i="15"/>
  <c r="AP2158" i="15"/>
  <c r="AP2157" i="15"/>
  <c r="AP2156" i="15"/>
  <c r="AP2155" i="15"/>
  <c r="AP2154" i="15"/>
  <c r="AP2153" i="15"/>
  <c r="AP2152" i="15"/>
  <c r="AP2151" i="15"/>
  <c r="AP2150" i="15"/>
  <c r="AP2149" i="15"/>
  <c r="AP2148" i="15"/>
  <c r="AP2147" i="15"/>
  <c r="AP2146" i="15"/>
  <c r="AP2145" i="15"/>
  <c r="AP2144" i="15"/>
  <c r="AP2143" i="15"/>
  <c r="AP2142" i="15"/>
  <c r="AP2141" i="15"/>
  <c r="AP2140" i="15"/>
  <c r="AP2139" i="15"/>
  <c r="AP2138" i="15"/>
  <c r="AP2137" i="15"/>
  <c r="AP2136" i="15"/>
  <c r="AP2135" i="15"/>
  <c r="AP2134" i="15"/>
  <c r="AP2133" i="15"/>
  <c r="AP2132" i="15"/>
  <c r="AP2131" i="15"/>
  <c r="AP2130" i="15"/>
  <c r="AP2129" i="15"/>
  <c r="AP2128" i="15"/>
  <c r="AP2127" i="15"/>
  <c r="AP2126" i="15"/>
  <c r="AP2125" i="15"/>
  <c r="AP2124" i="15"/>
  <c r="AP2123" i="15"/>
  <c r="AP2122" i="15"/>
  <c r="AP2121" i="15"/>
  <c r="AP2120" i="15"/>
  <c r="AP2119" i="15"/>
  <c r="AP2118" i="15"/>
  <c r="AP2117" i="15"/>
  <c r="AP2116" i="15"/>
  <c r="AP2115" i="15"/>
  <c r="AP2114" i="15"/>
  <c r="AP2113" i="15"/>
  <c r="AP2112" i="15"/>
  <c r="AP2111" i="15"/>
  <c r="AP2110" i="15"/>
  <c r="AP2109" i="15"/>
  <c r="AP2108" i="15"/>
  <c r="AP2107" i="15"/>
  <c r="AP2106" i="15"/>
  <c r="AP2105" i="15"/>
  <c r="AP2104" i="15"/>
  <c r="AP2103" i="15"/>
  <c r="AP2102" i="15"/>
  <c r="AP2101" i="15"/>
  <c r="AP2100" i="15"/>
  <c r="AP2099" i="15"/>
  <c r="AP2098" i="15"/>
  <c r="AP2097" i="15"/>
  <c r="AP2096" i="15"/>
  <c r="AP2095" i="15"/>
  <c r="AP2094" i="15"/>
  <c r="AP2093" i="15"/>
  <c r="AP2092" i="15"/>
  <c r="AP2091" i="15"/>
  <c r="AP2090" i="15"/>
  <c r="AP2089" i="15"/>
  <c r="AP2088" i="15"/>
  <c r="AP2087" i="15"/>
  <c r="AP2086" i="15"/>
  <c r="AP2085" i="15"/>
  <c r="AP2084" i="15"/>
  <c r="AP2083" i="15"/>
  <c r="AP2082" i="15"/>
  <c r="AP2081" i="15"/>
  <c r="AP2080" i="15"/>
  <c r="AP2079" i="15"/>
  <c r="AP2078" i="15"/>
  <c r="AP2077" i="15"/>
  <c r="AP2076" i="15"/>
  <c r="AP2075" i="15"/>
  <c r="AP2074" i="15"/>
  <c r="AP2073" i="15"/>
  <c r="AP2072" i="15"/>
  <c r="AP2071" i="15"/>
  <c r="AP2070" i="15"/>
  <c r="AP2069" i="15"/>
  <c r="AP2068" i="15"/>
  <c r="AP2067" i="15"/>
  <c r="AP2066" i="15"/>
  <c r="AP2065" i="15"/>
  <c r="AP2064" i="15"/>
  <c r="AP2063" i="15"/>
  <c r="AP2062" i="15"/>
  <c r="AP2061" i="15"/>
  <c r="AP2060" i="15"/>
  <c r="AP2059" i="15"/>
  <c r="AP2058" i="15"/>
  <c r="AP2057" i="15"/>
  <c r="AP2056" i="15"/>
  <c r="AP2055" i="15"/>
  <c r="AP2054" i="15"/>
  <c r="AP2053" i="15"/>
  <c r="AP2052" i="15"/>
  <c r="AP2051" i="15"/>
  <c r="AP2050" i="15"/>
  <c r="AP2049" i="15"/>
  <c r="AP2048" i="15"/>
  <c r="AP2047" i="15"/>
  <c r="AP2046" i="15"/>
  <c r="AP2045" i="15"/>
  <c r="AP2044" i="15"/>
  <c r="AP2043" i="15"/>
  <c r="AP2042" i="15"/>
  <c r="AP2041" i="15"/>
  <c r="AP2040" i="15"/>
  <c r="AP2039" i="15"/>
  <c r="AP2038" i="15"/>
  <c r="AP2037" i="15"/>
  <c r="AP2036" i="15"/>
  <c r="AP2035" i="15"/>
  <c r="AP2034" i="15"/>
  <c r="AP2033" i="15"/>
  <c r="AP2032" i="15"/>
  <c r="AP2031" i="15"/>
  <c r="AP2030" i="15"/>
  <c r="AP2029" i="15"/>
  <c r="AP2028" i="15"/>
  <c r="AP2027" i="15"/>
  <c r="AP2026" i="15"/>
  <c r="AP2025" i="15"/>
  <c r="AP2024" i="15"/>
  <c r="AP2023" i="15"/>
  <c r="AP2022" i="15"/>
  <c r="AP2021" i="15"/>
  <c r="AP2020" i="15"/>
  <c r="AP2019" i="15"/>
  <c r="AP2018" i="15"/>
  <c r="AP2017" i="15"/>
  <c r="AP2016" i="15"/>
  <c r="AP2015" i="15"/>
  <c r="AP2014" i="15"/>
  <c r="AP2013" i="15"/>
  <c r="AP2012" i="15"/>
  <c r="AP2011" i="15"/>
  <c r="AP2010" i="15"/>
  <c r="AP2009" i="15"/>
  <c r="AP2008" i="15"/>
  <c r="AP2007" i="15"/>
  <c r="AP2006" i="15"/>
  <c r="AP2005" i="15"/>
  <c r="AP2004" i="15"/>
  <c r="AP2003" i="15"/>
  <c r="AP2002" i="15"/>
  <c r="AP2001" i="15"/>
  <c r="AP2000" i="15"/>
  <c r="AP1999" i="15"/>
  <c r="AP1998" i="15"/>
  <c r="AP1997" i="15"/>
  <c r="AP1996" i="15"/>
  <c r="AP1995" i="15"/>
  <c r="AP1994" i="15"/>
  <c r="AP1993" i="15"/>
  <c r="AP1992" i="15"/>
  <c r="AP1991" i="15"/>
  <c r="AP1990" i="15"/>
  <c r="AP1989" i="15"/>
  <c r="AP1988" i="15"/>
  <c r="AP1987" i="15"/>
  <c r="AP1986" i="15"/>
  <c r="AP1985" i="15"/>
  <c r="AP1984" i="15"/>
  <c r="AP1983" i="15"/>
  <c r="AP1982" i="15"/>
  <c r="AP1981" i="15"/>
  <c r="AP1980" i="15"/>
  <c r="AP1979" i="15"/>
  <c r="AP1978" i="15"/>
  <c r="AP1977" i="15"/>
  <c r="AP1976" i="15"/>
  <c r="AP1975" i="15"/>
  <c r="AP1974" i="15"/>
  <c r="AP1973" i="15"/>
  <c r="AP1972" i="15"/>
  <c r="AP1971" i="15"/>
  <c r="AP1970" i="15"/>
  <c r="AP1969" i="15"/>
  <c r="AP1968" i="15"/>
  <c r="AP1967" i="15"/>
  <c r="AP1966" i="15"/>
  <c r="AP1965" i="15"/>
  <c r="AP1964" i="15"/>
  <c r="AP1963" i="15"/>
  <c r="AP1962" i="15"/>
  <c r="AP1961" i="15"/>
  <c r="AP1960" i="15"/>
  <c r="AP1959" i="15"/>
  <c r="AP1958" i="15"/>
  <c r="AP1957" i="15"/>
  <c r="AP1956" i="15"/>
  <c r="AP1955" i="15"/>
  <c r="AP1954" i="15"/>
  <c r="AP1953" i="15"/>
  <c r="AP1952" i="15"/>
  <c r="AP1951" i="15"/>
  <c r="AP1950" i="15"/>
  <c r="AP1949" i="15"/>
  <c r="AP1948" i="15"/>
  <c r="AP1947" i="15"/>
  <c r="AP1946" i="15"/>
  <c r="AP1945" i="15"/>
  <c r="AP1944" i="15"/>
  <c r="AP1943" i="15"/>
  <c r="AP1942" i="15"/>
  <c r="AP1941" i="15"/>
  <c r="AP1940" i="15"/>
  <c r="AP1939" i="15"/>
  <c r="AP1938" i="15"/>
  <c r="AP1937" i="15"/>
  <c r="AP1936" i="15"/>
  <c r="AP1935" i="15"/>
  <c r="AP1934" i="15"/>
  <c r="AP1933" i="15"/>
  <c r="AP1932" i="15"/>
  <c r="AP1931" i="15"/>
  <c r="AP1930" i="15"/>
  <c r="AP1929" i="15"/>
  <c r="AP1928" i="15"/>
  <c r="AP1927" i="15"/>
  <c r="AP1926" i="15"/>
  <c r="AP1925" i="15"/>
  <c r="AP1924" i="15"/>
  <c r="AP1923" i="15"/>
  <c r="AP1922" i="15"/>
  <c r="AP1921" i="15"/>
  <c r="AP1920" i="15"/>
  <c r="AP1919" i="15"/>
  <c r="AP1918" i="15"/>
  <c r="AP1917" i="15"/>
  <c r="AP1916" i="15"/>
  <c r="AP1915" i="15"/>
  <c r="AP1914" i="15"/>
  <c r="AP1913" i="15"/>
  <c r="AP1912" i="15"/>
  <c r="AP1911" i="15"/>
  <c r="AP1910" i="15"/>
  <c r="AP1909" i="15"/>
  <c r="AP1908" i="15"/>
  <c r="AP1907" i="15"/>
  <c r="AP1906" i="15"/>
  <c r="AP1905" i="15"/>
  <c r="AP1904" i="15"/>
  <c r="AP1903" i="15"/>
  <c r="AP1902" i="15"/>
  <c r="AP1901" i="15"/>
  <c r="AP1900" i="15"/>
  <c r="AP1899" i="15"/>
  <c r="AP1898" i="15"/>
  <c r="AP1897" i="15"/>
  <c r="AP1896" i="15"/>
  <c r="AP1895" i="15"/>
  <c r="AP1894" i="15"/>
  <c r="AP1893" i="15"/>
  <c r="AP1892" i="15"/>
  <c r="AP1891" i="15"/>
  <c r="AP1890" i="15"/>
  <c r="AP1889" i="15"/>
  <c r="AP1888" i="15"/>
  <c r="AP1887" i="15"/>
  <c r="AP1886" i="15"/>
  <c r="AP1885" i="15"/>
  <c r="AP1884" i="15"/>
  <c r="AP1883" i="15"/>
  <c r="AP1882" i="15"/>
  <c r="AP1881" i="15"/>
  <c r="AP1880" i="15"/>
  <c r="AP1879" i="15"/>
  <c r="AP1878" i="15"/>
  <c r="AP1877" i="15"/>
  <c r="AP1876" i="15"/>
  <c r="AP1875" i="15"/>
  <c r="AP1874" i="15"/>
  <c r="AP1873" i="15"/>
  <c r="AP1872" i="15"/>
  <c r="AP1871" i="15"/>
  <c r="AP1870" i="15"/>
  <c r="AP1869" i="15"/>
  <c r="AP1868" i="15"/>
  <c r="AP1867" i="15"/>
  <c r="AP1866" i="15"/>
  <c r="AP1865" i="15"/>
  <c r="AP1864" i="15"/>
  <c r="AP1863" i="15"/>
  <c r="AP1862" i="15"/>
  <c r="AP1861" i="15"/>
  <c r="AP1860" i="15"/>
  <c r="AP1859" i="15"/>
  <c r="AP1858" i="15"/>
  <c r="AP1857" i="15"/>
  <c r="AP1856" i="15"/>
  <c r="AP1855" i="15"/>
  <c r="AP1854" i="15"/>
  <c r="AP1853" i="15"/>
  <c r="AP1852" i="15"/>
  <c r="AP1851" i="15"/>
  <c r="AP1850" i="15"/>
  <c r="AP1849" i="15"/>
  <c r="AP1848" i="15"/>
  <c r="AP1847" i="15"/>
  <c r="AP1846" i="15"/>
  <c r="AP1845" i="15"/>
  <c r="AP1844" i="15"/>
  <c r="AP1843" i="15"/>
  <c r="AP1842" i="15"/>
  <c r="AP1841" i="15"/>
  <c r="AP1840" i="15"/>
  <c r="AP1839" i="15"/>
  <c r="AP1838" i="15"/>
  <c r="AP1837" i="15"/>
  <c r="AP1836" i="15"/>
  <c r="AP1835" i="15"/>
  <c r="AP1834" i="15"/>
  <c r="AP1833" i="15"/>
  <c r="AP1832" i="15"/>
  <c r="AP1831" i="15"/>
  <c r="AP1830" i="15"/>
  <c r="AP1829" i="15"/>
  <c r="AP1828" i="15"/>
  <c r="AP1827" i="15"/>
  <c r="AP1826" i="15"/>
  <c r="AP1825" i="15"/>
  <c r="AP1824" i="15"/>
  <c r="AP1823" i="15"/>
  <c r="AP1822" i="15"/>
  <c r="AP1821" i="15"/>
  <c r="AP1820" i="15"/>
  <c r="AP1819" i="15"/>
  <c r="AP1818" i="15"/>
  <c r="AP1817" i="15"/>
  <c r="AP1816" i="15"/>
  <c r="AP1815" i="15"/>
  <c r="AP1814" i="15"/>
  <c r="AP1813" i="15"/>
  <c r="AP1812" i="15"/>
  <c r="AP1811" i="15"/>
  <c r="AP1810" i="15"/>
  <c r="AP1809" i="15"/>
  <c r="AP1808" i="15"/>
  <c r="AP1807" i="15"/>
  <c r="AP1806" i="15"/>
  <c r="AP1805" i="15"/>
  <c r="AP1804" i="15"/>
  <c r="AP1803" i="15"/>
  <c r="AP1802" i="15"/>
  <c r="AP1801" i="15"/>
  <c r="AP1800" i="15"/>
  <c r="AP1799" i="15"/>
  <c r="AP1798" i="15"/>
  <c r="AP1797" i="15"/>
  <c r="AP1796" i="15"/>
  <c r="AP1795" i="15"/>
  <c r="AP1794" i="15"/>
  <c r="AP1793" i="15"/>
  <c r="AP1792" i="15"/>
  <c r="AP1791" i="15"/>
  <c r="AP1790" i="15"/>
  <c r="AP1789" i="15"/>
  <c r="AP1788" i="15"/>
  <c r="AP1787" i="15"/>
  <c r="AP1786" i="15"/>
  <c r="AP1785" i="15"/>
  <c r="AP1784" i="15"/>
  <c r="AP1783" i="15"/>
  <c r="AP1782" i="15"/>
  <c r="AP1781" i="15"/>
  <c r="AP1780" i="15"/>
  <c r="AP1779" i="15"/>
  <c r="AP1778" i="15"/>
  <c r="AP1777" i="15"/>
  <c r="AP1776" i="15"/>
  <c r="AP1775" i="15"/>
  <c r="AP1774" i="15"/>
  <c r="AP1773" i="15"/>
  <c r="AP1772" i="15"/>
  <c r="AP1771" i="15"/>
  <c r="AP1770" i="15"/>
  <c r="AP1769" i="15"/>
  <c r="AP1768" i="15"/>
  <c r="AP1767" i="15"/>
  <c r="AP1766" i="15"/>
  <c r="AP1765" i="15"/>
  <c r="AP1764" i="15"/>
  <c r="AP1763" i="15"/>
  <c r="AP1762" i="15"/>
  <c r="AP1761" i="15"/>
  <c r="AP1760" i="15"/>
  <c r="AP1759" i="15"/>
  <c r="AP1758" i="15"/>
  <c r="AP1757" i="15"/>
  <c r="AP1756" i="15"/>
  <c r="AP1755" i="15"/>
  <c r="AP1754" i="15"/>
  <c r="AP1753" i="15"/>
  <c r="AP1752" i="15"/>
  <c r="AP1751" i="15"/>
  <c r="AP1750" i="15"/>
  <c r="AP1749" i="15"/>
  <c r="AP1748" i="15"/>
  <c r="AP1747" i="15"/>
  <c r="AP1746" i="15"/>
  <c r="AP1745" i="15"/>
  <c r="AP1744" i="15"/>
  <c r="AP1743" i="15"/>
  <c r="AP1742" i="15"/>
  <c r="AP1741" i="15"/>
  <c r="AP1740" i="15"/>
  <c r="AP1739" i="15"/>
  <c r="AP1738" i="15"/>
  <c r="AP1737" i="15"/>
  <c r="AP1736" i="15"/>
  <c r="AP1735" i="15"/>
  <c r="AP1734" i="15"/>
  <c r="AP1733" i="15"/>
  <c r="AP1732" i="15"/>
  <c r="AP1731" i="15"/>
  <c r="AP1730" i="15"/>
  <c r="AP1729" i="15"/>
  <c r="AP1728" i="15"/>
  <c r="AP1727" i="15"/>
  <c r="AP1726" i="15"/>
  <c r="AP1725" i="15"/>
  <c r="AP1724" i="15"/>
  <c r="AP1723" i="15"/>
  <c r="AP1722" i="15"/>
  <c r="AP1721" i="15"/>
  <c r="AP1720" i="15"/>
  <c r="AP1719" i="15"/>
  <c r="AP1718" i="15"/>
  <c r="AP1717" i="15"/>
  <c r="AP1716" i="15"/>
  <c r="AP1715" i="15"/>
  <c r="AP1714" i="15"/>
  <c r="AP1713" i="15"/>
  <c r="AP1712" i="15"/>
  <c r="AP1711" i="15"/>
  <c r="AP1710" i="15"/>
  <c r="AP1709" i="15"/>
  <c r="AP1708" i="15"/>
  <c r="AP1707" i="15"/>
  <c r="AP1706" i="15"/>
  <c r="AP1705" i="15"/>
  <c r="AP1704" i="15"/>
  <c r="AP1703" i="15"/>
  <c r="AP1702" i="15"/>
  <c r="AP1701" i="15"/>
  <c r="AP1700" i="15"/>
  <c r="AP1699" i="15"/>
  <c r="AP1698" i="15"/>
  <c r="AP1697" i="15"/>
  <c r="AP1696" i="15"/>
  <c r="AP1695" i="15"/>
  <c r="AP1694" i="15"/>
  <c r="AP1693" i="15"/>
  <c r="AP1692" i="15"/>
  <c r="AP1691" i="15"/>
  <c r="AP1690" i="15"/>
  <c r="AP1689" i="15"/>
  <c r="AP1688" i="15"/>
  <c r="AP1687" i="15"/>
  <c r="AP1686" i="15"/>
  <c r="AP1685" i="15"/>
  <c r="AP1684" i="15"/>
  <c r="AP1683" i="15"/>
  <c r="AP1682" i="15"/>
  <c r="AP1681" i="15"/>
  <c r="AP1680" i="15"/>
  <c r="AP1679" i="15"/>
  <c r="AP1678" i="15"/>
  <c r="AP1677" i="15"/>
  <c r="AP1676" i="15"/>
  <c r="AP1675" i="15"/>
  <c r="AP1674" i="15"/>
  <c r="AP1673" i="15"/>
  <c r="AP1672" i="15"/>
  <c r="AP1671" i="15"/>
  <c r="AP1670" i="15"/>
  <c r="AP1669" i="15"/>
  <c r="AP1668" i="15"/>
  <c r="AP1667" i="15"/>
  <c r="AP1666" i="15"/>
  <c r="AP1665" i="15"/>
  <c r="AP1664" i="15"/>
  <c r="AP1663" i="15"/>
  <c r="AP1662" i="15"/>
  <c r="AP1661" i="15"/>
  <c r="AP1660" i="15"/>
  <c r="AP1659" i="15"/>
  <c r="AP1658" i="15"/>
  <c r="AP1657" i="15"/>
  <c r="AP1656" i="15"/>
  <c r="AP1655" i="15"/>
  <c r="AP1654" i="15"/>
  <c r="AP1653" i="15"/>
  <c r="AP1652" i="15"/>
  <c r="AP1651" i="15"/>
  <c r="AP1650" i="15"/>
  <c r="AP1649" i="15"/>
  <c r="AP1648" i="15"/>
  <c r="AP1647" i="15"/>
  <c r="AP1646" i="15"/>
  <c r="AP1645" i="15"/>
  <c r="AP1644" i="15"/>
  <c r="AP1643" i="15"/>
  <c r="AP1642" i="15"/>
  <c r="AP1641" i="15"/>
  <c r="AP1640" i="15"/>
  <c r="AP1639" i="15"/>
  <c r="AP1638" i="15"/>
  <c r="AP1637" i="15"/>
  <c r="AP1636" i="15"/>
  <c r="AP1635" i="15"/>
  <c r="AP1634" i="15"/>
  <c r="AP1633" i="15"/>
  <c r="AP1632" i="15"/>
  <c r="AP1631" i="15"/>
  <c r="AP1630" i="15"/>
  <c r="AP1629" i="15"/>
  <c r="AP1628" i="15"/>
  <c r="AP1627" i="15"/>
  <c r="AP1626" i="15"/>
  <c r="AP1625" i="15"/>
  <c r="AP1624" i="15"/>
  <c r="AP1623" i="15"/>
  <c r="AP1622" i="15"/>
  <c r="AP1621" i="15"/>
  <c r="AP1620" i="15"/>
  <c r="AP1619" i="15"/>
  <c r="AP1618" i="15"/>
  <c r="AP1617" i="15"/>
  <c r="AP1616" i="15"/>
  <c r="AP1615" i="15"/>
  <c r="AP1614" i="15"/>
  <c r="AP1613" i="15"/>
  <c r="AP1612" i="15"/>
  <c r="AP1611" i="15"/>
  <c r="AP1610" i="15"/>
  <c r="AP1609" i="15"/>
  <c r="AP1608" i="15"/>
  <c r="AP1607" i="15"/>
  <c r="AP1606" i="15"/>
  <c r="AP1605" i="15"/>
  <c r="AP1604" i="15"/>
  <c r="AP1603" i="15"/>
  <c r="AP1602" i="15"/>
  <c r="AP1601" i="15"/>
  <c r="AP1600" i="15"/>
  <c r="AP1599" i="15"/>
  <c r="AP1598" i="15"/>
  <c r="AP1597" i="15"/>
  <c r="AP1596" i="15"/>
  <c r="AP1595" i="15"/>
  <c r="AP1594" i="15"/>
  <c r="AP1593" i="15"/>
  <c r="AP1592" i="15"/>
  <c r="AP1591" i="15"/>
  <c r="AP1590" i="15"/>
  <c r="AP1589" i="15"/>
  <c r="AP1588" i="15"/>
  <c r="AP1587" i="15"/>
  <c r="AP1586" i="15"/>
  <c r="AP1585" i="15"/>
  <c r="AP1584" i="15"/>
  <c r="AP1583" i="15"/>
  <c r="AP1582" i="15"/>
  <c r="AP1581" i="15"/>
  <c r="AP1580" i="15"/>
  <c r="AP1579" i="15"/>
  <c r="AP1578" i="15"/>
  <c r="AP1577" i="15"/>
  <c r="AP1576" i="15"/>
  <c r="AP1575" i="15"/>
  <c r="AP1574" i="15"/>
  <c r="AP1573" i="15"/>
  <c r="AP1572" i="15"/>
  <c r="AP1571" i="15"/>
  <c r="AP1570" i="15"/>
  <c r="AP1569" i="15"/>
  <c r="AP1568" i="15"/>
  <c r="AP1567" i="15"/>
  <c r="AP1566" i="15"/>
  <c r="AP1565" i="15"/>
  <c r="AP1564" i="15"/>
  <c r="AP1563" i="15"/>
  <c r="AP1562" i="15"/>
  <c r="AP1561" i="15"/>
  <c r="AP1560" i="15"/>
  <c r="AP1559" i="15"/>
  <c r="AP1558" i="15"/>
  <c r="AP1557" i="15"/>
  <c r="AP1556" i="15"/>
  <c r="AP1555" i="15"/>
  <c r="AP1554" i="15"/>
  <c r="AP1553" i="15"/>
  <c r="AP1552" i="15"/>
  <c r="AP1551" i="15"/>
  <c r="AP1550" i="15"/>
  <c r="AP1549" i="15"/>
  <c r="AP1548" i="15"/>
  <c r="AP1547" i="15"/>
  <c r="AP1546" i="15"/>
  <c r="AP1545" i="15"/>
  <c r="AP1544" i="15"/>
  <c r="AP1543" i="15"/>
  <c r="AP1542" i="15"/>
  <c r="AP1541" i="15"/>
  <c r="AP1540" i="15"/>
  <c r="AP1539" i="15"/>
  <c r="AP1538" i="15"/>
  <c r="AP1537" i="15"/>
  <c r="AP1536" i="15"/>
  <c r="AP1535" i="15"/>
  <c r="AP1534" i="15"/>
  <c r="AP1533" i="15"/>
  <c r="AP1532" i="15"/>
  <c r="AP1531" i="15"/>
  <c r="AP1530" i="15"/>
  <c r="AP1529" i="15"/>
  <c r="AP1528" i="15"/>
  <c r="AP1527" i="15"/>
  <c r="AP1526" i="15"/>
  <c r="AP1525" i="15"/>
  <c r="AP1524" i="15"/>
  <c r="AP1523" i="15"/>
  <c r="AP1522" i="15"/>
  <c r="AP1521" i="15"/>
  <c r="AP1520" i="15"/>
  <c r="AP1519" i="15"/>
  <c r="AP1518" i="15"/>
  <c r="AP1517" i="15"/>
  <c r="AP1516" i="15"/>
  <c r="AP1515" i="15"/>
  <c r="AP1514" i="15"/>
  <c r="AP1513" i="15"/>
  <c r="AP1512" i="15"/>
  <c r="AP1511" i="15"/>
  <c r="AP1510" i="15"/>
  <c r="AP1509" i="15"/>
  <c r="AP1508" i="15"/>
  <c r="AP1507" i="15"/>
  <c r="AP1506" i="15"/>
  <c r="AP1505" i="15"/>
  <c r="AP1504" i="15"/>
  <c r="AP1503" i="15"/>
  <c r="AP1502" i="15"/>
  <c r="AP1501" i="15"/>
  <c r="AP1500" i="15"/>
  <c r="AP1499" i="15"/>
  <c r="AP1498" i="15"/>
  <c r="AP1497" i="15"/>
  <c r="AP1496" i="15"/>
  <c r="AP1495" i="15"/>
  <c r="AP1494" i="15"/>
  <c r="AP1493" i="15"/>
  <c r="AP1492" i="15"/>
  <c r="AP1491" i="15"/>
  <c r="AP1490" i="15"/>
  <c r="AP1489" i="15"/>
  <c r="AP1488" i="15"/>
  <c r="AP1487" i="15"/>
  <c r="AP1486" i="15"/>
  <c r="AP1485" i="15"/>
  <c r="AP1484" i="15"/>
  <c r="AP1483" i="15"/>
  <c r="AP1482" i="15"/>
  <c r="AP1481" i="15"/>
  <c r="AP1480" i="15"/>
  <c r="AP1479" i="15"/>
  <c r="AP1478" i="15"/>
  <c r="AP1477" i="15"/>
  <c r="AP1476" i="15"/>
  <c r="AP1475" i="15"/>
  <c r="AP1474" i="15"/>
  <c r="AP1473" i="15"/>
  <c r="AP1472" i="15"/>
  <c r="AP1471" i="15"/>
  <c r="AP1470" i="15"/>
  <c r="AP1469" i="15"/>
  <c r="AP1468" i="15"/>
  <c r="AP1467" i="15"/>
  <c r="AP1466" i="15"/>
  <c r="AP1465" i="15"/>
  <c r="AP1464" i="15"/>
  <c r="AP1463" i="15"/>
  <c r="AP1462" i="15"/>
  <c r="AP1461" i="15"/>
  <c r="AP1460" i="15"/>
  <c r="AP1459" i="15"/>
  <c r="AP1458" i="15"/>
  <c r="AP1457" i="15"/>
  <c r="AP1456" i="15"/>
  <c r="AP1455" i="15"/>
  <c r="AP1454" i="15"/>
  <c r="AP1453" i="15"/>
  <c r="AP1452" i="15"/>
  <c r="AP1451" i="15"/>
  <c r="AP1450" i="15"/>
  <c r="AP1449" i="15"/>
  <c r="AP1448" i="15"/>
  <c r="AP1447" i="15"/>
  <c r="AP1446" i="15"/>
  <c r="AP1445" i="15"/>
  <c r="AP1444" i="15"/>
  <c r="AP1443" i="15"/>
  <c r="AP1442" i="15"/>
  <c r="AP1441" i="15"/>
  <c r="AP1440" i="15"/>
  <c r="AP1439" i="15"/>
  <c r="AP1438" i="15"/>
  <c r="AP1437" i="15"/>
  <c r="AP1436" i="15"/>
  <c r="AP1435" i="15"/>
  <c r="AP1434" i="15"/>
  <c r="AP1433" i="15"/>
  <c r="AP1432" i="15"/>
  <c r="AP1431" i="15"/>
  <c r="AP1430" i="15"/>
  <c r="AP1429" i="15"/>
  <c r="AP1428" i="15"/>
  <c r="AP1427" i="15"/>
  <c r="AP1426" i="15"/>
  <c r="AP1425" i="15"/>
  <c r="AP1424" i="15"/>
  <c r="AP1423" i="15"/>
  <c r="AP1422" i="15"/>
  <c r="AP1421" i="15"/>
  <c r="AP1420" i="15"/>
  <c r="AP1419" i="15"/>
  <c r="AP1418" i="15"/>
  <c r="AP1417" i="15"/>
  <c r="AP1416" i="15"/>
  <c r="AP1415" i="15"/>
  <c r="AP1414" i="15"/>
  <c r="AP1413" i="15"/>
  <c r="AP1412" i="15"/>
  <c r="AP1411" i="15"/>
  <c r="AP1410" i="15"/>
  <c r="AP1409" i="15"/>
  <c r="AP1408" i="15"/>
  <c r="AP1407" i="15"/>
  <c r="AP1406" i="15"/>
  <c r="AP1405" i="15"/>
  <c r="AP1404" i="15"/>
  <c r="AP1403" i="15"/>
  <c r="AP1402" i="15"/>
  <c r="AP1401" i="15"/>
  <c r="AP1400" i="15"/>
  <c r="AP1399" i="15"/>
  <c r="AP1398" i="15"/>
  <c r="AP1397" i="15"/>
  <c r="AP1396" i="15"/>
  <c r="AP1395" i="15"/>
  <c r="AP1394" i="15"/>
  <c r="AP1393" i="15"/>
  <c r="AP1392" i="15"/>
  <c r="AP1391" i="15"/>
  <c r="AP1390" i="15"/>
  <c r="AP1389" i="15"/>
  <c r="AP1388" i="15"/>
  <c r="AP1387" i="15"/>
  <c r="AP1386" i="15"/>
  <c r="AP1385" i="15"/>
  <c r="AP1384" i="15"/>
  <c r="AP1383" i="15"/>
  <c r="AP1382" i="15"/>
  <c r="AP1381" i="15"/>
  <c r="AP1380" i="15"/>
  <c r="AP1379" i="15"/>
  <c r="AP1378" i="15"/>
  <c r="AP1377" i="15"/>
  <c r="AP1376" i="15"/>
  <c r="AP1375" i="15"/>
  <c r="AP1374" i="15"/>
  <c r="AP1373" i="15"/>
  <c r="AP1372" i="15"/>
  <c r="AP1371" i="15"/>
  <c r="AP1370" i="15"/>
  <c r="AP1369" i="15"/>
  <c r="AP1368" i="15"/>
  <c r="AP1367" i="15"/>
  <c r="AP1366" i="15"/>
  <c r="AP1365" i="15"/>
  <c r="AP1364" i="15"/>
  <c r="AP1363" i="15"/>
  <c r="AP1362" i="15"/>
  <c r="AP1361" i="15"/>
  <c r="AP1360" i="15"/>
  <c r="AP1359" i="15"/>
  <c r="AP1358" i="15"/>
  <c r="AP1357" i="15"/>
  <c r="AP1356" i="15"/>
  <c r="AP1355" i="15"/>
  <c r="AP1354" i="15"/>
  <c r="AP1353" i="15"/>
  <c r="AP1352" i="15"/>
  <c r="AP1351" i="15"/>
  <c r="AP1350" i="15"/>
  <c r="AP1349" i="15"/>
  <c r="AP1348" i="15"/>
  <c r="AP1347" i="15"/>
  <c r="AP1346" i="15"/>
  <c r="AP1345" i="15"/>
  <c r="AP1344" i="15"/>
  <c r="AP1343" i="15"/>
  <c r="AP1342" i="15"/>
  <c r="AP1341" i="15"/>
  <c r="AP1340" i="15"/>
  <c r="AP1339" i="15"/>
  <c r="AP1338" i="15"/>
  <c r="AP1337" i="15"/>
  <c r="AP1336" i="15"/>
  <c r="AP1335" i="15"/>
  <c r="AP1334" i="15"/>
  <c r="AP1333" i="15"/>
  <c r="AP1332" i="15"/>
  <c r="AP1331" i="15"/>
  <c r="AP1330" i="15"/>
  <c r="AP1329" i="15"/>
  <c r="AP1328" i="15"/>
  <c r="AP1327" i="15"/>
  <c r="AP1326" i="15"/>
  <c r="AP1325" i="15"/>
  <c r="AP1324" i="15"/>
  <c r="AP1323" i="15"/>
  <c r="AP1322" i="15"/>
  <c r="AP1321" i="15"/>
  <c r="AP1320" i="15"/>
  <c r="AP1319" i="15"/>
  <c r="AP1318" i="15"/>
  <c r="AP1317" i="15"/>
  <c r="AP1316" i="15"/>
  <c r="AP1315" i="15"/>
  <c r="AP1314" i="15"/>
  <c r="AP1313" i="15"/>
  <c r="AP1312" i="15"/>
  <c r="AP1311" i="15"/>
  <c r="AP1310" i="15"/>
  <c r="AP1309" i="15"/>
  <c r="AP1308" i="15"/>
  <c r="AP1307" i="15"/>
  <c r="AP1306" i="15"/>
  <c r="AP1305" i="15"/>
  <c r="AP1304" i="15"/>
  <c r="AP1303" i="15"/>
  <c r="AP1302" i="15"/>
  <c r="AP1301" i="15"/>
  <c r="AP1300" i="15"/>
  <c r="AP1299" i="15"/>
  <c r="AP1298" i="15"/>
  <c r="AP1297" i="15"/>
  <c r="AP1296" i="15"/>
  <c r="AP1295" i="15"/>
  <c r="AP1294" i="15"/>
  <c r="AP1293" i="15"/>
  <c r="AP1292" i="15"/>
  <c r="AP1291" i="15"/>
  <c r="AP1290" i="15"/>
  <c r="AP1289" i="15"/>
  <c r="AP1288" i="15"/>
  <c r="AP1287" i="15"/>
  <c r="AP1286" i="15"/>
  <c r="AP1285" i="15"/>
  <c r="AP1284" i="15"/>
  <c r="AP1283" i="15"/>
  <c r="AP1282" i="15"/>
  <c r="AP1281" i="15"/>
  <c r="AP1280" i="15"/>
  <c r="AP1279" i="15"/>
  <c r="AP1278" i="15"/>
  <c r="AP1277" i="15"/>
  <c r="AP1276" i="15"/>
  <c r="AP1275" i="15"/>
  <c r="AP1274" i="15"/>
  <c r="AP1273" i="15"/>
  <c r="AP1272" i="15"/>
  <c r="AP1271" i="15"/>
  <c r="AP1270" i="15"/>
  <c r="AP1269" i="15"/>
  <c r="AP1268" i="15"/>
  <c r="AP1267" i="15"/>
  <c r="AP1266" i="15"/>
  <c r="AP1265" i="15"/>
  <c r="AP1264" i="15"/>
  <c r="AP1263" i="15"/>
  <c r="AP1262" i="15"/>
  <c r="AP1261" i="15"/>
  <c r="AP1260" i="15"/>
  <c r="AP1259" i="15"/>
  <c r="AP1258" i="15"/>
  <c r="AP1257" i="15"/>
  <c r="AP1256" i="15"/>
  <c r="AP1255" i="15"/>
  <c r="AP1254" i="15"/>
  <c r="AP1253" i="15"/>
  <c r="AP1252" i="15"/>
  <c r="AP1251" i="15"/>
  <c r="AP1250" i="15"/>
  <c r="AP1249" i="15"/>
  <c r="AP1248" i="15"/>
  <c r="AP1247" i="15"/>
  <c r="AP1246" i="15"/>
  <c r="AP1245" i="15"/>
  <c r="AP1244" i="15"/>
  <c r="AP1243" i="15"/>
  <c r="AP1242" i="15"/>
  <c r="AP1241" i="15"/>
  <c r="AP1240" i="15"/>
  <c r="AP1239" i="15"/>
  <c r="AP1238" i="15"/>
  <c r="AP1237" i="15"/>
  <c r="AP1236" i="15"/>
  <c r="AP1235" i="15"/>
  <c r="AP1234" i="15"/>
  <c r="AP1233" i="15"/>
  <c r="AP1232" i="15"/>
  <c r="AP1231" i="15"/>
  <c r="AP1230" i="15"/>
  <c r="AP1229" i="15"/>
  <c r="AP1228" i="15"/>
  <c r="AP1227" i="15"/>
  <c r="AP1226" i="15"/>
  <c r="AP1225" i="15"/>
  <c r="AP1224" i="15"/>
  <c r="AP1223" i="15"/>
  <c r="AP1222" i="15"/>
  <c r="AP1221" i="15"/>
  <c r="AP1220" i="15"/>
  <c r="AP1219" i="15"/>
  <c r="AP1218" i="15"/>
  <c r="AP1217" i="15"/>
  <c r="AP1216" i="15"/>
  <c r="AP1215" i="15"/>
  <c r="AP1214" i="15"/>
  <c r="AP1213" i="15"/>
  <c r="AP1212" i="15"/>
  <c r="AP1211" i="15"/>
  <c r="AP1210" i="15"/>
  <c r="AP1209" i="15"/>
  <c r="AP1208" i="15"/>
  <c r="AP1207" i="15"/>
  <c r="AP1206" i="15"/>
  <c r="AP1205" i="15"/>
  <c r="AP1204" i="15"/>
  <c r="AP1203" i="15"/>
  <c r="AP1202" i="15"/>
  <c r="AP1201" i="15"/>
  <c r="AP1200" i="15"/>
  <c r="AP1199" i="15"/>
  <c r="AP1198" i="15"/>
  <c r="AP1197" i="15"/>
  <c r="AP1196" i="15"/>
  <c r="AP1195" i="15"/>
  <c r="AP1194" i="15"/>
  <c r="AP1193" i="15"/>
  <c r="AP1192" i="15"/>
  <c r="AP1191" i="15"/>
  <c r="AP1190" i="15"/>
  <c r="AP1189" i="15"/>
  <c r="AP1188" i="15"/>
  <c r="AP1187" i="15"/>
  <c r="AP1186" i="15"/>
  <c r="AP1185" i="15"/>
  <c r="AP1184" i="15"/>
  <c r="AP1183" i="15"/>
  <c r="AP1182" i="15"/>
  <c r="AP1181" i="15"/>
  <c r="AP1180" i="15"/>
  <c r="AP1179" i="15"/>
  <c r="AP1178" i="15"/>
  <c r="AP1177" i="15"/>
  <c r="AP1176" i="15"/>
  <c r="AP1175" i="15"/>
  <c r="AP1174" i="15"/>
  <c r="AP1173" i="15"/>
  <c r="AP1172" i="15"/>
  <c r="AP1171" i="15"/>
  <c r="AP1170" i="15"/>
  <c r="AP1169" i="15"/>
  <c r="AP1168" i="15"/>
  <c r="AP1167" i="15"/>
  <c r="AP1166" i="15"/>
  <c r="AP1165" i="15"/>
  <c r="AP1164" i="15"/>
  <c r="AP1163" i="15"/>
  <c r="AP1162" i="15"/>
  <c r="AP1161" i="15"/>
  <c r="AP1160" i="15"/>
  <c r="AP1159" i="15"/>
  <c r="AP1158" i="15"/>
  <c r="AP1157" i="15"/>
  <c r="AP1156" i="15"/>
  <c r="AP1155" i="15"/>
  <c r="AP1154" i="15"/>
  <c r="AP1153" i="15"/>
  <c r="AP1152" i="15"/>
  <c r="AP1151" i="15"/>
  <c r="AP1150" i="15"/>
  <c r="AP1149" i="15"/>
  <c r="AP1148" i="15"/>
  <c r="AP1147" i="15"/>
  <c r="AP1146" i="15"/>
  <c r="AP1145" i="15"/>
  <c r="AP1144" i="15"/>
  <c r="AP1143" i="15"/>
  <c r="AP1142" i="15"/>
  <c r="AP1141" i="15"/>
  <c r="AP1140" i="15"/>
  <c r="AP1139" i="15"/>
  <c r="AP1138" i="15"/>
  <c r="AP1137" i="15"/>
  <c r="AP1136" i="15"/>
  <c r="AP1135" i="15"/>
  <c r="AP1134" i="15"/>
  <c r="AP1133" i="15"/>
  <c r="AP1132" i="15"/>
  <c r="AP1131" i="15"/>
  <c r="AP1130" i="15"/>
  <c r="AP1129" i="15"/>
  <c r="AP1128" i="15"/>
  <c r="AP1127" i="15"/>
  <c r="AP1126" i="15"/>
  <c r="AP1125" i="15"/>
  <c r="AP1124" i="15"/>
  <c r="AP1123" i="15"/>
  <c r="AP1122" i="15"/>
  <c r="AP1121" i="15"/>
  <c r="AP1120" i="15"/>
  <c r="AP1119" i="15"/>
  <c r="AP1118" i="15"/>
  <c r="AP1117" i="15"/>
  <c r="AP1116" i="15"/>
  <c r="AP1115" i="15"/>
  <c r="AP1114" i="15"/>
  <c r="AP1113" i="15"/>
  <c r="AP1112" i="15"/>
  <c r="AP1111" i="15"/>
  <c r="AP1110" i="15"/>
  <c r="AP1109" i="15"/>
  <c r="AP1108" i="15"/>
  <c r="AP1107" i="15"/>
  <c r="AP1106" i="15"/>
  <c r="AP1105" i="15"/>
  <c r="AP1104" i="15"/>
  <c r="AP1103" i="15"/>
  <c r="AP1102" i="15"/>
  <c r="AP1101" i="15"/>
  <c r="AP1100" i="15"/>
  <c r="AP1099" i="15"/>
  <c r="AP1098" i="15"/>
  <c r="AP1097" i="15"/>
  <c r="AP1096" i="15"/>
  <c r="AP1095" i="15"/>
  <c r="AP1094" i="15"/>
  <c r="AP1093" i="15"/>
  <c r="AP1092" i="15"/>
  <c r="AP1091" i="15"/>
  <c r="AP1090" i="15"/>
  <c r="AP1089" i="15"/>
  <c r="AP1088" i="15"/>
  <c r="AP1087" i="15"/>
  <c r="AP1086" i="15"/>
  <c r="AP1085" i="15"/>
  <c r="AP1084" i="15"/>
  <c r="AP1083" i="15"/>
  <c r="AP1082" i="15"/>
  <c r="AP1081" i="15"/>
  <c r="AP1080" i="15"/>
  <c r="AP1079" i="15"/>
  <c r="AP1078" i="15"/>
  <c r="AP1077" i="15"/>
  <c r="AP1076" i="15"/>
  <c r="AP1075" i="15"/>
  <c r="AP1074" i="15"/>
  <c r="AP1073" i="15"/>
  <c r="AP1072" i="15"/>
  <c r="AP1071" i="15"/>
  <c r="AP1070" i="15"/>
  <c r="AP1069" i="15"/>
  <c r="AP1068" i="15"/>
  <c r="AP1067" i="15"/>
  <c r="AP1066" i="15"/>
  <c r="AP1065" i="15"/>
  <c r="AP1064" i="15"/>
  <c r="AP1063" i="15"/>
  <c r="AP1062" i="15"/>
  <c r="AP1061" i="15"/>
  <c r="AP1060" i="15"/>
  <c r="AP1059" i="15"/>
  <c r="AP1058" i="15"/>
  <c r="AP1057" i="15"/>
  <c r="AP1056" i="15"/>
  <c r="AP1055" i="15"/>
  <c r="AP1054" i="15"/>
  <c r="AP1053" i="15"/>
  <c r="AP1052" i="15"/>
  <c r="AP1051" i="15"/>
  <c r="AP1050" i="15"/>
  <c r="AP1049" i="15"/>
  <c r="AP1048" i="15"/>
  <c r="AP1047" i="15"/>
  <c r="AP1046" i="15"/>
  <c r="AP1045" i="15"/>
  <c r="AP1044" i="15"/>
  <c r="AP1043" i="15"/>
  <c r="AP1042" i="15"/>
  <c r="AP1041" i="15"/>
  <c r="AP1040" i="15"/>
  <c r="AP1039" i="15"/>
  <c r="AP1038" i="15"/>
  <c r="AP1037" i="15"/>
  <c r="AP1036" i="15"/>
  <c r="AP1035" i="15"/>
  <c r="AP1034" i="15"/>
  <c r="AP1033" i="15"/>
  <c r="AP1032" i="15"/>
  <c r="AP1031" i="15"/>
  <c r="AP1030" i="15"/>
  <c r="AP1029" i="15"/>
  <c r="AP1028" i="15"/>
  <c r="AP1027" i="15"/>
  <c r="AP1026" i="15"/>
  <c r="AP1025" i="15"/>
  <c r="AP1024" i="15"/>
  <c r="AP1023" i="15"/>
  <c r="AP1022" i="15"/>
  <c r="AP1021" i="15"/>
  <c r="AP1020" i="15"/>
  <c r="AP1019" i="15"/>
  <c r="AP1018" i="15"/>
  <c r="AP1017" i="15"/>
  <c r="AP1016" i="15"/>
  <c r="AP1015" i="15"/>
  <c r="AP1014" i="15"/>
  <c r="AP1013" i="15"/>
  <c r="AP1012" i="15"/>
  <c r="AP1011" i="15"/>
  <c r="AP1010" i="15"/>
  <c r="AP1009" i="15"/>
  <c r="AP1008" i="15"/>
  <c r="AP1007" i="15"/>
  <c r="AP1006" i="15"/>
  <c r="AP1005" i="15"/>
  <c r="AP1004" i="15"/>
  <c r="AP1003" i="15"/>
  <c r="AP1002" i="15"/>
  <c r="AP1001" i="15"/>
  <c r="AP1000" i="15"/>
  <c r="AP999" i="15"/>
  <c r="AP998" i="15"/>
  <c r="AP997" i="15"/>
  <c r="AP996" i="15"/>
  <c r="AP995" i="15"/>
  <c r="AP994" i="15"/>
  <c r="AP993" i="15"/>
  <c r="AP992" i="15"/>
  <c r="AP991" i="15"/>
  <c r="AP990" i="15"/>
  <c r="AP989" i="15"/>
  <c r="AP988" i="15"/>
  <c r="AP987" i="15"/>
  <c r="AP986" i="15"/>
  <c r="AP985" i="15"/>
  <c r="AP984" i="15"/>
  <c r="AP983" i="15"/>
  <c r="AP982" i="15"/>
  <c r="AP981" i="15"/>
  <c r="AP980" i="15"/>
  <c r="AP979" i="15"/>
  <c r="AP978" i="15"/>
  <c r="AP977" i="15"/>
  <c r="AP976" i="15"/>
  <c r="AP975" i="15"/>
  <c r="AP974" i="15"/>
  <c r="AP973" i="15"/>
  <c r="AP972" i="15"/>
  <c r="AP971" i="15"/>
  <c r="AP970" i="15"/>
  <c r="AP969" i="15"/>
  <c r="AP968" i="15"/>
  <c r="AP967" i="15"/>
  <c r="AP966" i="15"/>
  <c r="AP965" i="15"/>
  <c r="AP964" i="15"/>
  <c r="AP963" i="15"/>
  <c r="AP962" i="15"/>
  <c r="AP961" i="15"/>
  <c r="AP960" i="15"/>
  <c r="AP959" i="15"/>
  <c r="AP958" i="15"/>
  <c r="AP957" i="15"/>
  <c r="AP956" i="15"/>
  <c r="AP955" i="15"/>
  <c r="AP954" i="15"/>
  <c r="AP953" i="15"/>
  <c r="AP952" i="15"/>
  <c r="AP951" i="15"/>
  <c r="AP950" i="15"/>
  <c r="AP949" i="15"/>
  <c r="AP948" i="15"/>
  <c r="AP947" i="15"/>
  <c r="AP946" i="15"/>
  <c r="AP945" i="15"/>
  <c r="AP944" i="15"/>
  <c r="AP943" i="15"/>
  <c r="AP942" i="15"/>
  <c r="AP941" i="15"/>
  <c r="AP940" i="15"/>
  <c r="AP939" i="15"/>
  <c r="AP938" i="15"/>
  <c r="AP937" i="15"/>
  <c r="AP936" i="15"/>
  <c r="AP935" i="15"/>
  <c r="AP934" i="15"/>
  <c r="AP933" i="15"/>
  <c r="AP932" i="15"/>
  <c r="AP931" i="15"/>
  <c r="AP930" i="15"/>
  <c r="AP929" i="15"/>
  <c r="AP928" i="15"/>
  <c r="AP927" i="15"/>
  <c r="AP926" i="15"/>
  <c r="AP925" i="15"/>
  <c r="AP924" i="15"/>
  <c r="AP923" i="15"/>
  <c r="AP922" i="15"/>
  <c r="AP921" i="15"/>
  <c r="AP920" i="15"/>
  <c r="AP919" i="15"/>
  <c r="AP918" i="15"/>
  <c r="AP917" i="15"/>
  <c r="AP916" i="15"/>
  <c r="AP915" i="15"/>
  <c r="AP914" i="15"/>
  <c r="AP913" i="15"/>
  <c r="AP912" i="15"/>
  <c r="AP911" i="15"/>
  <c r="AP910" i="15"/>
  <c r="AP909" i="15"/>
  <c r="AP908" i="15"/>
  <c r="AP907" i="15"/>
  <c r="AP906" i="15"/>
  <c r="AP905" i="15"/>
  <c r="AP904" i="15"/>
  <c r="AP903" i="15"/>
  <c r="AP902" i="15"/>
  <c r="AP901" i="15"/>
  <c r="AP900" i="15"/>
  <c r="AP899" i="15"/>
  <c r="AP898" i="15"/>
  <c r="AP897" i="15"/>
  <c r="AP896" i="15"/>
  <c r="AP895" i="15"/>
  <c r="AP894" i="15"/>
  <c r="AP893" i="15"/>
  <c r="AP892" i="15"/>
  <c r="AP891" i="15"/>
  <c r="AP890" i="15"/>
  <c r="AP889" i="15"/>
  <c r="AP888" i="15"/>
  <c r="AP887" i="15"/>
  <c r="AP886" i="15"/>
  <c r="AP885" i="15"/>
  <c r="AP884" i="15"/>
  <c r="AP883" i="15"/>
  <c r="AP882" i="15"/>
  <c r="AP881" i="15"/>
  <c r="AP880" i="15"/>
  <c r="AP879" i="15"/>
  <c r="AP878" i="15"/>
  <c r="AP877" i="15"/>
  <c r="AP876" i="15"/>
  <c r="AP875" i="15"/>
  <c r="AP874" i="15"/>
  <c r="AP873" i="15"/>
  <c r="AP872" i="15"/>
  <c r="AP871" i="15"/>
  <c r="AP870" i="15"/>
  <c r="AP869" i="15"/>
  <c r="AP868" i="15"/>
  <c r="AP867" i="15"/>
  <c r="AP866" i="15"/>
  <c r="AP865" i="15"/>
  <c r="AP864" i="15"/>
  <c r="AP863" i="15"/>
  <c r="AP862" i="15"/>
  <c r="AP861" i="15"/>
  <c r="AP860" i="15"/>
  <c r="AP859" i="15"/>
  <c r="AP858" i="15"/>
  <c r="AP857" i="15"/>
  <c r="AP856" i="15"/>
  <c r="AP855" i="15"/>
  <c r="AP854" i="15"/>
  <c r="AP853" i="15"/>
  <c r="AP852" i="15"/>
  <c r="AP851" i="15"/>
  <c r="AP850" i="15"/>
  <c r="AP849" i="15"/>
  <c r="AP848" i="15"/>
  <c r="AP847" i="15"/>
  <c r="AP846" i="15"/>
  <c r="AP845" i="15"/>
  <c r="AP844" i="15"/>
  <c r="AP843" i="15"/>
  <c r="AP842" i="15"/>
  <c r="AP841" i="15"/>
  <c r="AP840" i="15"/>
  <c r="AP839" i="15"/>
  <c r="AP838" i="15"/>
  <c r="AP837" i="15"/>
  <c r="AP836" i="15"/>
  <c r="AP835" i="15"/>
  <c r="AP834" i="15"/>
  <c r="AP833" i="15"/>
  <c r="AP832" i="15"/>
  <c r="AP831" i="15"/>
  <c r="AP830" i="15"/>
  <c r="AP829" i="15"/>
  <c r="AP828" i="15"/>
  <c r="AP827" i="15"/>
  <c r="AP826" i="15"/>
  <c r="AP825" i="15"/>
  <c r="AP824" i="15"/>
  <c r="AP823" i="15"/>
  <c r="AP822" i="15"/>
  <c r="AP821" i="15"/>
  <c r="AP820" i="15"/>
  <c r="AP819" i="15"/>
  <c r="AP818" i="15"/>
  <c r="AP817" i="15"/>
  <c r="AP816" i="15"/>
  <c r="AP815" i="15"/>
  <c r="AP814" i="15"/>
  <c r="AP813" i="15"/>
  <c r="AP812" i="15"/>
  <c r="AP811" i="15"/>
  <c r="AP810" i="15"/>
  <c r="AP809" i="15"/>
  <c r="AP808" i="15"/>
  <c r="AP807" i="15"/>
  <c r="AP806" i="15"/>
  <c r="AP805" i="15"/>
  <c r="AP804" i="15"/>
  <c r="AP803" i="15"/>
  <c r="AP802" i="15"/>
  <c r="AP801" i="15"/>
  <c r="AP800" i="15"/>
  <c r="AP799" i="15"/>
  <c r="AP798" i="15"/>
  <c r="AP797" i="15"/>
  <c r="AP796" i="15"/>
  <c r="AP795" i="15"/>
  <c r="AP794" i="15"/>
  <c r="AP793" i="15"/>
  <c r="AP792" i="15"/>
  <c r="AP791" i="15"/>
  <c r="AP790" i="15"/>
  <c r="AP789" i="15"/>
  <c r="AP788" i="15"/>
  <c r="AP787" i="15"/>
  <c r="AP786" i="15"/>
  <c r="AP785" i="15"/>
  <c r="AP784" i="15"/>
  <c r="AP783" i="15"/>
  <c r="AP782" i="15"/>
  <c r="AP781" i="15"/>
  <c r="AP780" i="15"/>
  <c r="AP779" i="15"/>
  <c r="AP778" i="15"/>
  <c r="AP777" i="15"/>
  <c r="AP776" i="15"/>
  <c r="AP775" i="15"/>
  <c r="AP774" i="15"/>
  <c r="AP773" i="15"/>
  <c r="AP772" i="15"/>
  <c r="AP771" i="15"/>
  <c r="AP770" i="15"/>
  <c r="AP769" i="15"/>
  <c r="AP768" i="15"/>
  <c r="AP767" i="15"/>
  <c r="AP766" i="15"/>
  <c r="AP765" i="15"/>
  <c r="AP764" i="15"/>
  <c r="AP763" i="15"/>
  <c r="AP762" i="15"/>
  <c r="AP761" i="15"/>
  <c r="AP760" i="15"/>
  <c r="AP759" i="15"/>
  <c r="AP758" i="15"/>
  <c r="AP757" i="15"/>
  <c r="AP756" i="15"/>
  <c r="AP755" i="15"/>
  <c r="AP754" i="15"/>
  <c r="AP753" i="15"/>
  <c r="AP752" i="15"/>
  <c r="AP751" i="15"/>
  <c r="AP750" i="15"/>
  <c r="AP749" i="15"/>
  <c r="AP748" i="15"/>
  <c r="AP747" i="15"/>
  <c r="AP746" i="15"/>
  <c r="AP745" i="15"/>
  <c r="AP744" i="15"/>
  <c r="AP743" i="15"/>
  <c r="AP742" i="15"/>
  <c r="AP741" i="15"/>
  <c r="AP740" i="15"/>
  <c r="AP739" i="15"/>
  <c r="AP738" i="15"/>
  <c r="AP737" i="15"/>
  <c r="AP736" i="15"/>
  <c r="AP735" i="15"/>
  <c r="AP734" i="15"/>
  <c r="AP733" i="15"/>
  <c r="AP732" i="15"/>
  <c r="AP731" i="15"/>
  <c r="AP730" i="15"/>
  <c r="AP729" i="15"/>
  <c r="AP728" i="15"/>
  <c r="AP727" i="15"/>
  <c r="AP726" i="15"/>
  <c r="AP725" i="15"/>
  <c r="AP724" i="15"/>
  <c r="AP723" i="15"/>
  <c r="AP722" i="15"/>
  <c r="AP721" i="15"/>
  <c r="AP720" i="15"/>
  <c r="AP719" i="15"/>
  <c r="AP718" i="15"/>
  <c r="AP717" i="15"/>
  <c r="AP716" i="15"/>
  <c r="AP715" i="15"/>
  <c r="AP714" i="15"/>
  <c r="AP713" i="15"/>
  <c r="AP712" i="15"/>
  <c r="AP711" i="15"/>
  <c r="AP710" i="15"/>
  <c r="AP709" i="15"/>
  <c r="AP708" i="15"/>
  <c r="AP707" i="15"/>
  <c r="AP706" i="15"/>
  <c r="AP705" i="15"/>
  <c r="AP704" i="15"/>
  <c r="AP703" i="15"/>
  <c r="AP702" i="15"/>
  <c r="AP701" i="15"/>
  <c r="AP700" i="15"/>
  <c r="AP699" i="15"/>
  <c r="AP698" i="15"/>
  <c r="AP697" i="15"/>
  <c r="AP696" i="15"/>
  <c r="AP695" i="15"/>
  <c r="AP694" i="15"/>
  <c r="AP693" i="15"/>
  <c r="AP692" i="15"/>
  <c r="AP691" i="15"/>
  <c r="AP690" i="15"/>
  <c r="AP689" i="15"/>
  <c r="AP688" i="15"/>
  <c r="AP687" i="15"/>
  <c r="AP686" i="15"/>
  <c r="AP685" i="15"/>
  <c r="AP684" i="15"/>
  <c r="AP683" i="15"/>
  <c r="AP682" i="15"/>
  <c r="AP681" i="15"/>
  <c r="AP680" i="15"/>
  <c r="AP679" i="15"/>
  <c r="AP678" i="15"/>
  <c r="AP677" i="15"/>
  <c r="AP676" i="15"/>
  <c r="AP675" i="15"/>
  <c r="AP674" i="15"/>
  <c r="AP673" i="15"/>
  <c r="AP672" i="15"/>
  <c r="AP671" i="15"/>
  <c r="AP670" i="15"/>
  <c r="AP669" i="15"/>
  <c r="AP668" i="15"/>
  <c r="AP667" i="15"/>
  <c r="AP666" i="15"/>
  <c r="AP665" i="15"/>
  <c r="AP664" i="15"/>
  <c r="AP663" i="15"/>
  <c r="AP662" i="15"/>
  <c r="AP661" i="15"/>
  <c r="AP660" i="15"/>
  <c r="AP659" i="15"/>
  <c r="AP658" i="15"/>
  <c r="AP657" i="15"/>
  <c r="AP656" i="15"/>
  <c r="AP655" i="15"/>
  <c r="AP654" i="15"/>
  <c r="AP653" i="15"/>
  <c r="AP652" i="15"/>
  <c r="AP651" i="15"/>
  <c r="AP650" i="15"/>
  <c r="AP649" i="15"/>
  <c r="AP648" i="15"/>
  <c r="AP647" i="15"/>
  <c r="AP646" i="15"/>
  <c r="AP645" i="15"/>
  <c r="AP644" i="15"/>
  <c r="AP643" i="15"/>
  <c r="AP642" i="15"/>
  <c r="AP641" i="15"/>
  <c r="AP640" i="15"/>
  <c r="AP639" i="15"/>
  <c r="AP638" i="15"/>
  <c r="AP637" i="15"/>
  <c r="AP636" i="15"/>
  <c r="AP635" i="15"/>
  <c r="AP634" i="15"/>
  <c r="AP633" i="15"/>
  <c r="AP632" i="15"/>
  <c r="AP631" i="15"/>
  <c r="AP630" i="15"/>
  <c r="AP629" i="15"/>
  <c r="AP628" i="15"/>
  <c r="AP627" i="15"/>
  <c r="AP626" i="15"/>
  <c r="AP625" i="15"/>
  <c r="AP624" i="15"/>
  <c r="AP623" i="15"/>
  <c r="AP622" i="15"/>
  <c r="AP621" i="15"/>
  <c r="AP620" i="15"/>
  <c r="AP619" i="15"/>
  <c r="AP618" i="15"/>
  <c r="AP617" i="15"/>
  <c r="AP616" i="15"/>
  <c r="AP615" i="15"/>
  <c r="AP614" i="15"/>
  <c r="AP613" i="15"/>
  <c r="AP612" i="15"/>
  <c r="AP611" i="15"/>
  <c r="AP610" i="15"/>
  <c r="AP609" i="15"/>
  <c r="AP608" i="15"/>
  <c r="AP607" i="15"/>
  <c r="AP606" i="15"/>
  <c r="AP605" i="15"/>
  <c r="AP604" i="15"/>
  <c r="AP603" i="15"/>
  <c r="AP602" i="15"/>
  <c r="AP601" i="15"/>
  <c r="AP600" i="15"/>
  <c r="AP599" i="15"/>
  <c r="AP598" i="15"/>
  <c r="AP597" i="15"/>
  <c r="AP596" i="15"/>
  <c r="AP595" i="15"/>
  <c r="AP594" i="15"/>
  <c r="AP593" i="15"/>
  <c r="AP592" i="15"/>
  <c r="AP591" i="15"/>
  <c r="AP590" i="15"/>
  <c r="AP589" i="15"/>
  <c r="AP588" i="15"/>
  <c r="AP587" i="15"/>
  <c r="AP586" i="15"/>
  <c r="AP585" i="15"/>
  <c r="AP584" i="15"/>
  <c r="AP583" i="15"/>
  <c r="AP582" i="15"/>
  <c r="AP581" i="15"/>
  <c r="AP580" i="15"/>
  <c r="AP579" i="15"/>
  <c r="AP578" i="15"/>
  <c r="AP577" i="15"/>
  <c r="AP576" i="15"/>
  <c r="AP575" i="15"/>
  <c r="AP574" i="15"/>
  <c r="AP573" i="15"/>
  <c r="AP572" i="15"/>
  <c r="AP571" i="15"/>
  <c r="AP570" i="15"/>
  <c r="AP569" i="15"/>
  <c r="AP568" i="15"/>
  <c r="AP567" i="15"/>
  <c r="AP566" i="15"/>
  <c r="AP565" i="15"/>
  <c r="AP564" i="15"/>
  <c r="AP563" i="15"/>
  <c r="AP562" i="15"/>
  <c r="AP561" i="15"/>
  <c r="AP560" i="15"/>
  <c r="AP559" i="15"/>
  <c r="AP558" i="15"/>
  <c r="AP557" i="15"/>
  <c r="AP556" i="15"/>
  <c r="AP555" i="15"/>
  <c r="AP554" i="15"/>
  <c r="AP553" i="15"/>
  <c r="AP552" i="15"/>
  <c r="AP551" i="15"/>
  <c r="AP550" i="15"/>
  <c r="AP549" i="15"/>
  <c r="AP548" i="15"/>
  <c r="AP547" i="15"/>
  <c r="AP546" i="15"/>
  <c r="AP545" i="15"/>
  <c r="AP544" i="15"/>
  <c r="AP543" i="15"/>
  <c r="AP542" i="15"/>
  <c r="AP541" i="15"/>
  <c r="AP540" i="15"/>
  <c r="AP539" i="15"/>
  <c r="AP538" i="15"/>
  <c r="AP537" i="15"/>
  <c r="AP536" i="15"/>
  <c r="AP535" i="15"/>
  <c r="AP534" i="15"/>
  <c r="AP533" i="15"/>
  <c r="AP532" i="15"/>
  <c r="AP531" i="15"/>
  <c r="AP530" i="15"/>
  <c r="AP529" i="15"/>
  <c r="AP528" i="15"/>
  <c r="AP527" i="15"/>
  <c r="AP526" i="15"/>
  <c r="AP525" i="15"/>
  <c r="AP524" i="15"/>
  <c r="AP523" i="15"/>
  <c r="AP522" i="15"/>
  <c r="AP521" i="15"/>
  <c r="AP520" i="15"/>
  <c r="AP519" i="15"/>
  <c r="AP518" i="15"/>
  <c r="AP517" i="15"/>
  <c r="AP516" i="15"/>
  <c r="AP515" i="15"/>
  <c r="AP514" i="15"/>
  <c r="AP513" i="15"/>
  <c r="AP512" i="15"/>
  <c r="AP511" i="15"/>
  <c r="AP510" i="15"/>
  <c r="AP509" i="15"/>
  <c r="AP508" i="15"/>
  <c r="AP507" i="15"/>
  <c r="AP506" i="15"/>
  <c r="AP505" i="15"/>
  <c r="AP504" i="15"/>
  <c r="AP503" i="15"/>
  <c r="AP502" i="15"/>
  <c r="AP501" i="15"/>
  <c r="AP500" i="15"/>
  <c r="AP499" i="15"/>
  <c r="AP498" i="15"/>
  <c r="AP497" i="15"/>
  <c r="AP496" i="15"/>
  <c r="AP495" i="15"/>
  <c r="AP494" i="15"/>
  <c r="AP493" i="15"/>
  <c r="AP492" i="15"/>
  <c r="AP491" i="15"/>
  <c r="AP490" i="15"/>
  <c r="AP489" i="15"/>
  <c r="AP488" i="15"/>
  <c r="AP487" i="15"/>
  <c r="AP486" i="15"/>
  <c r="AP485" i="15"/>
  <c r="AP484" i="15"/>
  <c r="AP483" i="15"/>
  <c r="AP482" i="15"/>
  <c r="AP481" i="15"/>
  <c r="AP480" i="15"/>
  <c r="AP479" i="15"/>
  <c r="AP478" i="15"/>
  <c r="AP477" i="15"/>
  <c r="AP476" i="15"/>
  <c r="AP475" i="15"/>
  <c r="AP474" i="15"/>
  <c r="AP473" i="15"/>
  <c r="AP472" i="15"/>
  <c r="AP471" i="15"/>
  <c r="AP470" i="15"/>
  <c r="AP469" i="15"/>
  <c r="AP468" i="15"/>
  <c r="AP467" i="15"/>
  <c r="AP466" i="15"/>
  <c r="AP465" i="15"/>
  <c r="AP464" i="15"/>
  <c r="AP463" i="15"/>
  <c r="AP462" i="15"/>
  <c r="AP461" i="15"/>
  <c r="AP460" i="15"/>
  <c r="AP459" i="15"/>
  <c r="AP458" i="15"/>
  <c r="AP457" i="15"/>
  <c r="AP456" i="15"/>
  <c r="AP455" i="15"/>
  <c r="AP454" i="15"/>
  <c r="AP453" i="15"/>
  <c r="AP452" i="15"/>
  <c r="AP451" i="15"/>
  <c r="AP450" i="15"/>
  <c r="AP449" i="15"/>
  <c r="AP448" i="15"/>
  <c r="AP447" i="15"/>
  <c r="AP446" i="15"/>
  <c r="AP445" i="15"/>
  <c r="AP444" i="15"/>
  <c r="AP443" i="15"/>
  <c r="AP442" i="15"/>
  <c r="AP441" i="15"/>
  <c r="AP440" i="15"/>
  <c r="AP439" i="15"/>
  <c r="AP438" i="15"/>
  <c r="AP437" i="15"/>
  <c r="AP436" i="15"/>
  <c r="AP435" i="15"/>
  <c r="AP434" i="15"/>
  <c r="AP433" i="15"/>
  <c r="AP432" i="15"/>
  <c r="AP431" i="15"/>
  <c r="AP430" i="15"/>
  <c r="AP429" i="15"/>
  <c r="AP428" i="15"/>
  <c r="AP427" i="15"/>
  <c r="AP426" i="15"/>
  <c r="AP425" i="15"/>
  <c r="AP424" i="15"/>
  <c r="AP423" i="15"/>
  <c r="AP422" i="15"/>
  <c r="AP421" i="15"/>
  <c r="AP420" i="15"/>
  <c r="AP419" i="15"/>
  <c r="AP418" i="15"/>
  <c r="AP417" i="15"/>
  <c r="AP416" i="15"/>
  <c r="AP415" i="15"/>
  <c r="AP414" i="15"/>
  <c r="AP413" i="15"/>
  <c r="AP412" i="15"/>
  <c r="AP411" i="15"/>
  <c r="AP410" i="15"/>
  <c r="AP409" i="15"/>
  <c r="AP408" i="15"/>
  <c r="AP407" i="15"/>
  <c r="AP406" i="15"/>
  <c r="AP405" i="15"/>
  <c r="AP404" i="15"/>
  <c r="AP403" i="15"/>
  <c r="AP402" i="15"/>
  <c r="AP401" i="15"/>
  <c r="AP400" i="15"/>
  <c r="AP399" i="15"/>
  <c r="AP398" i="15"/>
  <c r="AP397" i="15"/>
  <c r="AP396" i="15"/>
  <c r="AP395" i="15"/>
  <c r="AP394" i="15"/>
  <c r="AP393" i="15"/>
  <c r="AP392" i="15"/>
  <c r="AP391" i="15"/>
  <c r="AP390" i="15"/>
  <c r="AP389" i="15"/>
  <c r="AP388" i="15"/>
  <c r="AP387" i="15"/>
  <c r="AP386" i="15"/>
  <c r="AP385" i="15"/>
  <c r="AP384" i="15"/>
  <c r="AP383" i="15"/>
  <c r="AP382" i="15"/>
  <c r="AP381" i="15"/>
  <c r="AP380" i="15"/>
  <c r="AP379" i="15"/>
  <c r="AP378" i="15"/>
  <c r="AP377" i="15"/>
  <c r="AP376" i="15"/>
  <c r="AP375" i="15"/>
  <c r="AP374" i="15"/>
  <c r="AP373" i="15"/>
  <c r="AP372" i="15"/>
  <c r="AP371" i="15"/>
  <c r="AP370" i="15"/>
  <c r="AP369" i="15"/>
  <c r="AP368" i="15"/>
  <c r="AP367" i="15"/>
  <c r="AP366" i="15"/>
  <c r="AP365" i="15"/>
  <c r="AP364" i="15"/>
  <c r="AP363" i="15"/>
  <c r="AP362" i="15"/>
  <c r="AP361" i="15"/>
  <c r="AP360" i="15"/>
  <c r="AP359" i="15"/>
  <c r="AP358" i="15"/>
  <c r="AP357" i="15"/>
  <c r="AP356" i="15"/>
  <c r="AP355" i="15"/>
  <c r="AP354" i="15"/>
  <c r="AP353" i="15"/>
  <c r="AP352" i="15"/>
  <c r="AP351" i="15"/>
  <c r="AP350" i="15"/>
  <c r="AP349" i="15"/>
  <c r="AP348" i="15"/>
  <c r="AP347" i="15"/>
  <c r="AP346" i="15"/>
  <c r="AP345" i="15"/>
  <c r="AP344" i="15"/>
  <c r="AP343" i="15"/>
  <c r="AP342" i="15"/>
  <c r="AP341" i="15"/>
  <c r="AP340" i="15"/>
  <c r="AP339" i="15"/>
  <c r="AP338" i="15"/>
  <c r="AP337" i="15"/>
  <c r="AP336" i="15"/>
  <c r="AP335" i="15"/>
  <c r="AP334" i="15"/>
  <c r="AP333" i="15"/>
  <c r="AP332" i="15"/>
  <c r="AP331" i="15"/>
  <c r="AP330" i="15"/>
  <c r="AP329" i="15"/>
  <c r="AP328" i="15"/>
  <c r="AP327" i="15"/>
  <c r="AP326" i="15"/>
  <c r="AP325" i="15"/>
  <c r="AP324" i="15"/>
  <c r="AP323" i="15"/>
  <c r="AP322" i="15"/>
  <c r="AP321" i="15"/>
  <c r="AP320" i="15"/>
  <c r="AP319" i="15"/>
  <c r="AP318" i="15"/>
  <c r="AP317" i="15"/>
  <c r="AP316" i="15"/>
  <c r="AP315" i="15"/>
  <c r="AP314" i="15"/>
  <c r="AP313" i="15"/>
  <c r="AP312" i="15"/>
  <c r="AP311" i="15"/>
  <c r="AP310" i="15"/>
  <c r="AP309" i="15"/>
  <c r="AP308" i="15"/>
  <c r="AP307" i="15"/>
  <c r="AP306" i="15"/>
  <c r="AP305" i="15"/>
  <c r="AP304" i="15"/>
  <c r="AP303" i="15"/>
  <c r="AP302" i="15"/>
  <c r="AP301" i="15"/>
  <c r="AP300" i="15"/>
  <c r="AP299" i="15"/>
  <c r="AP298" i="15"/>
  <c r="AP297" i="15"/>
  <c r="AP296" i="15"/>
  <c r="AP295" i="15"/>
  <c r="AP294" i="15"/>
  <c r="AP293" i="15"/>
  <c r="AP292" i="15"/>
  <c r="AP291" i="15"/>
  <c r="AP290" i="15"/>
  <c r="AP289" i="15"/>
  <c r="AP288" i="15"/>
  <c r="AP287" i="15"/>
  <c r="AP286" i="15"/>
  <c r="AP285" i="15"/>
  <c r="AP284" i="15"/>
  <c r="AP283" i="15"/>
  <c r="AP282" i="15"/>
  <c r="AP281" i="15"/>
  <c r="AP280" i="15"/>
  <c r="AP279" i="15"/>
  <c r="AP278" i="15"/>
  <c r="AP277" i="15"/>
  <c r="AP276" i="15"/>
  <c r="AP275" i="15"/>
  <c r="AP274" i="15"/>
  <c r="AP273" i="15"/>
  <c r="AP272" i="15"/>
  <c r="AP271" i="15"/>
  <c r="AP270" i="15"/>
  <c r="AP269" i="15"/>
  <c r="AP268" i="15"/>
  <c r="AP267" i="15"/>
  <c r="AP266" i="15"/>
  <c r="AP265" i="15"/>
  <c r="AP264" i="15"/>
  <c r="AP263" i="15"/>
  <c r="AP262" i="15"/>
  <c r="AP261" i="15"/>
  <c r="AP260" i="15"/>
  <c r="AP259" i="15"/>
  <c r="AP258" i="15"/>
  <c r="AP257" i="15"/>
  <c r="AP256" i="15"/>
  <c r="AP255" i="15"/>
  <c r="AP254" i="15"/>
  <c r="AP253" i="15"/>
  <c r="AP252" i="15"/>
  <c r="AP251" i="15"/>
  <c r="AP250" i="15"/>
  <c r="AP249" i="15"/>
  <c r="AP248" i="15"/>
  <c r="AP247" i="15"/>
  <c r="AP246" i="15"/>
  <c r="AP245" i="15"/>
  <c r="AP244" i="15"/>
  <c r="AP243" i="15"/>
  <c r="AP242" i="15"/>
  <c r="AP241" i="15"/>
  <c r="AP240" i="15"/>
  <c r="AP239" i="15"/>
  <c r="AP238" i="15"/>
  <c r="AP237" i="15"/>
  <c r="AP236" i="15"/>
  <c r="AP235" i="15"/>
  <c r="AP234" i="15"/>
  <c r="AP233" i="15"/>
  <c r="AP232" i="15"/>
  <c r="AP231" i="15"/>
  <c r="AP230" i="15"/>
  <c r="AP229" i="15"/>
  <c r="AP228" i="15"/>
  <c r="AP227" i="15"/>
  <c r="AP226" i="15"/>
  <c r="AP225" i="15"/>
  <c r="AP224" i="15"/>
  <c r="AP223" i="15"/>
  <c r="AP222" i="15"/>
  <c r="AP221" i="15"/>
  <c r="AP220" i="15"/>
  <c r="AP219" i="15"/>
  <c r="AP218" i="15"/>
  <c r="AP217" i="15"/>
  <c r="AP216" i="15"/>
  <c r="AP215" i="15"/>
  <c r="AP214" i="15"/>
  <c r="AP213" i="15"/>
  <c r="AP212" i="15"/>
  <c r="AP211" i="15"/>
  <c r="AP210" i="15"/>
  <c r="AP209" i="15"/>
  <c r="AP208" i="15"/>
  <c r="AP207" i="15"/>
  <c r="AP206" i="15"/>
  <c r="AP205" i="15"/>
  <c r="AP204" i="15"/>
  <c r="AP203" i="15"/>
  <c r="AP202" i="15"/>
  <c r="AP201" i="15"/>
  <c r="AP200" i="15"/>
  <c r="AP199" i="15"/>
  <c r="AP198" i="15"/>
  <c r="AP197" i="15"/>
  <c r="AP196" i="15"/>
  <c r="AP195" i="15"/>
  <c r="AP194" i="15"/>
  <c r="AP193" i="15"/>
  <c r="AP192" i="15"/>
  <c r="AP191" i="15"/>
  <c r="AP190" i="15"/>
  <c r="AP189" i="15"/>
  <c r="AP188" i="15"/>
  <c r="AP187" i="15"/>
  <c r="AP186" i="15"/>
  <c r="AP185" i="15"/>
  <c r="AP184" i="15"/>
  <c r="AP183" i="15"/>
  <c r="AP182" i="15"/>
  <c r="AP181" i="15"/>
  <c r="AP180" i="15"/>
  <c r="AP179" i="15"/>
  <c r="AP178" i="15"/>
  <c r="AP177" i="15"/>
  <c r="AP176" i="15"/>
  <c r="AP175" i="15"/>
  <c r="AP174" i="15"/>
  <c r="AP173" i="15"/>
  <c r="AP172" i="15"/>
  <c r="AP171" i="15"/>
  <c r="AP170" i="15"/>
  <c r="AP169" i="15"/>
  <c r="AP168" i="15"/>
  <c r="AP167" i="15"/>
  <c r="AP166" i="15"/>
  <c r="AP165" i="15"/>
  <c r="AP164" i="15"/>
  <c r="AP163" i="15"/>
  <c r="AP162" i="15"/>
  <c r="AP161" i="15"/>
  <c r="AP160" i="15"/>
  <c r="AP159" i="15"/>
  <c r="AP158" i="15"/>
  <c r="AP157" i="15"/>
  <c r="AP156" i="15"/>
  <c r="AP155" i="15"/>
  <c r="AP154" i="15"/>
  <c r="AP153" i="15"/>
  <c r="AP152" i="15"/>
  <c r="AP151" i="15"/>
  <c r="AP150" i="15"/>
  <c r="AP149" i="15"/>
  <c r="AP148" i="15"/>
  <c r="AP147" i="15"/>
  <c r="AP146" i="15"/>
  <c r="AP145" i="15"/>
  <c r="AP144" i="15"/>
  <c r="AP143" i="15"/>
  <c r="AP142" i="15"/>
  <c r="AP141" i="15"/>
  <c r="AP140" i="15"/>
  <c r="AP139" i="15"/>
  <c r="AP138" i="15"/>
  <c r="AP137" i="15"/>
  <c r="AP136" i="15"/>
  <c r="AP135" i="15"/>
  <c r="AP134" i="15"/>
  <c r="AP133" i="15"/>
  <c r="AP132" i="15"/>
  <c r="AP131" i="15"/>
  <c r="AP130" i="15"/>
  <c r="AP129" i="15"/>
  <c r="AP128" i="15"/>
  <c r="AP127" i="15"/>
  <c r="AP126" i="15"/>
  <c r="AP125" i="15"/>
  <c r="AP124" i="15"/>
  <c r="AP123" i="15"/>
  <c r="AP122" i="15"/>
  <c r="AP121" i="15"/>
  <c r="AP120" i="15"/>
  <c r="AP119" i="15"/>
  <c r="AP118" i="15"/>
  <c r="AP117" i="15"/>
  <c r="AP116" i="15"/>
  <c r="AP115" i="15"/>
  <c r="AP114" i="15"/>
  <c r="AP113" i="15"/>
  <c r="AP112" i="15"/>
  <c r="AP111" i="15"/>
  <c r="AP110" i="15"/>
  <c r="AP109" i="15"/>
  <c r="AP108" i="15"/>
  <c r="AP107" i="15"/>
  <c r="AP106" i="15"/>
  <c r="AP105" i="15"/>
  <c r="AP104" i="15"/>
  <c r="AP103" i="15"/>
  <c r="AP102" i="15"/>
  <c r="AP101" i="15"/>
  <c r="AP100" i="15"/>
  <c r="AP99" i="15"/>
  <c r="AP98" i="15"/>
  <c r="AP97" i="15"/>
  <c r="AP96" i="15"/>
  <c r="AP95" i="15"/>
  <c r="AP94" i="15"/>
  <c r="AP93" i="15"/>
  <c r="AP92" i="15"/>
  <c r="AP91" i="15"/>
  <c r="AP90" i="15"/>
  <c r="AP89" i="15"/>
  <c r="AP88" i="15"/>
  <c r="AP87" i="15"/>
  <c r="AP86" i="15"/>
  <c r="AP85" i="15"/>
  <c r="AP84" i="15"/>
  <c r="AP83" i="15"/>
  <c r="AP82" i="15"/>
  <c r="AP81" i="15"/>
  <c r="AP80" i="15"/>
  <c r="AP79" i="15"/>
  <c r="AP78" i="15"/>
  <c r="AP77" i="15"/>
  <c r="AP76" i="15"/>
  <c r="AP75" i="15"/>
  <c r="AP74" i="15"/>
  <c r="AP73" i="15"/>
  <c r="AP72" i="15"/>
  <c r="AP71" i="15"/>
  <c r="AP70" i="15"/>
  <c r="AP69" i="15"/>
  <c r="AP68" i="15"/>
  <c r="AP67" i="15"/>
  <c r="AP66" i="15"/>
  <c r="AP65" i="15"/>
  <c r="AP64" i="15"/>
  <c r="AP63" i="15"/>
  <c r="AP62" i="15"/>
  <c r="AP61" i="15"/>
  <c r="AP60" i="15"/>
  <c r="AP59" i="15"/>
  <c r="AP58" i="15"/>
  <c r="AP57" i="15"/>
  <c r="AP56" i="15"/>
  <c r="AP55" i="15"/>
  <c r="AP54" i="15"/>
  <c r="AP53" i="15"/>
  <c r="AP52" i="15"/>
  <c r="AP51" i="15"/>
  <c r="AP50" i="15"/>
  <c r="AP49" i="15"/>
  <c r="AP48" i="15"/>
  <c r="AP47" i="15"/>
  <c r="AP46" i="15"/>
  <c r="AP45" i="15"/>
  <c r="AP44" i="15"/>
  <c r="AP43" i="15"/>
  <c r="AP42" i="15"/>
  <c r="AP41" i="15"/>
  <c r="AP40" i="15"/>
  <c r="AP39" i="15"/>
  <c r="AP38" i="15"/>
  <c r="AP37" i="15"/>
  <c r="AP36" i="15"/>
  <c r="AP35" i="15"/>
  <c r="AP34" i="15"/>
  <c r="AP33" i="15"/>
  <c r="AP32" i="15"/>
  <c r="AP31" i="15"/>
  <c r="AP30" i="15"/>
  <c r="AP29" i="15"/>
  <c r="AP28" i="15"/>
  <c r="AP27" i="15"/>
  <c r="AP26" i="15"/>
  <c r="AP25" i="15"/>
  <c r="AP24" i="15"/>
  <c r="AP23" i="15"/>
  <c r="AP22" i="15"/>
  <c r="AP21" i="15"/>
  <c r="AP20" i="15"/>
  <c r="AP19" i="15"/>
  <c r="AP18" i="15"/>
  <c r="AP17" i="15"/>
  <c r="AP16" i="15"/>
  <c r="AP15" i="15"/>
  <c r="AP14" i="15"/>
  <c r="AP13" i="15"/>
  <c r="AP12" i="15"/>
  <c r="AP11" i="15"/>
  <c r="AP10" i="15"/>
  <c r="AP9" i="15"/>
  <c r="AP8" i="15"/>
  <c r="AP7" i="15"/>
  <c r="AP6" i="15"/>
  <c r="AP5" i="15"/>
  <c r="AP4" i="15"/>
  <c r="AP3" i="15"/>
  <c r="AP2" i="15"/>
  <c r="E17" i="25"/>
  <c r="E16" i="25"/>
  <c r="E15" i="25"/>
  <c r="E14" i="25"/>
  <c r="E13" i="25"/>
  <c r="E12" i="25"/>
  <c r="E11" i="25"/>
  <c r="E10" i="25"/>
  <c r="AU7" i="10"/>
  <c r="AN7" i="10"/>
  <c r="CH7" i="10" s="1"/>
  <c r="CH122" i="10" s="1"/>
  <c r="CH153" i="10" s="1"/>
  <c r="CH185" i="10" s="1"/>
  <c r="I8" i="30"/>
  <c r="B2" i="30"/>
  <c r="E59" i="30"/>
  <c r="F59" i="30"/>
  <c r="I57" i="30"/>
  <c r="I58" i="30"/>
  <c r="G16" i="23"/>
  <c r="G15" i="23"/>
  <c r="G14" i="23"/>
  <c r="G13" i="23"/>
  <c r="G12" i="23"/>
  <c r="G11" i="23"/>
  <c r="G10" i="23"/>
  <c r="G9" i="23"/>
  <c r="D17" i="25"/>
  <c r="D16" i="25"/>
  <c r="M41" i="25"/>
  <c r="D15" i="25"/>
  <c r="D14" i="25"/>
  <c r="M39" i="25" s="1"/>
  <c r="D13" i="25"/>
  <c r="D12" i="25"/>
  <c r="M37" i="25" s="1"/>
  <c r="D11" i="25"/>
  <c r="D10" i="25"/>
  <c r="A23" i="9"/>
  <c r="A11" i="16"/>
  <c r="A3" i="9"/>
  <c r="BP13" i="9" s="1"/>
  <c r="A8" i="23"/>
  <c r="A12" i="9"/>
  <c r="B4" i="25"/>
  <c r="A11" i="9"/>
  <c r="A7" i="23"/>
  <c r="C3" i="11"/>
  <c r="A10" i="9"/>
  <c r="A6" i="23"/>
  <c r="A9" i="9"/>
  <c r="A8" i="9"/>
  <c r="A7" i="9"/>
  <c r="L34" i="25"/>
  <c r="H40" i="25"/>
  <c r="B37" i="25"/>
  <c r="A6" i="9"/>
  <c r="A5" i="9"/>
  <c r="C8" i="11"/>
  <c r="A3" i="10"/>
  <c r="AW6" i="10" s="1"/>
  <c r="A2" i="9"/>
  <c r="A1" i="9"/>
  <c r="A16" i="9" s="1"/>
  <c r="B5000" i="15"/>
  <c r="B4999" i="15"/>
  <c r="B4998" i="15"/>
  <c r="B4997" i="15"/>
  <c r="B4996" i="15"/>
  <c r="B4995" i="15"/>
  <c r="B4994" i="15"/>
  <c r="B4993" i="15"/>
  <c r="B4992" i="15"/>
  <c r="B4991" i="15"/>
  <c r="B4990" i="15"/>
  <c r="B4989" i="15"/>
  <c r="B4988" i="15"/>
  <c r="B4987" i="15"/>
  <c r="B4986" i="15"/>
  <c r="B4985" i="15"/>
  <c r="B4984" i="15"/>
  <c r="B4983" i="15"/>
  <c r="B4982" i="15"/>
  <c r="B4981" i="15"/>
  <c r="B4980" i="15"/>
  <c r="B4979" i="15"/>
  <c r="B4978" i="15"/>
  <c r="B4977" i="15"/>
  <c r="B4976" i="15"/>
  <c r="B4975" i="15"/>
  <c r="B4974" i="15"/>
  <c r="B4973" i="15"/>
  <c r="B4972" i="15"/>
  <c r="B4971" i="15"/>
  <c r="B4970" i="15"/>
  <c r="B4969" i="15"/>
  <c r="B4968" i="15"/>
  <c r="B4967" i="15"/>
  <c r="B4966" i="15"/>
  <c r="B4965" i="15"/>
  <c r="B4964" i="15"/>
  <c r="B4963" i="15"/>
  <c r="B4962" i="15"/>
  <c r="B4961" i="15"/>
  <c r="B4960" i="15"/>
  <c r="B4959" i="15"/>
  <c r="B4958" i="15"/>
  <c r="B4957" i="15"/>
  <c r="B4956" i="15"/>
  <c r="B4955" i="15"/>
  <c r="B4954" i="15"/>
  <c r="B4953" i="15"/>
  <c r="B4952" i="15"/>
  <c r="B4951" i="15"/>
  <c r="B4950" i="15"/>
  <c r="B4949" i="15"/>
  <c r="B4948" i="15"/>
  <c r="B4947" i="15"/>
  <c r="B4946" i="15"/>
  <c r="B4945" i="15"/>
  <c r="B4944" i="15"/>
  <c r="B4943" i="15"/>
  <c r="B4942" i="15"/>
  <c r="B4941" i="15"/>
  <c r="B4940" i="15"/>
  <c r="B4939" i="15"/>
  <c r="B4938" i="15"/>
  <c r="B4937" i="15"/>
  <c r="B4936" i="15"/>
  <c r="B4935" i="15"/>
  <c r="B4934" i="15"/>
  <c r="B4933" i="15"/>
  <c r="B4932" i="15"/>
  <c r="B4931" i="15"/>
  <c r="B4930" i="15"/>
  <c r="B4929" i="15"/>
  <c r="B4928" i="15"/>
  <c r="B4927" i="15"/>
  <c r="B4926" i="15"/>
  <c r="B4925" i="15"/>
  <c r="B4924" i="15"/>
  <c r="B4923" i="15"/>
  <c r="B4922" i="15"/>
  <c r="B4921" i="15"/>
  <c r="B4920" i="15"/>
  <c r="B4919" i="15"/>
  <c r="B4918" i="15"/>
  <c r="B4917" i="15"/>
  <c r="B4916" i="15"/>
  <c r="B4915" i="15"/>
  <c r="B4914" i="15"/>
  <c r="B4913" i="15"/>
  <c r="B4912" i="15"/>
  <c r="B4911" i="15"/>
  <c r="B4910" i="15"/>
  <c r="B4909" i="15"/>
  <c r="B4908" i="15"/>
  <c r="B4907" i="15"/>
  <c r="B4906" i="15"/>
  <c r="B4905" i="15"/>
  <c r="B4904" i="15"/>
  <c r="B4903" i="15"/>
  <c r="B4902" i="15"/>
  <c r="B4901" i="15"/>
  <c r="B4900" i="15"/>
  <c r="B4899" i="15"/>
  <c r="B4898" i="15"/>
  <c r="B4897" i="15"/>
  <c r="B4896" i="15"/>
  <c r="B4895" i="15"/>
  <c r="B4894" i="15"/>
  <c r="B4893" i="15"/>
  <c r="B4892" i="15"/>
  <c r="B4891" i="15"/>
  <c r="B4890" i="15"/>
  <c r="B4889" i="15"/>
  <c r="B4888" i="15"/>
  <c r="B4887" i="15"/>
  <c r="B4886" i="15"/>
  <c r="B4885" i="15"/>
  <c r="B4884" i="15"/>
  <c r="B4883" i="15"/>
  <c r="B4882" i="15"/>
  <c r="B4881" i="15"/>
  <c r="B4880" i="15"/>
  <c r="B4879" i="15"/>
  <c r="B4878" i="15"/>
  <c r="B4877" i="15"/>
  <c r="B4876" i="15"/>
  <c r="B4875" i="15"/>
  <c r="B4874" i="15"/>
  <c r="B4873" i="15"/>
  <c r="B4872" i="15"/>
  <c r="B4871" i="15"/>
  <c r="B4870" i="15"/>
  <c r="B4869" i="15"/>
  <c r="B4868" i="15"/>
  <c r="B4867" i="15"/>
  <c r="B4866" i="15"/>
  <c r="B4865" i="15"/>
  <c r="B4864" i="15"/>
  <c r="B4863" i="15"/>
  <c r="B4862" i="15"/>
  <c r="B4861" i="15"/>
  <c r="B4860" i="15"/>
  <c r="B4859" i="15"/>
  <c r="B4858" i="15"/>
  <c r="B4857" i="15"/>
  <c r="B4856" i="15"/>
  <c r="B4855" i="15"/>
  <c r="B4854" i="15"/>
  <c r="B4853" i="15"/>
  <c r="B4852" i="15"/>
  <c r="B4851" i="15"/>
  <c r="B4850" i="15"/>
  <c r="B4849" i="15"/>
  <c r="B4848" i="15"/>
  <c r="B4847" i="15"/>
  <c r="B4846" i="15"/>
  <c r="B4845" i="15"/>
  <c r="B4844" i="15"/>
  <c r="B4843" i="15"/>
  <c r="B4842" i="15"/>
  <c r="B4841" i="15"/>
  <c r="B4840" i="15"/>
  <c r="B4839" i="15"/>
  <c r="B4838" i="15"/>
  <c r="B4837" i="15"/>
  <c r="B4836" i="15"/>
  <c r="B4835" i="15"/>
  <c r="B4834" i="15"/>
  <c r="B4833" i="15"/>
  <c r="B4832" i="15"/>
  <c r="B4831" i="15"/>
  <c r="B4830" i="15"/>
  <c r="B4829" i="15"/>
  <c r="B4828" i="15"/>
  <c r="B4827" i="15"/>
  <c r="B4826" i="15"/>
  <c r="B4825" i="15"/>
  <c r="B4824" i="15"/>
  <c r="B4823" i="15"/>
  <c r="B4822" i="15"/>
  <c r="B4821" i="15"/>
  <c r="B4820" i="15"/>
  <c r="B4819" i="15"/>
  <c r="B4818" i="15"/>
  <c r="B4817" i="15"/>
  <c r="B4816" i="15"/>
  <c r="B4815" i="15"/>
  <c r="B4814" i="15"/>
  <c r="B4813" i="15"/>
  <c r="B4812" i="15"/>
  <c r="B4811" i="15"/>
  <c r="B4810" i="15"/>
  <c r="B4809" i="15"/>
  <c r="B4808" i="15"/>
  <c r="B4807" i="15"/>
  <c r="B4806" i="15"/>
  <c r="B4805" i="15"/>
  <c r="B4804" i="15"/>
  <c r="B4803" i="15"/>
  <c r="B4802" i="15"/>
  <c r="B4801" i="15"/>
  <c r="B4800" i="15"/>
  <c r="B4799" i="15"/>
  <c r="B4798" i="15"/>
  <c r="B4797" i="15"/>
  <c r="B4796" i="15"/>
  <c r="B4795" i="15"/>
  <c r="B4794" i="15"/>
  <c r="B4793" i="15"/>
  <c r="B4792" i="15"/>
  <c r="B4791" i="15"/>
  <c r="B4790" i="15"/>
  <c r="B4789" i="15"/>
  <c r="B4788" i="15"/>
  <c r="B4787" i="15"/>
  <c r="B4786" i="15"/>
  <c r="B4785" i="15"/>
  <c r="B4784" i="15"/>
  <c r="B4783" i="15"/>
  <c r="B4782" i="15"/>
  <c r="B4781" i="15"/>
  <c r="B4780" i="15"/>
  <c r="B4779" i="15"/>
  <c r="B4778" i="15"/>
  <c r="B4777" i="15"/>
  <c r="B4776" i="15"/>
  <c r="B4775" i="15"/>
  <c r="B4774" i="15"/>
  <c r="B4773" i="15"/>
  <c r="B4772" i="15"/>
  <c r="B4771" i="15"/>
  <c r="B4770" i="15"/>
  <c r="B4769" i="15"/>
  <c r="B4768" i="15"/>
  <c r="B4767" i="15"/>
  <c r="B4766" i="15"/>
  <c r="B4765" i="15"/>
  <c r="B4764" i="15"/>
  <c r="B4763" i="15"/>
  <c r="B4762" i="15"/>
  <c r="B4761" i="15"/>
  <c r="B4760" i="15"/>
  <c r="B4759" i="15"/>
  <c r="B4758" i="15"/>
  <c r="B4757" i="15"/>
  <c r="B4756" i="15"/>
  <c r="B4755" i="15"/>
  <c r="B4754" i="15"/>
  <c r="B4753" i="15"/>
  <c r="B4752" i="15"/>
  <c r="B4751" i="15"/>
  <c r="B4750" i="15"/>
  <c r="B4749" i="15"/>
  <c r="B4748" i="15"/>
  <c r="B4747" i="15"/>
  <c r="B4746" i="15"/>
  <c r="B4745" i="15"/>
  <c r="B4744" i="15"/>
  <c r="B4743" i="15"/>
  <c r="B4742" i="15"/>
  <c r="B4741" i="15"/>
  <c r="B4740" i="15"/>
  <c r="B4739" i="15"/>
  <c r="B4738" i="15"/>
  <c r="B4737" i="15"/>
  <c r="B4736" i="15"/>
  <c r="B4735" i="15"/>
  <c r="B4734" i="15"/>
  <c r="B4733" i="15"/>
  <c r="B4732" i="15"/>
  <c r="B4731" i="15"/>
  <c r="B4730" i="15"/>
  <c r="B4729" i="15"/>
  <c r="B4728" i="15"/>
  <c r="B4727" i="15"/>
  <c r="B4726" i="15"/>
  <c r="B4725" i="15"/>
  <c r="B4724" i="15"/>
  <c r="B4723" i="15"/>
  <c r="B4722" i="15"/>
  <c r="B4721" i="15"/>
  <c r="B4720" i="15"/>
  <c r="B4719" i="15"/>
  <c r="B4718" i="15"/>
  <c r="B4717" i="15"/>
  <c r="B4716" i="15"/>
  <c r="B4715" i="15"/>
  <c r="B4714" i="15"/>
  <c r="B4713" i="15"/>
  <c r="B4712" i="15"/>
  <c r="B4711" i="15"/>
  <c r="B4710" i="15"/>
  <c r="B4709" i="15"/>
  <c r="B4708" i="15"/>
  <c r="B4707" i="15"/>
  <c r="B4706" i="15"/>
  <c r="B4705" i="15"/>
  <c r="B4704" i="15"/>
  <c r="B4703" i="15"/>
  <c r="B4702" i="15"/>
  <c r="B4701" i="15"/>
  <c r="B4700" i="15"/>
  <c r="B4699" i="15"/>
  <c r="B4698" i="15"/>
  <c r="B4697" i="15"/>
  <c r="B4696" i="15"/>
  <c r="B4695" i="15"/>
  <c r="B4694" i="15"/>
  <c r="B4693" i="15"/>
  <c r="B4692" i="15"/>
  <c r="B4691" i="15"/>
  <c r="B4690" i="15"/>
  <c r="B4689" i="15"/>
  <c r="B4688" i="15"/>
  <c r="B4687" i="15"/>
  <c r="B4686" i="15"/>
  <c r="B4685" i="15"/>
  <c r="B4684" i="15"/>
  <c r="B4683" i="15"/>
  <c r="B4682" i="15"/>
  <c r="B4681" i="15"/>
  <c r="B4680" i="15"/>
  <c r="B4679" i="15"/>
  <c r="B4678" i="15"/>
  <c r="B4677" i="15"/>
  <c r="B4676" i="15"/>
  <c r="B4675" i="15"/>
  <c r="B4674" i="15"/>
  <c r="B4673" i="15"/>
  <c r="B4672" i="15"/>
  <c r="B4671" i="15"/>
  <c r="B4670" i="15"/>
  <c r="B4669" i="15"/>
  <c r="B4668" i="15"/>
  <c r="B4667" i="15"/>
  <c r="B4666" i="15"/>
  <c r="B4665" i="15"/>
  <c r="B4664" i="15"/>
  <c r="B4663" i="15"/>
  <c r="B4662" i="15"/>
  <c r="B4661" i="15"/>
  <c r="B4660" i="15"/>
  <c r="B4659" i="15"/>
  <c r="B4658" i="15"/>
  <c r="B4657" i="15"/>
  <c r="B4656" i="15"/>
  <c r="B4655" i="15"/>
  <c r="B4654" i="15"/>
  <c r="B4653" i="15"/>
  <c r="B4652" i="15"/>
  <c r="B4651" i="15"/>
  <c r="B4650" i="15"/>
  <c r="B4649" i="15"/>
  <c r="B4648" i="15"/>
  <c r="B4647" i="15"/>
  <c r="B4646" i="15"/>
  <c r="B4645" i="15"/>
  <c r="B4644" i="15"/>
  <c r="B4643" i="15"/>
  <c r="B4642" i="15"/>
  <c r="B4641" i="15"/>
  <c r="B4640" i="15"/>
  <c r="B4639" i="15"/>
  <c r="B4638" i="15"/>
  <c r="B4637" i="15"/>
  <c r="B4636" i="15"/>
  <c r="B4635" i="15"/>
  <c r="B4634" i="15"/>
  <c r="B4633" i="15"/>
  <c r="B4632" i="15"/>
  <c r="B4631" i="15"/>
  <c r="B4630" i="15"/>
  <c r="B4629" i="15"/>
  <c r="B4628" i="15"/>
  <c r="B4627" i="15"/>
  <c r="B4626" i="15"/>
  <c r="B4625" i="15"/>
  <c r="B4624" i="15"/>
  <c r="B4623" i="15"/>
  <c r="B4622" i="15"/>
  <c r="B4621" i="15"/>
  <c r="B4620" i="15"/>
  <c r="B4619" i="15"/>
  <c r="B4618" i="15"/>
  <c r="B4617" i="15"/>
  <c r="B4616" i="15"/>
  <c r="B4615" i="15"/>
  <c r="B4614" i="15"/>
  <c r="B4613" i="15"/>
  <c r="B4612" i="15"/>
  <c r="B4611" i="15"/>
  <c r="B4610" i="15"/>
  <c r="B4609" i="15"/>
  <c r="B4608" i="15"/>
  <c r="B4607" i="15"/>
  <c r="B4606" i="15"/>
  <c r="B4605" i="15"/>
  <c r="B4604" i="15"/>
  <c r="B4603" i="15"/>
  <c r="B4602" i="15"/>
  <c r="B4601" i="15"/>
  <c r="B4600" i="15"/>
  <c r="B4599" i="15"/>
  <c r="B4598" i="15"/>
  <c r="B4597" i="15"/>
  <c r="B4596" i="15"/>
  <c r="B4595" i="15"/>
  <c r="B4594" i="15"/>
  <c r="B4593" i="15"/>
  <c r="B4592" i="15"/>
  <c r="B4591" i="15"/>
  <c r="B4590" i="15"/>
  <c r="B4589" i="15"/>
  <c r="B4588" i="15"/>
  <c r="B4587" i="15"/>
  <c r="B4586" i="15"/>
  <c r="B4585" i="15"/>
  <c r="B4584" i="15"/>
  <c r="B4583" i="15"/>
  <c r="B4582" i="15"/>
  <c r="B4581" i="15"/>
  <c r="B4580" i="15"/>
  <c r="B4579" i="15"/>
  <c r="B4578" i="15"/>
  <c r="B4577" i="15"/>
  <c r="B4576" i="15"/>
  <c r="B4575" i="15"/>
  <c r="B4574" i="15"/>
  <c r="B4573" i="15"/>
  <c r="B4572" i="15"/>
  <c r="B4571" i="15"/>
  <c r="B4570" i="15"/>
  <c r="B4569" i="15"/>
  <c r="B4568" i="15"/>
  <c r="B4567" i="15"/>
  <c r="B4566" i="15"/>
  <c r="B4565" i="15"/>
  <c r="B4564" i="15"/>
  <c r="B4563" i="15"/>
  <c r="B4562" i="15"/>
  <c r="B4561" i="15"/>
  <c r="B4560" i="15"/>
  <c r="B4559" i="15"/>
  <c r="B4558" i="15"/>
  <c r="B4557" i="15"/>
  <c r="B4556" i="15"/>
  <c r="B4555" i="15"/>
  <c r="B4554" i="15"/>
  <c r="B4553" i="15"/>
  <c r="B4552" i="15"/>
  <c r="B4551" i="15"/>
  <c r="B4550" i="15"/>
  <c r="B4549" i="15"/>
  <c r="B4548" i="15"/>
  <c r="B4547" i="15"/>
  <c r="B4546" i="15"/>
  <c r="B4545" i="15"/>
  <c r="B4544" i="15"/>
  <c r="B4543" i="15"/>
  <c r="B4542" i="15"/>
  <c r="B4541" i="15"/>
  <c r="B4540" i="15"/>
  <c r="B4539" i="15"/>
  <c r="B4538" i="15"/>
  <c r="B4537" i="15"/>
  <c r="B4536" i="15"/>
  <c r="B4535" i="15"/>
  <c r="B4534" i="15"/>
  <c r="B4533" i="15"/>
  <c r="B4532" i="15"/>
  <c r="B4531" i="15"/>
  <c r="B4530" i="15"/>
  <c r="B4529" i="15"/>
  <c r="B4528" i="15"/>
  <c r="B4527" i="15"/>
  <c r="B4526" i="15"/>
  <c r="B4525" i="15"/>
  <c r="B4524" i="15"/>
  <c r="B4523" i="15"/>
  <c r="B4522" i="15"/>
  <c r="B4521" i="15"/>
  <c r="B4520" i="15"/>
  <c r="B4519" i="15"/>
  <c r="B4518" i="15"/>
  <c r="B4517" i="15"/>
  <c r="B4516" i="15"/>
  <c r="B4515" i="15"/>
  <c r="B4514" i="15"/>
  <c r="B4513" i="15"/>
  <c r="B4512" i="15"/>
  <c r="B4511" i="15"/>
  <c r="B4510" i="15"/>
  <c r="B4509" i="15"/>
  <c r="B4508" i="15"/>
  <c r="B4507" i="15"/>
  <c r="B4506" i="15"/>
  <c r="B4505" i="15"/>
  <c r="B4504" i="15"/>
  <c r="B4503" i="15"/>
  <c r="B4502" i="15"/>
  <c r="B4501" i="15"/>
  <c r="B4500" i="15"/>
  <c r="B4499" i="15"/>
  <c r="B4498" i="15"/>
  <c r="B4497" i="15"/>
  <c r="B4496" i="15"/>
  <c r="B4495" i="15"/>
  <c r="B4494" i="15"/>
  <c r="B4493" i="15"/>
  <c r="B4492" i="15"/>
  <c r="B4491" i="15"/>
  <c r="B4490" i="15"/>
  <c r="B4489" i="15"/>
  <c r="B4488" i="15"/>
  <c r="B4487" i="15"/>
  <c r="B4486" i="15"/>
  <c r="B4485" i="15"/>
  <c r="B4484" i="15"/>
  <c r="B4483" i="15"/>
  <c r="B4482" i="15"/>
  <c r="B4481" i="15"/>
  <c r="B4480" i="15"/>
  <c r="B4479" i="15"/>
  <c r="B4478" i="15"/>
  <c r="B4477" i="15"/>
  <c r="B4476" i="15"/>
  <c r="B4475" i="15"/>
  <c r="B4474" i="15"/>
  <c r="B4473" i="15"/>
  <c r="B4472" i="15"/>
  <c r="B4471" i="15"/>
  <c r="B4470" i="15"/>
  <c r="B4469" i="15"/>
  <c r="B4468" i="15"/>
  <c r="B4467" i="15"/>
  <c r="B4466" i="15"/>
  <c r="B4465" i="15"/>
  <c r="B4464" i="15"/>
  <c r="B4463" i="15"/>
  <c r="B4462" i="15"/>
  <c r="B4461" i="15"/>
  <c r="B4460" i="15"/>
  <c r="B4459" i="15"/>
  <c r="B4458" i="15"/>
  <c r="B4457" i="15"/>
  <c r="B4456" i="15"/>
  <c r="B4455" i="15"/>
  <c r="B4454" i="15"/>
  <c r="B4453" i="15"/>
  <c r="B4452" i="15"/>
  <c r="B4451" i="15"/>
  <c r="B4450" i="15"/>
  <c r="B4449" i="15"/>
  <c r="B4448" i="15"/>
  <c r="B4447" i="15"/>
  <c r="B4446" i="15"/>
  <c r="B4445" i="15"/>
  <c r="B4444" i="15"/>
  <c r="B4443" i="15"/>
  <c r="B4442" i="15"/>
  <c r="B4441" i="15"/>
  <c r="B4440" i="15"/>
  <c r="B4439" i="15"/>
  <c r="B4438" i="15"/>
  <c r="B4437" i="15"/>
  <c r="B4436" i="15"/>
  <c r="B4435" i="15"/>
  <c r="B4434" i="15"/>
  <c r="B4433" i="15"/>
  <c r="B4432" i="15"/>
  <c r="B4431" i="15"/>
  <c r="B4430" i="15"/>
  <c r="B4429" i="15"/>
  <c r="B4428" i="15"/>
  <c r="B4427" i="15"/>
  <c r="B4426" i="15"/>
  <c r="B4425" i="15"/>
  <c r="B4424" i="15"/>
  <c r="B4423" i="15"/>
  <c r="B4422" i="15"/>
  <c r="B4421" i="15"/>
  <c r="B4420" i="15"/>
  <c r="B4419" i="15"/>
  <c r="B4418" i="15"/>
  <c r="B4417" i="15"/>
  <c r="B4416" i="15"/>
  <c r="B4415" i="15"/>
  <c r="B4414" i="15"/>
  <c r="B4413" i="15"/>
  <c r="B4412" i="15"/>
  <c r="B4411" i="15"/>
  <c r="B4410" i="15"/>
  <c r="B4409" i="15"/>
  <c r="B4408" i="15"/>
  <c r="B4407" i="15"/>
  <c r="B4406" i="15"/>
  <c r="B4405" i="15"/>
  <c r="B4404" i="15"/>
  <c r="B4403" i="15"/>
  <c r="B4402" i="15"/>
  <c r="B4401" i="15"/>
  <c r="B4400" i="15"/>
  <c r="B4399" i="15"/>
  <c r="B4398" i="15"/>
  <c r="B4397" i="15"/>
  <c r="B4396" i="15"/>
  <c r="B4395" i="15"/>
  <c r="B4394" i="15"/>
  <c r="B4393" i="15"/>
  <c r="B4392" i="15"/>
  <c r="B4391" i="15"/>
  <c r="B4390" i="15"/>
  <c r="B4389" i="15"/>
  <c r="B4388" i="15"/>
  <c r="B4387" i="15"/>
  <c r="B4386" i="15"/>
  <c r="B4385" i="15"/>
  <c r="B4384" i="15"/>
  <c r="B4383" i="15"/>
  <c r="B4382" i="15"/>
  <c r="B4381" i="15"/>
  <c r="B4380" i="15"/>
  <c r="B4379" i="15"/>
  <c r="B4378" i="15"/>
  <c r="B4377" i="15"/>
  <c r="B4376" i="15"/>
  <c r="B4375" i="15"/>
  <c r="B4374" i="15"/>
  <c r="B4373" i="15"/>
  <c r="B4372" i="15"/>
  <c r="B4371" i="15"/>
  <c r="B4370" i="15"/>
  <c r="B4369" i="15"/>
  <c r="B4368" i="15"/>
  <c r="B4367" i="15"/>
  <c r="B4366" i="15"/>
  <c r="B4365" i="15"/>
  <c r="B4364" i="15"/>
  <c r="B4363" i="15"/>
  <c r="B4362" i="15"/>
  <c r="B4361" i="15"/>
  <c r="B4360" i="15"/>
  <c r="B4359" i="15"/>
  <c r="B4358" i="15"/>
  <c r="B4357" i="15"/>
  <c r="B4356" i="15"/>
  <c r="B4355" i="15"/>
  <c r="B4354" i="15"/>
  <c r="B4353" i="15"/>
  <c r="B4352" i="15"/>
  <c r="B4351" i="15"/>
  <c r="B4350" i="15"/>
  <c r="B4349" i="15"/>
  <c r="B4348" i="15"/>
  <c r="B4347" i="15"/>
  <c r="B4346" i="15"/>
  <c r="B4345" i="15"/>
  <c r="B4344" i="15"/>
  <c r="B4343" i="15"/>
  <c r="B4342" i="15"/>
  <c r="B4341" i="15"/>
  <c r="B4340" i="15"/>
  <c r="B4339" i="15"/>
  <c r="B4338" i="15"/>
  <c r="B4337" i="15"/>
  <c r="B4336" i="15"/>
  <c r="B4335" i="15"/>
  <c r="B4334" i="15"/>
  <c r="B4333" i="15"/>
  <c r="B4332" i="15"/>
  <c r="B4331" i="15"/>
  <c r="B4330" i="15"/>
  <c r="B4329" i="15"/>
  <c r="B4328" i="15"/>
  <c r="B4327" i="15"/>
  <c r="B4326" i="15"/>
  <c r="B4325" i="15"/>
  <c r="B4324" i="15"/>
  <c r="B4323" i="15"/>
  <c r="B4322" i="15"/>
  <c r="B4321" i="15"/>
  <c r="B4320" i="15"/>
  <c r="B4319" i="15"/>
  <c r="B4318" i="15"/>
  <c r="B4317" i="15"/>
  <c r="B4316" i="15"/>
  <c r="B4315" i="15"/>
  <c r="B4314" i="15"/>
  <c r="B4313" i="15"/>
  <c r="B4312" i="15"/>
  <c r="B4311" i="15"/>
  <c r="B4310" i="15"/>
  <c r="B4309" i="15"/>
  <c r="B4308" i="15"/>
  <c r="B4307" i="15"/>
  <c r="B4306" i="15"/>
  <c r="B4305" i="15"/>
  <c r="B4304" i="15"/>
  <c r="B4303" i="15"/>
  <c r="B4302" i="15"/>
  <c r="B4301" i="15"/>
  <c r="B4300" i="15"/>
  <c r="B4299" i="15"/>
  <c r="B4298" i="15"/>
  <c r="B4297" i="15"/>
  <c r="B4296" i="15"/>
  <c r="B4295" i="15"/>
  <c r="B4294" i="15"/>
  <c r="B4293" i="15"/>
  <c r="B4292" i="15"/>
  <c r="B4291" i="15"/>
  <c r="B4290" i="15"/>
  <c r="B4289" i="15"/>
  <c r="B4288" i="15"/>
  <c r="B4287" i="15"/>
  <c r="B4286" i="15"/>
  <c r="B4285" i="15"/>
  <c r="B4284" i="15"/>
  <c r="B4283" i="15"/>
  <c r="B4282" i="15"/>
  <c r="B4281" i="15"/>
  <c r="B4280" i="15"/>
  <c r="B4279" i="15"/>
  <c r="B4278" i="15"/>
  <c r="B4277" i="15"/>
  <c r="B4276" i="15"/>
  <c r="B4275" i="15"/>
  <c r="B4274" i="15"/>
  <c r="B4273" i="15"/>
  <c r="B4272" i="15"/>
  <c r="B4271" i="15"/>
  <c r="B4270" i="15"/>
  <c r="B4269" i="15"/>
  <c r="B4268" i="15"/>
  <c r="B4267" i="15"/>
  <c r="B4266" i="15"/>
  <c r="B4265" i="15"/>
  <c r="B4264" i="15"/>
  <c r="B4263" i="15"/>
  <c r="B4262" i="15"/>
  <c r="B4261" i="15"/>
  <c r="B4260" i="15"/>
  <c r="B4259" i="15"/>
  <c r="B4258" i="15"/>
  <c r="B4257" i="15"/>
  <c r="B4256" i="15"/>
  <c r="B4255" i="15"/>
  <c r="B4254" i="15"/>
  <c r="B4253" i="15"/>
  <c r="B4252" i="15"/>
  <c r="B4251" i="15"/>
  <c r="B4250" i="15"/>
  <c r="B4249" i="15"/>
  <c r="B4248" i="15"/>
  <c r="B4247" i="15"/>
  <c r="B4246" i="15"/>
  <c r="B4245" i="15"/>
  <c r="B4244" i="15"/>
  <c r="B4243" i="15"/>
  <c r="B4242" i="15"/>
  <c r="B4241" i="15"/>
  <c r="B4240" i="15"/>
  <c r="B4239" i="15"/>
  <c r="B4238" i="15"/>
  <c r="B4237" i="15"/>
  <c r="B4236" i="15"/>
  <c r="B4235" i="15"/>
  <c r="B4234" i="15"/>
  <c r="B4233" i="15"/>
  <c r="B4232" i="15"/>
  <c r="B4231" i="15"/>
  <c r="B4230" i="15"/>
  <c r="B4229" i="15"/>
  <c r="B4228" i="15"/>
  <c r="B4227" i="15"/>
  <c r="B4226" i="15"/>
  <c r="B4225" i="15"/>
  <c r="B4224" i="15"/>
  <c r="B4223" i="15"/>
  <c r="B4222" i="15"/>
  <c r="B4221" i="15"/>
  <c r="B4220" i="15"/>
  <c r="B4219" i="15"/>
  <c r="B4218" i="15"/>
  <c r="B4217" i="15"/>
  <c r="B4216" i="15"/>
  <c r="B4215" i="15"/>
  <c r="B4214" i="15"/>
  <c r="B4213" i="15"/>
  <c r="B4212" i="15"/>
  <c r="B4211" i="15"/>
  <c r="B4210" i="15"/>
  <c r="B4209" i="15"/>
  <c r="B4208" i="15"/>
  <c r="B4207" i="15"/>
  <c r="B4206" i="15"/>
  <c r="B4205" i="15"/>
  <c r="B4204" i="15"/>
  <c r="B4203" i="15"/>
  <c r="B4202" i="15"/>
  <c r="B4201" i="15"/>
  <c r="B4200" i="15"/>
  <c r="B4199" i="15"/>
  <c r="B4198" i="15"/>
  <c r="B4197" i="15"/>
  <c r="B4196" i="15"/>
  <c r="B4195" i="15"/>
  <c r="B4194" i="15"/>
  <c r="B4193" i="15"/>
  <c r="B4192" i="15"/>
  <c r="B4191" i="15"/>
  <c r="B4190" i="15"/>
  <c r="B4189" i="15"/>
  <c r="B4188" i="15"/>
  <c r="B4187" i="15"/>
  <c r="B4186" i="15"/>
  <c r="B4185" i="15"/>
  <c r="B4184" i="15"/>
  <c r="B4183" i="15"/>
  <c r="B4182" i="15"/>
  <c r="B4181" i="15"/>
  <c r="B4180" i="15"/>
  <c r="B4179" i="15"/>
  <c r="B4178" i="15"/>
  <c r="B4177" i="15"/>
  <c r="B4176" i="15"/>
  <c r="B4175" i="15"/>
  <c r="B4174" i="15"/>
  <c r="B4173" i="15"/>
  <c r="B4172" i="15"/>
  <c r="B4171" i="15"/>
  <c r="B4170" i="15"/>
  <c r="B4169" i="15"/>
  <c r="B4168" i="15"/>
  <c r="B4167" i="15"/>
  <c r="B4166" i="15"/>
  <c r="B4165" i="15"/>
  <c r="B4164" i="15"/>
  <c r="B4163" i="15"/>
  <c r="B4162" i="15"/>
  <c r="B4161" i="15"/>
  <c r="B4160" i="15"/>
  <c r="B4159" i="15"/>
  <c r="B4158" i="15"/>
  <c r="B4157" i="15"/>
  <c r="B4156" i="15"/>
  <c r="B4155" i="15"/>
  <c r="B4154" i="15"/>
  <c r="B4153" i="15"/>
  <c r="B4152" i="15"/>
  <c r="B4151" i="15"/>
  <c r="B4150" i="15"/>
  <c r="B4149" i="15"/>
  <c r="B4148" i="15"/>
  <c r="B4147" i="15"/>
  <c r="B4146" i="15"/>
  <c r="B4145" i="15"/>
  <c r="B4144" i="15"/>
  <c r="B4143" i="15"/>
  <c r="B4142" i="15"/>
  <c r="B4141" i="15"/>
  <c r="B4140" i="15"/>
  <c r="B4139" i="15"/>
  <c r="B4138" i="15"/>
  <c r="B4137" i="15"/>
  <c r="B4136" i="15"/>
  <c r="B4135" i="15"/>
  <c r="B4134" i="15"/>
  <c r="B4133" i="15"/>
  <c r="B4132" i="15"/>
  <c r="B4131" i="15"/>
  <c r="B4130" i="15"/>
  <c r="B4129" i="15"/>
  <c r="B4128" i="15"/>
  <c r="B4127" i="15"/>
  <c r="B4126" i="15"/>
  <c r="B4125" i="15"/>
  <c r="B4124" i="15"/>
  <c r="B4123" i="15"/>
  <c r="B4122" i="15"/>
  <c r="B4121" i="15"/>
  <c r="B4120" i="15"/>
  <c r="B4119" i="15"/>
  <c r="B4118" i="15"/>
  <c r="B4117" i="15"/>
  <c r="B4116" i="15"/>
  <c r="B4115" i="15"/>
  <c r="B4114" i="15"/>
  <c r="B4113" i="15"/>
  <c r="B4112" i="15"/>
  <c r="B4111" i="15"/>
  <c r="B4110" i="15"/>
  <c r="B4109" i="15"/>
  <c r="B4108" i="15"/>
  <c r="B4107" i="15"/>
  <c r="B4106" i="15"/>
  <c r="B4105" i="15"/>
  <c r="B4104" i="15"/>
  <c r="B4103" i="15"/>
  <c r="B4102" i="15"/>
  <c r="B4101" i="15"/>
  <c r="B4100" i="15"/>
  <c r="B4099" i="15"/>
  <c r="B4098" i="15"/>
  <c r="B4097" i="15"/>
  <c r="B4096" i="15"/>
  <c r="B4095" i="15"/>
  <c r="B4094" i="15"/>
  <c r="B4093" i="15"/>
  <c r="B4092" i="15"/>
  <c r="B4091" i="15"/>
  <c r="B4090" i="15"/>
  <c r="B4089" i="15"/>
  <c r="B4088" i="15"/>
  <c r="B4087" i="15"/>
  <c r="B4086" i="15"/>
  <c r="B4085" i="15"/>
  <c r="B4084" i="15"/>
  <c r="B4083" i="15"/>
  <c r="B4082" i="15"/>
  <c r="B4081" i="15"/>
  <c r="B4080" i="15"/>
  <c r="B4079" i="15"/>
  <c r="B4078" i="15"/>
  <c r="B4077" i="15"/>
  <c r="B4076" i="15"/>
  <c r="B4075" i="15"/>
  <c r="B4074" i="15"/>
  <c r="B4073" i="15"/>
  <c r="B4072" i="15"/>
  <c r="B4071" i="15"/>
  <c r="B4070" i="15"/>
  <c r="B4069" i="15"/>
  <c r="B4068" i="15"/>
  <c r="B4067" i="15"/>
  <c r="B4066" i="15"/>
  <c r="B4065" i="15"/>
  <c r="B4064" i="15"/>
  <c r="B4063" i="15"/>
  <c r="B4062" i="15"/>
  <c r="B4061" i="15"/>
  <c r="B4060" i="15"/>
  <c r="B4059" i="15"/>
  <c r="B4058" i="15"/>
  <c r="B4057" i="15"/>
  <c r="B4056" i="15"/>
  <c r="B4055" i="15"/>
  <c r="B4054" i="15"/>
  <c r="B4053" i="15"/>
  <c r="B4052" i="15"/>
  <c r="B4051" i="15"/>
  <c r="B4050" i="15"/>
  <c r="B4049" i="15"/>
  <c r="B4048" i="15"/>
  <c r="B4047" i="15"/>
  <c r="B4046" i="15"/>
  <c r="B4045" i="15"/>
  <c r="B4044" i="15"/>
  <c r="B4043" i="15"/>
  <c r="B4042" i="15"/>
  <c r="B4041" i="15"/>
  <c r="B4040" i="15"/>
  <c r="B4039" i="15"/>
  <c r="B4038" i="15"/>
  <c r="B4037" i="15"/>
  <c r="B4036" i="15"/>
  <c r="B4035" i="15"/>
  <c r="B4034" i="15"/>
  <c r="B4033" i="15"/>
  <c r="B4032" i="15"/>
  <c r="B4031" i="15"/>
  <c r="B4030" i="15"/>
  <c r="B4029" i="15"/>
  <c r="B4028" i="15"/>
  <c r="B4027" i="15"/>
  <c r="B4026" i="15"/>
  <c r="B4025" i="15"/>
  <c r="B4024" i="15"/>
  <c r="B4023" i="15"/>
  <c r="B4022" i="15"/>
  <c r="B4021" i="15"/>
  <c r="B4020" i="15"/>
  <c r="B4019" i="15"/>
  <c r="B4018" i="15"/>
  <c r="B4017" i="15"/>
  <c r="B4016" i="15"/>
  <c r="B4015" i="15"/>
  <c r="B4014" i="15"/>
  <c r="B4013" i="15"/>
  <c r="B4012" i="15"/>
  <c r="B4011" i="15"/>
  <c r="B4010" i="15"/>
  <c r="B4009" i="15"/>
  <c r="B4008" i="15"/>
  <c r="B4007" i="15"/>
  <c r="B4006" i="15"/>
  <c r="B4005" i="15"/>
  <c r="B4004" i="15"/>
  <c r="B4003" i="15"/>
  <c r="B4002" i="15"/>
  <c r="B4001" i="15"/>
  <c r="B4000" i="15"/>
  <c r="B3999" i="15"/>
  <c r="B3998" i="15"/>
  <c r="B3997" i="15"/>
  <c r="B3996" i="15"/>
  <c r="B3995" i="15"/>
  <c r="B3994" i="15"/>
  <c r="B3993" i="15"/>
  <c r="B3992" i="15"/>
  <c r="B3991" i="15"/>
  <c r="B3990" i="15"/>
  <c r="B3989" i="15"/>
  <c r="B3988" i="15"/>
  <c r="B3987" i="15"/>
  <c r="B3986" i="15"/>
  <c r="B3985" i="15"/>
  <c r="B3984" i="15"/>
  <c r="B3983" i="15"/>
  <c r="B3982" i="15"/>
  <c r="B3981" i="15"/>
  <c r="B3980" i="15"/>
  <c r="B3979" i="15"/>
  <c r="B3978" i="15"/>
  <c r="B3977" i="15"/>
  <c r="B3976" i="15"/>
  <c r="B3975" i="15"/>
  <c r="B3974" i="15"/>
  <c r="B3973" i="15"/>
  <c r="B3972" i="15"/>
  <c r="B3971" i="15"/>
  <c r="B3970" i="15"/>
  <c r="B3969" i="15"/>
  <c r="B3968" i="15"/>
  <c r="B3967" i="15"/>
  <c r="B3966" i="15"/>
  <c r="B3965" i="15"/>
  <c r="B3964" i="15"/>
  <c r="B3963" i="15"/>
  <c r="B3962" i="15"/>
  <c r="B3961" i="15"/>
  <c r="B3960" i="15"/>
  <c r="B3959" i="15"/>
  <c r="B3958" i="15"/>
  <c r="B3957" i="15"/>
  <c r="B3956" i="15"/>
  <c r="B3955" i="15"/>
  <c r="B3954" i="15"/>
  <c r="B3953" i="15"/>
  <c r="B3952" i="15"/>
  <c r="B3951" i="15"/>
  <c r="B3950" i="15"/>
  <c r="B3949" i="15"/>
  <c r="B3948" i="15"/>
  <c r="B3947" i="15"/>
  <c r="B3946" i="15"/>
  <c r="B3945" i="15"/>
  <c r="B3944" i="15"/>
  <c r="B3943" i="15"/>
  <c r="B3942" i="15"/>
  <c r="B3941" i="15"/>
  <c r="B3940" i="15"/>
  <c r="B3939" i="15"/>
  <c r="B3938" i="15"/>
  <c r="B3937" i="15"/>
  <c r="B3936" i="15"/>
  <c r="B3935" i="15"/>
  <c r="B3934" i="15"/>
  <c r="B3933" i="15"/>
  <c r="B3932" i="15"/>
  <c r="B3931" i="15"/>
  <c r="B3930" i="15"/>
  <c r="B3929" i="15"/>
  <c r="B3928" i="15"/>
  <c r="B3927" i="15"/>
  <c r="B3926" i="15"/>
  <c r="B3925" i="15"/>
  <c r="B3924" i="15"/>
  <c r="B3923" i="15"/>
  <c r="B3922" i="15"/>
  <c r="B3921" i="15"/>
  <c r="B3920" i="15"/>
  <c r="B3919" i="15"/>
  <c r="B3918" i="15"/>
  <c r="B3917" i="15"/>
  <c r="B3916" i="15"/>
  <c r="B3915" i="15"/>
  <c r="B3914" i="15"/>
  <c r="B3913" i="15"/>
  <c r="B3912" i="15"/>
  <c r="B3911" i="15"/>
  <c r="B3910" i="15"/>
  <c r="B3909" i="15"/>
  <c r="B3908" i="15"/>
  <c r="B3907" i="15"/>
  <c r="B3906" i="15"/>
  <c r="B3905" i="15"/>
  <c r="B3904" i="15"/>
  <c r="B3903" i="15"/>
  <c r="B3902" i="15"/>
  <c r="B3901" i="15"/>
  <c r="B3900" i="15"/>
  <c r="B3899" i="15"/>
  <c r="B3898" i="15"/>
  <c r="B3897" i="15"/>
  <c r="B3896" i="15"/>
  <c r="B3895" i="15"/>
  <c r="B3894" i="15"/>
  <c r="B3893" i="15"/>
  <c r="B3892" i="15"/>
  <c r="B3891" i="15"/>
  <c r="B3890" i="15"/>
  <c r="B3889" i="15"/>
  <c r="B3888" i="15"/>
  <c r="B3887" i="15"/>
  <c r="B3886" i="15"/>
  <c r="B3885" i="15"/>
  <c r="B3884" i="15"/>
  <c r="B3883" i="15"/>
  <c r="B3882" i="15"/>
  <c r="B3881" i="15"/>
  <c r="B3880" i="15"/>
  <c r="B3879" i="15"/>
  <c r="B3878" i="15"/>
  <c r="B3877" i="15"/>
  <c r="B3876" i="15"/>
  <c r="B3875" i="15"/>
  <c r="B3874" i="15"/>
  <c r="B3873" i="15"/>
  <c r="B3872" i="15"/>
  <c r="B3871" i="15"/>
  <c r="B3870" i="15"/>
  <c r="B3869" i="15"/>
  <c r="B3868" i="15"/>
  <c r="B3867" i="15"/>
  <c r="B3866" i="15"/>
  <c r="B3865" i="15"/>
  <c r="B3864" i="15"/>
  <c r="B3863" i="15"/>
  <c r="B3862" i="15"/>
  <c r="B3861" i="15"/>
  <c r="B3860" i="15"/>
  <c r="B3859" i="15"/>
  <c r="B3858" i="15"/>
  <c r="B3857" i="15"/>
  <c r="B3856" i="15"/>
  <c r="B3855" i="15"/>
  <c r="B3854" i="15"/>
  <c r="B3853" i="15"/>
  <c r="B3852" i="15"/>
  <c r="B3851" i="15"/>
  <c r="B3850" i="15"/>
  <c r="B3849" i="15"/>
  <c r="B3848" i="15"/>
  <c r="B3847" i="15"/>
  <c r="B3846" i="15"/>
  <c r="B3845" i="15"/>
  <c r="B3844" i="15"/>
  <c r="B3843" i="15"/>
  <c r="B3842" i="15"/>
  <c r="B3841" i="15"/>
  <c r="B3840" i="15"/>
  <c r="B3839" i="15"/>
  <c r="B3838" i="15"/>
  <c r="B3837" i="15"/>
  <c r="B3836" i="15"/>
  <c r="B3835" i="15"/>
  <c r="B3834" i="15"/>
  <c r="B3833" i="15"/>
  <c r="B3832" i="15"/>
  <c r="B3831" i="15"/>
  <c r="B3830" i="15"/>
  <c r="B3829" i="15"/>
  <c r="B3828" i="15"/>
  <c r="B3827" i="15"/>
  <c r="B3826" i="15"/>
  <c r="B3825" i="15"/>
  <c r="B3824" i="15"/>
  <c r="B3823" i="15"/>
  <c r="B3822" i="15"/>
  <c r="B3821" i="15"/>
  <c r="B3820" i="15"/>
  <c r="B3819" i="15"/>
  <c r="B3818" i="15"/>
  <c r="B3817" i="15"/>
  <c r="B3816" i="15"/>
  <c r="B3815" i="15"/>
  <c r="B3814" i="15"/>
  <c r="B3813" i="15"/>
  <c r="B3812" i="15"/>
  <c r="B3811" i="15"/>
  <c r="B3810" i="15"/>
  <c r="B3809" i="15"/>
  <c r="B3808" i="15"/>
  <c r="B3807" i="15"/>
  <c r="B3806" i="15"/>
  <c r="B3805" i="15"/>
  <c r="B3804" i="15"/>
  <c r="B3803" i="15"/>
  <c r="B3802" i="15"/>
  <c r="B3801" i="15"/>
  <c r="B3800" i="15"/>
  <c r="B3799" i="15"/>
  <c r="B3798" i="15"/>
  <c r="B3797" i="15"/>
  <c r="B3796" i="15"/>
  <c r="B3795" i="15"/>
  <c r="B3794" i="15"/>
  <c r="B3793" i="15"/>
  <c r="B3792" i="15"/>
  <c r="B3791" i="15"/>
  <c r="B3790" i="15"/>
  <c r="B3789" i="15"/>
  <c r="B3788" i="15"/>
  <c r="B3787" i="15"/>
  <c r="B3786" i="15"/>
  <c r="B3785" i="15"/>
  <c r="B3784" i="15"/>
  <c r="B3783" i="15"/>
  <c r="B3782" i="15"/>
  <c r="B3781" i="15"/>
  <c r="B3780" i="15"/>
  <c r="B3779" i="15"/>
  <c r="B3778" i="15"/>
  <c r="B3777" i="15"/>
  <c r="B3776" i="15"/>
  <c r="B3775" i="15"/>
  <c r="B3774" i="15"/>
  <c r="B3773" i="15"/>
  <c r="B3772" i="15"/>
  <c r="B3771" i="15"/>
  <c r="B3770" i="15"/>
  <c r="B3769" i="15"/>
  <c r="B3768" i="15"/>
  <c r="B3767" i="15"/>
  <c r="B3766" i="15"/>
  <c r="B3765" i="15"/>
  <c r="B3764" i="15"/>
  <c r="B3763" i="15"/>
  <c r="B3762" i="15"/>
  <c r="B3761" i="15"/>
  <c r="B3760" i="15"/>
  <c r="B3759" i="15"/>
  <c r="B3758" i="15"/>
  <c r="B3757" i="15"/>
  <c r="B3756" i="15"/>
  <c r="B3755" i="15"/>
  <c r="B3754" i="15"/>
  <c r="B3753" i="15"/>
  <c r="B3752" i="15"/>
  <c r="B3751" i="15"/>
  <c r="B3750" i="15"/>
  <c r="B3749" i="15"/>
  <c r="B3748" i="15"/>
  <c r="B3747" i="15"/>
  <c r="B3746" i="15"/>
  <c r="B3745" i="15"/>
  <c r="B3744" i="15"/>
  <c r="B3743" i="15"/>
  <c r="B3742" i="15"/>
  <c r="B3741" i="15"/>
  <c r="B3740" i="15"/>
  <c r="B3739" i="15"/>
  <c r="B3738" i="15"/>
  <c r="B3737" i="15"/>
  <c r="B3736" i="15"/>
  <c r="B3735" i="15"/>
  <c r="B3734" i="15"/>
  <c r="B3733" i="15"/>
  <c r="B3732" i="15"/>
  <c r="B3731" i="15"/>
  <c r="B3730" i="15"/>
  <c r="B3729" i="15"/>
  <c r="B3728" i="15"/>
  <c r="B3727" i="15"/>
  <c r="B3726" i="15"/>
  <c r="B3725" i="15"/>
  <c r="B3724" i="15"/>
  <c r="B3723" i="15"/>
  <c r="B3722" i="15"/>
  <c r="B3721" i="15"/>
  <c r="B3720" i="15"/>
  <c r="B3719" i="15"/>
  <c r="B3718" i="15"/>
  <c r="B3717" i="15"/>
  <c r="B3716" i="15"/>
  <c r="B3715" i="15"/>
  <c r="B3714" i="15"/>
  <c r="B3713" i="15"/>
  <c r="B3712" i="15"/>
  <c r="B3711" i="15"/>
  <c r="B3710" i="15"/>
  <c r="B3709" i="15"/>
  <c r="B3708" i="15"/>
  <c r="B3707" i="15"/>
  <c r="B3706" i="15"/>
  <c r="B3705" i="15"/>
  <c r="B3704" i="15"/>
  <c r="B3703" i="15"/>
  <c r="B3702" i="15"/>
  <c r="B3701" i="15"/>
  <c r="B3700" i="15"/>
  <c r="B3699" i="15"/>
  <c r="B3698" i="15"/>
  <c r="B3697" i="15"/>
  <c r="B3696" i="15"/>
  <c r="B3695" i="15"/>
  <c r="B3694" i="15"/>
  <c r="B3693" i="15"/>
  <c r="B3692" i="15"/>
  <c r="B3691" i="15"/>
  <c r="B3690" i="15"/>
  <c r="B3689" i="15"/>
  <c r="B3688" i="15"/>
  <c r="B3687" i="15"/>
  <c r="B3686" i="15"/>
  <c r="B3685" i="15"/>
  <c r="B3684" i="15"/>
  <c r="B3683" i="15"/>
  <c r="B3682" i="15"/>
  <c r="B3681" i="15"/>
  <c r="B3680" i="15"/>
  <c r="B3679" i="15"/>
  <c r="B3678" i="15"/>
  <c r="B3677" i="15"/>
  <c r="B3676" i="15"/>
  <c r="B3675" i="15"/>
  <c r="B3674" i="15"/>
  <c r="B3673" i="15"/>
  <c r="B3672" i="15"/>
  <c r="B3671" i="15"/>
  <c r="B3670" i="15"/>
  <c r="B3669" i="15"/>
  <c r="B3668" i="15"/>
  <c r="B3667" i="15"/>
  <c r="B3666" i="15"/>
  <c r="B3665" i="15"/>
  <c r="B3664" i="15"/>
  <c r="B3663" i="15"/>
  <c r="B3662" i="15"/>
  <c r="B3661" i="15"/>
  <c r="B3660" i="15"/>
  <c r="B3659" i="15"/>
  <c r="B3658" i="15"/>
  <c r="B3657" i="15"/>
  <c r="B3656" i="15"/>
  <c r="B3655" i="15"/>
  <c r="B3654" i="15"/>
  <c r="B3653" i="15"/>
  <c r="B3652" i="15"/>
  <c r="B3651" i="15"/>
  <c r="B3650" i="15"/>
  <c r="B3649" i="15"/>
  <c r="B3648" i="15"/>
  <c r="B3647" i="15"/>
  <c r="B3646" i="15"/>
  <c r="B3645" i="15"/>
  <c r="B3644" i="15"/>
  <c r="B3643" i="15"/>
  <c r="B3642" i="15"/>
  <c r="B3641" i="15"/>
  <c r="B3640" i="15"/>
  <c r="B3639" i="15"/>
  <c r="B3638" i="15"/>
  <c r="B3637" i="15"/>
  <c r="B3636" i="15"/>
  <c r="B3635" i="15"/>
  <c r="B3634" i="15"/>
  <c r="B3633" i="15"/>
  <c r="B3632" i="15"/>
  <c r="B3631" i="15"/>
  <c r="B3630" i="15"/>
  <c r="B3629" i="15"/>
  <c r="B3628" i="15"/>
  <c r="B3627" i="15"/>
  <c r="B3626" i="15"/>
  <c r="B3625" i="15"/>
  <c r="B3624" i="15"/>
  <c r="B3623" i="15"/>
  <c r="B3622" i="15"/>
  <c r="B3621" i="15"/>
  <c r="B3620" i="15"/>
  <c r="B3619" i="15"/>
  <c r="B3618" i="15"/>
  <c r="B3617" i="15"/>
  <c r="B3616" i="15"/>
  <c r="B3615" i="15"/>
  <c r="B3614" i="15"/>
  <c r="B3613" i="15"/>
  <c r="B3612" i="15"/>
  <c r="B3611" i="15"/>
  <c r="B3610" i="15"/>
  <c r="B3609" i="15"/>
  <c r="B3608" i="15"/>
  <c r="B3607" i="15"/>
  <c r="B3606" i="15"/>
  <c r="B3605" i="15"/>
  <c r="B3604" i="15"/>
  <c r="B3603" i="15"/>
  <c r="B3602" i="15"/>
  <c r="B3601" i="15"/>
  <c r="B3600" i="15"/>
  <c r="B3599" i="15"/>
  <c r="B3598" i="15"/>
  <c r="B3597" i="15"/>
  <c r="B3596" i="15"/>
  <c r="B3595" i="15"/>
  <c r="B3594" i="15"/>
  <c r="B3593" i="15"/>
  <c r="B3592" i="15"/>
  <c r="B3591" i="15"/>
  <c r="B3590" i="15"/>
  <c r="B3589" i="15"/>
  <c r="B3588" i="15"/>
  <c r="B3587" i="15"/>
  <c r="B3586" i="15"/>
  <c r="B3585" i="15"/>
  <c r="B3584" i="15"/>
  <c r="B3583" i="15"/>
  <c r="B3582" i="15"/>
  <c r="B3581" i="15"/>
  <c r="B3580" i="15"/>
  <c r="B3579" i="15"/>
  <c r="B3578" i="15"/>
  <c r="B3577" i="15"/>
  <c r="B3576" i="15"/>
  <c r="B3575" i="15"/>
  <c r="B3574" i="15"/>
  <c r="B3573" i="15"/>
  <c r="B3572" i="15"/>
  <c r="B3571" i="15"/>
  <c r="B3570" i="15"/>
  <c r="B3569" i="15"/>
  <c r="B3568" i="15"/>
  <c r="B3567" i="15"/>
  <c r="B3566" i="15"/>
  <c r="B3565" i="15"/>
  <c r="B3564" i="15"/>
  <c r="B3563" i="15"/>
  <c r="B3562" i="15"/>
  <c r="B3561" i="15"/>
  <c r="B3560" i="15"/>
  <c r="B3559" i="15"/>
  <c r="B3558" i="15"/>
  <c r="B3557" i="15"/>
  <c r="B3556" i="15"/>
  <c r="B3555" i="15"/>
  <c r="B3554" i="15"/>
  <c r="B3553" i="15"/>
  <c r="B3552" i="15"/>
  <c r="B3551" i="15"/>
  <c r="B3550" i="15"/>
  <c r="B3549" i="15"/>
  <c r="B3548" i="15"/>
  <c r="B3547" i="15"/>
  <c r="B3546" i="15"/>
  <c r="B3545" i="15"/>
  <c r="B3544" i="15"/>
  <c r="B3543" i="15"/>
  <c r="B3542" i="15"/>
  <c r="B3541" i="15"/>
  <c r="B3540" i="15"/>
  <c r="B3539" i="15"/>
  <c r="B3538" i="15"/>
  <c r="B3537" i="15"/>
  <c r="B3536" i="15"/>
  <c r="B3535" i="15"/>
  <c r="B3534" i="15"/>
  <c r="B3533" i="15"/>
  <c r="B3532" i="15"/>
  <c r="B3531" i="15"/>
  <c r="B3530" i="15"/>
  <c r="B3529" i="15"/>
  <c r="B3528" i="15"/>
  <c r="B3527" i="15"/>
  <c r="B3526" i="15"/>
  <c r="B3525" i="15"/>
  <c r="B3524" i="15"/>
  <c r="B3523" i="15"/>
  <c r="B3522" i="15"/>
  <c r="B3521" i="15"/>
  <c r="B3520" i="15"/>
  <c r="B3519" i="15"/>
  <c r="B3518" i="15"/>
  <c r="B3517" i="15"/>
  <c r="B3516" i="15"/>
  <c r="B3515" i="15"/>
  <c r="B3514" i="15"/>
  <c r="B3513" i="15"/>
  <c r="B3512" i="15"/>
  <c r="B3511" i="15"/>
  <c r="B3510" i="15"/>
  <c r="B3509" i="15"/>
  <c r="B3508" i="15"/>
  <c r="B3507" i="15"/>
  <c r="B3506" i="15"/>
  <c r="B3505" i="15"/>
  <c r="B3504" i="15"/>
  <c r="B3503" i="15"/>
  <c r="B3502" i="15"/>
  <c r="B3501" i="15"/>
  <c r="B3500" i="15"/>
  <c r="B3499" i="15"/>
  <c r="B3498" i="15"/>
  <c r="B3497" i="15"/>
  <c r="B3496" i="15"/>
  <c r="B3495" i="15"/>
  <c r="B3494" i="15"/>
  <c r="B3493" i="15"/>
  <c r="B3492" i="15"/>
  <c r="B3491" i="15"/>
  <c r="B3490" i="15"/>
  <c r="B3489" i="15"/>
  <c r="B3488" i="15"/>
  <c r="B3487" i="15"/>
  <c r="B3486" i="15"/>
  <c r="B3485" i="15"/>
  <c r="B3484" i="15"/>
  <c r="B3483" i="15"/>
  <c r="B3482" i="15"/>
  <c r="B3481" i="15"/>
  <c r="B3480" i="15"/>
  <c r="B3479" i="15"/>
  <c r="B3478" i="15"/>
  <c r="B3477" i="15"/>
  <c r="B3476" i="15"/>
  <c r="B3475" i="15"/>
  <c r="B3474" i="15"/>
  <c r="B3473" i="15"/>
  <c r="B3472" i="15"/>
  <c r="B3471" i="15"/>
  <c r="B3470" i="15"/>
  <c r="B3469" i="15"/>
  <c r="B3468" i="15"/>
  <c r="B3467" i="15"/>
  <c r="B3466" i="15"/>
  <c r="B3465" i="15"/>
  <c r="B3464" i="15"/>
  <c r="B3463" i="15"/>
  <c r="B3462" i="15"/>
  <c r="B3461" i="15"/>
  <c r="B3460" i="15"/>
  <c r="B3459" i="15"/>
  <c r="B3458" i="15"/>
  <c r="B3457" i="15"/>
  <c r="B3456" i="15"/>
  <c r="B3455" i="15"/>
  <c r="B3454" i="15"/>
  <c r="B3453" i="15"/>
  <c r="B3452" i="15"/>
  <c r="B3451" i="15"/>
  <c r="B3450" i="15"/>
  <c r="B3449" i="15"/>
  <c r="B3448" i="15"/>
  <c r="B3447" i="15"/>
  <c r="B3446" i="15"/>
  <c r="B3445" i="15"/>
  <c r="B3444" i="15"/>
  <c r="B3443" i="15"/>
  <c r="B3442" i="15"/>
  <c r="B3441" i="15"/>
  <c r="B3440" i="15"/>
  <c r="B3439" i="15"/>
  <c r="B3438" i="15"/>
  <c r="B3437" i="15"/>
  <c r="B3436" i="15"/>
  <c r="B3435" i="15"/>
  <c r="B3434" i="15"/>
  <c r="B3433" i="15"/>
  <c r="B3432" i="15"/>
  <c r="B3431" i="15"/>
  <c r="B3430" i="15"/>
  <c r="B3429" i="15"/>
  <c r="B3428" i="15"/>
  <c r="B3427" i="15"/>
  <c r="B3426" i="15"/>
  <c r="B3425" i="15"/>
  <c r="B3424" i="15"/>
  <c r="B3423" i="15"/>
  <c r="B3422" i="15"/>
  <c r="B3421" i="15"/>
  <c r="B3420" i="15"/>
  <c r="B3419" i="15"/>
  <c r="B3418" i="15"/>
  <c r="B3417" i="15"/>
  <c r="B3416" i="15"/>
  <c r="B3415" i="15"/>
  <c r="B3414" i="15"/>
  <c r="B3413" i="15"/>
  <c r="B3412" i="15"/>
  <c r="B3411" i="15"/>
  <c r="B3410" i="15"/>
  <c r="B3409" i="15"/>
  <c r="B3408" i="15"/>
  <c r="B3407" i="15"/>
  <c r="B3406" i="15"/>
  <c r="B3405" i="15"/>
  <c r="B3404" i="15"/>
  <c r="B3403" i="15"/>
  <c r="B3402" i="15"/>
  <c r="B3401" i="15"/>
  <c r="B3400" i="15"/>
  <c r="B3399" i="15"/>
  <c r="B3398" i="15"/>
  <c r="B3397" i="15"/>
  <c r="B3396" i="15"/>
  <c r="B3395" i="15"/>
  <c r="B3394" i="15"/>
  <c r="B3393" i="15"/>
  <c r="B3392" i="15"/>
  <c r="B3391" i="15"/>
  <c r="B3390" i="15"/>
  <c r="B3389" i="15"/>
  <c r="B3388" i="15"/>
  <c r="B3387" i="15"/>
  <c r="B3386" i="15"/>
  <c r="B3385" i="15"/>
  <c r="B3384" i="15"/>
  <c r="B3383" i="15"/>
  <c r="B3382" i="15"/>
  <c r="B3381" i="15"/>
  <c r="B3380" i="15"/>
  <c r="B3379" i="15"/>
  <c r="B3378" i="15"/>
  <c r="B3377" i="15"/>
  <c r="B3376" i="15"/>
  <c r="B3375" i="15"/>
  <c r="B3374" i="15"/>
  <c r="B3373" i="15"/>
  <c r="B3372" i="15"/>
  <c r="B3371" i="15"/>
  <c r="B3370" i="15"/>
  <c r="B3369" i="15"/>
  <c r="B3368" i="15"/>
  <c r="B3367" i="15"/>
  <c r="B3366" i="15"/>
  <c r="B3365" i="15"/>
  <c r="B3364" i="15"/>
  <c r="B3363" i="15"/>
  <c r="B3362" i="15"/>
  <c r="B3361" i="15"/>
  <c r="B3360" i="15"/>
  <c r="B3359" i="15"/>
  <c r="B3358" i="15"/>
  <c r="B3357" i="15"/>
  <c r="B3356" i="15"/>
  <c r="B3355" i="15"/>
  <c r="B3354" i="15"/>
  <c r="B3353" i="15"/>
  <c r="B3352" i="15"/>
  <c r="B3351" i="15"/>
  <c r="B3350" i="15"/>
  <c r="B3349" i="15"/>
  <c r="B3348" i="15"/>
  <c r="B3347" i="15"/>
  <c r="B3346" i="15"/>
  <c r="B3345" i="15"/>
  <c r="B3344" i="15"/>
  <c r="B3343" i="15"/>
  <c r="B3342" i="15"/>
  <c r="B3341" i="15"/>
  <c r="B3340" i="15"/>
  <c r="B3339" i="15"/>
  <c r="B3338" i="15"/>
  <c r="B3337" i="15"/>
  <c r="B3336" i="15"/>
  <c r="B3335" i="15"/>
  <c r="B3334" i="15"/>
  <c r="B3333" i="15"/>
  <c r="B3332" i="15"/>
  <c r="B3331" i="15"/>
  <c r="B3330" i="15"/>
  <c r="B3329" i="15"/>
  <c r="B3328" i="15"/>
  <c r="B3327" i="15"/>
  <c r="B3326" i="15"/>
  <c r="B3325" i="15"/>
  <c r="B3324" i="15"/>
  <c r="B3323" i="15"/>
  <c r="B3322" i="15"/>
  <c r="B3321" i="15"/>
  <c r="B3320" i="15"/>
  <c r="B3319" i="15"/>
  <c r="B3318" i="15"/>
  <c r="B3317" i="15"/>
  <c r="B3316" i="15"/>
  <c r="B3315" i="15"/>
  <c r="B3314" i="15"/>
  <c r="B3313" i="15"/>
  <c r="B3312" i="15"/>
  <c r="B3311" i="15"/>
  <c r="B3310" i="15"/>
  <c r="B3309" i="15"/>
  <c r="B3308" i="15"/>
  <c r="B3307" i="15"/>
  <c r="B3306" i="15"/>
  <c r="B3305" i="15"/>
  <c r="B3304" i="15"/>
  <c r="B3303" i="15"/>
  <c r="B3302" i="15"/>
  <c r="B3301" i="15"/>
  <c r="B3300" i="15"/>
  <c r="B3299" i="15"/>
  <c r="B3298" i="15"/>
  <c r="B3297" i="15"/>
  <c r="B3296" i="15"/>
  <c r="B3295" i="15"/>
  <c r="B3294" i="15"/>
  <c r="B3293" i="15"/>
  <c r="B3292" i="15"/>
  <c r="B3291" i="15"/>
  <c r="B3290" i="15"/>
  <c r="B3289" i="15"/>
  <c r="B3288" i="15"/>
  <c r="B3287" i="15"/>
  <c r="B3286" i="15"/>
  <c r="B3285" i="15"/>
  <c r="B3284" i="15"/>
  <c r="B3283" i="15"/>
  <c r="B3282" i="15"/>
  <c r="B3281" i="15"/>
  <c r="B3280" i="15"/>
  <c r="B3279" i="15"/>
  <c r="B3278" i="15"/>
  <c r="B3277" i="15"/>
  <c r="B3276" i="15"/>
  <c r="B3275" i="15"/>
  <c r="B3274" i="15"/>
  <c r="B3273" i="15"/>
  <c r="B3272" i="15"/>
  <c r="B3271" i="15"/>
  <c r="B3270" i="15"/>
  <c r="B3269" i="15"/>
  <c r="B3268" i="15"/>
  <c r="B3267" i="15"/>
  <c r="B3266" i="15"/>
  <c r="B3265" i="15"/>
  <c r="B3264" i="15"/>
  <c r="B3263" i="15"/>
  <c r="B3262" i="15"/>
  <c r="B3261" i="15"/>
  <c r="B3260" i="15"/>
  <c r="B3259" i="15"/>
  <c r="B3258" i="15"/>
  <c r="B3257" i="15"/>
  <c r="B3256" i="15"/>
  <c r="B3255" i="15"/>
  <c r="B3254" i="15"/>
  <c r="B3253" i="15"/>
  <c r="B3252" i="15"/>
  <c r="B3251" i="15"/>
  <c r="B3250" i="15"/>
  <c r="B3249" i="15"/>
  <c r="B3248" i="15"/>
  <c r="B3247" i="15"/>
  <c r="B3246" i="15"/>
  <c r="B3245" i="15"/>
  <c r="B3244" i="15"/>
  <c r="B3243" i="15"/>
  <c r="B3242" i="15"/>
  <c r="B3241" i="15"/>
  <c r="B3240" i="15"/>
  <c r="B3239" i="15"/>
  <c r="B3238" i="15"/>
  <c r="B3237" i="15"/>
  <c r="B3236" i="15"/>
  <c r="B3235" i="15"/>
  <c r="B3234" i="15"/>
  <c r="B3233" i="15"/>
  <c r="B3232" i="15"/>
  <c r="B3231" i="15"/>
  <c r="B3230" i="15"/>
  <c r="B3229" i="15"/>
  <c r="B3228" i="15"/>
  <c r="B3227" i="15"/>
  <c r="B3226" i="15"/>
  <c r="B3225" i="15"/>
  <c r="B3224" i="15"/>
  <c r="B3223" i="15"/>
  <c r="B3222" i="15"/>
  <c r="B3221" i="15"/>
  <c r="B3220" i="15"/>
  <c r="B3219" i="15"/>
  <c r="B3218" i="15"/>
  <c r="B3217" i="15"/>
  <c r="B3216" i="15"/>
  <c r="B3215" i="15"/>
  <c r="B3214" i="15"/>
  <c r="B3213" i="15"/>
  <c r="B3212" i="15"/>
  <c r="B3211" i="15"/>
  <c r="B3210" i="15"/>
  <c r="B3209" i="15"/>
  <c r="B3208" i="15"/>
  <c r="B3207" i="15"/>
  <c r="B3206" i="15"/>
  <c r="B3205" i="15"/>
  <c r="B3204" i="15"/>
  <c r="B3203" i="15"/>
  <c r="B3202" i="15"/>
  <c r="B3201" i="15"/>
  <c r="B3200" i="15"/>
  <c r="B3199" i="15"/>
  <c r="B3198" i="15"/>
  <c r="B3197" i="15"/>
  <c r="B3196" i="15"/>
  <c r="B3195" i="15"/>
  <c r="B3194" i="15"/>
  <c r="B3193" i="15"/>
  <c r="B3192" i="15"/>
  <c r="B3191" i="15"/>
  <c r="B3190" i="15"/>
  <c r="B3189" i="15"/>
  <c r="B3188" i="15"/>
  <c r="B3187" i="15"/>
  <c r="B3186" i="15"/>
  <c r="B3185" i="15"/>
  <c r="B3184" i="15"/>
  <c r="B3183" i="15"/>
  <c r="B3182" i="15"/>
  <c r="B3181" i="15"/>
  <c r="B3180" i="15"/>
  <c r="B3179" i="15"/>
  <c r="B3178" i="15"/>
  <c r="B3177" i="15"/>
  <c r="B3176" i="15"/>
  <c r="B3175" i="15"/>
  <c r="B3174" i="15"/>
  <c r="B3173" i="15"/>
  <c r="B3172" i="15"/>
  <c r="B3171" i="15"/>
  <c r="B3170" i="15"/>
  <c r="B3169" i="15"/>
  <c r="B3168" i="15"/>
  <c r="B3167" i="15"/>
  <c r="B3166" i="15"/>
  <c r="B3165" i="15"/>
  <c r="B3164" i="15"/>
  <c r="B3163" i="15"/>
  <c r="B3162" i="15"/>
  <c r="B3161" i="15"/>
  <c r="B3160" i="15"/>
  <c r="B3159" i="15"/>
  <c r="B3158" i="15"/>
  <c r="B3157" i="15"/>
  <c r="B3156" i="15"/>
  <c r="B3155" i="15"/>
  <c r="B3154" i="15"/>
  <c r="B3153" i="15"/>
  <c r="B3152" i="15"/>
  <c r="B3151" i="15"/>
  <c r="B3150" i="15"/>
  <c r="B3149" i="15"/>
  <c r="B3148" i="15"/>
  <c r="B3147" i="15"/>
  <c r="B3146" i="15"/>
  <c r="B3145" i="15"/>
  <c r="B3144" i="15"/>
  <c r="B3143" i="15"/>
  <c r="B3142" i="15"/>
  <c r="B3141" i="15"/>
  <c r="B3140" i="15"/>
  <c r="B3139" i="15"/>
  <c r="B3138" i="15"/>
  <c r="B3137" i="15"/>
  <c r="B3136" i="15"/>
  <c r="B3135" i="15"/>
  <c r="B3134" i="15"/>
  <c r="B3133" i="15"/>
  <c r="B3132" i="15"/>
  <c r="B3131" i="15"/>
  <c r="B3130" i="15"/>
  <c r="B3129" i="15"/>
  <c r="B3128" i="15"/>
  <c r="B3127" i="15"/>
  <c r="B3126" i="15"/>
  <c r="B3125" i="15"/>
  <c r="B3124" i="15"/>
  <c r="B3123" i="15"/>
  <c r="B3122" i="15"/>
  <c r="B3121" i="15"/>
  <c r="B3120" i="15"/>
  <c r="B3119" i="15"/>
  <c r="B3118" i="15"/>
  <c r="B3117" i="15"/>
  <c r="B3116" i="15"/>
  <c r="B3115" i="15"/>
  <c r="B3114" i="15"/>
  <c r="B3113" i="15"/>
  <c r="B3112" i="15"/>
  <c r="B3111" i="15"/>
  <c r="B3110" i="15"/>
  <c r="B3109" i="15"/>
  <c r="B3108" i="15"/>
  <c r="B3107" i="15"/>
  <c r="B3106" i="15"/>
  <c r="B3105" i="15"/>
  <c r="B3104" i="15"/>
  <c r="B3103" i="15"/>
  <c r="B3102" i="15"/>
  <c r="B3101" i="15"/>
  <c r="B3100" i="15"/>
  <c r="B3099" i="15"/>
  <c r="B3098" i="15"/>
  <c r="B3097" i="15"/>
  <c r="B3096" i="15"/>
  <c r="B3095" i="15"/>
  <c r="B3094" i="15"/>
  <c r="B3093" i="15"/>
  <c r="B3092" i="15"/>
  <c r="B3091" i="15"/>
  <c r="B3090" i="15"/>
  <c r="B3089" i="15"/>
  <c r="B3088" i="15"/>
  <c r="B3087" i="15"/>
  <c r="B3086" i="15"/>
  <c r="B3085" i="15"/>
  <c r="B3084" i="15"/>
  <c r="B3083" i="15"/>
  <c r="B3082" i="15"/>
  <c r="B3081" i="15"/>
  <c r="B3080" i="15"/>
  <c r="B3079" i="15"/>
  <c r="B3078" i="15"/>
  <c r="B3077" i="15"/>
  <c r="B3076" i="15"/>
  <c r="B3075" i="15"/>
  <c r="B3074" i="15"/>
  <c r="B3073" i="15"/>
  <c r="B3072" i="15"/>
  <c r="B3071" i="15"/>
  <c r="B3070" i="15"/>
  <c r="B3069" i="15"/>
  <c r="B3068" i="15"/>
  <c r="B3067" i="15"/>
  <c r="B3066" i="15"/>
  <c r="B3065" i="15"/>
  <c r="B3064" i="15"/>
  <c r="B3063" i="15"/>
  <c r="B3062" i="15"/>
  <c r="B3061" i="15"/>
  <c r="B3060" i="15"/>
  <c r="B3059" i="15"/>
  <c r="B3058" i="15"/>
  <c r="B3057" i="15"/>
  <c r="B3056" i="15"/>
  <c r="B3055" i="15"/>
  <c r="B3054" i="15"/>
  <c r="B3053" i="15"/>
  <c r="B3052" i="15"/>
  <c r="B3051" i="15"/>
  <c r="B3050" i="15"/>
  <c r="B3049" i="15"/>
  <c r="B3048" i="15"/>
  <c r="B3047" i="15"/>
  <c r="B3046" i="15"/>
  <c r="B3045" i="15"/>
  <c r="B3044" i="15"/>
  <c r="B3043" i="15"/>
  <c r="B3042" i="15"/>
  <c r="B3041" i="15"/>
  <c r="B3040" i="15"/>
  <c r="B3039" i="15"/>
  <c r="B3038" i="15"/>
  <c r="B3037" i="15"/>
  <c r="B3036" i="15"/>
  <c r="B3035" i="15"/>
  <c r="B3034" i="15"/>
  <c r="B3033" i="15"/>
  <c r="B3032" i="15"/>
  <c r="B3031" i="15"/>
  <c r="B3030" i="15"/>
  <c r="B3029" i="15"/>
  <c r="B3028" i="15"/>
  <c r="B3027" i="15"/>
  <c r="B3026" i="15"/>
  <c r="B3025" i="15"/>
  <c r="B3024" i="15"/>
  <c r="B3023" i="15"/>
  <c r="B3022" i="15"/>
  <c r="B3021" i="15"/>
  <c r="B3020" i="15"/>
  <c r="B3019" i="15"/>
  <c r="B3018" i="15"/>
  <c r="B3017" i="15"/>
  <c r="B3016" i="15"/>
  <c r="B3015" i="15"/>
  <c r="B3014" i="15"/>
  <c r="B3013" i="15"/>
  <c r="B3012" i="15"/>
  <c r="B3011" i="15"/>
  <c r="B3010" i="15"/>
  <c r="B3009" i="15"/>
  <c r="B3008" i="15"/>
  <c r="B3007" i="15"/>
  <c r="B3006" i="15"/>
  <c r="B3005" i="15"/>
  <c r="B3004" i="15"/>
  <c r="B3003" i="15"/>
  <c r="B3002" i="15"/>
  <c r="B3001" i="15"/>
  <c r="B3000" i="15"/>
  <c r="B2999" i="15"/>
  <c r="B2998" i="15"/>
  <c r="B2997" i="15"/>
  <c r="B2996" i="15"/>
  <c r="B2995" i="15"/>
  <c r="B2994" i="15"/>
  <c r="B2993" i="15"/>
  <c r="B2992" i="15"/>
  <c r="B2991" i="15"/>
  <c r="B2990" i="15"/>
  <c r="B2989" i="15"/>
  <c r="B2988" i="15"/>
  <c r="B2987" i="15"/>
  <c r="B2986" i="15"/>
  <c r="B2985" i="15"/>
  <c r="B2984" i="15"/>
  <c r="B2983" i="15"/>
  <c r="B2982" i="15"/>
  <c r="B2981" i="15"/>
  <c r="B2980" i="15"/>
  <c r="B2979" i="15"/>
  <c r="B2978" i="15"/>
  <c r="B2977" i="15"/>
  <c r="B2976" i="15"/>
  <c r="B2975" i="15"/>
  <c r="B2974" i="15"/>
  <c r="B2973" i="15"/>
  <c r="B2972" i="15"/>
  <c r="B2971" i="15"/>
  <c r="B2970" i="15"/>
  <c r="B2969" i="15"/>
  <c r="B2968" i="15"/>
  <c r="B2967" i="15"/>
  <c r="B2966" i="15"/>
  <c r="B2965" i="15"/>
  <c r="B2964" i="15"/>
  <c r="B2963" i="15"/>
  <c r="B2962" i="15"/>
  <c r="B2961" i="15"/>
  <c r="B2960" i="15"/>
  <c r="B2959" i="15"/>
  <c r="B2958" i="15"/>
  <c r="B2957" i="15"/>
  <c r="B2956" i="15"/>
  <c r="B2955" i="15"/>
  <c r="B2954" i="15"/>
  <c r="B2953" i="15"/>
  <c r="B2952" i="15"/>
  <c r="B2951" i="15"/>
  <c r="B2950" i="15"/>
  <c r="B2949" i="15"/>
  <c r="B2948" i="15"/>
  <c r="B2947" i="15"/>
  <c r="B2946" i="15"/>
  <c r="B2945" i="15"/>
  <c r="B2944" i="15"/>
  <c r="B2943" i="15"/>
  <c r="B2942" i="15"/>
  <c r="B2941" i="15"/>
  <c r="B2940" i="15"/>
  <c r="B2939" i="15"/>
  <c r="B2938" i="15"/>
  <c r="B2937" i="15"/>
  <c r="B2936" i="15"/>
  <c r="B2935" i="15"/>
  <c r="B2934" i="15"/>
  <c r="B2933" i="15"/>
  <c r="B2932" i="15"/>
  <c r="B2931" i="15"/>
  <c r="B2930" i="15"/>
  <c r="B2929" i="15"/>
  <c r="B2928" i="15"/>
  <c r="B2927" i="15"/>
  <c r="B2926" i="15"/>
  <c r="B2925" i="15"/>
  <c r="B2924" i="15"/>
  <c r="B2923" i="15"/>
  <c r="B2922" i="15"/>
  <c r="B2921" i="15"/>
  <c r="B2920" i="15"/>
  <c r="B2919" i="15"/>
  <c r="B2918" i="15"/>
  <c r="B2917" i="15"/>
  <c r="B2916" i="15"/>
  <c r="B2915" i="15"/>
  <c r="B2914" i="15"/>
  <c r="B2913" i="15"/>
  <c r="B2912" i="15"/>
  <c r="B2911" i="15"/>
  <c r="B2910" i="15"/>
  <c r="B2909" i="15"/>
  <c r="B2908" i="15"/>
  <c r="B2907" i="15"/>
  <c r="B2906" i="15"/>
  <c r="B2905" i="15"/>
  <c r="B2904" i="15"/>
  <c r="B2903" i="15"/>
  <c r="B2902" i="15"/>
  <c r="B2901" i="15"/>
  <c r="B2900" i="15"/>
  <c r="B2899" i="15"/>
  <c r="B2898" i="15"/>
  <c r="B2897" i="15"/>
  <c r="B2896" i="15"/>
  <c r="B2895" i="15"/>
  <c r="B2894" i="15"/>
  <c r="B2893" i="15"/>
  <c r="B2892" i="15"/>
  <c r="B2891" i="15"/>
  <c r="B2890" i="15"/>
  <c r="B2889" i="15"/>
  <c r="B2888" i="15"/>
  <c r="B2887" i="15"/>
  <c r="B2886" i="15"/>
  <c r="B2885" i="15"/>
  <c r="B2884" i="15"/>
  <c r="B2883" i="15"/>
  <c r="B2882" i="15"/>
  <c r="B2881" i="15"/>
  <c r="B2880" i="15"/>
  <c r="B2879" i="15"/>
  <c r="B2878" i="15"/>
  <c r="B2877" i="15"/>
  <c r="B2876" i="15"/>
  <c r="B2875" i="15"/>
  <c r="B2874" i="15"/>
  <c r="B2873" i="15"/>
  <c r="B2872" i="15"/>
  <c r="B2871" i="15"/>
  <c r="B2870" i="15"/>
  <c r="B2869" i="15"/>
  <c r="B2868" i="15"/>
  <c r="B2867" i="15"/>
  <c r="B2866" i="15"/>
  <c r="B2865" i="15"/>
  <c r="B2864" i="15"/>
  <c r="B2863" i="15"/>
  <c r="B2862" i="15"/>
  <c r="B2861" i="15"/>
  <c r="B2860" i="15"/>
  <c r="B2859" i="15"/>
  <c r="B2858" i="15"/>
  <c r="B2857" i="15"/>
  <c r="B2856" i="15"/>
  <c r="B2855" i="15"/>
  <c r="B2854" i="15"/>
  <c r="B2853" i="15"/>
  <c r="B2852" i="15"/>
  <c r="B2851" i="15"/>
  <c r="B2850" i="15"/>
  <c r="B2849" i="15"/>
  <c r="B2848" i="15"/>
  <c r="B2847" i="15"/>
  <c r="B2846" i="15"/>
  <c r="B2845" i="15"/>
  <c r="B2844" i="15"/>
  <c r="B2843" i="15"/>
  <c r="B2842" i="15"/>
  <c r="B2841" i="15"/>
  <c r="B2840" i="15"/>
  <c r="B2839" i="15"/>
  <c r="B2838" i="15"/>
  <c r="B2837" i="15"/>
  <c r="B2836" i="15"/>
  <c r="B2835" i="15"/>
  <c r="B2834" i="15"/>
  <c r="B2833" i="15"/>
  <c r="B2832" i="15"/>
  <c r="B2831" i="15"/>
  <c r="B2830" i="15"/>
  <c r="B2829" i="15"/>
  <c r="B2828" i="15"/>
  <c r="B2827" i="15"/>
  <c r="B2826" i="15"/>
  <c r="B2825" i="15"/>
  <c r="B2824" i="15"/>
  <c r="B2823" i="15"/>
  <c r="B2822" i="15"/>
  <c r="B2821" i="15"/>
  <c r="B2820" i="15"/>
  <c r="B2819" i="15"/>
  <c r="B2818" i="15"/>
  <c r="B2817" i="15"/>
  <c r="B2816" i="15"/>
  <c r="B2815" i="15"/>
  <c r="B2814" i="15"/>
  <c r="B2813" i="15"/>
  <c r="B2812" i="15"/>
  <c r="B2811" i="15"/>
  <c r="B2810" i="15"/>
  <c r="B2809" i="15"/>
  <c r="B2808" i="15"/>
  <c r="B2807" i="15"/>
  <c r="B2806" i="15"/>
  <c r="B2805" i="15"/>
  <c r="B2804" i="15"/>
  <c r="B2803" i="15"/>
  <c r="B2802" i="15"/>
  <c r="B2801" i="15"/>
  <c r="B2800" i="15"/>
  <c r="B2799" i="15"/>
  <c r="B2798" i="15"/>
  <c r="B2797" i="15"/>
  <c r="B2796" i="15"/>
  <c r="B2795" i="15"/>
  <c r="B2794" i="15"/>
  <c r="B2793" i="15"/>
  <c r="B2792" i="15"/>
  <c r="B2791" i="15"/>
  <c r="B2790" i="15"/>
  <c r="B2789" i="15"/>
  <c r="B2788" i="15"/>
  <c r="B2787" i="15"/>
  <c r="B2786" i="15"/>
  <c r="B2785" i="15"/>
  <c r="B2784" i="15"/>
  <c r="B2783" i="15"/>
  <c r="B2782" i="15"/>
  <c r="B2781" i="15"/>
  <c r="B2780" i="15"/>
  <c r="B2779" i="15"/>
  <c r="B2778" i="15"/>
  <c r="B2777" i="15"/>
  <c r="B2776" i="15"/>
  <c r="B2775" i="15"/>
  <c r="B2774" i="15"/>
  <c r="B2773" i="15"/>
  <c r="B2772" i="15"/>
  <c r="B2771" i="15"/>
  <c r="B2770" i="15"/>
  <c r="B2769" i="15"/>
  <c r="B2768" i="15"/>
  <c r="B2767" i="15"/>
  <c r="B2766" i="15"/>
  <c r="B2765" i="15"/>
  <c r="B2764" i="15"/>
  <c r="B2763" i="15"/>
  <c r="B2762" i="15"/>
  <c r="B2761" i="15"/>
  <c r="B2760" i="15"/>
  <c r="B2759" i="15"/>
  <c r="B2758" i="15"/>
  <c r="B2757" i="15"/>
  <c r="B2756" i="15"/>
  <c r="B2755" i="15"/>
  <c r="B2754" i="15"/>
  <c r="B2753" i="15"/>
  <c r="B2752" i="15"/>
  <c r="B2751" i="15"/>
  <c r="B2750" i="15"/>
  <c r="B2749" i="15"/>
  <c r="B2748" i="15"/>
  <c r="B2747" i="15"/>
  <c r="B2746" i="15"/>
  <c r="B2745" i="15"/>
  <c r="B2744" i="15"/>
  <c r="B2743" i="15"/>
  <c r="B2742" i="15"/>
  <c r="B2741" i="15"/>
  <c r="B2740" i="15"/>
  <c r="B2739" i="15"/>
  <c r="B2738" i="15"/>
  <c r="B2737" i="15"/>
  <c r="B2736" i="15"/>
  <c r="B2735" i="15"/>
  <c r="B2734" i="15"/>
  <c r="B2733" i="15"/>
  <c r="B2732" i="15"/>
  <c r="B2731" i="15"/>
  <c r="B2730" i="15"/>
  <c r="B2729" i="15"/>
  <c r="B2728" i="15"/>
  <c r="B2727" i="15"/>
  <c r="B2726" i="15"/>
  <c r="B2725" i="15"/>
  <c r="B2724" i="15"/>
  <c r="B2723" i="15"/>
  <c r="B2722" i="15"/>
  <c r="B2721" i="15"/>
  <c r="B2720" i="15"/>
  <c r="B2719" i="15"/>
  <c r="B2718" i="15"/>
  <c r="B2717" i="15"/>
  <c r="B2716" i="15"/>
  <c r="B2715" i="15"/>
  <c r="B2714" i="15"/>
  <c r="B2713" i="15"/>
  <c r="B2712" i="15"/>
  <c r="B2711" i="15"/>
  <c r="B2710" i="15"/>
  <c r="B2709" i="15"/>
  <c r="B2708" i="15"/>
  <c r="B2707" i="15"/>
  <c r="B2706" i="15"/>
  <c r="B2705" i="15"/>
  <c r="B2704" i="15"/>
  <c r="B2703" i="15"/>
  <c r="B2702" i="15"/>
  <c r="B2701" i="15"/>
  <c r="B2700" i="15"/>
  <c r="B2699" i="15"/>
  <c r="B2698" i="15"/>
  <c r="B2697" i="15"/>
  <c r="B2696" i="15"/>
  <c r="B2695" i="15"/>
  <c r="B2694" i="15"/>
  <c r="B2693" i="15"/>
  <c r="B2692" i="15"/>
  <c r="B2691" i="15"/>
  <c r="B2690" i="15"/>
  <c r="B2689" i="15"/>
  <c r="B2688" i="15"/>
  <c r="B2687" i="15"/>
  <c r="B2686" i="15"/>
  <c r="B2685" i="15"/>
  <c r="B2684" i="15"/>
  <c r="B2683" i="15"/>
  <c r="B2682" i="15"/>
  <c r="B2681" i="15"/>
  <c r="B2680" i="15"/>
  <c r="B2679" i="15"/>
  <c r="B2678" i="15"/>
  <c r="B2677" i="15"/>
  <c r="B2676" i="15"/>
  <c r="B2675" i="15"/>
  <c r="B2674" i="15"/>
  <c r="B2673" i="15"/>
  <c r="B2672" i="15"/>
  <c r="B2671" i="15"/>
  <c r="B2670" i="15"/>
  <c r="B2669" i="15"/>
  <c r="B2668" i="15"/>
  <c r="B2667" i="15"/>
  <c r="B2666" i="15"/>
  <c r="B2665" i="15"/>
  <c r="B2664" i="15"/>
  <c r="B2663" i="15"/>
  <c r="B2662" i="15"/>
  <c r="B2661" i="15"/>
  <c r="B2660" i="15"/>
  <c r="B2659" i="15"/>
  <c r="B2658" i="15"/>
  <c r="B2657" i="15"/>
  <c r="B2656" i="15"/>
  <c r="B2655" i="15"/>
  <c r="B2654" i="15"/>
  <c r="B2653" i="15"/>
  <c r="B2652" i="15"/>
  <c r="B2651" i="15"/>
  <c r="B2650" i="15"/>
  <c r="B2649" i="15"/>
  <c r="B2648" i="15"/>
  <c r="B2647" i="15"/>
  <c r="B2646" i="15"/>
  <c r="B2645" i="15"/>
  <c r="B2644" i="15"/>
  <c r="B2643" i="15"/>
  <c r="B2642" i="15"/>
  <c r="B2641" i="15"/>
  <c r="B2640" i="15"/>
  <c r="B2639" i="15"/>
  <c r="B2638" i="15"/>
  <c r="B2637" i="15"/>
  <c r="B2636" i="15"/>
  <c r="B2635" i="15"/>
  <c r="B2634" i="15"/>
  <c r="B2633" i="15"/>
  <c r="B2632" i="15"/>
  <c r="B2631" i="15"/>
  <c r="B2630" i="15"/>
  <c r="B2629" i="15"/>
  <c r="B2628" i="15"/>
  <c r="B2627" i="15"/>
  <c r="B2626" i="15"/>
  <c r="B2625" i="15"/>
  <c r="B2624" i="15"/>
  <c r="B2623" i="15"/>
  <c r="B2622" i="15"/>
  <c r="B2621" i="15"/>
  <c r="B2620" i="15"/>
  <c r="B2619" i="15"/>
  <c r="B2618" i="15"/>
  <c r="B2617" i="15"/>
  <c r="B2616" i="15"/>
  <c r="B2615" i="15"/>
  <c r="B2614" i="15"/>
  <c r="B2613" i="15"/>
  <c r="B2612" i="15"/>
  <c r="B2611" i="15"/>
  <c r="B2610" i="15"/>
  <c r="B2609" i="15"/>
  <c r="B2608" i="15"/>
  <c r="B2607" i="15"/>
  <c r="B2606" i="15"/>
  <c r="B2605" i="15"/>
  <c r="B2604" i="15"/>
  <c r="B2603" i="15"/>
  <c r="B2602" i="15"/>
  <c r="B2601" i="15"/>
  <c r="B2600" i="15"/>
  <c r="B2599" i="15"/>
  <c r="B2598" i="15"/>
  <c r="B2597" i="15"/>
  <c r="B2596" i="15"/>
  <c r="B2595" i="15"/>
  <c r="B2594" i="15"/>
  <c r="B2593" i="15"/>
  <c r="B2592" i="15"/>
  <c r="B2591" i="15"/>
  <c r="B2590" i="15"/>
  <c r="B2589" i="15"/>
  <c r="B2588" i="15"/>
  <c r="B2587" i="15"/>
  <c r="B2586" i="15"/>
  <c r="B2585" i="15"/>
  <c r="B2584" i="15"/>
  <c r="B2583" i="15"/>
  <c r="B2582" i="15"/>
  <c r="B2581" i="15"/>
  <c r="B2580" i="15"/>
  <c r="B2579" i="15"/>
  <c r="B2578" i="15"/>
  <c r="B2577" i="15"/>
  <c r="B2576" i="15"/>
  <c r="B2575" i="15"/>
  <c r="B2574" i="15"/>
  <c r="B2573" i="15"/>
  <c r="B2572" i="15"/>
  <c r="B2571" i="15"/>
  <c r="B2570" i="15"/>
  <c r="B2569" i="15"/>
  <c r="B2568" i="15"/>
  <c r="B2567" i="15"/>
  <c r="B2566" i="15"/>
  <c r="B2565" i="15"/>
  <c r="B2564" i="15"/>
  <c r="B2563" i="15"/>
  <c r="B2562" i="15"/>
  <c r="B2561" i="15"/>
  <c r="B2560" i="15"/>
  <c r="B2559" i="15"/>
  <c r="B2558" i="15"/>
  <c r="B2557" i="15"/>
  <c r="B2556" i="15"/>
  <c r="B2555" i="15"/>
  <c r="B2554" i="15"/>
  <c r="B2553" i="15"/>
  <c r="B2552" i="15"/>
  <c r="B2551" i="15"/>
  <c r="B2550" i="15"/>
  <c r="B2549" i="15"/>
  <c r="B2548" i="15"/>
  <c r="B2547" i="15"/>
  <c r="B2546" i="15"/>
  <c r="B2545" i="15"/>
  <c r="B2544" i="15"/>
  <c r="B2543" i="15"/>
  <c r="B2542" i="15"/>
  <c r="B2541" i="15"/>
  <c r="B2540" i="15"/>
  <c r="B2539" i="15"/>
  <c r="B2538" i="15"/>
  <c r="B2537" i="15"/>
  <c r="B2536" i="15"/>
  <c r="B2535" i="15"/>
  <c r="B2534" i="15"/>
  <c r="B2533" i="15"/>
  <c r="B2532" i="15"/>
  <c r="B2531" i="15"/>
  <c r="B2530" i="15"/>
  <c r="B2529" i="15"/>
  <c r="B2528" i="15"/>
  <c r="B2527" i="15"/>
  <c r="B2526" i="15"/>
  <c r="B2525" i="15"/>
  <c r="B2524" i="15"/>
  <c r="B2523" i="15"/>
  <c r="B2522" i="15"/>
  <c r="B2521" i="15"/>
  <c r="B2520" i="15"/>
  <c r="B2519" i="15"/>
  <c r="B2518" i="15"/>
  <c r="B2517" i="15"/>
  <c r="B2516" i="15"/>
  <c r="B2515" i="15"/>
  <c r="B2514" i="15"/>
  <c r="B2513" i="15"/>
  <c r="B2512" i="15"/>
  <c r="B2511" i="15"/>
  <c r="B2510" i="15"/>
  <c r="B2509" i="15"/>
  <c r="B2508" i="15"/>
  <c r="B2507" i="15"/>
  <c r="B2506" i="15"/>
  <c r="B2505" i="15"/>
  <c r="B2504" i="15"/>
  <c r="B2503" i="15"/>
  <c r="B2502" i="15"/>
  <c r="B2501" i="15"/>
  <c r="B2500" i="15"/>
  <c r="B2499" i="15"/>
  <c r="B2498" i="15"/>
  <c r="B2497" i="15"/>
  <c r="B2496" i="15"/>
  <c r="B2495" i="15"/>
  <c r="B2494" i="15"/>
  <c r="B2493" i="15"/>
  <c r="B2492" i="15"/>
  <c r="B2491" i="15"/>
  <c r="B2490" i="15"/>
  <c r="B2489" i="15"/>
  <c r="B2488" i="15"/>
  <c r="B2487" i="15"/>
  <c r="B2486" i="15"/>
  <c r="B2485" i="15"/>
  <c r="B2484" i="15"/>
  <c r="B2483" i="15"/>
  <c r="B2482" i="15"/>
  <c r="B2481" i="15"/>
  <c r="B2480" i="15"/>
  <c r="B2479" i="15"/>
  <c r="B2478" i="15"/>
  <c r="B2477" i="15"/>
  <c r="B2476" i="15"/>
  <c r="B2475" i="15"/>
  <c r="B2474" i="15"/>
  <c r="B2473" i="15"/>
  <c r="B2472" i="15"/>
  <c r="B2471" i="15"/>
  <c r="B2470" i="15"/>
  <c r="B2469" i="15"/>
  <c r="B2468" i="15"/>
  <c r="B2467" i="15"/>
  <c r="B2466" i="15"/>
  <c r="B2465" i="15"/>
  <c r="B2464" i="15"/>
  <c r="B2463" i="15"/>
  <c r="B2462" i="15"/>
  <c r="B2461" i="15"/>
  <c r="B2460" i="15"/>
  <c r="B2459" i="15"/>
  <c r="B2458" i="15"/>
  <c r="B2457" i="15"/>
  <c r="B2456" i="15"/>
  <c r="B2455" i="15"/>
  <c r="B2454" i="15"/>
  <c r="B2453" i="15"/>
  <c r="B2452" i="15"/>
  <c r="B2451" i="15"/>
  <c r="B2450" i="15"/>
  <c r="B2449" i="15"/>
  <c r="B2448" i="15"/>
  <c r="B2447" i="15"/>
  <c r="B2446" i="15"/>
  <c r="B2445" i="15"/>
  <c r="B2444" i="15"/>
  <c r="B2443" i="15"/>
  <c r="B2442" i="15"/>
  <c r="B2441" i="15"/>
  <c r="B2440" i="15"/>
  <c r="B2439" i="15"/>
  <c r="B2438" i="15"/>
  <c r="B2437" i="15"/>
  <c r="B2436" i="15"/>
  <c r="B2435" i="15"/>
  <c r="B2434" i="15"/>
  <c r="B2433" i="15"/>
  <c r="B2432" i="15"/>
  <c r="B2431" i="15"/>
  <c r="B2430" i="15"/>
  <c r="B2429" i="15"/>
  <c r="B2428" i="15"/>
  <c r="B2427" i="15"/>
  <c r="B2426" i="15"/>
  <c r="B2425" i="15"/>
  <c r="B2424" i="15"/>
  <c r="B2423" i="15"/>
  <c r="B2422" i="15"/>
  <c r="B2421" i="15"/>
  <c r="B2420" i="15"/>
  <c r="B2419" i="15"/>
  <c r="B2418" i="15"/>
  <c r="B2417" i="15"/>
  <c r="B2416" i="15"/>
  <c r="B2415" i="15"/>
  <c r="B2414" i="15"/>
  <c r="B2413" i="15"/>
  <c r="B2412" i="15"/>
  <c r="B2411" i="15"/>
  <c r="B2410" i="15"/>
  <c r="B2409" i="15"/>
  <c r="B2408" i="15"/>
  <c r="B2407" i="15"/>
  <c r="B2406" i="15"/>
  <c r="B2405" i="15"/>
  <c r="B2404" i="15"/>
  <c r="B2403" i="15"/>
  <c r="B2402" i="15"/>
  <c r="B2401" i="15"/>
  <c r="B2400" i="15"/>
  <c r="B2399" i="15"/>
  <c r="B2398" i="15"/>
  <c r="B2397" i="15"/>
  <c r="B2396" i="15"/>
  <c r="B2395" i="15"/>
  <c r="B2394" i="15"/>
  <c r="B2393" i="15"/>
  <c r="B2392" i="15"/>
  <c r="B2391" i="15"/>
  <c r="B2390" i="15"/>
  <c r="B2389" i="15"/>
  <c r="B2388" i="15"/>
  <c r="B2387" i="15"/>
  <c r="B2386" i="15"/>
  <c r="B2385" i="15"/>
  <c r="B2384" i="15"/>
  <c r="B2383" i="15"/>
  <c r="B2382" i="15"/>
  <c r="B2381" i="15"/>
  <c r="B2380" i="15"/>
  <c r="B2379" i="15"/>
  <c r="B2378" i="15"/>
  <c r="B2377" i="15"/>
  <c r="B2376" i="15"/>
  <c r="B2375" i="15"/>
  <c r="B2374" i="15"/>
  <c r="B2373" i="15"/>
  <c r="B2372" i="15"/>
  <c r="B2371" i="15"/>
  <c r="B2370" i="15"/>
  <c r="B2369" i="15"/>
  <c r="B2368" i="15"/>
  <c r="B2367" i="15"/>
  <c r="B2366" i="15"/>
  <c r="B2365" i="15"/>
  <c r="B2364" i="15"/>
  <c r="B2363" i="15"/>
  <c r="B2362" i="15"/>
  <c r="B2361" i="15"/>
  <c r="B2360" i="15"/>
  <c r="B2359" i="15"/>
  <c r="B2358" i="15"/>
  <c r="B2357" i="15"/>
  <c r="B2356" i="15"/>
  <c r="B2355" i="15"/>
  <c r="B2354" i="15"/>
  <c r="B2353" i="15"/>
  <c r="B2352" i="15"/>
  <c r="B2351" i="15"/>
  <c r="B2350" i="15"/>
  <c r="B2349" i="15"/>
  <c r="B2348" i="15"/>
  <c r="B2347" i="15"/>
  <c r="B2346" i="15"/>
  <c r="B2345" i="15"/>
  <c r="B2344" i="15"/>
  <c r="B2343" i="15"/>
  <c r="B2342" i="15"/>
  <c r="B2341" i="15"/>
  <c r="B2340" i="15"/>
  <c r="B2339" i="15"/>
  <c r="B2338" i="15"/>
  <c r="B2337" i="15"/>
  <c r="B2336" i="15"/>
  <c r="B2335" i="15"/>
  <c r="B2334" i="15"/>
  <c r="B2333" i="15"/>
  <c r="B2332" i="15"/>
  <c r="B2331" i="15"/>
  <c r="B2330" i="15"/>
  <c r="B2329" i="15"/>
  <c r="B2328" i="15"/>
  <c r="B2327" i="15"/>
  <c r="B2326" i="15"/>
  <c r="B2325" i="15"/>
  <c r="B2324" i="15"/>
  <c r="B2323" i="15"/>
  <c r="B2322" i="15"/>
  <c r="B2321" i="15"/>
  <c r="B2320" i="15"/>
  <c r="B2319" i="15"/>
  <c r="B2318" i="15"/>
  <c r="B2317" i="15"/>
  <c r="B2316" i="15"/>
  <c r="B2315" i="15"/>
  <c r="B2314" i="15"/>
  <c r="B2313" i="15"/>
  <c r="B2312" i="15"/>
  <c r="B2311" i="15"/>
  <c r="B2310" i="15"/>
  <c r="B2309" i="15"/>
  <c r="B2308" i="15"/>
  <c r="B2307" i="15"/>
  <c r="B2306" i="15"/>
  <c r="B2305" i="15"/>
  <c r="B2304" i="15"/>
  <c r="B2303" i="15"/>
  <c r="B2302" i="15"/>
  <c r="B2301" i="15"/>
  <c r="B2300" i="15"/>
  <c r="B2299" i="15"/>
  <c r="B2298" i="15"/>
  <c r="B2297" i="15"/>
  <c r="B2296" i="15"/>
  <c r="B2295" i="15"/>
  <c r="B2294" i="15"/>
  <c r="B2293" i="15"/>
  <c r="B2292" i="15"/>
  <c r="B2291" i="15"/>
  <c r="B2290" i="15"/>
  <c r="B2289" i="15"/>
  <c r="B2288" i="15"/>
  <c r="B2287" i="15"/>
  <c r="B2286" i="15"/>
  <c r="B2285" i="15"/>
  <c r="B2284" i="15"/>
  <c r="B2283" i="15"/>
  <c r="B2282" i="15"/>
  <c r="B2281" i="15"/>
  <c r="B2280" i="15"/>
  <c r="B2279" i="15"/>
  <c r="B2278" i="15"/>
  <c r="B2277" i="15"/>
  <c r="B2276" i="15"/>
  <c r="B2275" i="15"/>
  <c r="B2274" i="15"/>
  <c r="B2273" i="15"/>
  <c r="B2272" i="15"/>
  <c r="B2271" i="15"/>
  <c r="B2270" i="15"/>
  <c r="B2269" i="15"/>
  <c r="B2268" i="15"/>
  <c r="B2267" i="15"/>
  <c r="B2266" i="15"/>
  <c r="B2265" i="15"/>
  <c r="B2264" i="15"/>
  <c r="B2263" i="15"/>
  <c r="B2262" i="15"/>
  <c r="B2261" i="15"/>
  <c r="B2260" i="15"/>
  <c r="B2259" i="15"/>
  <c r="B2258" i="15"/>
  <c r="B2257" i="15"/>
  <c r="B2256" i="15"/>
  <c r="B2255" i="15"/>
  <c r="B2254" i="15"/>
  <c r="B2253" i="15"/>
  <c r="B2252" i="15"/>
  <c r="B2251" i="15"/>
  <c r="B2250" i="15"/>
  <c r="B2249" i="15"/>
  <c r="B2248" i="15"/>
  <c r="B2247" i="15"/>
  <c r="B2246" i="15"/>
  <c r="B2245" i="15"/>
  <c r="B2244" i="15"/>
  <c r="B2243" i="15"/>
  <c r="B2242" i="15"/>
  <c r="B2241" i="15"/>
  <c r="B2240" i="15"/>
  <c r="B2239" i="15"/>
  <c r="B2238" i="15"/>
  <c r="B2237" i="15"/>
  <c r="B2236" i="15"/>
  <c r="B2235" i="15"/>
  <c r="B2234" i="15"/>
  <c r="B2233" i="15"/>
  <c r="B2232" i="15"/>
  <c r="B2231" i="15"/>
  <c r="B2230" i="15"/>
  <c r="B2229" i="15"/>
  <c r="B2228" i="15"/>
  <c r="B2227" i="15"/>
  <c r="B2226" i="15"/>
  <c r="B2225" i="15"/>
  <c r="B2224" i="15"/>
  <c r="B2223" i="15"/>
  <c r="B2222" i="15"/>
  <c r="B2221" i="15"/>
  <c r="B2220" i="15"/>
  <c r="B2219" i="15"/>
  <c r="B2218" i="15"/>
  <c r="B2217" i="15"/>
  <c r="B2216" i="15"/>
  <c r="B2215" i="15"/>
  <c r="B2214" i="15"/>
  <c r="B2213" i="15"/>
  <c r="B2212" i="15"/>
  <c r="B2211" i="15"/>
  <c r="B2210" i="15"/>
  <c r="B2209" i="15"/>
  <c r="B2208" i="15"/>
  <c r="B2207" i="15"/>
  <c r="B2206" i="15"/>
  <c r="B2205" i="15"/>
  <c r="B2204" i="15"/>
  <c r="B2203" i="15"/>
  <c r="B2202" i="15"/>
  <c r="B2201" i="15"/>
  <c r="B2200" i="15"/>
  <c r="B2199" i="15"/>
  <c r="B2198" i="15"/>
  <c r="B2197" i="15"/>
  <c r="B2196" i="15"/>
  <c r="B2195" i="15"/>
  <c r="B2194" i="15"/>
  <c r="B2193" i="15"/>
  <c r="B2192" i="15"/>
  <c r="B2191" i="15"/>
  <c r="B2190" i="15"/>
  <c r="B2189" i="15"/>
  <c r="B2188" i="15"/>
  <c r="B2187" i="15"/>
  <c r="B2186" i="15"/>
  <c r="B2185" i="15"/>
  <c r="B2184" i="15"/>
  <c r="B2183" i="15"/>
  <c r="B2182" i="15"/>
  <c r="B2181" i="15"/>
  <c r="B2180" i="15"/>
  <c r="B2179" i="15"/>
  <c r="B2178" i="15"/>
  <c r="B2177" i="15"/>
  <c r="B2176" i="15"/>
  <c r="B2175" i="15"/>
  <c r="B2174" i="15"/>
  <c r="B2173" i="15"/>
  <c r="B2172" i="15"/>
  <c r="B2171" i="15"/>
  <c r="B2170" i="15"/>
  <c r="B2169" i="15"/>
  <c r="B2168" i="15"/>
  <c r="B2167" i="15"/>
  <c r="B2166" i="15"/>
  <c r="B2165" i="15"/>
  <c r="B2164" i="15"/>
  <c r="B2163" i="15"/>
  <c r="B2162" i="15"/>
  <c r="B2161" i="15"/>
  <c r="B2160" i="15"/>
  <c r="B2159" i="15"/>
  <c r="B2158" i="15"/>
  <c r="B2157" i="15"/>
  <c r="B2156" i="15"/>
  <c r="B2155" i="15"/>
  <c r="B2154" i="15"/>
  <c r="B2153" i="15"/>
  <c r="B2152" i="15"/>
  <c r="B2151" i="15"/>
  <c r="B2150" i="15"/>
  <c r="B2149" i="15"/>
  <c r="B2148" i="15"/>
  <c r="B2147" i="15"/>
  <c r="B2146" i="15"/>
  <c r="B2145" i="15"/>
  <c r="B2144" i="15"/>
  <c r="B2143" i="15"/>
  <c r="B2142" i="15"/>
  <c r="B2141" i="15"/>
  <c r="B2140" i="15"/>
  <c r="B2139" i="15"/>
  <c r="B2138" i="15"/>
  <c r="B2137" i="15"/>
  <c r="B2136" i="15"/>
  <c r="B2135" i="15"/>
  <c r="B2134" i="15"/>
  <c r="B2133" i="15"/>
  <c r="B2132" i="15"/>
  <c r="B2131" i="15"/>
  <c r="B2130" i="15"/>
  <c r="B2129" i="15"/>
  <c r="B2128" i="15"/>
  <c r="B2127" i="15"/>
  <c r="B2126" i="15"/>
  <c r="B2125" i="15"/>
  <c r="B2124" i="15"/>
  <c r="B2123" i="15"/>
  <c r="B2122" i="15"/>
  <c r="B2121" i="15"/>
  <c r="B2120" i="15"/>
  <c r="B2119" i="15"/>
  <c r="B2118" i="15"/>
  <c r="B2117" i="15"/>
  <c r="B2116" i="15"/>
  <c r="B2115" i="15"/>
  <c r="B2114" i="15"/>
  <c r="B2113" i="15"/>
  <c r="B2112" i="15"/>
  <c r="B2111" i="15"/>
  <c r="B2110" i="15"/>
  <c r="B2109" i="15"/>
  <c r="B2108" i="15"/>
  <c r="B2107" i="15"/>
  <c r="B2106" i="15"/>
  <c r="B2105" i="15"/>
  <c r="B2104" i="15"/>
  <c r="B2103" i="15"/>
  <c r="B2102" i="15"/>
  <c r="B2101" i="15"/>
  <c r="B2100" i="15"/>
  <c r="B2099" i="15"/>
  <c r="B2098" i="15"/>
  <c r="B2097" i="15"/>
  <c r="B2096" i="15"/>
  <c r="B2095" i="15"/>
  <c r="B2094" i="15"/>
  <c r="B2093" i="15"/>
  <c r="B2092" i="15"/>
  <c r="B2091" i="15"/>
  <c r="B2090" i="15"/>
  <c r="B2089" i="15"/>
  <c r="B2088" i="15"/>
  <c r="B2087" i="15"/>
  <c r="B2086" i="15"/>
  <c r="B2085" i="15"/>
  <c r="B2084" i="15"/>
  <c r="B2083" i="15"/>
  <c r="B2082" i="15"/>
  <c r="B2081" i="15"/>
  <c r="B2080" i="15"/>
  <c r="B2079" i="15"/>
  <c r="B2078" i="15"/>
  <c r="B2077" i="15"/>
  <c r="B2076" i="15"/>
  <c r="B2075" i="15"/>
  <c r="B2074" i="15"/>
  <c r="B2073" i="15"/>
  <c r="B2072" i="15"/>
  <c r="B2071" i="15"/>
  <c r="B2070" i="15"/>
  <c r="B2069" i="15"/>
  <c r="B2068" i="15"/>
  <c r="B2067" i="15"/>
  <c r="B2066" i="15"/>
  <c r="B2065" i="15"/>
  <c r="B2064" i="15"/>
  <c r="B2063" i="15"/>
  <c r="B2062" i="15"/>
  <c r="B2061" i="15"/>
  <c r="B2060" i="15"/>
  <c r="B2059" i="15"/>
  <c r="B2058" i="15"/>
  <c r="B2057" i="15"/>
  <c r="B2056" i="15"/>
  <c r="B2055" i="15"/>
  <c r="B2054" i="15"/>
  <c r="B2053" i="15"/>
  <c r="B2052" i="15"/>
  <c r="B2051" i="15"/>
  <c r="B2050" i="15"/>
  <c r="B2049" i="15"/>
  <c r="B2048" i="15"/>
  <c r="B2047" i="15"/>
  <c r="B2046" i="15"/>
  <c r="B2045" i="15"/>
  <c r="B2044" i="15"/>
  <c r="B2043" i="15"/>
  <c r="B2042" i="15"/>
  <c r="B2041" i="15"/>
  <c r="B2040" i="15"/>
  <c r="B2039" i="15"/>
  <c r="B2038" i="15"/>
  <c r="B2037" i="15"/>
  <c r="B2036" i="15"/>
  <c r="B2035" i="15"/>
  <c r="B2034" i="15"/>
  <c r="B2033" i="15"/>
  <c r="B2032" i="15"/>
  <c r="B2031" i="15"/>
  <c r="B2030" i="15"/>
  <c r="B2029" i="15"/>
  <c r="B2028" i="15"/>
  <c r="B2027" i="15"/>
  <c r="B2026" i="15"/>
  <c r="B2025" i="15"/>
  <c r="B2024" i="15"/>
  <c r="B2023" i="15"/>
  <c r="B2022" i="15"/>
  <c r="B2021" i="15"/>
  <c r="B2020" i="15"/>
  <c r="B2019" i="15"/>
  <c r="B2018" i="15"/>
  <c r="B2017" i="15"/>
  <c r="B2016" i="15"/>
  <c r="B2015" i="15"/>
  <c r="B2014" i="15"/>
  <c r="B2013" i="15"/>
  <c r="B2012" i="15"/>
  <c r="B2011" i="15"/>
  <c r="B2010" i="15"/>
  <c r="B2009" i="15"/>
  <c r="B2008" i="15"/>
  <c r="B2007" i="15"/>
  <c r="B2006" i="15"/>
  <c r="B2005" i="15"/>
  <c r="B2004" i="15"/>
  <c r="B2003" i="15"/>
  <c r="B2002" i="15"/>
  <c r="B2001" i="15"/>
  <c r="B2000" i="15"/>
  <c r="B1999" i="15"/>
  <c r="B1998" i="15"/>
  <c r="B1997" i="15"/>
  <c r="B1996" i="15"/>
  <c r="B1995" i="15"/>
  <c r="B1994" i="15"/>
  <c r="B1993" i="15"/>
  <c r="B1992" i="15"/>
  <c r="B1991" i="15"/>
  <c r="B1990" i="15"/>
  <c r="B1989" i="15"/>
  <c r="B1988" i="15"/>
  <c r="B1987" i="15"/>
  <c r="B1986" i="15"/>
  <c r="B1985" i="15"/>
  <c r="B1984" i="15"/>
  <c r="B1983" i="15"/>
  <c r="B1982" i="15"/>
  <c r="B1981" i="15"/>
  <c r="B1980" i="15"/>
  <c r="B1979" i="15"/>
  <c r="B1978" i="15"/>
  <c r="B1977" i="15"/>
  <c r="B1976" i="15"/>
  <c r="B1975" i="15"/>
  <c r="B1974" i="15"/>
  <c r="B1973" i="15"/>
  <c r="B1972" i="15"/>
  <c r="B1971" i="15"/>
  <c r="B1970" i="15"/>
  <c r="B1969" i="15"/>
  <c r="B1968" i="15"/>
  <c r="B1967" i="15"/>
  <c r="B1966" i="15"/>
  <c r="B1965" i="15"/>
  <c r="B1964" i="15"/>
  <c r="B1963" i="15"/>
  <c r="B1962" i="15"/>
  <c r="B1961" i="15"/>
  <c r="B1960" i="15"/>
  <c r="B1959" i="15"/>
  <c r="B1958" i="15"/>
  <c r="B1957" i="15"/>
  <c r="B1956" i="15"/>
  <c r="B1955" i="15"/>
  <c r="B1954" i="15"/>
  <c r="B1953" i="15"/>
  <c r="B1952" i="15"/>
  <c r="B1951" i="15"/>
  <c r="B1950" i="15"/>
  <c r="B1949" i="15"/>
  <c r="B1948" i="15"/>
  <c r="B1947" i="15"/>
  <c r="B1946" i="15"/>
  <c r="B1945" i="15"/>
  <c r="B1944" i="15"/>
  <c r="B1943" i="15"/>
  <c r="B1942" i="15"/>
  <c r="B1941" i="15"/>
  <c r="B1940" i="15"/>
  <c r="B1939" i="15"/>
  <c r="B1938" i="15"/>
  <c r="B1937" i="15"/>
  <c r="B1936" i="15"/>
  <c r="B1935" i="15"/>
  <c r="B1934" i="15"/>
  <c r="B1933" i="15"/>
  <c r="B1932" i="15"/>
  <c r="B1931" i="15"/>
  <c r="B1930" i="15"/>
  <c r="B1929" i="15"/>
  <c r="B1928" i="15"/>
  <c r="B1927" i="15"/>
  <c r="B1926" i="15"/>
  <c r="B1925" i="15"/>
  <c r="B1924" i="15"/>
  <c r="B1923" i="15"/>
  <c r="B1922" i="15"/>
  <c r="B1921" i="15"/>
  <c r="B1920" i="15"/>
  <c r="B1919" i="15"/>
  <c r="B1918" i="15"/>
  <c r="B1917" i="15"/>
  <c r="B1916" i="15"/>
  <c r="B1915" i="15"/>
  <c r="B1914" i="15"/>
  <c r="B1913" i="15"/>
  <c r="B1912" i="15"/>
  <c r="B1911" i="15"/>
  <c r="B1910" i="15"/>
  <c r="B1909" i="15"/>
  <c r="B1908" i="15"/>
  <c r="B1907" i="15"/>
  <c r="B1906" i="15"/>
  <c r="B1905" i="15"/>
  <c r="B1904" i="15"/>
  <c r="B1903" i="15"/>
  <c r="B1902" i="15"/>
  <c r="B1901" i="15"/>
  <c r="B1900" i="15"/>
  <c r="B1899" i="15"/>
  <c r="B1898" i="15"/>
  <c r="B1897" i="15"/>
  <c r="B1896" i="15"/>
  <c r="B1895" i="15"/>
  <c r="B1894" i="15"/>
  <c r="B1893" i="15"/>
  <c r="B1892" i="15"/>
  <c r="B1891" i="15"/>
  <c r="B1890" i="15"/>
  <c r="B1889" i="15"/>
  <c r="B1888" i="15"/>
  <c r="B1887" i="15"/>
  <c r="B1886" i="15"/>
  <c r="B1885" i="15"/>
  <c r="B1884" i="15"/>
  <c r="B1883" i="15"/>
  <c r="B1882" i="15"/>
  <c r="B1881" i="15"/>
  <c r="B1880" i="15"/>
  <c r="B1879" i="15"/>
  <c r="B1878" i="15"/>
  <c r="B1877" i="15"/>
  <c r="B1876" i="15"/>
  <c r="B1875" i="15"/>
  <c r="B1874" i="15"/>
  <c r="B1873" i="15"/>
  <c r="B1872" i="15"/>
  <c r="B1871" i="15"/>
  <c r="B1870" i="15"/>
  <c r="B1869" i="15"/>
  <c r="B1868" i="15"/>
  <c r="B1867" i="15"/>
  <c r="B1866" i="15"/>
  <c r="B1865" i="15"/>
  <c r="B1864" i="15"/>
  <c r="B1863" i="15"/>
  <c r="B1862" i="15"/>
  <c r="B1861" i="15"/>
  <c r="B1860" i="15"/>
  <c r="B1859" i="15"/>
  <c r="B1858" i="15"/>
  <c r="B1857" i="15"/>
  <c r="B1856" i="15"/>
  <c r="B1855" i="15"/>
  <c r="B1854" i="15"/>
  <c r="B1853" i="15"/>
  <c r="B1852" i="15"/>
  <c r="B1851" i="15"/>
  <c r="B1850" i="15"/>
  <c r="B1849" i="15"/>
  <c r="B1848" i="15"/>
  <c r="B1847" i="15"/>
  <c r="B1846" i="15"/>
  <c r="B1845" i="15"/>
  <c r="B1844" i="15"/>
  <c r="B1843" i="15"/>
  <c r="B1842" i="15"/>
  <c r="B1841" i="15"/>
  <c r="B1840" i="15"/>
  <c r="B1839" i="15"/>
  <c r="B1838" i="15"/>
  <c r="B1837" i="15"/>
  <c r="B1836" i="15"/>
  <c r="B1835" i="15"/>
  <c r="B1834" i="15"/>
  <c r="B1833" i="15"/>
  <c r="B1832" i="15"/>
  <c r="B1831" i="15"/>
  <c r="B1830" i="15"/>
  <c r="B1829" i="15"/>
  <c r="B1828" i="15"/>
  <c r="B1827" i="15"/>
  <c r="B1826" i="15"/>
  <c r="B1825" i="15"/>
  <c r="B1824" i="15"/>
  <c r="B1823" i="15"/>
  <c r="B1822" i="15"/>
  <c r="B1821" i="15"/>
  <c r="B1820" i="15"/>
  <c r="B1819" i="15"/>
  <c r="B1818" i="15"/>
  <c r="B1817" i="15"/>
  <c r="B1816" i="15"/>
  <c r="B1815" i="15"/>
  <c r="B1814" i="15"/>
  <c r="B1813" i="15"/>
  <c r="B1812" i="15"/>
  <c r="B1811" i="15"/>
  <c r="B1810" i="15"/>
  <c r="B1809" i="15"/>
  <c r="B1808" i="15"/>
  <c r="B1807" i="15"/>
  <c r="B1806" i="15"/>
  <c r="B1805" i="15"/>
  <c r="B1804" i="15"/>
  <c r="B1803" i="15"/>
  <c r="B1802" i="15"/>
  <c r="B1801" i="15"/>
  <c r="B1800" i="15"/>
  <c r="B1799" i="15"/>
  <c r="B1798" i="15"/>
  <c r="B1797" i="15"/>
  <c r="B1796" i="15"/>
  <c r="B1795" i="15"/>
  <c r="B1794" i="15"/>
  <c r="B1793" i="15"/>
  <c r="B1792" i="15"/>
  <c r="B1791" i="15"/>
  <c r="B1790" i="15"/>
  <c r="B1789" i="15"/>
  <c r="B1788" i="15"/>
  <c r="B1787" i="15"/>
  <c r="B1786" i="15"/>
  <c r="B1785" i="15"/>
  <c r="B1784" i="15"/>
  <c r="B1783" i="15"/>
  <c r="B1782" i="15"/>
  <c r="B1781" i="15"/>
  <c r="B1780" i="15"/>
  <c r="B1779" i="15"/>
  <c r="B1778" i="15"/>
  <c r="B1777" i="15"/>
  <c r="B1776" i="15"/>
  <c r="B1775" i="15"/>
  <c r="B1774" i="15"/>
  <c r="B1773" i="15"/>
  <c r="B1772" i="15"/>
  <c r="B1771" i="15"/>
  <c r="B1770" i="15"/>
  <c r="B1769" i="15"/>
  <c r="B1768" i="15"/>
  <c r="B1767" i="15"/>
  <c r="B1766" i="15"/>
  <c r="B1765" i="15"/>
  <c r="B1764" i="15"/>
  <c r="B1763" i="15"/>
  <c r="B1762" i="15"/>
  <c r="B1761" i="15"/>
  <c r="B1760" i="15"/>
  <c r="B1759" i="15"/>
  <c r="B1758" i="15"/>
  <c r="B1757" i="15"/>
  <c r="B1756" i="15"/>
  <c r="B1755" i="15"/>
  <c r="B1754" i="15"/>
  <c r="B1753" i="15"/>
  <c r="B1752" i="15"/>
  <c r="B1751" i="15"/>
  <c r="B1750" i="15"/>
  <c r="B1749" i="15"/>
  <c r="B1748" i="15"/>
  <c r="B1747" i="15"/>
  <c r="B1746" i="15"/>
  <c r="B1745" i="15"/>
  <c r="B1744" i="15"/>
  <c r="B1743" i="15"/>
  <c r="B1742" i="15"/>
  <c r="B1741" i="15"/>
  <c r="B1740" i="15"/>
  <c r="B1739" i="15"/>
  <c r="B1738" i="15"/>
  <c r="B1737" i="15"/>
  <c r="B1736" i="15"/>
  <c r="B1735" i="15"/>
  <c r="B1734" i="15"/>
  <c r="B1733" i="15"/>
  <c r="B1732" i="15"/>
  <c r="B1731" i="15"/>
  <c r="B1730" i="15"/>
  <c r="B1729" i="15"/>
  <c r="B1728" i="15"/>
  <c r="B1727" i="15"/>
  <c r="B1726" i="15"/>
  <c r="B1725" i="15"/>
  <c r="B1724" i="15"/>
  <c r="B1723" i="15"/>
  <c r="B1722" i="15"/>
  <c r="B1721" i="15"/>
  <c r="B1720" i="15"/>
  <c r="B1719" i="15"/>
  <c r="B1718" i="15"/>
  <c r="B1717" i="15"/>
  <c r="B1716" i="15"/>
  <c r="B1715" i="15"/>
  <c r="B1714" i="15"/>
  <c r="B1713" i="15"/>
  <c r="B1712" i="15"/>
  <c r="B1711" i="15"/>
  <c r="B1710" i="15"/>
  <c r="B1709" i="15"/>
  <c r="B1708" i="15"/>
  <c r="B1707" i="15"/>
  <c r="B1706" i="15"/>
  <c r="B1705" i="15"/>
  <c r="B1704" i="15"/>
  <c r="B1703" i="15"/>
  <c r="B1702" i="15"/>
  <c r="B1701" i="15"/>
  <c r="B1700" i="15"/>
  <c r="B1699" i="15"/>
  <c r="B1698" i="15"/>
  <c r="B1697" i="15"/>
  <c r="B1696" i="15"/>
  <c r="B1695" i="15"/>
  <c r="B1694" i="15"/>
  <c r="B1693" i="15"/>
  <c r="B1692" i="15"/>
  <c r="B1691" i="15"/>
  <c r="B1690" i="15"/>
  <c r="B1689" i="15"/>
  <c r="B1688" i="15"/>
  <c r="B1687" i="15"/>
  <c r="B1686" i="15"/>
  <c r="B1685" i="15"/>
  <c r="B1684" i="15"/>
  <c r="B1683" i="15"/>
  <c r="B1682" i="15"/>
  <c r="B1681" i="15"/>
  <c r="B1680" i="15"/>
  <c r="B1679" i="15"/>
  <c r="B1678" i="15"/>
  <c r="B1677" i="15"/>
  <c r="B1676" i="15"/>
  <c r="B1675" i="15"/>
  <c r="B1674" i="15"/>
  <c r="B1673" i="15"/>
  <c r="B1672" i="15"/>
  <c r="B1671" i="15"/>
  <c r="B1670" i="15"/>
  <c r="B1669" i="15"/>
  <c r="B1668" i="15"/>
  <c r="B1667" i="15"/>
  <c r="B1666" i="15"/>
  <c r="B1665" i="15"/>
  <c r="B1664" i="15"/>
  <c r="B1663" i="15"/>
  <c r="B1662" i="15"/>
  <c r="B1661" i="15"/>
  <c r="B1660" i="15"/>
  <c r="B1659" i="15"/>
  <c r="B1658" i="15"/>
  <c r="B1657" i="15"/>
  <c r="B1656" i="15"/>
  <c r="B1655" i="15"/>
  <c r="B1654" i="15"/>
  <c r="B1653" i="15"/>
  <c r="B1652" i="15"/>
  <c r="B1651" i="15"/>
  <c r="B1650" i="15"/>
  <c r="B1649" i="15"/>
  <c r="B1648" i="15"/>
  <c r="B1647" i="15"/>
  <c r="B1646" i="15"/>
  <c r="B1645" i="15"/>
  <c r="B1644" i="15"/>
  <c r="B1643" i="15"/>
  <c r="B1642" i="15"/>
  <c r="B1641" i="15"/>
  <c r="B1640" i="15"/>
  <c r="B1639" i="15"/>
  <c r="B1638" i="15"/>
  <c r="B1637" i="15"/>
  <c r="B1636" i="15"/>
  <c r="B1635" i="15"/>
  <c r="B1634" i="15"/>
  <c r="B1633" i="15"/>
  <c r="B1632" i="15"/>
  <c r="B1631" i="15"/>
  <c r="B1630" i="15"/>
  <c r="B1629" i="15"/>
  <c r="B1628" i="15"/>
  <c r="B1627" i="15"/>
  <c r="B1626" i="15"/>
  <c r="B1625" i="15"/>
  <c r="B1624" i="15"/>
  <c r="B1623" i="15"/>
  <c r="B1622" i="15"/>
  <c r="B1621" i="15"/>
  <c r="B1620" i="15"/>
  <c r="B1619" i="15"/>
  <c r="B1618" i="15"/>
  <c r="B1617" i="15"/>
  <c r="B1616" i="15"/>
  <c r="B1615" i="15"/>
  <c r="B1614" i="15"/>
  <c r="B1613" i="15"/>
  <c r="B1612" i="15"/>
  <c r="B1611" i="15"/>
  <c r="B1610" i="15"/>
  <c r="B1609" i="15"/>
  <c r="B1608" i="15"/>
  <c r="B1607" i="15"/>
  <c r="B1606" i="15"/>
  <c r="B1605" i="15"/>
  <c r="B1604" i="15"/>
  <c r="B1603" i="15"/>
  <c r="B1602" i="15"/>
  <c r="B1601" i="15"/>
  <c r="B1600" i="15"/>
  <c r="B1599" i="15"/>
  <c r="B1598" i="15"/>
  <c r="B1597" i="15"/>
  <c r="B1596" i="15"/>
  <c r="B1595" i="15"/>
  <c r="B1594" i="15"/>
  <c r="B1593" i="15"/>
  <c r="B1592" i="15"/>
  <c r="B1591" i="15"/>
  <c r="B1590" i="15"/>
  <c r="B1589" i="15"/>
  <c r="B1588" i="15"/>
  <c r="B1587" i="15"/>
  <c r="B1586" i="15"/>
  <c r="B1585" i="15"/>
  <c r="B1584" i="15"/>
  <c r="B1583" i="15"/>
  <c r="B1582" i="15"/>
  <c r="B1581" i="15"/>
  <c r="B1580" i="15"/>
  <c r="B1579" i="15"/>
  <c r="B1578" i="15"/>
  <c r="B1577" i="15"/>
  <c r="B1576" i="15"/>
  <c r="B1575" i="15"/>
  <c r="B1574" i="15"/>
  <c r="B1573" i="15"/>
  <c r="B1572" i="15"/>
  <c r="B1571" i="15"/>
  <c r="B1570" i="15"/>
  <c r="B1569" i="15"/>
  <c r="B1568" i="15"/>
  <c r="B1567" i="15"/>
  <c r="B1566" i="15"/>
  <c r="B1565" i="15"/>
  <c r="B1564" i="15"/>
  <c r="B1563" i="15"/>
  <c r="B1562" i="15"/>
  <c r="B1561" i="15"/>
  <c r="B1560" i="15"/>
  <c r="B1559" i="15"/>
  <c r="B1558" i="15"/>
  <c r="B1557" i="15"/>
  <c r="B1556" i="15"/>
  <c r="B1555" i="15"/>
  <c r="B1554" i="15"/>
  <c r="B1553" i="15"/>
  <c r="B1552" i="15"/>
  <c r="B1551" i="15"/>
  <c r="B1550" i="15"/>
  <c r="B1549" i="15"/>
  <c r="B1548" i="15"/>
  <c r="B1547" i="15"/>
  <c r="B1546" i="15"/>
  <c r="B1545" i="15"/>
  <c r="B1544" i="15"/>
  <c r="B1543" i="15"/>
  <c r="B1542" i="15"/>
  <c r="B1541" i="15"/>
  <c r="B1540" i="15"/>
  <c r="B1539" i="15"/>
  <c r="B1538" i="15"/>
  <c r="B1537" i="15"/>
  <c r="B1536" i="15"/>
  <c r="B1535" i="15"/>
  <c r="B1534" i="15"/>
  <c r="B1533" i="15"/>
  <c r="B1532" i="15"/>
  <c r="B1531" i="15"/>
  <c r="B1530" i="15"/>
  <c r="B1529" i="15"/>
  <c r="B1528" i="15"/>
  <c r="B1527" i="15"/>
  <c r="B1526" i="15"/>
  <c r="B1525" i="15"/>
  <c r="B1524" i="15"/>
  <c r="B1523" i="15"/>
  <c r="B1522" i="15"/>
  <c r="B1521" i="15"/>
  <c r="B1520" i="15"/>
  <c r="B1519" i="15"/>
  <c r="B1518" i="15"/>
  <c r="B1517" i="15"/>
  <c r="B1516" i="15"/>
  <c r="B1515" i="15"/>
  <c r="B1514" i="15"/>
  <c r="B1513" i="15"/>
  <c r="B1512" i="15"/>
  <c r="B1511" i="15"/>
  <c r="B1510" i="15"/>
  <c r="B1509" i="15"/>
  <c r="B1508" i="15"/>
  <c r="B1507" i="15"/>
  <c r="B1506" i="15"/>
  <c r="B1505" i="15"/>
  <c r="B1504" i="15"/>
  <c r="B1503" i="15"/>
  <c r="B1502" i="15"/>
  <c r="B1501" i="15"/>
  <c r="B1500" i="15"/>
  <c r="B1499" i="15"/>
  <c r="B1498" i="15"/>
  <c r="B1497" i="15"/>
  <c r="B1496" i="15"/>
  <c r="B1495" i="15"/>
  <c r="B1494" i="15"/>
  <c r="B1493" i="15"/>
  <c r="B1492" i="15"/>
  <c r="B1491" i="15"/>
  <c r="B1490" i="15"/>
  <c r="B1489" i="15"/>
  <c r="B1488" i="15"/>
  <c r="B1487" i="15"/>
  <c r="B1486" i="15"/>
  <c r="B1485" i="15"/>
  <c r="B1484" i="15"/>
  <c r="B1483" i="15"/>
  <c r="B1482" i="15"/>
  <c r="B1481" i="15"/>
  <c r="B1480" i="15"/>
  <c r="B1479" i="15"/>
  <c r="B1478" i="15"/>
  <c r="B1477" i="15"/>
  <c r="B1476" i="15"/>
  <c r="B1475" i="15"/>
  <c r="B1474" i="15"/>
  <c r="B1473" i="15"/>
  <c r="B1472" i="15"/>
  <c r="B1471" i="15"/>
  <c r="B1470" i="15"/>
  <c r="B1469" i="15"/>
  <c r="B1468" i="15"/>
  <c r="B1467" i="15"/>
  <c r="B1466" i="15"/>
  <c r="B1465" i="15"/>
  <c r="B1464" i="15"/>
  <c r="B1463" i="15"/>
  <c r="B1462" i="15"/>
  <c r="B1461" i="15"/>
  <c r="B1460" i="15"/>
  <c r="B1459" i="15"/>
  <c r="B1458" i="15"/>
  <c r="B1457" i="15"/>
  <c r="B1456" i="15"/>
  <c r="B1455" i="15"/>
  <c r="B1454" i="15"/>
  <c r="B1453" i="15"/>
  <c r="B1452" i="15"/>
  <c r="B1451" i="15"/>
  <c r="B1450" i="15"/>
  <c r="B1449" i="15"/>
  <c r="B1448" i="15"/>
  <c r="B1447" i="15"/>
  <c r="B1446" i="15"/>
  <c r="B1445" i="15"/>
  <c r="B1444" i="15"/>
  <c r="B1443" i="15"/>
  <c r="B1442" i="15"/>
  <c r="B1441" i="15"/>
  <c r="B1440" i="15"/>
  <c r="B1439" i="15"/>
  <c r="B1438" i="15"/>
  <c r="B1437" i="15"/>
  <c r="B1436" i="15"/>
  <c r="B1435" i="15"/>
  <c r="B1434" i="15"/>
  <c r="B1433" i="15"/>
  <c r="B1432" i="15"/>
  <c r="B1431" i="15"/>
  <c r="B1430" i="15"/>
  <c r="B1429" i="15"/>
  <c r="B1428" i="15"/>
  <c r="B1427" i="15"/>
  <c r="B1426" i="15"/>
  <c r="B1425" i="15"/>
  <c r="B1424" i="15"/>
  <c r="B1423" i="15"/>
  <c r="B1422" i="15"/>
  <c r="B1421" i="15"/>
  <c r="B1420" i="15"/>
  <c r="B1419" i="15"/>
  <c r="B1418" i="15"/>
  <c r="B1417" i="15"/>
  <c r="B1416" i="15"/>
  <c r="B1415" i="15"/>
  <c r="B1414" i="15"/>
  <c r="B1413" i="15"/>
  <c r="B1412" i="15"/>
  <c r="B1411" i="15"/>
  <c r="B1410" i="15"/>
  <c r="B1409" i="15"/>
  <c r="B1408" i="15"/>
  <c r="B1407" i="15"/>
  <c r="B1406" i="15"/>
  <c r="B1405" i="15"/>
  <c r="B1404" i="15"/>
  <c r="B1403" i="15"/>
  <c r="B1402" i="15"/>
  <c r="B1401" i="15"/>
  <c r="B1400" i="15"/>
  <c r="B1399" i="15"/>
  <c r="B1398" i="15"/>
  <c r="B1397" i="15"/>
  <c r="B1396" i="15"/>
  <c r="B1395" i="15"/>
  <c r="B1394" i="15"/>
  <c r="B1393" i="15"/>
  <c r="B1392" i="15"/>
  <c r="B1391" i="15"/>
  <c r="B1390" i="15"/>
  <c r="B1389" i="15"/>
  <c r="B1388" i="15"/>
  <c r="B1387" i="15"/>
  <c r="B1386" i="15"/>
  <c r="B1385" i="15"/>
  <c r="B1384" i="15"/>
  <c r="B1383" i="15"/>
  <c r="B1382" i="15"/>
  <c r="B1381" i="15"/>
  <c r="B1380" i="15"/>
  <c r="B1379" i="15"/>
  <c r="B1378" i="15"/>
  <c r="B1377" i="15"/>
  <c r="B1376" i="15"/>
  <c r="B1375" i="15"/>
  <c r="B1374" i="15"/>
  <c r="B1373" i="15"/>
  <c r="B1372" i="15"/>
  <c r="B1371" i="15"/>
  <c r="B1370" i="15"/>
  <c r="B1369" i="15"/>
  <c r="B1368" i="15"/>
  <c r="B1367" i="15"/>
  <c r="B1366" i="15"/>
  <c r="B1365" i="15"/>
  <c r="B1364" i="15"/>
  <c r="B1363" i="15"/>
  <c r="B1362" i="15"/>
  <c r="B1361" i="15"/>
  <c r="B1360" i="15"/>
  <c r="B1359" i="15"/>
  <c r="B1358" i="15"/>
  <c r="B1357" i="15"/>
  <c r="B1356" i="15"/>
  <c r="B1355" i="15"/>
  <c r="B1354" i="15"/>
  <c r="B1353" i="15"/>
  <c r="B1352" i="15"/>
  <c r="B1351" i="15"/>
  <c r="B1350" i="15"/>
  <c r="B1349" i="15"/>
  <c r="B1348" i="15"/>
  <c r="B1347" i="15"/>
  <c r="B1346" i="15"/>
  <c r="B1345" i="15"/>
  <c r="B1344" i="15"/>
  <c r="B1343" i="15"/>
  <c r="B1342" i="15"/>
  <c r="B1341" i="15"/>
  <c r="B1340" i="15"/>
  <c r="B1339" i="15"/>
  <c r="B1338" i="15"/>
  <c r="B1337" i="15"/>
  <c r="B1336" i="15"/>
  <c r="B1335" i="15"/>
  <c r="B1334" i="15"/>
  <c r="B1333" i="15"/>
  <c r="B1332" i="15"/>
  <c r="B1331" i="15"/>
  <c r="B1330" i="15"/>
  <c r="B1329" i="15"/>
  <c r="B1328" i="15"/>
  <c r="B1327" i="15"/>
  <c r="B1326" i="15"/>
  <c r="B1325" i="15"/>
  <c r="B1324" i="15"/>
  <c r="B1323" i="15"/>
  <c r="B1322" i="15"/>
  <c r="B1321" i="15"/>
  <c r="B1320" i="15"/>
  <c r="B1319" i="15"/>
  <c r="B1318" i="15"/>
  <c r="B1317" i="15"/>
  <c r="B1316" i="15"/>
  <c r="B1315" i="15"/>
  <c r="B1314" i="15"/>
  <c r="B1313" i="15"/>
  <c r="B1312" i="15"/>
  <c r="B1311" i="15"/>
  <c r="B1310" i="15"/>
  <c r="B1309" i="15"/>
  <c r="B1308" i="15"/>
  <c r="B1307" i="15"/>
  <c r="B1306" i="15"/>
  <c r="B1305" i="15"/>
  <c r="B1304" i="15"/>
  <c r="B1303" i="15"/>
  <c r="B1302" i="15"/>
  <c r="B1301" i="15"/>
  <c r="B1300" i="15"/>
  <c r="B1299" i="15"/>
  <c r="B1298" i="15"/>
  <c r="B1297" i="15"/>
  <c r="B1296" i="15"/>
  <c r="B1295" i="15"/>
  <c r="B1294" i="15"/>
  <c r="B1293" i="15"/>
  <c r="B1292" i="15"/>
  <c r="B1291" i="15"/>
  <c r="B1290" i="15"/>
  <c r="B1289" i="15"/>
  <c r="B1288" i="15"/>
  <c r="B1287" i="15"/>
  <c r="B1286" i="15"/>
  <c r="B1285" i="15"/>
  <c r="B1284" i="15"/>
  <c r="B1283" i="15"/>
  <c r="B1282" i="15"/>
  <c r="B1281" i="15"/>
  <c r="B1280" i="15"/>
  <c r="B1279" i="15"/>
  <c r="B1278" i="15"/>
  <c r="B1277" i="15"/>
  <c r="B1276" i="15"/>
  <c r="B1275" i="15"/>
  <c r="B1274" i="15"/>
  <c r="B1273" i="15"/>
  <c r="B1272" i="15"/>
  <c r="B1271" i="15"/>
  <c r="B1270" i="15"/>
  <c r="B1269" i="15"/>
  <c r="B1268" i="15"/>
  <c r="B1267" i="15"/>
  <c r="B1266" i="15"/>
  <c r="B1265" i="15"/>
  <c r="B1264" i="15"/>
  <c r="B1263" i="15"/>
  <c r="B1262" i="15"/>
  <c r="B1261" i="15"/>
  <c r="B1260" i="15"/>
  <c r="B1259" i="15"/>
  <c r="B1258" i="15"/>
  <c r="B1257" i="15"/>
  <c r="B1256" i="15"/>
  <c r="B1255" i="15"/>
  <c r="B1254" i="15"/>
  <c r="B1253" i="15"/>
  <c r="B1252" i="15"/>
  <c r="B1251" i="15"/>
  <c r="B1250" i="15"/>
  <c r="B1249" i="15"/>
  <c r="B1248" i="15"/>
  <c r="B1247" i="15"/>
  <c r="B1246" i="15"/>
  <c r="B1245" i="15"/>
  <c r="B1244" i="15"/>
  <c r="B1243" i="15"/>
  <c r="B1242" i="15"/>
  <c r="B1241" i="15"/>
  <c r="B1240" i="15"/>
  <c r="B1239" i="15"/>
  <c r="B1238" i="15"/>
  <c r="B1237" i="15"/>
  <c r="B1236" i="15"/>
  <c r="B1235" i="15"/>
  <c r="B1234" i="15"/>
  <c r="B1233" i="15"/>
  <c r="B1232" i="15"/>
  <c r="B1231" i="15"/>
  <c r="B1230" i="15"/>
  <c r="B1229" i="15"/>
  <c r="B1228" i="15"/>
  <c r="B1227" i="15"/>
  <c r="B1226" i="15"/>
  <c r="B1225" i="15"/>
  <c r="B1224" i="15"/>
  <c r="B1223" i="15"/>
  <c r="B1222" i="15"/>
  <c r="B1221" i="15"/>
  <c r="B1220" i="15"/>
  <c r="B1219" i="15"/>
  <c r="B1218" i="15"/>
  <c r="B1217" i="15"/>
  <c r="B1216" i="15"/>
  <c r="B1215" i="15"/>
  <c r="B1214" i="15"/>
  <c r="B1213" i="15"/>
  <c r="B1212" i="15"/>
  <c r="B1211" i="15"/>
  <c r="B1210" i="15"/>
  <c r="B1209" i="15"/>
  <c r="B1208" i="15"/>
  <c r="B1207" i="15"/>
  <c r="B1206" i="15"/>
  <c r="B1205" i="15"/>
  <c r="B1204" i="15"/>
  <c r="B1203" i="15"/>
  <c r="B1202" i="15"/>
  <c r="B1201" i="15"/>
  <c r="B1200" i="15"/>
  <c r="B1199" i="15"/>
  <c r="B1198" i="15"/>
  <c r="B1197" i="15"/>
  <c r="B1196" i="15"/>
  <c r="B1195" i="15"/>
  <c r="B1194" i="15"/>
  <c r="B1193" i="15"/>
  <c r="B1192" i="15"/>
  <c r="B1191" i="15"/>
  <c r="B1190" i="15"/>
  <c r="B1189" i="15"/>
  <c r="B1188" i="15"/>
  <c r="B1187" i="15"/>
  <c r="B1186" i="15"/>
  <c r="B1185" i="15"/>
  <c r="B1184" i="15"/>
  <c r="B1183" i="15"/>
  <c r="B1182" i="15"/>
  <c r="B1181" i="15"/>
  <c r="B1180" i="15"/>
  <c r="B1179" i="15"/>
  <c r="B1178" i="15"/>
  <c r="B1177" i="15"/>
  <c r="B1176" i="15"/>
  <c r="B1175" i="15"/>
  <c r="B1174" i="15"/>
  <c r="B1173" i="15"/>
  <c r="B1172" i="15"/>
  <c r="B1171" i="15"/>
  <c r="B1170" i="15"/>
  <c r="B1169" i="15"/>
  <c r="B1168" i="15"/>
  <c r="B1167" i="15"/>
  <c r="B1166" i="15"/>
  <c r="B1165" i="15"/>
  <c r="B1164" i="15"/>
  <c r="B1163" i="15"/>
  <c r="B1162" i="15"/>
  <c r="B1161" i="15"/>
  <c r="B1160" i="15"/>
  <c r="B1159" i="15"/>
  <c r="B1158" i="15"/>
  <c r="B1157" i="15"/>
  <c r="B1156" i="15"/>
  <c r="B1155" i="15"/>
  <c r="B1154" i="15"/>
  <c r="B1153" i="15"/>
  <c r="B1152" i="15"/>
  <c r="B1151" i="15"/>
  <c r="B1150" i="15"/>
  <c r="B1149" i="15"/>
  <c r="B1148" i="15"/>
  <c r="B1147" i="15"/>
  <c r="B1146" i="15"/>
  <c r="B1145" i="15"/>
  <c r="B1144" i="15"/>
  <c r="B1143" i="15"/>
  <c r="B1142" i="15"/>
  <c r="B1141" i="15"/>
  <c r="B1140" i="15"/>
  <c r="B1139" i="15"/>
  <c r="B1138" i="15"/>
  <c r="B1137" i="15"/>
  <c r="B1136" i="15"/>
  <c r="B1135" i="15"/>
  <c r="B1134" i="15"/>
  <c r="B1133" i="15"/>
  <c r="B1132" i="15"/>
  <c r="B1131" i="15"/>
  <c r="B1130" i="15"/>
  <c r="B1129" i="15"/>
  <c r="B1128" i="15"/>
  <c r="B1127" i="15"/>
  <c r="B1126" i="15"/>
  <c r="B1125" i="15"/>
  <c r="B1124" i="15"/>
  <c r="B1123" i="15"/>
  <c r="B1122" i="15"/>
  <c r="B1121" i="15"/>
  <c r="B1120" i="15"/>
  <c r="B1119" i="15"/>
  <c r="B1118" i="15"/>
  <c r="B1117" i="15"/>
  <c r="B1116" i="15"/>
  <c r="B1115" i="15"/>
  <c r="B1114" i="15"/>
  <c r="B1113" i="15"/>
  <c r="B1112" i="15"/>
  <c r="B1111" i="15"/>
  <c r="B1110" i="15"/>
  <c r="B1109" i="15"/>
  <c r="B1108" i="15"/>
  <c r="B1107" i="15"/>
  <c r="B1106" i="15"/>
  <c r="B1105" i="15"/>
  <c r="B1104" i="15"/>
  <c r="B1103" i="15"/>
  <c r="B1102" i="15"/>
  <c r="B1101" i="15"/>
  <c r="B1100" i="15"/>
  <c r="B1099" i="15"/>
  <c r="B1098" i="15"/>
  <c r="B1097" i="15"/>
  <c r="B1096" i="15"/>
  <c r="B1095" i="15"/>
  <c r="B1094" i="15"/>
  <c r="B1093" i="15"/>
  <c r="B1092" i="15"/>
  <c r="B1091" i="15"/>
  <c r="B1090" i="15"/>
  <c r="B1089" i="15"/>
  <c r="B1088" i="15"/>
  <c r="B1087" i="15"/>
  <c r="B1086" i="15"/>
  <c r="B1085" i="15"/>
  <c r="B1084" i="15"/>
  <c r="B1083" i="15"/>
  <c r="B1082" i="15"/>
  <c r="B1081" i="15"/>
  <c r="B1080" i="15"/>
  <c r="B1079" i="15"/>
  <c r="B1078" i="15"/>
  <c r="B1077" i="15"/>
  <c r="B1076" i="15"/>
  <c r="B1075" i="15"/>
  <c r="B1074" i="15"/>
  <c r="B1073" i="15"/>
  <c r="B1072" i="15"/>
  <c r="B1071" i="15"/>
  <c r="B1070" i="15"/>
  <c r="B1069" i="15"/>
  <c r="B1068" i="15"/>
  <c r="B1067" i="15"/>
  <c r="B1066" i="15"/>
  <c r="B1065" i="15"/>
  <c r="B1064" i="15"/>
  <c r="B1063" i="15"/>
  <c r="B1062" i="15"/>
  <c r="B1061" i="15"/>
  <c r="B1060" i="15"/>
  <c r="B1059" i="15"/>
  <c r="B1058" i="15"/>
  <c r="B1057" i="15"/>
  <c r="B1056" i="15"/>
  <c r="B1055" i="15"/>
  <c r="B1054" i="15"/>
  <c r="B1053" i="15"/>
  <c r="B1052" i="15"/>
  <c r="B1051" i="15"/>
  <c r="B1050" i="15"/>
  <c r="B1049" i="15"/>
  <c r="B1048" i="15"/>
  <c r="B1047" i="15"/>
  <c r="B1046" i="15"/>
  <c r="B1045" i="15"/>
  <c r="B1044" i="15"/>
  <c r="B1043" i="15"/>
  <c r="B1042" i="15"/>
  <c r="B1041" i="15"/>
  <c r="B1040" i="15"/>
  <c r="B1039" i="15"/>
  <c r="B1038" i="15"/>
  <c r="B1037" i="15"/>
  <c r="B1036" i="15"/>
  <c r="B1035" i="15"/>
  <c r="B1034" i="15"/>
  <c r="B1033" i="15"/>
  <c r="B1032" i="15"/>
  <c r="B1031" i="15"/>
  <c r="B1030" i="15"/>
  <c r="B1029" i="15"/>
  <c r="B1028" i="15"/>
  <c r="B1027" i="15"/>
  <c r="B1026" i="15"/>
  <c r="B1025" i="15"/>
  <c r="B1024" i="15"/>
  <c r="B1023" i="15"/>
  <c r="B1022" i="15"/>
  <c r="B1021" i="15"/>
  <c r="B1020" i="15"/>
  <c r="B1019" i="15"/>
  <c r="B1018" i="15"/>
  <c r="B1017" i="15"/>
  <c r="B1016" i="15"/>
  <c r="B1015" i="15"/>
  <c r="B1014" i="15"/>
  <c r="B1013" i="15"/>
  <c r="B1012" i="15"/>
  <c r="B1011" i="15"/>
  <c r="B1010" i="15"/>
  <c r="B1009" i="15"/>
  <c r="B1008" i="15"/>
  <c r="B1007" i="15"/>
  <c r="B1006" i="15"/>
  <c r="B1005" i="15"/>
  <c r="B1004" i="15"/>
  <c r="B1003" i="15"/>
  <c r="B1002" i="15"/>
  <c r="B1001" i="15"/>
  <c r="B1000" i="15"/>
  <c r="B999" i="15"/>
  <c r="B998" i="15"/>
  <c r="B997" i="15"/>
  <c r="B996" i="15"/>
  <c r="B995" i="15"/>
  <c r="B994" i="15"/>
  <c r="B993" i="15"/>
  <c r="B992" i="15"/>
  <c r="B991" i="15"/>
  <c r="B990" i="15"/>
  <c r="B989" i="15"/>
  <c r="B988" i="15"/>
  <c r="B987" i="15"/>
  <c r="B986" i="15"/>
  <c r="B985" i="15"/>
  <c r="B984" i="15"/>
  <c r="B983" i="15"/>
  <c r="B982" i="15"/>
  <c r="B981" i="15"/>
  <c r="B980" i="15"/>
  <c r="B979" i="15"/>
  <c r="B978" i="15"/>
  <c r="B977" i="15"/>
  <c r="B976" i="15"/>
  <c r="B975" i="15"/>
  <c r="B974" i="15"/>
  <c r="B973" i="15"/>
  <c r="B972" i="15"/>
  <c r="B971" i="15"/>
  <c r="B970" i="15"/>
  <c r="B969" i="15"/>
  <c r="B968" i="15"/>
  <c r="B967" i="15"/>
  <c r="B966" i="15"/>
  <c r="B965" i="15"/>
  <c r="B964" i="15"/>
  <c r="B963" i="15"/>
  <c r="B962" i="15"/>
  <c r="B961" i="15"/>
  <c r="B960" i="15"/>
  <c r="B959" i="15"/>
  <c r="B958" i="15"/>
  <c r="B957" i="15"/>
  <c r="B956" i="15"/>
  <c r="B955" i="15"/>
  <c r="B954" i="15"/>
  <c r="B953" i="15"/>
  <c r="B952" i="15"/>
  <c r="B951" i="15"/>
  <c r="B950" i="15"/>
  <c r="B949" i="15"/>
  <c r="B948" i="15"/>
  <c r="B947" i="15"/>
  <c r="B946" i="15"/>
  <c r="B945" i="15"/>
  <c r="B944" i="15"/>
  <c r="B943" i="15"/>
  <c r="B942" i="15"/>
  <c r="B941" i="15"/>
  <c r="B940" i="15"/>
  <c r="B939" i="15"/>
  <c r="B938" i="15"/>
  <c r="B937" i="15"/>
  <c r="B936" i="15"/>
  <c r="B935" i="15"/>
  <c r="B934" i="15"/>
  <c r="B933" i="15"/>
  <c r="B932" i="15"/>
  <c r="B931" i="15"/>
  <c r="B930" i="15"/>
  <c r="B929" i="15"/>
  <c r="B928" i="15"/>
  <c r="B927" i="15"/>
  <c r="B926" i="15"/>
  <c r="B925" i="15"/>
  <c r="B924" i="15"/>
  <c r="B923" i="15"/>
  <c r="B922" i="15"/>
  <c r="B921" i="15"/>
  <c r="B920" i="15"/>
  <c r="B919" i="15"/>
  <c r="B918" i="15"/>
  <c r="B917" i="15"/>
  <c r="B916" i="15"/>
  <c r="B915" i="15"/>
  <c r="B914" i="15"/>
  <c r="B913" i="15"/>
  <c r="B912" i="15"/>
  <c r="B911" i="15"/>
  <c r="B910" i="15"/>
  <c r="B909" i="15"/>
  <c r="B908" i="15"/>
  <c r="B907" i="15"/>
  <c r="B906" i="15"/>
  <c r="B905" i="15"/>
  <c r="B904" i="15"/>
  <c r="B903" i="15"/>
  <c r="B902" i="15"/>
  <c r="B901" i="15"/>
  <c r="B900" i="15"/>
  <c r="B899" i="15"/>
  <c r="B898" i="15"/>
  <c r="B897" i="15"/>
  <c r="B896" i="15"/>
  <c r="B895" i="15"/>
  <c r="B894" i="15"/>
  <c r="B893" i="15"/>
  <c r="B892" i="15"/>
  <c r="B891" i="15"/>
  <c r="B890" i="15"/>
  <c r="B889" i="15"/>
  <c r="B888" i="15"/>
  <c r="B887" i="15"/>
  <c r="B886" i="15"/>
  <c r="B885" i="15"/>
  <c r="B884" i="15"/>
  <c r="B883" i="15"/>
  <c r="B882" i="15"/>
  <c r="B881" i="15"/>
  <c r="B880" i="15"/>
  <c r="B879" i="15"/>
  <c r="B878" i="15"/>
  <c r="B877" i="15"/>
  <c r="B876" i="15"/>
  <c r="B875" i="15"/>
  <c r="B874" i="15"/>
  <c r="B873" i="15"/>
  <c r="B872" i="15"/>
  <c r="B871" i="15"/>
  <c r="B870" i="15"/>
  <c r="B869" i="15"/>
  <c r="B868" i="15"/>
  <c r="B867" i="15"/>
  <c r="B866" i="15"/>
  <c r="B865" i="15"/>
  <c r="B864" i="15"/>
  <c r="B863" i="15"/>
  <c r="B862" i="15"/>
  <c r="B861" i="15"/>
  <c r="B860" i="15"/>
  <c r="B859" i="15"/>
  <c r="B858" i="15"/>
  <c r="B857" i="15"/>
  <c r="B856" i="15"/>
  <c r="B855" i="15"/>
  <c r="B854" i="15"/>
  <c r="B853" i="15"/>
  <c r="B852" i="15"/>
  <c r="B851" i="15"/>
  <c r="B850" i="15"/>
  <c r="B849" i="15"/>
  <c r="B848" i="15"/>
  <c r="B847" i="15"/>
  <c r="B846" i="15"/>
  <c r="B845" i="15"/>
  <c r="B844" i="15"/>
  <c r="B843" i="15"/>
  <c r="B842" i="15"/>
  <c r="B841" i="15"/>
  <c r="B840" i="15"/>
  <c r="B839" i="15"/>
  <c r="B838" i="15"/>
  <c r="B837" i="15"/>
  <c r="B836" i="15"/>
  <c r="B835" i="15"/>
  <c r="B834" i="15"/>
  <c r="B833" i="15"/>
  <c r="B832" i="15"/>
  <c r="B831" i="15"/>
  <c r="B830" i="15"/>
  <c r="B829" i="15"/>
  <c r="B828" i="15"/>
  <c r="B827" i="15"/>
  <c r="B826" i="15"/>
  <c r="B825" i="15"/>
  <c r="B824" i="15"/>
  <c r="B823" i="15"/>
  <c r="B822" i="15"/>
  <c r="B821" i="15"/>
  <c r="B820" i="15"/>
  <c r="B819" i="15"/>
  <c r="B818" i="15"/>
  <c r="B817" i="15"/>
  <c r="B816" i="15"/>
  <c r="B815" i="15"/>
  <c r="B814" i="15"/>
  <c r="B813" i="15"/>
  <c r="B812" i="15"/>
  <c r="B811" i="15"/>
  <c r="B810" i="15"/>
  <c r="B809" i="15"/>
  <c r="B808" i="15"/>
  <c r="B807" i="15"/>
  <c r="B806" i="15"/>
  <c r="B805" i="15"/>
  <c r="B804" i="15"/>
  <c r="B803" i="15"/>
  <c r="B802" i="15"/>
  <c r="B801" i="15"/>
  <c r="B800" i="15"/>
  <c r="B799" i="15"/>
  <c r="B798" i="15"/>
  <c r="B797" i="15"/>
  <c r="B796" i="15"/>
  <c r="B795" i="15"/>
  <c r="B794" i="15"/>
  <c r="B793" i="15"/>
  <c r="B792" i="15"/>
  <c r="B791" i="15"/>
  <c r="B790" i="15"/>
  <c r="B789" i="15"/>
  <c r="B788" i="15"/>
  <c r="B787" i="15"/>
  <c r="B786" i="15"/>
  <c r="B785" i="15"/>
  <c r="B784" i="15"/>
  <c r="B783" i="15"/>
  <c r="B782" i="15"/>
  <c r="B781" i="15"/>
  <c r="B780" i="15"/>
  <c r="B779" i="15"/>
  <c r="B778" i="15"/>
  <c r="B777" i="15"/>
  <c r="B776" i="15"/>
  <c r="B775" i="15"/>
  <c r="B774" i="15"/>
  <c r="B773" i="15"/>
  <c r="B772" i="15"/>
  <c r="B771" i="15"/>
  <c r="B770" i="15"/>
  <c r="B769" i="15"/>
  <c r="B768" i="15"/>
  <c r="B767" i="15"/>
  <c r="B766" i="15"/>
  <c r="B765" i="15"/>
  <c r="B764" i="15"/>
  <c r="B763" i="15"/>
  <c r="B762" i="15"/>
  <c r="B761" i="15"/>
  <c r="B760" i="15"/>
  <c r="B759" i="15"/>
  <c r="B758" i="15"/>
  <c r="B757" i="15"/>
  <c r="B756" i="15"/>
  <c r="B755" i="15"/>
  <c r="B754" i="15"/>
  <c r="B753" i="15"/>
  <c r="B752" i="15"/>
  <c r="B751" i="15"/>
  <c r="B750" i="15"/>
  <c r="B749" i="15"/>
  <c r="B748" i="15"/>
  <c r="B747" i="15"/>
  <c r="B746" i="15"/>
  <c r="B745" i="15"/>
  <c r="B744" i="15"/>
  <c r="B743" i="15"/>
  <c r="B742" i="15"/>
  <c r="B741" i="15"/>
  <c r="B740" i="15"/>
  <c r="B739" i="15"/>
  <c r="B738" i="15"/>
  <c r="B737" i="15"/>
  <c r="B736" i="15"/>
  <c r="B735" i="15"/>
  <c r="B734" i="15"/>
  <c r="B733" i="15"/>
  <c r="B732" i="15"/>
  <c r="B731" i="15"/>
  <c r="B730" i="15"/>
  <c r="B729" i="15"/>
  <c r="B728" i="15"/>
  <c r="B727" i="15"/>
  <c r="B726" i="15"/>
  <c r="B725" i="15"/>
  <c r="B724" i="15"/>
  <c r="B723" i="15"/>
  <c r="B722" i="15"/>
  <c r="B721" i="15"/>
  <c r="B720" i="15"/>
  <c r="B719" i="15"/>
  <c r="B718" i="15"/>
  <c r="B717" i="15"/>
  <c r="B716" i="15"/>
  <c r="B715" i="15"/>
  <c r="B714" i="15"/>
  <c r="B713" i="15"/>
  <c r="B712" i="15"/>
  <c r="B711" i="15"/>
  <c r="B710" i="15"/>
  <c r="B709" i="15"/>
  <c r="B708" i="15"/>
  <c r="B707" i="15"/>
  <c r="B706" i="15"/>
  <c r="B705" i="15"/>
  <c r="B704" i="15"/>
  <c r="B703" i="15"/>
  <c r="B702" i="15"/>
  <c r="B701" i="15"/>
  <c r="B700" i="15"/>
  <c r="B699" i="15"/>
  <c r="B698" i="15"/>
  <c r="B697" i="15"/>
  <c r="B696" i="15"/>
  <c r="B695" i="15"/>
  <c r="B694" i="15"/>
  <c r="B693" i="15"/>
  <c r="B692" i="15"/>
  <c r="B691" i="15"/>
  <c r="B690" i="15"/>
  <c r="B689" i="15"/>
  <c r="B688" i="15"/>
  <c r="B687" i="15"/>
  <c r="B686" i="15"/>
  <c r="B685" i="15"/>
  <c r="B684" i="15"/>
  <c r="B683" i="15"/>
  <c r="B682" i="15"/>
  <c r="B681" i="15"/>
  <c r="B680" i="15"/>
  <c r="B679" i="15"/>
  <c r="B678" i="15"/>
  <c r="B677" i="15"/>
  <c r="B676" i="15"/>
  <c r="B675" i="15"/>
  <c r="B674" i="15"/>
  <c r="B673" i="15"/>
  <c r="B672" i="15"/>
  <c r="B671" i="15"/>
  <c r="B670" i="15"/>
  <c r="B669" i="15"/>
  <c r="B668" i="15"/>
  <c r="B667" i="15"/>
  <c r="B666" i="15"/>
  <c r="B665" i="15"/>
  <c r="B664" i="15"/>
  <c r="B663" i="15"/>
  <c r="B662" i="15"/>
  <c r="B661" i="15"/>
  <c r="B660" i="15"/>
  <c r="B659" i="15"/>
  <c r="B658" i="15"/>
  <c r="B657" i="15"/>
  <c r="B656" i="15"/>
  <c r="B655" i="15"/>
  <c r="B654" i="15"/>
  <c r="B653" i="15"/>
  <c r="B652" i="15"/>
  <c r="B651" i="15"/>
  <c r="B650" i="15"/>
  <c r="B649" i="15"/>
  <c r="B648" i="15"/>
  <c r="B647" i="15"/>
  <c r="B646" i="15"/>
  <c r="B645" i="15"/>
  <c r="B644" i="15"/>
  <c r="B643" i="15"/>
  <c r="B642" i="15"/>
  <c r="B641" i="15"/>
  <c r="B640" i="15"/>
  <c r="B639" i="15"/>
  <c r="B638" i="15"/>
  <c r="B637" i="15"/>
  <c r="B636" i="15"/>
  <c r="B635" i="15"/>
  <c r="B634" i="15"/>
  <c r="B633" i="15"/>
  <c r="B632" i="15"/>
  <c r="B631" i="15"/>
  <c r="B630" i="15"/>
  <c r="B629" i="15"/>
  <c r="B628" i="15"/>
  <c r="B627" i="15"/>
  <c r="B626" i="15"/>
  <c r="B625" i="15"/>
  <c r="B624" i="15"/>
  <c r="B623" i="15"/>
  <c r="B622" i="15"/>
  <c r="B621" i="15"/>
  <c r="B620" i="15"/>
  <c r="B619" i="15"/>
  <c r="B618" i="15"/>
  <c r="B617" i="15"/>
  <c r="B616" i="15"/>
  <c r="B615" i="15"/>
  <c r="B614" i="15"/>
  <c r="B613" i="15"/>
  <c r="B612" i="15"/>
  <c r="B611" i="15"/>
  <c r="B610" i="15"/>
  <c r="B609" i="15"/>
  <c r="B608" i="15"/>
  <c r="B607" i="15"/>
  <c r="B606" i="15"/>
  <c r="B605" i="15"/>
  <c r="B604" i="15"/>
  <c r="B603" i="15"/>
  <c r="B602" i="15"/>
  <c r="B601" i="15"/>
  <c r="B600" i="15"/>
  <c r="B599" i="15"/>
  <c r="B598" i="15"/>
  <c r="B597" i="15"/>
  <c r="B596" i="15"/>
  <c r="B595" i="15"/>
  <c r="B594" i="15"/>
  <c r="B593" i="15"/>
  <c r="B592" i="15"/>
  <c r="B591" i="15"/>
  <c r="B590" i="15"/>
  <c r="B589" i="15"/>
  <c r="B588" i="15"/>
  <c r="B587" i="15"/>
  <c r="B586" i="15"/>
  <c r="B585" i="15"/>
  <c r="B584" i="15"/>
  <c r="B583" i="15"/>
  <c r="B582" i="15"/>
  <c r="B581" i="15"/>
  <c r="B580" i="15"/>
  <c r="B579" i="15"/>
  <c r="B578" i="15"/>
  <c r="B577" i="15"/>
  <c r="B576" i="15"/>
  <c r="B575" i="15"/>
  <c r="B574" i="15"/>
  <c r="B573" i="15"/>
  <c r="B572" i="15"/>
  <c r="B571" i="15"/>
  <c r="B570" i="15"/>
  <c r="B569" i="15"/>
  <c r="B568" i="15"/>
  <c r="B567" i="15"/>
  <c r="B566" i="15"/>
  <c r="B565" i="15"/>
  <c r="B564" i="15"/>
  <c r="B563" i="15"/>
  <c r="B562" i="15"/>
  <c r="B561" i="15"/>
  <c r="B560" i="15"/>
  <c r="B559" i="15"/>
  <c r="B558" i="15"/>
  <c r="B557" i="15"/>
  <c r="B556" i="15"/>
  <c r="B555" i="15"/>
  <c r="B554" i="15"/>
  <c r="B553" i="15"/>
  <c r="B552" i="15"/>
  <c r="B551" i="15"/>
  <c r="B550" i="15"/>
  <c r="B549" i="15"/>
  <c r="B548" i="15"/>
  <c r="B547" i="15"/>
  <c r="B546" i="15"/>
  <c r="B545" i="15"/>
  <c r="B544" i="15"/>
  <c r="B543" i="15"/>
  <c r="B542" i="15"/>
  <c r="B541" i="15"/>
  <c r="B540" i="15"/>
  <c r="B539" i="15"/>
  <c r="B538" i="15"/>
  <c r="B537" i="15"/>
  <c r="B536" i="15"/>
  <c r="B535" i="15"/>
  <c r="B534" i="15"/>
  <c r="B533" i="15"/>
  <c r="B532" i="15"/>
  <c r="B531" i="15"/>
  <c r="B530" i="15"/>
  <c r="B529" i="15"/>
  <c r="B528" i="15"/>
  <c r="B527" i="15"/>
  <c r="B526" i="15"/>
  <c r="B525" i="15"/>
  <c r="B524" i="15"/>
  <c r="B523" i="15"/>
  <c r="B522" i="15"/>
  <c r="B521" i="15"/>
  <c r="B520" i="15"/>
  <c r="B519" i="15"/>
  <c r="B518" i="15"/>
  <c r="B517" i="15"/>
  <c r="B516" i="15"/>
  <c r="B515" i="15"/>
  <c r="B514" i="15"/>
  <c r="B513" i="15"/>
  <c r="B512" i="15"/>
  <c r="B511" i="15"/>
  <c r="B510" i="15"/>
  <c r="B509" i="15"/>
  <c r="B508" i="15"/>
  <c r="B507" i="15"/>
  <c r="B506" i="15"/>
  <c r="B505" i="15"/>
  <c r="B504" i="15"/>
  <c r="B503" i="15"/>
  <c r="B502" i="15"/>
  <c r="B501" i="15"/>
  <c r="H500" i="15"/>
  <c r="B500" i="15"/>
  <c r="H499" i="15"/>
  <c r="B499" i="15"/>
  <c r="H498" i="15"/>
  <c r="B498" i="15"/>
  <c r="H497" i="15"/>
  <c r="B497" i="15"/>
  <c r="H496" i="15"/>
  <c r="B496" i="15"/>
  <c r="H495" i="15"/>
  <c r="B495" i="15"/>
  <c r="H494" i="15"/>
  <c r="B494" i="15"/>
  <c r="H493" i="15"/>
  <c r="B493" i="15"/>
  <c r="H492" i="15"/>
  <c r="B492" i="15"/>
  <c r="H491" i="15"/>
  <c r="B491" i="15"/>
  <c r="H490" i="15"/>
  <c r="B490" i="15"/>
  <c r="H489" i="15"/>
  <c r="B489" i="15"/>
  <c r="H488" i="15"/>
  <c r="B488" i="15"/>
  <c r="H487" i="15"/>
  <c r="B487" i="15"/>
  <c r="H486" i="15"/>
  <c r="B486" i="15"/>
  <c r="H485" i="15"/>
  <c r="B485" i="15"/>
  <c r="H484" i="15"/>
  <c r="B484" i="15"/>
  <c r="H483" i="15"/>
  <c r="B483" i="15"/>
  <c r="H482" i="15"/>
  <c r="B482" i="15"/>
  <c r="H481" i="15"/>
  <c r="B481" i="15"/>
  <c r="H480" i="15"/>
  <c r="B480" i="15"/>
  <c r="H479" i="15"/>
  <c r="B479" i="15"/>
  <c r="H478" i="15"/>
  <c r="B478" i="15"/>
  <c r="H477" i="15"/>
  <c r="B477" i="15"/>
  <c r="H476" i="15"/>
  <c r="B476" i="15"/>
  <c r="H475" i="15"/>
  <c r="B475" i="15"/>
  <c r="H474" i="15"/>
  <c r="B474" i="15"/>
  <c r="H473" i="15"/>
  <c r="B473" i="15"/>
  <c r="H472" i="15"/>
  <c r="B472" i="15"/>
  <c r="H471" i="15"/>
  <c r="B471" i="15"/>
  <c r="H470" i="15"/>
  <c r="B470" i="15"/>
  <c r="H469" i="15"/>
  <c r="B469" i="15"/>
  <c r="H468" i="15"/>
  <c r="B468" i="15"/>
  <c r="H467" i="15"/>
  <c r="B467" i="15"/>
  <c r="H466" i="15"/>
  <c r="B466" i="15"/>
  <c r="H465" i="15"/>
  <c r="B465" i="15"/>
  <c r="H464" i="15"/>
  <c r="B464" i="15"/>
  <c r="H463" i="15"/>
  <c r="B463" i="15"/>
  <c r="H462" i="15"/>
  <c r="B462" i="15"/>
  <c r="H461" i="15"/>
  <c r="B461" i="15"/>
  <c r="H460" i="15"/>
  <c r="B460" i="15"/>
  <c r="H459" i="15"/>
  <c r="B459" i="15"/>
  <c r="H458" i="15"/>
  <c r="B458" i="15"/>
  <c r="H457" i="15"/>
  <c r="B457" i="15"/>
  <c r="H456" i="15"/>
  <c r="B456" i="15"/>
  <c r="H455" i="15"/>
  <c r="B455" i="15"/>
  <c r="H454" i="15"/>
  <c r="B454" i="15"/>
  <c r="H453" i="15"/>
  <c r="B453" i="15"/>
  <c r="H452" i="15"/>
  <c r="B452" i="15"/>
  <c r="H451" i="15"/>
  <c r="B451" i="15"/>
  <c r="H450" i="15"/>
  <c r="B450" i="15"/>
  <c r="H449" i="15"/>
  <c r="B449" i="15"/>
  <c r="H448" i="15"/>
  <c r="B448" i="15"/>
  <c r="H447" i="15"/>
  <c r="B447" i="15"/>
  <c r="H446" i="15"/>
  <c r="B446" i="15"/>
  <c r="H445" i="15"/>
  <c r="B445" i="15"/>
  <c r="H444" i="15"/>
  <c r="B444" i="15"/>
  <c r="H443" i="15"/>
  <c r="B443" i="15"/>
  <c r="H442" i="15"/>
  <c r="B442" i="15"/>
  <c r="H441" i="15"/>
  <c r="B441" i="15"/>
  <c r="H440" i="15"/>
  <c r="B440" i="15"/>
  <c r="H439" i="15"/>
  <c r="B439" i="15"/>
  <c r="H438" i="15"/>
  <c r="B438" i="15"/>
  <c r="H437" i="15"/>
  <c r="B437" i="15"/>
  <c r="H436" i="15"/>
  <c r="B436" i="15"/>
  <c r="H435" i="15"/>
  <c r="B435" i="15"/>
  <c r="H434" i="15"/>
  <c r="B434" i="15"/>
  <c r="H433" i="15"/>
  <c r="B433" i="15"/>
  <c r="H432" i="15"/>
  <c r="B432" i="15"/>
  <c r="H431" i="15"/>
  <c r="B431" i="15"/>
  <c r="H430" i="15"/>
  <c r="B430" i="15"/>
  <c r="H429" i="15"/>
  <c r="B429" i="15"/>
  <c r="H428" i="15"/>
  <c r="B428" i="15"/>
  <c r="H427" i="15"/>
  <c r="B427" i="15"/>
  <c r="H426" i="15"/>
  <c r="B426" i="15"/>
  <c r="H425" i="15"/>
  <c r="B425" i="15"/>
  <c r="H424" i="15"/>
  <c r="B424" i="15"/>
  <c r="H423" i="15"/>
  <c r="B423" i="15"/>
  <c r="H422" i="15"/>
  <c r="B422" i="15"/>
  <c r="H421" i="15"/>
  <c r="B421" i="15"/>
  <c r="H420" i="15"/>
  <c r="B420" i="15"/>
  <c r="H419" i="15"/>
  <c r="B419" i="15"/>
  <c r="H418" i="15"/>
  <c r="B418" i="15"/>
  <c r="H417" i="15"/>
  <c r="B417" i="15"/>
  <c r="H416" i="15"/>
  <c r="B416" i="15"/>
  <c r="H415" i="15"/>
  <c r="B415" i="15"/>
  <c r="H414" i="15"/>
  <c r="B414" i="15"/>
  <c r="H413" i="15"/>
  <c r="B413" i="15"/>
  <c r="H412" i="15"/>
  <c r="B412" i="15"/>
  <c r="H411" i="15"/>
  <c r="B411" i="15"/>
  <c r="H410" i="15"/>
  <c r="B410" i="15"/>
  <c r="H409" i="15"/>
  <c r="B409" i="15"/>
  <c r="H408" i="15"/>
  <c r="B408" i="15"/>
  <c r="H407" i="15"/>
  <c r="B407" i="15"/>
  <c r="H406" i="15"/>
  <c r="B406" i="15"/>
  <c r="H405" i="15"/>
  <c r="B405" i="15"/>
  <c r="H404" i="15"/>
  <c r="B404" i="15"/>
  <c r="H403" i="15"/>
  <c r="B403" i="15"/>
  <c r="H402" i="15"/>
  <c r="B402" i="15"/>
  <c r="H401" i="15"/>
  <c r="B401" i="15"/>
  <c r="H400" i="15"/>
  <c r="B400" i="15"/>
  <c r="H399" i="15"/>
  <c r="B399" i="15"/>
  <c r="H398" i="15"/>
  <c r="B398" i="15"/>
  <c r="H397" i="15"/>
  <c r="B397" i="15"/>
  <c r="H396" i="15"/>
  <c r="B396" i="15"/>
  <c r="H395" i="15"/>
  <c r="B395" i="15"/>
  <c r="H394" i="15"/>
  <c r="B394" i="15"/>
  <c r="H393" i="15"/>
  <c r="B393" i="15"/>
  <c r="H392" i="15"/>
  <c r="B392" i="15"/>
  <c r="H391" i="15"/>
  <c r="B391" i="15"/>
  <c r="H390" i="15"/>
  <c r="B390" i="15"/>
  <c r="H389" i="15"/>
  <c r="B389" i="15"/>
  <c r="H388" i="15"/>
  <c r="B388" i="15"/>
  <c r="H387" i="15"/>
  <c r="B387" i="15"/>
  <c r="H386" i="15"/>
  <c r="B386" i="15"/>
  <c r="H385" i="15"/>
  <c r="B385" i="15"/>
  <c r="H384" i="15"/>
  <c r="B384" i="15"/>
  <c r="H383" i="15"/>
  <c r="B383" i="15"/>
  <c r="H382" i="15"/>
  <c r="B382" i="15"/>
  <c r="H381" i="15"/>
  <c r="B381" i="15"/>
  <c r="H380" i="15"/>
  <c r="B380" i="15"/>
  <c r="H379" i="15"/>
  <c r="B379" i="15"/>
  <c r="H378" i="15"/>
  <c r="B378" i="15"/>
  <c r="H377" i="15"/>
  <c r="B377" i="15"/>
  <c r="H376" i="15"/>
  <c r="B376" i="15"/>
  <c r="H375" i="15"/>
  <c r="B375" i="15"/>
  <c r="H374" i="15"/>
  <c r="B374" i="15"/>
  <c r="H373" i="15"/>
  <c r="B373" i="15"/>
  <c r="H372" i="15"/>
  <c r="B372" i="15"/>
  <c r="H371" i="15"/>
  <c r="B371" i="15"/>
  <c r="H370" i="15"/>
  <c r="B370" i="15"/>
  <c r="H369" i="15"/>
  <c r="B369" i="15"/>
  <c r="H368" i="15"/>
  <c r="B368" i="15"/>
  <c r="H367" i="15"/>
  <c r="B367" i="15"/>
  <c r="H366" i="15"/>
  <c r="B366" i="15"/>
  <c r="H365" i="15"/>
  <c r="B365" i="15"/>
  <c r="H364" i="15"/>
  <c r="B364" i="15"/>
  <c r="H363" i="15"/>
  <c r="B363" i="15"/>
  <c r="H362" i="15"/>
  <c r="B362" i="15"/>
  <c r="H361" i="15"/>
  <c r="B361" i="15"/>
  <c r="H360" i="15"/>
  <c r="B360" i="15"/>
  <c r="H359" i="15"/>
  <c r="B359" i="15"/>
  <c r="H358" i="15"/>
  <c r="B358" i="15"/>
  <c r="H357" i="15"/>
  <c r="B357" i="15"/>
  <c r="H356" i="15"/>
  <c r="B356" i="15"/>
  <c r="H355" i="15"/>
  <c r="B355" i="15"/>
  <c r="H354" i="15"/>
  <c r="B354" i="15"/>
  <c r="H353" i="15"/>
  <c r="B353" i="15"/>
  <c r="H352" i="15"/>
  <c r="B352" i="15"/>
  <c r="H351" i="15"/>
  <c r="B351" i="15"/>
  <c r="H350" i="15"/>
  <c r="B350" i="15"/>
  <c r="H349" i="15"/>
  <c r="B349" i="15"/>
  <c r="H348" i="15"/>
  <c r="B348" i="15"/>
  <c r="H347" i="15"/>
  <c r="B347" i="15"/>
  <c r="H346" i="15"/>
  <c r="B346" i="15"/>
  <c r="H345" i="15"/>
  <c r="B345" i="15"/>
  <c r="H344" i="15"/>
  <c r="B344" i="15"/>
  <c r="H343" i="15"/>
  <c r="B343" i="15"/>
  <c r="H342" i="15"/>
  <c r="B342" i="15"/>
  <c r="H341" i="15"/>
  <c r="B341" i="15"/>
  <c r="H340" i="15"/>
  <c r="B340" i="15"/>
  <c r="H339" i="15"/>
  <c r="B339" i="15"/>
  <c r="H338" i="15"/>
  <c r="B338" i="15"/>
  <c r="H337" i="15"/>
  <c r="B337" i="15"/>
  <c r="H336" i="15"/>
  <c r="B336" i="15"/>
  <c r="H335" i="15"/>
  <c r="B335" i="15"/>
  <c r="H334" i="15"/>
  <c r="B334" i="15"/>
  <c r="H333" i="15"/>
  <c r="B333" i="15"/>
  <c r="H332" i="15"/>
  <c r="B332" i="15"/>
  <c r="H331" i="15"/>
  <c r="B331" i="15"/>
  <c r="H330" i="15"/>
  <c r="B330" i="15"/>
  <c r="H329" i="15"/>
  <c r="B329" i="15"/>
  <c r="H328" i="15"/>
  <c r="B328" i="15"/>
  <c r="H327" i="15"/>
  <c r="B327" i="15"/>
  <c r="H326" i="15"/>
  <c r="B326" i="15"/>
  <c r="H325" i="15"/>
  <c r="B325" i="15"/>
  <c r="H324" i="15"/>
  <c r="B324" i="15"/>
  <c r="H323" i="15"/>
  <c r="B323" i="15"/>
  <c r="H322" i="15"/>
  <c r="B322" i="15"/>
  <c r="H321" i="15"/>
  <c r="B321" i="15"/>
  <c r="H320" i="15"/>
  <c r="B320" i="15"/>
  <c r="H319" i="15"/>
  <c r="B319" i="15"/>
  <c r="H318" i="15"/>
  <c r="B318" i="15"/>
  <c r="H317" i="15"/>
  <c r="B317" i="15"/>
  <c r="H316" i="15"/>
  <c r="B316" i="15"/>
  <c r="H315" i="15"/>
  <c r="B315" i="15"/>
  <c r="H314" i="15"/>
  <c r="B314" i="15"/>
  <c r="H313" i="15"/>
  <c r="B313" i="15"/>
  <c r="H312" i="15"/>
  <c r="B312" i="15"/>
  <c r="H311" i="15"/>
  <c r="B311" i="15"/>
  <c r="H310" i="15"/>
  <c r="B310" i="15"/>
  <c r="H309" i="15"/>
  <c r="B309" i="15"/>
  <c r="H308" i="15"/>
  <c r="B308" i="15"/>
  <c r="H307" i="15"/>
  <c r="B307" i="15"/>
  <c r="H306" i="15"/>
  <c r="B306" i="15"/>
  <c r="H305" i="15"/>
  <c r="B305" i="15"/>
  <c r="H304" i="15"/>
  <c r="B304" i="15"/>
  <c r="H303" i="15"/>
  <c r="B303" i="15"/>
  <c r="H302" i="15"/>
  <c r="B302" i="15"/>
  <c r="H301" i="15"/>
  <c r="B301" i="15"/>
  <c r="H300" i="15"/>
  <c r="B300" i="15"/>
  <c r="H299" i="15"/>
  <c r="B299" i="15"/>
  <c r="H298" i="15"/>
  <c r="B298" i="15"/>
  <c r="H297" i="15"/>
  <c r="B297" i="15"/>
  <c r="H296" i="15"/>
  <c r="B296" i="15"/>
  <c r="H295" i="15"/>
  <c r="B295" i="15"/>
  <c r="H294" i="15"/>
  <c r="B294" i="15"/>
  <c r="H293" i="15"/>
  <c r="B293" i="15"/>
  <c r="H292" i="15"/>
  <c r="B292" i="15"/>
  <c r="H291" i="15"/>
  <c r="B291" i="15"/>
  <c r="H290" i="15"/>
  <c r="B290" i="15"/>
  <c r="H289" i="15"/>
  <c r="B289" i="15"/>
  <c r="H288" i="15"/>
  <c r="B288" i="15"/>
  <c r="H287" i="15"/>
  <c r="B287" i="15"/>
  <c r="H286" i="15"/>
  <c r="B286" i="15"/>
  <c r="H285" i="15"/>
  <c r="B285" i="15"/>
  <c r="H284" i="15"/>
  <c r="B284" i="15"/>
  <c r="H283" i="15"/>
  <c r="B283" i="15"/>
  <c r="H282" i="15"/>
  <c r="B282" i="15"/>
  <c r="H281" i="15"/>
  <c r="B281" i="15"/>
  <c r="H280" i="15"/>
  <c r="B280" i="15"/>
  <c r="H279" i="15"/>
  <c r="B279" i="15"/>
  <c r="H278" i="15"/>
  <c r="B278" i="15"/>
  <c r="H277" i="15"/>
  <c r="B277" i="15"/>
  <c r="H276" i="15"/>
  <c r="B276" i="15"/>
  <c r="H275" i="15"/>
  <c r="B275" i="15"/>
  <c r="H274" i="15"/>
  <c r="B274" i="15"/>
  <c r="H273" i="15"/>
  <c r="B273" i="15"/>
  <c r="H272" i="15"/>
  <c r="B272" i="15"/>
  <c r="H271" i="15"/>
  <c r="B271" i="15"/>
  <c r="H270" i="15"/>
  <c r="B270" i="15"/>
  <c r="H269" i="15"/>
  <c r="B269" i="15"/>
  <c r="H268" i="15"/>
  <c r="B268" i="15"/>
  <c r="H267" i="15"/>
  <c r="B267" i="15"/>
  <c r="H266" i="15"/>
  <c r="B266" i="15"/>
  <c r="H265" i="15"/>
  <c r="B265" i="15"/>
  <c r="H264" i="15"/>
  <c r="B264" i="15"/>
  <c r="H263" i="15"/>
  <c r="B263" i="15"/>
  <c r="H262" i="15"/>
  <c r="B262" i="15"/>
  <c r="H261" i="15"/>
  <c r="B261" i="15"/>
  <c r="H260" i="15"/>
  <c r="B260" i="15"/>
  <c r="H259" i="15"/>
  <c r="B259" i="15"/>
  <c r="H258" i="15"/>
  <c r="B258" i="15"/>
  <c r="H257" i="15"/>
  <c r="B257" i="15"/>
  <c r="H256" i="15"/>
  <c r="B256" i="15"/>
  <c r="H255" i="15"/>
  <c r="B255" i="15"/>
  <c r="H254" i="15"/>
  <c r="B254" i="15"/>
  <c r="H253" i="15"/>
  <c r="B253" i="15"/>
  <c r="H252" i="15"/>
  <c r="B252" i="15"/>
  <c r="H251" i="15"/>
  <c r="B251" i="15"/>
  <c r="H250" i="15"/>
  <c r="B250" i="15"/>
  <c r="H249" i="15"/>
  <c r="B249" i="15"/>
  <c r="H248" i="15"/>
  <c r="B248" i="15"/>
  <c r="H247" i="15"/>
  <c r="B247" i="15"/>
  <c r="H246" i="15"/>
  <c r="B246" i="15"/>
  <c r="H245" i="15"/>
  <c r="B245" i="15"/>
  <c r="H244" i="15"/>
  <c r="B244" i="15"/>
  <c r="H243" i="15"/>
  <c r="B243" i="15"/>
  <c r="H242" i="15"/>
  <c r="B242" i="15"/>
  <c r="H241" i="15"/>
  <c r="B241" i="15"/>
  <c r="H240" i="15"/>
  <c r="B240" i="15"/>
  <c r="H239" i="15"/>
  <c r="B239" i="15"/>
  <c r="H238" i="15"/>
  <c r="B238" i="15"/>
  <c r="H237" i="15"/>
  <c r="B237" i="15"/>
  <c r="H236" i="15"/>
  <c r="B236" i="15"/>
  <c r="H235" i="15"/>
  <c r="B235" i="15"/>
  <c r="H234" i="15"/>
  <c r="B234" i="15"/>
  <c r="H233" i="15"/>
  <c r="B233" i="15"/>
  <c r="H232" i="15"/>
  <c r="B232" i="15"/>
  <c r="H231" i="15"/>
  <c r="B231" i="15"/>
  <c r="H230" i="15"/>
  <c r="B230" i="15"/>
  <c r="H229" i="15"/>
  <c r="B229" i="15"/>
  <c r="H228" i="15"/>
  <c r="B228" i="15"/>
  <c r="H227" i="15"/>
  <c r="B227" i="15"/>
  <c r="H226" i="15"/>
  <c r="B226" i="15"/>
  <c r="H225" i="15"/>
  <c r="B225" i="15"/>
  <c r="H224" i="15"/>
  <c r="B224" i="15"/>
  <c r="H223" i="15"/>
  <c r="B223" i="15"/>
  <c r="H222" i="15"/>
  <c r="B222" i="15"/>
  <c r="H221" i="15"/>
  <c r="B221" i="15"/>
  <c r="H220" i="15"/>
  <c r="B220" i="15"/>
  <c r="H219" i="15"/>
  <c r="B219" i="15"/>
  <c r="H218" i="15"/>
  <c r="B218" i="15"/>
  <c r="H217" i="15"/>
  <c r="B217" i="15"/>
  <c r="H216" i="15"/>
  <c r="B216" i="15"/>
  <c r="H215" i="15"/>
  <c r="B215" i="15"/>
  <c r="H214" i="15"/>
  <c r="B214" i="15"/>
  <c r="H213" i="15"/>
  <c r="B213" i="15"/>
  <c r="H212" i="15"/>
  <c r="B212" i="15"/>
  <c r="H211" i="15"/>
  <c r="B211" i="15"/>
  <c r="H210" i="15"/>
  <c r="B210" i="15"/>
  <c r="H209" i="15"/>
  <c r="B209" i="15"/>
  <c r="H208" i="15"/>
  <c r="B208" i="15"/>
  <c r="H207" i="15"/>
  <c r="B207" i="15"/>
  <c r="H206" i="15"/>
  <c r="B206" i="15"/>
  <c r="H205" i="15"/>
  <c r="B205" i="15"/>
  <c r="H204" i="15"/>
  <c r="B204" i="15"/>
  <c r="H203" i="15"/>
  <c r="B203" i="15"/>
  <c r="H202" i="15"/>
  <c r="B202" i="15"/>
  <c r="H201" i="15"/>
  <c r="B201" i="15"/>
  <c r="H200" i="15"/>
  <c r="B200" i="15"/>
  <c r="H199" i="15"/>
  <c r="B199" i="15"/>
  <c r="H198" i="15"/>
  <c r="B198" i="15"/>
  <c r="H197" i="15"/>
  <c r="B197" i="15"/>
  <c r="H196" i="15"/>
  <c r="B196" i="15"/>
  <c r="H195" i="15"/>
  <c r="B195" i="15"/>
  <c r="H194" i="15"/>
  <c r="B194" i="15"/>
  <c r="H193" i="15"/>
  <c r="B193" i="15"/>
  <c r="H192" i="15"/>
  <c r="B192" i="15"/>
  <c r="H191" i="15"/>
  <c r="B191" i="15"/>
  <c r="H190" i="15"/>
  <c r="B190" i="15"/>
  <c r="H189" i="15"/>
  <c r="B189" i="15"/>
  <c r="H188" i="15"/>
  <c r="B188" i="15"/>
  <c r="H187" i="15"/>
  <c r="B187" i="15"/>
  <c r="H186" i="15"/>
  <c r="B186" i="15"/>
  <c r="H185" i="15"/>
  <c r="B185" i="15"/>
  <c r="H184" i="15"/>
  <c r="B184" i="15"/>
  <c r="H183" i="15"/>
  <c r="B183" i="15"/>
  <c r="H182" i="15"/>
  <c r="B182" i="15"/>
  <c r="H181" i="15"/>
  <c r="B181" i="15"/>
  <c r="H180" i="15"/>
  <c r="B180" i="15"/>
  <c r="H179" i="15"/>
  <c r="B179" i="15"/>
  <c r="H178" i="15"/>
  <c r="B178" i="15"/>
  <c r="H177" i="15"/>
  <c r="B177" i="15"/>
  <c r="H176" i="15"/>
  <c r="B176" i="15"/>
  <c r="H175" i="15"/>
  <c r="B175" i="15"/>
  <c r="H174" i="15"/>
  <c r="B174" i="15"/>
  <c r="H173" i="15"/>
  <c r="B173" i="15"/>
  <c r="H172" i="15"/>
  <c r="B172" i="15"/>
  <c r="H171" i="15"/>
  <c r="B171" i="15"/>
  <c r="H170" i="15"/>
  <c r="B170" i="15"/>
  <c r="H169" i="15"/>
  <c r="B169" i="15"/>
  <c r="H168" i="15"/>
  <c r="B168" i="15"/>
  <c r="H167" i="15"/>
  <c r="B167" i="15"/>
  <c r="H166" i="15"/>
  <c r="B166" i="15"/>
  <c r="H165" i="15"/>
  <c r="B165" i="15"/>
  <c r="H164" i="15"/>
  <c r="B164" i="15"/>
  <c r="H163" i="15"/>
  <c r="B163" i="15"/>
  <c r="H162" i="15"/>
  <c r="B162" i="15"/>
  <c r="H161" i="15"/>
  <c r="B161" i="15"/>
  <c r="H160" i="15"/>
  <c r="B160" i="15"/>
  <c r="H159" i="15"/>
  <c r="B159" i="15"/>
  <c r="H158" i="15"/>
  <c r="B158" i="15"/>
  <c r="H157" i="15"/>
  <c r="B157" i="15"/>
  <c r="H156" i="15"/>
  <c r="B156" i="15"/>
  <c r="H155" i="15"/>
  <c r="B155" i="15"/>
  <c r="H154" i="15"/>
  <c r="B154" i="15"/>
  <c r="H153" i="15"/>
  <c r="B153" i="15"/>
  <c r="H152" i="15"/>
  <c r="B152" i="15"/>
  <c r="H151" i="15"/>
  <c r="B151" i="15"/>
  <c r="H150" i="15"/>
  <c r="B150" i="15"/>
  <c r="H149" i="15"/>
  <c r="B149" i="15"/>
  <c r="H148" i="15"/>
  <c r="B148" i="15"/>
  <c r="H147" i="15"/>
  <c r="B147" i="15"/>
  <c r="H146" i="15"/>
  <c r="B146" i="15"/>
  <c r="H145" i="15"/>
  <c r="B145" i="15"/>
  <c r="H144" i="15"/>
  <c r="B144" i="15"/>
  <c r="H143" i="15"/>
  <c r="B143" i="15"/>
  <c r="H142" i="15"/>
  <c r="B142" i="15"/>
  <c r="H141" i="15"/>
  <c r="B141" i="15"/>
  <c r="H140" i="15"/>
  <c r="B140" i="15"/>
  <c r="H139" i="15"/>
  <c r="B139" i="15"/>
  <c r="H138" i="15"/>
  <c r="B138" i="15"/>
  <c r="H137" i="15"/>
  <c r="B137" i="15"/>
  <c r="H136" i="15"/>
  <c r="B136" i="15"/>
  <c r="H135" i="15"/>
  <c r="B135" i="15"/>
  <c r="H134" i="15"/>
  <c r="B134" i="15"/>
  <c r="H133" i="15"/>
  <c r="B133" i="15"/>
  <c r="H132" i="15"/>
  <c r="B132" i="15"/>
  <c r="H131" i="15"/>
  <c r="B131" i="15"/>
  <c r="H130" i="15"/>
  <c r="B130" i="15"/>
  <c r="H129" i="15"/>
  <c r="B129" i="15"/>
  <c r="H128" i="15"/>
  <c r="B128" i="15"/>
  <c r="H127" i="15"/>
  <c r="B127" i="15"/>
  <c r="H126" i="15"/>
  <c r="B126" i="15"/>
  <c r="H125" i="15"/>
  <c r="B125" i="15"/>
  <c r="H124" i="15"/>
  <c r="B124" i="15"/>
  <c r="H123" i="15"/>
  <c r="B123" i="15"/>
  <c r="H122" i="15"/>
  <c r="B122" i="15"/>
  <c r="H121" i="15"/>
  <c r="B121" i="15"/>
  <c r="H120" i="15"/>
  <c r="B120" i="15"/>
  <c r="H119" i="15"/>
  <c r="B119" i="15"/>
  <c r="H118" i="15"/>
  <c r="B118" i="15"/>
  <c r="H117" i="15"/>
  <c r="B117" i="15"/>
  <c r="H116" i="15"/>
  <c r="B116" i="15"/>
  <c r="H115" i="15"/>
  <c r="B115" i="15"/>
  <c r="H114" i="15"/>
  <c r="B114" i="15"/>
  <c r="H113" i="15"/>
  <c r="B113" i="15"/>
  <c r="H112" i="15"/>
  <c r="B112" i="15"/>
  <c r="H111" i="15"/>
  <c r="B111" i="15"/>
  <c r="H110" i="15"/>
  <c r="B110" i="15"/>
  <c r="H109" i="15"/>
  <c r="B109" i="15"/>
  <c r="H108" i="15"/>
  <c r="B108" i="15"/>
  <c r="H107" i="15"/>
  <c r="B107" i="15"/>
  <c r="H106" i="15"/>
  <c r="B106" i="15"/>
  <c r="H105" i="15"/>
  <c r="B105" i="15"/>
  <c r="H104" i="15"/>
  <c r="B104" i="15"/>
  <c r="H103" i="15"/>
  <c r="B103" i="15"/>
  <c r="H102" i="15"/>
  <c r="B102" i="15"/>
  <c r="H101" i="15"/>
  <c r="B101" i="15"/>
  <c r="H100" i="15"/>
  <c r="B100" i="15"/>
  <c r="H99" i="15"/>
  <c r="B99" i="15"/>
  <c r="H98" i="15"/>
  <c r="B98" i="15"/>
  <c r="H97" i="15"/>
  <c r="B97" i="15"/>
  <c r="H96" i="15"/>
  <c r="B96" i="15"/>
  <c r="H95" i="15"/>
  <c r="B95" i="15"/>
  <c r="H94" i="15"/>
  <c r="B94" i="15"/>
  <c r="H93" i="15"/>
  <c r="B93" i="15"/>
  <c r="H92" i="15"/>
  <c r="B92" i="15"/>
  <c r="H91" i="15"/>
  <c r="B91" i="15"/>
  <c r="H90" i="15"/>
  <c r="B90" i="15"/>
  <c r="H89" i="15"/>
  <c r="B89" i="15"/>
  <c r="H88" i="15"/>
  <c r="B88" i="15"/>
  <c r="H87" i="15"/>
  <c r="B87" i="15"/>
  <c r="H86" i="15"/>
  <c r="B86" i="15"/>
  <c r="H85" i="15"/>
  <c r="B85" i="15"/>
  <c r="H84" i="15"/>
  <c r="B84" i="15"/>
  <c r="H83" i="15"/>
  <c r="B83" i="15"/>
  <c r="H82" i="15"/>
  <c r="B82" i="15"/>
  <c r="H81" i="15"/>
  <c r="B81" i="15"/>
  <c r="H80" i="15"/>
  <c r="B80" i="15"/>
  <c r="H79" i="15"/>
  <c r="B79" i="15"/>
  <c r="H78" i="15"/>
  <c r="B78" i="15"/>
  <c r="H77" i="15"/>
  <c r="B77" i="15"/>
  <c r="H76" i="15"/>
  <c r="B76" i="15"/>
  <c r="H75" i="15"/>
  <c r="B75" i="15"/>
  <c r="H74" i="15"/>
  <c r="B74" i="15"/>
  <c r="H73" i="15"/>
  <c r="B73" i="15"/>
  <c r="H72" i="15"/>
  <c r="B72" i="15"/>
  <c r="H71" i="15"/>
  <c r="B71" i="15"/>
  <c r="H70" i="15"/>
  <c r="B70" i="15"/>
  <c r="H69" i="15"/>
  <c r="B69" i="15"/>
  <c r="H68" i="15"/>
  <c r="B68" i="15"/>
  <c r="H67" i="15"/>
  <c r="B67" i="15"/>
  <c r="H66" i="15"/>
  <c r="B66" i="15"/>
  <c r="H65" i="15"/>
  <c r="B65" i="15"/>
  <c r="H64" i="15"/>
  <c r="B64" i="15"/>
  <c r="H63" i="15"/>
  <c r="B63" i="15"/>
  <c r="H62" i="15"/>
  <c r="B62" i="15"/>
  <c r="H61" i="15"/>
  <c r="B61" i="15"/>
  <c r="H60" i="15"/>
  <c r="B60" i="15"/>
  <c r="H59" i="15"/>
  <c r="B59" i="15"/>
  <c r="H58" i="15"/>
  <c r="B58" i="15"/>
  <c r="H57" i="15"/>
  <c r="B57" i="15"/>
  <c r="H56" i="15"/>
  <c r="B56" i="15"/>
  <c r="H55" i="15"/>
  <c r="B55" i="15"/>
  <c r="H54" i="15"/>
  <c r="B54" i="15"/>
  <c r="H53" i="15"/>
  <c r="B53" i="15"/>
  <c r="H52" i="15"/>
  <c r="B52" i="15"/>
  <c r="H51" i="15"/>
  <c r="B51" i="15"/>
  <c r="H50" i="15"/>
  <c r="B50" i="15"/>
  <c r="H49" i="15"/>
  <c r="B49" i="15"/>
  <c r="H48" i="15"/>
  <c r="B48" i="15"/>
  <c r="H47" i="15"/>
  <c r="B47" i="15"/>
  <c r="H46" i="15"/>
  <c r="B46" i="15"/>
  <c r="H45" i="15"/>
  <c r="B45" i="15"/>
  <c r="H44" i="15"/>
  <c r="B44" i="15"/>
  <c r="H43" i="15"/>
  <c r="B43" i="15"/>
  <c r="H42" i="15"/>
  <c r="B42" i="15"/>
  <c r="H41" i="15"/>
  <c r="B41" i="15"/>
  <c r="H40" i="15"/>
  <c r="B40" i="15"/>
  <c r="H39" i="15"/>
  <c r="B39" i="15"/>
  <c r="H38" i="15"/>
  <c r="B38" i="15"/>
  <c r="H37" i="15"/>
  <c r="B37" i="15"/>
  <c r="H36" i="15"/>
  <c r="B36" i="15"/>
  <c r="H35" i="15"/>
  <c r="B35" i="15"/>
  <c r="H34" i="15"/>
  <c r="B34" i="15"/>
  <c r="H33" i="15"/>
  <c r="B33" i="15"/>
  <c r="H32" i="15"/>
  <c r="Q5" i="9" s="1"/>
  <c r="R5" i="9" s="1"/>
  <c r="B32" i="15"/>
  <c r="H31" i="15"/>
  <c r="H30" i="15"/>
  <c r="B30" i="15"/>
  <c r="H29" i="15"/>
  <c r="B29" i="15"/>
  <c r="H28" i="15"/>
  <c r="B28" i="15"/>
  <c r="H27" i="15"/>
  <c r="B27" i="15"/>
  <c r="H26" i="15"/>
  <c r="B26" i="15"/>
  <c r="H25" i="15"/>
  <c r="B25" i="15"/>
  <c r="H24" i="15"/>
  <c r="B24" i="15"/>
  <c r="H23" i="15"/>
  <c r="B23" i="15"/>
  <c r="H22" i="15"/>
  <c r="B22" i="15"/>
  <c r="H21" i="15"/>
  <c r="B21" i="15"/>
  <c r="H20" i="15"/>
  <c r="B20" i="15"/>
  <c r="H19" i="15"/>
  <c r="B19" i="15"/>
  <c r="H18" i="15"/>
  <c r="B18" i="15"/>
  <c r="H17" i="15"/>
  <c r="B17" i="15"/>
  <c r="H16" i="15"/>
  <c r="B16" i="15"/>
  <c r="H15" i="15"/>
  <c r="B15" i="15"/>
  <c r="H14" i="15"/>
  <c r="B14" i="15"/>
  <c r="H13" i="15"/>
  <c r="B13" i="15"/>
  <c r="H12" i="15"/>
  <c r="B12" i="15"/>
  <c r="H11" i="15"/>
  <c r="B11" i="15"/>
  <c r="H10" i="15"/>
  <c r="B10" i="15"/>
  <c r="H9" i="15"/>
  <c r="B9" i="15"/>
  <c r="H8" i="15"/>
  <c r="B8" i="15"/>
  <c r="H7" i="15"/>
  <c r="B7" i="15"/>
  <c r="H6" i="15"/>
  <c r="B6" i="15"/>
  <c r="H5" i="15"/>
  <c r="B5" i="15"/>
  <c r="H4" i="15"/>
  <c r="B4" i="15"/>
  <c r="H3" i="15"/>
  <c r="B3" i="15"/>
  <c r="B2" i="15"/>
  <c r="O23" i="9"/>
  <c r="O40" i="9" s="1"/>
  <c r="O48" i="9" s="1"/>
  <c r="O64" i="9" s="1"/>
  <c r="N23" i="9"/>
  <c r="N40" i="9" s="1"/>
  <c r="N48" i="9" s="1"/>
  <c r="N64" i="9" s="1"/>
  <c r="J23" i="9"/>
  <c r="J40" i="9" s="1"/>
  <c r="J48" i="9" s="1"/>
  <c r="J64" i="9" s="1"/>
  <c r="M7" i="9"/>
  <c r="U76" i="11"/>
  <c r="U75" i="11"/>
  <c r="Z88" i="23"/>
  <c r="Y88" i="23"/>
  <c r="X88" i="23"/>
  <c r="W88" i="23"/>
  <c r="V88" i="23"/>
  <c r="U88" i="23"/>
  <c r="T88" i="23"/>
  <c r="S88" i="23"/>
  <c r="R88" i="23"/>
  <c r="Q88" i="23"/>
  <c r="P88" i="23"/>
  <c r="O88" i="23"/>
  <c r="Z83" i="23"/>
  <c r="Y83" i="23"/>
  <c r="X83" i="23"/>
  <c r="W83" i="23"/>
  <c r="V83" i="23"/>
  <c r="U83" i="23"/>
  <c r="T83" i="23"/>
  <c r="S83" i="23"/>
  <c r="R83" i="23"/>
  <c r="Q83" i="23"/>
  <c r="P83" i="23"/>
  <c r="O83" i="23"/>
  <c r="Z82" i="23"/>
  <c r="Y82" i="23"/>
  <c r="X82" i="23"/>
  <c r="W82" i="23"/>
  <c r="V82" i="23"/>
  <c r="U82" i="23"/>
  <c r="T82" i="23"/>
  <c r="S82" i="23"/>
  <c r="R82" i="23"/>
  <c r="Q82" i="23"/>
  <c r="P82" i="23"/>
  <c r="O82" i="23"/>
  <c r="Z80" i="23"/>
  <c r="Y80" i="23"/>
  <c r="X80" i="23"/>
  <c r="W80" i="23"/>
  <c r="V80" i="23"/>
  <c r="U80" i="23"/>
  <c r="T80" i="23"/>
  <c r="S80" i="23"/>
  <c r="R80" i="23"/>
  <c r="Q80" i="23"/>
  <c r="P80" i="23"/>
  <c r="O80" i="23"/>
  <c r="Z79" i="23"/>
  <c r="Y79" i="23"/>
  <c r="X79" i="23"/>
  <c r="W79" i="23"/>
  <c r="V79" i="23"/>
  <c r="U79" i="23"/>
  <c r="T79" i="23"/>
  <c r="S79" i="23"/>
  <c r="R79" i="23"/>
  <c r="Q79" i="23"/>
  <c r="P79" i="23"/>
  <c r="O79" i="23"/>
  <c r="I61" i="11"/>
  <c r="H61" i="11"/>
  <c r="C5" i="11"/>
  <c r="C2" i="11"/>
  <c r="B61" i="11"/>
  <c r="B300" i="10"/>
  <c r="A300" i="10"/>
  <c r="B299" i="10"/>
  <c r="A299" i="10"/>
  <c r="B298" i="10"/>
  <c r="A298" i="10"/>
  <c r="B297" i="10"/>
  <c r="A297" i="10"/>
  <c r="B296" i="10"/>
  <c r="A296" i="10"/>
  <c r="B295" i="10"/>
  <c r="A295" i="10"/>
  <c r="B294" i="10"/>
  <c r="A294" i="10"/>
  <c r="B293" i="10"/>
  <c r="A293" i="10"/>
  <c r="B292" i="10"/>
  <c r="A292" i="10"/>
  <c r="B291" i="10"/>
  <c r="A291" i="10"/>
  <c r="B290" i="10"/>
  <c r="A290" i="10"/>
  <c r="B289" i="10"/>
  <c r="A289" i="10"/>
  <c r="B288" i="10"/>
  <c r="A288" i="10"/>
  <c r="B287" i="10"/>
  <c r="A287" i="10"/>
  <c r="B286" i="10"/>
  <c r="A286" i="10"/>
  <c r="B285" i="10"/>
  <c r="A285" i="10"/>
  <c r="B284" i="10"/>
  <c r="A284" i="10"/>
  <c r="B283" i="10"/>
  <c r="A283" i="10"/>
  <c r="B282" i="10"/>
  <c r="A282" i="10"/>
  <c r="B281" i="10"/>
  <c r="A281" i="10"/>
  <c r="B280" i="10"/>
  <c r="A280" i="10"/>
  <c r="B279" i="10"/>
  <c r="A279" i="10"/>
  <c r="B278" i="10"/>
  <c r="A278" i="10"/>
  <c r="B277" i="10"/>
  <c r="A277" i="10"/>
  <c r="B276" i="10"/>
  <c r="A276" i="10"/>
  <c r="B275" i="10"/>
  <c r="A275" i="10"/>
  <c r="B274" i="10"/>
  <c r="A274" i="10"/>
  <c r="B273" i="10"/>
  <c r="A273" i="10"/>
  <c r="B272" i="10"/>
  <c r="A272" i="10"/>
  <c r="B271" i="10"/>
  <c r="A271" i="10"/>
  <c r="B270" i="10"/>
  <c r="A270" i="10"/>
  <c r="B269" i="10"/>
  <c r="A269" i="10"/>
  <c r="B268" i="10"/>
  <c r="A268" i="10"/>
  <c r="B267" i="10"/>
  <c r="A267" i="10"/>
  <c r="B266" i="10"/>
  <c r="A266" i="10"/>
  <c r="B265" i="10"/>
  <c r="A265" i="10"/>
  <c r="B264" i="10"/>
  <c r="A264" i="10"/>
  <c r="B263" i="10"/>
  <c r="A263" i="10"/>
  <c r="B262" i="10"/>
  <c r="A262" i="10"/>
  <c r="B261" i="10"/>
  <c r="A261" i="10"/>
  <c r="B260" i="10"/>
  <c r="A260" i="10"/>
  <c r="B259" i="10"/>
  <c r="A259" i="10"/>
  <c r="B258" i="10"/>
  <c r="A258" i="10"/>
  <c r="B257" i="10"/>
  <c r="A257" i="10"/>
  <c r="B256" i="10"/>
  <c r="A256" i="10"/>
  <c r="B255" i="10"/>
  <c r="A255" i="10"/>
  <c r="B254" i="10"/>
  <c r="A254" i="10"/>
  <c r="B253" i="10"/>
  <c r="A253" i="10"/>
  <c r="B252" i="10"/>
  <c r="A252" i="10"/>
  <c r="B251" i="10"/>
  <c r="A251" i="10"/>
  <c r="B250" i="10"/>
  <c r="A250" i="10"/>
  <c r="B249" i="10"/>
  <c r="A249" i="10"/>
  <c r="B248" i="10"/>
  <c r="A248" i="10"/>
  <c r="B247" i="10"/>
  <c r="A247" i="10"/>
  <c r="B246" i="10"/>
  <c r="A246" i="10"/>
  <c r="B245" i="10"/>
  <c r="A245" i="10"/>
  <c r="B244" i="10"/>
  <c r="A244" i="10"/>
  <c r="B243" i="10"/>
  <c r="A243" i="10"/>
  <c r="B242" i="10"/>
  <c r="A242" i="10"/>
  <c r="B241" i="10"/>
  <c r="A241" i="10"/>
  <c r="B240" i="10"/>
  <c r="A240" i="10"/>
  <c r="B239" i="10"/>
  <c r="A239" i="10"/>
  <c r="B238" i="10"/>
  <c r="A238" i="10"/>
  <c r="B237" i="10"/>
  <c r="A237" i="10"/>
  <c r="B236" i="10"/>
  <c r="A236" i="10"/>
  <c r="B235" i="10"/>
  <c r="A235" i="10"/>
  <c r="B234" i="10"/>
  <c r="A234" i="10"/>
  <c r="B233" i="10"/>
  <c r="A233" i="10"/>
  <c r="B232" i="10"/>
  <c r="A232" i="10"/>
  <c r="B231" i="10"/>
  <c r="A231" i="10"/>
  <c r="B230" i="10"/>
  <c r="A230" i="10"/>
  <c r="B229" i="10"/>
  <c r="A229" i="10"/>
  <c r="B228" i="10"/>
  <c r="A228" i="10"/>
  <c r="B227" i="10"/>
  <c r="A227" i="10"/>
  <c r="B226" i="10"/>
  <c r="A226" i="10"/>
  <c r="B225" i="10"/>
  <c r="A225" i="10"/>
  <c r="B224" i="10"/>
  <c r="A224" i="10"/>
  <c r="B223" i="10"/>
  <c r="A223" i="10"/>
  <c r="B222" i="10"/>
  <c r="A222" i="10"/>
  <c r="B221" i="10"/>
  <c r="A221" i="10"/>
  <c r="B220" i="10"/>
  <c r="A220" i="10"/>
  <c r="B219" i="10"/>
  <c r="A219" i="10"/>
  <c r="B218" i="10"/>
  <c r="A218" i="10"/>
  <c r="B217" i="10"/>
  <c r="A217" i="10"/>
  <c r="B216" i="10"/>
  <c r="A216" i="10"/>
  <c r="B215" i="10"/>
  <c r="A215" i="10"/>
  <c r="B214" i="10"/>
  <c r="A214" i="10"/>
  <c r="B213" i="10"/>
  <c r="A213" i="10"/>
  <c r="B212" i="10"/>
  <c r="A212" i="10"/>
  <c r="B211" i="10"/>
  <c r="A211" i="10"/>
  <c r="B210" i="10"/>
  <c r="A210" i="10"/>
  <c r="B209" i="10"/>
  <c r="A209" i="10"/>
  <c r="B208" i="10"/>
  <c r="A208" i="10"/>
  <c r="B207" i="10"/>
  <c r="A207" i="10"/>
  <c r="B206" i="10"/>
  <c r="A206" i="10"/>
  <c r="B205" i="10"/>
  <c r="A205" i="10"/>
  <c r="B204" i="10"/>
  <c r="A204" i="10"/>
  <c r="B203" i="10"/>
  <c r="A203" i="10"/>
  <c r="B202" i="10"/>
  <c r="A202" i="10"/>
  <c r="B201" i="10"/>
  <c r="A201" i="10"/>
  <c r="B200" i="10"/>
  <c r="A200" i="10"/>
  <c r="B199" i="10"/>
  <c r="A199" i="10"/>
  <c r="B198" i="10"/>
  <c r="A198" i="10"/>
  <c r="B197" i="10"/>
  <c r="A197" i="10"/>
  <c r="B196" i="10"/>
  <c r="A196" i="10"/>
  <c r="B195" i="10"/>
  <c r="A195" i="10"/>
  <c r="B194" i="10"/>
  <c r="A194" i="10"/>
  <c r="B193" i="10"/>
  <c r="A193" i="10"/>
  <c r="B192" i="10"/>
  <c r="A192" i="10"/>
  <c r="B191" i="10"/>
  <c r="A191" i="10"/>
  <c r="B190" i="10"/>
  <c r="A190" i="10"/>
  <c r="B189" i="10"/>
  <c r="A189" i="10"/>
  <c r="B188" i="10"/>
  <c r="A188" i="10"/>
  <c r="B187" i="10"/>
  <c r="A187" i="10"/>
  <c r="B186" i="10"/>
  <c r="A186" i="10"/>
  <c r="B185" i="10"/>
  <c r="A185" i="10"/>
  <c r="B184" i="10"/>
  <c r="A184" i="10"/>
  <c r="B183" i="10"/>
  <c r="A183" i="10"/>
  <c r="B182" i="10"/>
  <c r="A182" i="10"/>
  <c r="B181" i="10"/>
  <c r="A181" i="10"/>
  <c r="B180" i="10"/>
  <c r="A180" i="10"/>
  <c r="B179" i="10"/>
  <c r="A179" i="10"/>
  <c r="B178" i="10"/>
  <c r="A178" i="10"/>
  <c r="B177" i="10"/>
  <c r="A177" i="10"/>
  <c r="B176" i="10"/>
  <c r="A176" i="10"/>
  <c r="B175" i="10"/>
  <c r="A175" i="10"/>
  <c r="B174" i="10"/>
  <c r="A174" i="10"/>
  <c r="B173" i="10"/>
  <c r="A173" i="10"/>
  <c r="B172" i="10"/>
  <c r="A172" i="10"/>
  <c r="B171" i="10"/>
  <c r="A171" i="10"/>
  <c r="B170" i="10"/>
  <c r="A170" i="10"/>
  <c r="B169" i="10"/>
  <c r="A169" i="10"/>
  <c r="B168" i="10"/>
  <c r="A168" i="10"/>
  <c r="B167" i="10"/>
  <c r="A167" i="10"/>
  <c r="B166" i="10"/>
  <c r="A166" i="10"/>
  <c r="B165" i="10"/>
  <c r="A165" i="10"/>
  <c r="B164" i="10"/>
  <c r="A164" i="10"/>
  <c r="B163" i="10"/>
  <c r="A163" i="10"/>
  <c r="B162" i="10"/>
  <c r="A162" i="10"/>
  <c r="B161" i="10"/>
  <c r="A161" i="10"/>
  <c r="B160" i="10"/>
  <c r="A160" i="10"/>
  <c r="B159" i="10"/>
  <c r="A159" i="10"/>
  <c r="B158" i="10"/>
  <c r="A158" i="10"/>
  <c r="B157" i="10"/>
  <c r="A157" i="10"/>
  <c r="B156" i="10"/>
  <c r="A156" i="10"/>
  <c r="B155" i="10"/>
  <c r="A155" i="10"/>
  <c r="B154" i="10"/>
  <c r="A154" i="10"/>
  <c r="B153" i="10"/>
  <c r="A153" i="10"/>
  <c r="B152" i="10"/>
  <c r="A152" i="10"/>
  <c r="B151" i="10"/>
  <c r="A151" i="10"/>
  <c r="B150" i="10"/>
  <c r="A150" i="10"/>
  <c r="B149" i="10"/>
  <c r="A149" i="10"/>
  <c r="B148" i="10"/>
  <c r="A148" i="10"/>
  <c r="B147" i="10"/>
  <c r="A147" i="10"/>
  <c r="B146" i="10"/>
  <c r="A146" i="10"/>
  <c r="B145" i="10"/>
  <c r="A145" i="10"/>
  <c r="B144" i="10"/>
  <c r="A144" i="10"/>
  <c r="B143" i="10"/>
  <c r="A143" i="10"/>
  <c r="B142" i="10"/>
  <c r="A142" i="10"/>
  <c r="B141" i="10"/>
  <c r="A141" i="10"/>
  <c r="B140" i="10"/>
  <c r="A140" i="10"/>
  <c r="B139" i="10"/>
  <c r="A139" i="10"/>
  <c r="B138" i="10"/>
  <c r="A138" i="10"/>
  <c r="B137" i="10"/>
  <c r="A137" i="10"/>
  <c r="B136" i="10"/>
  <c r="A136" i="10"/>
  <c r="B135" i="10"/>
  <c r="A135" i="10"/>
  <c r="B134" i="10"/>
  <c r="A134" i="10"/>
  <c r="B133" i="10"/>
  <c r="A133" i="10"/>
  <c r="B132" i="10"/>
  <c r="A132" i="10"/>
  <c r="B131" i="10"/>
  <c r="A131" i="10"/>
  <c r="B130" i="10"/>
  <c r="A130" i="10"/>
  <c r="B129" i="10"/>
  <c r="A129" i="10"/>
  <c r="B128" i="10"/>
  <c r="A128" i="10"/>
  <c r="B127" i="10"/>
  <c r="A127" i="10"/>
  <c r="B126" i="10"/>
  <c r="A126" i="10"/>
  <c r="B125" i="10"/>
  <c r="A125" i="10"/>
  <c r="B124" i="10"/>
  <c r="A124" i="10"/>
  <c r="B123" i="10"/>
  <c r="A123" i="10"/>
  <c r="B122" i="10"/>
  <c r="A122" i="10"/>
  <c r="B121" i="10"/>
  <c r="A121" i="10"/>
  <c r="B120" i="10"/>
  <c r="A120" i="10"/>
  <c r="B119" i="10"/>
  <c r="A119" i="10"/>
  <c r="B118" i="10"/>
  <c r="A118" i="10"/>
  <c r="B117" i="10"/>
  <c r="A117" i="10"/>
  <c r="B116" i="10"/>
  <c r="A116" i="10"/>
  <c r="B115" i="10"/>
  <c r="A115" i="10"/>
  <c r="B114" i="10"/>
  <c r="A114" i="10"/>
  <c r="B113" i="10"/>
  <c r="A113" i="10"/>
  <c r="B112" i="10"/>
  <c r="A112" i="10"/>
  <c r="B111" i="10"/>
  <c r="A111" i="10"/>
  <c r="B110" i="10"/>
  <c r="A110" i="10"/>
  <c r="B109" i="10"/>
  <c r="A109" i="10"/>
  <c r="B108" i="10"/>
  <c r="A108" i="10"/>
  <c r="B107" i="10"/>
  <c r="A107" i="10"/>
  <c r="B106" i="10"/>
  <c r="A106" i="10"/>
  <c r="B105" i="10"/>
  <c r="A105" i="10"/>
  <c r="B104" i="10"/>
  <c r="A104" i="10"/>
  <c r="B103" i="10"/>
  <c r="A103" i="10"/>
  <c r="B102" i="10"/>
  <c r="A102" i="10"/>
  <c r="B101" i="10"/>
  <c r="A101" i="10"/>
  <c r="B100" i="10"/>
  <c r="A100" i="10"/>
  <c r="B99" i="10"/>
  <c r="A99" i="10"/>
  <c r="B98" i="10"/>
  <c r="A98" i="10"/>
  <c r="B97" i="10"/>
  <c r="A97" i="10"/>
  <c r="B96" i="10"/>
  <c r="A96" i="10"/>
  <c r="B95" i="10"/>
  <c r="A95" i="10"/>
  <c r="B94" i="10"/>
  <c r="A94" i="10"/>
  <c r="B93" i="10"/>
  <c r="A93" i="10"/>
  <c r="B92" i="10"/>
  <c r="A92" i="10"/>
  <c r="B91" i="10"/>
  <c r="A91" i="10"/>
  <c r="B90" i="10"/>
  <c r="A90" i="10"/>
  <c r="B89" i="10"/>
  <c r="A89" i="10"/>
  <c r="B88" i="10"/>
  <c r="A88" i="10"/>
  <c r="B87" i="10"/>
  <c r="A87" i="10"/>
  <c r="B86" i="10"/>
  <c r="A86" i="10"/>
  <c r="B85" i="10"/>
  <c r="A85" i="10"/>
  <c r="B84" i="10"/>
  <c r="A84" i="10"/>
  <c r="B83" i="10"/>
  <c r="A83" i="10"/>
  <c r="B82" i="10"/>
  <c r="A82" i="10"/>
  <c r="B81" i="10"/>
  <c r="A81" i="10"/>
  <c r="B80" i="10"/>
  <c r="A80" i="10"/>
  <c r="B79" i="10"/>
  <c r="A79" i="10"/>
  <c r="B78" i="10"/>
  <c r="A78" i="10"/>
  <c r="B77" i="10"/>
  <c r="A77" i="10"/>
  <c r="B76" i="10"/>
  <c r="A76" i="10"/>
  <c r="B75" i="10"/>
  <c r="A75" i="10"/>
  <c r="B74" i="10"/>
  <c r="A74" i="10"/>
  <c r="B73" i="10"/>
  <c r="A73" i="10"/>
  <c r="B72" i="10"/>
  <c r="A72" i="10"/>
  <c r="B71" i="10"/>
  <c r="A71" i="10"/>
  <c r="B70" i="10"/>
  <c r="A70" i="10"/>
  <c r="B69" i="10"/>
  <c r="A69" i="10"/>
  <c r="B68" i="10"/>
  <c r="A68" i="10"/>
  <c r="B67" i="10"/>
  <c r="A67" i="10"/>
  <c r="B66" i="10"/>
  <c r="A66" i="10"/>
  <c r="B65" i="10"/>
  <c r="A65" i="10"/>
  <c r="B64" i="10"/>
  <c r="A64" i="10"/>
  <c r="B63" i="10"/>
  <c r="A63" i="10"/>
  <c r="B62" i="10"/>
  <c r="A62" i="10"/>
  <c r="B61" i="10"/>
  <c r="A61" i="10"/>
  <c r="B60" i="10"/>
  <c r="A60" i="10"/>
  <c r="B59" i="10"/>
  <c r="A59" i="10"/>
  <c r="B58" i="10"/>
  <c r="A58" i="10"/>
  <c r="B57" i="10"/>
  <c r="A57" i="10"/>
  <c r="B56" i="10"/>
  <c r="A56" i="10"/>
  <c r="B55" i="10"/>
  <c r="A55" i="10"/>
  <c r="B54" i="10"/>
  <c r="A54" i="10"/>
  <c r="B53" i="10"/>
  <c r="A53" i="10"/>
  <c r="B52" i="10"/>
  <c r="A52" i="10"/>
  <c r="B51" i="10"/>
  <c r="A51" i="10"/>
  <c r="B50" i="10"/>
  <c r="A50" i="10"/>
  <c r="B49" i="10"/>
  <c r="A49" i="10"/>
  <c r="B48" i="10"/>
  <c r="A48" i="10"/>
  <c r="B47" i="10"/>
  <c r="A47" i="10"/>
  <c r="B46" i="10"/>
  <c r="A46" i="10"/>
  <c r="B45" i="10"/>
  <c r="A45" i="10"/>
  <c r="B44" i="10"/>
  <c r="A44" i="10"/>
  <c r="B43" i="10"/>
  <c r="A43" i="10"/>
  <c r="B42" i="10"/>
  <c r="A42" i="10"/>
  <c r="B41" i="10"/>
  <c r="A41" i="10"/>
  <c r="B40" i="10"/>
  <c r="A40" i="10"/>
  <c r="B39" i="10"/>
  <c r="A39" i="10"/>
  <c r="B38" i="10"/>
  <c r="A38" i="10"/>
  <c r="B37" i="10"/>
  <c r="A37" i="10"/>
  <c r="B36" i="10"/>
  <c r="A36" i="10"/>
  <c r="B35" i="10"/>
  <c r="A35" i="10"/>
  <c r="B34" i="10"/>
  <c r="A34" i="10"/>
  <c r="B33" i="10"/>
  <c r="A33" i="10"/>
  <c r="B32" i="10"/>
  <c r="A32" i="10"/>
  <c r="B31" i="10"/>
  <c r="A31" i="10"/>
  <c r="B30" i="10"/>
  <c r="A30" i="10"/>
  <c r="B29" i="10"/>
  <c r="A29" i="10"/>
  <c r="B28" i="10"/>
  <c r="A28" i="10"/>
  <c r="B27" i="10"/>
  <c r="A27" i="10"/>
  <c r="B26" i="10"/>
  <c r="A26" i="10"/>
  <c r="B25" i="10"/>
  <c r="A25" i="10"/>
  <c r="B24" i="10"/>
  <c r="A24" i="10"/>
  <c r="B23" i="10"/>
  <c r="A23" i="10"/>
  <c r="B22" i="10"/>
  <c r="A22" i="10"/>
  <c r="B21" i="10"/>
  <c r="A21" i="10"/>
  <c r="B20" i="10"/>
  <c r="A20" i="10"/>
  <c r="B19" i="10"/>
  <c r="A19" i="10"/>
  <c r="B18" i="10"/>
  <c r="A18" i="10"/>
  <c r="B17" i="10"/>
  <c r="A17" i="10"/>
  <c r="B16" i="10"/>
  <c r="A16" i="10"/>
  <c r="B15" i="10"/>
  <c r="A15" i="10"/>
  <c r="B14" i="10"/>
  <c r="A14" i="10"/>
  <c r="B13" i="10"/>
  <c r="A13" i="10"/>
  <c r="B12" i="10"/>
  <c r="A12" i="10"/>
  <c r="B11" i="10"/>
  <c r="A11" i="10"/>
  <c r="B10" i="10"/>
  <c r="A10" i="10"/>
  <c r="B9" i="10"/>
  <c r="A9" i="10"/>
  <c r="B8" i="10"/>
  <c r="A8" i="10"/>
  <c r="B7" i="10"/>
  <c r="A7" i="10"/>
  <c r="AZ222" i="10"/>
  <c r="AZ227" i="10" s="1"/>
  <c r="AZ233" i="10" s="1"/>
  <c r="AZ237" i="10" s="1"/>
  <c r="AZ240" i="10" s="1"/>
  <c r="AZ244" i="10" s="1"/>
  <c r="AY222" i="10"/>
  <c r="CR133" i="10"/>
  <c r="CR132" i="10"/>
  <c r="CR131" i="10"/>
  <c r="CR130" i="10"/>
  <c r="EM129" i="10"/>
  <c r="CR129" i="10"/>
  <c r="EM128" i="10"/>
  <c r="CR128" i="10"/>
  <c r="EM127" i="10"/>
  <c r="CR127" i="10"/>
  <c r="EM126" i="10"/>
  <c r="CR126" i="10"/>
  <c r="EM125" i="10"/>
  <c r="CR125" i="10"/>
  <c r="EM124" i="10"/>
  <c r="CR124" i="10"/>
  <c r="HY122" i="10"/>
  <c r="HX122" i="10" s="1"/>
  <c r="HW122" i="10" s="1"/>
  <c r="HV122" i="10" s="1"/>
  <c r="HU122" i="10" s="1"/>
  <c r="GE122" i="10"/>
  <c r="GD122" i="10" s="1"/>
  <c r="GC122" i="10" s="1"/>
  <c r="GB122" i="10" s="1"/>
  <c r="GA122" i="10" s="1"/>
  <c r="EJ122" i="10"/>
  <c r="EI122" i="10" s="1"/>
  <c r="EH122" i="10" s="1"/>
  <c r="EG122" i="10" s="1"/>
  <c r="EF122" i="10" s="1"/>
  <c r="CS122" i="10"/>
  <c r="CK122" i="10"/>
  <c r="AP119" i="10"/>
  <c r="AP118" i="10"/>
  <c r="AP117" i="10"/>
  <c r="AP116" i="10"/>
  <c r="AP115" i="10"/>
  <c r="AP114" i="10"/>
  <c r="AP113" i="10"/>
  <c r="AP112" i="10"/>
  <c r="AP111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CK92" i="10"/>
  <c r="AP92" i="10"/>
  <c r="CK91" i="10"/>
  <c r="AP91" i="10"/>
  <c r="CK90" i="10"/>
  <c r="AP90" i="10"/>
  <c r="CK89" i="10"/>
  <c r="AP89" i="10"/>
  <c r="CK88" i="10"/>
  <c r="AP88" i="10"/>
  <c r="CK87" i="10"/>
  <c r="AP87" i="10"/>
  <c r="CK86" i="10"/>
  <c r="AP86" i="10"/>
  <c r="CK85" i="10"/>
  <c r="AP85" i="10"/>
  <c r="CK84" i="10"/>
  <c r="AP84" i="10"/>
  <c r="CK83" i="10"/>
  <c r="AP83" i="10"/>
  <c r="CK82" i="10"/>
  <c r="AP82" i="10"/>
  <c r="CK81" i="10"/>
  <c r="AP81" i="10"/>
  <c r="CK80" i="10"/>
  <c r="AP80" i="10"/>
  <c r="CK79" i="10"/>
  <c r="AP79" i="10"/>
  <c r="CK78" i="10"/>
  <c r="AP78" i="10"/>
  <c r="CK77" i="10"/>
  <c r="AP77" i="10"/>
  <c r="CK76" i="10"/>
  <c r="AP76" i="10"/>
  <c r="CK75" i="10"/>
  <c r="AP75" i="10"/>
  <c r="CK74" i="10"/>
  <c r="AP74" i="10"/>
  <c r="CK73" i="10"/>
  <c r="AP73" i="10"/>
  <c r="CK72" i="10"/>
  <c r="AP72" i="10"/>
  <c r="CK71" i="10"/>
  <c r="AP71" i="10"/>
  <c r="CK70" i="10"/>
  <c r="AP70" i="10"/>
  <c r="CK69" i="10"/>
  <c r="AP69" i="10"/>
  <c r="CK68" i="10"/>
  <c r="AP68" i="10"/>
  <c r="CK67" i="10"/>
  <c r="AP67" i="10"/>
  <c r="CK66" i="10"/>
  <c r="AP66" i="10"/>
  <c r="CK65" i="10"/>
  <c r="AP65" i="10"/>
  <c r="CK64" i="10"/>
  <c r="AP64" i="10"/>
  <c r="CK63" i="10"/>
  <c r="AP63" i="10"/>
  <c r="CK62" i="10"/>
  <c r="AP62" i="10"/>
  <c r="CK61" i="10"/>
  <c r="AP61" i="10"/>
  <c r="CK60" i="10"/>
  <c r="AP60" i="10"/>
  <c r="CK59" i="10"/>
  <c r="AP59" i="10"/>
  <c r="CK58" i="10"/>
  <c r="AP58" i="10"/>
  <c r="CK57" i="10"/>
  <c r="AP57" i="10"/>
  <c r="CK56" i="10"/>
  <c r="AP56" i="10"/>
  <c r="CK55" i="10"/>
  <c r="AP55" i="10"/>
  <c r="CK54" i="10"/>
  <c r="AP54" i="10"/>
  <c r="CK53" i="10"/>
  <c r="AP53" i="10"/>
  <c r="CK52" i="10"/>
  <c r="AP52" i="10"/>
  <c r="CK51" i="10"/>
  <c r="AP51" i="10"/>
  <c r="CK50" i="10"/>
  <c r="AP50" i="10"/>
  <c r="CK49" i="10"/>
  <c r="AP49" i="10"/>
  <c r="CK48" i="10"/>
  <c r="AP48" i="10"/>
  <c r="CK47" i="10"/>
  <c r="CK46" i="10"/>
  <c r="CK45" i="10"/>
  <c r="K44" i="10"/>
  <c r="J44" i="10"/>
  <c r="I44" i="10"/>
  <c r="H44" i="10"/>
  <c r="G44" i="10"/>
  <c r="F44" i="10"/>
  <c r="E44" i="10"/>
  <c r="FX42" i="10"/>
  <c r="FW42" i="10"/>
  <c r="FV42" i="10"/>
  <c r="FU42" i="10"/>
  <c r="FT42" i="10"/>
  <c r="FS42" i="10"/>
  <c r="FR42" i="10"/>
  <c r="FQ42" i="10"/>
  <c r="FP42" i="10"/>
  <c r="FO42" i="10"/>
  <c r="FN42" i="10"/>
  <c r="FM42" i="10"/>
  <c r="FL42" i="10"/>
  <c r="FK42" i="10"/>
  <c r="FJ42" i="10"/>
  <c r="FI42" i="10"/>
  <c r="FH42" i="10"/>
  <c r="FG42" i="10"/>
  <c r="FF42" i="10"/>
  <c r="FE42" i="10"/>
  <c r="FD42" i="10"/>
  <c r="FC42" i="10"/>
  <c r="FB42" i="10"/>
  <c r="FA42" i="10"/>
  <c r="EZ42" i="10"/>
  <c r="EY42" i="10"/>
  <c r="EX42" i="10"/>
  <c r="EW42" i="10"/>
  <c r="EV42" i="10"/>
  <c r="EU42" i="10"/>
  <c r="ET42" i="10"/>
  <c r="ES42" i="10"/>
  <c r="ER42" i="10"/>
  <c r="EQ42" i="10"/>
  <c r="EP42" i="10"/>
  <c r="EO42" i="10"/>
  <c r="CP42" i="10"/>
  <c r="CO42" i="10"/>
  <c r="CN42" i="10"/>
  <c r="CM42" i="10"/>
  <c r="CL42" i="10"/>
  <c r="AU42" i="10"/>
  <c r="HY42" i="10" s="1"/>
  <c r="AT42" i="10"/>
  <c r="HX42" i="10" s="1"/>
  <c r="AS42" i="10"/>
  <c r="HW42" i="10"/>
  <c r="AR42" i="10"/>
  <c r="AQ42" i="10"/>
  <c r="HU42" i="10" s="1"/>
  <c r="AN42" i="10"/>
  <c r="AM42" i="10"/>
  <c r="AL42" i="10"/>
  <c r="AK42" i="10"/>
  <c r="AJ42" i="10"/>
  <c r="AI42" i="10"/>
  <c r="AH42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HY6" i="10"/>
  <c r="HX6" i="10"/>
  <c r="HW6" i="10"/>
  <c r="HV6" i="10"/>
  <c r="HU6" i="10"/>
  <c r="HQ6" i="10"/>
  <c r="HQ42" i="10"/>
  <c r="HP6" i="10"/>
  <c r="HP42" i="10"/>
  <c r="HO6" i="10"/>
  <c r="HO42" i="10"/>
  <c r="HN6" i="10"/>
  <c r="HN42" i="10"/>
  <c r="HM6" i="10"/>
  <c r="HM42" i="10"/>
  <c r="HL6" i="10"/>
  <c r="HL42" i="10"/>
  <c r="HK6" i="10"/>
  <c r="HK42" i="10"/>
  <c r="HJ6" i="10"/>
  <c r="HJ42" i="10"/>
  <c r="HI6" i="10"/>
  <c r="HI42" i="10"/>
  <c r="HH6" i="10"/>
  <c r="HH42" i="10"/>
  <c r="HG6" i="10"/>
  <c r="HG42" i="10"/>
  <c r="HF6" i="10"/>
  <c r="HF42" i="10"/>
  <c r="HE6" i="10"/>
  <c r="HE42" i="10"/>
  <c r="HD6" i="10"/>
  <c r="HD42" i="10"/>
  <c r="HC6" i="10"/>
  <c r="HC42" i="10"/>
  <c r="HB6" i="10"/>
  <c r="HB42" i="10"/>
  <c r="HA6" i="10"/>
  <c r="HA42" i="10"/>
  <c r="GZ6" i="10"/>
  <c r="GZ42" i="10"/>
  <c r="GY6" i="10"/>
  <c r="GY42" i="10"/>
  <c r="GX6" i="10"/>
  <c r="GX42" i="10"/>
  <c r="GW6" i="10"/>
  <c r="GW42" i="10"/>
  <c r="GV6" i="10"/>
  <c r="GV42" i="10"/>
  <c r="GU6" i="10"/>
  <c r="GU42" i="10"/>
  <c r="GT6" i="10"/>
  <c r="GT42" i="10"/>
  <c r="GS6" i="10"/>
  <c r="GS42" i="10"/>
  <c r="GR6" i="10"/>
  <c r="GR42" i="10"/>
  <c r="GQ6" i="10"/>
  <c r="GQ42" i="10"/>
  <c r="GP6" i="10"/>
  <c r="GP42" i="10"/>
  <c r="GO6" i="10"/>
  <c r="GO42" i="10"/>
  <c r="GN6" i="10"/>
  <c r="GN42" i="10"/>
  <c r="GM6" i="10"/>
  <c r="GM42" i="10"/>
  <c r="GL6" i="10"/>
  <c r="GL42" i="10"/>
  <c r="GK6" i="10"/>
  <c r="GK42" i="10"/>
  <c r="GJ6" i="10"/>
  <c r="GJ42" i="10"/>
  <c r="GI6" i="10"/>
  <c r="GI42" i="10"/>
  <c r="GH6" i="10"/>
  <c r="GH42" i="10"/>
  <c r="EJ6" i="10"/>
  <c r="EJ42" i="10"/>
  <c r="EI6" i="10"/>
  <c r="EH6" i="10"/>
  <c r="EH42" i="10" s="1"/>
  <c r="EG6" i="10"/>
  <c r="EG42" i="10" s="1"/>
  <c r="EF6" i="10"/>
  <c r="EF42" i="10"/>
  <c r="EC6" i="10"/>
  <c r="EC42" i="10"/>
  <c r="EB6" i="10"/>
  <c r="EB42" i="10"/>
  <c r="EA6" i="10"/>
  <c r="EA42" i="10"/>
  <c r="DZ6" i="10"/>
  <c r="DZ42" i="10"/>
  <c r="DY6" i="10"/>
  <c r="DY42" i="10"/>
  <c r="DX6" i="10"/>
  <c r="DX42" i="10"/>
  <c r="DW6" i="10"/>
  <c r="DW42" i="10"/>
  <c r="DV6" i="10"/>
  <c r="DV42" i="10"/>
  <c r="DU6" i="10"/>
  <c r="DU42" i="10"/>
  <c r="DT6" i="10"/>
  <c r="DT42" i="10"/>
  <c r="DS6" i="10"/>
  <c r="DS42" i="10"/>
  <c r="DR6" i="10"/>
  <c r="DR42" i="10"/>
  <c r="DQ6" i="10"/>
  <c r="DQ42" i="10"/>
  <c r="DP6" i="10"/>
  <c r="DP42" i="10"/>
  <c r="DO6" i="10"/>
  <c r="DO42" i="10"/>
  <c r="DN6" i="10"/>
  <c r="DN42" i="10"/>
  <c r="DM6" i="10"/>
  <c r="DM42" i="10"/>
  <c r="DL6" i="10"/>
  <c r="DL42" i="10"/>
  <c r="DK6" i="10"/>
  <c r="DK42" i="10"/>
  <c r="DJ6" i="10"/>
  <c r="DJ42" i="10"/>
  <c r="DI6" i="10"/>
  <c r="DI42" i="10"/>
  <c r="DH6" i="10"/>
  <c r="DH42" i="10"/>
  <c r="DG6" i="10"/>
  <c r="DG42" i="10"/>
  <c r="DF6" i="10"/>
  <c r="DF42" i="10"/>
  <c r="DE6" i="10"/>
  <c r="DE42" i="10"/>
  <c r="DD6" i="10"/>
  <c r="DD42" i="10"/>
  <c r="DC6" i="10"/>
  <c r="DC42" i="10"/>
  <c r="DB6" i="10"/>
  <c r="DB42" i="10"/>
  <c r="DA6" i="10"/>
  <c r="DA42" i="10"/>
  <c r="CZ6" i="10"/>
  <c r="CZ42" i="10"/>
  <c r="CY6" i="10"/>
  <c r="CY42" i="10"/>
  <c r="CX6" i="10"/>
  <c r="CX42" i="10"/>
  <c r="CW6" i="10"/>
  <c r="CW42" i="10"/>
  <c r="CV6" i="10"/>
  <c r="CV42" i="10"/>
  <c r="CU6" i="10"/>
  <c r="CU42" i="10"/>
  <c r="CT6" i="10"/>
  <c r="CT42" i="10"/>
  <c r="CH6" i="10"/>
  <c r="CH42" i="10"/>
  <c r="CG6" i="10"/>
  <c r="CG42" i="10"/>
  <c r="CF6" i="10"/>
  <c r="CF42" i="10"/>
  <c r="CE6" i="10"/>
  <c r="CE42" i="10"/>
  <c r="CD6" i="10"/>
  <c r="CD42" i="10"/>
  <c r="CC6" i="10"/>
  <c r="CC42" i="10"/>
  <c r="CB6" i="10"/>
  <c r="CB42" i="10"/>
  <c r="CA6" i="10"/>
  <c r="CA42" i="10"/>
  <c r="BZ6" i="10"/>
  <c r="BZ42" i="10"/>
  <c r="BY6" i="10"/>
  <c r="BY42" i="10"/>
  <c r="BX6" i="10"/>
  <c r="BX42" i="10"/>
  <c r="BW6" i="10"/>
  <c r="BW42" i="10"/>
  <c r="BV6" i="10"/>
  <c r="BV42" i="10"/>
  <c r="BU6" i="10"/>
  <c r="BU42" i="10"/>
  <c r="BT6" i="10"/>
  <c r="BT42" i="10"/>
  <c r="BS6" i="10"/>
  <c r="BS42" i="10"/>
  <c r="BR6" i="10"/>
  <c r="BR42" i="10"/>
  <c r="BQ6" i="10"/>
  <c r="BQ42" i="10"/>
  <c r="BP6" i="10"/>
  <c r="BP42" i="10"/>
  <c r="BO6" i="10"/>
  <c r="BO42" i="10"/>
  <c r="BN6" i="10"/>
  <c r="BN42" i="10"/>
  <c r="BM6" i="10"/>
  <c r="BM42" i="10"/>
  <c r="BL6" i="10"/>
  <c r="BL42" i="10"/>
  <c r="BK6" i="10"/>
  <c r="BK42" i="10"/>
  <c r="BJ6" i="10"/>
  <c r="BJ42" i="10"/>
  <c r="BI6" i="10"/>
  <c r="BI42" i="10"/>
  <c r="BH6" i="10"/>
  <c r="BH42" i="10"/>
  <c r="BG6" i="10"/>
  <c r="BG42" i="10"/>
  <c r="BF6" i="10"/>
  <c r="BF42" i="10"/>
  <c r="BE6" i="10"/>
  <c r="BE42" i="10"/>
  <c r="BD6" i="10"/>
  <c r="BD42" i="10"/>
  <c r="BC6" i="10"/>
  <c r="BC42" i="10"/>
  <c r="BB6" i="10"/>
  <c r="BB42" i="10"/>
  <c r="BA6" i="10"/>
  <c r="BA42" i="10"/>
  <c r="AZ6" i="10"/>
  <c r="AZ42" i="10"/>
  <c r="AY6" i="10"/>
  <c r="AY42" i="10"/>
  <c r="CJ5" i="10"/>
  <c r="AN4" i="10"/>
  <c r="AN44" i="10" s="1"/>
  <c r="AM4" i="10"/>
  <c r="AM44" i="10" s="1"/>
  <c r="AL4" i="10"/>
  <c r="AL44" i="10" s="1"/>
  <c r="AK4" i="10"/>
  <c r="AK44" i="10" s="1"/>
  <c r="AJ4" i="10"/>
  <c r="AJ44" i="10" s="1"/>
  <c r="AI4" i="10"/>
  <c r="AI44" i="10" s="1"/>
  <c r="AH4" i="10"/>
  <c r="AH44" i="10" s="1"/>
  <c r="AG4" i="10"/>
  <c r="AG44" i="10" s="1"/>
  <c r="AF4" i="10"/>
  <c r="AF44" i="10" s="1"/>
  <c r="AE4" i="10"/>
  <c r="AE44" i="10" s="1"/>
  <c r="AD4" i="10"/>
  <c r="AD44" i="10" s="1"/>
  <c r="AC4" i="10"/>
  <c r="AC44" i="10" s="1"/>
  <c r="AB4" i="10"/>
  <c r="AB44" i="10" s="1"/>
  <c r="AA4" i="10"/>
  <c r="AA44" i="10" s="1"/>
  <c r="Z4" i="10"/>
  <c r="Z44" i="10" s="1"/>
  <c r="Y4" i="10"/>
  <c r="Y44" i="10" s="1"/>
  <c r="X4" i="10"/>
  <c r="X44" i="10" s="1"/>
  <c r="W4" i="10"/>
  <c r="W44" i="10" s="1"/>
  <c r="V4" i="10"/>
  <c r="V44" i="10" s="1"/>
  <c r="U4" i="10"/>
  <c r="U44" i="10" s="1"/>
  <c r="T4" i="10"/>
  <c r="T44" i="10" s="1"/>
  <c r="S4" i="10"/>
  <c r="S44" i="10" s="1"/>
  <c r="R4" i="10"/>
  <c r="R44" i="10" s="1"/>
  <c r="Q4" i="10"/>
  <c r="Q44" i="10" s="1"/>
  <c r="P4" i="10"/>
  <c r="P44" i="10" s="1"/>
  <c r="O4" i="10"/>
  <c r="O44" i="10" s="1"/>
  <c r="N4" i="10"/>
  <c r="N44" i="10" s="1"/>
  <c r="M4" i="10"/>
  <c r="M44" i="10" s="1"/>
  <c r="L4" i="10"/>
  <c r="L44" i="10" s="1"/>
  <c r="B3" i="10"/>
  <c r="FX7" i="10"/>
  <c r="FW7" i="10" s="1"/>
  <c r="EI42" i="10"/>
  <c r="HV42" i="10"/>
  <c r="AY227" i="10"/>
  <c r="AY233" i="10" s="1"/>
  <c r="AY237" i="10" s="1"/>
  <c r="AY240" i="10" s="1"/>
  <c r="AY244" i="10" s="1"/>
  <c r="Q7" i="9"/>
  <c r="Q23" i="9" s="1"/>
  <c r="AO7" i="9"/>
  <c r="E23" i="25" s="1"/>
  <c r="Q88" i="9"/>
  <c r="Q119" i="9"/>
  <c r="E63" i="16"/>
  <c r="D63" i="16"/>
  <c r="AV15" i="9"/>
  <c r="AV14" i="9"/>
  <c r="AV13" i="9"/>
  <c r="AV12" i="9"/>
  <c r="AV11" i="9"/>
  <c r="AV10" i="9"/>
  <c r="AV9" i="9"/>
  <c r="AV16" i="9" s="1"/>
  <c r="AV8" i="9"/>
  <c r="AQ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D39" i="16"/>
  <c r="E39" i="16"/>
  <c r="D48" i="16"/>
  <c r="E48" i="16"/>
  <c r="AJ21" i="9"/>
  <c r="B34" i="25"/>
  <c r="B26" i="25"/>
  <c r="B30" i="25"/>
  <c r="BQ299" i="9"/>
  <c r="BQ290" i="9"/>
  <c r="BR290" i="9" s="1"/>
  <c r="BQ289" i="9"/>
  <c r="BR289" i="9" s="1"/>
  <c r="BQ288" i="9"/>
  <c r="BQ287" i="9"/>
  <c r="BR287" i="9" s="1"/>
  <c r="BQ286" i="9"/>
  <c r="BR286" i="9" s="1"/>
  <c r="BQ285" i="9"/>
  <c r="BQ284" i="9"/>
  <c r="BR284" i="9" s="1"/>
  <c r="BQ283" i="9"/>
  <c r="BR283" i="9" s="1"/>
  <c r="BQ282" i="9"/>
  <c r="BR282" i="9" s="1"/>
  <c r="BQ281" i="9"/>
  <c r="BQ279" i="9"/>
  <c r="BR279" i="9"/>
  <c r="BQ278" i="9"/>
  <c r="BR278" i="9"/>
  <c r="BQ269" i="9"/>
  <c r="BR269" i="9" s="1"/>
  <c r="BQ270" i="9"/>
  <c r="BQ259" i="9"/>
  <c r="BR259" i="9" s="1"/>
  <c r="BQ249" i="9"/>
  <c r="BQ239" i="9"/>
  <c r="BQ229" i="9"/>
  <c r="BR229" i="9" s="1"/>
  <c r="BQ219" i="9"/>
  <c r="BQ209" i="9"/>
  <c r="BQ199" i="9"/>
  <c r="BQ190" i="9"/>
  <c r="BR190" i="9" s="1"/>
  <c r="BQ189" i="9"/>
  <c r="BR189" i="9" s="1"/>
  <c r="BQ188" i="9"/>
  <c r="BQ187" i="9"/>
  <c r="BQ186" i="9"/>
  <c r="BR186" i="9" s="1"/>
  <c r="BS186" i="9" s="1"/>
  <c r="BU186" i="9" s="1"/>
  <c r="BW186" i="9" s="1"/>
  <c r="BQ185" i="9"/>
  <c r="BR185" i="9" s="1"/>
  <c r="BQ184" i="9"/>
  <c r="BR184" i="9" s="1"/>
  <c r="BQ183" i="9"/>
  <c r="BQ182" i="9"/>
  <c r="BR182" i="9" s="1"/>
  <c r="BQ181" i="9"/>
  <c r="BR181" i="9"/>
  <c r="BQ179" i="9"/>
  <c r="BR179" i="9"/>
  <c r="BQ169" i="9"/>
  <c r="BR169" i="9"/>
  <c r="BQ170" i="9"/>
  <c r="BR170" i="9"/>
  <c r="BQ159" i="9"/>
  <c r="BR159" i="9" s="1"/>
  <c r="BQ160" i="9"/>
  <c r="BR160" i="9" s="1"/>
  <c r="BQ149" i="9"/>
  <c r="BQ139" i="9"/>
  <c r="BQ129" i="9"/>
  <c r="BR129" i="9"/>
  <c r="BQ119" i="9"/>
  <c r="BR119" i="9"/>
  <c r="BQ120" i="9"/>
  <c r="BR120" i="9"/>
  <c r="BS120" i="9" s="1"/>
  <c r="BU120" i="9" s="1"/>
  <c r="BW120" i="9" s="1"/>
  <c r="O119" i="9"/>
  <c r="N119" i="9"/>
  <c r="J119" i="9"/>
  <c r="I119" i="9"/>
  <c r="G119" i="9"/>
  <c r="F119" i="9"/>
  <c r="BQ109" i="9"/>
  <c r="BQ99" i="9"/>
  <c r="BR99" i="9" s="1"/>
  <c r="BQ90" i="9"/>
  <c r="BR90" i="9" s="1"/>
  <c r="BQ89" i="9"/>
  <c r="BQ88" i="9"/>
  <c r="BR88" i="9" s="1"/>
  <c r="AO88" i="9"/>
  <c r="V88" i="9"/>
  <c r="U88" i="9"/>
  <c r="R88" i="9"/>
  <c r="AP88" i="9"/>
  <c r="BQ87" i="9"/>
  <c r="BQ86" i="9"/>
  <c r="BR86" i="9" s="1"/>
  <c r="BQ85" i="9"/>
  <c r="BQ84" i="9"/>
  <c r="BR84" i="9" s="1"/>
  <c r="BQ83" i="9"/>
  <c r="BR83" i="9" s="1"/>
  <c r="BQ82" i="9"/>
  <c r="BQ81" i="9"/>
  <c r="BR81" i="9"/>
  <c r="BQ79" i="9"/>
  <c r="BR79" i="9"/>
  <c r="BQ69" i="9"/>
  <c r="U68" i="9"/>
  <c r="BQ59" i="9"/>
  <c r="BQ49" i="9"/>
  <c r="BR49" i="9" s="1"/>
  <c r="BN40" i="9"/>
  <c r="BM40" i="9"/>
  <c r="BL40" i="9"/>
  <c r="BK40" i="9"/>
  <c r="BJ40" i="9"/>
  <c r="BI40" i="9"/>
  <c r="BH40" i="9"/>
  <c r="BG40" i="9"/>
  <c r="BQ39" i="9"/>
  <c r="BR39" i="9" s="1"/>
  <c r="BQ29" i="9"/>
  <c r="BQ28" i="9"/>
  <c r="BR28" i="9" s="1"/>
  <c r="BQ19" i="9"/>
  <c r="BR19" i="9"/>
  <c r="AU14" i="9"/>
  <c r="AT14" i="9"/>
  <c r="AS14" i="9"/>
  <c r="BQ9" i="9"/>
  <c r="BR9" i="9"/>
  <c r="BQ8" i="9"/>
  <c r="BR8" i="9"/>
  <c r="AJ50" i="9"/>
  <c r="D50" i="9"/>
  <c r="AJ49" i="9"/>
  <c r="D49" i="9"/>
  <c r="AJ45" i="9"/>
  <c r="D45" i="9"/>
  <c r="AJ44" i="9"/>
  <c r="D44" i="9"/>
  <c r="D42" i="9"/>
  <c r="D9" i="9"/>
  <c r="D8" i="9"/>
  <c r="AJ42" i="9"/>
  <c r="AJ9" i="9"/>
  <c r="AJ8" i="9"/>
  <c r="A14" i="9"/>
  <c r="AU15" i="9"/>
  <c r="AT15" i="9"/>
  <c r="AS15" i="9"/>
  <c r="AU13" i="9"/>
  <c r="AT13" i="9"/>
  <c r="AS13" i="9"/>
  <c r="AU12" i="9"/>
  <c r="AT12" i="9"/>
  <c r="AS12" i="9"/>
  <c r="AU11" i="9"/>
  <c r="AT11" i="9"/>
  <c r="AS11" i="9"/>
  <c r="AU10" i="9"/>
  <c r="AT10" i="9"/>
  <c r="AS10" i="9"/>
  <c r="AU9" i="9"/>
  <c r="AT9" i="9"/>
  <c r="AS9" i="9"/>
  <c r="AS8" i="9"/>
  <c r="AU8" i="9"/>
  <c r="AT8" i="9"/>
  <c r="A13" i="9"/>
  <c r="R7" i="9"/>
  <c r="R118" i="9" s="1"/>
  <c r="AP118" i="9" s="1"/>
  <c r="BF108" i="9"/>
  <c r="R172" i="9"/>
  <c r="AP135" i="9"/>
  <c r="AO135" i="9"/>
  <c r="V124" i="9"/>
  <c r="U124" i="9"/>
  <c r="R119" i="9"/>
  <c r="AP119" i="9"/>
  <c r="D118" i="9"/>
  <c r="AO114" i="9"/>
  <c r="R114" i="9"/>
  <c r="AP114" i="9"/>
  <c r="R103" i="9"/>
  <c r="R102" i="9"/>
  <c r="R99" i="9"/>
  <c r="R94" i="9"/>
  <c r="O88" i="9"/>
  <c r="O153" i="9"/>
  <c r="N88" i="9"/>
  <c r="N153" i="9"/>
  <c r="M88" i="9"/>
  <c r="M119" i="9" s="1"/>
  <c r="M153" i="9" s="1"/>
  <c r="L88" i="9"/>
  <c r="L119" i="9" s="1"/>
  <c r="L153" i="9"/>
  <c r="J88" i="9"/>
  <c r="J153" i="9"/>
  <c r="I88" i="9"/>
  <c r="I153" i="9"/>
  <c r="H88" i="9"/>
  <c r="H119" i="9" s="1"/>
  <c r="H153" i="9" s="1"/>
  <c r="G88" i="9"/>
  <c r="G153" i="9"/>
  <c r="F88" i="9"/>
  <c r="F153" i="9"/>
  <c r="D87" i="9"/>
  <c r="U65" i="9"/>
  <c r="AP63" i="9"/>
  <c r="AO63" i="9"/>
  <c r="AP47" i="9"/>
  <c r="AO47" i="9"/>
  <c r="AP39" i="9"/>
  <c r="AO39" i="9"/>
  <c r="AP22" i="9"/>
  <c r="AO22" i="9"/>
  <c r="C7" i="9"/>
  <c r="C8" i="9"/>
  <c r="C9" i="9" s="1"/>
  <c r="AW8" i="9" s="1"/>
  <c r="AP6" i="9"/>
  <c r="AO6" i="9"/>
  <c r="B3" i="25"/>
  <c r="F11" i="25"/>
  <c r="F12" i="25"/>
  <c r="F13" i="25"/>
  <c r="F14" i="25"/>
  <c r="F15" i="25"/>
  <c r="F16" i="25"/>
  <c r="F17" i="25"/>
  <c r="F10" i="25"/>
  <c r="B27" i="25"/>
  <c r="B29" i="25"/>
  <c r="B28" i="25"/>
  <c r="B31" i="25"/>
  <c r="B32" i="25"/>
  <c r="B33" i="25"/>
  <c r="E22" i="25"/>
  <c r="B20" i="25"/>
  <c r="C17" i="25"/>
  <c r="B17" i="25"/>
  <c r="C16" i="25"/>
  <c r="B16" i="25"/>
  <c r="C15" i="25"/>
  <c r="M40" i="25"/>
  <c r="B15" i="25"/>
  <c r="C14" i="25"/>
  <c r="B14" i="25"/>
  <c r="C13" i="25"/>
  <c r="M38" i="25"/>
  <c r="B13" i="25"/>
  <c r="C12" i="25"/>
  <c r="B12" i="25"/>
  <c r="C11" i="25"/>
  <c r="M36" i="25"/>
  <c r="B11" i="25"/>
  <c r="C10" i="25"/>
  <c r="M35" i="25"/>
  <c r="B10" i="25"/>
  <c r="B8" i="25"/>
  <c r="H41" i="25"/>
  <c r="B19" i="25" s="1"/>
  <c r="AV38" i="23"/>
  <c r="AU38" i="23"/>
  <c r="AR38" i="23" s="1"/>
  <c r="AS38" i="23" s="1"/>
  <c r="AV37" i="23"/>
  <c r="BI37" i="23" s="1"/>
  <c r="BJ37" i="23" s="1"/>
  <c r="AU37" i="23"/>
  <c r="AR37" i="23"/>
  <c r="AS37" i="23" s="1"/>
  <c r="AV36" i="23"/>
  <c r="AU36" i="23"/>
  <c r="AR36" i="23" s="1"/>
  <c r="AS36" i="23" s="1"/>
  <c r="AV35" i="23"/>
  <c r="AU35" i="23"/>
  <c r="AR35" i="23" s="1"/>
  <c r="AS35" i="23" s="1"/>
  <c r="AV34" i="23"/>
  <c r="AU34" i="23"/>
  <c r="AR34" i="23" s="1"/>
  <c r="AS34" i="23" s="1"/>
  <c r="AV33" i="23"/>
  <c r="AU33" i="23"/>
  <c r="AR33" i="23"/>
  <c r="AS33" i="23" s="1"/>
  <c r="AV32" i="23"/>
  <c r="AU32" i="23"/>
  <c r="AR32" i="23" s="1"/>
  <c r="AS32" i="23" s="1"/>
  <c r="AV31" i="23"/>
  <c r="AU31" i="23"/>
  <c r="AR31" i="23" s="1"/>
  <c r="AS31" i="23" s="1"/>
  <c r="AV30" i="23"/>
  <c r="AU30" i="23"/>
  <c r="AR30" i="23" s="1"/>
  <c r="AS30" i="23" s="1"/>
  <c r="AV29" i="23"/>
  <c r="AU29" i="23"/>
  <c r="AR29" i="23"/>
  <c r="AS29" i="23" s="1"/>
  <c r="AV28" i="23"/>
  <c r="AU28" i="23"/>
  <c r="AR28" i="23" s="1"/>
  <c r="AS28" i="23" s="1"/>
  <c r="AV27" i="23"/>
  <c r="AU27" i="23"/>
  <c r="AR27" i="23" s="1"/>
  <c r="AS27" i="23" s="1"/>
  <c r="AV26" i="23"/>
  <c r="AU26" i="23"/>
  <c r="AR26" i="23"/>
  <c r="AS26" i="23" s="1"/>
  <c r="AV25" i="23"/>
  <c r="AU25" i="23"/>
  <c r="P16" i="23"/>
  <c r="Q16" i="23"/>
  <c r="R16" i="23" s="1"/>
  <c r="S16" i="23" s="1"/>
  <c r="T16" i="23" s="1"/>
  <c r="U16" i="23" s="1"/>
  <c r="V16" i="23" s="1"/>
  <c r="W16" i="23" s="1"/>
  <c r="X16" i="23" s="1"/>
  <c r="Y16" i="23" s="1"/>
  <c r="Z16" i="23" s="1"/>
  <c r="AH17" i="23"/>
  <c r="AG17" i="23"/>
  <c r="BF140" i="9"/>
  <c r="BQ300" i="9"/>
  <c r="BR300" i="9" s="1"/>
  <c r="BQ298" i="9"/>
  <c r="BQ297" i="9"/>
  <c r="BQ296" i="9"/>
  <c r="BR296" i="9" s="1"/>
  <c r="BQ295" i="9"/>
  <c r="BR295" i="9"/>
  <c r="BQ294" i="9"/>
  <c r="BR294" i="9" s="1"/>
  <c r="BQ293" i="9"/>
  <c r="BQ292" i="9"/>
  <c r="BR292" i="9"/>
  <c r="BQ291" i="9"/>
  <c r="BQ280" i="9"/>
  <c r="BQ277" i="9"/>
  <c r="BR277" i="9"/>
  <c r="BQ276" i="9"/>
  <c r="BR276" i="9" s="1"/>
  <c r="BQ275" i="9"/>
  <c r="BR275" i="9"/>
  <c r="BQ274" i="9"/>
  <c r="BQ273" i="9"/>
  <c r="BR273" i="9" s="1"/>
  <c r="BQ272" i="9"/>
  <c r="BR272" i="9" s="1"/>
  <c r="BQ271" i="9"/>
  <c r="BR271" i="9" s="1"/>
  <c r="BQ268" i="9"/>
  <c r="BR268" i="9" s="1"/>
  <c r="BQ267" i="9"/>
  <c r="BR267" i="9" s="1"/>
  <c r="BQ266" i="9"/>
  <c r="BR266" i="9" s="1"/>
  <c r="BQ265" i="9"/>
  <c r="BQ264" i="9"/>
  <c r="BR264" i="9"/>
  <c r="BQ263" i="9"/>
  <c r="BR263" i="9" s="1"/>
  <c r="BQ262" i="9"/>
  <c r="BR262" i="9" s="1"/>
  <c r="BQ261" i="9"/>
  <c r="BQ260" i="9"/>
  <c r="BR260" i="9" s="1"/>
  <c r="BQ258" i="9"/>
  <c r="BR258" i="9" s="1"/>
  <c r="BQ257" i="9"/>
  <c r="BR257" i="9" s="1"/>
  <c r="BQ256" i="9"/>
  <c r="BR256" i="9" s="1"/>
  <c r="BQ255" i="9"/>
  <c r="BR255" i="9" s="1"/>
  <c r="BQ254" i="9"/>
  <c r="BR254" i="9" s="1"/>
  <c r="BQ253" i="9"/>
  <c r="BQ252" i="9"/>
  <c r="BR252" i="9" s="1"/>
  <c r="BQ251" i="9"/>
  <c r="BR251" i="9" s="1"/>
  <c r="BQ250" i="9"/>
  <c r="BR250" i="9" s="1"/>
  <c r="BS251" i="9"/>
  <c r="BU251" i="9" s="1"/>
  <c r="BW251" i="9" s="1"/>
  <c r="BQ248" i="9"/>
  <c r="BQ247" i="9"/>
  <c r="BR247" i="9" s="1"/>
  <c r="BQ246" i="9"/>
  <c r="BR246" i="9"/>
  <c r="BS247" i="9" s="1"/>
  <c r="BU247" i="9" s="1"/>
  <c r="BW247" i="9" s="1"/>
  <c r="BQ245" i="9"/>
  <c r="BR245" i="9" s="1"/>
  <c r="BQ244" i="9"/>
  <c r="BR244" i="9" s="1"/>
  <c r="BQ243" i="9"/>
  <c r="BR243" i="9"/>
  <c r="BQ242" i="9"/>
  <c r="BQ241" i="9"/>
  <c r="BR242" i="9"/>
  <c r="BR241" i="9"/>
  <c r="BQ240" i="9"/>
  <c r="BR240" i="9" s="1"/>
  <c r="BQ238" i="9"/>
  <c r="BR238" i="9" s="1"/>
  <c r="BQ237" i="9"/>
  <c r="BQ236" i="9"/>
  <c r="BR236" i="9" s="1"/>
  <c r="BQ235" i="9"/>
  <c r="BR235" i="9" s="1"/>
  <c r="BQ234" i="9"/>
  <c r="BR234" i="9" s="1"/>
  <c r="BQ233" i="9"/>
  <c r="BR233" i="9" s="1"/>
  <c r="BQ232" i="9"/>
  <c r="BR232" i="9" s="1"/>
  <c r="BQ231" i="9"/>
  <c r="BR231" i="9" s="1"/>
  <c r="BQ230" i="9"/>
  <c r="BR230" i="9"/>
  <c r="BQ228" i="9"/>
  <c r="BR228" i="9" s="1"/>
  <c r="BQ227" i="9"/>
  <c r="BQ226" i="9"/>
  <c r="BR226" i="9"/>
  <c r="BQ225" i="9"/>
  <c r="BQ224" i="9"/>
  <c r="BQ223" i="9"/>
  <c r="BR224" i="9"/>
  <c r="BS224" i="9" s="1"/>
  <c r="BU224" i="9" s="1"/>
  <c r="BW224" i="9" s="1"/>
  <c r="BR223" i="9"/>
  <c r="BQ222" i="9"/>
  <c r="BR222" i="9"/>
  <c r="BS222" i="9" s="1"/>
  <c r="BU222" i="9" s="1"/>
  <c r="BW222" i="9" s="1"/>
  <c r="BQ221" i="9"/>
  <c r="BR221" i="9" s="1"/>
  <c r="BS221" i="9" s="1"/>
  <c r="BU221" i="9" s="1"/>
  <c r="BW221" i="9" s="1"/>
  <c r="BQ220" i="9"/>
  <c r="BR220" i="9"/>
  <c r="BQ218" i="9"/>
  <c r="BR218" i="9" s="1"/>
  <c r="BQ217" i="9"/>
  <c r="BQ216" i="9"/>
  <c r="BQ215" i="9"/>
  <c r="BR216" i="9"/>
  <c r="BQ214" i="9"/>
  <c r="BR214" i="9" s="1"/>
  <c r="BQ213" i="9"/>
  <c r="BQ212" i="9"/>
  <c r="BQ211" i="9"/>
  <c r="BR211" i="9" s="1"/>
  <c r="BQ210" i="9"/>
  <c r="BR210" i="9"/>
  <c r="BS211" i="9" s="1"/>
  <c r="BU211" i="9" s="1"/>
  <c r="BW211" i="9" s="1"/>
  <c r="BQ208" i="9"/>
  <c r="BR208" i="9" s="1"/>
  <c r="BQ207" i="9"/>
  <c r="BR207" i="9"/>
  <c r="BQ206" i="9"/>
  <c r="BR206" i="9" s="1"/>
  <c r="BQ205" i="9"/>
  <c r="BR205" i="9" s="1"/>
  <c r="BQ204" i="9"/>
  <c r="BR204" i="9" s="1"/>
  <c r="BQ203" i="9"/>
  <c r="BR203" i="9"/>
  <c r="BQ202" i="9"/>
  <c r="BQ201" i="9"/>
  <c r="BQ200" i="9"/>
  <c r="BR200" i="9" s="1"/>
  <c r="BR199" i="9"/>
  <c r="BS199" i="9" s="1"/>
  <c r="BU199" i="9" s="1"/>
  <c r="BW199" i="9" s="1"/>
  <c r="BQ198" i="9"/>
  <c r="BR198" i="9" s="1"/>
  <c r="BQ197" i="9"/>
  <c r="BR197" i="9"/>
  <c r="BQ196" i="9"/>
  <c r="BR196" i="9" s="1"/>
  <c r="BQ195" i="9"/>
  <c r="BR195" i="9" s="1"/>
  <c r="BQ194" i="9"/>
  <c r="BR194" i="9"/>
  <c r="BS195" i="9" s="1"/>
  <c r="BU195" i="9" s="1"/>
  <c r="BW195" i="9" s="1"/>
  <c r="BQ193" i="9"/>
  <c r="BR193" i="9" s="1"/>
  <c r="BQ192" i="9"/>
  <c r="BQ191" i="9"/>
  <c r="BR191" i="9" s="1"/>
  <c r="BQ180" i="9"/>
  <c r="BQ178" i="9"/>
  <c r="BR178" i="9" s="1"/>
  <c r="BQ177" i="9"/>
  <c r="BQ176" i="9"/>
  <c r="BR176" i="9"/>
  <c r="BS176" i="9" s="1"/>
  <c r="BQ175" i="9"/>
  <c r="BR175" i="9"/>
  <c r="BQ174" i="9"/>
  <c r="BR174" i="9"/>
  <c r="BQ173" i="9"/>
  <c r="BR173" i="9" s="1"/>
  <c r="BQ172" i="9"/>
  <c r="BR172" i="9" s="1"/>
  <c r="BQ171" i="9"/>
  <c r="BR171" i="9" s="1"/>
  <c r="BQ168" i="9"/>
  <c r="BQ167" i="9"/>
  <c r="BR167" i="9" s="1"/>
  <c r="BQ166" i="9"/>
  <c r="BR166" i="9" s="1"/>
  <c r="BS167" i="9" s="1"/>
  <c r="BU167" i="9" s="1"/>
  <c r="BW167" i="9" s="1"/>
  <c r="BQ165" i="9"/>
  <c r="BR165" i="9" s="1"/>
  <c r="BQ164" i="9"/>
  <c r="BR164" i="9" s="1"/>
  <c r="BQ163" i="9"/>
  <c r="BR163" i="9" s="1"/>
  <c r="BQ162" i="9"/>
  <c r="BR162" i="9" s="1"/>
  <c r="BQ161" i="9"/>
  <c r="BR161" i="9" s="1"/>
  <c r="BQ158" i="9"/>
  <c r="BQ157" i="9"/>
  <c r="BR157" i="9"/>
  <c r="BQ156" i="9"/>
  <c r="BR156" i="9"/>
  <c r="BQ155" i="9"/>
  <c r="BR155" i="9"/>
  <c r="BQ154" i="9"/>
  <c r="BR154" i="9"/>
  <c r="BQ153" i="9"/>
  <c r="BR153" i="9"/>
  <c r="BQ152" i="9"/>
  <c r="BR152" i="9"/>
  <c r="BQ151" i="9"/>
  <c r="BR151" i="9"/>
  <c r="BQ150" i="9"/>
  <c r="BR150" i="9"/>
  <c r="BR149" i="9"/>
  <c r="BS150" i="9"/>
  <c r="BU150" i="9" s="1"/>
  <c r="BW150" i="9" s="1"/>
  <c r="BQ148" i="9"/>
  <c r="BR148" i="9" s="1"/>
  <c r="BQ147" i="9"/>
  <c r="BR147" i="9" s="1"/>
  <c r="BQ146" i="9"/>
  <c r="BQ145" i="9"/>
  <c r="BR145" i="9" s="1"/>
  <c r="BQ144" i="9"/>
  <c r="BR144" i="9" s="1"/>
  <c r="BQ143" i="9"/>
  <c r="BQ142" i="9"/>
  <c r="BR142" i="9" s="1"/>
  <c r="BQ141" i="9"/>
  <c r="BQ140" i="9"/>
  <c r="BR140" i="9" s="1"/>
  <c r="BQ138" i="9"/>
  <c r="BR138" i="9" s="1"/>
  <c r="BQ137" i="9"/>
  <c r="BQ136" i="9"/>
  <c r="BR136" i="9" s="1"/>
  <c r="BQ135" i="9"/>
  <c r="BR135" i="9" s="1"/>
  <c r="BQ134" i="9"/>
  <c r="BQ133" i="9"/>
  <c r="BQ132" i="9"/>
  <c r="BR132" i="9" s="1"/>
  <c r="BQ131" i="9"/>
  <c r="BR131" i="9"/>
  <c r="BS132" i="9"/>
  <c r="BU132" i="9" s="1"/>
  <c r="BW132" i="9" s="1"/>
  <c r="BQ130" i="9"/>
  <c r="BR130" i="9" s="1"/>
  <c r="BQ128" i="9"/>
  <c r="BR128" i="9"/>
  <c r="BQ127" i="9"/>
  <c r="BQ126" i="9"/>
  <c r="BQ125" i="9"/>
  <c r="BR125" i="9" s="1"/>
  <c r="BQ124" i="9"/>
  <c r="BR124" i="9" s="1"/>
  <c r="BQ123" i="9"/>
  <c r="BR123" i="9"/>
  <c r="BS124" i="9"/>
  <c r="BU124" i="9" s="1"/>
  <c r="BW124" i="9" s="1"/>
  <c r="BQ122" i="9"/>
  <c r="BR122" i="9"/>
  <c r="BS123" i="9" s="1"/>
  <c r="BU123" i="9" s="1"/>
  <c r="BW123" i="9" s="1"/>
  <c r="BQ121" i="9"/>
  <c r="BR121" i="9"/>
  <c r="BQ118" i="9"/>
  <c r="BQ117" i="9"/>
  <c r="BR117" i="9" s="1"/>
  <c r="BQ116" i="9"/>
  <c r="BR116" i="9" s="1"/>
  <c r="BQ115" i="9"/>
  <c r="BR115" i="9" s="1"/>
  <c r="BQ114" i="9"/>
  <c r="BR114" i="9" s="1"/>
  <c r="BQ113" i="9"/>
  <c r="BQ112" i="9"/>
  <c r="BR112" i="9" s="1"/>
  <c r="BQ111" i="9"/>
  <c r="BR111" i="9"/>
  <c r="BQ110" i="9"/>
  <c r="BR110" i="9" s="1"/>
  <c r="BQ108" i="9"/>
  <c r="BR108" i="9" s="1"/>
  <c r="BQ107" i="9"/>
  <c r="BR107" i="9" s="1"/>
  <c r="BQ106" i="9"/>
  <c r="BQ105" i="9"/>
  <c r="BR105" i="9" s="1"/>
  <c r="BQ104" i="9"/>
  <c r="BQ103" i="9"/>
  <c r="BR104" i="9"/>
  <c r="BS105" i="9" s="1"/>
  <c r="BU105" i="9" s="1"/>
  <c r="BW105" i="9" s="1"/>
  <c r="BR103" i="9"/>
  <c r="BQ102" i="9"/>
  <c r="BR102" i="9" s="1"/>
  <c r="BQ101" i="9"/>
  <c r="BR101" i="9" s="1"/>
  <c r="BQ100" i="9"/>
  <c r="BR100" i="9" s="1"/>
  <c r="BQ98" i="9"/>
  <c r="BR98" i="9" s="1"/>
  <c r="BQ97" i="9"/>
  <c r="BR97" i="9" s="1"/>
  <c r="BQ96" i="9"/>
  <c r="BR96" i="9" s="1"/>
  <c r="BQ95" i="9"/>
  <c r="BR95" i="9"/>
  <c r="BS96" i="9" s="1"/>
  <c r="BU96" i="9" s="1"/>
  <c r="BW96" i="9" s="1"/>
  <c r="BQ94" i="9"/>
  <c r="BR94" i="9" s="1"/>
  <c r="BQ93" i="9"/>
  <c r="BR93" i="9" s="1"/>
  <c r="BQ92" i="9"/>
  <c r="BR92" i="9" s="1"/>
  <c r="BQ91" i="9"/>
  <c r="BQ80" i="9"/>
  <c r="BQ78" i="9"/>
  <c r="BQ77" i="9"/>
  <c r="BR77" i="9" s="1"/>
  <c r="BQ76" i="9"/>
  <c r="BR76" i="9" s="1"/>
  <c r="BQ75" i="9"/>
  <c r="BR75" i="9"/>
  <c r="BQ74" i="9"/>
  <c r="BR74" i="9" s="1"/>
  <c r="BQ73" i="9"/>
  <c r="BR73" i="9"/>
  <c r="BQ72" i="9"/>
  <c r="BQ71" i="9"/>
  <c r="BR71" i="9" s="1"/>
  <c r="BQ70" i="9"/>
  <c r="BQ68" i="9"/>
  <c r="BQ67" i="9"/>
  <c r="BQ66" i="9"/>
  <c r="BR66" i="9" s="1"/>
  <c r="BQ65" i="9"/>
  <c r="BQ64" i="9"/>
  <c r="BR64" i="9"/>
  <c r="BQ63" i="9"/>
  <c r="BQ62" i="9"/>
  <c r="BR62" i="9" s="1"/>
  <c r="BQ61" i="9"/>
  <c r="BQ60" i="9"/>
  <c r="BR60" i="9" s="1"/>
  <c r="BQ58" i="9"/>
  <c r="BQ57" i="9"/>
  <c r="BR57" i="9" s="1"/>
  <c r="BQ56" i="9"/>
  <c r="BQ55" i="9"/>
  <c r="BR55" i="9"/>
  <c r="BQ54" i="9"/>
  <c r="BR54" i="9"/>
  <c r="BQ53" i="9"/>
  <c r="BR53" i="9"/>
  <c r="BQ52" i="9"/>
  <c r="BR52" i="9"/>
  <c r="BQ51" i="9"/>
  <c r="BR51" i="9"/>
  <c r="BQ50" i="9"/>
  <c r="BQ48" i="9"/>
  <c r="BR48" i="9" s="1"/>
  <c r="BQ47" i="9"/>
  <c r="BR47" i="9" s="1"/>
  <c r="BQ46" i="9"/>
  <c r="BR46" i="9" s="1"/>
  <c r="BQ45" i="9"/>
  <c r="BQ44" i="9"/>
  <c r="BR44" i="9" s="1"/>
  <c r="BQ43" i="9"/>
  <c r="BQ42" i="9"/>
  <c r="BR42" i="9" s="1"/>
  <c r="BQ41" i="9"/>
  <c r="BR41" i="9" s="1"/>
  <c r="BQ40" i="9"/>
  <c r="BQ38" i="9"/>
  <c r="BR38" i="9" s="1"/>
  <c r="BQ37" i="9"/>
  <c r="BR37" i="9"/>
  <c r="BQ36" i="9"/>
  <c r="BR36" i="9" s="1"/>
  <c r="BS36" i="9" s="1"/>
  <c r="BU36" i="9" s="1"/>
  <c r="BW36" i="9" s="1"/>
  <c r="BQ35" i="9"/>
  <c r="BR35" i="9"/>
  <c r="BQ34" i="9"/>
  <c r="BR34" i="9" s="1"/>
  <c r="BQ33" i="9"/>
  <c r="BR33" i="9" s="1"/>
  <c r="BQ32" i="9"/>
  <c r="BR32" i="9"/>
  <c r="BQ31" i="9"/>
  <c r="BQ30" i="9"/>
  <c r="BR30" i="9"/>
  <c r="BQ27" i="9"/>
  <c r="BQ26" i="9"/>
  <c r="BR26" i="9" s="1"/>
  <c r="BQ25" i="9"/>
  <c r="BQ24" i="9"/>
  <c r="BQ23" i="9"/>
  <c r="BR23" i="9"/>
  <c r="BQ22" i="9"/>
  <c r="BQ21" i="9"/>
  <c r="BQ20" i="9"/>
  <c r="BR20" i="9" s="1"/>
  <c r="BQ18" i="9"/>
  <c r="BR18" i="9" s="1"/>
  <c r="BQ17" i="9"/>
  <c r="BR17" i="9" s="1"/>
  <c r="BQ16" i="9"/>
  <c r="BQ15" i="9"/>
  <c r="BR15" i="9" s="1"/>
  <c r="BQ14" i="9"/>
  <c r="BQ13" i="9"/>
  <c r="BR13" i="9" s="1"/>
  <c r="BQ12" i="9"/>
  <c r="BQ11" i="9"/>
  <c r="BR11" i="9" s="1"/>
  <c r="BQ10" i="9"/>
  <c r="BQ7" i="9"/>
  <c r="BQ6" i="9"/>
  <c r="BR6" i="9" s="1"/>
  <c r="BQ5" i="9"/>
  <c r="BR5" i="9"/>
  <c r="BS6" i="9" s="1"/>
  <c r="BU6" i="9" s="1"/>
  <c r="BW6" i="9" s="1"/>
  <c r="BQ4" i="9"/>
  <c r="BQ3" i="9"/>
  <c r="BR299" i="9"/>
  <c r="BS299" i="9" s="1"/>
  <c r="BU299" i="9" s="1"/>
  <c r="BW299" i="9" s="1"/>
  <c r="BR225" i="9"/>
  <c r="BS226" i="9" s="1"/>
  <c r="BU226" i="9" s="1"/>
  <c r="BW226" i="9" s="1"/>
  <c r="BR201" i="9"/>
  <c r="BR126" i="9"/>
  <c r="BR69" i="9"/>
  <c r="BR59" i="9"/>
  <c r="CE4" i="9"/>
  <c r="CE5" i="9" s="1"/>
  <c r="CE6" i="9" s="1"/>
  <c r="CE7" i="9" s="1"/>
  <c r="CE8" i="9"/>
  <c r="CE9" i="9" s="1"/>
  <c r="CE10" i="9" s="1"/>
  <c r="CE11" i="9" s="1"/>
  <c r="CE12" i="9" s="1"/>
  <c r="CE13" i="9" s="1"/>
  <c r="CE14" i="9" s="1"/>
  <c r="CE15" i="9" s="1"/>
  <c r="CE16" i="9" s="1"/>
  <c r="CE17" i="9" s="1"/>
  <c r="CE18" i="9" s="1"/>
  <c r="CE19" i="9" s="1"/>
  <c r="CE20" i="9" s="1"/>
  <c r="CE21" i="9" s="1"/>
  <c r="CE22" i="9" s="1"/>
  <c r="CE23" i="9" s="1"/>
  <c r="CE24" i="9" s="1"/>
  <c r="CE25" i="9" s="1"/>
  <c r="CE26" i="9" s="1"/>
  <c r="CE27" i="9" s="1"/>
  <c r="CE28" i="9" s="1"/>
  <c r="CE29" i="9" s="1"/>
  <c r="CE30" i="9" s="1"/>
  <c r="CE31" i="9" s="1"/>
  <c r="CE32" i="9" s="1"/>
  <c r="CE33" i="9" s="1"/>
  <c r="BS99" i="9"/>
  <c r="BU99" i="9" s="1"/>
  <c r="BW99" i="9" s="1"/>
  <c r="BP59" i="9"/>
  <c r="BP149" i="9"/>
  <c r="BP229" i="9"/>
  <c r="BP289" i="9"/>
  <c r="BR298" i="9"/>
  <c r="D21" i="9"/>
  <c r="BP49" i="9"/>
  <c r="BR82" i="9"/>
  <c r="BP89" i="9"/>
  <c r="BP119" i="9"/>
  <c r="BP283" i="9"/>
  <c r="BP288" i="9"/>
  <c r="U119" i="9"/>
  <c r="U153" i="9"/>
  <c r="BR89" i="9"/>
  <c r="BR281" i="9"/>
  <c r="BS282" i="9" s="1"/>
  <c r="BU282" i="9" s="1"/>
  <c r="BW282" i="9" s="1"/>
  <c r="BR285" i="9"/>
  <c r="D18" i="25"/>
  <c r="M34" i="25" s="1"/>
  <c r="N34" i="25" s="1"/>
  <c r="A98" i="25"/>
  <c r="A96" i="25"/>
  <c r="A92" i="25"/>
  <c r="A88" i="25"/>
  <c r="A84" i="25"/>
  <c r="A82" i="25"/>
  <c r="A78" i="25"/>
  <c r="A76" i="25"/>
  <c r="A74" i="25"/>
  <c r="A70" i="25"/>
  <c r="A68" i="25"/>
  <c r="A66" i="25"/>
  <c r="A62" i="25"/>
  <c r="A60" i="25"/>
  <c r="A58" i="25"/>
  <c r="A54" i="25"/>
  <c r="A52" i="25"/>
  <c r="A101" i="25"/>
  <c r="A97" i="25"/>
  <c r="A95" i="25"/>
  <c r="A93" i="25"/>
  <c r="A89" i="25"/>
  <c r="A87" i="25"/>
  <c r="A85" i="25"/>
  <c r="A81" i="25"/>
  <c r="A79" i="25"/>
  <c r="A77" i="25"/>
  <c r="A73" i="25"/>
  <c r="A71" i="25"/>
  <c r="A69" i="25"/>
  <c r="A65" i="25"/>
  <c r="A63" i="25"/>
  <c r="A61" i="25"/>
  <c r="A57" i="25"/>
  <c r="A55" i="25"/>
  <c r="A53" i="25"/>
  <c r="BF7" i="9"/>
  <c r="BF105" i="9"/>
  <c r="BS223" i="9"/>
  <c r="BU223" i="9" s="1"/>
  <c r="BW223" i="9" s="1"/>
  <c r="BP300" i="9"/>
  <c r="BP292" i="9"/>
  <c r="BP272" i="9"/>
  <c r="BP264" i="9"/>
  <c r="BP254" i="9"/>
  <c r="BP246" i="9"/>
  <c r="BP236" i="9"/>
  <c r="BP228" i="9"/>
  <c r="BP218" i="9"/>
  <c r="BP211" i="9"/>
  <c r="BP201" i="9"/>
  <c r="BP193" i="9"/>
  <c r="BP168" i="9"/>
  <c r="BP152" i="9"/>
  <c r="BP127" i="9"/>
  <c r="BP167" i="9"/>
  <c r="BP146" i="9"/>
  <c r="BP134" i="9"/>
  <c r="BP121" i="9"/>
  <c r="BP110" i="9"/>
  <c r="BP34" i="9"/>
  <c r="BP20" i="9"/>
  <c r="BP102" i="9"/>
  <c r="BP78" i="9"/>
  <c r="BP68" i="9"/>
  <c r="BP61" i="9"/>
  <c r="BP51" i="9"/>
  <c r="BP43" i="9"/>
  <c r="BP31" i="9"/>
  <c r="BP3" i="9"/>
  <c r="BS102" i="9"/>
  <c r="BU102" i="9" s="1"/>
  <c r="BW102" i="9" s="1"/>
  <c r="BR192" i="9"/>
  <c r="BR212" i="9"/>
  <c r="BS229" i="9"/>
  <c r="BU229" i="9" s="1"/>
  <c r="BW229" i="9" s="1"/>
  <c r="BS286" i="9"/>
  <c r="BU286" i="9" s="1"/>
  <c r="BW286" i="9" s="1"/>
  <c r="J87" i="9"/>
  <c r="J118" i="9" s="1"/>
  <c r="J152" i="9" s="1"/>
  <c r="C15" i="23"/>
  <c r="H15" i="23" s="1"/>
  <c r="I15" i="23"/>
  <c r="C16" i="23"/>
  <c r="F16" i="23"/>
  <c r="D16" i="23"/>
  <c r="F15" i="23"/>
  <c r="D15" i="23"/>
  <c r="C10" i="23"/>
  <c r="H10" i="23" s="1"/>
  <c r="I10" i="23"/>
  <c r="C11" i="23"/>
  <c r="C12" i="23"/>
  <c r="H12" i="23" s="1"/>
  <c r="I12" i="23"/>
  <c r="C13" i="23"/>
  <c r="C14" i="23"/>
  <c r="H14" i="23" s="1"/>
  <c r="I14" i="23"/>
  <c r="C9" i="23"/>
  <c r="U86" i="9"/>
  <c r="U164" i="9" s="1"/>
  <c r="U117" i="9"/>
  <c r="B33" i="24"/>
  <c r="B29" i="24"/>
  <c r="B26" i="24"/>
  <c r="B21" i="24"/>
  <c r="B20" i="24"/>
  <c r="B16" i="24"/>
  <c r="B15" i="24"/>
  <c r="B11" i="24"/>
  <c r="B10" i="24"/>
  <c r="B9" i="24"/>
  <c r="B8" i="24"/>
  <c r="C4" i="24"/>
  <c r="C2" i="24"/>
  <c r="F14" i="23"/>
  <c r="D14" i="23"/>
  <c r="F13" i="23"/>
  <c r="D13" i="23"/>
  <c r="F12" i="23"/>
  <c r="D12" i="23"/>
  <c r="F11" i="23"/>
  <c r="D11" i="23"/>
  <c r="F10" i="23"/>
  <c r="D10" i="23"/>
  <c r="F9" i="23"/>
  <c r="D9" i="23"/>
  <c r="A9" i="23"/>
  <c r="D3" i="23" s="1"/>
  <c r="A3" i="23"/>
  <c r="D20" i="23" s="1"/>
  <c r="A1" i="23"/>
  <c r="G2" i="23" s="1"/>
  <c r="L17" i="23"/>
  <c r="F5" i="16"/>
  <c r="B25" i="25"/>
  <c r="B24" i="25"/>
  <c r="AQ9" i="16"/>
  <c r="AQ63" i="16" s="1"/>
  <c r="AQ6" i="24"/>
  <c r="C3" i="24" s="1"/>
  <c r="B13" i="19"/>
  <c r="B12" i="19"/>
  <c r="C2" i="19"/>
  <c r="B17" i="18"/>
  <c r="B16" i="18"/>
  <c r="B15" i="18"/>
  <c r="B14" i="18"/>
  <c r="B13" i="18"/>
  <c r="B12" i="18"/>
  <c r="B11" i="18"/>
  <c r="B9" i="18"/>
  <c r="B8" i="18"/>
  <c r="C4" i="18"/>
  <c r="C2" i="18"/>
  <c r="C37" i="16"/>
  <c r="C5" i="16"/>
  <c r="C3" i="16"/>
  <c r="O87" i="9"/>
  <c r="O118" i="9" s="1"/>
  <c r="O152" i="9" s="1"/>
  <c r="AT2" i="9"/>
  <c r="N87" i="9"/>
  <c r="N118" i="9" s="1"/>
  <c r="N152" i="9" s="1"/>
  <c r="M87" i="9"/>
  <c r="M118" i="9" s="1"/>
  <c r="M152" i="9" s="1"/>
  <c r="AX8" i="9"/>
  <c r="C10" i="9"/>
  <c r="AX9" i="9" s="1"/>
  <c r="N36" i="25"/>
  <c r="L36" i="25" s="1"/>
  <c r="O36" i="25" s="1"/>
  <c r="N40" i="25"/>
  <c r="L40" i="25" s="1"/>
  <c r="O40" i="25" s="1"/>
  <c r="C4" i="16"/>
  <c r="BS268" i="9"/>
  <c r="BU268" i="9"/>
  <c r="BW268" i="9" s="1"/>
  <c r="BS269" i="9"/>
  <c r="BU269" i="9" s="1"/>
  <c r="BW269" i="9" s="1"/>
  <c r="BS49" i="9"/>
  <c r="BU49" i="9" s="1"/>
  <c r="BW49" i="9" s="1"/>
  <c r="BS90" i="9"/>
  <c r="BU90" i="9" s="1"/>
  <c r="BW90" i="9" s="1"/>
  <c r="BS283" i="9"/>
  <c r="BU283" i="9" s="1"/>
  <c r="BW283" i="9" s="1"/>
  <c r="BS284" i="9"/>
  <c r="BU284" i="9" s="1"/>
  <c r="BW284" i="9" s="1"/>
  <c r="BU176" i="9"/>
  <c r="BW176" i="9" s="1"/>
  <c r="BS47" i="9"/>
  <c r="BU47" i="9"/>
  <c r="BW47" i="9" s="1"/>
  <c r="BS235" i="9"/>
  <c r="BU235" i="9" s="1"/>
  <c r="BW235" i="9" s="1"/>
  <c r="BS173" i="9"/>
  <c r="BU173" i="9" s="1"/>
  <c r="BW173" i="9" s="1"/>
  <c r="N38" i="25"/>
  <c r="L38" i="25" s="1"/>
  <c r="O38" i="25" s="1"/>
  <c r="N35" i="25"/>
  <c r="L35" i="25" s="1"/>
  <c r="O35" i="25" s="1"/>
  <c r="BS38" i="9"/>
  <c r="BU38" i="9" s="1"/>
  <c r="BW38" i="9" s="1"/>
  <c r="BS54" i="9"/>
  <c r="BU54" i="9"/>
  <c r="BW54" i="9" s="1"/>
  <c r="BS48" i="9"/>
  <c r="BU48" i="9" s="1"/>
  <c r="BW48" i="9" s="1"/>
  <c r="AR25" i="23"/>
  <c r="AS25" i="23"/>
  <c r="AN122" i="10"/>
  <c r="AL1" i="27" s="1"/>
  <c r="AL5" i="27" s="1"/>
  <c r="AN43" i="10"/>
  <c r="L7" i="9"/>
  <c r="BS126" i="9"/>
  <c r="BU126" i="9" s="1"/>
  <c r="BW126" i="9" s="1"/>
  <c r="BS125" i="9"/>
  <c r="BU125" i="9" s="1"/>
  <c r="BW125" i="9" s="1"/>
  <c r="BS156" i="9"/>
  <c r="BU156" i="9" s="1"/>
  <c r="BW156" i="9" s="1"/>
  <c r="BS157" i="9"/>
  <c r="BU157" i="9" s="1"/>
  <c r="BW157" i="9" s="1"/>
  <c r="BS111" i="9"/>
  <c r="BU111" i="9" s="1"/>
  <c r="BW111" i="9" s="1"/>
  <c r="BS152" i="9"/>
  <c r="BU152" i="9" s="1"/>
  <c r="BW152" i="9" s="1"/>
  <c r="BS256" i="9"/>
  <c r="BU256" i="9" s="1"/>
  <c r="BW256" i="9" s="1"/>
  <c r="BS258" i="9"/>
  <c r="BU258" i="9"/>
  <c r="BW258" i="9" s="1"/>
  <c r="BS115" i="9"/>
  <c r="BU115" i="9"/>
  <c r="BW115" i="9" s="1"/>
  <c r="BS179" i="9"/>
  <c r="BU179" i="9"/>
  <c r="BW179" i="9" s="1"/>
  <c r="BS267" i="9"/>
  <c r="BU267" i="9" s="1"/>
  <c r="BW267" i="9" s="1"/>
  <c r="BS276" i="9"/>
  <c r="BU276" i="9" s="1"/>
  <c r="BW276" i="9" s="1"/>
  <c r="BS83" i="9"/>
  <c r="BU83" i="9" s="1"/>
  <c r="BW83" i="9" s="1"/>
  <c r="BS193" i="9"/>
  <c r="BU193" i="9" s="1"/>
  <c r="BW193" i="9" s="1"/>
  <c r="BS201" i="9"/>
  <c r="BU201" i="9" s="1"/>
  <c r="BW201" i="9" s="1"/>
  <c r="BS205" i="9"/>
  <c r="BU205" i="9" s="1"/>
  <c r="BW205" i="9" s="1"/>
  <c r="BS225" i="9"/>
  <c r="BU225" i="9" s="1"/>
  <c r="BW225" i="9" s="1"/>
  <c r="BS136" i="9"/>
  <c r="BU136" i="9" s="1"/>
  <c r="BW136" i="9" s="1"/>
  <c r="BS131" i="9"/>
  <c r="BU131" i="9" s="1"/>
  <c r="BW131" i="9" s="1"/>
  <c r="BS212" i="9"/>
  <c r="BU212" i="9" s="1"/>
  <c r="BW212" i="9" s="1"/>
  <c r="BS196" i="9"/>
  <c r="BU196" i="9"/>
  <c r="BW196" i="9" s="1"/>
  <c r="BS192" i="9"/>
  <c r="BU192" i="9" s="1"/>
  <c r="BW192" i="9" s="1"/>
  <c r="BS93" i="9"/>
  <c r="BU93" i="9" s="1"/>
  <c r="BW93" i="9" s="1"/>
  <c r="BS74" i="9"/>
  <c r="BU74" i="9"/>
  <c r="BW74" i="9" s="1"/>
  <c r="BS103" i="9"/>
  <c r="BU103" i="9"/>
  <c r="BW103" i="9" s="1"/>
  <c r="BS149" i="9"/>
  <c r="BU149" i="9" s="1"/>
  <c r="BW149" i="9" s="1"/>
  <c r="BS145" i="9"/>
  <c r="BU145" i="9" s="1"/>
  <c r="BW145" i="9" s="1"/>
  <c r="BS255" i="9"/>
  <c r="BU255" i="9" s="1"/>
  <c r="BW255" i="9" s="1"/>
  <c r="BS230" i="9"/>
  <c r="BU230" i="9" s="1"/>
  <c r="BW230" i="9" s="1"/>
  <c r="BS151" i="9"/>
  <c r="BU151" i="9" s="1"/>
  <c r="BW151" i="9" s="1"/>
  <c r="BS101" i="9"/>
  <c r="BU101" i="9" s="1"/>
  <c r="BW101" i="9" s="1"/>
  <c r="BS295" i="9"/>
  <c r="BU295" i="9" s="1"/>
  <c r="BW295" i="9" s="1"/>
  <c r="BS163" i="9"/>
  <c r="BU163" i="9"/>
  <c r="BW163" i="9" s="1"/>
  <c r="BS155" i="9"/>
  <c r="BU155" i="9" s="1"/>
  <c r="BW155" i="9" s="1"/>
  <c r="BS165" i="9"/>
  <c r="BU165" i="9"/>
  <c r="BW165" i="9" s="1"/>
  <c r="BS154" i="9"/>
  <c r="BU154" i="9" s="1"/>
  <c r="BW154" i="9" s="1"/>
  <c r="BS257" i="9"/>
  <c r="BU257" i="9" s="1"/>
  <c r="BW257" i="9" s="1"/>
  <c r="BS252" i="9"/>
  <c r="BU252" i="9"/>
  <c r="BW252" i="9" s="1"/>
  <c r="BS153" i="9"/>
  <c r="BU153" i="9"/>
  <c r="BW153" i="9" s="1"/>
  <c r="BS129" i="9"/>
  <c r="BU129" i="9" s="1"/>
  <c r="BW129" i="9" s="1"/>
  <c r="BR87" i="9"/>
  <c r="BS87" i="9" s="1"/>
  <c r="BU87" i="9" s="1"/>
  <c r="BW87" i="9" s="1"/>
  <c r="I7" i="9"/>
  <c r="H7" i="9" s="1"/>
  <c r="G17" i="23"/>
  <c r="BR3" i="9"/>
  <c r="BS3" i="9"/>
  <c r="BU3" i="9"/>
  <c r="BR7" i="9"/>
  <c r="BS8" i="9"/>
  <c r="BU8" i="9" s="1"/>
  <c r="BW8" i="9" s="1"/>
  <c r="BR10" i="9"/>
  <c r="BS10" i="9"/>
  <c r="BU10" i="9" s="1"/>
  <c r="BW10" i="9" s="1"/>
  <c r="BR12" i="9"/>
  <c r="BR14" i="9"/>
  <c r="BR16" i="9"/>
  <c r="BS16" i="9" s="1"/>
  <c r="BU16" i="9" s="1"/>
  <c r="BW16" i="9" s="1"/>
  <c r="BR21" i="9"/>
  <c r="BR25" i="9"/>
  <c r="BR27" i="9"/>
  <c r="BS28" i="9" s="1"/>
  <c r="BU28" i="9" s="1"/>
  <c r="BW28" i="9" s="1"/>
  <c r="BS42" i="9"/>
  <c r="BU42" i="9" s="1"/>
  <c r="BW42" i="9" s="1"/>
  <c r="BR45" i="9"/>
  <c r="BS46" i="9" s="1"/>
  <c r="BU46" i="9" s="1"/>
  <c r="BW46" i="9" s="1"/>
  <c r="BR50" i="9"/>
  <c r="BS50" i="9"/>
  <c r="BU50" i="9" s="1"/>
  <c r="BW50" i="9" s="1"/>
  <c r="BR56" i="9"/>
  <c r="BS56" i="9" s="1"/>
  <c r="BU56" i="9" s="1"/>
  <c r="BW56" i="9" s="1"/>
  <c r="BR58" i="9"/>
  <c r="BS58" i="9"/>
  <c r="BU58" i="9" s="1"/>
  <c r="BW58" i="9" s="1"/>
  <c r="BR61" i="9"/>
  <c r="BS61" i="9" s="1"/>
  <c r="BU61" i="9" s="1"/>
  <c r="BW61" i="9" s="1"/>
  <c r="BR63" i="9"/>
  <c r="BS64" i="9"/>
  <c r="BU64" i="9" s="1"/>
  <c r="BW64" i="9" s="1"/>
  <c r="BR65" i="9"/>
  <c r="BS65" i="9" s="1"/>
  <c r="BU65" i="9" s="1"/>
  <c r="BW65" i="9" s="1"/>
  <c r="BR70" i="9"/>
  <c r="BS70" i="9"/>
  <c r="BU70" i="9" s="1"/>
  <c r="BW70" i="9" s="1"/>
  <c r="BR72" i="9"/>
  <c r="BS72" i="9" s="1"/>
  <c r="BU72" i="9" s="1"/>
  <c r="BW72" i="9" s="1"/>
  <c r="BS37" i="9"/>
  <c r="BU37" i="9" s="1"/>
  <c r="BW37" i="9" s="1"/>
  <c r="BS39" i="9"/>
  <c r="BU39" i="9" s="1"/>
  <c r="BW39" i="9" s="1"/>
  <c r="BR68" i="9"/>
  <c r="BS69" i="9" s="1"/>
  <c r="BU69" i="9" s="1"/>
  <c r="BW69" i="9" s="1"/>
  <c r="BR80" i="9"/>
  <c r="BS80" i="9" s="1"/>
  <c r="BU80" i="9" s="1"/>
  <c r="BW80" i="9" s="1"/>
  <c r="BR227" i="9"/>
  <c r="BS227" i="9"/>
  <c r="BU227" i="9" s="1"/>
  <c r="BW227" i="9" s="1"/>
  <c r="BR291" i="9"/>
  <c r="BS291" i="9" s="1"/>
  <c r="BU291" i="9" s="1"/>
  <c r="BW291" i="9" s="1"/>
  <c r="BR183" i="9"/>
  <c r="BS100" i="9"/>
  <c r="BU100" i="9" s="1"/>
  <c r="BW100" i="9" s="1"/>
  <c r="BS95" i="9"/>
  <c r="BU95" i="9" s="1"/>
  <c r="BW95" i="9" s="1"/>
  <c r="BS77" i="9"/>
  <c r="BU77" i="9" s="1"/>
  <c r="BW77" i="9" s="1"/>
  <c r="BS94" i="9"/>
  <c r="BU94" i="9"/>
  <c r="BW94" i="9" s="1"/>
  <c r="BS234" i="9"/>
  <c r="BU234" i="9" s="1"/>
  <c r="BW234" i="9" s="1"/>
  <c r="BS206" i="9"/>
  <c r="BU206" i="9" s="1"/>
  <c r="BW206" i="9" s="1"/>
  <c r="BS97" i="9"/>
  <c r="BU97" i="9" s="1"/>
  <c r="BW97" i="9" s="1"/>
  <c r="BS164" i="9"/>
  <c r="BU164" i="9" s="1"/>
  <c r="BW164" i="9" s="1"/>
  <c r="BS273" i="9"/>
  <c r="BU273" i="9" s="1"/>
  <c r="BW273" i="9" s="1"/>
  <c r="BS166" i="9"/>
  <c r="BU166" i="9" s="1"/>
  <c r="BW166" i="9" s="1"/>
  <c r="BS130" i="9"/>
  <c r="BU130" i="9"/>
  <c r="BW130" i="9" s="1"/>
  <c r="BS162" i="9"/>
  <c r="BU162" i="9" s="1"/>
  <c r="BW162" i="9" s="1"/>
  <c r="BS161" i="9"/>
  <c r="BU161" i="9"/>
  <c r="BW161" i="9" s="1"/>
  <c r="BS272" i="9"/>
  <c r="BU272" i="9" s="1"/>
  <c r="BW272" i="9" s="1"/>
  <c r="BS84" i="9"/>
  <c r="BU84" i="9" s="1"/>
  <c r="BW84" i="9" s="1"/>
  <c r="BS208" i="9"/>
  <c r="BU208" i="9" s="1"/>
  <c r="BW208" i="9" s="1"/>
  <c r="BS98" i="9"/>
  <c r="BU98" i="9"/>
  <c r="BW98" i="9" s="1"/>
  <c r="BS278" i="9"/>
  <c r="BU278" i="9" s="1"/>
  <c r="BW278" i="9" s="1"/>
  <c r="BS108" i="9"/>
  <c r="BU108" i="9" s="1"/>
  <c r="BW108" i="9" s="1"/>
  <c r="BS122" i="9"/>
  <c r="BU122" i="9"/>
  <c r="BW122" i="9" s="1"/>
  <c r="BS148" i="9"/>
  <c r="BU148" i="9" s="1"/>
  <c r="BW148" i="9" s="1"/>
  <c r="BS264" i="9"/>
  <c r="BU264" i="9" s="1"/>
  <c r="BW264" i="9" s="1"/>
  <c r="BS277" i="9"/>
  <c r="BU277" i="9" s="1"/>
  <c r="BW277" i="9" s="1"/>
  <c r="BS259" i="9"/>
  <c r="BU259" i="9"/>
  <c r="BW259" i="9" s="1"/>
  <c r="BR280" i="9"/>
  <c r="BS281" i="9" s="1"/>
  <c r="BU281" i="9" s="1"/>
  <c r="BW281" i="9" s="1"/>
  <c r="BS300" i="9"/>
  <c r="BU300" i="9" s="1"/>
  <c r="BW300" i="9" s="1"/>
  <c r="N41" i="25"/>
  <c r="L41" i="25" s="1"/>
  <c r="O41" i="25" s="1"/>
  <c r="BR78" i="9"/>
  <c r="BS78" i="9" s="1"/>
  <c r="BU78" i="9" s="1"/>
  <c r="BW78" i="9" s="1"/>
  <c r="BR118" i="9"/>
  <c r="BS119" i="9"/>
  <c r="BU119" i="9" s="1"/>
  <c r="BW119" i="9" s="1"/>
  <c r="BS118" i="9"/>
  <c r="BU118" i="9" s="1"/>
  <c r="BW118" i="9" s="1"/>
  <c r="BR158" i="9"/>
  <c r="BS159" i="9" s="1"/>
  <c r="BU159" i="9" s="1"/>
  <c r="BW159" i="9" s="1"/>
  <c r="BS158" i="9"/>
  <c r="BU158" i="9" s="1"/>
  <c r="BW158" i="9" s="1"/>
  <c r="BR177" i="9"/>
  <c r="BS177" i="9" s="1"/>
  <c r="BU177" i="9" s="1"/>
  <c r="BW177" i="9" s="1"/>
  <c r="BR217" i="9"/>
  <c r="BS218" i="9" s="1"/>
  <c r="BU218" i="9" s="1"/>
  <c r="BW218" i="9" s="1"/>
  <c r="BS217" i="9"/>
  <c r="BU217" i="9" s="1"/>
  <c r="BW217" i="9" s="1"/>
  <c r="BR293" i="9"/>
  <c r="BS293" i="9" s="1"/>
  <c r="BU293" i="9" s="1"/>
  <c r="BW293" i="9" s="1"/>
  <c r="BR109" i="9"/>
  <c r="BS110" i="9" s="1"/>
  <c r="BU110" i="9"/>
  <c r="BW110" i="9" s="1"/>
  <c r="BR139" i="9"/>
  <c r="BS139" i="9" s="1"/>
  <c r="BU139" i="9" s="1"/>
  <c r="BW139" i="9" s="1"/>
  <c r="BR187" i="9"/>
  <c r="BR209" i="9"/>
  <c r="BS210" i="9" s="1"/>
  <c r="BU210" i="9" s="1"/>
  <c r="BW210" i="9" s="1"/>
  <c r="Q87" i="9"/>
  <c r="AO87" i="9" s="1"/>
  <c r="BS190" i="9"/>
  <c r="BU190" i="9" s="1"/>
  <c r="BW190" i="9" s="1"/>
  <c r="I23" i="9"/>
  <c r="I40" i="9" s="1"/>
  <c r="I48" i="9" s="1"/>
  <c r="I64" i="9" s="1"/>
  <c r="BS109" i="9"/>
  <c r="BU109" i="9"/>
  <c r="BW109" i="9" s="1"/>
  <c r="BS228" i="9"/>
  <c r="BU228" i="9" s="1"/>
  <c r="BW228" i="9" s="1"/>
  <c r="BS81" i="9"/>
  <c r="BU81" i="9"/>
  <c r="BW81" i="9" s="1"/>
  <c r="BS71" i="9"/>
  <c r="BU71" i="9" s="1"/>
  <c r="BW71" i="9" s="1"/>
  <c r="R87" i="9"/>
  <c r="AP87" i="9" s="1"/>
  <c r="BW3" i="9"/>
  <c r="BS187" i="9"/>
  <c r="BU187" i="9"/>
  <c r="BW187" i="9" s="1"/>
  <c r="BS294" i="9"/>
  <c r="BU294" i="9" s="1"/>
  <c r="BW294" i="9" s="1"/>
  <c r="BS292" i="9"/>
  <c r="BU292" i="9" s="1"/>
  <c r="BW292" i="9" s="1"/>
  <c r="BS63" i="9"/>
  <c r="BU63" i="9" s="1"/>
  <c r="BW63" i="9" s="1"/>
  <c r="BS59" i="9"/>
  <c r="BU59" i="9" s="1"/>
  <c r="BW59" i="9" s="1"/>
  <c r="BS51" i="9"/>
  <c r="BU51" i="9" s="1"/>
  <c r="BW51" i="9" s="1"/>
  <c r="BS17" i="9"/>
  <c r="BU17" i="9" s="1"/>
  <c r="BW17" i="9" s="1"/>
  <c r="BS14" i="9"/>
  <c r="BU14" i="9" s="1"/>
  <c r="BW14" i="9" s="1"/>
  <c r="BS12" i="9"/>
  <c r="BU12" i="9" s="1"/>
  <c r="BW12" i="9" s="1"/>
  <c r="BS11" i="9"/>
  <c r="BU11" i="9"/>
  <c r="BW11" i="9" s="1"/>
  <c r="BS7" i="9"/>
  <c r="BU7" i="9" s="1"/>
  <c r="BW7" i="9" s="1"/>
  <c r="AL9" i="27"/>
  <c r="AL8" i="27"/>
  <c r="Q3" i="9" s="1"/>
  <c r="BP4" i="9" l="1"/>
  <c r="BP42" i="9"/>
  <c r="BP60" i="9"/>
  <c r="BP77" i="9"/>
  <c r="BP18" i="9"/>
  <c r="BP108" i="9"/>
  <c r="BP133" i="9"/>
  <c r="BP165" i="9"/>
  <c r="BP151" i="9"/>
  <c r="BP192" i="9"/>
  <c r="BP210" i="9"/>
  <c r="BP227" i="9"/>
  <c r="BP245" i="9"/>
  <c r="BP263" i="9"/>
  <c r="BP291" i="9"/>
  <c r="BP185" i="9"/>
  <c r="BP82" i="9"/>
  <c r="BP290" i="9"/>
  <c r="BP169" i="9"/>
  <c r="BP33" i="9"/>
  <c r="BP52" i="9"/>
  <c r="BP70" i="9"/>
  <c r="BP103" i="9"/>
  <c r="BP91" i="9"/>
  <c r="BP123" i="9"/>
  <c r="BP147" i="9"/>
  <c r="BP132" i="9"/>
  <c r="BP170" i="9"/>
  <c r="BP202" i="9"/>
  <c r="BP220" i="9"/>
  <c r="BP237" i="9"/>
  <c r="BP255" i="9"/>
  <c r="BP273" i="9"/>
  <c r="BP12" i="9"/>
  <c r="BP199" i="9"/>
  <c r="BP219" i="9"/>
  <c r="BP39" i="9"/>
  <c r="BP7" i="9"/>
  <c r="BP23" i="9"/>
  <c r="BP38" i="9"/>
  <c r="BP47" i="9"/>
  <c r="BP56" i="9"/>
  <c r="BP65" i="9"/>
  <c r="BP74" i="9"/>
  <c r="BP96" i="9"/>
  <c r="BP116" i="9"/>
  <c r="BP28" i="9"/>
  <c r="BP98" i="9"/>
  <c r="BP112" i="9"/>
  <c r="BP128" i="9"/>
  <c r="BP138" i="9"/>
  <c r="BP160" i="9"/>
  <c r="BP176" i="9"/>
  <c r="BP143" i="9"/>
  <c r="BP161" i="9"/>
  <c r="BP178" i="9"/>
  <c r="BP197" i="9"/>
  <c r="BP206" i="9"/>
  <c r="BP215" i="9"/>
  <c r="BP224" i="9"/>
  <c r="BP233" i="9"/>
  <c r="BP242" i="9"/>
  <c r="BP251" i="9"/>
  <c r="BP260" i="9"/>
  <c r="BP268" i="9"/>
  <c r="BP277" i="9"/>
  <c r="BP296" i="9"/>
  <c r="BP209" i="9"/>
  <c r="BP139" i="9"/>
  <c r="BP281" i="9"/>
  <c r="BP183" i="9"/>
  <c r="BP85" i="9"/>
  <c r="BP8" i="9"/>
  <c r="BP21" i="9"/>
  <c r="BP37" i="9"/>
  <c r="BP46" i="9"/>
  <c r="BP55" i="9"/>
  <c r="BP64" i="9"/>
  <c r="BP73" i="9"/>
  <c r="BP95" i="9"/>
  <c r="BP115" i="9"/>
  <c r="BP26" i="9"/>
  <c r="BP97" i="9"/>
  <c r="BP111" i="9"/>
  <c r="BP126" i="9"/>
  <c r="BP137" i="9"/>
  <c r="BP158" i="9"/>
  <c r="BP174" i="9"/>
  <c r="BP142" i="9"/>
  <c r="BP157" i="9"/>
  <c r="BP177" i="9"/>
  <c r="BP196" i="9"/>
  <c r="BP205" i="9"/>
  <c r="BP214" i="9"/>
  <c r="BP223" i="9"/>
  <c r="BP232" i="9"/>
  <c r="BP241" i="9"/>
  <c r="BP250" i="9"/>
  <c r="BP258" i="9"/>
  <c r="BP267" i="9"/>
  <c r="BP276" i="9"/>
  <c r="BP295" i="9"/>
  <c r="BF40" i="9"/>
  <c r="BP279" i="9"/>
  <c r="BP184" i="9"/>
  <c r="BP88" i="9"/>
  <c r="BP282" i="9"/>
  <c r="BP186" i="9"/>
  <c r="BP87" i="9"/>
  <c r="BP9" i="9"/>
  <c r="BP10" i="9"/>
  <c r="BP5" i="9"/>
  <c r="BP17" i="9"/>
  <c r="BP27" i="9"/>
  <c r="BP36" i="9"/>
  <c r="BP41" i="9"/>
  <c r="BP45" i="9"/>
  <c r="BP50" i="9"/>
  <c r="BP54" i="9"/>
  <c r="BP58" i="9"/>
  <c r="BP63" i="9"/>
  <c r="BP67" i="9"/>
  <c r="BP72" i="9"/>
  <c r="BP76" i="9"/>
  <c r="BP92" i="9"/>
  <c r="BP101" i="9"/>
  <c r="BP114" i="9"/>
  <c r="BP16" i="9"/>
  <c r="BP24" i="9"/>
  <c r="BP32" i="9"/>
  <c r="BP94" i="9"/>
  <c r="BP106" i="9"/>
  <c r="BP107" i="9"/>
  <c r="BP118" i="9"/>
  <c r="BP125" i="9"/>
  <c r="BP131" i="9"/>
  <c r="BP136" i="9"/>
  <c r="BP145" i="9"/>
  <c r="BP156" i="9"/>
  <c r="BP164" i="9"/>
  <c r="BP172" i="9"/>
  <c r="BP122" i="9"/>
  <c r="BP141" i="9"/>
  <c r="BP150" i="9"/>
  <c r="BP155" i="9"/>
  <c r="BP166" i="9"/>
  <c r="BP175" i="9"/>
  <c r="BP191" i="9"/>
  <c r="BP195" i="9"/>
  <c r="BP200" i="9"/>
  <c r="BP204" i="9"/>
  <c r="BP208" i="9"/>
  <c r="BP213" i="9"/>
  <c r="BP217" i="9"/>
  <c r="BP222" i="9"/>
  <c r="BP226" i="9"/>
  <c r="BP231" i="9"/>
  <c r="BP235" i="9"/>
  <c r="BP240" i="9"/>
  <c r="BP244" i="9"/>
  <c r="BP248" i="9"/>
  <c r="BP253" i="9"/>
  <c r="BP257" i="9"/>
  <c r="BP262" i="9"/>
  <c r="BP266" i="9"/>
  <c r="BP271" i="9"/>
  <c r="BP275" i="9"/>
  <c r="BP280" i="9"/>
  <c r="BP294" i="9"/>
  <c r="BP298" i="9"/>
  <c r="BF71" i="9"/>
  <c r="DK1" i="9"/>
  <c r="AJ87" i="9"/>
  <c r="BP284" i="9"/>
  <c r="BP239" i="9"/>
  <c r="BP188" i="9"/>
  <c r="BP159" i="9"/>
  <c r="BP90" i="9"/>
  <c r="BP84" i="9"/>
  <c r="BP69" i="9"/>
  <c r="BP285" i="9"/>
  <c r="BP259" i="9"/>
  <c r="BP187" i="9"/>
  <c r="BP179" i="9"/>
  <c r="BP109" i="9"/>
  <c r="BP81" i="9"/>
  <c r="BP19" i="9"/>
  <c r="AJ118" i="9"/>
  <c r="BP6" i="9"/>
  <c r="BP15" i="9"/>
  <c r="BP25" i="9"/>
  <c r="BP35" i="9"/>
  <c r="BP40" i="9"/>
  <c r="BP44" i="9"/>
  <c r="BP48" i="9"/>
  <c r="BP53" i="9"/>
  <c r="BP57" i="9"/>
  <c r="BP62" i="9"/>
  <c r="BP66" i="9"/>
  <c r="BP71" i="9"/>
  <c r="BP75" i="9"/>
  <c r="BP80" i="9"/>
  <c r="BP100" i="9"/>
  <c r="BP113" i="9"/>
  <c r="BP14" i="9"/>
  <c r="BP22" i="9"/>
  <c r="BP30" i="9"/>
  <c r="BP93" i="9"/>
  <c r="BP104" i="9"/>
  <c r="BP105" i="9"/>
  <c r="BP117" i="9"/>
  <c r="BP124" i="9"/>
  <c r="BP130" i="9"/>
  <c r="BP135" i="9"/>
  <c r="BP144" i="9"/>
  <c r="BP154" i="9"/>
  <c r="BP162" i="9"/>
  <c r="BP171" i="9"/>
  <c r="BP120" i="9"/>
  <c r="BP140" i="9"/>
  <c r="BP148" i="9"/>
  <c r="BP153" i="9"/>
  <c r="BP163" i="9"/>
  <c r="BP173" i="9"/>
  <c r="BP180" i="9"/>
  <c r="BP194" i="9"/>
  <c r="BP198" i="9"/>
  <c r="BP203" i="9"/>
  <c r="BP207" i="9"/>
  <c r="BP212" i="9"/>
  <c r="BP216" i="9"/>
  <c r="BP221" i="9"/>
  <c r="BP225" i="9"/>
  <c r="BP230" i="9"/>
  <c r="BP234" i="9"/>
  <c r="BP238" i="9"/>
  <c r="BP243" i="9"/>
  <c r="BP247" i="9"/>
  <c r="BP252" i="9"/>
  <c r="BP256" i="9"/>
  <c r="BP261" i="9"/>
  <c r="BP265" i="9"/>
  <c r="BP270" i="9"/>
  <c r="BP274" i="9"/>
  <c r="BP278" i="9"/>
  <c r="BP293" i="9"/>
  <c r="BP297" i="9"/>
  <c r="BP11" i="9"/>
  <c r="CJ1" i="9"/>
  <c r="CS1" i="9" s="1"/>
  <c r="BP287" i="9"/>
  <c r="BP249" i="9"/>
  <c r="BP189" i="9"/>
  <c r="BP181" i="9"/>
  <c r="BP99" i="9"/>
  <c r="BP86" i="9"/>
  <c r="BP79" i="9"/>
  <c r="BP299" i="9"/>
  <c r="BP286" i="9"/>
  <c r="BP269" i="9"/>
  <c r="BP190" i="9"/>
  <c r="BP182" i="9"/>
  <c r="BP129" i="9"/>
  <c r="BP83" i="9"/>
  <c r="BP29" i="9"/>
  <c r="AW20" i="10"/>
  <c r="AW26" i="10"/>
  <c r="AW21" i="10"/>
  <c r="AW33" i="10"/>
  <c r="AW29" i="10"/>
  <c r="AW16" i="10"/>
  <c r="AW11" i="10"/>
  <c r="AW15" i="10"/>
  <c r="AW8" i="10"/>
  <c r="AW10" i="10"/>
  <c r="AW9" i="10"/>
  <c r="AU31" i="10"/>
  <c r="AU24" i="10"/>
  <c r="AU30" i="10"/>
  <c r="AU25" i="10"/>
  <c r="AU22" i="10"/>
  <c r="AU15" i="10"/>
  <c r="AU14" i="10"/>
  <c r="AU23" i="10"/>
  <c r="AU9" i="10"/>
  <c r="AU21" i="10"/>
  <c r="AU19" i="10"/>
  <c r="AU12" i="10"/>
  <c r="AU10" i="10"/>
  <c r="AU11" i="10"/>
  <c r="AU26" i="10"/>
  <c r="AU13" i="10"/>
  <c r="D2" i="23"/>
  <c r="D4" i="23"/>
  <c r="CH217" i="10"/>
  <c r="CH216" i="10" s="1"/>
  <c r="CH215" i="10" s="1"/>
  <c r="CH184" i="10"/>
  <c r="CH183" i="10" s="1"/>
  <c r="Q40" i="9"/>
  <c r="AO23" i="9"/>
  <c r="FV7" i="10"/>
  <c r="FV122" i="10" s="1"/>
  <c r="FW122" i="10"/>
  <c r="FW43" i="10"/>
  <c r="HQ7" i="10"/>
  <c r="AM7" i="10"/>
  <c r="AL4" i="27"/>
  <c r="FX43" i="10"/>
  <c r="V87" i="9"/>
  <c r="AP7" i="9"/>
  <c r="T13" i="11"/>
  <c r="AQ48" i="16"/>
  <c r="AY6" i="18"/>
  <c r="C3" i="18" s="1"/>
  <c r="AL2" i="27"/>
  <c r="AL7" i="27" s="1"/>
  <c r="EC7" i="10"/>
  <c r="FX122" i="10"/>
  <c r="AM6" i="19"/>
  <c r="C3" i="19" s="1"/>
  <c r="B2" i="10"/>
  <c r="C2" i="10" s="1"/>
  <c r="I180" i="10"/>
  <c r="BR113" i="9"/>
  <c r="BS113" i="9" s="1"/>
  <c r="BU113" i="9" s="1"/>
  <c r="BW113" i="9" s="1"/>
  <c r="BR133" i="9"/>
  <c r="BS133" i="9" s="1"/>
  <c r="BU133" i="9" s="1"/>
  <c r="BW133" i="9" s="1"/>
  <c r="BR213" i="9"/>
  <c r="BS213" i="9"/>
  <c r="BU213" i="9" s="1"/>
  <c r="BW213" i="9" s="1"/>
  <c r="BS244" i="9"/>
  <c r="BU244" i="9" s="1"/>
  <c r="BW244" i="9" s="1"/>
  <c r="BS243" i="9"/>
  <c r="BU243" i="9" s="1"/>
  <c r="BW243" i="9" s="1"/>
  <c r="BS178" i="9"/>
  <c r="BU178" i="9" s="1"/>
  <c r="BW178" i="9" s="1"/>
  <c r="BS140" i="9"/>
  <c r="BU140" i="9" s="1"/>
  <c r="BW140" i="9" s="1"/>
  <c r="BS207" i="9"/>
  <c r="BU207" i="9" s="1"/>
  <c r="BW207" i="9" s="1"/>
  <c r="BR180" i="9"/>
  <c r="BS180" i="9"/>
  <c r="BU180" i="9" s="1"/>
  <c r="BW180" i="9" s="1"/>
  <c r="BS181" i="9"/>
  <c r="BU181" i="9" s="1"/>
  <c r="BW181" i="9" s="1"/>
  <c r="BR127" i="9"/>
  <c r="BS128" i="9" s="1"/>
  <c r="BU128" i="9" s="1"/>
  <c r="BW128" i="9" s="1"/>
  <c r="BS127" i="9"/>
  <c r="BU127" i="9" s="1"/>
  <c r="BW127" i="9" s="1"/>
  <c r="BR143" i="9"/>
  <c r="BS144" i="9" s="1"/>
  <c r="BU144" i="9" s="1"/>
  <c r="BW144" i="9" s="1"/>
  <c r="BS57" i="9"/>
  <c r="BU57" i="9" s="1"/>
  <c r="BW57" i="9" s="1"/>
  <c r="H13" i="23"/>
  <c r="I13" i="23"/>
  <c r="BR43" i="9"/>
  <c r="BS43" i="9" s="1"/>
  <c r="BU43" i="9" s="1"/>
  <c r="BW43" i="9" s="1"/>
  <c r="BS44" i="9"/>
  <c r="BU44" i="9" s="1"/>
  <c r="BW44" i="9" s="1"/>
  <c r="BR67" i="9"/>
  <c r="BS76" i="9"/>
  <c r="BU76" i="9" s="1"/>
  <c r="BW76" i="9" s="1"/>
  <c r="BS75" i="9"/>
  <c r="BU75" i="9" s="1"/>
  <c r="BW75" i="9" s="1"/>
  <c r="BR85" i="9"/>
  <c r="BS85" i="9" s="1"/>
  <c r="BU85" i="9" s="1"/>
  <c r="BW85" i="9" s="1"/>
  <c r="BS62" i="9"/>
  <c r="BU62" i="9" s="1"/>
  <c r="BW62" i="9" s="1"/>
  <c r="BS73" i="9"/>
  <c r="BU73" i="9" s="1"/>
  <c r="BW73" i="9" s="1"/>
  <c r="BS236" i="9"/>
  <c r="BU236" i="9" s="1"/>
  <c r="BW236" i="9" s="1"/>
  <c r="BR106" i="9"/>
  <c r="BS106" i="9"/>
  <c r="BU106" i="9" s="1"/>
  <c r="BW106" i="9" s="1"/>
  <c r="BS107" i="9"/>
  <c r="BU107" i="9" s="1"/>
  <c r="BW107" i="9" s="1"/>
  <c r="BR168" i="9"/>
  <c r="BS168" i="9" s="1"/>
  <c r="BU168" i="9" s="1"/>
  <c r="BW168" i="9" s="1"/>
  <c r="Q4" i="9"/>
  <c r="Q117" i="9" s="1"/>
  <c r="R117" i="9" s="1"/>
  <c r="J4" i="9"/>
  <c r="J117" i="9" s="1"/>
  <c r="O117" i="9" s="1"/>
  <c r="O5" i="9"/>
  <c r="O86" i="9" s="1"/>
  <c r="N5" i="9"/>
  <c r="N86" i="9" s="1"/>
  <c r="M5" i="9"/>
  <c r="M86" i="9" s="1"/>
  <c r="AQ7" i="16"/>
  <c r="AQ5" i="24"/>
  <c r="J5" i="9"/>
  <c r="J86" i="9" s="1"/>
  <c r="AQ8" i="16"/>
  <c r="T8" i="11" s="1"/>
  <c r="AQ4" i="24"/>
  <c r="O4" i="9"/>
  <c r="N4" i="9"/>
  <c r="FV43" i="10"/>
  <c r="AY5" i="18"/>
  <c r="Q118" i="9"/>
  <c r="BS66" i="9"/>
  <c r="BU66" i="9" s="1"/>
  <c r="BW66" i="9" s="1"/>
  <c r="BS169" i="9"/>
  <c r="BU169" i="9" s="1"/>
  <c r="BW169" i="9" s="1"/>
  <c r="BS188" i="9"/>
  <c r="BU188" i="9" s="1"/>
  <c r="BW188" i="9" s="1"/>
  <c r="L5" i="9"/>
  <c r="L86" i="9" s="1"/>
  <c r="L4" i="9"/>
  <c r="L87" i="9"/>
  <c r="L118" i="9" s="1"/>
  <c r="L152" i="9" s="1"/>
  <c r="AL30" i="27"/>
  <c r="FU7" i="10"/>
  <c r="AL7" i="10"/>
  <c r="AL6" i="27"/>
  <c r="AL3" i="27"/>
  <c r="T12" i="11" s="1"/>
  <c r="T9" i="11"/>
  <c r="BS45" i="9"/>
  <c r="BU45" i="9" s="1"/>
  <c r="BW45" i="9" s="1"/>
  <c r="BS209" i="9"/>
  <c r="BU209" i="9" s="1"/>
  <c r="BW209" i="9" s="1"/>
  <c r="BS88" i="9"/>
  <c r="BU88" i="9" s="1"/>
  <c r="BW88" i="9" s="1"/>
  <c r="BS79" i="9"/>
  <c r="BU79" i="9" s="1"/>
  <c r="BW79" i="9" s="1"/>
  <c r="BS194" i="9"/>
  <c r="BU194" i="9" s="1"/>
  <c r="BW194" i="9" s="1"/>
  <c r="BS143" i="9"/>
  <c r="BU143" i="9" s="1"/>
  <c r="BW143" i="9" s="1"/>
  <c r="BZ7" i="9"/>
  <c r="BR22" i="9"/>
  <c r="BS23" i="9" s="1"/>
  <c r="BU23" i="9" s="1"/>
  <c r="BW23" i="9" s="1"/>
  <c r="BS22" i="9"/>
  <c r="BU22" i="9" s="1"/>
  <c r="BW22" i="9" s="1"/>
  <c r="BR248" i="9"/>
  <c r="BS248" i="9"/>
  <c r="BU248" i="9" s="1"/>
  <c r="BW248" i="9" s="1"/>
  <c r="BR261" i="9"/>
  <c r="BS261" i="9"/>
  <c r="BU261" i="9" s="1"/>
  <c r="BW261" i="9" s="1"/>
  <c r="BS262" i="9"/>
  <c r="BU262" i="9" s="1"/>
  <c r="BW262" i="9" s="1"/>
  <c r="BR274" i="9"/>
  <c r="BS274" i="9" s="1"/>
  <c r="BU274" i="9" s="1"/>
  <c r="BW274" i="9" s="1"/>
  <c r="AY4" i="18"/>
  <c r="H11" i="23"/>
  <c r="I11" i="23"/>
  <c r="BS116" i="9"/>
  <c r="BU116" i="9" s="1"/>
  <c r="BW116" i="9" s="1"/>
  <c r="BR4" i="9"/>
  <c r="BS4" i="9" s="1"/>
  <c r="BR24" i="9"/>
  <c r="BS25" i="9" s="1"/>
  <c r="BU25" i="9" s="1"/>
  <c r="BW25" i="9" s="1"/>
  <c r="BS24" i="9"/>
  <c r="BU24" i="9" s="1"/>
  <c r="BW24" i="9" s="1"/>
  <c r="BS55" i="9"/>
  <c r="BU55" i="9" s="1"/>
  <c r="BW55" i="9" s="1"/>
  <c r="BR146" i="9"/>
  <c r="BS147" i="9" s="1"/>
  <c r="BU147" i="9" s="1"/>
  <c r="BW147" i="9" s="1"/>
  <c r="BR202" i="9"/>
  <c r="BS202" i="9" s="1"/>
  <c r="BU202" i="9" s="1"/>
  <c r="BW202" i="9" s="1"/>
  <c r="BS203" i="9"/>
  <c r="BU203" i="9" s="1"/>
  <c r="BW203" i="9" s="1"/>
  <c r="BR215" i="9"/>
  <c r="BS215" i="9" s="1"/>
  <c r="BU215" i="9" s="1"/>
  <c r="BW215" i="9" s="1"/>
  <c r="BS231" i="9"/>
  <c r="BU231" i="9" s="1"/>
  <c r="BW231" i="9" s="1"/>
  <c r="BR297" i="9"/>
  <c r="BS297" i="9" s="1"/>
  <c r="BU297" i="9" s="1"/>
  <c r="BW297" i="9" s="1"/>
  <c r="BS298" i="9"/>
  <c r="BU298" i="9" s="1"/>
  <c r="BW298" i="9" s="1"/>
  <c r="N37" i="25"/>
  <c r="L37" i="25" s="1"/>
  <c r="O37" i="25" s="1"/>
  <c r="N39" i="25"/>
  <c r="L39" i="25" s="1"/>
  <c r="O39" i="25" s="1"/>
  <c r="BR29" i="9"/>
  <c r="BS30" i="9" s="1"/>
  <c r="BU30" i="9" s="1"/>
  <c r="BW30" i="9" s="1"/>
  <c r="BS29" i="9"/>
  <c r="BU29" i="9" s="1"/>
  <c r="BW29" i="9" s="1"/>
  <c r="BR188" i="9"/>
  <c r="BS189" i="9"/>
  <c r="BU189" i="9" s="1"/>
  <c r="BW189" i="9" s="1"/>
  <c r="BR249" i="9"/>
  <c r="BS249" i="9" s="1"/>
  <c r="BU249" i="9" s="1"/>
  <c r="BW249" i="9" s="1"/>
  <c r="BS250" i="9"/>
  <c r="BU250" i="9" s="1"/>
  <c r="BW250" i="9" s="1"/>
  <c r="BS285" i="9"/>
  <c r="BU285" i="9" s="1"/>
  <c r="BW285" i="9" s="1"/>
  <c r="T63" i="11"/>
  <c r="AV24" i="23"/>
  <c r="N9" i="23" s="1"/>
  <c r="H9" i="23"/>
  <c r="I9" i="23"/>
  <c r="BR40" i="9"/>
  <c r="BS41" i="9" s="1"/>
  <c r="BU41" i="9" s="1"/>
  <c r="BW41" i="9" s="1"/>
  <c r="BS40" i="9"/>
  <c r="BU40" i="9" s="1"/>
  <c r="BW40" i="9" s="1"/>
  <c r="BS53" i="9"/>
  <c r="BU53" i="9" s="1"/>
  <c r="BW53" i="9" s="1"/>
  <c r="BS52" i="9"/>
  <c r="BU52" i="9" s="1"/>
  <c r="BW52" i="9" s="1"/>
  <c r="BR134" i="9"/>
  <c r="BS134" i="9"/>
  <c r="BU134" i="9" s="1"/>
  <c r="BW134" i="9" s="1"/>
  <c r="BR237" i="9"/>
  <c r="BS238" i="9" s="1"/>
  <c r="BU238" i="9" s="1"/>
  <c r="BW238" i="9" s="1"/>
  <c r="BS237" i="9"/>
  <c r="BU237" i="9" s="1"/>
  <c r="BW237" i="9" s="1"/>
  <c r="BR253" i="9"/>
  <c r="BS254" i="9" s="1"/>
  <c r="BU254" i="9" s="1"/>
  <c r="BW254" i="9" s="1"/>
  <c r="BS253" i="9"/>
  <c r="BU253" i="9" s="1"/>
  <c r="BW253" i="9" s="1"/>
  <c r="AW9" i="9"/>
  <c r="C11" i="9"/>
  <c r="H16" i="23"/>
  <c r="I16" i="23"/>
  <c r="BS60" i="9"/>
  <c r="BU60" i="9" s="1"/>
  <c r="BW60" i="9" s="1"/>
  <c r="BS15" i="9"/>
  <c r="BU15" i="9" s="1"/>
  <c r="BW15" i="9" s="1"/>
  <c r="BS21" i="9"/>
  <c r="BU21" i="9" s="1"/>
  <c r="BW21" i="9" s="1"/>
  <c r="BR31" i="9"/>
  <c r="BS31" i="9" s="1"/>
  <c r="BU31" i="9" s="1"/>
  <c r="BW31" i="9" s="1"/>
  <c r="BS32" i="9"/>
  <c r="BU32" i="9" s="1"/>
  <c r="BW32" i="9" s="1"/>
  <c r="BR91" i="9"/>
  <c r="BR288" i="9"/>
  <c r="BS288" i="9" s="1"/>
  <c r="BU288" i="9" s="1"/>
  <c r="BW288" i="9" s="1"/>
  <c r="BS289" i="9"/>
  <c r="BU289" i="9" s="1"/>
  <c r="BW289" i="9" s="1"/>
  <c r="Q153" i="9"/>
  <c r="AO119" i="9"/>
  <c r="AU24" i="23"/>
  <c r="BS117" i="9"/>
  <c r="BU117" i="9" s="1"/>
  <c r="BW117" i="9" s="1"/>
  <c r="A59" i="25"/>
  <c r="A67" i="25"/>
  <c r="A75" i="25"/>
  <c r="A83" i="25"/>
  <c r="A91" i="25"/>
  <c r="A99" i="25"/>
  <c r="A56" i="25"/>
  <c r="A64" i="25"/>
  <c r="A72" i="25"/>
  <c r="A80" i="25"/>
  <c r="A90" i="25"/>
  <c r="A100" i="25"/>
  <c r="BS89" i="9"/>
  <c r="BU89" i="9" s="1"/>
  <c r="BW89" i="9" s="1"/>
  <c r="BS104" i="9"/>
  <c r="BU104" i="9" s="1"/>
  <c r="BW104" i="9" s="1"/>
  <c r="BR137" i="9"/>
  <c r="BS138" i="9" s="1"/>
  <c r="BU138" i="9" s="1"/>
  <c r="BW138" i="9" s="1"/>
  <c r="BS137" i="9"/>
  <c r="BU137" i="9" s="1"/>
  <c r="BW137" i="9" s="1"/>
  <c r="BS260" i="9"/>
  <c r="BU260" i="9" s="1"/>
  <c r="BW260" i="9" s="1"/>
  <c r="BS82" i="9"/>
  <c r="BU82" i="9" s="1"/>
  <c r="BW82" i="9" s="1"/>
  <c r="BS33" i="9"/>
  <c r="BU33" i="9" s="1"/>
  <c r="BW33" i="9" s="1"/>
  <c r="BS200" i="9"/>
  <c r="BU200" i="9" s="1"/>
  <c r="BW200" i="9" s="1"/>
  <c r="B1" i="25"/>
  <c r="A94" i="25"/>
  <c r="A86" i="25"/>
  <c r="BS170" i="9"/>
  <c r="BU170" i="9" s="1"/>
  <c r="BW170" i="9" s="1"/>
  <c r="BR270" i="9"/>
  <c r="BS271" i="9" s="1"/>
  <c r="BU271" i="9" s="1"/>
  <c r="BW271" i="9" s="1"/>
  <c r="BS287" i="9"/>
  <c r="BU287" i="9" s="1"/>
  <c r="BW287" i="9" s="1"/>
  <c r="M4" i="9"/>
  <c r="I59" i="30"/>
  <c r="I5" i="30"/>
  <c r="I12" i="30" s="1"/>
  <c r="BS13" i="9"/>
  <c r="BU13" i="9" s="1"/>
  <c r="BW13" i="9" s="1"/>
  <c r="F43" i="25"/>
  <c r="F44" i="25" s="1"/>
  <c r="E47" i="25"/>
  <c r="E46" i="25"/>
  <c r="E48" i="25"/>
  <c r="E45" i="25"/>
  <c r="I4" i="9"/>
  <c r="I117" i="9" s="1"/>
  <c r="N117" i="9" s="1"/>
  <c r="I5" i="9"/>
  <c r="I86" i="9" s="1"/>
  <c r="L23" i="9"/>
  <c r="L40" i="9" s="1"/>
  <c r="L48" i="9" s="1"/>
  <c r="L64" i="9" s="1"/>
  <c r="M23" i="9"/>
  <c r="M40" i="9" s="1"/>
  <c r="M48" i="9" s="1"/>
  <c r="M64" i="9" s="1"/>
  <c r="T32" i="11"/>
  <c r="T10" i="11"/>
  <c r="D49" i="25"/>
  <c r="H87" i="9"/>
  <c r="H118" i="9" s="1"/>
  <c r="H152" i="9" s="1"/>
  <c r="H4" i="9"/>
  <c r="H117" i="9" s="1"/>
  <c r="M117" i="9" s="1"/>
  <c r="H23" i="9"/>
  <c r="H40" i="9" s="1"/>
  <c r="H48" i="9" s="1"/>
  <c r="H64" i="9" s="1"/>
  <c r="H5" i="9"/>
  <c r="H86" i="9" s="1"/>
  <c r="G7" i="9"/>
  <c r="I87" i="9"/>
  <c r="I118" i="9" s="1"/>
  <c r="I152" i="9" s="1"/>
  <c r="Q86" i="9"/>
  <c r="AU122" i="10"/>
  <c r="BS19" i="9"/>
  <c r="BU19" i="9" s="1"/>
  <c r="BW19" i="9" s="1"/>
  <c r="BS18" i="9"/>
  <c r="BU18" i="9" s="1"/>
  <c r="BW18" i="9" s="1"/>
  <c r="BS27" i="9"/>
  <c r="BU27" i="9" s="1"/>
  <c r="BW27" i="9" s="1"/>
  <c r="BS26" i="9"/>
  <c r="BU26" i="9" s="1"/>
  <c r="BW26" i="9" s="1"/>
  <c r="BS35" i="9"/>
  <c r="BU35" i="9" s="1"/>
  <c r="BW35" i="9" s="1"/>
  <c r="BS34" i="9"/>
  <c r="BU34" i="9" s="1"/>
  <c r="BW34" i="9" s="1"/>
  <c r="BS182" i="9"/>
  <c r="BU182" i="9" s="1"/>
  <c r="BW182" i="9" s="1"/>
  <c r="BS183" i="9"/>
  <c r="BU183" i="9" s="1"/>
  <c r="BW183" i="9" s="1"/>
  <c r="BS185" i="9"/>
  <c r="BU185" i="9" s="1"/>
  <c r="BW185" i="9" s="1"/>
  <c r="BS184" i="9"/>
  <c r="BU184" i="9" s="1"/>
  <c r="BW184" i="9" s="1"/>
  <c r="J14" i="23"/>
  <c r="J9" i="23"/>
  <c r="J13" i="23"/>
  <c r="J15" i="23"/>
  <c r="J12" i="23"/>
  <c r="J11" i="23"/>
  <c r="N3" i="23"/>
  <c r="Z8" i="23"/>
  <c r="BS232" i="9"/>
  <c r="BU232" i="9" s="1"/>
  <c r="BW232" i="9" s="1"/>
  <c r="BS233" i="9"/>
  <c r="BU233" i="9" s="1"/>
  <c r="BW233" i="9" s="1"/>
  <c r="BR141" i="9"/>
  <c r="BS141" i="9"/>
  <c r="BU141" i="9" s="1"/>
  <c r="BW141" i="9" s="1"/>
  <c r="BR265" i="9"/>
  <c r="BS266" i="9" s="1"/>
  <c r="BU266" i="9" s="1"/>
  <c r="BW266" i="9" s="1"/>
  <c r="BS265" i="9"/>
  <c r="BU265" i="9" s="1"/>
  <c r="BW265" i="9" s="1"/>
  <c r="I4" i="30"/>
  <c r="I11" i="30" s="1"/>
  <c r="B4" i="30"/>
  <c r="I6" i="30"/>
  <c r="CG7" i="10"/>
  <c r="CH43" i="10"/>
  <c r="BS146" i="9"/>
  <c r="BU146" i="9" s="1"/>
  <c r="BW146" i="9" s="1"/>
  <c r="BS175" i="9"/>
  <c r="BU175" i="9" s="1"/>
  <c r="BW175" i="9" s="1"/>
  <c r="BS198" i="9"/>
  <c r="BU198" i="9" s="1"/>
  <c r="BW198" i="9" s="1"/>
  <c r="BS204" i="9"/>
  <c r="BU204" i="9" s="1"/>
  <c r="BW204" i="9" s="1"/>
  <c r="BS242" i="9"/>
  <c r="BU242" i="9" s="1"/>
  <c r="BW242" i="9" s="1"/>
  <c r="BS246" i="9"/>
  <c r="BU246" i="9" s="1"/>
  <c r="BW246" i="9" s="1"/>
  <c r="BS275" i="9"/>
  <c r="BU275" i="9" s="1"/>
  <c r="BW275" i="9" s="1"/>
  <c r="BS86" i="9"/>
  <c r="BU86" i="9" s="1"/>
  <c r="BW86" i="9" s="1"/>
  <c r="BR219" i="9"/>
  <c r="BS219" i="9" s="1"/>
  <c r="BU219" i="9" s="1"/>
  <c r="BW219" i="9" s="1"/>
  <c r="BS220" i="9"/>
  <c r="BU220" i="9" s="1"/>
  <c r="BW220" i="9" s="1"/>
  <c r="BR239" i="9"/>
  <c r="BS239" i="9"/>
  <c r="BU239" i="9" s="1"/>
  <c r="BW239" i="9" s="1"/>
  <c r="BS280" i="9"/>
  <c r="BU280" i="9" s="1"/>
  <c r="BW280" i="9" s="1"/>
  <c r="AY22" i="18"/>
  <c r="AN151" i="10"/>
  <c r="AQ39" i="16"/>
  <c r="AQ3" i="24"/>
  <c r="N7" i="23"/>
  <c r="BS241" i="9"/>
  <c r="BU241" i="9" s="1"/>
  <c r="BW241" i="9" s="1"/>
  <c r="BS20" i="9"/>
  <c r="BU20" i="9" s="1"/>
  <c r="BW20" i="9" s="1"/>
  <c r="BS214" i="9"/>
  <c r="BU214" i="9" s="1"/>
  <c r="BW214" i="9" s="1"/>
  <c r="BS174" i="9"/>
  <c r="BU174" i="9" s="1"/>
  <c r="BW174" i="9" s="1"/>
  <c r="BS171" i="9"/>
  <c r="BU171" i="9" s="1"/>
  <c r="BW171" i="9" s="1"/>
  <c r="R23" i="9"/>
  <c r="BS112" i="9"/>
  <c r="BU112" i="9" s="1"/>
  <c r="BW112" i="9" s="1"/>
  <c r="BS121" i="9"/>
  <c r="BU121" i="9" s="1"/>
  <c r="BW121" i="9" s="1"/>
  <c r="BS135" i="9"/>
  <c r="BU135" i="9" s="1"/>
  <c r="BW135" i="9" s="1"/>
  <c r="BS142" i="9"/>
  <c r="BU142" i="9" s="1"/>
  <c r="BW142" i="9" s="1"/>
  <c r="BS172" i="9"/>
  <c r="BU172" i="9" s="1"/>
  <c r="BW172" i="9" s="1"/>
  <c r="BS191" i="9"/>
  <c r="BU191" i="9" s="1"/>
  <c r="BW191" i="9" s="1"/>
  <c r="BS197" i="9"/>
  <c r="BU197" i="9" s="1"/>
  <c r="BW197" i="9" s="1"/>
  <c r="BS240" i="9"/>
  <c r="BU240" i="9" s="1"/>
  <c r="BW240" i="9" s="1"/>
  <c r="BS245" i="9"/>
  <c r="BU245" i="9" s="1"/>
  <c r="BW245" i="9" s="1"/>
  <c r="BS263" i="9"/>
  <c r="BU263" i="9" s="1"/>
  <c r="BW263" i="9" s="1"/>
  <c r="BS296" i="9"/>
  <c r="BU296" i="9" s="1"/>
  <c r="BW296" i="9" s="1"/>
  <c r="BS9" i="9"/>
  <c r="BU9" i="9" s="1"/>
  <c r="BS160" i="9"/>
  <c r="BU160" i="9" s="1"/>
  <c r="BW160" i="9" s="1"/>
  <c r="BS279" i="9"/>
  <c r="BU279" i="9" s="1"/>
  <c r="BW279" i="9" s="1"/>
  <c r="BS290" i="9"/>
  <c r="BU290" i="9" s="1"/>
  <c r="BW290" i="9" s="1"/>
  <c r="J9" i="30"/>
  <c r="H8" i="30"/>
  <c r="A15" i="9"/>
  <c r="F9" i="30"/>
  <c r="AU43" i="10"/>
  <c r="CP7" i="10"/>
  <c r="AT7" i="10"/>
  <c r="CP26" i="10" l="1"/>
  <c r="CP21" i="10"/>
  <c r="CP15" i="10"/>
  <c r="CP20" i="10"/>
  <c r="CP8" i="10"/>
  <c r="CP33" i="10"/>
  <c r="CP29" i="10"/>
  <c r="CP10" i="10"/>
  <c r="CP11" i="10"/>
  <c r="CP16" i="10"/>
  <c r="CP9" i="10"/>
  <c r="AU116" i="10"/>
  <c r="AU111" i="10"/>
  <c r="AU100" i="10"/>
  <c r="AU112" i="10"/>
  <c r="AU102" i="10"/>
  <c r="AU98" i="10"/>
  <c r="AU89" i="10"/>
  <c r="AU115" i="10"/>
  <c r="AU101" i="10"/>
  <c r="AU94" i="10"/>
  <c r="AU88" i="10"/>
  <c r="AU83" i="10"/>
  <c r="AU113" i="10"/>
  <c r="AU109" i="10"/>
  <c r="AU96" i="10"/>
  <c r="AU97" i="10"/>
  <c r="AU86" i="10"/>
  <c r="AU82" i="10"/>
  <c r="AU71" i="10"/>
  <c r="AU87" i="10"/>
  <c r="AU72" i="10"/>
  <c r="AU73" i="10"/>
  <c r="AU70" i="10"/>
  <c r="AU66" i="10"/>
  <c r="AU59" i="10"/>
  <c r="AU65" i="10"/>
  <c r="AU60" i="10"/>
  <c r="AU84" i="10"/>
  <c r="AU56" i="10"/>
  <c r="AU64" i="10"/>
  <c r="AU51" i="10"/>
  <c r="AU49" i="10"/>
  <c r="AU52" i="10"/>
  <c r="AU50" i="10"/>
  <c r="AU55" i="10"/>
  <c r="AT25" i="10"/>
  <c r="AT22" i="10"/>
  <c r="AT15" i="10"/>
  <c r="AT14" i="10"/>
  <c r="AT31" i="10"/>
  <c r="AT24" i="10"/>
  <c r="AT26" i="10"/>
  <c r="AT23" i="10"/>
  <c r="AT21" i="10"/>
  <c r="AT19" i="10"/>
  <c r="AT13" i="10"/>
  <c r="AT12" i="10"/>
  <c r="AT10" i="10"/>
  <c r="AT9" i="10"/>
  <c r="AT30" i="10"/>
  <c r="AT11" i="10"/>
  <c r="G8" i="11"/>
  <c r="HQ43" i="10"/>
  <c r="HQ122" i="10"/>
  <c r="HP7" i="10"/>
  <c r="G180" i="10"/>
  <c r="P180" i="10"/>
  <c r="W180" i="10" s="1"/>
  <c r="AD180" i="10" s="1"/>
  <c r="AL180" i="10" s="1"/>
  <c r="EC122" i="10"/>
  <c r="EB7" i="10"/>
  <c r="EC43" i="10"/>
  <c r="EC40" i="10" s="1"/>
  <c r="T92" i="11"/>
  <c r="T53" i="11" s="1"/>
  <c r="C4" i="11"/>
  <c r="U7" i="9" s="1"/>
  <c r="U87" i="9" s="1"/>
  <c r="AO40" i="9"/>
  <c r="Q48" i="9"/>
  <c r="AP6" i="24"/>
  <c r="AP9" i="16"/>
  <c r="AX6" i="18"/>
  <c r="AL6" i="19"/>
  <c r="AM43" i="10"/>
  <c r="AM5" i="10"/>
  <c r="AM122" i="10"/>
  <c r="S13" i="11"/>
  <c r="F8" i="11"/>
  <c r="T6" i="11"/>
  <c r="R4" i="9"/>
  <c r="AU20" i="10"/>
  <c r="AU27" i="10" s="1"/>
  <c r="M9" i="23"/>
  <c r="Y9" i="23" s="1"/>
  <c r="AZ8" i="9"/>
  <c r="AY8" i="9" s="1"/>
  <c r="L9" i="23"/>
  <c r="K9" i="23" s="1"/>
  <c r="H10" i="25"/>
  <c r="G10" i="25" s="1"/>
  <c r="AK6" i="19"/>
  <c r="AL122" i="10"/>
  <c r="R13" i="11"/>
  <c r="AL43" i="10"/>
  <c r="AL5" i="10"/>
  <c r="AW6" i="18"/>
  <c r="AK7" i="10"/>
  <c r="AO6" i="24"/>
  <c r="AO9" i="16"/>
  <c r="Q152" i="9"/>
  <c r="AO118" i="9"/>
  <c r="BS67" i="9"/>
  <c r="BU67" i="9" s="1"/>
  <c r="BW67" i="9" s="1"/>
  <c r="BS68" i="9"/>
  <c r="BU68" i="9" s="1"/>
  <c r="BW68" i="9" s="1"/>
  <c r="BU4" i="9"/>
  <c r="BT4" i="9"/>
  <c r="BS92" i="9"/>
  <c r="BU92" i="9" s="1"/>
  <c r="BW92" i="9" s="1"/>
  <c r="BS91" i="9"/>
  <c r="BU91" i="9" s="1"/>
  <c r="BW91" i="9" s="1"/>
  <c r="FT7" i="10"/>
  <c r="FU43" i="10"/>
  <c r="FU122" i="10"/>
  <c r="Q1" i="9"/>
  <c r="BS216" i="9"/>
  <c r="BU216" i="9" s="1"/>
  <c r="BW216" i="9" s="1"/>
  <c r="J10" i="23"/>
  <c r="E8" i="11"/>
  <c r="G43" i="25"/>
  <c r="G44" i="25" s="1"/>
  <c r="F46" i="25"/>
  <c r="F45" i="25"/>
  <c r="F48" i="25"/>
  <c r="F47" i="25"/>
  <c r="F49" i="25" s="1"/>
  <c r="BS270" i="9"/>
  <c r="BU270" i="9" s="1"/>
  <c r="BW270" i="9" s="1"/>
  <c r="U9" i="23"/>
  <c r="AH9" i="23"/>
  <c r="AG9" i="23" s="1"/>
  <c r="AI9" i="23" s="1"/>
  <c r="AO153" i="9"/>
  <c r="R153" i="9"/>
  <c r="AP153" i="9" s="1"/>
  <c r="AW10" i="9"/>
  <c r="C12" i="9"/>
  <c r="AX10" i="9"/>
  <c r="BS5" i="9"/>
  <c r="BU5" i="9" s="1"/>
  <c r="BW5" i="9" s="1"/>
  <c r="BS114" i="9"/>
  <c r="BU114" i="9" s="1"/>
  <c r="BW114" i="9" s="1"/>
  <c r="AU32" i="10"/>
  <c r="N14" i="23"/>
  <c r="N12" i="23"/>
  <c r="N10" i="23"/>
  <c r="N15" i="23"/>
  <c r="N13" i="23"/>
  <c r="N11" i="23"/>
  <c r="E49" i="25"/>
  <c r="G23" i="9"/>
  <c r="G40" i="9" s="1"/>
  <c r="G48" i="9" s="1"/>
  <c r="G64" i="9" s="1"/>
  <c r="G5" i="9"/>
  <c r="G86" i="9" s="1"/>
  <c r="G4" i="9"/>
  <c r="G117" i="9" s="1"/>
  <c r="L117" i="9" s="1"/>
  <c r="G87" i="9"/>
  <c r="G118" i="9" s="1"/>
  <c r="G152" i="9" s="1"/>
  <c r="F7" i="9"/>
  <c r="BW9" i="9"/>
  <c r="BZ3" i="9"/>
  <c r="CB4" i="9" s="1"/>
  <c r="AN174" i="10"/>
  <c r="AN176" i="10"/>
  <c r="U113" i="9" s="1"/>
  <c r="AN166" i="10"/>
  <c r="U107" i="9" s="1"/>
  <c r="V107" i="9" s="1"/>
  <c r="AN156" i="10"/>
  <c r="U93" i="9" s="1"/>
  <c r="V93" i="9" s="1"/>
  <c r="AN163" i="10"/>
  <c r="U104" i="9" s="1"/>
  <c r="AN170" i="10"/>
  <c r="U111" i="9" s="1"/>
  <c r="V111" i="9" s="1"/>
  <c r="AN175" i="10"/>
  <c r="AN158" i="10"/>
  <c r="U97" i="9" s="1"/>
  <c r="AN169" i="10"/>
  <c r="U110" i="9" s="1"/>
  <c r="V110" i="9" s="1"/>
  <c r="AN155" i="10"/>
  <c r="U92" i="9" s="1"/>
  <c r="V92" i="9" s="1"/>
  <c r="AN159" i="10"/>
  <c r="U100" i="9" s="1"/>
  <c r="AN171" i="10"/>
  <c r="AN177" i="10"/>
  <c r="AN167" i="10"/>
  <c r="U108" i="9" s="1"/>
  <c r="V108" i="9" s="1"/>
  <c r="AN153" i="10"/>
  <c r="U90" i="9" s="1"/>
  <c r="V90" i="9" s="1"/>
  <c r="AN164" i="10"/>
  <c r="U105" i="9" s="1"/>
  <c r="V105" i="9" s="1"/>
  <c r="AN154" i="10"/>
  <c r="U91" i="9" s="1"/>
  <c r="V91" i="9" s="1"/>
  <c r="AN168" i="10"/>
  <c r="U109" i="9" s="1"/>
  <c r="V109" i="9" s="1"/>
  <c r="AN157" i="10"/>
  <c r="AN165" i="10"/>
  <c r="U106" i="9" s="1"/>
  <c r="V106" i="9" s="1"/>
  <c r="AN160" i="10"/>
  <c r="AH14" i="23"/>
  <c r="AG14" i="23" s="1"/>
  <c r="AI14" i="23" s="1"/>
  <c r="AH10" i="23"/>
  <c r="AG10" i="23" s="1"/>
  <c r="AI10" i="23" s="1"/>
  <c r="AH11" i="23"/>
  <c r="AG11" i="23" s="1"/>
  <c r="AI11" i="23" s="1"/>
  <c r="AH15" i="23"/>
  <c r="AG15" i="23" s="1"/>
  <c r="AI15" i="23" s="1"/>
  <c r="AH12" i="23"/>
  <c r="AG12" i="23" s="1"/>
  <c r="AI12" i="23" s="1"/>
  <c r="AH13" i="23"/>
  <c r="AG13" i="23" s="1"/>
  <c r="AI13" i="23" s="1"/>
  <c r="H4" i="30"/>
  <c r="H5" i="30"/>
  <c r="H6" i="30"/>
  <c r="R40" i="9"/>
  <c r="AP23" i="9"/>
  <c r="AT5" i="9" s="1"/>
  <c r="CG122" i="10"/>
  <c r="CG153" i="10" s="1"/>
  <c r="CG185" i="10" s="1"/>
  <c r="CF7" i="10"/>
  <c r="CG43" i="10"/>
  <c r="Z60" i="23"/>
  <c r="Z25" i="23"/>
  <c r="Z24" i="23" s="1"/>
  <c r="BG3" i="23"/>
  <c r="Z38" i="23"/>
  <c r="Z98" i="23"/>
  <c r="Y8" i="23"/>
  <c r="Z6" i="23"/>
  <c r="Z51" i="23"/>
  <c r="Z78" i="23"/>
  <c r="Z66" i="23"/>
  <c r="AU16" i="10"/>
  <c r="AU5" i="10" s="1"/>
  <c r="AM41" i="10"/>
  <c r="AL41" i="10"/>
  <c r="F4" i="30"/>
  <c r="F11" i="30" s="1"/>
  <c r="F8" i="30"/>
  <c r="F5" i="30"/>
  <c r="F12" i="30" s="1"/>
  <c r="G9" i="30"/>
  <c r="CP43" i="10"/>
  <c r="EJ7" i="10"/>
  <c r="CP122" i="10"/>
  <c r="CO7" i="10"/>
  <c r="AS7" i="10"/>
  <c r="AT43" i="10"/>
  <c r="AT122" i="10"/>
  <c r="E9" i="30"/>
  <c r="AS26" i="10" l="1"/>
  <c r="AS23" i="10"/>
  <c r="AS21" i="10"/>
  <c r="AS19" i="10"/>
  <c r="AS25" i="10"/>
  <c r="AS22" i="10"/>
  <c r="AS15" i="10"/>
  <c r="AS14" i="10"/>
  <c r="AS30" i="10"/>
  <c r="AS24" i="10"/>
  <c r="AS11" i="10"/>
  <c r="AS13" i="10"/>
  <c r="AS12" i="10"/>
  <c r="AS10" i="10"/>
  <c r="AS31" i="10"/>
  <c r="AS9" i="10"/>
  <c r="CP91" i="10"/>
  <c r="CP90" i="10"/>
  <c r="CP78" i="10"/>
  <c r="CP86" i="10"/>
  <c r="CP72" i="10"/>
  <c r="CP65" i="10"/>
  <c r="CP85" i="10"/>
  <c r="CP84" i="10"/>
  <c r="CP81" i="10"/>
  <c r="CP60" i="10"/>
  <c r="CP71" i="10"/>
  <c r="CP59" i="10"/>
  <c r="CP67" i="10"/>
  <c r="CP58" i="10"/>
  <c r="CP57" i="10"/>
  <c r="CP54" i="10"/>
  <c r="CP66" i="10"/>
  <c r="CP50" i="10"/>
  <c r="CP49" i="10"/>
  <c r="CP47" i="10"/>
  <c r="CP46" i="10"/>
  <c r="CO20" i="10"/>
  <c r="CO26" i="10"/>
  <c r="CO21" i="10"/>
  <c r="CO33" i="10"/>
  <c r="CO29" i="10"/>
  <c r="CO16" i="10"/>
  <c r="CO11" i="10"/>
  <c r="CO8" i="10"/>
  <c r="CO15" i="10"/>
  <c r="CO10" i="10"/>
  <c r="CO9" i="10"/>
  <c r="AM113" i="10"/>
  <c r="AM102" i="10"/>
  <c r="AM116" i="10"/>
  <c r="AM112" i="10"/>
  <c r="AM96" i="10"/>
  <c r="AM87" i="10"/>
  <c r="AM115" i="10"/>
  <c r="AM114" i="10" s="1"/>
  <c r="AM98" i="10"/>
  <c r="AM94" i="10"/>
  <c r="AM86" i="10"/>
  <c r="AM109" i="10"/>
  <c r="AM117" i="10" s="1"/>
  <c r="AM119" i="10" s="1"/>
  <c r="AM111" i="10"/>
  <c r="AM110" i="10" s="1"/>
  <c r="AM100" i="10"/>
  <c r="AM97" i="10"/>
  <c r="AM73" i="10"/>
  <c r="AM88" i="10"/>
  <c r="AM90" i="10" s="1"/>
  <c r="AM84" i="10"/>
  <c r="AM65" i="10"/>
  <c r="AM72" i="10"/>
  <c r="AM89" i="10"/>
  <c r="AM82" i="10"/>
  <c r="AM101" i="10"/>
  <c r="AM70" i="10"/>
  <c r="AM69" i="10" s="1"/>
  <c r="AM66" i="10"/>
  <c r="AM64" i="10"/>
  <c r="AM60" i="10"/>
  <c r="AM59" i="10"/>
  <c r="AM83" i="10"/>
  <c r="AM56" i="10"/>
  <c r="AM55" i="10"/>
  <c r="AM52" i="10"/>
  <c r="AM51" i="10"/>
  <c r="AM53" i="10" s="1"/>
  <c r="AM71" i="10"/>
  <c r="AM50" i="10"/>
  <c r="AM49" i="10"/>
  <c r="AM48" i="10" s="1"/>
  <c r="AM61" i="10" s="1"/>
  <c r="AT112" i="10"/>
  <c r="AT101" i="10"/>
  <c r="AT116" i="10"/>
  <c r="AT94" i="10"/>
  <c r="AT113" i="10"/>
  <c r="AT98" i="10"/>
  <c r="AT87" i="10"/>
  <c r="AT84" i="10"/>
  <c r="AT102" i="10"/>
  <c r="AT109" i="10"/>
  <c r="AT96" i="10"/>
  <c r="AT100" i="10"/>
  <c r="AT89" i="10"/>
  <c r="AT115" i="10"/>
  <c r="AT111" i="10"/>
  <c r="AT86" i="10"/>
  <c r="AT97" i="10"/>
  <c r="AT83" i="10"/>
  <c r="AT72" i="10"/>
  <c r="AT73" i="10"/>
  <c r="AT70" i="10"/>
  <c r="AT66" i="10"/>
  <c r="AT88" i="10"/>
  <c r="AT65" i="10"/>
  <c r="AT64" i="10"/>
  <c r="AT55" i="10"/>
  <c r="AT52" i="10"/>
  <c r="AT51" i="10"/>
  <c r="AT59" i="10"/>
  <c r="AT71" i="10"/>
  <c r="AT60" i="10"/>
  <c r="AT82" i="10"/>
  <c r="AT56" i="10"/>
  <c r="AT50" i="10"/>
  <c r="AT49" i="10"/>
  <c r="EJ17" i="10"/>
  <c r="EJ15" i="10"/>
  <c r="EJ19" i="10"/>
  <c r="EJ16" i="10"/>
  <c r="EJ18" i="10"/>
  <c r="EJ10" i="10"/>
  <c r="EJ9" i="10"/>
  <c r="EJ14" i="10"/>
  <c r="EJ13" i="10"/>
  <c r="EJ12" i="10"/>
  <c r="EJ11" i="10"/>
  <c r="AL115" i="10"/>
  <c r="AL109" i="10"/>
  <c r="AL117" i="10" s="1"/>
  <c r="AL119" i="10" s="1"/>
  <c r="AL111" i="10"/>
  <c r="AL110" i="10" s="1"/>
  <c r="AL101" i="10"/>
  <c r="AL97" i="10"/>
  <c r="AL88" i="10"/>
  <c r="AL90" i="10" s="1"/>
  <c r="AL116" i="10"/>
  <c r="AL113" i="10"/>
  <c r="AL102" i="10"/>
  <c r="AL87" i="10"/>
  <c r="AL82" i="10"/>
  <c r="AL81" i="10" s="1"/>
  <c r="AL98" i="10"/>
  <c r="AL94" i="10"/>
  <c r="AL96" i="10"/>
  <c r="AL95" i="10" s="1"/>
  <c r="AL112" i="10"/>
  <c r="AL89" i="10"/>
  <c r="AL84" i="10"/>
  <c r="AL72" i="10"/>
  <c r="AL100" i="10"/>
  <c r="AL99" i="10" s="1"/>
  <c r="AL103" i="10" s="1"/>
  <c r="AL105" i="10" s="1"/>
  <c r="AL86" i="10"/>
  <c r="AL83" i="10"/>
  <c r="AL71" i="10"/>
  <c r="AL70" i="10"/>
  <c r="AL69" i="10" s="1"/>
  <c r="AL66" i="10"/>
  <c r="AL64" i="10"/>
  <c r="AL73" i="10"/>
  <c r="AL65" i="10"/>
  <c r="AL60" i="10"/>
  <c r="AL59" i="10"/>
  <c r="AL56" i="10"/>
  <c r="AL55" i="10"/>
  <c r="AL57" i="10" s="1"/>
  <c r="AL52" i="10"/>
  <c r="AL51" i="10"/>
  <c r="AL49" i="10"/>
  <c r="AL50" i="10"/>
  <c r="Q9" i="23"/>
  <c r="S9" i="23"/>
  <c r="AK1" i="27"/>
  <c r="AM151" i="10"/>
  <c r="AX5" i="18"/>
  <c r="AX22" i="18"/>
  <c r="AX4" i="18"/>
  <c r="EB122" i="10"/>
  <c r="EB43" i="10"/>
  <c r="EA7" i="10"/>
  <c r="HP43" i="10"/>
  <c r="HO7" i="10"/>
  <c r="HP122" i="10"/>
  <c r="AM8" i="10"/>
  <c r="AM3" i="10"/>
  <c r="AM16" i="10"/>
  <c r="AM20" i="10"/>
  <c r="AM32" i="10"/>
  <c r="AM33" i="10" s="1"/>
  <c r="AM36" i="10"/>
  <c r="AM27" i="10"/>
  <c r="AP48" i="16"/>
  <c r="AP7" i="16"/>
  <c r="AP63" i="16"/>
  <c r="AP39" i="16"/>
  <c r="AP5" i="24"/>
  <c r="AP8" i="16"/>
  <c r="AP3" i="24"/>
  <c r="AP4" i="24"/>
  <c r="U118" i="9"/>
  <c r="U152" i="9"/>
  <c r="EC139" i="10"/>
  <c r="EC145" i="10"/>
  <c r="S63" i="11"/>
  <c r="S9" i="11"/>
  <c r="S10" i="11"/>
  <c r="S32" i="11"/>
  <c r="S92" i="11"/>
  <c r="S53" i="11" s="1"/>
  <c r="Q64" i="9"/>
  <c r="AO64" i="9" s="1"/>
  <c r="AO48" i="9"/>
  <c r="F180" i="10"/>
  <c r="N180" i="10"/>
  <c r="U180" i="10" s="1"/>
  <c r="AB180" i="10" s="1"/>
  <c r="AJ180" i="10" s="1"/>
  <c r="S12" i="11"/>
  <c r="AU81" i="10"/>
  <c r="Z9" i="23"/>
  <c r="X9" i="23"/>
  <c r="V9" i="23"/>
  <c r="BT5" i="9"/>
  <c r="BT6" i="9" s="1"/>
  <c r="BT7" i="9" s="1"/>
  <c r="BT8" i="9" s="1"/>
  <c r="BT9" i="9" s="1"/>
  <c r="BT10" i="9" s="1"/>
  <c r="BT11" i="9" s="1"/>
  <c r="BT12" i="9" s="1"/>
  <c r="BT13" i="9" s="1"/>
  <c r="BT14" i="9" s="1"/>
  <c r="BT15" i="9" s="1"/>
  <c r="BT16" i="9" s="1"/>
  <c r="BT17" i="9" s="1"/>
  <c r="BT18" i="9" s="1"/>
  <c r="BT19" i="9" s="1"/>
  <c r="BT20" i="9" s="1"/>
  <c r="BT21" i="9" s="1"/>
  <c r="BT22" i="9" s="1"/>
  <c r="BT23" i="9" s="1"/>
  <c r="BT24" i="9" s="1"/>
  <c r="BT25" i="9" s="1"/>
  <c r="BT26" i="9" s="1"/>
  <c r="BT27" i="9" s="1"/>
  <c r="BT28" i="9" s="1"/>
  <c r="BT29" i="9" s="1"/>
  <c r="BT30" i="9" s="1"/>
  <c r="BT31" i="9" s="1"/>
  <c r="BT32" i="9" s="1"/>
  <c r="BT33" i="9" s="1"/>
  <c r="BT34" i="9" s="1"/>
  <c r="BT35" i="9" s="1"/>
  <c r="BT36" i="9" s="1"/>
  <c r="BT37" i="9" s="1"/>
  <c r="BT38" i="9" s="1"/>
  <c r="BT39" i="9" s="1"/>
  <c r="BT40" i="9" s="1"/>
  <c r="BT41" i="9" s="1"/>
  <c r="BT42" i="9" s="1"/>
  <c r="BT43" i="9" s="1"/>
  <c r="BT44" i="9" s="1"/>
  <c r="BT45" i="9" s="1"/>
  <c r="BT46" i="9" s="1"/>
  <c r="BT47" i="9" s="1"/>
  <c r="BT48" i="9" s="1"/>
  <c r="BT49" i="9" s="1"/>
  <c r="BT50" i="9" s="1"/>
  <c r="BT51" i="9" s="1"/>
  <c r="BT52" i="9" s="1"/>
  <c r="BT53" i="9" s="1"/>
  <c r="BT54" i="9" s="1"/>
  <c r="BT55" i="9" s="1"/>
  <c r="BT56" i="9" s="1"/>
  <c r="BT57" i="9" s="1"/>
  <c r="BT58" i="9" s="1"/>
  <c r="BT59" i="9" s="1"/>
  <c r="BT60" i="9" s="1"/>
  <c r="BT61" i="9" s="1"/>
  <c r="BT62" i="9" s="1"/>
  <c r="BT63" i="9" s="1"/>
  <c r="BT64" i="9" s="1"/>
  <c r="BT65" i="9" s="1"/>
  <c r="BT66" i="9" s="1"/>
  <c r="BT67" i="9" s="1"/>
  <c r="BT68" i="9" s="1"/>
  <c r="BT69" i="9" s="1"/>
  <c r="BT70" i="9" s="1"/>
  <c r="BT71" i="9" s="1"/>
  <c r="BT72" i="9" s="1"/>
  <c r="BT73" i="9" s="1"/>
  <c r="BT74" i="9" s="1"/>
  <c r="BT75" i="9" s="1"/>
  <c r="BT76" i="9" s="1"/>
  <c r="BT77" i="9" s="1"/>
  <c r="BT78" i="9" s="1"/>
  <c r="BT79" i="9" s="1"/>
  <c r="BT80" i="9" s="1"/>
  <c r="BT81" i="9" s="1"/>
  <c r="BT82" i="9" s="1"/>
  <c r="BT83" i="9" s="1"/>
  <c r="BT84" i="9" s="1"/>
  <c r="BT85" i="9" s="1"/>
  <c r="BT86" i="9" s="1"/>
  <c r="BT87" i="9" s="1"/>
  <c r="BT88" i="9" s="1"/>
  <c r="BT89" i="9" s="1"/>
  <c r="BT90" i="9" s="1"/>
  <c r="BT91" i="9" s="1"/>
  <c r="BT92" i="9" s="1"/>
  <c r="BT93" i="9" s="1"/>
  <c r="BT94" i="9" s="1"/>
  <c r="BT95" i="9" s="1"/>
  <c r="BT96" i="9" s="1"/>
  <c r="BT97" i="9" s="1"/>
  <c r="BT98" i="9" s="1"/>
  <c r="BT99" i="9" s="1"/>
  <c r="BT100" i="9" s="1"/>
  <c r="BT101" i="9" s="1"/>
  <c r="BT102" i="9" s="1"/>
  <c r="BT103" i="9" s="1"/>
  <c r="BT104" i="9" s="1"/>
  <c r="BT105" i="9" s="1"/>
  <c r="BT106" i="9" s="1"/>
  <c r="BT107" i="9" s="1"/>
  <c r="BT108" i="9" s="1"/>
  <c r="BT109" i="9" s="1"/>
  <c r="BT110" i="9" s="1"/>
  <c r="BT111" i="9" s="1"/>
  <c r="BT112" i="9" s="1"/>
  <c r="BT113" i="9" s="1"/>
  <c r="BT114" i="9" s="1"/>
  <c r="BT115" i="9" s="1"/>
  <c r="BT116" i="9" s="1"/>
  <c r="BT117" i="9" s="1"/>
  <c r="BT118" i="9" s="1"/>
  <c r="BT119" i="9" s="1"/>
  <c r="BT120" i="9" s="1"/>
  <c r="BT121" i="9" s="1"/>
  <c r="BT122" i="9" s="1"/>
  <c r="BT123" i="9" s="1"/>
  <c r="BT124" i="9" s="1"/>
  <c r="BT125" i="9" s="1"/>
  <c r="BT126" i="9" s="1"/>
  <c r="BT127" i="9" s="1"/>
  <c r="BT128" i="9" s="1"/>
  <c r="BT129" i="9" s="1"/>
  <c r="BT130" i="9" s="1"/>
  <c r="BT131" i="9" s="1"/>
  <c r="BT132" i="9" s="1"/>
  <c r="BT133" i="9" s="1"/>
  <c r="BT134" i="9" s="1"/>
  <c r="BT135" i="9" s="1"/>
  <c r="BT136" i="9" s="1"/>
  <c r="BT137" i="9" s="1"/>
  <c r="BT138" i="9" s="1"/>
  <c r="BT139" i="9" s="1"/>
  <c r="BT140" i="9" s="1"/>
  <c r="BT141" i="9" s="1"/>
  <c r="BT142" i="9" s="1"/>
  <c r="BT143" i="9" s="1"/>
  <c r="BT144" i="9" s="1"/>
  <c r="BT145" i="9" s="1"/>
  <c r="BT146" i="9" s="1"/>
  <c r="BT147" i="9" s="1"/>
  <c r="BT148" i="9" s="1"/>
  <c r="BT149" i="9" s="1"/>
  <c r="BT150" i="9" s="1"/>
  <c r="BT151" i="9" s="1"/>
  <c r="BT152" i="9" s="1"/>
  <c r="BT153" i="9" s="1"/>
  <c r="BT154" i="9" s="1"/>
  <c r="BT155" i="9" s="1"/>
  <c r="BT156" i="9" s="1"/>
  <c r="BT157" i="9" s="1"/>
  <c r="BT158" i="9" s="1"/>
  <c r="BT159" i="9" s="1"/>
  <c r="BT160" i="9" s="1"/>
  <c r="BT161" i="9" s="1"/>
  <c r="BT162" i="9" s="1"/>
  <c r="BT163" i="9" s="1"/>
  <c r="BT164" i="9" s="1"/>
  <c r="BT165" i="9" s="1"/>
  <c r="BT166" i="9" s="1"/>
  <c r="BT167" i="9" s="1"/>
  <c r="BT168" i="9" s="1"/>
  <c r="BT169" i="9" s="1"/>
  <c r="BT170" i="9" s="1"/>
  <c r="BT171" i="9" s="1"/>
  <c r="BT172" i="9" s="1"/>
  <c r="BT173" i="9" s="1"/>
  <c r="BT174" i="9" s="1"/>
  <c r="BT175" i="9" s="1"/>
  <c r="BT176" i="9" s="1"/>
  <c r="BT177" i="9" s="1"/>
  <c r="BT178" i="9" s="1"/>
  <c r="BT179" i="9" s="1"/>
  <c r="BT180" i="9" s="1"/>
  <c r="BT181" i="9" s="1"/>
  <c r="BT182" i="9" s="1"/>
  <c r="BT183" i="9" s="1"/>
  <c r="BT184" i="9" s="1"/>
  <c r="BT185" i="9" s="1"/>
  <c r="BT186" i="9" s="1"/>
  <c r="BT187" i="9" s="1"/>
  <c r="BT188" i="9" s="1"/>
  <c r="BT189" i="9" s="1"/>
  <c r="BT190" i="9" s="1"/>
  <c r="BT191" i="9" s="1"/>
  <c r="BT192" i="9" s="1"/>
  <c r="BT193" i="9" s="1"/>
  <c r="BT194" i="9" s="1"/>
  <c r="BT195" i="9" s="1"/>
  <c r="BT196" i="9" s="1"/>
  <c r="BT197" i="9" s="1"/>
  <c r="BT198" i="9" s="1"/>
  <c r="BT199" i="9" s="1"/>
  <c r="BT200" i="9" s="1"/>
  <c r="BT201" i="9" s="1"/>
  <c r="BT202" i="9" s="1"/>
  <c r="BT203" i="9" s="1"/>
  <c r="BT204" i="9" s="1"/>
  <c r="BT205" i="9" s="1"/>
  <c r="BT206" i="9" s="1"/>
  <c r="BT207" i="9" s="1"/>
  <c r="BT208" i="9" s="1"/>
  <c r="BT209" i="9" s="1"/>
  <c r="BT210" i="9" s="1"/>
  <c r="BT211" i="9" s="1"/>
  <c r="BT212" i="9" s="1"/>
  <c r="BT213" i="9" s="1"/>
  <c r="BT214" i="9" s="1"/>
  <c r="BT215" i="9" s="1"/>
  <c r="BT216" i="9" s="1"/>
  <c r="BT217" i="9" s="1"/>
  <c r="BT218" i="9" s="1"/>
  <c r="BT219" i="9" s="1"/>
  <c r="BT220" i="9" s="1"/>
  <c r="BT221" i="9" s="1"/>
  <c r="BT222" i="9" s="1"/>
  <c r="BT223" i="9" s="1"/>
  <c r="BT224" i="9" s="1"/>
  <c r="BT225" i="9" s="1"/>
  <c r="BT226" i="9" s="1"/>
  <c r="BT227" i="9" s="1"/>
  <c r="BT228" i="9" s="1"/>
  <c r="BT229" i="9" s="1"/>
  <c r="BT230" i="9" s="1"/>
  <c r="BT231" i="9" s="1"/>
  <c r="BT232" i="9" s="1"/>
  <c r="BT233" i="9" s="1"/>
  <c r="BT234" i="9" s="1"/>
  <c r="BT235" i="9" s="1"/>
  <c r="BT236" i="9" s="1"/>
  <c r="BT237" i="9" s="1"/>
  <c r="BT238" i="9" s="1"/>
  <c r="BT239" i="9" s="1"/>
  <c r="BT240" i="9" s="1"/>
  <c r="BT241" i="9" s="1"/>
  <c r="BT242" i="9" s="1"/>
  <c r="BT243" i="9" s="1"/>
  <c r="BT244" i="9" s="1"/>
  <c r="BT245" i="9" s="1"/>
  <c r="BT246" i="9" s="1"/>
  <c r="BT247" i="9" s="1"/>
  <c r="BT248" i="9" s="1"/>
  <c r="BT249" i="9" s="1"/>
  <c r="BT250" i="9" s="1"/>
  <c r="BT251" i="9" s="1"/>
  <c r="BT252" i="9" s="1"/>
  <c r="BT253" i="9" s="1"/>
  <c r="BT254" i="9" s="1"/>
  <c r="BT255" i="9" s="1"/>
  <c r="BT256" i="9" s="1"/>
  <c r="BT257" i="9" s="1"/>
  <c r="BT258" i="9" s="1"/>
  <c r="BT259" i="9" s="1"/>
  <c r="BT260" i="9" s="1"/>
  <c r="BT261" i="9" s="1"/>
  <c r="BT262" i="9" s="1"/>
  <c r="BT263" i="9" s="1"/>
  <c r="BT264" i="9" s="1"/>
  <c r="BT265" i="9" s="1"/>
  <c r="BT266" i="9" s="1"/>
  <c r="BT267" i="9" s="1"/>
  <c r="BT268" i="9" s="1"/>
  <c r="BT269" i="9" s="1"/>
  <c r="BT270" i="9" s="1"/>
  <c r="BT271" i="9" s="1"/>
  <c r="BT272" i="9" s="1"/>
  <c r="BT273" i="9" s="1"/>
  <c r="BT274" i="9" s="1"/>
  <c r="BT275" i="9" s="1"/>
  <c r="BT276" i="9" s="1"/>
  <c r="BT277" i="9" s="1"/>
  <c r="BT278" i="9" s="1"/>
  <c r="BT279" i="9" s="1"/>
  <c r="BT280" i="9" s="1"/>
  <c r="BT281" i="9" s="1"/>
  <c r="BT282" i="9" s="1"/>
  <c r="BT283" i="9" s="1"/>
  <c r="BT284" i="9" s="1"/>
  <c r="BT285" i="9" s="1"/>
  <c r="BT286" i="9" s="1"/>
  <c r="BT287" i="9" s="1"/>
  <c r="BT288" i="9" s="1"/>
  <c r="BT289" i="9" s="1"/>
  <c r="BT290" i="9" s="1"/>
  <c r="BT291" i="9" s="1"/>
  <c r="BT292" i="9" s="1"/>
  <c r="BT293" i="9" s="1"/>
  <c r="BT294" i="9" s="1"/>
  <c r="BT295" i="9" s="1"/>
  <c r="BT296" i="9" s="1"/>
  <c r="BT297" i="9" s="1"/>
  <c r="BT298" i="9" s="1"/>
  <c r="BT299" i="9" s="1"/>
  <c r="BT300" i="9" s="1"/>
  <c r="BZ4" i="9" s="1"/>
  <c r="AV6" i="18"/>
  <c r="AJ7" i="10"/>
  <c r="AK43" i="10"/>
  <c r="AK41" i="10" s="1"/>
  <c r="AN6" i="24"/>
  <c r="AN9" i="16"/>
  <c r="Q13" i="11"/>
  <c r="AK5" i="10"/>
  <c r="AJ6" i="19"/>
  <c r="AK122" i="10"/>
  <c r="R9" i="11"/>
  <c r="R12" i="11"/>
  <c r="R32" i="11"/>
  <c r="R10" i="11"/>
  <c r="R63" i="11"/>
  <c r="R92" i="11"/>
  <c r="R53" i="11" s="1"/>
  <c r="AW11" i="9"/>
  <c r="AX11" i="9"/>
  <c r="C13" i="9"/>
  <c r="R9" i="23"/>
  <c r="P9" i="23"/>
  <c r="FT43" i="10"/>
  <c r="FS7" i="10"/>
  <c r="FT122" i="10"/>
  <c r="BV4" i="9"/>
  <c r="BV5" i="9" s="1"/>
  <c r="BV6" i="9" s="1"/>
  <c r="BV7" i="9" s="1"/>
  <c r="BV8" i="9" s="1"/>
  <c r="BV9" i="9" s="1"/>
  <c r="BV10" i="9" s="1"/>
  <c r="BV11" i="9" s="1"/>
  <c r="BV12" i="9" s="1"/>
  <c r="BV13" i="9" s="1"/>
  <c r="BV14" i="9" s="1"/>
  <c r="BV15" i="9" s="1"/>
  <c r="BV16" i="9" s="1"/>
  <c r="BV17" i="9" s="1"/>
  <c r="BV18" i="9" s="1"/>
  <c r="BV19" i="9" s="1"/>
  <c r="BV20" i="9" s="1"/>
  <c r="BV21" i="9" s="1"/>
  <c r="BV22" i="9" s="1"/>
  <c r="BV23" i="9" s="1"/>
  <c r="BV24" i="9" s="1"/>
  <c r="BV25" i="9" s="1"/>
  <c r="BV26" i="9" s="1"/>
  <c r="BV27" i="9" s="1"/>
  <c r="BV28" i="9" s="1"/>
  <c r="BV29" i="9" s="1"/>
  <c r="BV30" i="9" s="1"/>
  <c r="BV31" i="9" s="1"/>
  <c r="BV32" i="9" s="1"/>
  <c r="BV33" i="9" s="1"/>
  <c r="BV34" i="9" s="1"/>
  <c r="BV35" i="9" s="1"/>
  <c r="BV36" i="9" s="1"/>
  <c r="BV37" i="9" s="1"/>
  <c r="BV38" i="9" s="1"/>
  <c r="BV39" i="9" s="1"/>
  <c r="BV40" i="9" s="1"/>
  <c r="BV41" i="9" s="1"/>
  <c r="BV42" i="9" s="1"/>
  <c r="BV43" i="9" s="1"/>
  <c r="BV44" i="9" s="1"/>
  <c r="BV45" i="9" s="1"/>
  <c r="BV46" i="9" s="1"/>
  <c r="BV47" i="9" s="1"/>
  <c r="BV48" i="9" s="1"/>
  <c r="BV49" i="9" s="1"/>
  <c r="BV50" i="9" s="1"/>
  <c r="BV51" i="9" s="1"/>
  <c r="BV52" i="9" s="1"/>
  <c r="BV53" i="9" s="1"/>
  <c r="BV54" i="9" s="1"/>
  <c r="BV55" i="9" s="1"/>
  <c r="BV56" i="9" s="1"/>
  <c r="BV57" i="9" s="1"/>
  <c r="BV58" i="9" s="1"/>
  <c r="BV59" i="9" s="1"/>
  <c r="BV60" i="9" s="1"/>
  <c r="BV61" i="9" s="1"/>
  <c r="BV62" i="9" s="1"/>
  <c r="BV63" i="9" s="1"/>
  <c r="BV64" i="9" s="1"/>
  <c r="BV65" i="9" s="1"/>
  <c r="BV66" i="9" s="1"/>
  <c r="BV67" i="9" s="1"/>
  <c r="BV68" i="9" s="1"/>
  <c r="BV69" i="9" s="1"/>
  <c r="BV70" i="9" s="1"/>
  <c r="BV71" i="9" s="1"/>
  <c r="BV72" i="9" s="1"/>
  <c r="BV73" i="9" s="1"/>
  <c r="BV74" i="9" s="1"/>
  <c r="BV75" i="9" s="1"/>
  <c r="BV76" i="9" s="1"/>
  <c r="BV77" i="9" s="1"/>
  <c r="BV78" i="9" s="1"/>
  <c r="BV79" i="9" s="1"/>
  <c r="BV80" i="9" s="1"/>
  <c r="BV81" i="9" s="1"/>
  <c r="BV82" i="9" s="1"/>
  <c r="BV83" i="9" s="1"/>
  <c r="BV84" i="9" s="1"/>
  <c r="BV85" i="9" s="1"/>
  <c r="BV86" i="9" s="1"/>
  <c r="BV87" i="9" s="1"/>
  <c r="BV88" i="9" s="1"/>
  <c r="BV89" i="9" s="1"/>
  <c r="BV90" i="9" s="1"/>
  <c r="BV91" i="9" s="1"/>
  <c r="BV92" i="9" s="1"/>
  <c r="BV93" i="9" s="1"/>
  <c r="BV94" i="9" s="1"/>
  <c r="BV95" i="9" s="1"/>
  <c r="BV96" i="9" s="1"/>
  <c r="BV97" i="9" s="1"/>
  <c r="BV98" i="9" s="1"/>
  <c r="BV99" i="9" s="1"/>
  <c r="BV100" i="9" s="1"/>
  <c r="BV101" i="9" s="1"/>
  <c r="BV102" i="9" s="1"/>
  <c r="BV103" i="9" s="1"/>
  <c r="BV104" i="9" s="1"/>
  <c r="BV105" i="9" s="1"/>
  <c r="BV106" i="9" s="1"/>
  <c r="BV107" i="9" s="1"/>
  <c r="BV108" i="9" s="1"/>
  <c r="BV109" i="9" s="1"/>
  <c r="BV110" i="9" s="1"/>
  <c r="BV111" i="9" s="1"/>
  <c r="BV112" i="9" s="1"/>
  <c r="BV113" i="9" s="1"/>
  <c r="BV114" i="9" s="1"/>
  <c r="BV115" i="9" s="1"/>
  <c r="BV116" i="9" s="1"/>
  <c r="BV117" i="9" s="1"/>
  <c r="BV118" i="9" s="1"/>
  <c r="BV119" i="9" s="1"/>
  <c r="BV120" i="9" s="1"/>
  <c r="BV121" i="9" s="1"/>
  <c r="BV122" i="9" s="1"/>
  <c r="BV123" i="9" s="1"/>
  <c r="BV124" i="9" s="1"/>
  <c r="BV125" i="9" s="1"/>
  <c r="BV126" i="9" s="1"/>
  <c r="BV127" i="9" s="1"/>
  <c r="BV128" i="9" s="1"/>
  <c r="BV129" i="9" s="1"/>
  <c r="BV130" i="9" s="1"/>
  <c r="BV131" i="9" s="1"/>
  <c r="BV132" i="9" s="1"/>
  <c r="BV133" i="9" s="1"/>
  <c r="BV134" i="9" s="1"/>
  <c r="BV135" i="9" s="1"/>
  <c r="BV136" i="9" s="1"/>
  <c r="BV137" i="9" s="1"/>
  <c r="BV138" i="9" s="1"/>
  <c r="BV139" i="9" s="1"/>
  <c r="BV140" i="9" s="1"/>
  <c r="BV141" i="9" s="1"/>
  <c r="BV142" i="9" s="1"/>
  <c r="BV143" i="9" s="1"/>
  <c r="BV144" i="9" s="1"/>
  <c r="BV145" i="9" s="1"/>
  <c r="BV146" i="9" s="1"/>
  <c r="BV147" i="9" s="1"/>
  <c r="BV148" i="9" s="1"/>
  <c r="BV149" i="9" s="1"/>
  <c r="BV150" i="9" s="1"/>
  <c r="BV151" i="9" s="1"/>
  <c r="BV152" i="9" s="1"/>
  <c r="BV153" i="9" s="1"/>
  <c r="BV154" i="9" s="1"/>
  <c r="BV155" i="9" s="1"/>
  <c r="BV156" i="9" s="1"/>
  <c r="BV157" i="9" s="1"/>
  <c r="BV158" i="9" s="1"/>
  <c r="BV159" i="9" s="1"/>
  <c r="BV160" i="9" s="1"/>
  <c r="BV161" i="9" s="1"/>
  <c r="BV162" i="9" s="1"/>
  <c r="BV163" i="9" s="1"/>
  <c r="BV164" i="9" s="1"/>
  <c r="BV165" i="9" s="1"/>
  <c r="BV166" i="9" s="1"/>
  <c r="BV167" i="9" s="1"/>
  <c r="BV168" i="9" s="1"/>
  <c r="BV169" i="9" s="1"/>
  <c r="BV170" i="9" s="1"/>
  <c r="BV171" i="9" s="1"/>
  <c r="BV172" i="9" s="1"/>
  <c r="BV173" i="9" s="1"/>
  <c r="BV174" i="9" s="1"/>
  <c r="BV175" i="9" s="1"/>
  <c r="BV176" i="9" s="1"/>
  <c r="BV177" i="9" s="1"/>
  <c r="BV178" i="9" s="1"/>
  <c r="BV179" i="9" s="1"/>
  <c r="BV180" i="9" s="1"/>
  <c r="BV181" i="9" s="1"/>
  <c r="BV182" i="9" s="1"/>
  <c r="BV183" i="9" s="1"/>
  <c r="BV184" i="9" s="1"/>
  <c r="BV185" i="9" s="1"/>
  <c r="BV186" i="9" s="1"/>
  <c r="BV187" i="9" s="1"/>
  <c r="BV188" i="9" s="1"/>
  <c r="BV189" i="9" s="1"/>
  <c r="BV190" i="9" s="1"/>
  <c r="BV191" i="9" s="1"/>
  <c r="BV192" i="9" s="1"/>
  <c r="BV193" i="9" s="1"/>
  <c r="BV194" i="9" s="1"/>
  <c r="BV195" i="9" s="1"/>
  <c r="BV196" i="9" s="1"/>
  <c r="BV197" i="9" s="1"/>
  <c r="BV198" i="9" s="1"/>
  <c r="BV199" i="9" s="1"/>
  <c r="BV200" i="9" s="1"/>
  <c r="BV201" i="9" s="1"/>
  <c r="BV202" i="9" s="1"/>
  <c r="BV203" i="9" s="1"/>
  <c r="BV204" i="9" s="1"/>
  <c r="BV205" i="9" s="1"/>
  <c r="BV206" i="9" s="1"/>
  <c r="BV207" i="9" s="1"/>
  <c r="BV208" i="9" s="1"/>
  <c r="BV209" i="9" s="1"/>
  <c r="BV210" i="9" s="1"/>
  <c r="BV211" i="9" s="1"/>
  <c r="BV212" i="9" s="1"/>
  <c r="BV213" i="9" s="1"/>
  <c r="BV214" i="9" s="1"/>
  <c r="BV215" i="9" s="1"/>
  <c r="BV216" i="9" s="1"/>
  <c r="BV217" i="9" s="1"/>
  <c r="BV218" i="9" s="1"/>
  <c r="BV219" i="9" s="1"/>
  <c r="BV220" i="9" s="1"/>
  <c r="BV221" i="9" s="1"/>
  <c r="BV222" i="9" s="1"/>
  <c r="BV223" i="9" s="1"/>
  <c r="BV224" i="9" s="1"/>
  <c r="BV225" i="9" s="1"/>
  <c r="BV226" i="9" s="1"/>
  <c r="BV227" i="9" s="1"/>
  <c r="BV228" i="9" s="1"/>
  <c r="BV229" i="9" s="1"/>
  <c r="BV230" i="9" s="1"/>
  <c r="BV231" i="9" s="1"/>
  <c r="BV232" i="9" s="1"/>
  <c r="BV233" i="9" s="1"/>
  <c r="BV234" i="9" s="1"/>
  <c r="BV235" i="9" s="1"/>
  <c r="BV236" i="9" s="1"/>
  <c r="BV237" i="9" s="1"/>
  <c r="BV238" i="9" s="1"/>
  <c r="BV239" i="9" s="1"/>
  <c r="BV240" i="9" s="1"/>
  <c r="BV241" i="9" s="1"/>
  <c r="BV242" i="9" s="1"/>
  <c r="BV243" i="9" s="1"/>
  <c r="BV244" i="9" s="1"/>
  <c r="BV245" i="9" s="1"/>
  <c r="BV246" i="9" s="1"/>
  <c r="BV247" i="9" s="1"/>
  <c r="BV248" i="9" s="1"/>
  <c r="BV249" i="9" s="1"/>
  <c r="BV250" i="9" s="1"/>
  <c r="BV251" i="9" s="1"/>
  <c r="BV252" i="9" s="1"/>
  <c r="BV253" i="9" s="1"/>
  <c r="BV254" i="9" s="1"/>
  <c r="BV255" i="9" s="1"/>
  <c r="BV256" i="9" s="1"/>
  <c r="BV257" i="9" s="1"/>
  <c r="BV258" i="9" s="1"/>
  <c r="BV259" i="9" s="1"/>
  <c r="BV260" i="9" s="1"/>
  <c r="BV261" i="9" s="1"/>
  <c r="BV262" i="9" s="1"/>
  <c r="BV263" i="9" s="1"/>
  <c r="BV264" i="9" s="1"/>
  <c r="BV265" i="9" s="1"/>
  <c r="BV266" i="9" s="1"/>
  <c r="BV267" i="9" s="1"/>
  <c r="BV268" i="9" s="1"/>
  <c r="BV269" i="9" s="1"/>
  <c r="BV270" i="9" s="1"/>
  <c r="BV271" i="9" s="1"/>
  <c r="BV272" i="9" s="1"/>
  <c r="BV273" i="9" s="1"/>
  <c r="BV274" i="9" s="1"/>
  <c r="BV275" i="9" s="1"/>
  <c r="BV276" i="9" s="1"/>
  <c r="BV277" i="9" s="1"/>
  <c r="BV278" i="9" s="1"/>
  <c r="BV279" i="9" s="1"/>
  <c r="BV280" i="9" s="1"/>
  <c r="BV281" i="9" s="1"/>
  <c r="BV282" i="9" s="1"/>
  <c r="BV283" i="9" s="1"/>
  <c r="BV284" i="9" s="1"/>
  <c r="BV285" i="9" s="1"/>
  <c r="BV286" i="9" s="1"/>
  <c r="BV287" i="9" s="1"/>
  <c r="BV288" i="9" s="1"/>
  <c r="BV289" i="9" s="1"/>
  <c r="BV290" i="9" s="1"/>
  <c r="BV291" i="9" s="1"/>
  <c r="BV292" i="9" s="1"/>
  <c r="BV293" i="9" s="1"/>
  <c r="BV294" i="9" s="1"/>
  <c r="BV295" i="9" s="1"/>
  <c r="BV296" i="9" s="1"/>
  <c r="BV297" i="9" s="1"/>
  <c r="BV298" i="9" s="1"/>
  <c r="BV299" i="9" s="1"/>
  <c r="BV300" i="9" s="1"/>
  <c r="BZ5" i="9" s="1"/>
  <c r="BW4" i="9"/>
  <c r="BX4" i="9" s="1"/>
  <c r="BX5" i="9" s="1"/>
  <c r="BX6" i="9" s="1"/>
  <c r="BX7" i="9" s="1"/>
  <c r="BX8" i="9" s="1"/>
  <c r="R152" i="9"/>
  <c r="AP152" i="9" s="1"/>
  <c r="AO152" i="9"/>
  <c r="AW4" i="18"/>
  <c r="AW5" i="18"/>
  <c r="AW22" i="18"/>
  <c r="AL151" i="10"/>
  <c r="AJ1" i="27"/>
  <c r="BX9" i="9"/>
  <c r="BX10" i="9" s="1"/>
  <c r="BX11" i="9" s="1"/>
  <c r="BX12" i="9" s="1"/>
  <c r="BX13" i="9" s="1"/>
  <c r="BX14" i="9" s="1"/>
  <c r="BX15" i="9" s="1"/>
  <c r="BX16" i="9" s="1"/>
  <c r="BX17" i="9" s="1"/>
  <c r="BX18" i="9" s="1"/>
  <c r="BX19" i="9" s="1"/>
  <c r="BX20" i="9" s="1"/>
  <c r="BX21" i="9" s="1"/>
  <c r="BX22" i="9" s="1"/>
  <c r="BX23" i="9" s="1"/>
  <c r="BX24" i="9" s="1"/>
  <c r="BX25" i="9" s="1"/>
  <c r="BX26" i="9" s="1"/>
  <c r="BX27" i="9" s="1"/>
  <c r="BX28" i="9" s="1"/>
  <c r="BX29" i="9" s="1"/>
  <c r="BX30" i="9" s="1"/>
  <c r="BX31" i="9" s="1"/>
  <c r="BX32" i="9" s="1"/>
  <c r="BX33" i="9" s="1"/>
  <c r="BX34" i="9" s="1"/>
  <c r="BX35" i="9" s="1"/>
  <c r="BX36" i="9" s="1"/>
  <c r="BX37" i="9" s="1"/>
  <c r="BX38" i="9" s="1"/>
  <c r="BX39" i="9" s="1"/>
  <c r="BX40" i="9" s="1"/>
  <c r="BX41" i="9" s="1"/>
  <c r="BX42" i="9" s="1"/>
  <c r="BX43" i="9" s="1"/>
  <c r="BX44" i="9" s="1"/>
  <c r="BX45" i="9" s="1"/>
  <c r="BX46" i="9" s="1"/>
  <c r="BX47" i="9" s="1"/>
  <c r="BX48" i="9" s="1"/>
  <c r="BX49" i="9" s="1"/>
  <c r="BX50" i="9" s="1"/>
  <c r="BX51" i="9" s="1"/>
  <c r="BX52" i="9" s="1"/>
  <c r="BX53" i="9" s="1"/>
  <c r="BX54" i="9" s="1"/>
  <c r="BX55" i="9" s="1"/>
  <c r="BX56" i="9" s="1"/>
  <c r="BX57" i="9" s="1"/>
  <c r="BX58" i="9" s="1"/>
  <c r="BX59" i="9" s="1"/>
  <c r="BX60" i="9" s="1"/>
  <c r="BX61" i="9" s="1"/>
  <c r="BX62" i="9" s="1"/>
  <c r="BX63" i="9" s="1"/>
  <c r="BX64" i="9" s="1"/>
  <c r="BX65" i="9" s="1"/>
  <c r="BX66" i="9" s="1"/>
  <c r="BX67" i="9" s="1"/>
  <c r="BX68" i="9" s="1"/>
  <c r="BX69" i="9" s="1"/>
  <c r="BX70" i="9" s="1"/>
  <c r="BX71" i="9" s="1"/>
  <c r="BX72" i="9" s="1"/>
  <c r="BX73" i="9" s="1"/>
  <c r="BX74" i="9" s="1"/>
  <c r="BX75" i="9" s="1"/>
  <c r="BX76" i="9" s="1"/>
  <c r="BX77" i="9" s="1"/>
  <c r="BX78" i="9" s="1"/>
  <c r="BX79" i="9" s="1"/>
  <c r="BX80" i="9" s="1"/>
  <c r="BX81" i="9" s="1"/>
  <c r="BX82" i="9" s="1"/>
  <c r="BX83" i="9" s="1"/>
  <c r="BX84" i="9" s="1"/>
  <c r="BX85" i="9" s="1"/>
  <c r="BX86" i="9" s="1"/>
  <c r="BX87" i="9" s="1"/>
  <c r="BX88" i="9" s="1"/>
  <c r="BX89" i="9" s="1"/>
  <c r="BX90" i="9" s="1"/>
  <c r="BX91" i="9" s="1"/>
  <c r="BX92" i="9" s="1"/>
  <c r="BX93" i="9" s="1"/>
  <c r="BX94" i="9" s="1"/>
  <c r="BX95" i="9" s="1"/>
  <c r="BX96" i="9" s="1"/>
  <c r="BX97" i="9" s="1"/>
  <c r="BX98" i="9" s="1"/>
  <c r="BX99" i="9" s="1"/>
  <c r="BX100" i="9" s="1"/>
  <c r="BX101" i="9" s="1"/>
  <c r="BX102" i="9" s="1"/>
  <c r="BX103" i="9" s="1"/>
  <c r="BX104" i="9" s="1"/>
  <c r="BX105" i="9" s="1"/>
  <c r="BX106" i="9" s="1"/>
  <c r="BX107" i="9" s="1"/>
  <c r="BX108" i="9" s="1"/>
  <c r="BX109" i="9" s="1"/>
  <c r="BX110" i="9" s="1"/>
  <c r="BX111" i="9" s="1"/>
  <c r="BX112" i="9" s="1"/>
  <c r="BX113" i="9" s="1"/>
  <c r="BX114" i="9" s="1"/>
  <c r="BX115" i="9" s="1"/>
  <c r="BX116" i="9" s="1"/>
  <c r="BX117" i="9" s="1"/>
  <c r="BX118" i="9" s="1"/>
  <c r="BX119" i="9" s="1"/>
  <c r="BX120" i="9" s="1"/>
  <c r="BX121" i="9" s="1"/>
  <c r="BX122" i="9" s="1"/>
  <c r="BX123" i="9" s="1"/>
  <c r="BX124" i="9" s="1"/>
  <c r="BX125" i="9" s="1"/>
  <c r="BX126" i="9" s="1"/>
  <c r="BX127" i="9" s="1"/>
  <c r="BX128" i="9" s="1"/>
  <c r="BX129" i="9" s="1"/>
  <c r="BX130" i="9" s="1"/>
  <c r="BX131" i="9" s="1"/>
  <c r="BX132" i="9" s="1"/>
  <c r="BX133" i="9" s="1"/>
  <c r="BX134" i="9" s="1"/>
  <c r="BX135" i="9" s="1"/>
  <c r="BX136" i="9" s="1"/>
  <c r="BX137" i="9" s="1"/>
  <c r="BX138" i="9" s="1"/>
  <c r="BX139" i="9" s="1"/>
  <c r="BX140" i="9" s="1"/>
  <c r="BX141" i="9" s="1"/>
  <c r="BX142" i="9" s="1"/>
  <c r="BX143" i="9" s="1"/>
  <c r="BX144" i="9" s="1"/>
  <c r="BX145" i="9" s="1"/>
  <c r="BX146" i="9" s="1"/>
  <c r="BX147" i="9" s="1"/>
  <c r="BX148" i="9" s="1"/>
  <c r="BX149" i="9" s="1"/>
  <c r="BX150" i="9" s="1"/>
  <c r="BX151" i="9" s="1"/>
  <c r="BX152" i="9" s="1"/>
  <c r="BX153" i="9" s="1"/>
  <c r="BX154" i="9" s="1"/>
  <c r="BX155" i="9" s="1"/>
  <c r="BX156" i="9" s="1"/>
  <c r="BX157" i="9" s="1"/>
  <c r="BX158" i="9" s="1"/>
  <c r="BX159" i="9" s="1"/>
  <c r="BX160" i="9" s="1"/>
  <c r="BX161" i="9" s="1"/>
  <c r="BX162" i="9" s="1"/>
  <c r="BX163" i="9" s="1"/>
  <c r="BX164" i="9" s="1"/>
  <c r="BX165" i="9" s="1"/>
  <c r="BX166" i="9" s="1"/>
  <c r="BX167" i="9" s="1"/>
  <c r="BX168" i="9" s="1"/>
  <c r="BX169" i="9" s="1"/>
  <c r="BX170" i="9" s="1"/>
  <c r="BX171" i="9" s="1"/>
  <c r="BX172" i="9" s="1"/>
  <c r="BX173" i="9" s="1"/>
  <c r="BX174" i="9" s="1"/>
  <c r="BX175" i="9" s="1"/>
  <c r="BX176" i="9" s="1"/>
  <c r="BX177" i="9" s="1"/>
  <c r="BX178" i="9" s="1"/>
  <c r="BX179" i="9" s="1"/>
  <c r="BX180" i="9" s="1"/>
  <c r="BX181" i="9" s="1"/>
  <c r="BX182" i="9" s="1"/>
  <c r="BX183" i="9" s="1"/>
  <c r="BX184" i="9" s="1"/>
  <c r="BX185" i="9" s="1"/>
  <c r="BX186" i="9" s="1"/>
  <c r="BX187" i="9" s="1"/>
  <c r="BX188" i="9" s="1"/>
  <c r="BX189" i="9" s="1"/>
  <c r="BX190" i="9" s="1"/>
  <c r="BX191" i="9" s="1"/>
  <c r="BX192" i="9" s="1"/>
  <c r="BX193" i="9" s="1"/>
  <c r="BX194" i="9" s="1"/>
  <c r="BX195" i="9" s="1"/>
  <c r="BX196" i="9" s="1"/>
  <c r="BX197" i="9" s="1"/>
  <c r="BX198" i="9" s="1"/>
  <c r="BX199" i="9" s="1"/>
  <c r="BX200" i="9" s="1"/>
  <c r="BX201" i="9" s="1"/>
  <c r="BX202" i="9" s="1"/>
  <c r="BX203" i="9" s="1"/>
  <c r="BX204" i="9" s="1"/>
  <c r="BX205" i="9" s="1"/>
  <c r="BX206" i="9" s="1"/>
  <c r="BX207" i="9" s="1"/>
  <c r="BX208" i="9" s="1"/>
  <c r="BX209" i="9" s="1"/>
  <c r="BX210" i="9" s="1"/>
  <c r="BX211" i="9" s="1"/>
  <c r="BX212" i="9" s="1"/>
  <c r="BX213" i="9" s="1"/>
  <c r="BX214" i="9" s="1"/>
  <c r="BX215" i="9" s="1"/>
  <c r="BX216" i="9" s="1"/>
  <c r="BX217" i="9" s="1"/>
  <c r="BX218" i="9" s="1"/>
  <c r="BX219" i="9" s="1"/>
  <c r="BX220" i="9" s="1"/>
  <c r="BX221" i="9" s="1"/>
  <c r="BX222" i="9" s="1"/>
  <c r="BX223" i="9" s="1"/>
  <c r="BX224" i="9" s="1"/>
  <c r="BX225" i="9" s="1"/>
  <c r="BX226" i="9" s="1"/>
  <c r="BX227" i="9" s="1"/>
  <c r="BX228" i="9" s="1"/>
  <c r="BX229" i="9" s="1"/>
  <c r="BX230" i="9" s="1"/>
  <c r="BX231" i="9" s="1"/>
  <c r="BX232" i="9" s="1"/>
  <c r="BX233" i="9" s="1"/>
  <c r="BX234" i="9" s="1"/>
  <c r="BX235" i="9" s="1"/>
  <c r="BX236" i="9" s="1"/>
  <c r="BX237" i="9" s="1"/>
  <c r="BX238" i="9" s="1"/>
  <c r="BX239" i="9" s="1"/>
  <c r="BX240" i="9" s="1"/>
  <c r="BX241" i="9" s="1"/>
  <c r="BX242" i="9" s="1"/>
  <c r="BX243" i="9" s="1"/>
  <c r="BX244" i="9" s="1"/>
  <c r="BX245" i="9" s="1"/>
  <c r="BX246" i="9" s="1"/>
  <c r="BX247" i="9" s="1"/>
  <c r="BX248" i="9" s="1"/>
  <c r="BX249" i="9" s="1"/>
  <c r="BX250" i="9" s="1"/>
  <c r="BX251" i="9" s="1"/>
  <c r="BX252" i="9" s="1"/>
  <c r="BX253" i="9" s="1"/>
  <c r="BX254" i="9" s="1"/>
  <c r="BX255" i="9" s="1"/>
  <c r="BX256" i="9" s="1"/>
  <c r="BX257" i="9" s="1"/>
  <c r="BX258" i="9" s="1"/>
  <c r="BX259" i="9" s="1"/>
  <c r="BX260" i="9" s="1"/>
  <c r="BX261" i="9" s="1"/>
  <c r="BX262" i="9" s="1"/>
  <c r="BX263" i="9" s="1"/>
  <c r="BX264" i="9" s="1"/>
  <c r="BX265" i="9" s="1"/>
  <c r="BX266" i="9" s="1"/>
  <c r="BX267" i="9" s="1"/>
  <c r="BX268" i="9" s="1"/>
  <c r="BX269" i="9" s="1"/>
  <c r="BX270" i="9" s="1"/>
  <c r="BX271" i="9" s="1"/>
  <c r="BX272" i="9" s="1"/>
  <c r="BX273" i="9" s="1"/>
  <c r="BX274" i="9" s="1"/>
  <c r="BX275" i="9" s="1"/>
  <c r="BX276" i="9" s="1"/>
  <c r="BX277" i="9" s="1"/>
  <c r="BX278" i="9" s="1"/>
  <c r="BX279" i="9" s="1"/>
  <c r="BX280" i="9" s="1"/>
  <c r="BX281" i="9" s="1"/>
  <c r="BX282" i="9" s="1"/>
  <c r="BX283" i="9" s="1"/>
  <c r="BX284" i="9" s="1"/>
  <c r="BX285" i="9" s="1"/>
  <c r="BX286" i="9" s="1"/>
  <c r="BX287" i="9" s="1"/>
  <c r="BX288" i="9" s="1"/>
  <c r="BX289" i="9" s="1"/>
  <c r="BX290" i="9" s="1"/>
  <c r="BX291" i="9" s="1"/>
  <c r="BX292" i="9" s="1"/>
  <c r="BX293" i="9" s="1"/>
  <c r="BX294" i="9" s="1"/>
  <c r="BX295" i="9" s="1"/>
  <c r="BX296" i="9" s="1"/>
  <c r="BX297" i="9" s="1"/>
  <c r="BX298" i="9" s="1"/>
  <c r="BX299" i="9" s="1"/>
  <c r="BX300" i="9" s="1"/>
  <c r="BZ6" i="9" s="1"/>
  <c r="CC3" i="9" s="1"/>
  <c r="CD3" i="9" s="1"/>
  <c r="CF3" i="9" s="1"/>
  <c r="W9" i="23"/>
  <c r="O9" i="23"/>
  <c r="T9" i="23"/>
  <c r="H43" i="25"/>
  <c r="H44" i="25" s="1"/>
  <c r="G45" i="25"/>
  <c r="G46" i="25"/>
  <c r="G48" i="25"/>
  <c r="G47" i="25"/>
  <c r="G49" i="25" s="1"/>
  <c r="AO39" i="16"/>
  <c r="AO63" i="16"/>
  <c r="AO4" i="24"/>
  <c r="AO8" i="16"/>
  <c r="AO48" i="16"/>
  <c r="AO3" i="24"/>
  <c r="AO7" i="16"/>
  <c r="AO5" i="24"/>
  <c r="AL32" i="10"/>
  <c r="AL33" i="10" s="1"/>
  <c r="AL20" i="10"/>
  <c r="AL3" i="10"/>
  <c r="AL8" i="10"/>
  <c r="AL16" i="10"/>
  <c r="AL27" i="10"/>
  <c r="AL36" i="10"/>
  <c r="AB9" i="23"/>
  <c r="H12" i="30"/>
  <c r="J12" i="30" s="1"/>
  <c r="H11" i="30"/>
  <c r="J11" i="30" s="1"/>
  <c r="AU48" i="10"/>
  <c r="AU33" i="10"/>
  <c r="AU95" i="10"/>
  <c r="AU93" i="10" s="1"/>
  <c r="AU114" i="10"/>
  <c r="AU85" i="10"/>
  <c r="AU90" i="10" s="1"/>
  <c r="AU53" i="10"/>
  <c r="AU67" i="10"/>
  <c r="AU74" i="10" s="1"/>
  <c r="AU99" i="10"/>
  <c r="M13" i="23"/>
  <c r="M10" i="23"/>
  <c r="AB10" i="23" s="1"/>
  <c r="M14" i="23"/>
  <c r="AB14" i="23" s="1"/>
  <c r="M11" i="23"/>
  <c r="AB11" i="23" s="1"/>
  <c r="M15" i="23"/>
  <c r="AB15" i="23" s="1"/>
  <c r="M12" i="23"/>
  <c r="AB12" i="23" s="1"/>
  <c r="F23" i="9"/>
  <c r="F40" i="9" s="1"/>
  <c r="F48" i="9" s="1"/>
  <c r="F64" i="9" s="1"/>
  <c r="F87" i="9"/>
  <c r="F118" i="9" s="1"/>
  <c r="F152" i="9" s="1"/>
  <c r="F4" i="9"/>
  <c r="F117" i="9" s="1"/>
  <c r="F5" i="9"/>
  <c r="F86" i="9" s="1"/>
  <c r="AU57" i="10"/>
  <c r="CE7" i="10"/>
  <c r="CF43" i="10"/>
  <c r="CF122" i="10"/>
  <c r="CF153" i="10" s="1"/>
  <c r="CF185" i="10" s="1"/>
  <c r="L13" i="23"/>
  <c r="AZ12" i="9"/>
  <c r="AY12" i="9" s="1"/>
  <c r="H14" i="25"/>
  <c r="G14" i="25" s="1"/>
  <c r="L12" i="23"/>
  <c r="H13" i="25"/>
  <c r="G13" i="25" s="1"/>
  <c r="AZ11" i="9"/>
  <c r="AY11" i="9" s="1"/>
  <c r="H12" i="25"/>
  <c r="G12" i="25" s="1"/>
  <c r="AZ10" i="9"/>
  <c r="AY10" i="9" s="1"/>
  <c r="L11" i="23"/>
  <c r="H15" i="25"/>
  <c r="G15" i="25" s="1"/>
  <c r="AZ13" i="9"/>
  <c r="AY13" i="9" s="1"/>
  <c r="L14" i="23"/>
  <c r="K17" i="23" s="1"/>
  <c r="AL24" i="27"/>
  <c r="U95" i="9"/>
  <c r="U73" i="9" s="1"/>
  <c r="V100" i="9"/>
  <c r="V101" i="9" s="1"/>
  <c r="U101" i="9"/>
  <c r="U112" i="9"/>
  <c r="V104" i="9"/>
  <c r="V112" i="9" s="1"/>
  <c r="BF74" i="9"/>
  <c r="BF9" i="9"/>
  <c r="BF110" i="9"/>
  <c r="BF41" i="9"/>
  <c r="Y98" i="23"/>
  <c r="Y51" i="23"/>
  <c r="X8" i="23"/>
  <c r="Y6" i="23"/>
  <c r="Y38" i="23"/>
  <c r="Y66" i="23"/>
  <c r="Y25" i="23"/>
  <c r="Y24" i="23" s="1"/>
  <c r="BF3" i="23"/>
  <c r="Y60" i="23"/>
  <c r="Y78" i="23"/>
  <c r="CG217" i="10"/>
  <c r="CG184" i="10"/>
  <c r="CG183" i="10" s="1"/>
  <c r="AP40" i="9"/>
  <c r="R48" i="9"/>
  <c r="AZ9" i="9"/>
  <c r="AY9" i="9" s="1"/>
  <c r="L10" i="23"/>
  <c r="H11" i="25"/>
  <c r="G11" i="25" s="1"/>
  <c r="H16" i="25"/>
  <c r="G16" i="25" s="1"/>
  <c r="AZ14" i="9"/>
  <c r="AY14" i="9" s="1"/>
  <c r="V97" i="9"/>
  <c r="V98" i="9" s="1"/>
  <c r="U98" i="9"/>
  <c r="U115" i="9"/>
  <c r="V113" i="9"/>
  <c r="V115" i="9" s="1"/>
  <c r="CB5" i="9"/>
  <c r="CC4" i="9"/>
  <c r="CD4" i="9" s="1"/>
  <c r="CF4" i="9" s="1"/>
  <c r="AU110" i="10"/>
  <c r="AM93" i="10"/>
  <c r="AM81" i="10"/>
  <c r="AM57" i="10"/>
  <c r="AM99" i="10"/>
  <c r="AM103" i="10" s="1"/>
  <c r="AM105" i="10" s="1"/>
  <c r="AM95" i="10"/>
  <c r="AM67" i="10"/>
  <c r="AM74" i="10" s="1"/>
  <c r="AM76" i="10" s="1"/>
  <c r="AM85" i="10"/>
  <c r="AL53" i="10"/>
  <c r="AL85" i="10"/>
  <c r="AL67" i="10"/>
  <c r="AL74" i="10" s="1"/>
  <c r="AL76" i="10" s="1"/>
  <c r="AL48" i="10"/>
  <c r="AL61" i="10" s="1"/>
  <c r="AL114" i="10"/>
  <c r="AL93" i="10"/>
  <c r="E4" i="30"/>
  <c r="E5" i="30"/>
  <c r="E8" i="30"/>
  <c r="CO43" i="10"/>
  <c r="CO122" i="10"/>
  <c r="EI7" i="10"/>
  <c r="EJ43" i="10"/>
  <c r="GE7" i="10"/>
  <c r="AT20" i="10"/>
  <c r="AT16" i="10"/>
  <c r="AT5" i="10" s="1"/>
  <c r="AT32" i="10"/>
  <c r="AR7" i="10"/>
  <c r="CN7" i="10"/>
  <c r="AS122" i="10"/>
  <c r="AS43" i="10"/>
  <c r="D9" i="30"/>
  <c r="AT27" i="10"/>
  <c r="CP12" i="10"/>
  <c r="CP17" i="10" s="1"/>
  <c r="CP23" i="10" s="1"/>
  <c r="CP27" i="10" s="1"/>
  <c r="CP30" i="10" s="1"/>
  <c r="CP5" i="10" s="1"/>
  <c r="AT53" i="10" l="1"/>
  <c r="AM34" i="10"/>
  <c r="AS113" i="10"/>
  <c r="AS102" i="10"/>
  <c r="AS115" i="10"/>
  <c r="AS111" i="10"/>
  <c r="AS101" i="10"/>
  <c r="AS96" i="10"/>
  <c r="AS87" i="10"/>
  <c r="AS116" i="10"/>
  <c r="AS100" i="10"/>
  <c r="AS97" i="10"/>
  <c r="AS86" i="10"/>
  <c r="AS112" i="10"/>
  <c r="AS98" i="10"/>
  <c r="AS94" i="10"/>
  <c r="AS88" i="10"/>
  <c r="AS84" i="10"/>
  <c r="AS73" i="10"/>
  <c r="AS89" i="10"/>
  <c r="AS109" i="10"/>
  <c r="AS82" i="10"/>
  <c r="AS71" i="10"/>
  <c r="AS65" i="10"/>
  <c r="AS83" i="10"/>
  <c r="AS72" i="10"/>
  <c r="AS60" i="10"/>
  <c r="AS64" i="10"/>
  <c r="AS59" i="10"/>
  <c r="AS56" i="10"/>
  <c r="AS55" i="10"/>
  <c r="AS52" i="10"/>
  <c r="AS51" i="10"/>
  <c r="AS66" i="10"/>
  <c r="AS70" i="10"/>
  <c r="AS50" i="10"/>
  <c r="AS49" i="10"/>
  <c r="EJ64" i="10"/>
  <c r="EJ70" i="10"/>
  <c r="EJ67" i="10"/>
  <c r="EJ66" i="10"/>
  <c r="EJ59" i="10"/>
  <c r="EJ54" i="10"/>
  <c r="EJ53" i="10"/>
  <c r="EJ65" i="10"/>
  <c r="EJ52" i="10"/>
  <c r="EJ51" i="10"/>
  <c r="EJ60" i="10"/>
  <c r="EJ50" i="10"/>
  <c r="EJ58" i="10"/>
  <c r="EJ57" i="10"/>
  <c r="EJ49" i="10"/>
  <c r="EJ47" i="10"/>
  <c r="EJ46" i="10"/>
  <c r="CN33" i="10"/>
  <c r="CN29" i="10"/>
  <c r="CN16" i="10"/>
  <c r="CN20" i="10"/>
  <c r="CN15" i="10"/>
  <c r="CN9" i="10"/>
  <c r="CN26" i="10"/>
  <c r="CN21" i="10"/>
  <c r="CN11" i="10"/>
  <c r="CN10" i="10"/>
  <c r="CN8" i="10"/>
  <c r="AK116" i="10"/>
  <c r="AK111" i="10"/>
  <c r="AK110" i="10" s="1"/>
  <c r="AK100" i="10"/>
  <c r="AK115" i="10"/>
  <c r="AK114" i="10" s="1"/>
  <c r="AK98" i="10"/>
  <c r="AK89" i="10"/>
  <c r="AK113" i="10"/>
  <c r="AK112" i="10"/>
  <c r="AK101" i="10"/>
  <c r="AK97" i="10"/>
  <c r="AK83" i="10"/>
  <c r="AK102" i="10"/>
  <c r="AK109" i="10"/>
  <c r="AK94" i="10"/>
  <c r="AK96" i="10"/>
  <c r="AK95" i="10" s="1"/>
  <c r="AK71" i="10"/>
  <c r="AK84" i="10"/>
  <c r="AK87" i="10"/>
  <c r="AK86" i="10"/>
  <c r="AK85" i="10" s="1"/>
  <c r="AK88" i="10"/>
  <c r="AK90" i="10" s="1"/>
  <c r="AK70" i="10"/>
  <c r="AK69" i="10" s="1"/>
  <c r="AK72" i="10"/>
  <c r="AK82" i="10"/>
  <c r="AK81" i="10" s="1"/>
  <c r="AK66" i="10"/>
  <c r="AK65" i="10"/>
  <c r="AK64" i="10"/>
  <c r="AK73" i="10"/>
  <c r="AK60" i="10"/>
  <c r="AK59" i="10"/>
  <c r="AK56" i="10"/>
  <c r="AK55" i="10"/>
  <c r="AK57" i="10" s="1"/>
  <c r="AK52" i="10"/>
  <c r="AK49" i="10"/>
  <c r="AK50" i="10"/>
  <c r="AK51" i="10"/>
  <c r="AK53" i="10" s="1"/>
  <c r="EI18" i="10"/>
  <c r="EI17" i="10"/>
  <c r="EI15" i="10"/>
  <c r="EI14" i="10"/>
  <c r="EI16" i="10"/>
  <c r="EI12" i="10"/>
  <c r="EI11" i="10"/>
  <c r="EI10" i="10"/>
  <c r="EI13" i="10"/>
  <c r="EI19" i="10"/>
  <c r="EI9" i="10"/>
  <c r="AR30" i="10"/>
  <c r="AR26" i="10"/>
  <c r="AR23" i="10"/>
  <c r="AR21" i="10"/>
  <c r="AR19" i="10"/>
  <c r="AR31" i="10"/>
  <c r="AR24" i="10"/>
  <c r="AR11" i="10"/>
  <c r="AR22" i="10"/>
  <c r="AR14" i="10"/>
  <c r="AR15" i="10"/>
  <c r="AR13" i="10"/>
  <c r="AR12" i="10"/>
  <c r="AR10" i="10"/>
  <c r="AR25" i="10"/>
  <c r="AR9" i="10"/>
  <c r="GE14" i="10"/>
  <c r="GE9" i="10"/>
  <c r="GE13" i="10"/>
  <c r="GE12" i="10"/>
  <c r="GE11" i="10"/>
  <c r="GE10" i="10"/>
  <c r="CO86" i="10"/>
  <c r="CO85" i="10"/>
  <c r="CO84" i="10"/>
  <c r="CO81" i="10"/>
  <c r="CO72" i="10"/>
  <c r="CO90" i="10"/>
  <c r="CO71" i="10"/>
  <c r="CO67" i="10"/>
  <c r="CO66" i="10"/>
  <c r="CO78" i="10"/>
  <c r="CO65" i="10"/>
  <c r="CO60" i="10"/>
  <c r="CO58" i="10"/>
  <c r="CO57" i="10"/>
  <c r="CO91" i="10"/>
  <c r="CO54" i="10"/>
  <c r="CO59" i="10"/>
  <c r="CO49" i="10"/>
  <c r="CO47" i="10"/>
  <c r="CO46" i="10"/>
  <c r="CO50" i="10"/>
  <c r="S8" i="11"/>
  <c r="S6" i="11"/>
  <c r="AP5" i="16"/>
  <c r="AP10" i="16" s="1"/>
  <c r="AX3" i="18"/>
  <c r="AX7" i="18" s="1"/>
  <c r="AL4" i="19"/>
  <c r="AL7" i="19" s="1"/>
  <c r="DZ7" i="10"/>
  <c r="EA43" i="10"/>
  <c r="EA122" i="10"/>
  <c r="AL34" i="10"/>
  <c r="E180" i="10"/>
  <c r="L180" i="10" s="1"/>
  <c r="S180" i="10" s="1"/>
  <c r="Z180" i="10" s="1"/>
  <c r="AH180" i="10" s="1"/>
  <c r="M180" i="10"/>
  <c r="T180" i="10" s="1"/>
  <c r="AA180" i="10" s="1"/>
  <c r="AI180" i="10" s="1"/>
  <c r="AP40" i="16"/>
  <c r="AP49" i="16" s="1"/>
  <c r="HN7" i="10"/>
  <c r="HO43" i="10"/>
  <c r="HO122" i="10"/>
  <c r="EB139" i="10"/>
  <c r="EB145" i="10"/>
  <c r="AM174" i="10"/>
  <c r="AM164" i="10"/>
  <c r="AM156" i="10"/>
  <c r="AM175" i="10"/>
  <c r="AM166" i="10"/>
  <c r="AM167" i="10"/>
  <c r="AM168" i="10"/>
  <c r="AM170" i="10"/>
  <c r="AM154" i="10"/>
  <c r="AM171" i="10"/>
  <c r="AM160" i="10"/>
  <c r="AM163" i="10"/>
  <c r="AM155" i="10"/>
  <c r="AM153" i="10"/>
  <c r="AM177" i="10"/>
  <c r="AM158" i="10"/>
  <c r="AM157" i="10"/>
  <c r="AK24" i="27" s="1"/>
  <c r="AM159" i="10"/>
  <c r="AM169" i="10"/>
  <c r="AM176" i="10"/>
  <c r="AM165" i="10"/>
  <c r="AK3" i="27"/>
  <c r="AK4" i="27"/>
  <c r="AK8" i="27"/>
  <c r="AK9" i="27"/>
  <c r="AK5" i="27"/>
  <c r="AK6" i="27"/>
  <c r="AK2" i="27"/>
  <c r="AK99" i="10"/>
  <c r="AK103" i="10" s="1"/>
  <c r="AK105" i="10" s="1"/>
  <c r="AK117" i="10"/>
  <c r="AK119" i="10" s="1"/>
  <c r="AK93" i="10"/>
  <c r="AK48" i="10"/>
  <c r="AK61" i="10" s="1"/>
  <c r="AK67" i="10"/>
  <c r="AK74" i="10" s="1"/>
  <c r="AK76" i="10" s="1"/>
  <c r="AK137" i="10" s="1"/>
  <c r="AJ2" i="27"/>
  <c r="AJ3" i="27"/>
  <c r="AJ4" i="27"/>
  <c r="AJ6" i="27"/>
  <c r="AJ9" i="27"/>
  <c r="AJ5" i="27"/>
  <c r="AJ8" i="27"/>
  <c r="AK4" i="19"/>
  <c r="AK7" i="19" s="1"/>
  <c r="AO5" i="16"/>
  <c r="AO10" i="16" s="1"/>
  <c r="AO40" i="16" s="1"/>
  <c r="AO49" i="16" s="1"/>
  <c r="AW3" i="18"/>
  <c r="AW7" i="18" s="1"/>
  <c r="AL166" i="10"/>
  <c r="AL156" i="10"/>
  <c r="AL158" i="10"/>
  <c r="AL167" i="10"/>
  <c r="AL154" i="10"/>
  <c r="AL176" i="10"/>
  <c r="AL160" i="10"/>
  <c r="AL169" i="10"/>
  <c r="AL153" i="10"/>
  <c r="AL168" i="10"/>
  <c r="AL171" i="10"/>
  <c r="AL157" i="10"/>
  <c r="AJ24" i="27" s="1"/>
  <c r="AL159" i="10"/>
  <c r="AL170" i="10"/>
  <c r="AL164" i="10"/>
  <c r="AL165" i="10"/>
  <c r="AL175" i="10"/>
  <c r="AL155" i="10"/>
  <c r="AL177" i="10"/>
  <c r="AL163" i="10"/>
  <c r="AL174" i="10"/>
  <c r="AK16" i="10"/>
  <c r="AK20" i="10"/>
  <c r="AK36" i="10"/>
  <c r="AK3" i="10"/>
  <c r="AK32" i="10"/>
  <c r="AK33" i="10" s="1"/>
  <c r="AK8" i="10"/>
  <c r="AK27" i="10"/>
  <c r="DX4" i="9"/>
  <c r="DT4" i="9"/>
  <c r="DW4" i="9"/>
  <c r="DS4" i="9"/>
  <c r="DV4" i="9"/>
  <c r="DU4" i="9"/>
  <c r="DD4" i="9"/>
  <c r="DG4" i="9"/>
  <c r="DC4" i="9"/>
  <c r="DF4" i="9"/>
  <c r="DB4" i="9"/>
  <c r="DY4" i="9"/>
  <c r="DE4" i="9"/>
  <c r="DA4" i="9"/>
  <c r="DH4" i="9" s="1"/>
  <c r="CM4" i="9"/>
  <c r="BK42" i="9" s="1"/>
  <c r="DM4" i="9"/>
  <c r="CX4" i="9"/>
  <c r="CJ4" i="9"/>
  <c r="BH42" i="9" s="1"/>
  <c r="DK4" i="9"/>
  <c r="DN4" i="9"/>
  <c r="CI4" i="9"/>
  <c r="CP4" i="9" s="1"/>
  <c r="DO4" i="9"/>
  <c r="CT4" i="9"/>
  <c r="CO4" i="9"/>
  <c r="BM42" i="9" s="1"/>
  <c r="DP4" i="9"/>
  <c r="DJ4" i="9"/>
  <c r="CS4" i="9"/>
  <c r="BH10" i="9" s="1"/>
  <c r="CL4" i="9"/>
  <c r="BJ42" i="9" s="1"/>
  <c r="CN4" i="9"/>
  <c r="BL42" i="9" s="1"/>
  <c r="CU4" i="9"/>
  <c r="CW4" i="9"/>
  <c r="CR4" i="9"/>
  <c r="CV4" i="9"/>
  <c r="CK4" i="9"/>
  <c r="BI42" i="9" s="1"/>
  <c r="DL4" i="9"/>
  <c r="K14" i="25"/>
  <c r="FS122" i="10"/>
  <c r="FR7" i="10"/>
  <c r="FS43" i="10"/>
  <c r="AW12" i="9"/>
  <c r="C14" i="9"/>
  <c r="AX12" i="9"/>
  <c r="Q12" i="11"/>
  <c r="Q32" i="11"/>
  <c r="Q63" i="11"/>
  <c r="Q92" i="11"/>
  <c r="Q53" i="11" s="1"/>
  <c r="Q9" i="11"/>
  <c r="Q10" i="11"/>
  <c r="AI6" i="19"/>
  <c r="AJ5" i="10"/>
  <c r="AU6" i="18"/>
  <c r="AJ122" i="10"/>
  <c r="AJ43" i="10"/>
  <c r="AJ41" i="10" s="1"/>
  <c r="AM9" i="16"/>
  <c r="AI7" i="10"/>
  <c r="AM6" i="24"/>
  <c r="P13" i="11"/>
  <c r="K13" i="23"/>
  <c r="BA8" i="9"/>
  <c r="I10" i="25"/>
  <c r="R6" i="11"/>
  <c r="R8" i="11"/>
  <c r="I43" i="25"/>
  <c r="I44" i="25" s="1"/>
  <c r="H48" i="25"/>
  <c r="H49" i="25" s="1"/>
  <c r="H47" i="25"/>
  <c r="H46" i="25"/>
  <c r="H45" i="25"/>
  <c r="DW3" i="9"/>
  <c r="DS3" i="9"/>
  <c r="DV3" i="9"/>
  <c r="DY3" i="9"/>
  <c r="DU3" i="9"/>
  <c r="DX3" i="9"/>
  <c r="DT3" i="9"/>
  <c r="DG3" i="9"/>
  <c r="DC3" i="9"/>
  <c r="DF3" i="9"/>
  <c r="DB3" i="9"/>
  <c r="DE3" i="9"/>
  <c r="DA3" i="9"/>
  <c r="DH3" i="9" s="1"/>
  <c r="DD3" i="9"/>
  <c r="DO3" i="9"/>
  <c r="DJ3" i="9"/>
  <c r="CS3" i="9"/>
  <c r="CU3" i="9"/>
  <c r="BJ9" i="9" s="1"/>
  <c r="BJ39" i="9" s="1"/>
  <c r="CO3" i="9"/>
  <c r="BM41" i="9" s="1"/>
  <c r="BM71" i="9" s="1"/>
  <c r="CN3" i="9"/>
  <c r="BL41" i="9" s="1"/>
  <c r="BL71" i="9" s="1"/>
  <c r="DP3" i="9"/>
  <c r="DK3" i="9"/>
  <c r="CT3" i="9"/>
  <c r="CJ3" i="9"/>
  <c r="BH41" i="9" s="1"/>
  <c r="BH71" i="9" s="1"/>
  <c r="CL3" i="9"/>
  <c r="BJ41" i="9" s="1"/>
  <c r="BJ71" i="9" s="1"/>
  <c r="DL3" i="9"/>
  <c r="DN3" i="9"/>
  <c r="CW3" i="9"/>
  <c r="CI3" i="9"/>
  <c r="CP3" i="9" s="1"/>
  <c r="CM3" i="9"/>
  <c r="BK41" i="9" s="1"/>
  <c r="BK71" i="9" s="1"/>
  <c r="CR3" i="9"/>
  <c r="CV3" i="9"/>
  <c r="BK9" i="9" s="1"/>
  <c r="CX3" i="9"/>
  <c r="DM3" i="9"/>
  <c r="CK3" i="9"/>
  <c r="BI41" i="9" s="1"/>
  <c r="BI71" i="9" s="1"/>
  <c r="AK151" i="10"/>
  <c r="AI1" i="27"/>
  <c r="AN63" i="16"/>
  <c r="AN3" i="24"/>
  <c r="AN48" i="16"/>
  <c r="AN39" i="16"/>
  <c r="AN5" i="24"/>
  <c r="AN8" i="16"/>
  <c r="Q43" i="11" s="1"/>
  <c r="AN7" i="16"/>
  <c r="AN4" i="24"/>
  <c r="AV22" i="18"/>
  <c r="AV5" i="18"/>
  <c r="AV4" i="18"/>
  <c r="J10" i="25"/>
  <c r="AE9" i="23"/>
  <c r="BB8" i="9"/>
  <c r="E12" i="30"/>
  <c r="G12" i="30" s="1"/>
  <c r="E11" i="30"/>
  <c r="G11" i="30" s="1"/>
  <c r="AT48" i="10"/>
  <c r="AU61" i="10"/>
  <c r="AU76" i="10" s="1"/>
  <c r="AU41" i="10" s="1"/>
  <c r="AU139" i="10" s="1"/>
  <c r="J109" i="9" s="1"/>
  <c r="AU117" i="10"/>
  <c r="CP48" i="10"/>
  <c r="AU103" i="10"/>
  <c r="AU105" i="10" s="1"/>
  <c r="Z12" i="23"/>
  <c r="S12" i="23"/>
  <c r="V12" i="23"/>
  <c r="U12" i="23"/>
  <c r="P12" i="23"/>
  <c r="X12" i="23"/>
  <c r="O12" i="23"/>
  <c r="W12" i="23"/>
  <c r="R12" i="23"/>
  <c r="Q12" i="23"/>
  <c r="Y12" i="23"/>
  <c r="T12" i="23"/>
  <c r="Y15" i="23"/>
  <c r="R15" i="23"/>
  <c r="Z15" i="23"/>
  <c r="S15" i="23"/>
  <c r="T15" i="23"/>
  <c r="U15" i="23"/>
  <c r="V15" i="23"/>
  <c r="W15" i="23"/>
  <c r="P15" i="23"/>
  <c r="X15" i="23"/>
  <c r="O15" i="23"/>
  <c r="Q15" i="23"/>
  <c r="Y11" i="23"/>
  <c r="V11" i="23"/>
  <c r="W11" i="23"/>
  <c r="P11" i="23"/>
  <c r="X11" i="23"/>
  <c r="O11" i="23"/>
  <c r="Q11" i="23"/>
  <c r="R11" i="23"/>
  <c r="Z11" i="23"/>
  <c r="S11" i="23"/>
  <c r="T11" i="23"/>
  <c r="U11" i="23"/>
  <c r="Z14" i="23"/>
  <c r="U14" i="23"/>
  <c r="T14" i="23"/>
  <c r="W14" i="23"/>
  <c r="V14" i="23"/>
  <c r="Q14" i="23"/>
  <c r="Y14" i="23"/>
  <c r="P14" i="23"/>
  <c r="X14" i="23"/>
  <c r="O14" i="23"/>
  <c r="S14" i="23"/>
  <c r="R14" i="23"/>
  <c r="Z10" i="23"/>
  <c r="Q10" i="23"/>
  <c r="Y10" i="23"/>
  <c r="P10" i="23"/>
  <c r="X10" i="23"/>
  <c r="O10" i="23"/>
  <c r="S10" i="23"/>
  <c r="R10" i="23"/>
  <c r="U10" i="23"/>
  <c r="T10" i="23"/>
  <c r="W10" i="23"/>
  <c r="V10" i="23"/>
  <c r="Y13" i="23"/>
  <c r="P13" i="23"/>
  <c r="X13" i="23"/>
  <c r="U13" i="23"/>
  <c r="R13" i="23"/>
  <c r="Z13" i="23"/>
  <c r="W13" i="23"/>
  <c r="T13" i="23"/>
  <c r="O13" i="23"/>
  <c r="Q13" i="23"/>
  <c r="V13" i="23"/>
  <c r="S13" i="23"/>
  <c r="AB13" i="23"/>
  <c r="BA12" i="9" s="1"/>
  <c r="K12" i="23"/>
  <c r="BC12" i="9"/>
  <c r="K13" i="25"/>
  <c r="AS32" i="10"/>
  <c r="AT85" i="10"/>
  <c r="BA14" i="9"/>
  <c r="I16" i="25"/>
  <c r="I11" i="25"/>
  <c r="BA9" i="9"/>
  <c r="BF111" i="9"/>
  <c r="BF42" i="9"/>
  <c r="BF10" i="9"/>
  <c r="BF75" i="9"/>
  <c r="K12" i="25"/>
  <c r="K11" i="25"/>
  <c r="BC10" i="9"/>
  <c r="BC9" i="9"/>
  <c r="CG216" i="10"/>
  <c r="CG215" i="10" s="1"/>
  <c r="X98" i="23"/>
  <c r="X51" i="23"/>
  <c r="W8" i="23"/>
  <c r="X60" i="23"/>
  <c r="X78" i="23"/>
  <c r="X66" i="23"/>
  <c r="X25" i="23"/>
  <c r="X24" i="23" s="1"/>
  <c r="X6" i="23"/>
  <c r="BE3" i="23"/>
  <c r="X38" i="23"/>
  <c r="I12" i="25"/>
  <c r="BA10" i="9"/>
  <c r="U71" i="9"/>
  <c r="K16" i="25"/>
  <c r="BC11" i="9"/>
  <c r="K15" i="25"/>
  <c r="K14" i="23"/>
  <c r="CC5" i="9"/>
  <c r="CD5" i="9" s="1"/>
  <c r="CF5" i="9" s="1"/>
  <c r="CB6" i="9"/>
  <c r="K11" i="23"/>
  <c r="K10" i="23"/>
  <c r="R64" i="9"/>
  <c r="AP64" i="9" s="1"/>
  <c r="AP48" i="9"/>
  <c r="U69" i="9"/>
  <c r="U8" i="9"/>
  <c r="U49" i="9" s="1"/>
  <c r="U67" i="9"/>
  <c r="U66" i="9"/>
  <c r="U9" i="9"/>
  <c r="V95" i="9"/>
  <c r="U70" i="9"/>
  <c r="BA13" i="9"/>
  <c r="I15" i="25"/>
  <c r="BA11" i="9"/>
  <c r="I13" i="25"/>
  <c r="CF184" i="10"/>
  <c r="CF183" i="10" s="1"/>
  <c r="CF217" i="10"/>
  <c r="CE122" i="10"/>
  <c r="CE153" i="10" s="1"/>
  <c r="CE185" i="10" s="1"/>
  <c r="CD7" i="10"/>
  <c r="CE43" i="10"/>
  <c r="BC14" i="9"/>
  <c r="BC13" i="9"/>
  <c r="AK125" i="10"/>
  <c r="R43" i="11"/>
  <c r="AL141" i="10"/>
  <c r="AO28" i="16" s="1"/>
  <c r="AL127" i="10"/>
  <c r="AO14" i="16" s="1"/>
  <c r="AL124" i="10"/>
  <c r="AL121" i="10" s="1"/>
  <c r="AL147" i="10"/>
  <c r="AJ14" i="27" s="1"/>
  <c r="AL128" i="10"/>
  <c r="AL137" i="10"/>
  <c r="AO24" i="16" s="1"/>
  <c r="AL146" i="10"/>
  <c r="AO33" i="16" s="1"/>
  <c r="AL135" i="10"/>
  <c r="R45" i="11"/>
  <c r="AL145" i="10"/>
  <c r="AO32" i="16" s="1"/>
  <c r="AO34" i="16" s="1"/>
  <c r="AL136" i="10"/>
  <c r="AO23" i="16" s="1"/>
  <c r="AL130" i="10"/>
  <c r="AO17" i="16" s="1"/>
  <c r="AL148" i="10"/>
  <c r="AL134" i="10"/>
  <c r="AL139" i="10"/>
  <c r="AO26" i="16" s="1"/>
  <c r="AL140" i="10"/>
  <c r="AO27" i="16" s="1"/>
  <c r="AL126" i="10"/>
  <c r="AO13" i="16" s="1"/>
  <c r="AL125" i="10"/>
  <c r="AO12" i="16" s="1"/>
  <c r="AO11" i="16" s="1"/>
  <c r="AL129" i="10"/>
  <c r="AL142" i="10"/>
  <c r="AJ13" i="27" s="1"/>
  <c r="AL138" i="10"/>
  <c r="AO25" i="16" s="1"/>
  <c r="AM148" i="10"/>
  <c r="AM146" i="10"/>
  <c r="AP33" i="16" s="1"/>
  <c r="S43" i="11"/>
  <c r="AM142" i="10"/>
  <c r="AK13" i="27" s="1"/>
  <c r="AM135" i="10"/>
  <c r="AM140" i="10"/>
  <c r="AP27" i="16" s="1"/>
  <c r="AM136" i="10"/>
  <c r="AP23" i="16" s="1"/>
  <c r="AM130" i="10"/>
  <c r="AP17" i="16" s="1"/>
  <c r="AM125" i="10"/>
  <c r="AP12" i="16" s="1"/>
  <c r="AP11" i="16" s="1"/>
  <c r="AM134" i="10"/>
  <c r="AM124" i="10"/>
  <c r="AM121" i="10" s="1"/>
  <c r="AM128" i="10"/>
  <c r="AM137" i="10"/>
  <c r="AP24" i="16" s="1"/>
  <c r="AM138" i="10"/>
  <c r="AP25" i="16" s="1"/>
  <c r="AM127" i="10"/>
  <c r="AP14" i="16" s="1"/>
  <c r="AM141" i="10"/>
  <c r="AP28" i="16" s="1"/>
  <c r="AM139" i="10"/>
  <c r="AP26" i="16" s="1"/>
  <c r="AM145" i="10"/>
  <c r="AP32" i="16" s="1"/>
  <c r="AP34" i="16" s="1"/>
  <c r="AM126" i="10"/>
  <c r="AP13" i="16" s="1"/>
  <c r="S45" i="11"/>
  <c r="AM147" i="10"/>
  <c r="AK14" i="27" s="1"/>
  <c r="AM129" i="10"/>
  <c r="CO12" i="10"/>
  <c r="CO17" i="10" s="1"/>
  <c r="CO23" i="10" s="1"/>
  <c r="CO27" i="10" s="1"/>
  <c r="CO30" i="10" s="1"/>
  <c r="CO5" i="10" s="1"/>
  <c r="CP34" i="10"/>
  <c r="D8" i="30"/>
  <c r="D5" i="30"/>
  <c r="D4" i="30"/>
  <c r="AS110" i="10"/>
  <c r="CN43" i="10"/>
  <c r="EH7" i="10"/>
  <c r="CN122" i="10"/>
  <c r="AS20" i="10"/>
  <c r="AS27" i="10" s="1"/>
  <c r="EJ20" i="10"/>
  <c r="EJ5" i="10" s="1"/>
  <c r="AT95" i="10"/>
  <c r="AT93" i="10" s="1"/>
  <c r="CM7" i="10"/>
  <c r="AR43" i="10"/>
  <c r="AQ7" i="10"/>
  <c r="C9" i="30"/>
  <c r="AR122" i="10"/>
  <c r="HY7" i="10"/>
  <c r="GE43" i="10"/>
  <c r="EJ41" i="10"/>
  <c r="GD7" i="10"/>
  <c r="EI43" i="10"/>
  <c r="AS16" i="10"/>
  <c r="AS5" i="10" s="1"/>
  <c r="AT33" i="10"/>
  <c r="CP45" i="10"/>
  <c r="AT57" i="10"/>
  <c r="AT99" i="10"/>
  <c r="AT67" i="10"/>
  <c r="AT74" i="10" s="1"/>
  <c r="AT81" i="10"/>
  <c r="AT110" i="10"/>
  <c r="AT114" i="10"/>
  <c r="AK37" i="27"/>
  <c r="AK38" i="27"/>
  <c r="AK36" i="27"/>
  <c r="AK39" i="27"/>
  <c r="AU137" i="10" l="1"/>
  <c r="J107" i="9" s="1"/>
  <c r="GE50" i="10"/>
  <c r="GE51" i="10"/>
  <c r="GE49" i="10"/>
  <c r="GE48" i="10"/>
  <c r="GE47" i="10"/>
  <c r="GE46" i="10"/>
  <c r="AQ31" i="10"/>
  <c r="AQ24" i="10"/>
  <c r="AQ30" i="10"/>
  <c r="AQ25" i="10"/>
  <c r="AQ22" i="10"/>
  <c r="AQ15" i="10"/>
  <c r="AQ14" i="10"/>
  <c r="AQ26" i="10"/>
  <c r="AQ21" i="10"/>
  <c r="AQ19" i="10"/>
  <c r="AQ9" i="10"/>
  <c r="AQ13" i="10"/>
  <c r="AQ23" i="10"/>
  <c r="AQ11" i="10"/>
  <c r="AQ12" i="10"/>
  <c r="AQ10" i="10"/>
  <c r="CN90" i="10"/>
  <c r="CN91" i="10"/>
  <c r="CN81" i="10"/>
  <c r="CN85" i="10"/>
  <c r="CN71" i="10"/>
  <c r="CN84" i="10"/>
  <c r="CN86" i="10"/>
  <c r="CN72" i="10"/>
  <c r="CN67" i="10"/>
  <c r="CN66" i="10"/>
  <c r="CN78" i="10"/>
  <c r="CN65" i="10"/>
  <c r="CN60" i="10"/>
  <c r="CN59" i="10"/>
  <c r="CN58" i="10"/>
  <c r="CN57" i="10"/>
  <c r="CN49" i="10"/>
  <c r="CN54" i="10"/>
  <c r="CN50" i="10"/>
  <c r="CN47" i="10"/>
  <c r="CN46" i="10"/>
  <c r="EI65" i="10"/>
  <c r="EI70" i="10"/>
  <c r="EI66" i="10"/>
  <c r="EI60" i="10"/>
  <c r="EI67" i="10"/>
  <c r="EI64" i="10"/>
  <c r="EI59" i="10"/>
  <c r="EI58" i="10"/>
  <c r="EI57" i="10"/>
  <c r="EI54" i="10"/>
  <c r="EI53" i="10"/>
  <c r="EI52" i="10"/>
  <c r="EI50" i="10"/>
  <c r="EI49" i="10"/>
  <c r="EI47" i="10"/>
  <c r="EI46" i="10"/>
  <c r="EI41" i="10" s="1"/>
  <c r="EI51" i="10"/>
  <c r="HY14" i="10"/>
  <c r="HY13" i="10"/>
  <c r="HY11" i="10"/>
  <c r="J174" i="9" s="1"/>
  <c r="HY10" i="10"/>
  <c r="AR115" i="10"/>
  <c r="AR109" i="10"/>
  <c r="AR100" i="10"/>
  <c r="AR97" i="10"/>
  <c r="AR88" i="10"/>
  <c r="AR116" i="10"/>
  <c r="AR112" i="10"/>
  <c r="AR111" i="10"/>
  <c r="AR89" i="10"/>
  <c r="AR82" i="10"/>
  <c r="AR101" i="10"/>
  <c r="AR113" i="10"/>
  <c r="AR102" i="10"/>
  <c r="AR98" i="10"/>
  <c r="AR94" i="10"/>
  <c r="AR83" i="10"/>
  <c r="AR72" i="10"/>
  <c r="AR84" i="10"/>
  <c r="AR86" i="10"/>
  <c r="AR70" i="10"/>
  <c r="AR66" i="10"/>
  <c r="AR64" i="10"/>
  <c r="AR87" i="10"/>
  <c r="AR71" i="10"/>
  <c r="AR96" i="10"/>
  <c r="AR65" i="10"/>
  <c r="AR60" i="10"/>
  <c r="AR73" i="10"/>
  <c r="AR56" i="10"/>
  <c r="AR59" i="10"/>
  <c r="AR55" i="10"/>
  <c r="AR52" i="10"/>
  <c r="AR51" i="10"/>
  <c r="AR49" i="10"/>
  <c r="AR50" i="10"/>
  <c r="AJ112" i="10"/>
  <c r="AJ101" i="10"/>
  <c r="AJ113" i="10"/>
  <c r="AJ109" i="10"/>
  <c r="AJ117" i="10" s="1"/>
  <c r="AJ119" i="10" s="1"/>
  <c r="AJ100" i="10"/>
  <c r="AJ99" i="10" s="1"/>
  <c r="AJ103" i="10" s="1"/>
  <c r="AJ105" i="10" s="1"/>
  <c r="AJ94" i="10"/>
  <c r="AJ115" i="10"/>
  <c r="AJ116" i="10"/>
  <c r="AJ96" i="10"/>
  <c r="AJ95" i="10" s="1"/>
  <c r="AJ89" i="10"/>
  <c r="AJ84" i="10"/>
  <c r="AJ97" i="10"/>
  <c r="AJ102" i="10"/>
  <c r="AJ98" i="10"/>
  <c r="AJ88" i="10"/>
  <c r="AJ83" i="10"/>
  <c r="AJ111" i="10"/>
  <c r="AJ110" i="10" s="1"/>
  <c r="AJ82" i="10"/>
  <c r="AJ73" i="10"/>
  <c r="AJ71" i="10"/>
  <c r="AJ87" i="10"/>
  <c r="AJ70" i="10"/>
  <c r="AJ66" i="10"/>
  <c r="AJ65" i="10"/>
  <c r="AJ55" i="10"/>
  <c r="AJ57" i="10" s="1"/>
  <c r="AJ52" i="10"/>
  <c r="AJ51" i="10"/>
  <c r="AJ86" i="10"/>
  <c r="AJ85" i="10" s="1"/>
  <c r="AJ72" i="10"/>
  <c r="AJ64" i="10"/>
  <c r="AJ60" i="10"/>
  <c r="AJ50" i="10"/>
  <c r="AJ56" i="10"/>
  <c r="AJ59" i="10"/>
  <c r="AJ49" i="10"/>
  <c r="GD14" i="10"/>
  <c r="GD10" i="10"/>
  <c r="GD9" i="10"/>
  <c r="GD13" i="10"/>
  <c r="GD12" i="10"/>
  <c r="GD11" i="10"/>
  <c r="CM15" i="10"/>
  <c r="CM33" i="10"/>
  <c r="CM29" i="10"/>
  <c r="CM16" i="10"/>
  <c r="CM26" i="10"/>
  <c r="CM21" i="10"/>
  <c r="CM20" i="10"/>
  <c r="CM10" i="10"/>
  <c r="CM8" i="10"/>
  <c r="CM9" i="10"/>
  <c r="CM11" i="10"/>
  <c r="EH14" i="10"/>
  <c r="EH18" i="10"/>
  <c r="EH19" i="10"/>
  <c r="EH16" i="10"/>
  <c r="EH13" i="10"/>
  <c r="EH12" i="10"/>
  <c r="EH11" i="10"/>
  <c r="EH15" i="10"/>
  <c r="EH17" i="10"/>
  <c r="EH10" i="10"/>
  <c r="EH9" i="10"/>
  <c r="AS85" i="10"/>
  <c r="AK136" i="10"/>
  <c r="AN23" i="16" s="1"/>
  <c r="AK142" i="10"/>
  <c r="AI13" i="27" s="1"/>
  <c r="AK140" i="10"/>
  <c r="AN27" i="16" s="1"/>
  <c r="AK145" i="10"/>
  <c r="EA145" i="10"/>
  <c r="EA139" i="10"/>
  <c r="AK20" i="27"/>
  <c r="AK19" i="27"/>
  <c r="I14" i="25"/>
  <c r="DY7" i="10"/>
  <c r="DZ122" i="10"/>
  <c r="DZ43" i="10"/>
  <c r="AK7" i="27"/>
  <c r="AK30" i="27"/>
  <c r="HN43" i="10"/>
  <c r="HM7" i="10"/>
  <c r="HN122" i="10"/>
  <c r="BI10" i="9"/>
  <c r="BI74" i="9"/>
  <c r="AS33" i="10"/>
  <c r="BL74" i="9"/>
  <c r="AK134" i="10"/>
  <c r="AK124" i="10"/>
  <c r="AK121" i="10" s="1"/>
  <c r="AK126" i="10"/>
  <c r="AN13" i="16" s="1"/>
  <c r="AK139" i="10"/>
  <c r="AN26" i="16" s="1"/>
  <c r="AK128" i="10"/>
  <c r="BJ74" i="9"/>
  <c r="BJ110" i="9" s="1"/>
  <c r="BJ140" i="9" s="1"/>
  <c r="BH74" i="9"/>
  <c r="BL9" i="9"/>
  <c r="BL39" i="9" s="1"/>
  <c r="BL72" i="9" s="1"/>
  <c r="BL105" i="9" s="1"/>
  <c r="BG74" i="9"/>
  <c r="AK127" i="10"/>
  <c r="AN14" i="16" s="1"/>
  <c r="AK138" i="10"/>
  <c r="AN25" i="16" s="1"/>
  <c r="AK148" i="10"/>
  <c r="AK146" i="10"/>
  <c r="AN33" i="16" s="1"/>
  <c r="Q45" i="11"/>
  <c r="Q34" i="11" s="1"/>
  <c r="W55" i="23" s="1"/>
  <c r="AK147" i="10"/>
  <c r="AI14" i="27" s="1"/>
  <c r="AK135" i="10"/>
  <c r="AN22" i="16" s="1"/>
  <c r="Q46" i="11" s="1"/>
  <c r="AK141" i="10"/>
  <c r="AN28" i="16" s="1"/>
  <c r="AK130" i="10"/>
  <c r="AN17" i="16" s="1"/>
  <c r="AK129" i="10"/>
  <c r="AN16" i="16" s="1"/>
  <c r="AU136" i="10"/>
  <c r="J106" i="9" s="1"/>
  <c r="DQ3" i="9"/>
  <c r="AT61" i="10"/>
  <c r="AT76" i="10" s="1"/>
  <c r="AT41" i="10" s="1"/>
  <c r="DZ3" i="9"/>
  <c r="BM9" i="9"/>
  <c r="BM39" i="9" s="1"/>
  <c r="BM72" i="9" s="1"/>
  <c r="BM105" i="9" s="1"/>
  <c r="AN12" i="16"/>
  <c r="AN11" i="16" s="1"/>
  <c r="Q41" i="11" s="1"/>
  <c r="AN24" i="16"/>
  <c r="AU126" i="10"/>
  <c r="J92" i="9" s="1"/>
  <c r="AU128" i="10"/>
  <c r="J95" i="9" s="1"/>
  <c r="BM74" i="9"/>
  <c r="BH9" i="9"/>
  <c r="BH39" i="9" s="1"/>
  <c r="BH72" i="9" s="1"/>
  <c r="BH105" i="9" s="1"/>
  <c r="BI9" i="9"/>
  <c r="BI39" i="9" s="1"/>
  <c r="BI72" i="9" s="1"/>
  <c r="BI105" i="9" s="1"/>
  <c r="BK74" i="9"/>
  <c r="BK110" i="9" s="1"/>
  <c r="BK140" i="9" s="1"/>
  <c r="CY3" i="9"/>
  <c r="BG41" i="9"/>
  <c r="Q6" i="11"/>
  <c r="Q8" i="11"/>
  <c r="AM8" i="16"/>
  <c r="AM3" i="24"/>
  <c r="AM63" i="16"/>
  <c r="AM4" i="24"/>
  <c r="AM39" i="16"/>
  <c r="AM48" i="16"/>
  <c r="AM7" i="16"/>
  <c r="AM5" i="24"/>
  <c r="AJ8" i="10"/>
  <c r="AJ16" i="10"/>
  <c r="AJ32" i="10"/>
  <c r="AJ33" i="10" s="1"/>
  <c r="AJ3" i="10"/>
  <c r="AJ20" i="10"/>
  <c r="AJ27" i="10"/>
  <c r="AJ36" i="10"/>
  <c r="FR43" i="10"/>
  <c r="FR122" i="10"/>
  <c r="FQ7" i="10"/>
  <c r="AN5" i="16"/>
  <c r="AN10" i="16" s="1"/>
  <c r="AN40" i="16" s="1"/>
  <c r="AN49" i="16" s="1"/>
  <c r="AV3" i="18"/>
  <c r="AV7" i="18" s="1"/>
  <c r="AJ4" i="19"/>
  <c r="AJ7" i="19" s="1"/>
  <c r="AK34" i="10"/>
  <c r="AN32" i="16"/>
  <c r="AN34" i="16" s="1"/>
  <c r="Q47" i="11" s="1"/>
  <c r="AU146" i="10"/>
  <c r="P12" i="11"/>
  <c r="P92" i="11"/>
  <c r="P53" i="11" s="1"/>
  <c r="P32" i="11"/>
  <c r="P9" i="11"/>
  <c r="P63" i="11"/>
  <c r="P10" i="11"/>
  <c r="AJ48" i="10"/>
  <c r="AJ61" i="10" s="1"/>
  <c r="AJ90" i="10"/>
  <c r="AJ67" i="10"/>
  <c r="AJ74" i="10" s="1"/>
  <c r="AJ76" i="10" s="1"/>
  <c r="AJ81" i="10"/>
  <c r="AJ114" i="10"/>
  <c r="AJ69" i="10"/>
  <c r="AJ53" i="10"/>
  <c r="AJ93" i="10"/>
  <c r="AW13" i="9"/>
  <c r="AX13" i="9"/>
  <c r="C15" i="9"/>
  <c r="AI8" i="27"/>
  <c r="AI5" i="27"/>
  <c r="AI2" i="27"/>
  <c r="AI6" i="27"/>
  <c r="AI9" i="27"/>
  <c r="AI4" i="27"/>
  <c r="AI3" i="27"/>
  <c r="AH1" i="27"/>
  <c r="AJ151" i="10"/>
  <c r="AJ19" i="27"/>
  <c r="AJ20" i="27"/>
  <c r="BG9" i="9"/>
  <c r="BG39" i="9" s="1"/>
  <c r="DY5" i="9"/>
  <c r="DU5" i="9"/>
  <c r="DX5" i="9"/>
  <c r="DT5" i="9"/>
  <c r="DW5" i="9"/>
  <c r="DS5" i="9"/>
  <c r="DV5" i="9"/>
  <c r="DE5" i="9"/>
  <c r="DA5" i="9"/>
  <c r="DH5" i="9" s="1"/>
  <c r="DD5" i="9"/>
  <c r="DG5" i="9"/>
  <c r="DC5" i="9"/>
  <c r="DB5" i="9"/>
  <c r="DF5" i="9"/>
  <c r="CS5" i="9"/>
  <c r="CV5" i="9"/>
  <c r="CU5" i="9"/>
  <c r="CJ5" i="9"/>
  <c r="BH43" i="9" s="1"/>
  <c r="CM5" i="9"/>
  <c r="BK43" i="9" s="1"/>
  <c r="CL5" i="9"/>
  <c r="BJ43" i="9" s="1"/>
  <c r="DL5" i="9"/>
  <c r="CX5" i="9"/>
  <c r="DM5" i="9"/>
  <c r="BJ76" i="9" s="1"/>
  <c r="CK5" i="9"/>
  <c r="BI43" i="9" s="1"/>
  <c r="CW5" i="9"/>
  <c r="CT5" i="9"/>
  <c r="DO5" i="9"/>
  <c r="BL76" i="9" s="1"/>
  <c r="CI5" i="9"/>
  <c r="CP5" i="9" s="1"/>
  <c r="DJ5" i="9"/>
  <c r="CO5" i="9"/>
  <c r="BM43" i="9" s="1"/>
  <c r="CR5" i="9"/>
  <c r="CN5" i="9"/>
  <c r="BL43" i="9" s="1"/>
  <c r="DN5" i="9"/>
  <c r="DP5" i="9"/>
  <c r="DK5" i="9"/>
  <c r="BJ72" i="9"/>
  <c r="BJ105" i="9" s="1"/>
  <c r="AK169" i="10"/>
  <c r="AK163" i="10"/>
  <c r="AK157" i="10"/>
  <c r="AI24" i="27" s="1"/>
  <c r="AK159" i="10"/>
  <c r="AK174" i="10"/>
  <c r="AK167" i="10"/>
  <c r="AK156" i="10"/>
  <c r="AK166" i="10"/>
  <c r="AK177" i="10"/>
  <c r="AK170" i="10"/>
  <c r="AK158" i="10"/>
  <c r="AK168" i="10"/>
  <c r="AK154" i="10"/>
  <c r="AK155" i="10"/>
  <c r="AK175" i="10"/>
  <c r="AK164" i="10"/>
  <c r="AK153" i="10"/>
  <c r="AK165" i="10"/>
  <c r="AK171" i="10"/>
  <c r="AK176" i="10"/>
  <c r="AK160" i="10"/>
  <c r="J43" i="25"/>
  <c r="J44" i="25" s="1"/>
  <c r="I47" i="25"/>
  <c r="I48" i="25"/>
  <c r="I46" i="25"/>
  <c r="I45" i="25"/>
  <c r="AL9" i="16"/>
  <c r="O13" i="11"/>
  <c r="AL6" i="24"/>
  <c r="AI43" i="10"/>
  <c r="AI41" i="10" s="1"/>
  <c r="AI5" i="10"/>
  <c r="AH7" i="10"/>
  <c r="AH6" i="19"/>
  <c r="AI122" i="10"/>
  <c r="AT6" i="18"/>
  <c r="AU5" i="18"/>
  <c r="AU22" i="18"/>
  <c r="AU4" i="18"/>
  <c r="AJ7" i="27"/>
  <c r="AJ30" i="27"/>
  <c r="CP51" i="10"/>
  <c r="CP55" i="10" s="1"/>
  <c r="CP61" i="10" s="1"/>
  <c r="CP68" i="10" s="1"/>
  <c r="CP75" i="10" s="1"/>
  <c r="CP79" i="10" s="1"/>
  <c r="CP82" i="10" s="1"/>
  <c r="CP87" i="10" s="1"/>
  <c r="AT90" i="10"/>
  <c r="AU134" i="10"/>
  <c r="J104" i="9" s="1"/>
  <c r="AU125" i="10"/>
  <c r="J91" i="9" s="1"/>
  <c r="AU135" i="10"/>
  <c r="J105" i="9" s="1"/>
  <c r="AU141" i="10"/>
  <c r="J111" i="9" s="1"/>
  <c r="AU130" i="10"/>
  <c r="J100" i="9" s="1"/>
  <c r="J101" i="9" s="1"/>
  <c r="AU124" i="10"/>
  <c r="F17" i="30" s="1"/>
  <c r="AU145" i="10"/>
  <c r="AU148" i="10"/>
  <c r="AU129" i="10"/>
  <c r="F16" i="30" s="1"/>
  <c r="AU127" i="10"/>
  <c r="J93" i="9" s="1"/>
  <c r="AU142" i="10"/>
  <c r="F19" i="30" s="1"/>
  <c r="AU147" i="10"/>
  <c r="F20" i="30" s="1"/>
  <c r="AU138" i="10"/>
  <c r="J108" i="9" s="1"/>
  <c r="AU140" i="10"/>
  <c r="J110" i="9" s="1"/>
  <c r="AS53" i="10"/>
  <c r="AR32" i="10"/>
  <c r="AU119" i="10"/>
  <c r="CO48" i="10"/>
  <c r="BH75" i="9"/>
  <c r="BH111" i="9" s="1"/>
  <c r="BK75" i="9"/>
  <c r="BL75" i="9"/>
  <c r="BL10" i="9"/>
  <c r="BM10" i="9"/>
  <c r="BM75" i="9"/>
  <c r="BI75" i="9"/>
  <c r="BI111" i="9" s="1"/>
  <c r="CC7" i="10"/>
  <c r="CD43" i="10"/>
  <c r="CD122" i="10"/>
  <c r="CD153" i="10" s="1"/>
  <c r="CD185" i="10" s="1"/>
  <c r="CF216" i="10"/>
  <c r="CF215" i="10" s="1"/>
  <c r="J14" i="25"/>
  <c r="AE13" i="23"/>
  <c r="BB12" i="9"/>
  <c r="J15" i="25"/>
  <c r="BB13" i="9"/>
  <c r="AE14" i="23"/>
  <c r="U50" i="9"/>
  <c r="U19" i="9"/>
  <c r="BF11" i="9"/>
  <c r="BF43" i="9"/>
  <c r="BF112" i="9"/>
  <c r="BF76" i="9"/>
  <c r="BK39" i="9"/>
  <c r="BK72" i="9" s="1"/>
  <c r="BK105" i="9" s="1"/>
  <c r="BB11" i="9"/>
  <c r="J13" i="25"/>
  <c r="AE12" i="23"/>
  <c r="BJ10" i="9"/>
  <c r="CE184" i="10"/>
  <c r="CE183" i="10" s="1"/>
  <c r="CE217" i="10"/>
  <c r="J11" i="25"/>
  <c r="BB9" i="9"/>
  <c r="AE10" i="23"/>
  <c r="J16" i="25"/>
  <c r="BB14" i="9"/>
  <c r="CC6" i="9"/>
  <c r="CD6" i="9" s="1"/>
  <c r="CF6" i="9" s="1"/>
  <c r="CB7" i="9"/>
  <c r="J12" i="25"/>
  <c r="BB10" i="9"/>
  <c r="AE11" i="23"/>
  <c r="W98" i="23"/>
  <c r="W78" i="23"/>
  <c r="W60" i="23"/>
  <c r="W38" i="23"/>
  <c r="W25" i="23"/>
  <c r="W24" i="23" s="1"/>
  <c r="W66" i="23"/>
  <c r="W51" i="23"/>
  <c r="BD3" i="23"/>
  <c r="V8" i="23"/>
  <c r="W6" i="23"/>
  <c r="DQ4" i="9"/>
  <c r="BG75" i="9"/>
  <c r="BG42" i="9"/>
  <c r="BN42" i="9" s="1"/>
  <c r="BE42" i="9" s="1"/>
  <c r="BG10" i="9"/>
  <c r="CY4" i="9"/>
  <c r="DZ4" i="9"/>
  <c r="BJ75" i="9"/>
  <c r="BK10" i="9"/>
  <c r="AK12" i="27"/>
  <c r="AP16" i="16"/>
  <c r="Y39" i="23"/>
  <c r="AP35" i="16"/>
  <c r="S47" i="11"/>
  <c r="AM131" i="10"/>
  <c r="AK10" i="27" s="1"/>
  <c r="AP15" i="16"/>
  <c r="AK11" i="27"/>
  <c r="AP21" i="16"/>
  <c r="AK47" i="27"/>
  <c r="AK46" i="27"/>
  <c r="AJ12" i="27"/>
  <c r="AO16" i="16"/>
  <c r="AJ11" i="27"/>
  <c r="AL131" i="10"/>
  <c r="AJ10" i="27" s="1"/>
  <c r="AO15" i="16"/>
  <c r="AI47" i="27"/>
  <c r="AN21" i="16"/>
  <c r="Y52" i="23"/>
  <c r="S41" i="11"/>
  <c r="AP6" i="16"/>
  <c r="AP18" i="16"/>
  <c r="AK45" i="27"/>
  <c r="AP22" i="16"/>
  <c r="S46" i="11" s="1"/>
  <c r="Y56" i="23"/>
  <c r="S34" i="11"/>
  <c r="Y55" i="23" s="1"/>
  <c r="R41" i="11"/>
  <c r="X52" i="23"/>
  <c r="AO18" i="16"/>
  <c r="AO6" i="16"/>
  <c r="AJ46" i="27"/>
  <c r="AJ47" i="27"/>
  <c r="AO21" i="16"/>
  <c r="X39" i="23"/>
  <c r="AO35" i="16"/>
  <c r="R47" i="11"/>
  <c r="AJ45" i="27"/>
  <c r="AO22" i="16"/>
  <c r="R46" i="11" s="1"/>
  <c r="R34" i="11"/>
  <c r="X55" i="23" s="1"/>
  <c r="X56" i="23"/>
  <c r="W56" i="23"/>
  <c r="AK131" i="10"/>
  <c r="AI10" i="27" s="1"/>
  <c r="AN15" i="16"/>
  <c r="AI11" i="27"/>
  <c r="EI20" i="10"/>
  <c r="EI5" i="10" s="1"/>
  <c r="AT117" i="10"/>
  <c r="AR16" i="10"/>
  <c r="AR5" i="10" s="1"/>
  <c r="AN5" i="10" s="1"/>
  <c r="CN12" i="10"/>
  <c r="CN17" i="10" s="1"/>
  <c r="CN23" i="10" s="1"/>
  <c r="CN27" i="10" s="1"/>
  <c r="CN30" i="10" s="1"/>
  <c r="CN5" i="10" s="1"/>
  <c r="EJ126" i="10"/>
  <c r="F29" i="30" s="1"/>
  <c r="EJ132" i="10"/>
  <c r="EJ125" i="10"/>
  <c r="J155" i="9" s="1"/>
  <c r="EJ131" i="10"/>
  <c r="F30" i="30" s="1"/>
  <c r="EJ128" i="10"/>
  <c r="J158" i="9" s="1"/>
  <c r="EJ129" i="10"/>
  <c r="J159" i="9" s="1"/>
  <c r="EJ130" i="10"/>
  <c r="J160" i="9" s="1"/>
  <c r="EJ127" i="10"/>
  <c r="J157" i="9" s="1"/>
  <c r="EJ124" i="10"/>
  <c r="EJ133" i="10"/>
  <c r="C5" i="30"/>
  <c r="C4" i="30"/>
  <c r="C8" i="30"/>
  <c r="CO45" i="10"/>
  <c r="CO34" i="10"/>
  <c r="AS99" i="10"/>
  <c r="AS48" i="10"/>
  <c r="HX7" i="10"/>
  <c r="GD43" i="10"/>
  <c r="J177" i="9"/>
  <c r="HY43" i="10"/>
  <c r="AQ122" i="10"/>
  <c r="AQ43" i="10"/>
  <c r="CL7" i="10"/>
  <c r="CM43" i="10"/>
  <c r="CM122" i="10"/>
  <c r="EG7" i="10"/>
  <c r="GC7" i="10"/>
  <c r="EH43" i="10"/>
  <c r="AT103" i="10"/>
  <c r="GE5" i="10"/>
  <c r="AR20" i="10"/>
  <c r="AR27" i="10" s="1"/>
  <c r="AS57" i="10"/>
  <c r="AS81" i="10"/>
  <c r="AS114" i="10"/>
  <c r="AS117" i="10" s="1"/>
  <c r="AS67" i="10"/>
  <c r="AS74" i="10" s="1"/>
  <c r="AS95" i="10"/>
  <c r="AS93" i="10" s="1"/>
  <c r="AJ37" i="27"/>
  <c r="AJ36" i="27"/>
  <c r="AJ38" i="27"/>
  <c r="AJ39" i="27"/>
  <c r="AI46" i="27" l="1"/>
  <c r="AR81" i="10"/>
  <c r="AS90" i="10"/>
  <c r="HY12" i="10"/>
  <c r="J175" i="9" s="1"/>
  <c r="BL110" i="9"/>
  <c r="BL140" i="9" s="1"/>
  <c r="AI45" i="27"/>
  <c r="EH67" i="10"/>
  <c r="EH66" i="10"/>
  <c r="EH60" i="10"/>
  <c r="EH64" i="10"/>
  <c r="EH52" i="10"/>
  <c r="EH51" i="10"/>
  <c r="EH58" i="10"/>
  <c r="EH57" i="10"/>
  <c r="EH70" i="10"/>
  <c r="EH54" i="10"/>
  <c r="EH53" i="10"/>
  <c r="EH65" i="10"/>
  <c r="EH59" i="10"/>
  <c r="EH49" i="10"/>
  <c r="EH47" i="10"/>
  <c r="EH46" i="10"/>
  <c r="EH41" i="10" s="1"/>
  <c r="EH50" i="10"/>
  <c r="HY66" i="10"/>
  <c r="HY65" i="10"/>
  <c r="HY64" i="10"/>
  <c r="HY51" i="10"/>
  <c r="HY52" i="10"/>
  <c r="HY74" i="10" s="1"/>
  <c r="HY63" i="10"/>
  <c r="HY60" i="10"/>
  <c r="HY59" i="10"/>
  <c r="HY58" i="10"/>
  <c r="HY57" i="10"/>
  <c r="HY49" i="10"/>
  <c r="HY53" i="10"/>
  <c r="HY47" i="10"/>
  <c r="HY48" i="10"/>
  <c r="HX14" i="10"/>
  <c r="I177" i="9" s="1"/>
  <c r="HX13" i="10"/>
  <c r="HX11" i="10"/>
  <c r="I174" i="9" s="1"/>
  <c r="HX10" i="10"/>
  <c r="GC14" i="10"/>
  <c r="GC13" i="10"/>
  <c r="GC12" i="10"/>
  <c r="GC11" i="10"/>
  <c r="GC10" i="10"/>
  <c r="GC9" i="10"/>
  <c r="CL26" i="10"/>
  <c r="CL21" i="10"/>
  <c r="CL15" i="10"/>
  <c r="CL20" i="10"/>
  <c r="CL11" i="10"/>
  <c r="CL10" i="10"/>
  <c r="CL8" i="10"/>
  <c r="CL16" i="10"/>
  <c r="CL33" i="10"/>
  <c r="CL29" i="10"/>
  <c r="CL9" i="10"/>
  <c r="AN25" i="10"/>
  <c r="AN22" i="10"/>
  <c r="AN15" i="10"/>
  <c r="AN14" i="10"/>
  <c r="AN31" i="10"/>
  <c r="AN24" i="10"/>
  <c r="AN26" i="10"/>
  <c r="AN23" i="10"/>
  <c r="AN36" i="10" s="1"/>
  <c r="AN21" i="10"/>
  <c r="AN19" i="10"/>
  <c r="AN13" i="10"/>
  <c r="AN12" i="10"/>
  <c r="AN10" i="10"/>
  <c r="AN35" i="10"/>
  <c r="AN20" i="10" s="1"/>
  <c r="AN9" i="10"/>
  <c r="AN30" i="10"/>
  <c r="AN32" i="10" s="1"/>
  <c r="AN33" i="10" s="1"/>
  <c r="AN11" i="10"/>
  <c r="EG19" i="10"/>
  <c r="EG16" i="10"/>
  <c r="EG14" i="10"/>
  <c r="EG17" i="10"/>
  <c r="EG15" i="10"/>
  <c r="EG18" i="10"/>
  <c r="EG9" i="10"/>
  <c r="EG10" i="10"/>
  <c r="EG13" i="10"/>
  <c r="EG12" i="10"/>
  <c r="EG11" i="10"/>
  <c r="AQ116" i="10"/>
  <c r="AQ111" i="10"/>
  <c r="AQ100" i="10"/>
  <c r="AQ113" i="10"/>
  <c r="AQ109" i="10"/>
  <c r="AQ98" i="10"/>
  <c r="AQ89" i="10"/>
  <c r="AQ115" i="10"/>
  <c r="AQ96" i="10"/>
  <c r="AQ83" i="10"/>
  <c r="AQ97" i="10"/>
  <c r="AQ112" i="10"/>
  <c r="AQ101" i="10"/>
  <c r="AQ87" i="10"/>
  <c r="AQ71" i="10"/>
  <c r="AQ102" i="10"/>
  <c r="AQ88" i="10"/>
  <c r="AQ84" i="10"/>
  <c r="AQ94" i="10"/>
  <c r="AQ73" i="10"/>
  <c r="AQ82" i="10"/>
  <c r="AQ70" i="10"/>
  <c r="AQ86" i="10"/>
  <c r="AQ64" i="10"/>
  <c r="AQ72" i="10"/>
  <c r="AQ65" i="10"/>
  <c r="AQ56" i="10"/>
  <c r="AQ66" i="10"/>
  <c r="AQ60" i="10"/>
  <c r="AQ52" i="10"/>
  <c r="AQ59" i="10"/>
  <c r="AQ51" i="10"/>
  <c r="AQ49" i="10"/>
  <c r="AQ55" i="10"/>
  <c r="AQ50" i="10"/>
  <c r="AJ34" i="10"/>
  <c r="CM90" i="10"/>
  <c r="CM86" i="10"/>
  <c r="CM84" i="10"/>
  <c r="CM91" i="10"/>
  <c r="CM85" i="10"/>
  <c r="CM78" i="10"/>
  <c r="CM71" i="10"/>
  <c r="CM72" i="10"/>
  <c r="CM67" i="10"/>
  <c r="CM66" i="10"/>
  <c r="CM59" i="10"/>
  <c r="CM81" i="10"/>
  <c r="CM54" i="10"/>
  <c r="CM60" i="10"/>
  <c r="CM65" i="10"/>
  <c r="CM50" i="10"/>
  <c r="CM57" i="10"/>
  <c r="CM49" i="10"/>
  <c r="CM47" i="10"/>
  <c r="CM46" i="10"/>
  <c r="CM58" i="10"/>
  <c r="GD51" i="10"/>
  <c r="GD50" i="10"/>
  <c r="GD48" i="10"/>
  <c r="GD47" i="10"/>
  <c r="GD46" i="10"/>
  <c r="GD49" i="10"/>
  <c r="AI113" i="10"/>
  <c r="AI102" i="10"/>
  <c r="AI96" i="10"/>
  <c r="AI95" i="10" s="1"/>
  <c r="AI87" i="10"/>
  <c r="AI115" i="10"/>
  <c r="AI114" i="10" s="1"/>
  <c r="AI111" i="10"/>
  <c r="AI100" i="10"/>
  <c r="AI99" i="10" s="1"/>
  <c r="AI103" i="10" s="1"/>
  <c r="AI105" i="10" s="1"/>
  <c r="AI88" i="10"/>
  <c r="AI86" i="10"/>
  <c r="AI85" i="10" s="1"/>
  <c r="AI116" i="10"/>
  <c r="AI112" i="10"/>
  <c r="AI101" i="10"/>
  <c r="AI97" i="10"/>
  <c r="AI109" i="10"/>
  <c r="AI94" i="10"/>
  <c r="AI93" i="10" s="1"/>
  <c r="AI82" i="10"/>
  <c r="AI81" i="10" s="1"/>
  <c r="AI73" i="10"/>
  <c r="AI98" i="10"/>
  <c r="AI89" i="10"/>
  <c r="AI84" i="10"/>
  <c r="AI72" i="10"/>
  <c r="AI65" i="10"/>
  <c r="AI83" i="10"/>
  <c r="AI71" i="10"/>
  <c r="AI60" i="10"/>
  <c r="AI70" i="10"/>
  <c r="AI59" i="10"/>
  <c r="AI66" i="10"/>
  <c r="AI56" i="10"/>
  <c r="AI55" i="10"/>
  <c r="AI52" i="10"/>
  <c r="AI51" i="10"/>
  <c r="AI53" i="10" s="1"/>
  <c r="AI64" i="10"/>
  <c r="AI67" i="10" s="1"/>
  <c r="AI74" i="10" s="1"/>
  <c r="AI76" i="10" s="1"/>
  <c r="AI50" i="10"/>
  <c r="AI49" i="10"/>
  <c r="AI48" i="10" s="1"/>
  <c r="AI61" i="10" s="1"/>
  <c r="AN6" i="16"/>
  <c r="HM43" i="10"/>
  <c r="HM122" i="10"/>
  <c r="HL7" i="10"/>
  <c r="DZ145" i="10"/>
  <c r="DZ139" i="10"/>
  <c r="DY122" i="10"/>
  <c r="DX7" i="10"/>
  <c r="DY43" i="10"/>
  <c r="AR33" i="10"/>
  <c r="W52" i="23"/>
  <c r="I49" i="25"/>
  <c r="BM110" i="9"/>
  <c r="BM140" i="9" s="1"/>
  <c r="CO51" i="10"/>
  <c r="CO41" i="10" s="1"/>
  <c r="CO148" i="10" s="1"/>
  <c r="BN9" i="9"/>
  <c r="BE9" i="9" s="1"/>
  <c r="AI12" i="27"/>
  <c r="AT125" i="10"/>
  <c r="I91" i="9" s="1"/>
  <c r="AT138" i="10"/>
  <c r="I108" i="9" s="1"/>
  <c r="AT130" i="10"/>
  <c r="I100" i="9" s="1"/>
  <c r="I101" i="9" s="1"/>
  <c r="AT137" i="10"/>
  <c r="I107" i="9" s="1"/>
  <c r="AN18" i="16"/>
  <c r="Q35" i="11" s="1"/>
  <c r="BG110" i="9"/>
  <c r="BN110" i="9" s="1"/>
  <c r="AT139" i="10"/>
  <c r="I109" i="9" s="1"/>
  <c r="AT145" i="10"/>
  <c r="BN41" i="9"/>
  <c r="BE41" i="9" s="1"/>
  <c r="AT146" i="10"/>
  <c r="AT140" i="10"/>
  <c r="I110" i="9" s="1"/>
  <c r="AT136" i="10"/>
  <c r="I106" i="9" s="1"/>
  <c r="BH110" i="9"/>
  <c r="BH140" i="9" s="1"/>
  <c r="AT127" i="10"/>
  <c r="I93" i="9" s="1"/>
  <c r="AT135" i="10"/>
  <c r="I105" i="9" s="1"/>
  <c r="BG71" i="9"/>
  <c r="BN71" i="9" s="1"/>
  <c r="BN74" i="9"/>
  <c r="BE74" i="9" s="1"/>
  <c r="W39" i="23"/>
  <c r="W42" i="23" s="1"/>
  <c r="BE27" i="23" s="1"/>
  <c r="AN35" i="16"/>
  <c r="F15" i="30"/>
  <c r="AT105" i="10"/>
  <c r="AT119" i="10" s="1"/>
  <c r="BI110" i="9"/>
  <c r="BI140" i="9" s="1"/>
  <c r="AT4" i="18"/>
  <c r="AT22" i="18"/>
  <c r="AT5" i="18"/>
  <c r="AI20" i="10"/>
  <c r="AI27" i="10"/>
  <c r="AI8" i="10"/>
  <c r="AI16" i="10"/>
  <c r="AI3" i="10"/>
  <c r="AI36" i="10"/>
  <c r="AI32" i="10"/>
  <c r="AI33" i="10" s="1"/>
  <c r="AL39" i="16"/>
  <c r="AL7" i="16"/>
  <c r="AL5" i="24"/>
  <c r="AL63" i="16"/>
  <c r="AL8" i="16"/>
  <c r="AL4" i="24"/>
  <c r="AL48" i="16"/>
  <c r="AL3" i="24"/>
  <c r="AI20" i="27"/>
  <c r="AI19" i="27"/>
  <c r="AI7" i="27"/>
  <c r="AI30" i="27"/>
  <c r="AI151" i="10"/>
  <c r="AG1" i="27"/>
  <c r="AI57" i="10"/>
  <c r="AI90" i="10"/>
  <c r="AI117" i="10"/>
  <c r="AI119" i="10" s="1"/>
  <c r="AI110" i="10"/>
  <c r="AI69" i="10"/>
  <c r="K43" i="25"/>
  <c r="J46" i="25"/>
  <c r="J47" i="25"/>
  <c r="J45" i="25"/>
  <c r="J48" i="25"/>
  <c r="AJ165" i="10"/>
  <c r="AJ156" i="10"/>
  <c r="AJ166" i="10"/>
  <c r="AJ164" i="10"/>
  <c r="AJ170" i="10"/>
  <c r="AJ177" i="10"/>
  <c r="AJ163" i="10"/>
  <c r="AJ153" i="10"/>
  <c r="AJ154" i="10"/>
  <c r="AJ176" i="10"/>
  <c r="AJ157" i="10"/>
  <c r="AH24" i="27" s="1"/>
  <c r="AJ167" i="10"/>
  <c r="AJ175" i="10"/>
  <c r="AJ168" i="10"/>
  <c r="AJ169" i="10"/>
  <c r="AJ158" i="10"/>
  <c r="AJ171" i="10"/>
  <c r="AJ174" i="10"/>
  <c r="AJ159" i="10"/>
  <c r="AJ160" i="10"/>
  <c r="AJ155" i="10"/>
  <c r="FQ122" i="10"/>
  <c r="FP7" i="10"/>
  <c r="FQ43" i="10"/>
  <c r="AU3" i="18"/>
  <c r="AU7" i="18" s="1"/>
  <c r="AM5" i="16"/>
  <c r="AM10" i="16" s="1"/>
  <c r="AM40" i="16" s="1"/>
  <c r="AM49" i="16" s="1"/>
  <c r="AI4" i="19"/>
  <c r="AI7" i="19" s="1"/>
  <c r="DV6" i="9"/>
  <c r="DY6" i="9"/>
  <c r="DU6" i="9"/>
  <c r="DX6" i="9"/>
  <c r="DT6" i="9"/>
  <c r="DW6" i="9"/>
  <c r="DS6" i="9"/>
  <c r="DF6" i="9"/>
  <c r="DB6" i="9"/>
  <c r="DE6" i="9"/>
  <c r="DA6" i="9"/>
  <c r="DD6" i="9"/>
  <c r="DG6" i="9"/>
  <c r="DC6" i="9"/>
  <c r="CV6" i="9"/>
  <c r="CM6" i="9"/>
  <c r="BK44" i="9" s="1"/>
  <c r="DO6" i="9"/>
  <c r="DJ6" i="9"/>
  <c r="DP6" i="9"/>
  <c r="CW6" i="9"/>
  <c r="CU6" i="9"/>
  <c r="CR6" i="9"/>
  <c r="CX6" i="9"/>
  <c r="CK6" i="9"/>
  <c r="BI44" i="9" s="1"/>
  <c r="DL6" i="9"/>
  <c r="CS6" i="9"/>
  <c r="CL6" i="9"/>
  <c r="BJ44" i="9" s="1"/>
  <c r="CI6" i="9"/>
  <c r="CP6" i="9" s="1"/>
  <c r="CN6" i="9"/>
  <c r="BL44" i="9" s="1"/>
  <c r="DK6" i="9"/>
  <c r="DM6" i="9"/>
  <c r="CT6" i="9"/>
  <c r="CO6" i="9"/>
  <c r="BM44" i="9" s="1"/>
  <c r="DN6" i="9"/>
  <c r="CJ6" i="9"/>
  <c r="BH44" i="9" s="1"/>
  <c r="AH5" i="10"/>
  <c r="AH122" i="10"/>
  <c r="AG6" i="19"/>
  <c r="AG7" i="10"/>
  <c r="AH43" i="10"/>
  <c r="AH41" i="10" s="1"/>
  <c r="N13" i="11"/>
  <c r="AK6" i="24"/>
  <c r="AS6" i="18"/>
  <c r="AK9" i="16"/>
  <c r="O12" i="11"/>
  <c r="O9" i="11"/>
  <c r="O10" i="11"/>
  <c r="O32" i="11"/>
  <c r="O92" i="11"/>
  <c r="O53" i="11" s="1"/>
  <c r="O63" i="11"/>
  <c r="AH3" i="27"/>
  <c r="AH5" i="27"/>
  <c r="AH4" i="27"/>
  <c r="AH2" i="27"/>
  <c r="AH6" i="27"/>
  <c r="AH8" i="27"/>
  <c r="AH9" i="27"/>
  <c r="AW14" i="9"/>
  <c r="C16" i="9"/>
  <c r="AX14" i="9"/>
  <c r="AJ129" i="10"/>
  <c r="AJ130" i="10"/>
  <c r="AM17" i="16" s="1"/>
  <c r="AJ128" i="10"/>
  <c r="AJ127" i="10"/>
  <c r="AM14" i="16" s="1"/>
  <c r="AJ125" i="10"/>
  <c r="AM12" i="16" s="1"/>
  <c r="AM11" i="16" s="1"/>
  <c r="AJ141" i="10"/>
  <c r="AM28" i="16" s="1"/>
  <c r="AJ146" i="10"/>
  <c r="AM33" i="16" s="1"/>
  <c r="AJ135" i="10"/>
  <c r="AJ140" i="10"/>
  <c r="AM27" i="16" s="1"/>
  <c r="AJ145" i="10"/>
  <c r="AM32" i="16" s="1"/>
  <c r="AM34" i="16" s="1"/>
  <c r="AJ124" i="10"/>
  <c r="AJ121" i="10" s="1"/>
  <c r="AJ148" i="10"/>
  <c r="AJ126" i="10"/>
  <c r="AM13" i="16" s="1"/>
  <c r="AJ139" i="10"/>
  <c r="AM26" i="16" s="1"/>
  <c r="AJ147" i="10"/>
  <c r="AH14" i="27" s="1"/>
  <c r="AJ136" i="10"/>
  <c r="AM23" i="16" s="1"/>
  <c r="AJ137" i="10"/>
  <c r="AM24" i="16" s="1"/>
  <c r="AJ142" i="10"/>
  <c r="AH13" i="27" s="1"/>
  <c r="AJ134" i="10"/>
  <c r="AJ138" i="10"/>
  <c r="AM25" i="16" s="1"/>
  <c r="P8" i="11"/>
  <c r="P6" i="11"/>
  <c r="P43" i="11"/>
  <c r="P45" i="11"/>
  <c r="CP41" i="10"/>
  <c r="CP148" i="10" s="1"/>
  <c r="J90" i="9"/>
  <c r="J3" i="9" s="1"/>
  <c r="J9" i="9" s="1"/>
  <c r="J97" i="9"/>
  <c r="J58" i="9" s="1"/>
  <c r="F39" i="30"/>
  <c r="J70" i="9"/>
  <c r="AU131" i="10"/>
  <c r="F13" i="30" s="1"/>
  <c r="F35" i="30" s="1"/>
  <c r="J66" i="9"/>
  <c r="J113" i="9"/>
  <c r="J115" i="9" s="1"/>
  <c r="J67" i="9"/>
  <c r="CN48" i="10"/>
  <c r="AQ20" i="10"/>
  <c r="AQ27" i="10" s="1"/>
  <c r="BL111" i="9"/>
  <c r="AT126" i="10"/>
  <c r="I92" i="9" s="1"/>
  <c r="AT124" i="10"/>
  <c r="E17" i="30" s="1"/>
  <c r="AT128" i="10"/>
  <c r="E15" i="30" s="1"/>
  <c r="AT148" i="10"/>
  <c r="AT142" i="10"/>
  <c r="E19" i="30" s="1"/>
  <c r="G19" i="30" s="1"/>
  <c r="AT134" i="10"/>
  <c r="E18" i="30" s="1"/>
  <c r="AT147" i="10"/>
  <c r="E20" i="30" s="1"/>
  <c r="AT141" i="10"/>
  <c r="I111" i="9" s="1"/>
  <c r="AT129" i="10"/>
  <c r="E16" i="30" s="1"/>
  <c r="J73" i="9"/>
  <c r="J112" i="9"/>
  <c r="BF36" i="23"/>
  <c r="Q37" i="11"/>
  <c r="R37" i="11"/>
  <c r="S37" i="11"/>
  <c r="AN29" i="16"/>
  <c r="Q44" i="11" s="1"/>
  <c r="AO29" i="16"/>
  <c r="R44" i="11" s="1"/>
  <c r="X42" i="23"/>
  <c r="BF27" i="23" s="1"/>
  <c r="AP29" i="16"/>
  <c r="S44" i="11" s="1"/>
  <c r="Y42" i="23"/>
  <c r="BG27" i="23" s="1"/>
  <c r="AR114" i="10"/>
  <c r="BM111" i="9"/>
  <c r="BK111" i="9"/>
  <c r="BM11" i="9"/>
  <c r="BN75" i="9"/>
  <c r="BE75" i="9" s="1"/>
  <c r="BL11" i="9"/>
  <c r="BL112" i="9" s="1"/>
  <c r="BJ11" i="9"/>
  <c r="BJ112" i="9" s="1"/>
  <c r="BH11" i="9"/>
  <c r="BN10" i="9"/>
  <c r="BE10" i="9" s="1"/>
  <c r="BG111" i="9"/>
  <c r="BN111" i="9" s="1"/>
  <c r="BE111" i="9" s="1"/>
  <c r="CB8" i="9"/>
  <c r="CC7" i="9"/>
  <c r="CD7" i="9" s="1"/>
  <c r="CF7" i="9" s="1"/>
  <c r="BN39" i="9"/>
  <c r="DQ5" i="9"/>
  <c r="BG76" i="9"/>
  <c r="CY5" i="9"/>
  <c r="BG11" i="9"/>
  <c r="DZ5" i="9"/>
  <c r="BM76" i="9"/>
  <c r="BI76" i="9"/>
  <c r="V98" i="23"/>
  <c r="U8" i="23"/>
  <c r="V38" i="23"/>
  <c r="V25" i="23"/>
  <c r="V24" i="23" s="1"/>
  <c r="V6" i="23"/>
  <c r="V78" i="23"/>
  <c r="V51" i="23"/>
  <c r="BC3" i="23"/>
  <c r="V66" i="23"/>
  <c r="V60" i="23"/>
  <c r="DH6" i="9"/>
  <c r="BF77" i="9"/>
  <c r="BF113" i="9"/>
  <c r="BF44" i="9"/>
  <c r="BF12" i="9"/>
  <c r="CE216" i="10"/>
  <c r="CE215" i="10" s="1"/>
  <c r="BG43" i="9"/>
  <c r="BN43" i="9" s="1"/>
  <c r="BE43" i="9" s="1"/>
  <c r="CD184" i="10"/>
  <c r="CD183" i="10" s="1"/>
  <c r="CD217" i="10"/>
  <c r="CC122" i="10"/>
  <c r="CC153" i="10" s="1"/>
  <c r="CC185" i="10" s="1"/>
  <c r="CB7" i="10"/>
  <c r="CC43" i="10"/>
  <c r="BJ111" i="9"/>
  <c r="BH76" i="9"/>
  <c r="BK11" i="9"/>
  <c r="BK76" i="9"/>
  <c r="BI11" i="9"/>
  <c r="AR85" i="10"/>
  <c r="AR67" i="10"/>
  <c r="AR74" i="10" s="1"/>
  <c r="Y53" i="23"/>
  <c r="BG31" i="23" s="1"/>
  <c r="AP36" i="16"/>
  <c r="S42" i="11"/>
  <c r="Y30" i="23"/>
  <c r="S23" i="11"/>
  <c r="R20" i="11"/>
  <c r="X32" i="23" s="1"/>
  <c r="S20" i="11"/>
  <c r="Y32" i="23" s="1"/>
  <c r="W30" i="23"/>
  <c r="Q23" i="11"/>
  <c r="R33" i="11"/>
  <c r="R42" i="11"/>
  <c r="R35" i="11"/>
  <c r="X53" i="23"/>
  <c r="AO36" i="16"/>
  <c r="X30" i="23"/>
  <c r="R23" i="11"/>
  <c r="BG36" i="23"/>
  <c r="Q20" i="11"/>
  <c r="W32" i="23" s="1"/>
  <c r="S33" i="11"/>
  <c r="S35" i="11"/>
  <c r="AR110" i="10"/>
  <c r="CN34" i="10"/>
  <c r="AQ16" i="10"/>
  <c r="AQ5" i="10" s="1"/>
  <c r="AQ32" i="10"/>
  <c r="HW7" i="10"/>
  <c r="GC43" i="10"/>
  <c r="GB7" i="10"/>
  <c r="EG43" i="10"/>
  <c r="J176" i="9"/>
  <c r="HX43" i="10"/>
  <c r="EI133" i="10"/>
  <c r="EI126" i="10"/>
  <c r="E29" i="30" s="1"/>
  <c r="EI132" i="10"/>
  <c r="EI130" i="10"/>
  <c r="I160" i="9" s="1"/>
  <c r="EI125" i="10"/>
  <c r="I155" i="9" s="1"/>
  <c r="EI124" i="10"/>
  <c r="EI131" i="10"/>
  <c r="E30" i="30" s="1"/>
  <c r="EI129" i="10"/>
  <c r="I159" i="9" s="1"/>
  <c r="EI128" i="10"/>
  <c r="I158" i="9" s="1"/>
  <c r="EI127" i="10"/>
  <c r="I157" i="9" s="1"/>
  <c r="J163" i="9"/>
  <c r="EJ141" i="10"/>
  <c r="J161" i="9"/>
  <c r="EJ134" i="10"/>
  <c r="F31" i="30" s="1"/>
  <c r="J162" i="9"/>
  <c r="EJ140" i="10"/>
  <c r="EH20" i="10"/>
  <c r="EH5" i="10" s="1"/>
  <c r="CM12" i="10"/>
  <c r="CM17" i="10" s="1"/>
  <c r="CM23" i="10" s="1"/>
  <c r="CM27" i="10" s="1"/>
  <c r="CM30" i="10" s="1"/>
  <c r="CM5" i="10" s="1"/>
  <c r="I67" i="9"/>
  <c r="AS103" i="10"/>
  <c r="AS105" i="10" s="1"/>
  <c r="AS119" i="10" s="1"/>
  <c r="AR48" i="10"/>
  <c r="AR53" i="10"/>
  <c r="EF7" i="10"/>
  <c r="CL43" i="10"/>
  <c r="CL122" i="10"/>
  <c r="J173" i="9"/>
  <c r="HY9" i="10"/>
  <c r="AN27" i="10"/>
  <c r="AN16" i="10"/>
  <c r="AN3" i="10"/>
  <c r="AN8" i="10"/>
  <c r="J154" i="9"/>
  <c r="EJ135" i="10"/>
  <c r="J156" i="9"/>
  <c r="GD5" i="10"/>
  <c r="AS61" i="10"/>
  <c r="AS76" i="10" s="1"/>
  <c r="AS41" i="10" s="1"/>
  <c r="CN45" i="10"/>
  <c r="AR99" i="10"/>
  <c r="AR57" i="10"/>
  <c r="AR95" i="10"/>
  <c r="AR93" i="10" s="1"/>
  <c r="GE41" i="10"/>
  <c r="AI36" i="27"/>
  <c r="AI39" i="27"/>
  <c r="AI37" i="27"/>
  <c r="AI38" i="27"/>
  <c r="AQ85" i="10" l="1"/>
  <c r="AR90" i="10"/>
  <c r="CO131" i="10"/>
  <c r="E28" i="30" s="1"/>
  <c r="CO126" i="10"/>
  <c r="E26" i="30" s="1"/>
  <c r="EF17" i="10"/>
  <c r="EF15" i="10"/>
  <c r="EF19" i="10"/>
  <c r="EF16" i="10"/>
  <c r="EF18" i="10"/>
  <c r="EF10" i="10"/>
  <c r="EF9" i="10"/>
  <c r="EF14" i="10"/>
  <c r="EF13" i="10"/>
  <c r="EF12" i="10"/>
  <c r="EF11" i="10"/>
  <c r="I113" i="9"/>
  <c r="EG70" i="10"/>
  <c r="EG67" i="10"/>
  <c r="EG66" i="10"/>
  <c r="EG65" i="10"/>
  <c r="EG60" i="10"/>
  <c r="EG59" i="10"/>
  <c r="EG64" i="10"/>
  <c r="EG52" i="10"/>
  <c r="EG51" i="10"/>
  <c r="EG58" i="10"/>
  <c r="EG57" i="10"/>
  <c r="EG54" i="10"/>
  <c r="EG53" i="10"/>
  <c r="EG49" i="10"/>
  <c r="EG50" i="10"/>
  <c r="EG47" i="10"/>
  <c r="EG46" i="10"/>
  <c r="I104" i="9"/>
  <c r="HX64" i="10"/>
  <c r="HX66" i="10"/>
  <c r="HX59" i="10"/>
  <c r="HX65" i="10"/>
  <c r="HX53" i="10"/>
  <c r="HX51" i="10"/>
  <c r="HX52" i="10"/>
  <c r="HX74" i="10" s="1"/>
  <c r="HX63" i="10"/>
  <c r="HX60" i="10"/>
  <c r="HX58" i="10"/>
  <c r="HX57" i="10"/>
  <c r="HX49" i="10"/>
  <c r="HX48" i="10"/>
  <c r="HX47" i="10"/>
  <c r="GB14" i="10"/>
  <c r="GB13" i="10"/>
  <c r="GB12" i="10"/>
  <c r="GB11" i="10"/>
  <c r="GB9" i="10"/>
  <c r="GB10" i="10"/>
  <c r="AH115" i="10"/>
  <c r="AH114" i="10" s="1"/>
  <c r="AH109" i="10"/>
  <c r="AH116" i="10"/>
  <c r="AH112" i="10"/>
  <c r="AH102" i="10"/>
  <c r="AH97" i="10"/>
  <c r="AH88" i="10"/>
  <c r="AH90" i="10" s="1"/>
  <c r="AH98" i="10"/>
  <c r="AH94" i="10"/>
  <c r="AH93" i="10" s="1"/>
  <c r="AH82" i="10"/>
  <c r="AH113" i="10"/>
  <c r="AH111" i="10"/>
  <c r="AH100" i="10"/>
  <c r="AH99" i="10" s="1"/>
  <c r="AH103" i="10" s="1"/>
  <c r="AH105" i="10" s="1"/>
  <c r="AH96" i="10"/>
  <c r="AH101" i="10"/>
  <c r="AH87" i="10"/>
  <c r="AH86" i="10"/>
  <c r="AH85" i="10" s="1"/>
  <c r="AH72" i="10"/>
  <c r="AH89" i="10"/>
  <c r="AH70" i="10"/>
  <c r="AH66" i="10"/>
  <c r="AH64" i="10"/>
  <c r="AH84" i="10"/>
  <c r="AH73" i="10"/>
  <c r="AH83" i="10"/>
  <c r="AH71" i="10"/>
  <c r="AH60" i="10"/>
  <c r="AH59" i="10"/>
  <c r="AH65" i="10"/>
  <c r="AH56" i="10"/>
  <c r="AH55" i="10"/>
  <c r="AH57" i="10" s="1"/>
  <c r="AH52" i="10"/>
  <c r="AH51" i="10"/>
  <c r="AH53" i="10" s="1"/>
  <c r="AH50" i="10"/>
  <c r="AH49" i="10"/>
  <c r="AH48" i="10" s="1"/>
  <c r="AH61" i="10" s="1"/>
  <c r="HW10" i="10"/>
  <c r="HW14" i="10"/>
  <c r="H177" i="9" s="1"/>
  <c r="HW13" i="10"/>
  <c r="HW11" i="10"/>
  <c r="I90" i="9"/>
  <c r="CL91" i="10"/>
  <c r="CL90" i="10"/>
  <c r="CL78" i="10"/>
  <c r="CL85" i="10"/>
  <c r="CL84" i="10"/>
  <c r="CL81" i="10"/>
  <c r="CL65" i="10"/>
  <c r="CL71" i="10"/>
  <c r="CL60" i="10"/>
  <c r="CL66" i="10"/>
  <c r="CL59" i="10"/>
  <c r="CL72" i="10"/>
  <c r="CL58" i="10"/>
  <c r="CL57" i="10"/>
  <c r="CL67" i="10"/>
  <c r="CL54" i="10"/>
  <c r="CL86" i="10"/>
  <c r="CL50" i="10"/>
  <c r="CL49" i="10"/>
  <c r="CL47" i="10"/>
  <c r="CL46" i="10"/>
  <c r="GC51" i="10"/>
  <c r="GC50" i="10"/>
  <c r="GC49" i="10"/>
  <c r="GC48" i="10"/>
  <c r="GC47" i="10"/>
  <c r="GC46" i="10"/>
  <c r="HX12" i="10"/>
  <c r="I95" i="9"/>
  <c r="I70" i="9" s="1"/>
  <c r="Q42" i="11"/>
  <c r="DX122" i="10"/>
  <c r="DX43" i="10"/>
  <c r="DW7" i="10"/>
  <c r="HL43" i="10"/>
  <c r="HL122" i="10"/>
  <c r="HK7" i="10"/>
  <c r="DY139" i="10"/>
  <c r="DY145" i="10"/>
  <c r="AR117" i="10"/>
  <c r="BG140" i="9"/>
  <c r="CO55" i="10"/>
  <c r="CO61" i="10" s="1"/>
  <c r="CO68" i="10" s="1"/>
  <c r="CO75" i="10" s="1"/>
  <c r="CO79" i="10" s="1"/>
  <c r="CO82" i="10" s="1"/>
  <c r="CO87" i="10" s="1"/>
  <c r="CO144" i="10"/>
  <c r="CO124" i="10"/>
  <c r="E25" i="30" s="1"/>
  <c r="CO141" i="10"/>
  <c r="I139" i="9" s="1"/>
  <c r="CO136" i="10"/>
  <c r="I133" i="9" s="1"/>
  <c r="CO123" i="10"/>
  <c r="E24" i="30" s="1"/>
  <c r="CO125" i="10"/>
  <c r="I122" i="9" s="1"/>
  <c r="CO135" i="10"/>
  <c r="CO130" i="10"/>
  <c r="E27" i="30" s="1"/>
  <c r="CP125" i="10"/>
  <c r="J122" i="9" s="1"/>
  <c r="CN51" i="10"/>
  <c r="CN55" i="10" s="1"/>
  <c r="CN61" i="10" s="1"/>
  <c r="CN68" i="10" s="1"/>
  <c r="CN75" i="10" s="1"/>
  <c r="CN79" i="10" s="1"/>
  <c r="CN82" i="10" s="1"/>
  <c r="CN87" i="10" s="1"/>
  <c r="AN36" i="16"/>
  <c r="Q33" i="11"/>
  <c r="W53" i="23"/>
  <c r="W44" i="23" s="1"/>
  <c r="J49" i="25"/>
  <c r="BK12" i="9"/>
  <c r="BG72" i="9"/>
  <c r="BG105" i="9" s="1"/>
  <c r="BN72" i="9"/>
  <c r="BN105" i="9" s="1"/>
  <c r="BE36" i="23"/>
  <c r="CP136" i="10"/>
  <c r="J133" i="9" s="1"/>
  <c r="CP130" i="10"/>
  <c r="F27" i="30" s="1"/>
  <c r="CP144" i="10"/>
  <c r="J144" i="9" s="1"/>
  <c r="J145" i="9" s="1"/>
  <c r="I97" i="9"/>
  <c r="CP123" i="10"/>
  <c r="F24" i="30" s="1"/>
  <c r="F36" i="30" s="1"/>
  <c r="CP141" i="10"/>
  <c r="J139" i="9" s="1"/>
  <c r="CP126" i="10"/>
  <c r="F26" i="30" s="1"/>
  <c r="CP131" i="10"/>
  <c r="F28" i="30" s="1"/>
  <c r="CP135" i="10"/>
  <c r="CP137" i="10" s="1"/>
  <c r="CP124" i="10"/>
  <c r="F25" i="30" s="1"/>
  <c r="AT131" i="10"/>
  <c r="E13" i="30" s="1"/>
  <c r="E35" i="30" s="1"/>
  <c r="F32" i="30"/>
  <c r="AQ33" i="10"/>
  <c r="AM18" i="16"/>
  <c r="P33" i="11" s="1"/>
  <c r="AM6" i="16"/>
  <c r="V52" i="23"/>
  <c r="P41" i="11"/>
  <c r="AM16" i="16"/>
  <c r="AH12" i="27"/>
  <c r="N12" i="11"/>
  <c r="N92" i="11"/>
  <c r="N53" i="11" s="1"/>
  <c r="N9" i="11"/>
  <c r="N63" i="11"/>
  <c r="N10" i="11"/>
  <c r="N32" i="11"/>
  <c r="AF1" i="27"/>
  <c r="AH151" i="10"/>
  <c r="K44" i="25"/>
  <c r="AG9" i="27"/>
  <c r="AG4" i="27"/>
  <c r="AG8" i="27"/>
  <c r="AG5" i="27"/>
  <c r="AG2" i="27"/>
  <c r="AG3" i="27"/>
  <c r="AG6" i="27"/>
  <c r="AT3" i="18"/>
  <c r="AT7" i="18" s="1"/>
  <c r="AL5" i="16"/>
  <c r="AL10" i="16" s="1"/>
  <c r="AL40" i="16" s="1"/>
  <c r="AL49" i="16" s="1"/>
  <c r="AH4" i="19"/>
  <c r="AH7" i="19" s="1"/>
  <c r="DW7" i="9"/>
  <c r="DS7" i="9"/>
  <c r="DV7" i="9"/>
  <c r="DY7" i="9"/>
  <c r="DU7" i="9"/>
  <c r="DX7" i="9"/>
  <c r="DG7" i="9"/>
  <c r="DC7" i="9"/>
  <c r="DF7" i="9"/>
  <c r="DB7" i="9"/>
  <c r="DT7" i="9"/>
  <c r="DE7" i="9"/>
  <c r="DA7" i="9"/>
  <c r="DH7" i="9" s="1"/>
  <c r="DD7" i="9"/>
  <c r="CT7" i="9"/>
  <c r="CN7" i="9"/>
  <c r="BL45" i="9" s="1"/>
  <c r="DN7" i="9"/>
  <c r="BK78" i="9" s="1"/>
  <c r="CJ7" i="9"/>
  <c r="BH45" i="9" s="1"/>
  <c r="CL7" i="9"/>
  <c r="BJ45" i="9" s="1"/>
  <c r="CK7" i="9"/>
  <c r="BI45" i="9" s="1"/>
  <c r="DL7" i="9"/>
  <c r="DJ7" i="9"/>
  <c r="DM7" i="9"/>
  <c r="CR7" i="9"/>
  <c r="DO7" i="9"/>
  <c r="CO7" i="9"/>
  <c r="BM45" i="9" s="1"/>
  <c r="CU7" i="9"/>
  <c r="CX7" i="9"/>
  <c r="CS7" i="9"/>
  <c r="DP7" i="9"/>
  <c r="CW7" i="9"/>
  <c r="CV7" i="9"/>
  <c r="CI7" i="9"/>
  <c r="CP7" i="9" s="1"/>
  <c r="CM7" i="9"/>
  <c r="BK45" i="9" s="1"/>
  <c r="DK7" i="9"/>
  <c r="BH78" i="9" s="1"/>
  <c r="AM22" i="16"/>
  <c r="P46" i="11" s="1"/>
  <c r="AH45" i="27"/>
  <c r="AK63" i="16"/>
  <c r="AK48" i="16"/>
  <c r="AK8" i="16"/>
  <c r="AK4" i="24"/>
  <c r="AK3" i="24"/>
  <c r="AK7" i="16"/>
  <c r="AK5" i="24"/>
  <c r="AK39" i="16"/>
  <c r="AH67" i="10"/>
  <c r="AH74" i="10" s="1"/>
  <c r="AH76" i="10" s="1"/>
  <c r="AH95" i="10"/>
  <c r="AH81" i="10"/>
  <c r="AH117" i="10"/>
  <c r="AH119" i="10" s="1"/>
  <c r="AH110" i="10"/>
  <c r="AH69" i="10"/>
  <c r="AH27" i="10"/>
  <c r="AH16" i="10"/>
  <c r="AH36" i="10"/>
  <c r="AH3" i="10"/>
  <c r="AH8" i="10"/>
  <c r="AH32" i="10"/>
  <c r="AH33" i="10" s="1"/>
  <c r="AH20" i="10"/>
  <c r="FO7" i="10"/>
  <c r="FP43" i="10"/>
  <c r="FP122" i="10"/>
  <c r="AI176" i="10"/>
  <c r="AI163" i="10"/>
  <c r="AI175" i="10"/>
  <c r="AI164" i="10"/>
  <c r="AI154" i="10"/>
  <c r="AI160" i="10"/>
  <c r="AI174" i="10"/>
  <c r="AI156" i="10"/>
  <c r="AI155" i="10"/>
  <c r="AI165" i="10"/>
  <c r="AI170" i="10"/>
  <c r="AI159" i="10"/>
  <c r="AI157" i="10"/>
  <c r="AG24" i="27" s="1"/>
  <c r="AI177" i="10"/>
  <c r="AI169" i="10"/>
  <c r="AI158" i="10"/>
  <c r="AI171" i="10"/>
  <c r="AI166" i="10"/>
  <c r="AI167" i="10"/>
  <c r="AI153" i="10"/>
  <c r="AI168" i="10"/>
  <c r="O8" i="11"/>
  <c r="O45" i="11"/>
  <c r="O6" i="11"/>
  <c r="O43" i="11"/>
  <c r="V56" i="23"/>
  <c r="P34" i="11"/>
  <c r="V55" i="23" s="1"/>
  <c r="AM21" i="16"/>
  <c r="AH46" i="27"/>
  <c r="AH47" i="27"/>
  <c r="AH11" i="27"/>
  <c r="AJ131" i="10"/>
  <c r="AH10" i="27" s="1"/>
  <c r="AM15" i="16"/>
  <c r="AW15" i="9"/>
  <c r="AX15" i="9"/>
  <c r="C17" i="9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C169" i="9" s="1"/>
  <c r="C170" i="9" s="1"/>
  <c r="C171" i="9" s="1"/>
  <c r="C172" i="9" s="1"/>
  <c r="C173" i="9" s="1"/>
  <c r="C174" i="9" s="1"/>
  <c r="C175" i="9" s="1"/>
  <c r="C176" i="9" s="1"/>
  <c r="C177" i="9" s="1"/>
  <c r="AH20" i="27"/>
  <c r="AH19" i="27"/>
  <c r="AS5" i="18"/>
  <c r="AS4" i="18"/>
  <c r="AS22" i="18"/>
  <c r="AG122" i="10"/>
  <c r="AJ6" i="24"/>
  <c r="AG43" i="10"/>
  <c r="AG41" i="10" s="1"/>
  <c r="AR6" i="18"/>
  <c r="AF7" i="10"/>
  <c r="M13" i="11"/>
  <c r="AG5" i="10"/>
  <c r="AF6" i="19"/>
  <c r="AJ9" i="16"/>
  <c r="AI128" i="10"/>
  <c r="AI138" i="10"/>
  <c r="AL25" i="16" s="1"/>
  <c r="AI125" i="10"/>
  <c r="AL12" i="16" s="1"/>
  <c r="AL11" i="16" s="1"/>
  <c r="AI137" i="10"/>
  <c r="AL24" i="16" s="1"/>
  <c r="AI126" i="10"/>
  <c r="AL13" i="16" s="1"/>
  <c r="AI129" i="10"/>
  <c r="AI141" i="10"/>
  <c r="AL28" i="16" s="1"/>
  <c r="AI146" i="10"/>
  <c r="AL33" i="16" s="1"/>
  <c r="AI140" i="10"/>
  <c r="AL27" i="16" s="1"/>
  <c r="AI124" i="10"/>
  <c r="AI121" i="10" s="1"/>
  <c r="AI139" i="10"/>
  <c r="AL26" i="16" s="1"/>
  <c r="AI134" i="10"/>
  <c r="AI148" i="10"/>
  <c r="AI142" i="10"/>
  <c r="AG13" i="27" s="1"/>
  <c r="AI145" i="10"/>
  <c r="AL32" i="16" s="1"/>
  <c r="AL34" i="16" s="1"/>
  <c r="AI136" i="10"/>
  <c r="AL23" i="16" s="1"/>
  <c r="AI130" i="10"/>
  <c r="AL17" i="16" s="1"/>
  <c r="AI127" i="10"/>
  <c r="AL14" i="16" s="1"/>
  <c r="AI147" i="10"/>
  <c r="AG14" i="27" s="1"/>
  <c r="AI135" i="10"/>
  <c r="AI34" i="10"/>
  <c r="AM35" i="16"/>
  <c r="V39" i="23"/>
  <c r="P47" i="11"/>
  <c r="AH7" i="27"/>
  <c r="AH30" i="27"/>
  <c r="F33" i="30"/>
  <c r="F7" i="30"/>
  <c r="J98" i="9"/>
  <c r="J8" i="9"/>
  <c r="J49" i="9" s="1"/>
  <c r="J10" i="9"/>
  <c r="J11" i="9"/>
  <c r="J42" i="9" s="1"/>
  <c r="J69" i="9"/>
  <c r="J71" i="9"/>
  <c r="AQ57" i="10"/>
  <c r="BM112" i="9"/>
  <c r="BN76" i="9"/>
  <c r="BL12" i="9"/>
  <c r="BI112" i="9"/>
  <c r="BH112" i="9"/>
  <c r="BL77" i="9"/>
  <c r="BH77" i="9"/>
  <c r="Y54" i="23"/>
  <c r="CC184" i="10"/>
  <c r="CC183" i="10" s="1"/>
  <c r="CC217" i="10"/>
  <c r="DQ6" i="9"/>
  <c r="BG77" i="9"/>
  <c r="BN11" i="9"/>
  <c r="BE11" i="9" s="1"/>
  <c r="BG112" i="9"/>
  <c r="BN112" i="9" s="1"/>
  <c r="BE112" i="9" s="1"/>
  <c r="BF114" i="9"/>
  <c r="BF78" i="9"/>
  <c r="BF13" i="9"/>
  <c r="BF45" i="9"/>
  <c r="BJ12" i="9"/>
  <c r="BJ77" i="9"/>
  <c r="BH12" i="9"/>
  <c r="BM12" i="9"/>
  <c r="CA7" i="10"/>
  <c r="CB43" i="10"/>
  <c r="CB122" i="10"/>
  <c r="CB153" i="10" s="1"/>
  <c r="CB185" i="10" s="1"/>
  <c r="CD216" i="10"/>
  <c r="CD215" i="10" s="1"/>
  <c r="BN140" i="9"/>
  <c r="BE110" i="9"/>
  <c r="BG44" i="9"/>
  <c r="BN44" i="9" s="1"/>
  <c r="BE44" i="9" s="1"/>
  <c r="BG12" i="9"/>
  <c r="CY6" i="9"/>
  <c r="U38" i="23"/>
  <c r="U25" i="23"/>
  <c r="U24" i="23" s="1"/>
  <c r="U6" i="23"/>
  <c r="U60" i="23"/>
  <c r="U66" i="23"/>
  <c r="U78" i="23"/>
  <c r="U51" i="23"/>
  <c r="T8" i="23"/>
  <c r="U98" i="23"/>
  <c r="BB3" i="23"/>
  <c r="CC8" i="9"/>
  <c r="CD8" i="9" s="1"/>
  <c r="CF8" i="9" s="1"/>
  <c r="CB9" i="9"/>
  <c r="BK112" i="9"/>
  <c r="BK77" i="9"/>
  <c r="DZ6" i="9"/>
  <c r="BI77" i="9"/>
  <c r="BM77" i="9"/>
  <c r="BI12" i="9"/>
  <c r="HY5" i="10"/>
  <c r="J72" i="9"/>
  <c r="Y44" i="23"/>
  <c r="BF8" i="23" s="1"/>
  <c r="J50" i="9"/>
  <c r="BF31" i="23"/>
  <c r="X44" i="23"/>
  <c r="X54" i="23"/>
  <c r="BE31" i="23"/>
  <c r="CM48" i="10"/>
  <c r="AQ95" i="10"/>
  <c r="AQ93" i="10" s="1"/>
  <c r="CM34" i="10"/>
  <c r="CM45" i="10"/>
  <c r="CL12" i="10"/>
  <c r="CL17" i="10" s="1"/>
  <c r="CL23" i="10" s="1"/>
  <c r="CL27" i="10" s="1"/>
  <c r="CL30" i="10" s="1"/>
  <c r="CL5" i="10" s="1"/>
  <c r="AS141" i="10"/>
  <c r="H111" i="9" s="1"/>
  <c r="AS129" i="10"/>
  <c r="D16" i="30" s="1"/>
  <c r="AS140" i="10"/>
  <c r="H110" i="9" s="1"/>
  <c r="AS134" i="10"/>
  <c r="D18" i="30" s="1"/>
  <c r="AS130" i="10"/>
  <c r="H100" i="9" s="1"/>
  <c r="H101" i="9" s="1"/>
  <c r="AS148" i="10"/>
  <c r="AS136" i="10"/>
  <c r="H106" i="9" s="1"/>
  <c r="AS127" i="10"/>
  <c r="H93" i="9" s="1"/>
  <c r="AS139" i="10"/>
  <c r="H109" i="9" s="1"/>
  <c r="AS128" i="10"/>
  <c r="D15" i="30" s="1"/>
  <c r="AS142" i="10"/>
  <c r="D19" i="30" s="1"/>
  <c r="AS125" i="10"/>
  <c r="H91" i="9" s="1"/>
  <c r="AS147" i="10"/>
  <c r="D20" i="30" s="1"/>
  <c r="AS138" i="10"/>
  <c r="H108" i="9" s="1"/>
  <c r="AS126" i="10"/>
  <c r="H92" i="9" s="1"/>
  <c r="AS146" i="10"/>
  <c r="AS124" i="10"/>
  <c r="D17" i="30" s="1"/>
  <c r="AS135" i="10"/>
  <c r="H105" i="9" s="1"/>
  <c r="AS137" i="10"/>
  <c r="H107" i="9" s="1"/>
  <c r="AS145" i="10"/>
  <c r="CN41" i="10"/>
  <c r="CN148" i="10" s="1"/>
  <c r="F42" i="30"/>
  <c r="F44" i="30"/>
  <c r="I115" i="9"/>
  <c r="I66" i="9"/>
  <c r="I112" i="9"/>
  <c r="I71" i="9" s="1"/>
  <c r="G13" i="30"/>
  <c r="I3" i="9"/>
  <c r="I69" i="9"/>
  <c r="GE127" i="10"/>
  <c r="GE126" i="10"/>
  <c r="GE124" i="10"/>
  <c r="GE128" i="10"/>
  <c r="GE125" i="10"/>
  <c r="GE129" i="10"/>
  <c r="J52" i="9"/>
  <c r="J12" i="9"/>
  <c r="J59" i="9"/>
  <c r="AY3" i="18"/>
  <c r="AY7" i="18" s="1"/>
  <c r="AM4" i="19"/>
  <c r="AM7" i="19" s="1"/>
  <c r="AQ5" i="16"/>
  <c r="AQ10" i="16" s="1"/>
  <c r="AQ40" i="16" s="1"/>
  <c r="AQ49" i="16" s="1"/>
  <c r="I98" i="9"/>
  <c r="G20" i="30"/>
  <c r="G15" i="30"/>
  <c r="I148" i="9"/>
  <c r="I123" i="9"/>
  <c r="CA5" i="10"/>
  <c r="CE5" i="10"/>
  <c r="CB5" i="10"/>
  <c r="CF5" i="10"/>
  <c r="CC5" i="10"/>
  <c r="CG5" i="10"/>
  <c r="CD5" i="10"/>
  <c r="CH5" i="10"/>
  <c r="J148" i="9"/>
  <c r="I161" i="9"/>
  <c r="EI140" i="10"/>
  <c r="EI134" i="10"/>
  <c r="E31" i="30" s="1"/>
  <c r="I162" i="9"/>
  <c r="I163" i="9"/>
  <c r="EI141" i="10"/>
  <c r="I173" i="9"/>
  <c r="HX9" i="10"/>
  <c r="EG41" i="10"/>
  <c r="HV7" i="10"/>
  <c r="GB43" i="10"/>
  <c r="AR103" i="10"/>
  <c r="AR105" i="10" s="1"/>
  <c r="AR119" i="10" s="1"/>
  <c r="AN34" i="10"/>
  <c r="E39" i="30"/>
  <c r="AR61" i="10"/>
  <c r="AR76" i="10" s="1"/>
  <c r="AR41" i="10" s="1"/>
  <c r="EJ142" i="10"/>
  <c r="F43" i="30"/>
  <c r="J57" i="9"/>
  <c r="GD41" i="10"/>
  <c r="AQ53" i="10"/>
  <c r="AQ48" i="10"/>
  <c r="GC5" i="10"/>
  <c r="EF43" i="10"/>
  <c r="GA7" i="10"/>
  <c r="EH125" i="10"/>
  <c r="H155" i="9" s="1"/>
  <c r="EH124" i="10"/>
  <c r="EH130" i="10"/>
  <c r="H160" i="9" s="1"/>
  <c r="EH128" i="10"/>
  <c r="H158" i="9" s="1"/>
  <c r="EH131" i="10"/>
  <c r="D30" i="30" s="1"/>
  <c r="EH126" i="10"/>
  <c r="D29" i="30" s="1"/>
  <c r="EH129" i="10"/>
  <c r="H159" i="9" s="1"/>
  <c r="EH127" i="10"/>
  <c r="H157" i="9" s="1"/>
  <c r="EH133" i="10"/>
  <c r="EH132" i="10"/>
  <c r="I144" i="9"/>
  <c r="I145" i="9" s="1"/>
  <c r="I132" i="9"/>
  <c r="I134" i="9" s="1"/>
  <c r="I136" i="9" s="1"/>
  <c r="CO127" i="10"/>
  <c r="E36" i="30"/>
  <c r="I120" i="9"/>
  <c r="J164" i="9"/>
  <c r="J56" i="9"/>
  <c r="J53" i="9"/>
  <c r="J55" i="9"/>
  <c r="I154" i="9"/>
  <c r="EI135" i="10"/>
  <c r="I156" i="9"/>
  <c r="E42" i="30"/>
  <c r="I175" i="9"/>
  <c r="I176" i="9"/>
  <c r="HY124" i="10"/>
  <c r="F21" i="30" s="1"/>
  <c r="HY46" i="10"/>
  <c r="HY125" i="10"/>
  <c r="HY71" i="10"/>
  <c r="HY126" i="10"/>
  <c r="F22" i="30" s="1"/>
  <c r="HY128" i="10"/>
  <c r="HY50" i="10"/>
  <c r="HY72" i="10" s="1"/>
  <c r="HY127" i="10"/>
  <c r="HY73" i="10"/>
  <c r="H174" i="9"/>
  <c r="HW43" i="10"/>
  <c r="HY62" i="10"/>
  <c r="HY56" i="10"/>
  <c r="AQ67" i="10"/>
  <c r="AQ74" i="10" s="1"/>
  <c r="AQ110" i="10"/>
  <c r="AQ81" i="10"/>
  <c r="AQ90" i="10" s="1"/>
  <c r="AQ99" i="10"/>
  <c r="AQ114" i="10"/>
  <c r="EG20" i="10"/>
  <c r="EG5" i="10" s="1"/>
  <c r="AH38" i="27"/>
  <c r="AH39" i="27"/>
  <c r="AH37" i="27"/>
  <c r="AH36" i="27"/>
  <c r="I128" i="9" l="1"/>
  <c r="I121" i="9"/>
  <c r="J128" i="9"/>
  <c r="I58" i="9"/>
  <c r="I59" i="9"/>
  <c r="I127" i="9"/>
  <c r="I129" i="9" s="1"/>
  <c r="CO137" i="10"/>
  <c r="I73" i="9"/>
  <c r="BJ13" i="9"/>
  <c r="AH34" i="10"/>
  <c r="HW12" i="10"/>
  <c r="H175" i="9" s="1"/>
  <c r="HW65" i="10"/>
  <c r="HW63" i="10"/>
  <c r="HW60" i="10"/>
  <c r="HW59" i="10"/>
  <c r="HW58" i="10"/>
  <c r="HW57" i="10"/>
  <c r="HW64" i="10"/>
  <c r="HW53" i="10"/>
  <c r="HW51" i="10"/>
  <c r="HW66" i="10"/>
  <c r="HW52" i="10"/>
  <c r="HW49" i="10"/>
  <c r="HW48" i="10"/>
  <c r="HW47" i="10"/>
  <c r="EF70" i="10"/>
  <c r="EF64" i="10"/>
  <c r="EF67" i="10"/>
  <c r="EF66" i="10"/>
  <c r="EF65" i="10"/>
  <c r="EF59" i="10"/>
  <c r="EF54" i="10"/>
  <c r="EF53" i="10"/>
  <c r="EF60" i="10"/>
  <c r="EF52" i="10"/>
  <c r="EF51" i="10"/>
  <c r="EF58" i="10"/>
  <c r="EF57" i="10"/>
  <c r="EF50" i="10"/>
  <c r="EF49" i="10"/>
  <c r="EF47" i="10"/>
  <c r="EF46" i="10"/>
  <c r="GB51" i="10"/>
  <c r="GB50" i="10"/>
  <c r="GB49" i="10"/>
  <c r="GB48" i="10"/>
  <c r="GB47" i="10"/>
  <c r="GB46" i="10"/>
  <c r="CG33" i="10"/>
  <c r="CG29" i="10"/>
  <c r="CG16" i="10"/>
  <c r="CG20" i="10"/>
  <c r="CG15" i="10"/>
  <c r="CG9" i="10"/>
  <c r="CG10" i="10"/>
  <c r="CG11" i="10"/>
  <c r="CG26" i="10"/>
  <c r="CG21" i="10"/>
  <c r="CG8" i="10"/>
  <c r="CE26" i="10"/>
  <c r="CE21" i="10"/>
  <c r="CE15" i="10"/>
  <c r="CE20" i="10"/>
  <c r="CE16" i="10"/>
  <c r="CE8" i="10"/>
  <c r="CE33" i="10"/>
  <c r="CE10" i="10"/>
  <c r="CE9" i="10"/>
  <c r="CE29" i="10"/>
  <c r="CE11" i="10"/>
  <c r="AG116" i="10"/>
  <c r="AG111" i="10"/>
  <c r="AG110" i="10" s="1"/>
  <c r="AG101" i="10"/>
  <c r="AG98" i="10"/>
  <c r="AG89" i="10"/>
  <c r="AG113" i="10"/>
  <c r="AG109" i="10"/>
  <c r="AG117" i="10" s="1"/>
  <c r="AG119" i="10" s="1"/>
  <c r="AG87" i="10"/>
  <c r="AG83" i="10"/>
  <c r="AG115" i="10"/>
  <c r="AG114" i="10" s="1"/>
  <c r="AG94" i="10"/>
  <c r="AG112" i="10"/>
  <c r="AG100" i="10"/>
  <c r="AG96" i="10"/>
  <c r="AG84" i="10"/>
  <c r="AG71" i="10"/>
  <c r="AG97" i="10"/>
  <c r="AG88" i="10"/>
  <c r="AG86" i="10"/>
  <c r="AG85" i="10" s="1"/>
  <c r="AG102" i="10"/>
  <c r="AG82" i="10"/>
  <c r="AG72" i="10"/>
  <c r="AG70" i="10"/>
  <c r="AG69" i="10" s="1"/>
  <c r="AG73" i="10"/>
  <c r="AG65" i="10"/>
  <c r="AG64" i="10"/>
  <c r="AG66" i="10"/>
  <c r="AG59" i="10"/>
  <c r="AG56" i="10"/>
  <c r="AG60" i="10"/>
  <c r="AG55" i="10"/>
  <c r="AG57" i="10" s="1"/>
  <c r="AG49" i="10"/>
  <c r="AG51" i="10"/>
  <c r="AG53" i="10" s="1"/>
  <c r="AG50" i="10"/>
  <c r="AG52" i="10"/>
  <c r="HV14" i="10"/>
  <c r="HV13" i="10"/>
  <c r="HV10" i="10"/>
  <c r="HV11" i="10"/>
  <c r="G174" i="9" s="1"/>
  <c r="CC33" i="10"/>
  <c r="CC29" i="10"/>
  <c r="CC16" i="10"/>
  <c r="CC20" i="10"/>
  <c r="CC15" i="10"/>
  <c r="CC9" i="10"/>
  <c r="CC11" i="10"/>
  <c r="CC10" i="10"/>
  <c r="CC26" i="10"/>
  <c r="CC21" i="10"/>
  <c r="CC8" i="10"/>
  <c r="CA26" i="10"/>
  <c r="CA21" i="10"/>
  <c r="CA15" i="10"/>
  <c r="CA20" i="10"/>
  <c r="CA33" i="10"/>
  <c r="CA29" i="10"/>
  <c r="CA8" i="10"/>
  <c r="CA16" i="10"/>
  <c r="CA10" i="10"/>
  <c r="CA11" i="10"/>
  <c r="CA9" i="10"/>
  <c r="CH20" i="10"/>
  <c r="CH26" i="10"/>
  <c r="CH21" i="10"/>
  <c r="CH33" i="10"/>
  <c r="CH29" i="10"/>
  <c r="CH16" i="10"/>
  <c r="CH15" i="10"/>
  <c r="CH11" i="10"/>
  <c r="CH10" i="10"/>
  <c r="CH8" i="10"/>
  <c r="CH9" i="10"/>
  <c r="CF15" i="10"/>
  <c r="CF33" i="10"/>
  <c r="CF29" i="10"/>
  <c r="CF16" i="10"/>
  <c r="CF26" i="10"/>
  <c r="CF21" i="10"/>
  <c r="CF10" i="10"/>
  <c r="CF8" i="10"/>
  <c r="CF9" i="10"/>
  <c r="CF20" i="10"/>
  <c r="CF11" i="10"/>
  <c r="GA14" i="10"/>
  <c r="GA9" i="10"/>
  <c r="GA13" i="10"/>
  <c r="GA12" i="10"/>
  <c r="GA11" i="10"/>
  <c r="GA10" i="10"/>
  <c r="CD20" i="10"/>
  <c r="CD26" i="10"/>
  <c r="CD21" i="10"/>
  <c r="CD33" i="10"/>
  <c r="CD29" i="10"/>
  <c r="CD16" i="10"/>
  <c r="CD11" i="10"/>
  <c r="CD15" i="10"/>
  <c r="CD8" i="10"/>
  <c r="CD10" i="10"/>
  <c r="CD9" i="10"/>
  <c r="CB15" i="10"/>
  <c r="CB33" i="10"/>
  <c r="CB29" i="10"/>
  <c r="CB16" i="10"/>
  <c r="CB26" i="10"/>
  <c r="CB21" i="10"/>
  <c r="CB10" i="10"/>
  <c r="CB8" i="10"/>
  <c r="CB9" i="10"/>
  <c r="CB20" i="10"/>
  <c r="CB11" i="10"/>
  <c r="J127" i="9"/>
  <c r="J129" i="9" s="1"/>
  <c r="CO132" i="10"/>
  <c r="DW122" i="10"/>
  <c r="DV7" i="10"/>
  <c r="DW43" i="10"/>
  <c r="HK122" i="10"/>
  <c r="HJ7" i="10"/>
  <c r="HK43" i="10"/>
  <c r="DX139" i="10"/>
  <c r="DX145" i="10"/>
  <c r="E33" i="30"/>
  <c r="W54" i="23"/>
  <c r="BK113" i="9"/>
  <c r="J132" i="9"/>
  <c r="J134" i="9" s="1"/>
  <c r="J136" i="9" s="1"/>
  <c r="J34" i="9" s="1"/>
  <c r="J121" i="9"/>
  <c r="J123" i="9"/>
  <c r="J61" i="9" s="1"/>
  <c r="E32" i="30"/>
  <c r="BM78" i="9"/>
  <c r="E7" i="30"/>
  <c r="J120" i="9"/>
  <c r="J124" i="9" s="1"/>
  <c r="CP127" i="10"/>
  <c r="CP132" i="10" s="1"/>
  <c r="CP138" i="10" s="1"/>
  <c r="J13" i="9"/>
  <c r="J65" i="9" s="1"/>
  <c r="AT3" i="9"/>
  <c r="AK96" i="9" s="1"/>
  <c r="J2" i="9"/>
  <c r="J1" i="9" s="1"/>
  <c r="AG11" i="27"/>
  <c r="AL15" i="16"/>
  <c r="AI131" i="10"/>
  <c r="AG10" i="27" s="1"/>
  <c r="M12" i="11"/>
  <c r="M10" i="11"/>
  <c r="M32" i="11"/>
  <c r="M63" i="11"/>
  <c r="M92" i="11"/>
  <c r="M53" i="11" s="1"/>
  <c r="M9" i="11"/>
  <c r="K45" i="25"/>
  <c r="K48" i="25"/>
  <c r="K46" i="25"/>
  <c r="K47" i="25"/>
  <c r="AL22" i="16"/>
  <c r="O46" i="11" s="1"/>
  <c r="AG45" i="27"/>
  <c r="F18" i="30"/>
  <c r="AL21" i="16"/>
  <c r="AL29" i="16" s="1"/>
  <c r="O44" i="11" s="1"/>
  <c r="AG46" i="27"/>
  <c r="AG47" i="27"/>
  <c r="AJ39" i="16"/>
  <c r="AJ48" i="16"/>
  <c r="AJ4" i="24"/>
  <c r="AJ7" i="16"/>
  <c r="AJ5" i="24"/>
  <c r="AJ63" i="16"/>
  <c r="AJ3" i="24"/>
  <c r="AJ8" i="16"/>
  <c r="AE7" i="10"/>
  <c r="AQ6" i="18"/>
  <c r="AI9" i="16"/>
  <c r="AF122" i="10"/>
  <c r="AI6" i="24"/>
  <c r="L13" i="11"/>
  <c r="AE6" i="19"/>
  <c r="AF43" i="10"/>
  <c r="AF41" i="10" s="1"/>
  <c r="AF5" i="10"/>
  <c r="AG151" i="10"/>
  <c r="AE1" i="27"/>
  <c r="FN7" i="10"/>
  <c r="FO43" i="10"/>
  <c r="FO122" i="10"/>
  <c r="AS3" i="18"/>
  <c r="AS7" i="18" s="1"/>
  <c r="AK5" i="16"/>
  <c r="AK10" i="16" s="1"/>
  <c r="AK40" i="16" s="1"/>
  <c r="AK49" i="16" s="1"/>
  <c r="AG4" i="19"/>
  <c r="AG7" i="19" s="1"/>
  <c r="N43" i="11"/>
  <c r="N45" i="11"/>
  <c r="N8" i="11"/>
  <c r="N6" i="11"/>
  <c r="AG20" i="27"/>
  <c r="AG19" i="27"/>
  <c r="AH164" i="10"/>
  <c r="AH156" i="10"/>
  <c r="AH159" i="10"/>
  <c r="AH177" i="10"/>
  <c r="AH176" i="10"/>
  <c r="AH165" i="10"/>
  <c r="AH170" i="10"/>
  <c r="AH155" i="10"/>
  <c r="AH168" i="10"/>
  <c r="AH163" i="10"/>
  <c r="AH154" i="10"/>
  <c r="AH171" i="10"/>
  <c r="AH167" i="10"/>
  <c r="AH169" i="10"/>
  <c r="AH174" i="10"/>
  <c r="AH160" i="10"/>
  <c r="AH153" i="10"/>
  <c r="AH158" i="10"/>
  <c r="AH166" i="10"/>
  <c r="AH175" i="10"/>
  <c r="AH157" i="10"/>
  <c r="AF24" i="27" s="1"/>
  <c r="BD36" i="23"/>
  <c r="V42" i="23"/>
  <c r="BD27" i="23" s="1"/>
  <c r="U39" i="23"/>
  <c r="O47" i="11"/>
  <c r="AL35" i="16"/>
  <c r="O37" i="11"/>
  <c r="AL6" i="16"/>
  <c r="U52" i="23"/>
  <c r="O41" i="11"/>
  <c r="AL18" i="16"/>
  <c r="O33" i="11" s="1"/>
  <c r="AR4" i="18"/>
  <c r="AR22" i="18"/>
  <c r="AR5" i="18"/>
  <c r="V30" i="23"/>
  <c r="P23" i="11"/>
  <c r="U56" i="23"/>
  <c r="O34" i="11"/>
  <c r="U55" i="23" s="1"/>
  <c r="AH137" i="10"/>
  <c r="AK24" i="16" s="1"/>
  <c r="AH134" i="10"/>
  <c r="AH146" i="10"/>
  <c r="AK33" i="16" s="1"/>
  <c r="AH130" i="10"/>
  <c r="AK17" i="16" s="1"/>
  <c r="AH147" i="10"/>
  <c r="AF14" i="27" s="1"/>
  <c r="AH139" i="10"/>
  <c r="AK26" i="16" s="1"/>
  <c r="AH126" i="10"/>
  <c r="AK13" i="16" s="1"/>
  <c r="AH148" i="10"/>
  <c r="AH138" i="10"/>
  <c r="AK25" i="16" s="1"/>
  <c r="AH136" i="10"/>
  <c r="AK23" i="16" s="1"/>
  <c r="AH135" i="10"/>
  <c r="AH128" i="10"/>
  <c r="AH145" i="10"/>
  <c r="AK32" i="16" s="1"/>
  <c r="AK34" i="16" s="1"/>
  <c r="AH124" i="10"/>
  <c r="AH121" i="10" s="1"/>
  <c r="AH141" i="10"/>
  <c r="AK28" i="16" s="1"/>
  <c r="AH142" i="10"/>
  <c r="AF13" i="27" s="1"/>
  <c r="AH129" i="10"/>
  <c r="AH140" i="10"/>
  <c r="AK27" i="16" s="1"/>
  <c r="AH125" i="10"/>
  <c r="AK12" i="16" s="1"/>
  <c r="AK11" i="16" s="1"/>
  <c r="AH127" i="10"/>
  <c r="AK14" i="16" s="1"/>
  <c r="AG7" i="27"/>
  <c r="AG30" i="27"/>
  <c r="AF4" i="27"/>
  <c r="AF5" i="27"/>
  <c r="AF3" i="27"/>
  <c r="AF6" i="27"/>
  <c r="AF9" i="27"/>
  <c r="AF8" i="27"/>
  <c r="AF2" i="27"/>
  <c r="P20" i="11"/>
  <c r="V32" i="23" s="1"/>
  <c r="DX8" i="9"/>
  <c r="DT8" i="9"/>
  <c r="DW8" i="9"/>
  <c r="DS8" i="9"/>
  <c r="DV8" i="9"/>
  <c r="DY8" i="9"/>
  <c r="DU8" i="9"/>
  <c r="DD8" i="9"/>
  <c r="DG8" i="9"/>
  <c r="DC8" i="9"/>
  <c r="DF8" i="9"/>
  <c r="DB8" i="9"/>
  <c r="DE8" i="9"/>
  <c r="DA8" i="9"/>
  <c r="DH8" i="9" s="1"/>
  <c r="CS8" i="9"/>
  <c r="CU8" i="9"/>
  <c r="CK8" i="9"/>
  <c r="BI46" i="9" s="1"/>
  <c r="CJ8" i="9"/>
  <c r="BH46" i="9" s="1"/>
  <c r="DL8" i="9"/>
  <c r="CR8" i="9"/>
  <c r="DP8" i="9"/>
  <c r="DJ8" i="9"/>
  <c r="CM8" i="9"/>
  <c r="BK46" i="9" s="1"/>
  <c r="DN8" i="9"/>
  <c r="CX8" i="9"/>
  <c r="BM14" i="9" s="1"/>
  <c r="CO8" i="9"/>
  <c r="BM46" i="9" s="1"/>
  <c r="CT8" i="9"/>
  <c r="CL8" i="9"/>
  <c r="BJ46" i="9" s="1"/>
  <c r="CN8" i="9"/>
  <c r="BL46" i="9" s="1"/>
  <c r="DK8" i="9"/>
  <c r="CW8" i="9"/>
  <c r="CV8" i="9"/>
  <c r="CI8" i="9"/>
  <c r="CP8" i="9" s="1"/>
  <c r="DM8" i="9"/>
  <c r="DO8" i="9"/>
  <c r="AG12" i="27"/>
  <c r="AL16" i="16"/>
  <c r="AG8" i="10"/>
  <c r="AG27" i="10"/>
  <c r="AG32" i="10"/>
  <c r="AG33" i="10" s="1"/>
  <c r="AG16" i="10"/>
  <c r="AG36" i="10"/>
  <c r="AG20" i="10"/>
  <c r="AG3" i="10"/>
  <c r="AG90" i="10"/>
  <c r="AG67" i="10"/>
  <c r="AG74" i="10" s="1"/>
  <c r="AG76" i="10" s="1"/>
  <c r="AG48" i="10"/>
  <c r="AG61" i="10" s="1"/>
  <c r="AG99" i="10"/>
  <c r="AG103" i="10" s="1"/>
  <c r="AG105" i="10" s="1"/>
  <c r="AG95" i="10"/>
  <c r="AG81" i="10"/>
  <c r="AG93" i="10"/>
  <c r="P37" i="11"/>
  <c r="AM29" i="16"/>
  <c r="P44" i="11" s="1"/>
  <c r="Q43" i="25"/>
  <c r="P35" i="11"/>
  <c r="V53" i="23"/>
  <c r="AM36" i="16"/>
  <c r="P42" i="11"/>
  <c r="J41" i="9"/>
  <c r="BG28" i="23"/>
  <c r="I15" i="9"/>
  <c r="BI13" i="9"/>
  <c r="BI113" i="9"/>
  <c r="BH113" i="9"/>
  <c r="BJ113" i="9"/>
  <c r="BM13" i="9"/>
  <c r="BH13" i="9"/>
  <c r="BH114" i="9" s="1"/>
  <c r="BL113" i="9"/>
  <c r="BN77" i="9"/>
  <c r="BE77" i="9" s="1"/>
  <c r="BM113" i="9"/>
  <c r="BE76" i="9"/>
  <c r="CB10" i="9"/>
  <c r="CC9" i="9"/>
  <c r="CD9" i="9" s="1"/>
  <c r="CF9" i="9" s="1"/>
  <c r="BN12" i="9"/>
  <c r="BE12" i="9" s="1"/>
  <c r="BG113" i="9"/>
  <c r="BN113" i="9" s="1"/>
  <c r="BE113" i="9" s="1"/>
  <c r="CB184" i="10"/>
  <c r="CB183" i="10" s="1"/>
  <c r="CB217" i="10"/>
  <c r="CA122" i="10"/>
  <c r="CA153" i="10" s="1"/>
  <c r="CA185" i="10" s="1"/>
  <c r="BZ7" i="10"/>
  <c r="CA43" i="10"/>
  <c r="BG45" i="9"/>
  <c r="BN45" i="9" s="1"/>
  <c r="BE45" i="9" s="1"/>
  <c r="BG13" i="9"/>
  <c r="CY7" i="9"/>
  <c r="BJ78" i="9"/>
  <c r="BL78" i="9"/>
  <c r="BL13" i="9"/>
  <c r="BF14" i="9"/>
  <c r="BF46" i="9"/>
  <c r="BF79" i="9"/>
  <c r="BF115" i="9"/>
  <c r="T98" i="23"/>
  <c r="T78" i="23"/>
  <c r="T60" i="23"/>
  <c r="T25" i="23"/>
  <c r="T24" i="23" s="1"/>
  <c r="T6" i="23"/>
  <c r="S8" i="23"/>
  <c r="T51" i="23"/>
  <c r="BA3" i="23"/>
  <c r="T66" i="23"/>
  <c r="T38" i="23"/>
  <c r="DQ7" i="9"/>
  <c r="BG78" i="9"/>
  <c r="CC216" i="10"/>
  <c r="CC215" i="10" s="1"/>
  <c r="BK13" i="9"/>
  <c r="BK114" i="9" s="1"/>
  <c r="BI78" i="9"/>
  <c r="DZ7" i="9"/>
  <c r="CL45" i="10"/>
  <c r="BE8" i="23"/>
  <c r="BF28" i="23"/>
  <c r="CM51" i="10"/>
  <c r="CM41" i="10" s="1"/>
  <c r="CM148" i="10" s="1"/>
  <c r="BD8" i="23"/>
  <c r="BE28" i="23"/>
  <c r="CL48" i="10"/>
  <c r="GC41" i="10"/>
  <c r="GC124" i="10" s="1"/>
  <c r="I57" i="9"/>
  <c r="AQ117" i="10"/>
  <c r="AQ103" i="10"/>
  <c r="AQ105" i="10" s="1"/>
  <c r="AQ61" i="10"/>
  <c r="AQ76" i="10" s="1"/>
  <c r="AQ41" i="10" s="1"/>
  <c r="HW74" i="10"/>
  <c r="H176" i="9"/>
  <c r="HY70" i="10"/>
  <c r="HY41" i="10"/>
  <c r="J142" i="9"/>
  <c r="H162" i="9"/>
  <c r="EH134" i="10"/>
  <c r="D31" i="30" s="1"/>
  <c r="EH140" i="10"/>
  <c r="H156" i="9"/>
  <c r="H154" i="9"/>
  <c r="I61" i="9" s="1"/>
  <c r="EH135" i="10"/>
  <c r="EF41" i="10"/>
  <c r="EG128" i="10"/>
  <c r="G158" i="9" s="1"/>
  <c r="EG132" i="10"/>
  <c r="EG126" i="10"/>
  <c r="EG133" i="10"/>
  <c r="EG129" i="10"/>
  <c r="G159" i="9" s="1"/>
  <c r="EG130" i="10"/>
  <c r="G160" i="9" s="1"/>
  <c r="EG125" i="10"/>
  <c r="G155" i="9" s="1"/>
  <c r="EG127" i="10"/>
  <c r="G157" i="9" s="1"/>
  <c r="EG124" i="10"/>
  <c r="EG131" i="10"/>
  <c r="CS41" i="10"/>
  <c r="EB41" i="10"/>
  <c r="EA41" i="10"/>
  <c r="DX41" i="10"/>
  <c r="DZ41" i="10"/>
  <c r="EC41" i="10"/>
  <c r="DY41" i="10"/>
  <c r="DW41" i="10"/>
  <c r="I55" i="9"/>
  <c r="J68" i="9"/>
  <c r="J149" i="9"/>
  <c r="F37" i="30"/>
  <c r="F38" i="30"/>
  <c r="I142" i="9"/>
  <c r="I34" i="9"/>
  <c r="I140" i="9"/>
  <c r="E38" i="30"/>
  <c r="E37" i="30"/>
  <c r="I149" i="9"/>
  <c r="I68" i="9"/>
  <c r="J171" i="9"/>
  <c r="J170" i="9"/>
  <c r="J168" i="9"/>
  <c r="CN131" i="10"/>
  <c r="D28" i="30" s="1"/>
  <c r="CN141" i="10"/>
  <c r="CN125" i="10"/>
  <c r="H122" i="9" s="1"/>
  <c r="CN136" i="10"/>
  <c r="H133" i="9" s="1"/>
  <c r="CN135" i="10"/>
  <c r="CN144" i="10"/>
  <c r="CN123" i="10"/>
  <c r="D24" i="30" s="1"/>
  <c r="CN124" i="10"/>
  <c r="D25" i="30" s="1"/>
  <c r="CN126" i="10"/>
  <c r="D26" i="30" s="1"/>
  <c r="CN130" i="10"/>
  <c r="D27" i="30" s="1"/>
  <c r="H90" i="9"/>
  <c r="D39" i="30"/>
  <c r="H113" i="9"/>
  <c r="CO138" i="10"/>
  <c r="CL34" i="10"/>
  <c r="E44" i="30"/>
  <c r="I72" i="9"/>
  <c r="HW9" i="10"/>
  <c r="H173" i="9"/>
  <c r="EC5" i="10"/>
  <c r="DV5" i="10"/>
  <c r="DY5" i="10"/>
  <c r="EB5" i="10"/>
  <c r="DW5" i="10"/>
  <c r="DZ5" i="10"/>
  <c r="EA5" i="10"/>
  <c r="DX5" i="10"/>
  <c r="FS5" i="10"/>
  <c r="FU5" i="10"/>
  <c r="FW5" i="10"/>
  <c r="FQ5" i="10"/>
  <c r="FO5" i="10"/>
  <c r="FV5" i="10"/>
  <c r="FT5" i="10"/>
  <c r="FX5" i="10"/>
  <c r="FR5" i="10"/>
  <c r="FP5" i="10"/>
  <c r="FN5" i="10"/>
  <c r="I130" i="9"/>
  <c r="I33" i="9"/>
  <c r="I124" i="9"/>
  <c r="I26" i="9"/>
  <c r="I146" i="9"/>
  <c r="I35" i="9"/>
  <c r="H163" i="9"/>
  <c r="EH141" i="10"/>
  <c r="H161" i="9"/>
  <c r="HU7" i="10"/>
  <c r="GA43" i="10"/>
  <c r="GD126" i="10"/>
  <c r="GD124" i="10"/>
  <c r="GD125" i="10"/>
  <c r="GD128" i="10"/>
  <c r="GD127" i="10"/>
  <c r="GD129" i="10"/>
  <c r="AR140" i="10"/>
  <c r="G110" i="9" s="1"/>
  <c r="AR139" i="10"/>
  <c r="G109" i="9" s="1"/>
  <c r="AR130" i="10"/>
  <c r="G100" i="9" s="1"/>
  <c r="G101" i="9" s="1"/>
  <c r="AR136" i="10"/>
  <c r="G106" i="9" s="1"/>
  <c r="AR135" i="10"/>
  <c r="G105" i="9" s="1"/>
  <c r="EE41" i="10"/>
  <c r="AR147" i="10"/>
  <c r="AR127" i="10"/>
  <c r="G93" i="9" s="1"/>
  <c r="AR142" i="10"/>
  <c r="C19" i="30" s="1"/>
  <c r="AR148" i="10"/>
  <c r="AR141" i="10"/>
  <c r="G111" i="9" s="1"/>
  <c r="AR137" i="10"/>
  <c r="G107" i="9" s="1"/>
  <c r="AR128" i="10"/>
  <c r="AR125" i="10"/>
  <c r="G91" i="9" s="1"/>
  <c r="AR124" i="10"/>
  <c r="AR134" i="10"/>
  <c r="AR146" i="10"/>
  <c r="AR138" i="10"/>
  <c r="G108" i="9" s="1"/>
  <c r="AN41" i="10"/>
  <c r="AR126" i="10"/>
  <c r="G92" i="9" s="1"/>
  <c r="AR129" i="10"/>
  <c r="AR145" i="10"/>
  <c r="HV43" i="10"/>
  <c r="G177" i="9"/>
  <c r="HX124" i="10"/>
  <c r="E21" i="30" s="1"/>
  <c r="HX46" i="10"/>
  <c r="HX50" i="10"/>
  <c r="HX72" i="10" s="1"/>
  <c r="HX127" i="10"/>
  <c r="HX73" i="10"/>
  <c r="HX128" i="10"/>
  <c r="HX126" i="10"/>
  <c r="E22" i="30" s="1"/>
  <c r="HX125" i="10"/>
  <c r="HX71" i="10"/>
  <c r="I56" i="9"/>
  <c r="I164" i="9"/>
  <c r="J45" i="9"/>
  <c r="J167" i="9"/>
  <c r="J166" i="9"/>
  <c r="J169" i="9"/>
  <c r="J21" i="9" s="1"/>
  <c r="I9" i="9"/>
  <c r="I11" i="9"/>
  <c r="I10" i="9"/>
  <c r="I8" i="9"/>
  <c r="AS131" i="10"/>
  <c r="D13" i="30" s="1"/>
  <c r="H95" i="9"/>
  <c r="H70" i="9" s="1"/>
  <c r="H104" i="9"/>
  <c r="H97" i="9"/>
  <c r="D44" i="30"/>
  <c r="F45" i="30"/>
  <c r="I137" i="9"/>
  <c r="EF20" i="10"/>
  <c r="EF5" i="10" s="1"/>
  <c r="GB5" i="10"/>
  <c r="HX5" i="10"/>
  <c r="HX62" i="10"/>
  <c r="HX56" i="10"/>
  <c r="EI142" i="10"/>
  <c r="H67" i="9"/>
  <c r="AG38" i="27"/>
  <c r="AG37" i="27"/>
  <c r="AG36" i="27"/>
  <c r="AG39" i="27"/>
  <c r="HV12" i="10" l="1"/>
  <c r="BJ114" i="9"/>
  <c r="J140" i="9"/>
  <c r="GA50" i="10"/>
  <c r="GA51" i="10"/>
  <c r="GA49" i="10"/>
  <c r="GA48" i="10"/>
  <c r="GA47" i="10"/>
  <c r="GA46" i="10"/>
  <c r="FV14" i="10"/>
  <c r="FV13" i="10"/>
  <c r="FV12" i="10"/>
  <c r="FV11" i="10"/>
  <c r="FV10" i="10"/>
  <c r="FV9" i="10"/>
  <c r="DZ17" i="10"/>
  <c r="DZ15" i="10"/>
  <c r="DZ16" i="10"/>
  <c r="DZ18" i="10"/>
  <c r="DZ14" i="10"/>
  <c r="DZ10" i="10"/>
  <c r="DZ9" i="10"/>
  <c r="DZ13" i="10"/>
  <c r="DZ12" i="10"/>
  <c r="DZ11" i="10"/>
  <c r="DZ64" i="10"/>
  <c r="DZ66" i="10"/>
  <c r="DZ59" i="10"/>
  <c r="DZ65" i="10"/>
  <c r="DZ54" i="10"/>
  <c r="DZ53" i="10"/>
  <c r="DZ52" i="10"/>
  <c r="DZ51" i="10"/>
  <c r="DZ60" i="10"/>
  <c r="DZ50" i="10"/>
  <c r="DZ58" i="10"/>
  <c r="DZ47" i="10"/>
  <c r="DZ46" i="10"/>
  <c r="DZ49" i="10"/>
  <c r="FO14" i="10"/>
  <c r="FO13" i="10"/>
  <c r="FO10" i="10"/>
  <c r="FO11" i="10"/>
  <c r="FO9" i="10"/>
  <c r="FO12" i="10"/>
  <c r="DW16" i="10"/>
  <c r="DW14" i="10"/>
  <c r="DW17" i="10"/>
  <c r="DW15" i="10"/>
  <c r="DW9" i="10"/>
  <c r="DW13" i="10"/>
  <c r="DW12" i="10"/>
  <c r="DW11" i="10"/>
  <c r="DW18" i="10"/>
  <c r="DW10" i="10"/>
  <c r="DX66" i="10"/>
  <c r="DX64" i="10"/>
  <c r="DX60" i="10"/>
  <c r="DX52" i="10"/>
  <c r="DX51" i="10"/>
  <c r="DX65" i="10"/>
  <c r="DX58" i="10"/>
  <c r="DX54" i="10"/>
  <c r="DX53" i="10"/>
  <c r="DX59" i="10"/>
  <c r="DX49" i="10"/>
  <c r="DX47" i="10"/>
  <c r="DX46" i="10"/>
  <c r="DX50" i="10"/>
  <c r="AF112" i="10"/>
  <c r="AF101" i="10"/>
  <c r="AF115" i="10"/>
  <c r="AF114" i="10" s="1"/>
  <c r="AF111" i="10"/>
  <c r="AF100" i="10"/>
  <c r="AF99" i="10" s="1"/>
  <c r="AF103" i="10" s="1"/>
  <c r="AF105" i="10" s="1"/>
  <c r="AF94" i="10"/>
  <c r="AF93" i="10" s="1"/>
  <c r="AF116" i="10"/>
  <c r="AF102" i="10"/>
  <c r="AF97" i="10"/>
  <c r="AF84" i="10"/>
  <c r="AF109" i="10"/>
  <c r="AF117" i="10" s="1"/>
  <c r="AF119" i="10" s="1"/>
  <c r="AF98" i="10"/>
  <c r="AF113" i="10"/>
  <c r="AF96" i="10"/>
  <c r="AF87" i="10"/>
  <c r="AF88" i="10"/>
  <c r="AF86" i="10"/>
  <c r="AF85" i="10" s="1"/>
  <c r="AF71" i="10"/>
  <c r="AF82" i="10"/>
  <c r="AF81" i="10" s="1"/>
  <c r="AF72" i="10"/>
  <c r="AF70" i="10"/>
  <c r="AF69" i="10" s="1"/>
  <c r="AF66" i="10"/>
  <c r="AF73" i="10"/>
  <c r="AF65" i="10"/>
  <c r="AF64" i="10"/>
  <c r="AF67" i="10" s="1"/>
  <c r="AF74" i="10" s="1"/>
  <c r="AF76" i="10" s="1"/>
  <c r="AF60" i="10"/>
  <c r="AF55" i="10"/>
  <c r="AF57" i="10" s="1"/>
  <c r="AF52" i="10"/>
  <c r="AF51" i="10"/>
  <c r="AF53" i="10" s="1"/>
  <c r="AF89" i="10"/>
  <c r="AF83" i="10"/>
  <c r="AF59" i="10"/>
  <c r="AF50" i="10"/>
  <c r="AF56" i="10"/>
  <c r="AF49" i="10"/>
  <c r="AF48" i="10" s="1"/>
  <c r="AF61" i="10" s="1"/>
  <c r="HU14" i="10"/>
  <c r="HU13" i="10"/>
  <c r="HU11" i="10"/>
  <c r="HU10" i="10"/>
  <c r="FR14" i="10"/>
  <c r="FR13" i="10"/>
  <c r="FR12" i="10"/>
  <c r="FR11" i="10"/>
  <c r="FR9" i="10"/>
  <c r="FR10" i="10"/>
  <c r="FS14" i="10"/>
  <c r="FS13" i="10"/>
  <c r="FS10" i="10"/>
  <c r="FS12" i="10"/>
  <c r="FS9" i="10"/>
  <c r="FS11" i="10"/>
  <c r="EC18" i="10"/>
  <c r="EC17" i="10"/>
  <c r="EC15" i="10"/>
  <c r="EC14" i="10"/>
  <c r="EC16" i="10"/>
  <c r="EC10" i="10"/>
  <c r="EC9" i="10"/>
  <c r="EC13" i="10"/>
  <c r="EC12" i="10"/>
  <c r="EC11" i="10"/>
  <c r="DW66" i="10"/>
  <c r="DW65" i="10"/>
  <c r="DW64" i="10"/>
  <c r="DW60" i="10"/>
  <c r="DW59" i="10"/>
  <c r="DW52" i="10"/>
  <c r="DW51" i="10"/>
  <c r="DW58" i="10"/>
  <c r="DW49" i="10"/>
  <c r="DW54" i="10"/>
  <c r="DW53" i="10"/>
  <c r="DW50" i="10"/>
  <c r="DW47" i="10"/>
  <c r="DW46" i="10"/>
  <c r="FQ14" i="10"/>
  <c r="FQ9" i="10"/>
  <c r="FQ10" i="10"/>
  <c r="FQ12" i="10"/>
  <c r="FQ11" i="10"/>
  <c r="FQ13" i="10"/>
  <c r="FP13" i="10"/>
  <c r="FP10" i="10"/>
  <c r="FP9" i="10"/>
  <c r="FP12" i="10"/>
  <c r="FP11" i="10"/>
  <c r="FP14" i="10"/>
  <c r="FU14" i="10"/>
  <c r="FU9" i="10"/>
  <c r="FU10" i="10"/>
  <c r="FU13" i="10"/>
  <c r="FU12" i="10"/>
  <c r="FU11" i="10"/>
  <c r="DV17" i="10"/>
  <c r="DV15" i="10"/>
  <c r="DV16" i="10"/>
  <c r="DV18" i="10"/>
  <c r="DV10" i="10"/>
  <c r="DV14" i="10"/>
  <c r="DV9" i="10"/>
  <c r="DV13" i="10"/>
  <c r="DV12" i="10"/>
  <c r="DV11" i="10"/>
  <c r="FX13" i="10"/>
  <c r="FX10" i="10"/>
  <c r="FX14" i="10"/>
  <c r="FX9" i="10"/>
  <c r="FX12" i="10"/>
  <c r="FX11" i="10"/>
  <c r="DX14" i="10"/>
  <c r="DX18" i="10"/>
  <c r="DX16" i="10"/>
  <c r="DX17" i="10"/>
  <c r="DX13" i="10"/>
  <c r="DX12" i="10"/>
  <c r="DX11" i="10"/>
  <c r="DX15" i="10"/>
  <c r="DX9" i="10"/>
  <c r="DX10" i="10"/>
  <c r="EB14" i="10"/>
  <c r="EB18" i="10"/>
  <c r="EB16" i="10"/>
  <c r="EB13" i="10"/>
  <c r="EB12" i="10"/>
  <c r="EB11" i="10"/>
  <c r="EB17" i="10"/>
  <c r="EB9" i="10"/>
  <c r="EB15" i="10"/>
  <c r="EB10" i="10"/>
  <c r="GC128" i="10"/>
  <c r="H170" i="9" s="1"/>
  <c r="DY65" i="10"/>
  <c r="DY60" i="10"/>
  <c r="DY59" i="10"/>
  <c r="DY58" i="10"/>
  <c r="DY66" i="10"/>
  <c r="DY54" i="10"/>
  <c r="DY53" i="10"/>
  <c r="DY64" i="10"/>
  <c r="DY51" i="10"/>
  <c r="DY50" i="10"/>
  <c r="DY52" i="10"/>
  <c r="DY49" i="10"/>
  <c r="DY47" i="10"/>
  <c r="DY46" i="10"/>
  <c r="EA66" i="10"/>
  <c r="EA65" i="10"/>
  <c r="EA52" i="10"/>
  <c r="EA51" i="10"/>
  <c r="EA64" i="10"/>
  <c r="EA60" i="10"/>
  <c r="EA59" i="10"/>
  <c r="EA58" i="10"/>
  <c r="EA49" i="10"/>
  <c r="EA50" i="10"/>
  <c r="EA47" i="10"/>
  <c r="EA46" i="10"/>
  <c r="EA53" i="10"/>
  <c r="EA54" i="10"/>
  <c r="HV66" i="10"/>
  <c r="HV64" i="10"/>
  <c r="HV63" i="10"/>
  <c r="HV60" i="10"/>
  <c r="HV52" i="10"/>
  <c r="HV65" i="10"/>
  <c r="HV58" i="10"/>
  <c r="HV57" i="10"/>
  <c r="HV53" i="10"/>
  <c r="HV59" i="10"/>
  <c r="HV48" i="10"/>
  <c r="HV49" i="10"/>
  <c r="HV47" i="10"/>
  <c r="HV51" i="10"/>
  <c r="AN112" i="10"/>
  <c r="AN101" i="10"/>
  <c r="AN102" i="10"/>
  <c r="AN94" i="10"/>
  <c r="AN115" i="10"/>
  <c r="AN114" i="10" s="1"/>
  <c r="AN116" i="10"/>
  <c r="AN109" i="10"/>
  <c r="AN88" i="10"/>
  <c r="AN84" i="10"/>
  <c r="AN111" i="10"/>
  <c r="AN100" i="10"/>
  <c r="AN96" i="10"/>
  <c r="AN97" i="10"/>
  <c r="AN113" i="10"/>
  <c r="AN98" i="10"/>
  <c r="AN86" i="10"/>
  <c r="AN82" i="10"/>
  <c r="AN87" i="10"/>
  <c r="AN89" i="10"/>
  <c r="AN72" i="10"/>
  <c r="AN73" i="10"/>
  <c r="AN83" i="10"/>
  <c r="AN71" i="10"/>
  <c r="AN70" i="10"/>
  <c r="AN66" i="10"/>
  <c r="AN60" i="10"/>
  <c r="AN59" i="10"/>
  <c r="AN55" i="10"/>
  <c r="AN52" i="10"/>
  <c r="AN51" i="10"/>
  <c r="AN64" i="10"/>
  <c r="AN65" i="10"/>
  <c r="AN50" i="10"/>
  <c r="AN56" i="10"/>
  <c r="AN49" i="10"/>
  <c r="FN14" i="10"/>
  <c r="FN13" i="10"/>
  <c r="FN12" i="10"/>
  <c r="FN11" i="10"/>
  <c r="FN9" i="10"/>
  <c r="FN10" i="10"/>
  <c r="FT10" i="10"/>
  <c r="FT9" i="10"/>
  <c r="FT14" i="10"/>
  <c r="FT13" i="10"/>
  <c r="FT12" i="10"/>
  <c r="FT11" i="10"/>
  <c r="FW14" i="10"/>
  <c r="FW13" i="10"/>
  <c r="FW10" i="10"/>
  <c r="FW11" i="10"/>
  <c r="FW9" i="10"/>
  <c r="FW12" i="10"/>
  <c r="EA16" i="10"/>
  <c r="EA14" i="10"/>
  <c r="EA17" i="10"/>
  <c r="EA15" i="10"/>
  <c r="EA9" i="10"/>
  <c r="EA18" i="10"/>
  <c r="EA13" i="10"/>
  <c r="EA12" i="10"/>
  <c r="EA11" i="10"/>
  <c r="EA10" i="10"/>
  <c r="DY18" i="10"/>
  <c r="DY17" i="10"/>
  <c r="DY15" i="10"/>
  <c r="DY14" i="10"/>
  <c r="DY13" i="10"/>
  <c r="DY10" i="10"/>
  <c r="DY12" i="10"/>
  <c r="DY11" i="10"/>
  <c r="DY16" i="10"/>
  <c r="DY9" i="10"/>
  <c r="EC65" i="10"/>
  <c r="EC64" i="10"/>
  <c r="EC60" i="10"/>
  <c r="EC66" i="10"/>
  <c r="EC59" i="10"/>
  <c r="EC58" i="10"/>
  <c r="EC54" i="10"/>
  <c r="EC53" i="10"/>
  <c r="EC50" i="10"/>
  <c r="EC51" i="10"/>
  <c r="EC49" i="10"/>
  <c r="EC52" i="10"/>
  <c r="EC47" i="10"/>
  <c r="EC46" i="10"/>
  <c r="EB66" i="10"/>
  <c r="EB65" i="10"/>
  <c r="EB64" i="10"/>
  <c r="EB60" i="10"/>
  <c r="EB52" i="10"/>
  <c r="EB51" i="10"/>
  <c r="EB59" i="10"/>
  <c r="EB58" i="10"/>
  <c r="EB54" i="10"/>
  <c r="EB53" i="10"/>
  <c r="EB49" i="10"/>
  <c r="EB47" i="10"/>
  <c r="EB46" i="10"/>
  <c r="EB50" i="10"/>
  <c r="J26" i="9"/>
  <c r="AG34" i="10"/>
  <c r="DU7" i="10"/>
  <c r="DV43" i="10"/>
  <c r="DV41" i="10" s="1"/>
  <c r="DV122" i="10"/>
  <c r="HJ122" i="10"/>
  <c r="HJ43" i="10"/>
  <c r="HI7" i="10"/>
  <c r="DW139" i="10"/>
  <c r="DW145" i="10"/>
  <c r="J35" i="9"/>
  <c r="J33" i="9"/>
  <c r="J15" i="9"/>
  <c r="J137" i="9"/>
  <c r="BM114" i="9"/>
  <c r="J146" i="9"/>
  <c r="J130" i="9"/>
  <c r="GC126" i="10"/>
  <c r="H168" i="9" s="1"/>
  <c r="BK14" i="9"/>
  <c r="GC129" i="10"/>
  <c r="H171" i="9" s="1"/>
  <c r="BK79" i="9"/>
  <c r="O35" i="11"/>
  <c r="O20" i="11"/>
  <c r="U32" i="23" s="1"/>
  <c r="AF30" i="27"/>
  <c r="AF7" i="27"/>
  <c r="AF19" i="27"/>
  <c r="AF20" i="27"/>
  <c r="AK16" i="16"/>
  <c r="AF12" i="27"/>
  <c r="AK35" i="16"/>
  <c r="N47" i="11"/>
  <c r="T39" i="23"/>
  <c r="AF32" i="10"/>
  <c r="AF33" i="10" s="1"/>
  <c r="AF36" i="10"/>
  <c r="AF8" i="10"/>
  <c r="AF3" i="10"/>
  <c r="AF27" i="10"/>
  <c r="AF16" i="10"/>
  <c r="AF20" i="10"/>
  <c r="AE122" i="10"/>
  <c r="AD7" i="10"/>
  <c r="AH6" i="24"/>
  <c r="AD6" i="19"/>
  <c r="AH9" i="16"/>
  <c r="AP6" i="18"/>
  <c r="AE43" i="10"/>
  <c r="AE41" i="10" s="1"/>
  <c r="K13" i="11"/>
  <c r="AE5" i="10"/>
  <c r="BD31" i="23"/>
  <c r="V54" i="23"/>
  <c r="AJ5" i="16"/>
  <c r="AJ10" i="16" s="1"/>
  <c r="AJ40" i="16" s="1"/>
  <c r="AJ49" i="16" s="1"/>
  <c r="AF4" i="19"/>
  <c r="AF7" i="19" s="1"/>
  <c r="AR3" i="18"/>
  <c r="AR7" i="18" s="1"/>
  <c r="AF11" i="27"/>
  <c r="AK15" i="16"/>
  <c r="AH131" i="10"/>
  <c r="AF10" i="27" s="1"/>
  <c r="U53" i="23"/>
  <c r="U54" i="23" s="1"/>
  <c r="O42" i="11"/>
  <c r="AL36" i="16"/>
  <c r="U42" i="23"/>
  <c r="BC27" i="23" s="1"/>
  <c r="BC36" i="23"/>
  <c r="FN43" i="10"/>
  <c r="FM7" i="10"/>
  <c r="FN122" i="10"/>
  <c r="AF95" i="10"/>
  <c r="AF110" i="10"/>
  <c r="AF90" i="10"/>
  <c r="AF151" i="10"/>
  <c r="AD1" i="27"/>
  <c r="M8" i="11"/>
  <c r="M45" i="11"/>
  <c r="M43" i="11"/>
  <c r="M6" i="11"/>
  <c r="O23" i="11"/>
  <c r="U30" i="23"/>
  <c r="DY9" i="9"/>
  <c r="DU9" i="9"/>
  <c r="DX9" i="9"/>
  <c r="DT9" i="9"/>
  <c r="DW9" i="9"/>
  <c r="DS9" i="9"/>
  <c r="DE9" i="9"/>
  <c r="DA9" i="9"/>
  <c r="DH9" i="9" s="1"/>
  <c r="DV9" i="9"/>
  <c r="DD9" i="9"/>
  <c r="DG9" i="9"/>
  <c r="DC9" i="9"/>
  <c r="DF9" i="9"/>
  <c r="DB9" i="9"/>
  <c r="CX9" i="9"/>
  <c r="DJ9" i="9"/>
  <c r="DP9" i="9"/>
  <c r="CW9" i="9"/>
  <c r="CM9" i="9"/>
  <c r="DM9" i="9"/>
  <c r="DK9" i="9"/>
  <c r="CU9" i="9"/>
  <c r="CT9" i="9"/>
  <c r="CS9" i="9"/>
  <c r="CR9" i="9"/>
  <c r="CK9" i="9"/>
  <c r="BI47" i="9" s="1"/>
  <c r="CN9" i="9"/>
  <c r="BL47" i="9" s="1"/>
  <c r="CO9" i="9"/>
  <c r="BM47" i="9" s="1"/>
  <c r="DN9" i="9"/>
  <c r="DL9" i="9"/>
  <c r="BI80" i="9" s="1"/>
  <c r="CV9" i="9"/>
  <c r="CJ9" i="9"/>
  <c r="BH47" i="9" s="1"/>
  <c r="CL9" i="9"/>
  <c r="BJ47" i="9" s="1"/>
  <c r="CI9" i="9"/>
  <c r="CP9" i="9" s="1"/>
  <c r="DO9" i="9"/>
  <c r="N41" i="11"/>
  <c r="T52" i="23"/>
  <c r="AK6" i="16"/>
  <c r="AK18" i="16"/>
  <c r="N33" i="11" s="1"/>
  <c r="AF45" i="27"/>
  <c r="AK22" i="16"/>
  <c r="N46" i="11" s="1"/>
  <c r="AE2" i="27"/>
  <c r="AE6" i="27"/>
  <c r="AE8" i="27"/>
  <c r="AE3" i="27"/>
  <c r="AE5" i="27"/>
  <c r="AE9" i="27"/>
  <c r="AE4" i="27"/>
  <c r="AI5" i="24"/>
  <c r="AI48" i="16"/>
  <c r="AI8" i="16"/>
  <c r="AI63" i="16"/>
  <c r="AI39" i="16"/>
  <c r="AI4" i="24"/>
  <c r="AI3" i="24"/>
  <c r="AI7" i="16"/>
  <c r="Q44" i="25"/>
  <c r="R43" i="25" s="1"/>
  <c r="R44" i="25" s="1"/>
  <c r="AG128" i="10"/>
  <c r="AG142" i="10"/>
  <c r="AE13" i="27" s="1"/>
  <c r="AG138" i="10"/>
  <c r="AJ25" i="16" s="1"/>
  <c r="AG136" i="10"/>
  <c r="AJ23" i="16" s="1"/>
  <c r="AG137" i="10"/>
  <c r="AJ24" i="16" s="1"/>
  <c r="AG130" i="10"/>
  <c r="AJ17" i="16" s="1"/>
  <c r="AG145" i="10"/>
  <c r="AJ32" i="16" s="1"/>
  <c r="AJ34" i="16" s="1"/>
  <c r="AG148" i="10"/>
  <c r="AG141" i="10"/>
  <c r="AJ28" i="16" s="1"/>
  <c r="AG135" i="10"/>
  <c r="AG146" i="10"/>
  <c r="AJ33" i="16" s="1"/>
  <c r="AG134" i="10"/>
  <c r="AG140" i="10"/>
  <c r="AJ27" i="16" s="1"/>
  <c r="AG125" i="10"/>
  <c r="AJ12" i="16" s="1"/>
  <c r="AJ11" i="16" s="1"/>
  <c r="AG127" i="10"/>
  <c r="AJ14" i="16" s="1"/>
  <c r="AG139" i="10"/>
  <c r="AJ26" i="16" s="1"/>
  <c r="AG129" i="10"/>
  <c r="AG126" i="10"/>
  <c r="AJ13" i="16" s="1"/>
  <c r="AG124" i="10"/>
  <c r="AG121" i="10" s="1"/>
  <c r="AG147" i="10"/>
  <c r="AE14" i="27" s="1"/>
  <c r="AF47" i="27"/>
  <c r="AK21" i="16"/>
  <c r="AK29" i="16" s="1"/>
  <c r="N44" i="11" s="1"/>
  <c r="AF46" i="27"/>
  <c r="T56" i="23"/>
  <c r="N34" i="11"/>
  <c r="T55" i="23" s="1"/>
  <c r="AG153" i="10"/>
  <c r="AG160" i="10"/>
  <c r="AG157" i="10"/>
  <c r="AE24" i="27" s="1"/>
  <c r="AG175" i="10"/>
  <c r="AG155" i="10"/>
  <c r="AG177" i="10"/>
  <c r="AG156" i="10"/>
  <c r="AG154" i="10"/>
  <c r="AG168" i="10"/>
  <c r="AG167" i="10"/>
  <c r="AG176" i="10"/>
  <c r="AG166" i="10"/>
  <c r="AG159" i="10"/>
  <c r="AG163" i="10"/>
  <c r="AG170" i="10"/>
  <c r="AG158" i="10"/>
  <c r="AG164" i="10"/>
  <c r="AG174" i="10"/>
  <c r="AG165" i="10"/>
  <c r="AG171" i="10"/>
  <c r="AG169" i="10"/>
  <c r="L12" i="11"/>
  <c r="L63" i="11"/>
  <c r="L92" i="11"/>
  <c r="L53" i="11" s="1"/>
  <c r="L9" i="11"/>
  <c r="L10" i="11"/>
  <c r="L32" i="11"/>
  <c r="AQ22" i="18"/>
  <c r="AQ5" i="18"/>
  <c r="AQ4" i="18"/>
  <c r="V44" i="23"/>
  <c r="HW5" i="10"/>
  <c r="G67" i="9"/>
  <c r="CG22" i="10"/>
  <c r="K49" i="25"/>
  <c r="HW56" i="10"/>
  <c r="BI114" i="9"/>
  <c r="CL51" i="10"/>
  <c r="CL41" i="10" s="1"/>
  <c r="CL148" i="10" s="1"/>
  <c r="H57" i="9"/>
  <c r="GC125" i="10"/>
  <c r="H167" i="9" s="1"/>
  <c r="GC127" i="10"/>
  <c r="H169" i="9" s="1"/>
  <c r="AQ119" i="10"/>
  <c r="BN78" i="9"/>
  <c r="BE78" i="9" s="1"/>
  <c r="BJ79" i="9"/>
  <c r="DQ8" i="9"/>
  <c r="BG79" i="9"/>
  <c r="BY7" i="10"/>
  <c r="BZ43" i="10"/>
  <c r="BZ122" i="10"/>
  <c r="BZ153" i="10" s="1"/>
  <c r="BZ185" i="10" s="1"/>
  <c r="BZ5" i="10"/>
  <c r="CB216" i="10"/>
  <c r="CB215" i="10" s="1"/>
  <c r="CB11" i="9"/>
  <c r="CC10" i="9"/>
  <c r="CD10" i="9" s="1"/>
  <c r="CF10" i="9" s="1"/>
  <c r="BJ14" i="9"/>
  <c r="S66" i="23"/>
  <c r="S60" i="23"/>
  <c r="S98" i="23"/>
  <c r="S51" i="23"/>
  <c r="AZ3" i="23"/>
  <c r="S25" i="23"/>
  <c r="S24" i="23" s="1"/>
  <c r="S6" i="23"/>
  <c r="S38" i="23"/>
  <c r="S78" i="23"/>
  <c r="R8" i="23"/>
  <c r="BG46" i="9"/>
  <c r="BN46" i="9" s="1"/>
  <c r="BE46" i="9" s="1"/>
  <c r="CY8" i="9"/>
  <c r="BG14" i="9"/>
  <c r="BN13" i="9"/>
  <c r="BE13" i="9" s="1"/>
  <c r="BG114" i="9"/>
  <c r="BN114" i="9" s="1"/>
  <c r="BE114" i="9" s="1"/>
  <c r="CA217" i="10"/>
  <c r="CA184" i="10"/>
  <c r="CA183" i="10" s="1"/>
  <c r="BF15" i="9"/>
  <c r="BK47" i="9"/>
  <c r="BF116" i="9"/>
  <c r="BF80" i="9"/>
  <c r="BF47" i="9"/>
  <c r="BH14" i="9"/>
  <c r="BL14" i="9"/>
  <c r="DZ8" i="9"/>
  <c r="BI14" i="9"/>
  <c r="BI79" i="9"/>
  <c r="BM79" i="9"/>
  <c r="BL79" i="9"/>
  <c r="BH79" i="9"/>
  <c r="BL114" i="9"/>
  <c r="CC12" i="10"/>
  <c r="CC17" i="10" s="1"/>
  <c r="CC22" i="10"/>
  <c r="CM55" i="10"/>
  <c r="CM61" i="10" s="1"/>
  <c r="CM68" i="10" s="1"/>
  <c r="CM75" i="10" s="1"/>
  <c r="CM79" i="10" s="1"/>
  <c r="CM82" i="10" s="1"/>
  <c r="CM87" i="10" s="1"/>
  <c r="CM92" i="10" s="1"/>
  <c r="CG12" i="10"/>
  <c r="CG17" i="10" s="1"/>
  <c r="CD22" i="10"/>
  <c r="CF22" i="10"/>
  <c r="CB22" i="10"/>
  <c r="AQ145" i="10"/>
  <c r="AQ137" i="10"/>
  <c r="F107" i="9" s="1"/>
  <c r="AQ146" i="10"/>
  <c r="AQ129" i="10"/>
  <c r="F97" i="9" s="1"/>
  <c r="F98" i="9" s="1"/>
  <c r="AQ147" i="10"/>
  <c r="F113" i="9" s="1"/>
  <c r="F115" i="9" s="1"/>
  <c r="AQ127" i="10"/>
  <c r="F93" i="9" s="1"/>
  <c r="AQ126" i="10"/>
  <c r="F92" i="9" s="1"/>
  <c r="AQ140" i="10"/>
  <c r="F110" i="9" s="1"/>
  <c r="AQ139" i="10"/>
  <c r="F109" i="9" s="1"/>
  <c r="AQ142" i="10"/>
  <c r="AQ135" i="10"/>
  <c r="F105" i="9" s="1"/>
  <c r="H72" i="9"/>
  <c r="CM141" i="10"/>
  <c r="G139" i="9" s="1"/>
  <c r="G142" i="9" s="1"/>
  <c r="G148" i="9"/>
  <c r="CM144" i="10"/>
  <c r="G144" i="9" s="1"/>
  <c r="G145" i="9" s="1"/>
  <c r="CM131" i="10"/>
  <c r="CM136" i="10"/>
  <c r="G133" i="9" s="1"/>
  <c r="CM123" i="10"/>
  <c r="CG41" i="10"/>
  <c r="BZ41" i="10"/>
  <c r="CH41" i="10"/>
  <c r="CA41" i="10"/>
  <c r="CB41" i="10"/>
  <c r="CM130" i="10"/>
  <c r="CM124" i="10"/>
  <c r="CM135" i="10"/>
  <c r="CM125" i="10"/>
  <c r="G122" i="9" s="1"/>
  <c r="CM126" i="10"/>
  <c r="CC41" i="10"/>
  <c r="CD41" i="10"/>
  <c r="CE41" i="10"/>
  <c r="CF41" i="10"/>
  <c r="GB41" i="10"/>
  <c r="GB124" i="10" s="1"/>
  <c r="CH22" i="10"/>
  <c r="AQ128" i="10"/>
  <c r="F95" i="9" s="1"/>
  <c r="AQ138" i="10"/>
  <c r="F108" i="9" s="1"/>
  <c r="AQ136" i="10"/>
  <c r="F106" i="9" s="1"/>
  <c r="AQ124" i="10"/>
  <c r="F90" i="9" s="1"/>
  <c r="F3" i="9" s="1"/>
  <c r="AQ141" i="10"/>
  <c r="F111" i="9" s="1"/>
  <c r="AQ148" i="10"/>
  <c r="AQ125" i="10"/>
  <c r="F91" i="9" s="1"/>
  <c r="AQ130" i="10"/>
  <c r="F100" i="9" s="1"/>
  <c r="F101" i="9" s="1"/>
  <c r="AQ134" i="10"/>
  <c r="F104" i="9" s="1"/>
  <c r="F112" i="9" s="1"/>
  <c r="CP142" i="10"/>
  <c r="CP145" i="10" s="1"/>
  <c r="F23" i="30" s="1"/>
  <c r="H73" i="9"/>
  <c r="H112" i="9"/>
  <c r="H71" i="9" s="1"/>
  <c r="H66" i="9"/>
  <c r="D42" i="30"/>
  <c r="D33" i="30"/>
  <c r="D7" i="30"/>
  <c r="I41" i="9"/>
  <c r="I50" i="9"/>
  <c r="I42" i="9"/>
  <c r="J44" i="9"/>
  <c r="J43" i="9"/>
  <c r="H98" i="9"/>
  <c r="H58" i="9"/>
  <c r="H59" i="9"/>
  <c r="I2" i="9"/>
  <c r="I1" i="9" s="1"/>
  <c r="I49" i="9"/>
  <c r="AR3" i="9"/>
  <c r="I13" i="9"/>
  <c r="I65" i="9" s="1"/>
  <c r="HX41" i="10"/>
  <c r="HX70" i="10"/>
  <c r="HV74" i="10"/>
  <c r="C18" i="30"/>
  <c r="G104" i="9"/>
  <c r="I171" i="9"/>
  <c r="I170" i="9"/>
  <c r="I166" i="9"/>
  <c r="J125" i="9"/>
  <c r="J32" i="9"/>
  <c r="DX3" i="10"/>
  <c r="DZ3" i="10"/>
  <c r="EB3" i="10"/>
  <c r="DV3" i="10"/>
  <c r="CO142" i="10"/>
  <c r="CO145" i="10" s="1"/>
  <c r="E23" i="30" s="1"/>
  <c r="H115" i="9"/>
  <c r="H127" i="9"/>
  <c r="H129" i="9" s="1"/>
  <c r="H121" i="9"/>
  <c r="H144" i="9"/>
  <c r="H145" i="9" s="1"/>
  <c r="H148" i="9"/>
  <c r="H128" i="9"/>
  <c r="DW123" i="10"/>
  <c r="EC123" i="10"/>
  <c r="EA123" i="10"/>
  <c r="G154" i="9"/>
  <c r="EG135" i="10"/>
  <c r="C29" i="30"/>
  <c r="G156" i="9"/>
  <c r="H56" i="9"/>
  <c r="H164" i="9"/>
  <c r="HW126" i="10"/>
  <c r="D22" i="30" s="1"/>
  <c r="HW73" i="10"/>
  <c r="HW127" i="10"/>
  <c r="HW50" i="10"/>
  <c r="HW72" i="10" s="1"/>
  <c r="HW128" i="10"/>
  <c r="HW71" i="10"/>
  <c r="HW125" i="10"/>
  <c r="I45" i="9"/>
  <c r="CB12" i="10"/>
  <c r="CB17" i="10" s="1"/>
  <c r="CE12" i="10"/>
  <c r="CE17" i="10" s="1"/>
  <c r="CE22" i="10"/>
  <c r="GA5" i="10"/>
  <c r="I52" i="9"/>
  <c r="D35" i="30"/>
  <c r="CA12" i="10"/>
  <c r="CA17" i="10" s="1"/>
  <c r="CA22" i="10"/>
  <c r="EH142" i="10"/>
  <c r="HV9" i="10"/>
  <c r="G173" i="9"/>
  <c r="G175" i="9"/>
  <c r="G176" i="9"/>
  <c r="C16" i="30"/>
  <c r="G97" i="9"/>
  <c r="G90" i="9"/>
  <c r="C17" i="30"/>
  <c r="AR131" i="10"/>
  <c r="C13" i="30" s="1"/>
  <c r="G95" i="9"/>
  <c r="G70" i="9" s="1"/>
  <c r="C15" i="30"/>
  <c r="D43" i="30" s="1"/>
  <c r="G113" i="9"/>
  <c r="C20" i="30"/>
  <c r="I169" i="9"/>
  <c r="I21" i="9" s="1"/>
  <c r="I167" i="9"/>
  <c r="I43" i="9" s="1"/>
  <c r="I168" i="9"/>
  <c r="HU43" i="10"/>
  <c r="F177" i="9"/>
  <c r="F174" i="9"/>
  <c r="H55" i="9"/>
  <c r="I125" i="9"/>
  <c r="I32" i="9"/>
  <c r="EA3" i="10"/>
  <c r="DW3" i="10"/>
  <c r="DY3" i="10"/>
  <c r="EC3" i="10"/>
  <c r="H166" i="9"/>
  <c r="H69" i="9"/>
  <c r="H3" i="9"/>
  <c r="H123" i="9"/>
  <c r="D36" i="30"/>
  <c r="H120" i="9"/>
  <c r="CN127" i="10"/>
  <c r="H132" i="9"/>
  <c r="H134" i="9" s="1"/>
  <c r="H136" i="9" s="1"/>
  <c r="CN137" i="10"/>
  <c r="H139" i="9"/>
  <c r="DY123" i="10"/>
  <c r="DZ123" i="10"/>
  <c r="DX123" i="10"/>
  <c r="EB123" i="10"/>
  <c r="G161" i="9"/>
  <c r="C30" i="30"/>
  <c r="EG141" i="10"/>
  <c r="G163" i="9"/>
  <c r="EG140" i="10"/>
  <c r="G162" i="9"/>
  <c r="EG134" i="10"/>
  <c r="C31" i="30" s="1"/>
  <c r="EF125" i="10"/>
  <c r="F155" i="9" s="1"/>
  <c r="EF124" i="10"/>
  <c r="EF128" i="10"/>
  <c r="F158" i="9" s="1"/>
  <c r="EF130" i="10"/>
  <c r="F160" i="9" s="1"/>
  <c r="EF127" i="10"/>
  <c r="F157" i="9" s="1"/>
  <c r="EF129" i="10"/>
  <c r="F159" i="9" s="1"/>
  <c r="EF132" i="10"/>
  <c r="EF126" i="10"/>
  <c r="F156" i="9" s="1"/>
  <c r="EF131" i="10"/>
  <c r="F161" i="9" s="1"/>
  <c r="EF133" i="10"/>
  <c r="HW124" i="10"/>
  <c r="HW46" i="10"/>
  <c r="CD12" i="10"/>
  <c r="CD17" i="10" s="1"/>
  <c r="E45" i="30"/>
  <c r="I12" i="9"/>
  <c r="E43" i="30"/>
  <c r="D32" i="30"/>
  <c r="CF12" i="10"/>
  <c r="CF17" i="10" s="1"/>
  <c r="CF23" i="10" s="1"/>
  <c r="CF27" i="10" s="1"/>
  <c r="CF30" i="10" s="1"/>
  <c r="CF34" i="10" s="1"/>
  <c r="CH12" i="10"/>
  <c r="CH17" i="10" s="1"/>
  <c r="I53" i="9"/>
  <c r="HW62" i="10"/>
  <c r="AF38" i="27"/>
  <c r="AF39" i="27"/>
  <c r="AF36" i="27"/>
  <c r="AF37" i="27"/>
  <c r="C32" i="30" l="1"/>
  <c r="HU12" i="10"/>
  <c r="CH23" i="10"/>
  <c r="CH27" i="10" s="1"/>
  <c r="CH30" i="10" s="1"/>
  <c r="CH34" i="10" s="1"/>
  <c r="CA91" i="10"/>
  <c r="CA86" i="10"/>
  <c r="CA85" i="10"/>
  <c r="CA84" i="10"/>
  <c r="CA81" i="10"/>
  <c r="CA78" i="10"/>
  <c r="CA71" i="10"/>
  <c r="CA65" i="10"/>
  <c r="CA90" i="10"/>
  <c r="CA72" i="10"/>
  <c r="CA60" i="10"/>
  <c r="CA67" i="10"/>
  <c r="CA66" i="10"/>
  <c r="CA59" i="10"/>
  <c r="CA58" i="10"/>
  <c r="CA57" i="10"/>
  <c r="CA54" i="10"/>
  <c r="CA50" i="10"/>
  <c r="CA49" i="10"/>
  <c r="CA47" i="10"/>
  <c r="CA46" i="10"/>
  <c r="BZ20" i="10"/>
  <c r="BZ26" i="10"/>
  <c r="BZ21" i="10"/>
  <c r="BZ33" i="10"/>
  <c r="BZ29" i="10"/>
  <c r="BZ16" i="10"/>
  <c r="BZ11" i="10"/>
  <c r="BZ15" i="10"/>
  <c r="BZ10" i="10"/>
  <c r="BZ8" i="10"/>
  <c r="BZ9" i="10"/>
  <c r="CH86" i="10"/>
  <c r="CH85" i="10"/>
  <c r="CH91" i="10"/>
  <c r="CH90" i="10"/>
  <c r="CH72" i="10"/>
  <c r="CH67" i="10"/>
  <c r="CH66" i="10"/>
  <c r="CH81" i="10"/>
  <c r="CH78" i="10"/>
  <c r="CH60" i="10"/>
  <c r="CH84" i="10"/>
  <c r="CH71" i="10"/>
  <c r="CH59" i="10"/>
  <c r="CH58" i="10"/>
  <c r="CH57" i="10"/>
  <c r="CH54" i="10"/>
  <c r="CH65" i="10"/>
  <c r="CH49" i="10"/>
  <c r="CH50" i="10"/>
  <c r="CH47" i="10"/>
  <c r="CH46" i="10"/>
  <c r="BZ86" i="10"/>
  <c r="BZ91" i="10"/>
  <c r="BZ90" i="10"/>
  <c r="BZ85" i="10"/>
  <c r="BZ72" i="10"/>
  <c r="BZ84" i="10"/>
  <c r="BZ67" i="10"/>
  <c r="BZ66" i="10"/>
  <c r="BZ81" i="10"/>
  <c r="BZ71" i="10"/>
  <c r="BZ65" i="10"/>
  <c r="BZ60" i="10"/>
  <c r="BZ78" i="10"/>
  <c r="BZ59" i="10"/>
  <c r="BZ58" i="10"/>
  <c r="BZ57" i="10"/>
  <c r="BZ54" i="10"/>
  <c r="BZ49" i="10"/>
  <c r="BZ47" i="10"/>
  <c r="BZ46" i="10"/>
  <c r="BZ50" i="10"/>
  <c r="DV64" i="10"/>
  <c r="DV66" i="10"/>
  <c r="DV65" i="10"/>
  <c r="DV59" i="10"/>
  <c r="DV54" i="10"/>
  <c r="DV53" i="10"/>
  <c r="DV60" i="10"/>
  <c r="DV52" i="10"/>
  <c r="DV51" i="10"/>
  <c r="DV50" i="10"/>
  <c r="DV58" i="10"/>
  <c r="DV49" i="10"/>
  <c r="DV48" i="10" s="1"/>
  <c r="DV47" i="10"/>
  <c r="DV46" i="10"/>
  <c r="DV127" i="10" s="1"/>
  <c r="AR11" i="18" s="1"/>
  <c r="CD86" i="10"/>
  <c r="CD85" i="10"/>
  <c r="CD72" i="10"/>
  <c r="CD91" i="10"/>
  <c r="CD90" i="10"/>
  <c r="CD84" i="10"/>
  <c r="CD78" i="10"/>
  <c r="CD67" i="10"/>
  <c r="CD66" i="10"/>
  <c r="CD71" i="10"/>
  <c r="CD73" i="10" s="1"/>
  <c r="CD60" i="10"/>
  <c r="CD65" i="10"/>
  <c r="CD58" i="10"/>
  <c r="CD57" i="10"/>
  <c r="CD81" i="10"/>
  <c r="CD54" i="10"/>
  <c r="CD59" i="10"/>
  <c r="CD49" i="10"/>
  <c r="CD47" i="10"/>
  <c r="CD46" i="10"/>
  <c r="CD50" i="10"/>
  <c r="CC90" i="10"/>
  <c r="CC81" i="10"/>
  <c r="CC91" i="10"/>
  <c r="CC71" i="10"/>
  <c r="CC86" i="10"/>
  <c r="CC85" i="10"/>
  <c r="CC84" i="10"/>
  <c r="CC78" i="10"/>
  <c r="CC67" i="10"/>
  <c r="CC66" i="10"/>
  <c r="CC60" i="10"/>
  <c r="CC59" i="10"/>
  <c r="CC72" i="10"/>
  <c r="CC65" i="10"/>
  <c r="CC58" i="10"/>
  <c r="CC57" i="10"/>
  <c r="CC54" i="10"/>
  <c r="CC49" i="10"/>
  <c r="CC50" i="10"/>
  <c r="CC47" i="10"/>
  <c r="CC46" i="10"/>
  <c r="HU66" i="10"/>
  <c r="HU65" i="10"/>
  <c r="HU64" i="10"/>
  <c r="HU63" i="10"/>
  <c r="HU60" i="10"/>
  <c r="HU59" i="10"/>
  <c r="HU51" i="10"/>
  <c r="HU52" i="10"/>
  <c r="HU74" i="10" s="1"/>
  <c r="HU58" i="10"/>
  <c r="HU57" i="10"/>
  <c r="HU49" i="10"/>
  <c r="HU53" i="10"/>
  <c r="HU48" i="10"/>
  <c r="HU47" i="10"/>
  <c r="CF91" i="10"/>
  <c r="CF84" i="10"/>
  <c r="CF85" i="10"/>
  <c r="CF81" i="10"/>
  <c r="CF90" i="10"/>
  <c r="CF86" i="10"/>
  <c r="CF71" i="10"/>
  <c r="CF72" i="10"/>
  <c r="CF67" i="10"/>
  <c r="CF66" i="10"/>
  <c r="CF59" i="10"/>
  <c r="CF65" i="10"/>
  <c r="CF54" i="10"/>
  <c r="CF78" i="10"/>
  <c r="CF60" i="10"/>
  <c r="CF50" i="10"/>
  <c r="CF58" i="10"/>
  <c r="CF49" i="10"/>
  <c r="CF57" i="10"/>
  <c r="CF47" i="10"/>
  <c r="CF46" i="10"/>
  <c r="CE91" i="10"/>
  <c r="CE90" i="10"/>
  <c r="CE86" i="10"/>
  <c r="CE78" i="10"/>
  <c r="CE85" i="10"/>
  <c r="CE84" i="10"/>
  <c r="CE65" i="10"/>
  <c r="CE71" i="10"/>
  <c r="CE81" i="10"/>
  <c r="CE72" i="10"/>
  <c r="CE67" i="10"/>
  <c r="CE60" i="10"/>
  <c r="CE59" i="10"/>
  <c r="CE66" i="10"/>
  <c r="CE58" i="10"/>
  <c r="CE57" i="10"/>
  <c r="CE54" i="10"/>
  <c r="CE50" i="10"/>
  <c r="CE49" i="10"/>
  <c r="CE47" i="10"/>
  <c r="CE46" i="10"/>
  <c r="CB84" i="10"/>
  <c r="CB90" i="10"/>
  <c r="CB91" i="10"/>
  <c r="CB86" i="10"/>
  <c r="CB81" i="10"/>
  <c r="CB72" i="10"/>
  <c r="CB78" i="10"/>
  <c r="CB67" i="10"/>
  <c r="CB66" i="10"/>
  <c r="CB85" i="10"/>
  <c r="CB65" i="10"/>
  <c r="CB59" i="10"/>
  <c r="CB54" i="10"/>
  <c r="CB60" i="10"/>
  <c r="CB71" i="10"/>
  <c r="CB58" i="10"/>
  <c r="CB50" i="10"/>
  <c r="CB57" i="10"/>
  <c r="CB49" i="10"/>
  <c r="CB47" i="10"/>
  <c r="CB46" i="10"/>
  <c r="CG90" i="10"/>
  <c r="CG81" i="10"/>
  <c r="CG86" i="10"/>
  <c r="CG84" i="10"/>
  <c r="CG71" i="10"/>
  <c r="CG91" i="10"/>
  <c r="CG72" i="10"/>
  <c r="CG67" i="10"/>
  <c r="CG85" i="10"/>
  <c r="CG78" i="10"/>
  <c r="CG65" i="10"/>
  <c r="CG60" i="10"/>
  <c r="CG59" i="10"/>
  <c r="CG58" i="10"/>
  <c r="CG57" i="10"/>
  <c r="CG66" i="10"/>
  <c r="CG54" i="10"/>
  <c r="CG49" i="10"/>
  <c r="CG50" i="10"/>
  <c r="CG47" i="10"/>
  <c r="CG46" i="10"/>
  <c r="CG45" i="10" s="1"/>
  <c r="AE113" i="10"/>
  <c r="AE102" i="10"/>
  <c r="AE109" i="10"/>
  <c r="AE117" i="10" s="1"/>
  <c r="AE119" i="10" s="1"/>
  <c r="AE96" i="10"/>
  <c r="AE95" i="10" s="1"/>
  <c r="AE87" i="10"/>
  <c r="AE115" i="10"/>
  <c r="AE114" i="10" s="1"/>
  <c r="AE116" i="10"/>
  <c r="AE89" i="10"/>
  <c r="AE86" i="10"/>
  <c r="AE85" i="10" s="1"/>
  <c r="AE97" i="10"/>
  <c r="AE111" i="10"/>
  <c r="AE98" i="10"/>
  <c r="AE94" i="10"/>
  <c r="AE93" i="10" s="1"/>
  <c r="AE101" i="10"/>
  <c r="AE83" i="10"/>
  <c r="AE73" i="10"/>
  <c r="AE112" i="10"/>
  <c r="AE84" i="10"/>
  <c r="AE100" i="10"/>
  <c r="AE99" i="10" s="1"/>
  <c r="AE103" i="10" s="1"/>
  <c r="AE105" i="10" s="1"/>
  <c r="AE65" i="10"/>
  <c r="AE88" i="10"/>
  <c r="AE71" i="10"/>
  <c r="AE72" i="10"/>
  <c r="AE66" i="10"/>
  <c r="AE60" i="10"/>
  <c r="AE82" i="10"/>
  <c r="AE81" i="10" s="1"/>
  <c r="AE59" i="10"/>
  <c r="AE70" i="10"/>
  <c r="AE69" i="10" s="1"/>
  <c r="AE64" i="10"/>
  <c r="AE67" i="10" s="1"/>
  <c r="AE74" i="10" s="1"/>
  <c r="AE76" i="10" s="1"/>
  <c r="AE56" i="10"/>
  <c r="AE55" i="10"/>
  <c r="AE57" i="10" s="1"/>
  <c r="AE52" i="10"/>
  <c r="AE51" i="10"/>
  <c r="AE53" i="10" s="1"/>
  <c r="AE50" i="10"/>
  <c r="AE49" i="10"/>
  <c r="AE48" i="10" s="1"/>
  <c r="AE61" i="10" s="1"/>
  <c r="GB127" i="10"/>
  <c r="C51" i="30" s="1"/>
  <c r="C46" i="30" s="1"/>
  <c r="DV123" i="10"/>
  <c r="GB129" i="10"/>
  <c r="C53" i="30" s="1"/>
  <c r="FU41" i="10"/>
  <c r="FV41" i="10"/>
  <c r="AF34" i="10"/>
  <c r="DV145" i="10"/>
  <c r="DV139" i="10"/>
  <c r="HH7" i="10"/>
  <c r="HI122" i="10"/>
  <c r="HI43" i="10"/>
  <c r="DU122" i="10"/>
  <c r="DT7" i="10"/>
  <c r="DU43" i="10"/>
  <c r="DU41" i="10" s="1"/>
  <c r="DU5" i="10"/>
  <c r="F66" i="9"/>
  <c r="F69" i="9"/>
  <c r="CD23" i="10"/>
  <c r="CD27" i="10" s="1"/>
  <c r="CD30" i="10" s="1"/>
  <c r="CD34" i="10" s="1"/>
  <c r="AQ131" i="10"/>
  <c r="BK115" i="9"/>
  <c r="CL123" i="10"/>
  <c r="F120" i="9" s="1"/>
  <c r="H61" i="9"/>
  <c r="CL124" i="10"/>
  <c r="F121" i="9" s="1"/>
  <c r="F70" i="9"/>
  <c r="BH15" i="9"/>
  <c r="CB23" i="10"/>
  <c r="CB27" i="10" s="1"/>
  <c r="CB30" i="10" s="1"/>
  <c r="CB34" i="10" s="1"/>
  <c r="BJ80" i="9"/>
  <c r="CL130" i="10"/>
  <c r="F127" i="9" s="1"/>
  <c r="F129" i="9" s="1"/>
  <c r="CL131" i="10"/>
  <c r="F128" i="9" s="1"/>
  <c r="CL136" i="10"/>
  <c r="F133" i="9" s="1"/>
  <c r="FP41" i="10"/>
  <c r="FN41" i="10"/>
  <c r="FW41" i="10"/>
  <c r="GB128" i="10"/>
  <c r="G170" i="9" s="1"/>
  <c r="CL126" i="10"/>
  <c r="F123" i="9" s="1"/>
  <c r="CL144" i="10"/>
  <c r="F144" i="9" s="1"/>
  <c r="F145" i="9" s="1"/>
  <c r="CL141" i="10"/>
  <c r="F139" i="9" s="1"/>
  <c r="FS41" i="10"/>
  <c r="FQ41" i="10"/>
  <c r="FR41" i="10"/>
  <c r="GB125" i="10"/>
  <c r="C49" i="30" s="1"/>
  <c r="CL55" i="10"/>
  <c r="CL61" i="10" s="1"/>
  <c r="CL68" i="10" s="1"/>
  <c r="CL75" i="10" s="1"/>
  <c r="CL79" i="10" s="1"/>
  <c r="CL82" i="10" s="1"/>
  <c r="CL87" i="10" s="1"/>
  <c r="CL92" i="10" s="1"/>
  <c r="F71" i="9"/>
  <c r="CL135" i="10"/>
  <c r="F132" i="9" s="1"/>
  <c r="F134" i="9" s="1"/>
  <c r="F136" i="9" s="1"/>
  <c r="CL125" i="10"/>
  <c r="F122" i="9" s="1"/>
  <c r="FO41" i="10"/>
  <c r="FT41" i="10"/>
  <c r="GB126" i="10"/>
  <c r="G168" i="9" s="1"/>
  <c r="BH80" i="9"/>
  <c r="BH116" i="9" s="1"/>
  <c r="S43" i="25"/>
  <c r="R48" i="25"/>
  <c r="R47" i="25"/>
  <c r="R46" i="25"/>
  <c r="R45" i="25"/>
  <c r="DV10" i="9"/>
  <c r="DY10" i="9"/>
  <c r="DU10" i="9"/>
  <c r="DX10" i="9"/>
  <c r="DT10" i="9"/>
  <c r="DW10" i="9"/>
  <c r="DS10" i="9"/>
  <c r="DF10" i="9"/>
  <c r="DB10" i="9"/>
  <c r="DE10" i="9"/>
  <c r="DA10" i="9"/>
  <c r="DH10" i="9" s="1"/>
  <c r="DD10" i="9"/>
  <c r="DG10" i="9"/>
  <c r="DC10" i="9"/>
  <c r="CW10" i="9"/>
  <c r="CX10" i="9"/>
  <c r="CL10" i="9"/>
  <c r="BJ48" i="9" s="1"/>
  <c r="CO10" i="9"/>
  <c r="BM48" i="9" s="1"/>
  <c r="CN10" i="9"/>
  <c r="BL48" i="9" s="1"/>
  <c r="DN10" i="9"/>
  <c r="CS10" i="9"/>
  <c r="CV10" i="9"/>
  <c r="CI10" i="9"/>
  <c r="CP10" i="9" s="1"/>
  <c r="DK10" i="9"/>
  <c r="DM10" i="9"/>
  <c r="BJ81" i="9" s="1"/>
  <c r="DL10" i="9"/>
  <c r="CT10" i="9"/>
  <c r="CJ10" i="9"/>
  <c r="BH48" i="9" s="1"/>
  <c r="CU10" i="9"/>
  <c r="CR10" i="9"/>
  <c r="CK10" i="9"/>
  <c r="BI48" i="9" s="1"/>
  <c r="DO10" i="9"/>
  <c r="BL81" i="9" s="1"/>
  <c r="DJ10" i="9"/>
  <c r="DP10" i="9"/>
  <c r="BM81" i="9" s="1"/>
  <c r="CM10" i="9"/>
  <c r="BK48" i="9" s="1"/>
  <c r="S52" i="23"/>
  <c r="AJ18" i="16"/>
  <c r="M35" i="11" s="1"/>
  <c r="M41" i="11"/>
  <c r="AJ6" i="16"/>
  <c r="AJ22" i="16"/>
  <c r="M46" i="11" s="1"/>
  <c r="AE45" i="27"/>
  <c r="AE7" i="27"/>
  <c r="AE30" i="27"/>
  <c r="N35" i="11"/>
  <c r="T53" i="23"/>
  <c r="BB31" i="23" s="1"/>
  <c r="N42" i="11"/>
  <c r="M34" i="11"/>
  <c r="S55" i="23" s="1"/>
  <c r="S56" i="23"/>
  <c r="AF176" i="10"/>
  <c r="AF171" i="10"/>
  <c r="AF177" i="10"/>
  <c r="AF169" i="10"/>
  <c r="AF170" i="10"/>
  <c r="AF160" i="10"/>
  <c r="AF157" i="10"/>
  <c r="AD24" i="27" s="1"/>
  <c r="AF167" i="10"/>
  <c r="AF166" i="10"/>
  <c r="AF174" i="10"/>
  <c r="AF164" i="10"/>
  <c r="AF165" i="10"/>
  <c r="AF158" i="10"/>
  <c r="AF163" i="10"/>
  <c r="AF154" i="10"/>
  <c r="AF155" i="10"/>
  <c r="AF153" i="10"/>
  <c r="AF159" i="10"/>
  <c r="AF168" i="10"/>
  <c r="AF175" i="10"/>
  <c r="AF156" i="10"/>
  <c r="K12" i="11"/>
  <c r="K10" i="11"/>
  <c r="K32" i="11"/>
  <c r="K9" i="11"/>
  <c r="K63" i="11"/>
  <c r="K92" i="11"/>
  <c r="K53" i="11" s="1"/>
  <c r="BB36" i="23"/>
  <c r="T42" i="23"/>
  <c r="BB27" i="23" s="1"/>
  <c r="N20" i="11"/>
  <c r="T32" i="23" s="1"/>
  <c r="BD28" i="23"/>
  <c r="BC8" i="23"/>
  <c r="AE12" i="27"/>
  <c r="AJ16" i="16"/>
  <c r="AE11" i="27"/>
  <c r="AJ15" i="16"/>
  <c r="AG131" i="10"/>
  <c r="AE10" i="27" s="1"/>
  <c r="AE19" i="27"/>
  <c r="AE20" i="27"/>
  <c r="FM43" i="10"/>
  <c r="FM41" i="10" s="1"/>
  <c r="FL7" i="10"/>
  <c r="FM122" i="10"/>
  <c r="FM5" i="10"/>
  <c r="FM3" i="10" s="1"/>
  <c r="N23" i="11"/>
  <c r="T30" i="23"/>
  <c r="AE110" i="10"/>
  <c r="AE90" i="10"/>
  <c r="AJ21" i="16"/>
  <c r="AJ29" i="16" s="1"/>
  <c r="M44" i="11" s="1"/>
  <c r="AE47" i="27"/>
  <c r="AE46" i="27"/>
  <c r="AF140" i="10"/>
  <c r="AI27" i="16" s="1"/>
  <c r="AF135" i="10"/>
  <c r="AF139" i="10"/>
  <c r="AI26" i="16" s="1"/>
  <c r="AF147" i="10"/>
  <c r="AD14" i="27" s="1"/>
  <c r="AF145" i="10"/>
  <c r="AI32" i="16" s="1"/>
  <c r="AI34" i="16" s="1"/>
  <c r="AF129" i="10"/>
  <c r="AF148" i="10"/>
  <c r="AF136" i="10"/>
  <c r="AI23" i="16" s="1"/>
  <c r="AF127" i="10"/>
  <c r="AI14" i="16" s="1"/>
  <c r="AF137" i="10"/>
  <c r="AI24" i="16" s="1"/>
  <c r="AF134" i="10"/>
  <c r="AF130" i="10"/>
  <c r="AI17" i="16" s="1"/>
  <c r="AF126" i="10"/>
  <c r="AI13" i="16" s="1"/>
  <c r="AF128" i="10"/>
  <c r="AF142" i="10"/>
  <c r="AD13" i="27" s="1"/>
  <c r="AF125" i="10"/>
  <c r="AI12" i="16" s="1"/>
  <c r="AI11" i="16" s="1"/>
  <c r="AF146" i="10"/>
  <c r="AI33" i="16" s="1"/>
  <c r="AF124" i="10"/>
  <c r="AF121" i="10" s="1"/>
  <c r="AF141" i="10"/>
  <c r="AI28" i="16" s="1"/>
  <c r="AF138" i="10"/>
  <c r="AI25" i="16" s="1"/>
  <c r="AP5" i="18"/>
  <c r="AP22" i="18"/>
  <c r="AP4" i="18"/>
  <c r="AC6" i="19"/>
  <c r="AG9" i="16"/>
  <c r="AG6" i="24"/>
  <c r="J13" i="11"/>
  <c r="AD5" i="10"/>
  <c r="AD122" i="10"/>
  <c r="AO6" i="18"/>
  <c r="AC7" i="10"/>
  <c r="AD43" i="10"/>
  <c r="AD41" i="10" s="1"/>
  <c r="AK36" i="16"/>
  <c r="M47" i="11"/>
  <c r="AJ35" i="16"/>
  <c r="S39" i="23"/>
  <c r="Q45" i="25"/>
  <c r="Q46" i="25"/>
  <c r="Q48" i="25"/>
  <c r="Q47" i="25"/>
  <c r="L8" i="11"/>
  <c r="L45" i="11"/>
  <c r="L43" i="11"/>
  <c r="L6" i="11"/>
  <c r="AD9" i="27"/>
  <c r="AD2" i="27"/>
  <c r="AD3" i="27"/>
  <c r="AD4" i="27"/>
  <c r="AD6" i="27"/>
  <c r="AD8" i="27"/>
  <c r="AD5" i="27"/>
  <c r="U44" i="23"/>
  <c r="BC31" i="23"/>
  <c r="AE36" i="10"/>
  <c r="AE27" i="10"/>
  <c r="AE32" i="10"/>
  <c r="AE33" i="10" s="1"/>
  <c r="AE3" i="10"/>
  <c r="AE20" i="10"/>
  <c r="AE16" i="10"/>
  <c r="AE8" i="10"/>
  <c r="AH39" i="16"/>
  <c r="AH63" i="16"/>
  <c r="AH8" i="16"/>
  <c r="AH48" i="16"/>
  <c r="AH7" i="16"/>
  <c r="AH5" i="24"/>
  <c r="AH3" i="24"/>
  <c r="AH4" i="24"/>
  <c r="AC1" i="27"/>
  <c r="AE151" i="10"/>
  <c r="AE4" i="19"/>
  <c r="AE7" i="19" s="1"/>
  <c r="AQ3" i="18"/>
  <c r="AQ7" i="18" s="1"/>
  <c r="AI5" i="16"/>
  <c r="AI10" i="16" s="1"/>
  <c r="AI40" i="16" s="1"/>
  <c r="AI49" i="16" s="1"/>
  <c r="N37" i="11"/>
  <c r="C39" i="30"/>
  <c r="F58" i="9"/>
  <c r="C43" i="30"/>
  <c r="EG142" i="10"/>
  <c r="H15" i="9"/>
  <c r="F73" i="9"/>
  <c r="H137" i="9"/>
  <c r="CG23" i="10"/>
  <c r="CG27" i="10" s="1"/>
  <c r="CG30" i="10" s="1"/>
  <c r="CG34" i="10" s="1"/>
  <c r="FX41" i="10"/>
  <c r="BJ115" i="9"/>
  <c r="D21" i="30"/>
  <c r="D45" i="30" s="1"/>
  <c r="BJ15" i="9"/>
  <c r="BN79" i="9"/>
  <c r="BE79" i="9" s="1"/>
  <c r="BM115" i="9"/>
  <c r="CC23" i="10"/>
  <c r="CC27" i="10" s="1"/>
  <c r="CC30" i="10" s="1"/>
  <c r="CC34" i="10" s="1"/>
  <c r="HV56" i="10"/>
  <c r="BI115" i="9"/>
  <c r="BL115" i="9"/>
  <c r="BK15" i="9"/>
  <c r="C44" i="30"/>
  <c r="BM15" i="9"/>
  <c r="BG47" i="9"/>
  <c r="BN47" i="9" s="1"/>
  <c r="BE47" i="9" s="1"/>
  <c r="BN14" i="9"/>
  <c r="BE14" i="9" s="1"/>
  <c r="BG115" i="9"/>
  <c r="BN115" i="9" s="1"/>
  <c r="BE115" i="9" s="1"/>
  <c r="BF16" i="9"/>
  <c r="BF81" i="9"/>
  <c r="BF117" i="9"/>
  <c r="BF48" i="9"/>
  <c r="BZ184" i="10"/>
  <c r="BZ183" i="10" s="1"/>
  <c r="BZ217" i="10"/>
  <c r="BY122" i="10"/>
  <c r="BY153" i="10" s="1"/>
  <c r="BY185" i="10" s="1"/>
  <c r="BX7" i="10"/>
  <c r="BY43" i="10"/>
  <c r="BY41" i="10" s="1"/>
  <c r="BY5" i="10"/>
  <c r="BK80" i="9"/>
  <c r="DZ9" i="9"/>
  <c r="DQ9" i="9"/>
  <c r="BG80" i="9"/>
  <c r="BG15" i="9"/>
  <c r="CY9" i="9"/>
  <c r="CA216" i="10"/>
  <c r="CA215" i="10" s="1"/>
  <c r="R66" i="23"/>
  <c r="R38" i="23"/>
  <c r="R51" i="23"/>
  <c r="R60" i="23"/>
  <c r="R6" i="23"/>
  <c r="R25" i="23"/>
  <c r="R24" i="23" s="1"/>
  <c r="AY3" i="23"/>
  <c r="Q8" i="23"/>
  <c r="R78" i="23"/>
  <c r="R98" i="23"/>
  <c r="CB12" i="9"/>
  <c r="CC11" i="9"/>
  <c r="CD11" i="9" s="1"/>
  <c r="CF11" i="9" s="1"/>
  <c r="BH115" i="9"/>
  <c r="BL15" i="9"/>
  <c r="BI15" i="9"/>
  <c r="BI116" i="9" s="1"/>
  <c r="BM80" i="9"/>
  <c r="BL80" i="9"/>
  <c r="AN57" i="10"/>
  <c r="AN53" i="10"/>
  <c r="G68" i="9"/>
  <c r="EC126" i="10"/>
  <c r="F67" i="9"/>
  <c r="G149" i="9"/>
  <c r="DW126" i="10"/>
  <c r="AN85" i="10"/>
  <c r="AN48" i="10"/>
  <c r="CF3" i="10"/>
  <c r="AO2" i="24" s="1"/>
  <c r="AO7" i="24" s="1"/>
  <c r="CE3" i="10"/>
  <c r="AN2" i="24" s="1"/>
  <c r="AN7" i="24" s="1"/>
  <c r="CC3" i="10"/>
  <c r="AL2" i="24" s="1"/>
  <c r="AL7" i="24" s="1"/>
  <c r="G123" i="9"/>
  <c r="G61" i="9" s="1"/>
  <c r="C26" i="30"/>
  <c r="CM137" i="10"/>
  <c r="G132" i="9"/>
  <c r="G134" i="9" s="1"/>
  <c r="G136" i="9" s="1"/>
  <c r="G127" i="9"/>
  <c r="G129" i="9" s="1"/>
  <c r="C27" i="30"/>
  <c r="CB73" i="10"/>
  <c r="CB3" i="10"/>
  <c r="AK2" i="24" s="1"/>
  <c r="AK7" i="24" s="1"/>
  <c r="CA3" i="10"/>
  <c r="AJ2" i="24" s="1"/>
  <c r="AJ7" i="24" s="1"/>
  <c r="CH3" i="10"/>
  <c r="AQ2" i="24" s="1"/>
  <c r="AQ7" i="24" s="1"/>
  <c r="CH45" i="10"/>
  <c r="DZ57" i="10"/>
  <c r="EA126" i="10"/>
  <c r="C35" i="30"/>
  <c r="AN69" i="10"/>
  <c r="AN99" i="10"/>
  <c r="AN110" i="10"/>
  <c r="AN117" i="10" s="1"/>
  <c r="EC57" i="10"/>
  <c r="DW57" i="10"/>
  <c r="EB126" i="10"/>
  <c r="DZ126" i="10"/>
  <c r="CD3" i="10"/>
  <c r="AM2" i="24" s="1"/>
  <c r="AM7" i="24" s="1"/>
  <c r="G121" i="9"/>
  <c r="C25" i="30"/>
  <c r="BZ3" i="10"/>
  <c r="AI2" i="24" s="1"/>
  <c r="AI7" i="24" s="1"/>
  <c r="CG3" i="10"/>
  <c r="AP2" i="24" s="1"/>
  <c r="AP7" i="24" s="1"/>
  <c r="CM127" i="10"/>
  <c r="CM132" i="10" s="1"/>
  <c r="G120" i="9"/>
  <c r="C24" i="30"/>
  <c r="C36" i="30" s="1"/>
  <c r="G128" i="9"/>
  <c r="C28" i="30"/>
  <c r="DY126" i="10"/>
  <c r="DX124" i="10"/>
  <c r="AT8" i="18" s="1"/>
  <c r="AT19" i="18" s="1"/>
  <c r="DX130" i="10"/>
  <c r="AT14" i="18" s="1"/>
  <c r="AT28" i="18" s="1"/>
  <c r="DX125" i="10"/>
  <c r="AT9" i="18" s="1"/>
  <c r="AT23" i="18" s="1"/>
  <c r="DX129" i="10"/>
  <c r="DX126" i="10"/>
  <c r="DX128" i="10"/>
  <c r="DX131" i="10"/>
  <c r="DX127" i="10"/>
  <c r="AT11" i="18" s="1"/>
  <c r="AT25" i="18" s="1"/>
  <c r="DY133" i="10"/>
  <c r="DY132" i="10"/>
  <c r="DY125" i="10"/>
  <c r="AU9" i="18" s="1"/>
  <c r="AU23" i="18" s="1"/>
  <c r="DY131" i="10"/>
  <c r="DY129" i="10"/>
  <c r="DY127" i="10"/>
  <c r="AU11" i="18" s="1"/>
  <c r="AU25" i="18" s="1"/>
  <c r="DY128" i="10"/>
  <c r="DY130" i="10"/>
  <c r="AU14" i="18" s="1"/>
  <c r="AU28" i="18" s="1"/>
  <c r="DY124" i="10"/>
  <c r="AU8" i="18" s="1"/>
  <c r="AU19" i="18" s="1"/>
  <c r="H34" i="9"/>
  <c r="H140" i="9"/>
  <c r="H142" i="9"/>
  <c r="H26" i="9"/>
  <c r="H124" i="9"/>
  <c r="H9" i="9"/>
  <c r="H11" i="9"/>
  <c r="H8" i="9"/>
  <c r="H10" i="9"/>
  <c r="H45" i="9" s="1"/>
  <c r="HU9" i="10"/>
  <c r="F173" i="9"/>
  <c r="G115" i="9"/>
  <c r="G169" i="9"/>
  <c r="F9" i="9"/>
  <c r="F52" i="9" s="1"/>
  <c r="F10" i="9"/>
  <c r="F8" i="9"/>
  <c r="F11" i="9"/>
  <c r="EA127" i="10"/>
  <c r="AW11" i="18" s="1"/>
  <c r="AW25" i="18" s="1"/>
  <c r="EA128" i="10"/>
  <c r="EA125" i="10"/>
  <c r="AW9" i="18" s="1"/>
  <c r="AW23" i="18" s="1"/>
  <c r="EA124" i="10"/>
  <c r="AW8" i="18" s="1"/>
  <c r="AW19" i="18" s="1"/>
  <c r="EA130" i="10"/>
  <c r="AW14" i="18" s="1"/>
  <c r="AW28" i="18" s="1"/>
  <c r="EA131" i="10"/>
  <c r="EA129" i="10"/>
  <c r="EA71" i="10"/>
  <c r="EA70" i="10"/>
  <c r="DV124" i="10"/>
  <c r="AR8" i="18" s="1"/>
  <c r="AR19" i="18" s="1"/>
  <c r="EC127" i="10"/>
  <c r="EC130" i="10"/>
  <c r="EC129" i="10"/>
  <c r="EC131" i="10"/>
  <c r="EC128" i="10"/>
  <c r="EC124" i="10"/>
  <c r="EC125" i="10"/>
  <c r="EC70" i="10"/>
  <c r="EC71" i="10"/>
  <c r="EC132" i="10"/>
  <c r="EC133" i="10"/>
  <c r="DW133" i="10"/>
  <c r="DW132" i="10"/>
  <c r="D37" i="30"/>
  <c r="D38" i="30"/>
  <c r="H68" i="9"/>
  <c r="H149" i="9"/>
  <c r="H35" i="9"/>
  <c r="H146" i="9"/>
  <c r="H130" i="9"/>
  <c r="H33" i="9"/>
  <c r="CO149" i="10"/>
  <c r="G112" i="9"/>
  <c r="G71" i="9" s="1"/>
  <c r="G73" i="9"/>
  <c r="G66" i="9"/>
  <c r="HV124" i="10"/>
  <c r="C21" i="30" s="1"/>
  <c r="HV46" i="10"/>
  <c r="HV126" i="10"/>
  <c r="C22" i="30" s="1"/>
  <c r="HV73" i="10"/>
  <c r="HV128" i="10"/>
  <c r="HV50" i="10"/>
  <c r="HV72" i="10" s="1"/>
  <c r="HV127" i="10"/>
  <c r="DY57" i="10"/>
  <c r="DY48" i="10"/>
  <c r="DW20" i="10"/>
  <c r="AN81" i="10"/>
  <c r="G72" i="9"/>
  <c r="EA57" i="10"/>
  <c r="DV57" i="10"/>
  <c r="EC48" i="10"/>
  <c r="DW48" i="10"/>
  <c r="EB20" i="10"/>
  <c r="FU3" i="10"/>
  <c r="FR3" i="10"/>
  <c r="GA41" i="10"/>
  <c r="HV62" i="10"/>
  <c r="I44" i="9"/>
  <c r="HW41" i="10"/>
  <c r="HW70" i="10"/>
  <c r="EF141" i="10"/>
  <c r="F163" i="9"/>
  <c r="F154" i="9"/>
  <c r="EF135" i="10"/>
  <c r="G55" i="9"/>
  <c r="EB128" i="10"/>
  <c r="EB127" i="10"/>
  <c r="AX11" i="18" s="1"/>
  <c r="AX25" i="18" s="1"/>
  <c r="EB129" i="10"/>
  <c r="EB130" i="10"/>
  <c r="AX14" i="18" s="1"/>
  <c r="AX28" i="18" s="1"/>
  <c r="EB124" i="10"/>
  <c r="AX8" i="18" s="1"/>
  <c r="AX19" i="18" s="1"/>
  <c r="EB125" i="10"/>
  <c r="AX9" i="18" s="1"/>
  <c r="AX23" i="18" s="1"/>
  <c r="EB131" i="10"/>
  <c r="DX71" i="10"/>
  <c r="DX70" i="10"/>
  <c r="DX133" i="10"/>
  <c r="DX132" i="10"/>
  <c r="F55" i="9"/>
  <c r="EF140" i="10"/>
  <c r="F162" i="9"/>
  <c r="EF134" i="10"/>
  <c r="G164" i="9"/>
  <c r="G56" i="9"/>
  <c r="EB71" i="10"/>
  <c r="EB70" i="10"/>
  <c r="EB132" i="10"/>
  <c r="EB133" i="10"/>
  <c r="DZ133" i="10"/>
  <c r="DZ132" i="10"/>
  <c r="DZ127" i="10"/>
  <c r="AV11" i="18" s="1"/>
  <c r="AV25" i="18" s="1"/>
  <c r="DZ129" i="10"/>
  <c r="DZ128" i="10"/>
  <c r="DZ124" i="10"/>
  <c r="AV8" i="18" s="1"/>
  <c r="AV19" i="18" s="1"/>
  <c r="DZ131" i="10"/>
  <c r="DZ125" i="10"/>
  <c r="AV9" i="18" s="1"/>
  <c r="AV23" i="18" s="1"/>
  <c r="DZ130" i="10"/>
  <c r="AV14" i="18" s="1"/>
  <c r="AV28" i="18" s="1"/>
  <c r="DZ71" i="10"/>
  <c r="DZ70" i="10"/>
  <c r="DY70" i="10"/>
  <c r="DY71" i="10"/>
  <c r="F148" i="9"/>
  <c r="F176" i="9"/>
  <c r="F175" i="9"/>
  <c r="C33" i="30"/>
  <c r="C42" i="30"/>
  <c r="G69" i="9"/>
  <c r="G3" i="9"/>
  <c r="G98" i="9"/>
  <c r="G58" i="9"/>
  <c r="G59" i="9"/>
  <c r="C47" i="30"/>
  <c r="G166" i="9"/>
  <c r="EA132" i="10"/>
  <c r="EA133" i="10"/>
  <c r="DV70" i="10"/>
  <c r="DV71" i="10"/>
  <c r="DW71" i="10"/>
  <c r="DW70" i="10"/>
  <c r="DW129" i="10"/>
  <c r="DW124" i="10"/>
  <c r="AS8" i="18" s="1"/>
  <c r="AS19" i="18" s="1"/>
  <c r="DW131" i="10"/>
  <c r="DW125" i="10"/>
  <c r="AS9" i="18" s="1"/>
  <c r="AS23" i="18" s="1"/>
  <c r="DW130" i="10"/>
  <c r="AS14" i="18" s="1"/>
  <c r="AS28" i="18" s="1"/>
  <c r="DW127" i="10"/>
  <c r="AS11" i="18" s="1"/>
  <c r="AS25" i="18" s="1"/>
  <c r="DW128" i="10"/>
  <c r="HV71" i="10"/>
  <c r="HV125" i="10"/>
  <c r="CP149" i="10"/>
  <c r="F59" i="9"/>
  <c r="G57" i="9"/>
  <c r="EB48" i="10"/>
  <c r="EB57" i="10"/>
  <c r="DX48" i="10"/>
  <c r="DX57" i="10"/>
  <c r="DZ48" i="10"/>
  <c r="AN67" i="10"/>
  <c r="AN95" i="10"/>
  <c r="AN93" i="10" s="1"/>
  <c r="HV5" i="10"/>
  <c r="CA23" i="10"/>
  <c r="CA27" i="10" s="1"/>
  <c r="CA30" i="10" s="1"/>
  <c r="CA34" i="10" s="1"/>
  <c r="CE23" i="10"/>
  <c r="CE27" i="10" s="1"/>
  <c r="CE30" i="10" s="1"/>
  <c r="CE34" i="10" s="1"/>
  <c r="EA48" i="10"/>
  <c r="CN132" i="10"/>
  <c r="CN138" i="10" s="1"/>
  <c r="DX20" i="10"/>
  <c r="FQ3" i="10"/>
  <c r="FN3" i="10"/>
  <c r="DX147" i="10"/>
  <c r="DV146" i="10"/>
  <c r="DX146" i="10"/>
  <c r="DW146" i="10"/>
  <c r="EC147" i="10"/>
  <c r="EC146" i="10"/>
  <c r="EA147" i="10"/>
  <c r="DY146" i="10"/>
  <c r="EA146" i="10"/>
  <c r="DZ147" i="10"/>
  <c r="DZ146" i="10"/>
  <c r="DY147" i="10"/>
  <c r="EB146" i="10"/>
  <c r="DV147" i="10"/>
  <c r="EB147" i="10"/>
  <c r="DW147" i="10"/>
  <c r="AE37" i="27"/>
  <c r="AE36" i="27"/>
  <c r="AE38" i="27"/>
  <c r="AE39" i="27"/>
  <c r="G171" i="9" l="1"/>
  <c r="DV132" i="10"/>
  <c r="C50" i="30"/>
  <c r="DV129" i="10"/>
  <c r="AR13" i="18" s="1"/>
  <c r="AR27" i="18" s="1"/>
  <c r="BA39" i="23" s="1"/>
  <c r="DV131" i="10"/>
  <c r="DV130" i="10"/>
  <c r="AR14" i="18" s="1"/>
  <c r="AR28" i="18" s="1"/>
  <c r="DV128" i="10"/>
  <c r="AR12" i="18" s="1"/>
  <c r="AR26" i="18" s="1"/>
  <c r="BA33" i="23" s="1"/>
  <c r="DV133" i="10"/>
  <c r="AR17" i="18" s="1"/>
  <c r="F45" i="9"/>
  <c r="G167" i="9"/>
  <c r="DV126" i="10"/>
  <c r="AE21" i="27" s="1"/>
  <c r="DV125" i="10"/>
  <c r="AR9" i="18" s="1"/>
  <c r="AR23" i="18" s="1"/>
  <c r="FM14" i="10"/>
  <c r="FM9" i="10"/>
  <c r="FM13" i="10"/>
  <c r="FM12" i="10"/>
  <c r="FM11" i="10"/>
  <c r="FM10" i="10"/>
  <c r="FW3" i="10"/>
  <c r="FW51" i="10"/>
  <c r="FW49" i="10"/>
  <c r="FW50" i="10"/>
  <c r="FW47" i="10"/>
  <c r="FW46" i="10"/>
  <c r="FW128" i="10" s="1"/>
  <c r="FW48" i="10"/>
  <c r="FV3" i="10"/>
  <c r="FV51" i="10"/>
  <c r="FV49" i="10"/>
  <c r="FV50" i="10"/>
  <c r="FV47" i="10"/>
  <c r="FV46" i="10"/>
  <c r="FV124" i="10" s="1"/>
  <c r="AK8" i="19" s="1"/>
  <c r="R111" i="11" s="1"/>
  <c r="FV48" i="10"/>
  <c r="BY3" i="10"/>
  <c r="AH2" i="24" s="1"/>
  <c r="AH7" i="24" s="1"/>
  <c r="BY33" i="10"/>
  <c r="BY29" i="10"/>
  <c r="BY16" i="10"/>
  <c r="BY20" i="10"/>
  <c r="BY15" i="10"/>
  <c r="BY26" i="10"/>
  <c r="BY21" i="10"/>
  <c r="BY9" i="10"/>
  <c r="BY11" i="10"/>
  <c r="BY10" i="10"/>
  <c r="BY8" i="10"/>
  <c r="AD115" i="10"/>
  <c r="AD114" i="10" s="1"/>
  <c r="AD109" i="10"/>
  <c r="AD113" i="10"/>
  <c r="AD97" i="10"/>
  <c r="AD88" i="10"/>
  <c r="AD112" i="10"/>
  <c r="AD101" i="10"/>
  <c r="AD100" i="10"/>
  <c r="AD99" i="10" s="1"/>
  <c r="AD103" i="10" s="1"/>
  <c r="AD105" i="10" s="1"/>
  <c r="AD96" i="10"/>
  <c r="AD95" i="10" s="1"/>
  <c r="AD82" i="10"/>
  <c r="AD102" i="10"/>
  <c r="AD116" i="10"/>
  <c r="AD89" i="10"/>
  <c r="AD72" i="10"/>
  <c r="AD94" i="10"/>
  <c r="AD93" i="10" s="1"/>
  <c r="AD98" i="10"/>
  <c r="AD87" i="10"/>
  <c r="AD86" i="10"/>
  <c r="AD83" i="10"/>
  <c r="AD73" i="10"/>
  <c r="AD70" i="10"/>
  <c r="AD69" i="10" s="1"/>
  <c r="AD66" i="10"/>
  <c r="AD64" i="10"/>
  <c r="AD67" i="10" s="1"/>
  <c r="AD74" i="10" s="1"/>
  <c r="AD76" i="10" s="1"/>
  <c r="AD84" i="10"/>
  <c r="AD71" i="10"/>
  <c r="AD60" i="10"/>
  <c r="AD111" i="10"/>
  <c r="AD110" i="10" s="1"/>
  <c r="AD56" i="10"/>
  <c r="AD65" i="10"/>
  <c r="AD55" i="10"/>
  <c r="AD52" i="10"/>
  <c r="AD51" i="10"/>
  <c r="AD53" i="10" s="1"/>
  <c r="AD59" i="10"/>
  <c r="AD50" i="10"/>
  <c r="AD49" i="10"/>
  <c r="AD48" i="10" s="1"/>
  <c r="AD61" i="10" s="1"/>
  <c r="FR51" i="10"/>
  <c r="FR49" i="10"/>
  <c r="FR47" i="10"/>
  <c r="FR46" i="10"/>
  <c r="FR126" i="10" s="1"/>
  <c r="AG10" i="19" s="1"/>
  <c r="N109" i="11" s="1"/>
  <c r="FR50" i="10"/>
  <c r="FR48" i="10"/>
  <c r="FN51" i="10"/>
  <c r="FN49" i="10"/>
  <c r="FN50" i="10"/>
  <c r="FN47" i="10"/>
  <c r="FN46" i="10"/>
  <c r="FN48" i="10"/>
  <c r="FU50" i="10"/>
  <c r="FU51" i="10"/>
  <c r="FU49" i="10"/>
  <c r="FU48" i="10"/>
  <c r="FU47" i="10"/>
  <c r="FU46" i="10"/>
  <c r="FU125" i="10" s="1"/>
  <c r="AJ9" i="19" s="1"/>
  <c r="Q110" i="11" s="1"/>
  <c r="BY90" i="10"/>
  <c r="BY86" i="10"/>
  <c r="BY81" i="10"/>
  <c r="BY91" i="10"/>
  <c r="BY71" i="10"/>
  <c r="BY73" i="10" s="1"/>
  <c r="BY85" i="10"/>
  <c r="BY84" i="10"/>
  <c r="BY78" i="10"/>
  <c r="BY67" i="10"/>
  <c r="BY72" i="10"/>
  <c r="BY66" i="10"/>
  <c r="BY65" i="10"/>
  <c r="BY64" i="10" s="1"/>
  <c r="BY60" i="10"/>
  <c r="BY59" i="10"/>
  <c r="BY58" i="10"/>
  <c r="BY57" i="10"/>
  <c r="BY49" i="10"/>
  <c r="BY48" i="10" s="1"/>
  <c r="BY50" i="10"/>
  <c r="BY54" i="10"/>
  <c r="BY47" i="10"/>
  <c r="BY46" i="10"/>
  <c r="FX3" i="10"/>
  <c r="FX51" i="10"/>
  <c r="FX50" i="10"/>
  <c r="FX48" i="10"/>
  <c r="FX49" i="10"/>
  <c r="FX47" i="10"/>
  <c r="FX46" i="10"/>
  <c r="FX129" i="10" s="1"/>
  <c r="FT51" i="10"/>
  <c r="FT50" i="10"/>
  <c r="FT49" i="10"/>
  <c r="FT48" i="10"/>
  <c r="FT47" i="10"/>
  <c r="FT46" i="10"/>
  <c r="FQ50" i="10"/>
  <c r="FQ51" i="10"/>
  <c r="FQ49" i="10"/>
  <c r="FQ48" i="10"/>
  <c r="FQ47" i="10"/>
  <c r="FQ46" i="10"/>
  <c r="FQ128" i="10" s="1"/>
  <c r="FP3" i="10"/>
  <c r="FP51" i="10"/>
  <c r="FP50" i="10"/>
  <c r="FP49" i="10"/>
  <c r="FP48" i="10"/>
  <c r="FP47" i="10"/>
  <c r="FP46" i="10"/>
  <c r="DU18" i="10"/>
  <c r="DU17" i="10"/>
  <c r="DU15" i="10"/>
  <c r="DU14" i="10"/>
  <c r="DU16" i="10"/>
  <c r="DU10" i="10"/>
  <c r="DU9" i="10"/>
  <c r="DU13" i="10"/>
  <c r="DU12" i="10"/>
  <c r="DU11" i="10"/>
  <c r="FM50" i="10"/>
  <c r="FM51" i="10"/>
  <c r="FM49" i="10"/>
  <c r="FM48" i="10"/>
  <c r="FM47" i="10"/>
  <c r="FM46" i="10"/>
  <c r="FM124" i="10" s="1"/>
  <c r="AB8" i="19" s="1"/>
  <c r="I111" i="11" s="1"/>
  <c r="FO3" i="10"/>
  <c r="FO50" i="10"/>
  <c r="FO51" i="10"/>
  <c r="FO49" i="10"/>
  <c r="FO48" i="10"/>
  <c r="FO47" i="10"/>
  <c r="FO46" i="10"/>
  <c r="FO124" i="10" s="1"/>
  <c r="AD8" i="19" s="1"/>
  <c r="K111" i="11" s="1"/>
  <c r="FS3" i="10"/>
  <c r="FS50" i="10"/>
  <c r="FS49" i="10"/>
  <c r="FS51" i="10"/>
  <c r="FS48" i="10"/>
  <c r="FS47" i="10"/>
  <c r="FS46" i="10"/>
  <c r="FS126" i="10" s="1"/>
  <c r="AH10" i="19" s="1"/>
  <c r="O109" i="11" s="1"/>
  <c r="DU65" i="10"/>
  <c r="DU60" i="10"/>
  <c r="DU59" i="10"/>
  <c r="DU64" i="10"/>
  <c r="DU58" i="10"/>
  <c r="DU54" i="10"/>
  <c r="DU53" i="10"/>
  <c r="DU66" i="10"/>
  <c r="DU52" i="10"/>
  <c r="DU51" i="10"/>
  <c r="DU50" i="10"/>
  <c r="DU49" i="10"/>
  <c r="DU47" i="10"/>
  <c r="DU46" i="10"/>
  <c r="FX125" i="10"/>
  <c r="CM138" i="10"/>
  <c r="CM142" i="10" s="1"/>
  <c r="CM145" i="10" s="1"/>
  <c r="C23" i="30" s="1"/>
  <c r="AE34" i="10"/>
  <c r="C52" i="30"/>
  <c r="CL137" i="10"/>
  <c r="AR25" i="18"/>
  <c r="DU123" i="10"/>
  <c r="DS7" i="10"/>
  <c r="DT43" i="10"/>
  <c r="DT5" i="10"/>
  <c r="DT122" i="10"/>
  <c r="HG7" i="10"/>
  <c r="HH122" i="10"/>
  <c r="HH43" i="10"/>
  <c r="DU145" i="10"/>
  <c r="DU139" i="10"/>
  <c r="DU3" i="10"/>
  <c r="AN61" i="10"/>
  <c r="BK81" i="9"/>
  <c r="DV20" i="10"/>
  <c r="AN74" i="10"/>
  <c r="AN76" i="10" s="1"/>
  <c r="AN125" i="10" s="1"/>
  <c r="DW45" i="10"/>
  <c r="FT3" i="10"/>
  <c r="AN90" i="10"/>
  <c r="BJ116" i="9"/>
  <c r="T54" i="23"/>
  <c r="DZ20" i="10"/>
  <c r="EA20" i="10"/>
  <c r="CL127" i="10"/>
  <c r="CL132" i="10" s="1"/>
  <c r="T44" i="23"/>
  <c r="BB28" i="23" s="1"/>
  <c r="EC20" i="10"/>
  <c r="EC45" i="10"/>
  <c r="M37" i="11"/>
  <c r="M20" i="11"/>
  <c r="S32" i="23" s="1"/>
  <c r="BB8" i="23"/>
  <c r="BC28" i="23"/>
  <c r="AO5" i="18"/>
  <c r="AO4" i="18"/>
  <c r="AO22" i="18"/>
  <c r="AD11" i="27"/>
  <c r="AI15" i="16"/>
  <c r="AF131" i="10"/>
  <c r="AD10" i="27" s="1"/>
  <c r="AD12" i="27"/>
  <c r="AI16" i="16"/>
  <c r="AI22" i="16"/>
  <c r="L46" i="11" s="1"/>
  <c r="AD45" i="27"/>
  <c r="K43" i="11"/>
  <c r="K45" i="11"/>
  <c r="K6" i="11"/>
  <c r="K8" i="11"/>
  <c r="AD19" i="27"/>
  <c r="AD20" i="27"/>
  <c r="R56" i="23"/>
  <c r="L34" i="11"/>
  <c r="R55" i="23" s="1"/>
  <c r="AB1" i="27"/>
  <c r="AD151" i="10"/>
  <c r="AG48" i="16"/>
  <c r="AG5" i="24"/>
  <c r="AG7" i="16"/>
  <c r="AG3" i="24"/>
  <c r="AG8" i="16"/>
  <c r="AG4" i="24"/>
  <c r="AG63" i="16"/>
  <c r="AG39" i="16"/>
  <c r="R39" i="23"/>
  <c r="L47" i="11"/>
  <c r="AI35" i="16"/>
  <c r="FL122" i="10"/>
  <c r="FK7" i="10"/>
  <c r="FL43" i="10"/>
  <c r="FL41" i="10" s="1"/>
  <c r="FL5" i="10"/>
  <c r="AJ36" i="16"/>
  <c r="M42" i="11"/>
  <c r="S53" i="23"/>
  <c r="BA31" i="23" s="1"/>
  <c r="DW11" i="9"/>
  <c r="DS11" i="9"/>
  <c r="DV11" i="9"/>
  <c r="DY11" i="9"/>
  <c r="DU11" i="9"/>
  <c r="DT11" i="9"/>
  <c r="DX11" i="9"/>
  <c r="DG11" i="9"/>
  <c r="DC11" i="9"/>
  <c r="DF11" i="9"/>
  <c r="DB11" i="9"/>
  <c r="DE11" i="9"/>
  <c r="DA11" i="9"/>
  <c r="DH11" i="9" s="1"/>
  <c r="DD11" i="9"/>
  <c r="CS11" i="9"/>
  <c r="CV11" i="9"/>
  <c r="DL11" i="9"/>
  <c r="CR11" i="9"/>
  <c r="CJ11" i="9"/>
  <c r="BH49" i="9" s="1"/>
  <c r="CL11" i="9"/>
  <c r="BJ49" i="9" s="1"/>
  <c r="DO11" i="9"/>
  <c r="DJ11" i="9"/>
  <c r="CI11" i="9"/>
  <c r="CP11" i="9" s="1"/>
  <c r="DK11" i="9"/>
  <c r="CK11" i="9"/>
  <c r="BI49" i="9" s="1"/>
  <c r="CU11" i="9"/>
  <c r="CT11" i="9"/>
  <c r="CN11" i="9"/>
  <c r="BL49" i="9" s="1"/>
  <c r="CX11" i="9"/>
  <c r="CW11" i="9"/>
  <c r="CO11" i="9"/>
  <c r="BM49" i="9" s="1"/>
  <c r="CM11" i="9"/>
  <c r="BK49" i="9" s="1"/>
  <c r="DP11" i="9"/>
  <c r="DN11" i="9"/>
  <c r="DM11" i="9"/>
  <c r="BJ82" i="9" s="1"/>
  <c r="AE169" i="10"/>
  <c r="AE175" i="10"/>
  <c r="AE160" i="10"/>
  <c r="AE165" i="10"/>
  <c r="AE164" i="10"/>
  <c r="AE168" i="10"/>
  <c r="AE155" i="10"/>
  <c r="AE177" i="10"/>
  <c r="AE174" i="10"/>
  <c r="AE154" i="10"/>
  <c r="AE153" i="10"/>
  <c r="AE157" i="10"/>
  <c r="AC24" i="27" s="1"/>
  <c r="AE171" i="10"/>
  <c r="AE167" i="10"/>
  <c r="AE156" i="10"/>
  <c r="AE159" i="10"/>
  <c r="AE163" i="10"/>
  <c r="AE158" i="10"/>
  <c r="AE176" i="10"/>
  <c r="AE166" i="10"/>
  <c r="AE170" i="10"/>
  <c r="AD7" i="27"/>
  <c r="AD30" i="27"/>
  <c r="S42" i="23"/>
  <c r="BA27" i="23" s="1"/>
  <c r="BA36" i="23"/>
  <c r="AD81" i="10"/>
  <c r="AD57" i="10"/>
  <c r="AD85" i="10"/>
  <c r="AD117" i="10"/>
  <c r="AD119" i="10" s="1"/>
  <c r="AD90" i="10"/>
  <c r="AD3" i="10"/>
  <c r="AD27" i="10"/>
  <c r="AD16" i="10"/>
  <c r="AD20" i="10"/>
  <c r="AD32" i="10"/>
  <c r="AD33" i="10" s="1"/>
  <c r="AD36" i="10"/>
  <c r="AD8" i="10"/>
  <c r="R52" i="23"/>
  <c r="AI6" i="16"/>
  <c r="L41" i="11"/>
  <c r="AI18" i="16"/>
  <c r="L35" i="11" s="1"/>
  <c r="M23" i="11"/>
  <c r="S30" i="23"/>
  <c r="M33" i="11"/>
  <c r="AC5" i="27"/>
  <c r="AC9" i="27"/>
  <c r="AC3" i="27"/>
  <c r="AC8" i="27"/>
  <c r="AC6" i="27"/>
  <c r="AC4" i="27"/>
  <c r="AC2" i="27"/>
  <c r="AP3" i="18"/>
  <c r="AP7" i="18" s="1"/>
  <c r="AH5" i="16"/>
  <c r="AH10" i="16" s="1"/>
  <c r="AH40" i="16" s="1"/>
  <c r="AH49" i="16" s="1"/>
  <c r="AD4" i="19"/>
  <c r="AD7" i="19" s="1"/>
  <c r="AB7" i="10"/>
  <c r="I13" i="11"/>
  <c r="AF9" i="16"/>
  <c r="AC43" i="10"/>
  <c r="AC41" i="10" s="1"/>
  <c r="AC122" i="10"/>
  <c r="AN6" i="18"/>
  <c r="AB6" i="19"/>
  <c r="AF6" i="24"/>
  <c r="AC5" i="10"/>
  <c r="J12" i="11"/>
  <c r="J10" i="11"/>
  <c r="J92" i="11"/>
  <c r="J53" i="11" s="1"/>
  <c r="J9" i="11"/>
  <c r="J63" i="11"/>
  <c r="J32" i="11"/>
  <c r="AD46" i="27"/>
  <c r="AI21" i="16"/>
  <c r="AI29" i="16" s="1"/>
  <c r="L44" i="11" s="1"/>
  <c r="AD47" i="27"/>
  <c r="AE129" i="10"/>
  <c r="AE126" i="10"/>
  <c r="AH13" i="16" s="1"/>
  <c r="AE124" i="10"/>
  <c r="AE121" i="10" s="1"/>
  <c r="AE136" i="10"/>
  <c r="AH23" i="16" s="1"/>
  <c r="AE125" i="10"/>
  <c r="AH12" i="16" s="1"/>
  <c r="AH11" i="16" s="1"/>
  <c r="AE140" i="10"/>
  <c r="AH27" i="16" s="1"/>
  <c r="AE127" i="10"/>
  <c r="AH14" i="16" s="1"/>
  <c r="AE142" i="10"/>
  <c r="AC13" i="27" s="1"/>
  <c r="AE135" i="10"/>
  <c r="AE138" i="10"/>
  <c r="AH25" i="16" s="1"/>
  <c r="AE137" i="10"/>
  <c r="AH24" i="16" s="1"/>
  <c r="AE148" i="10"/>
  <c r="AE139" i="10"/>
  <c r="AH26" i="16" s="1"/>
  <c r="AE141" i="10"/>
  <c r="AH28" i="16" s="1"/>
  <c r="AE128" i="10"/>
  <c r="AE134" i="10"/>
  <c r="AE147" i="10"/>
  <c r="AC14" i="27" s="1"/>
  <c r="AE145" i="10"/>
  <c r="AH32" i="16" s="1"/>
  <c r="AH34" i="16" s="1"/>
  <c r="AE130" i="10"/>
  <c r="AH17" i="16" s="1"/>
  <c r="AE146" i="10"/>
  <c r="AH33" i="16" s="1"/>
  <c r="S44" i="25"/>
  <c r="AN103" i="10"/>
  <c r="AN105" i="10" s="1"/>
  <c r="AN119" i="10" s="1"/>
  <c r="DZ45" i="10"/>
  <c r="BZ22" i="10"/>
  <c r="CE64" i="10"/>
  <c r="CC64" i="10"/>
  <c r="C37" i="30"/>
  <c r="CG73" i="10"/>
  <c r="AL52" i="27"/>
  <c r="AS13" i="18"/>
  <c r="AS27" i="18" s="1"/>
  <c r="BB39" i="23" s="1"/>
  <c r="AF52" i="27"/>
  <c r="AV13" i="18"/>
  <c r="AV27" i="18" s="1"/>
  <c r="BE39" i="23" s="1"/>
  <c r="AI52" i="27"/>
  <c r="AX13" i="18"/>
  <c r="AX27" i="18" s="1"/>
  <c r="BG39" i="23" s="1"/>
  <c r="AK52" i="27"/>
  <c r="AW13" i="18"/>
  <c r="AW27" i="18" s="1"/>
  <c r="BF39" i="23" s="1"/>
  <c r="AJ52" i="27"/>
  <c r="AU13" i="18"/>
  <c r="AU27" i="18" s="1"/>
  <c r="BD39" i="23" s="1"/>
  <c r="AH52" i="27"/>
  <c r="AT13" i="18"/>
  <c r="AT27" i="18" s="1"/>
  <c r="BC39" i="23" s="1"/>
  <c r="AG52" i="27"/>
  <c r="G15" i="9"/>
  <c r="F15" i="9"/>
  <c r="R49" i="25"/>
  <c r="Q49" i="25"/>
  <c r="C38" i="30"/>
  <c r="BM116" i="9"/>
  <c r="BK116" i="9"/>
  <c r="BH16" i="9"/>
  <c r="BN80" i="9"/>
  <c r="BE80" i="9" s="1"/>
  <c r="BK16" i="9"/>
  <c r="DZ10" i="9"/>
  <c r="EA45" i="10"/>
  <c r="DV45" i="10"/>
  <c r="BF17" i="9"/>
  <c r="BF118" i="9"/>
  <c r="BF82" i="9"/>
  <c r="BF49" i="9"/>
  <c r="BN15" i="9"/>
  <c r="BE15" i="9" s="1"/>
  <c r="BG116" i="9"/>
  <c r="BN116" i="9" s="1"/>
  <c r="BE116" i="9" s="1"/>
  <c r="BW7" i="10"/>
  <c r="BX43" i="10"/>
  <c r="BX41" i="10" s="1"/>
  <c r="BX122" i="10"/>
  <c r="BX153" i="10" s="1"/>
  <c r="BX185" i="10" s="1"/>
  <c r="BX5" i="10"/>
  <c r="BZ216" i="10"/>
  <c r="BZ215" i="10" s="1"/>
  <c r="BG16" i="9"/>
  <c r="CY10" i="9"/>
  <c r="BL116" i="9"/>
  <c r="BZ12" i="10"/>
  <c r="BZ17" i="10" s="1"/>
  <c r="BM16" i="9"/>
  <c r="BM117" i="9" s="1"/>
  <c r="BJ16" i="9"/>
  <c r="BJ117" i="9" s="1"/>
  <c r="BI16" i="9"/>
  <c r="BH81" i="9"/>
  <c r="CC12" i="9"/>
  <c r="CD12" i="9" s="1"/>
  <c r="CF12" i="9" s="1"/>
  <c r="CB13" i="9"/>
  <c r="Q25" i="23"/>
  <c r="Q24" i="23" s="1"/>
  <c r="Q6" i="23"/>
  <c r="Q60" i="23"/>
  <c r="P8" i="23"/>
  <c r="Q51" i="23"/>
  <c r="Q66" i="23"/>
  <c r="Q38" i="23"/>
  <c r="Q98" i="23"/>
  <c r="Q78" i="23"/>
  <c r="AX3" i="23"/>
  <c r="BY184" i="10"/>
  <c r="BY183" i="10" s="1"/>
  <c r="BY217" i="10"/>
  <c r="DQ10" i="9"/>
  <c r="BG81" i="9"/>
  <c r="BG48" i="9"/>
  <c r="BN48" i="9" s="1"/>
  <c r="BE48" i="9" s="1"/>
  <c r="BL16" i="9"/>
  <c r="BL117" i="9" s="1"/>
  <c r="BI81" i="9"/>
  <c r="DY20" i="10"/>
  <c r="CD45" i="10"/>
  <c r="CE48" i="10"/>
  <c r="CG48" i="10"/>
  <c r="CG51" i="10" s="1"/>
  <c r="CG55" i="10" s="1"/>
  <c r="CG61" i="10" s="1"/>
  <c r="CE73" i="10"/>
  <c r="CC73" i="10"/>
  <c r="F164" i="9"/>
  <c r="CF45" i="10"/>
  <c r="CG64" i="10"/>
  <c r="BY45" i="10"/>
  <c r="CH48" i="10"/>
  <c r="CH51" i="10" s="1"/>
  <c r="CH55" i="10" s="1"/>
  <c r="CH61" i="10" s="1"/>
  <c r="CH73" i="10"/>
  <c r="CA48" i="10"/>
  <c r="CA64" i="10"/>
  <c r="CB48" i="10"/>
  <c r="CB45" i="10"/>
  <c r="CC45" i="10"/>
  <c r="CC48" i="10"/>
  <c r="G33" i="9"/>
  <c r="G130" i="9"/>
  <c r="CH64" i="10"/>
  <c r="CA73" i="10"/>
  <c r="CE45" i="10"/>
  <c r="CF64" i="10"/>
  <c r="CF48" i="10"/>
  <c r="CF73" i="10"/>
  <c r="G26" i="9"/>
  <c r="G35" i="9"/>
  <c r="G124" i="9"/>
  <c r="G146" i="9"/>
  <c r="G34" i="9"/>
  <c r="G140" i="9"/>
  <c r="G137" i="9"/>
  <c r="DX45" i="10"/>
  <c r="EB45" i="10"/>
  <c r="DY45" i="10"/>
  <c r="BZ45" i="10"/>
  <c r="BZ64" i="10"/>
  <c r="BZ48" i="10"/>
  <c r="BZ73" i="10"/>
  <c r="CD64" i="10"/>
  <c r="CD48" i="10"/>
  <c r="CA45" i="10"/>
  <c r="CB64" i="10"/>
  <c r="EA148" i="10"/>
  <c r="DZ148" i="10"/>
  <c r="EB148" i="10"/>
  <c r="DX148" i="10"/>
  <c r="EC148" i="10"/>
  <c r="DY148" i="10"/>
  <c r="DW148" i="10"/>
  <c r="DV148" i="10"/>
  <c r="CN142" i="10"/>
  <c r="CN145" i="10" s="1"/>
  <c r="D23" i="30" s="1"/>
  <c r="F41" i="30"/>
  <c r="F40" i="30"/>
  <c r="G23" i="30"/>
  <c r="HO5" i="10"/>
  <c r="HJ5" i="10"/>
  <c r="HL5" i="10"/>
  <c r="HG5" i="10"/>
  <c r="HQ5" i="10"/>
  <c r="HK5" i="10"/>
  <c r="HM5" i="10"/>
  <c r="HP5" i="10"/>
  <c r="HH5" i="10"/>
  <c r="HN5" i="10"/>
  <c r="HI5" i="10"/>
  <c r="AS12" i="18"/>
  <c r="AS26" i="18" s="1"/>
  <c r="BB33" i="23" s="1"/>
  <c r="AF29" i="27"/>
  <c r="AW16" i="18"/>
  <c r="EA134" i="10"/>
  <c r="FW127" i="10"/>
  <c r="FN128" i="10"/>
  <c r="FN126" i="10"/>
  <c r="AC10" i="19" s="1"/>
  <c r="J109" i="11" s="1"/>
  <c r="FN129" i="10"/>
  <c r="AC13" i="19" s="1"/>
  <c r="J114" i="11" s="1"/>
  <c r="FN127" i="10"/>
  <c r="FN125" i="10"/>
  <c r="AC9" i="19" s="1"/>
  <c r="J110" i="11" s="1"/>
  <c r="FN124" i="10"/>
  <c r="AC8" i="19" s="1"/>
  <c r="J111" i="11" s="1"/>
  <c r="FX128" i="10"/>
  <c r="G8" i="9"/>
  <c r="G9" i="9"/>
  <c r="G10" i="9"/>
  <c r="G11" i="9"/>
  <c r="AV15" i="18"/>
  <c r="AI22" i="27"/>
  <c r="AI21" i="27"/>
  <c r="AV10" i="18"/>
  <c r="DZ134" i="10"/>
  <c r="AV16" i="18"/>
  <c r="AX16" i="18"/>
  <c r="EB134" i="10"/>
  <c r="DX134" i="10"/>
  <c r="AT16" i="18"/>
  <c r="GA126" i="10"/>
  <c r="F168" i="9" s="1"/>
  <c r="GA124" i="10"/>
  <c r="F166" i="9" s="1"/>
  <c r="GA125" i="10"/>
  <c r="F167" i="9" s="1"/>
  <c r="F44" i="9" s="1"/>
  <c r="GA127" i="10"/>
  <c r="F169" i="9" s="1"/>
  <c r="F21" i="9" s="1"/>
  <c r="GA128" i="10"/>
  <c r="F170" i="9" s="1"/>
  <c r="GA129" i="10"/>
  <c r="F171" i="9" s="1"/>
  <c r="HV70" i="10"/>
  <c r="HV41" i="10"/>
  <c r="AS17" i="18"/>
  <c r="EC134" i="10"/>
  <c r="AY16" i="18"/>
  <c r="AL21" i="27"/>
  <c r="AY10" i="18"/>
  <c r="I29" i="30"/>
  <c r="Q156" i="9"/>
  <c r="AY8" i="18"/>
  <c r="AY19" i="18" s="1"/>
  <c r="Q154" i="9"/>
  <c r="Q159" i="9"/>
  <c r="AY13" i="18"/>
  <c r="AY11" i="18"/>
  <c r="Q157" i="9"/>
  <c r="AE29" i="27"/>
  <c r="AW10" i="18"/>
  <c r="AJ21" i="27"/>
  <c r="F49" i="9"/>
  <c r="F13" i="9"/>
  <c r="F65" i="9" s="1"/>
  <c r="F50" i="9"/>
  <c r="F42" i="9"/>
  <c r="FR124" i="10"/>
  <c r="AG8" i="19" s="1"/>
  <c r="N111" i="11" s="1"/>
  <c r="HU50" i="10"/>
  <c r="HU72" i="10" s="1"/>
  <c r="HU127" i="10"/>
  <c r="HU128" i="10"/>
  <c r="HU73" i="10"/>
  <c r="HU126" i="10"/>
  <c r="F142" i="9"/>
  <c r="F140" i="9"/>
  <c r="F34" i="9"/>
  <c r="H43" i="9"/>
  <c r="H41" i="9"/>
  <c r="H125" i="9"/>
  <c r="H32" i="9"/>
  <c r="AU12" i="18"/>
  <c r="AU26" i="18" s="1"/>
  <c r="BD33" i="23" s="1"/>
  <c r="AH29" i="27"/>
  <c r="AU15" i="18"/>
  <c r="AH22" i="27"/>
  <c r="AU16" i="18"/>
  <c r="DY134" i="10"/>
  <c r="AT10" i="18"/>
  <c r="AG21" i="27"/>
  <c r="HU5" i="10"/>
  <c r="HU56" i="10"/>
  <c r="AF21" i="27"/>
  <c r="AS10" i="18"/>
  <c r="AF22" i="27"/>
  <c r="AS15" i="18"/>
  <c r="AW17" i="18"/>
  <c r="FO125" i="10"/>
  <c r="AD9" i="19" s="1"/>
  <c r="K110" i="11" s="1"/>
  <c r="F149" i="9"/>
  <c r="F68" i="9"/>
  <c r="AI29" i="27"/>
  <c r="AV12" i="18"/>
  <c r="AV26" i="18" s="1"/>
  <c r="BE33" i="23" s="1"/>
  <c r="AV17" i="18"/>
  <c r="AX17" i="18"/>
  <c r="AT17" i="18"/>
  <c r="AK22" i="27"/>
  <c r="AX15" i="18"/>
  <c r="AX10" i="18"/>
  <c r="AK21" i="27"/>
  <c r="AX12" i="18"/>
  <c r="AX26" i="18" s="1"/>
  <c r="BG33" i="23" s="1"/>
  <c r="AK29" i="27"/>
  <c r="E40" i="30"/>
  <c r="E41" i="30"/>
  <c r="DW134" i="10"/>
  <c r="AS16" i="18"/>
  <c r="AY17" i="18"/>
  <c r="Q155" i="9"/>
  <c r="AY9" i="18"/>
  <c r="AY12" i="18"/>
  <c r="Q158" i="9"/>
  <c r="AL29" i="27"/>
  <c r="I30" i="30"/>
  <c r="AL22" i="27"/>
  <c r="AY15" i="18"/>
  <c r="Q161" i="9"/>
  <c r="AY14" i="18"/>
  <c r="Q160" i="9"/>
  <c r="AE22" i="27"/>
  <c r="AR15" i="18"/>
  <c r="AR16" i="18"/>
  <c r="AJ22" i="27"/>
  <c r="AW15" i="18"/>
  <c r="AW12" i="18"/>
  <c r="AW26" i="18" s="1"/>
  <c r="BF33" i="23" s="1"/>
  <c r="AJ29" i="27"/>
  <c r="F41" i="9"/>
  <c r="FV126" i="10"/>
  <c r="AK10" i="19" s="1"/>
  <c r="R109" i="11" s="1"/>
  <c r="FQ125" i="10"/>
  <c r="AF9" i="19" s="1"/>
  <c r="M110" i="11" s="1"/>
  <c r="FQ127" i="10"/>
  <c r="FU128" i="10"/>
  <c r="FU129" i="10"/>
  <c r="AJ13" i="19" s="1"/>
  <c r="Q114" i="11" s="1"/>
  <c r="HU71" i="10"/>
  <c r="HU125" i="10"/>
  <c r="HU124" i="10"/>
  <c r="HU46" i="10"/>
  <c r="F146" i="9"/>
  <c r="F35" i="9"/>
  <c r="F124" i="9"/>
  <c r="F26" i="9"/>
  <c r="F130" i="9"/>
  <c r="F33" i="9"/>
  <c r="H49" i="9"/>
  <c r="H2" i="9"/>
  <c r="H1" i="9" s="1"/>
  <c r="AQ3" i="9"/>
  <c r="H13" i="9"/>
  <c r="H65" i="9" s="1"/>
  <c r="H50" i="9"/>
  <c r="H42" i="9"/>
  <c r="H21" i="9"/>
  <c r="H44" i="9"/>
  <c r="H12" i="9"/>
  <c r="H53" i="9"/>
  <c r="H52" i="9"/>
  <c r="AU10" i="18"/>
  <c r="AH21" i="27"/>
  <c r="AU17" i="18"/>
  <c r="AT15" i="18"/>
  <c r="AG22" i="27"/>
  <c r="AG29" i="27"/>
  <c r="AT12" i="18"/>
  <c r="AT26" i="18" s="1"/>
  <c r="BC33" i="23" s="1"/>
  <c r="EF142" i="10"/>
  <c r="F53" i="9"/>
  <c r="F12" i="9"/>
  <c r="F57" i="9"/>
  <c r="C45" i="30"/>
  <c r="F72" i="9"/>
  <c r="HU62" i="10"/>
  <c r="F137" i="9"/>
  <c r="AD36" i="27"/>
  <c r="AD39" i="27"/>
  <c r="AD38" i="27"/>
  <c r="AD37" i="27"/>
  <c r="FW126" i="10" l="1"/>
  <c r="AL10" i="19" s="1"/>
  <c r="S109" i="11" s="1"/>
  <c r="FV128" i="10"/>
  <c r="FO128" i="10"/>
  <c r="AD12" i="19" s="1"/>
  <c r="K112" i="11" s="1"/>
  <c r="FR128" i="10"/>
  <c r="FR125" i="10"/>
  <c r="AG9" i="19" s="1"/>
  <c r="N110" i="11" s="1"/>
  <c r="N95" i="11" s="1"/>
  <c r="FV127" i="10"/>
  <c r="AR10" i="18"/>
  <c r="S40" i="23" s="1"/>
  <c r="FO127" i="10"/>
  <c r="FR127" i="10"/>
  <c r="DV134" i="10"/>
  <c r="AE52" i="27"/>
  <c r="FM125" i="10"/>
  <c r="AB9" i="19" s="1"/>
  <c r="I110" i="11" s="1"/>
  <c r="FV125" i="10"/>
  <c r="AK9" i="19" s="1"/>
  <c r="R110" i="11" s="1"/>
  <c r="FO129" i="10"/>
  <c r="AD13" i="19" s="1"/>
  <c r="K114" i="11" s="1"/>
  <c r="FR129" i="10"/>
  <c r="AG13" i="19" s="1"/>
  <c r="N114" i="11" s="1"/>
  <c r="FU127" i="10"/>
  <c r="AJ11" i="19" s="1"/>
  <c r="Q113" i="11" s="1"/>
  <c r="Q99" i="11" s="1"/>
  <c r="W94" i="23" s="1"/>
  <c r="FQ124" i="10"/>
  <c r="AF8" i="19" s="1"/>
  <c r="M111" i="11" s="1"/>
  <c r="FV129" i="10"/>
  <c r="AK13" i="19" s="1"/>
  <c r="R114" i="11" s="1"/>
  <c r="FO126" i="10"/>
  <c r="AD10" i="19" s="1"/>
  <c r="K109" i="11" s="1"/>
  <c r="FU126" i="10"/>
  <c r="AJ10" i="19" s="1"/>
  <c r="Q109" i="11" s="1"/>
  <c r="FU124" i="10"/>
  <c r="AJ8" i="19" s="1"/>
  <c r="Q111" i="11" s="1"/>
  <c r="Q95" i="11" s="1"/>
  <c r="FQ129" i="10"/>
  <c r="AF13" i="19" s="1"/>
  <c r="M114" i="11" s="1"/>
  <c r="FQ126" i="10"/>
  <c r="AF10" i="19" s="1"/>
  <c r="M109" i="11" s="1"/>
  <c r="BA8" i="23"/>
  <c r="HN14" i="10"/>
  <c r="HN13" i="10"/>
  <c r="HN12" i="10"/>
  <c r="HN11" i="10"/>
  <c r="HN10" i="10"/>
  <c r="HN9" i="10" s="1"/>
  <c r="HK14" i="10"/>
  <c r="HK13" i="10"/>
  <c r="HK10" i="10"/>
  <c r="HK9" i="10" s="1"/>
  <c r="HK12" i="10"/>
  <c r="HK11" i="10"/>
  <c r="HJ14" i="10"/>
  <c r="HJ13" i="10"/>
  <c r="HJ12" i="10"/>
  <c r="HJ11" i="10"/>
  <c r="HJ10" i="10"/>
  <c r="HJ9" i="10" s="1"/>
  <c r="HI14" i="10"/>
  <c r="HI12" i="10"/>
  <c r="HI11" i="10"/>
  <c r="HI13" i="10"/>
  <c r="HI10" i="10"/>
  <c r="HI9" i="10" s="1"/>
  <c r="HM14" i="10"/>
  <c r="HM10" i="10"/>
  <c r="HM13" i="10"/>
  <c r="HM12" i="10"/>
  <c r="HM11" i="10"/>
  <c r="HL14" i="10"/>
  <c r="HL10" i="10"/>
  <c r="HL9" i="10" s="1"/>
  <c r="HL13" i="10"/>
  <c r="HL12" i="10"/>
  <c r="HL11" i="10"/>
  <c r="BX15" i="10"/>
  <c r="BX33" i="10"/>
  <c r="BX29" i="10"/>
  <c r="BX16" i="10"/>
  <c r="BX26" i="10"/>
  <c r="BX21" i="10"/>
  <c r="BX10" i="10"/>
  <c r="BX8" i="10"/>
  <c r="BX9" i="10"/>
  <c r="BX11" i="10"/>
  <c r="BX20" i="10"/>
  <c r="FL51" i="10"/>
  <c r="FL50" i="10"/>
  <c r="FL49" i="10"/>
  <c r="FL47" i="10"/>
  <c r="FL46" i="10"/>
  <c r="FL48" i="10"/>
  <c r="HH13" i="10"/>
  <c r="HH10" i="10"/>
  <c r="HH9" i="10" s="1"/>
  <c r="HH14" i="10"/>
  <c r="HH12" i="10"/>
  <c r="HH11" i="10"/>
  <c r="HQ14" i="10"/>
  <c r="Q177" i="9" s="1"/>
  <c r="HQ12" i="10"/>
  <c r="HQ11" i="10"/>
  <c r="Q174" i="9" s="1"/>
  <c r="HQ13" i="10"/>
  <c r="Q176" i="9" s="1"/>
  <c r="HQ10" i="10"/>
  <c r="HO14" i="10"/>
  <c r="HO13" i="10"/>
  <c r="HO11" i="10"/>
  <c r="HO10" i="10"/>
  <c r="HO9" i="10" s="1"/>
  <c r="HO12" i="10"/>
  <c r="BX84" i="10"/>
  <c r="BX91" i="10"/>
  <c r="BX90" i="10"/>
  <c r="BX86" i="10"/>
  <c r="BX85" i="10"/>
  <c r="BX78" i="10"/>
  <c r="BX81" i="10"/>
  <c r="BX71" i="10"/>
  <c r="BX67" i="10"/>
  <c r="BX66" i="10"/>
  <c r="BX72" i="10"/>
  <c r="BX59" i="10"/>
  <c r="BX54" i="10"/>
  <c r="BX65" i="10"/>
  <c r="BX60" i="10"/>
  <c r="BX57" i="10"/>
  <c r="BX50" i="10"/>
  <c r="BX58" i="10"/>
  <c r="BX47" i="10"/>
  <c r="BX46" i="10"/>
  <c r="BX45" i="10" s="1"/>
  <c r="BX49" i="10"/>
  <c r="AC116" i="10"/>
  <c r="AC111" i="10"/>
  <c r="AC110" i="10" s="1"/>
  <c r="AC112" i="10"/>
  <c r="AC102" i="10"/>
  <c r="AC98" i="10"/>
  <c r="AC89" i="10"/>
  <c r="AC115" i="10"/>
  <c r="AC114" i="10" s="1"/>
  <c r="AC94" i="10"/>
  <c r="AC93" i="10" s="1"/>
  <c r="AC88" i="10"/>
  <c r="AC90" i="10" s="1"/>
  <c r="AC83" i="10"/>
  <c r="AC101" i="10"/>
  <c r="AC100" i="10"/>
  <c r="AC99" i="10" s="1"/>
  <c r="AC103" i="10" s="1"/>
  <c r="AC105" i="10" s="1"/>
  <c r="AC96" i="10"/>
  <c r="AC95" i="10" s="1"/>
  <c r="AC109" i="10"/>
  <c r="AC117" i="10" s="1"/>
  <c r="AC119" i="10" s="1"/>
  <c r="AC97" i="10"/>
  <c r="AC86" i="10"/>
  <c r="AC85" i="10" s="1"/>
  <c r="AC82" i="10"/>
  <c r="AC81" i="10" s="1"/>
  <c r="AC71" i="10"/>
  <c r="AC113" i="10"/>
  <c r="AC72" i="10"/>
  <c r="AC73" i="10"/>
  <c r="AC70" i="10"/>
  <c r="AC69" i="10" s="1"/>
  <c r="AC66" i="10"/>
  <c r="AC59" i="10"/>
  <c r="AC64" i="10"/>
  <c r="AC67" i="10" s="1"/>
  <c r="AC74" i="10" s="1"/>
  <c r="AC76" i="10" s="1"/>
  <c r="AC60" i="10"/>
  <c r="AC87" i="10"/>
  <c r="AC56" i="10"/>
  <c r="AC84" i="10"/>
  <c r="AC65" i="10"/>
  <c r="AC51" i="10"/>
  <c r="AC53" i="10" s="1"/>
  <c r="AC49" i="10"/>
  <c r="AC48" i="10" s="1"/>
  <c r="AC61" i="10" s="1"/>
  <c r="AC52" i="10"/>
  <c r="AC50" i="10"/>
  <c r="AC55" i="10"/>
  <c r="AC57" i="10" s="1"/>
  <c r="HP13" i="10"/>
  <c r="HP10" i="10"/>
  <c r="HP12" i="10"/>
  <c r="HP11" i="10"/>
  <c r="HP14" i="10"/>
  <c r="HG14" i="10"/>
  <c r="HG13" i="10"/>
  <c r="HG12" i="10"/>
  <c r="HG10" i="10"/>
  <c r="HG9" i="10" s="1"/>
  <c r="HG11" i="10"/>
  <c r="FL14" i="10"/>
  <c r="U171" i="9" s="1"/>
  <c r="FL10" i="10"/>
  <c r="U167" i="9" s="1"/>
  <c r="U44" i="9" s="1"/>
  <c r="FL9" i="10"/>
  <c r="U166" i="9" s="1"/>
  <c r="U11" i="9" s="1"/>
  <c r="U42" i="9" s="1"/>
  <c r="FL13" i="10"/>
  <c r="FL12" i="10"/>
  <c r="U169" i="9" s="1"/>
  <c r="U21" i="9" s="1"/>
  <c r="FL11" i="10"/>
  <c r="U168" i="9" s="1"/>
  <c r="DT14" i="10"/>
  <c r="DT18" i="10"/>
  <c r="DT16" i="10"/>
  <c r="DT15" i="10"/>
  <c r="DT13" i="10"/>
  <c r="DT12" i="10"/>
  <c r="DT11" i="10"/>
  <c r="DT9" i="10"/>
  <c r="DT17" i="10"/>
  <c r="DT10" i="10"/>
  <c r="CM149" i="10"/>
  <c r="FX124" i="10"/>
  <c r="AM8" i="19" s="1"/>
  <c r="T111" i="11" s="1"/>
  <c r="FX127" i="10"/>
  <c r="I51" i="30" s="1"/>
  <c r="FW125" i="10"/>
  <c r="AL9" i="19" s="1"/>
  <c r="S110" i="11" s="1"/>
  <c r="FW129" i="10"/>
  <c r="AL13" i="19" s="1"/>
  <c r="S114" i="11" s="1"/>
  <c r="FX126" i="10"/>
  <c r="AM10" i="19" s="1"/>
  <c r="T109" i="11" s="1"/>
  <c r="FW124" i="10"/>
  <c r="AL8" i="19" s="1"/>
  <c r="S111" i="11" s="1"/>
  <c r="FM128" i="10"/>
  <c r="AA17" i="27" s="1"/>
  <c r="FS128" i="10"/>
  <c r="AH12" i="19" s="1"/>
  <c r="O112" i="11" s="1"/>
  <c r="FM129" i="10"/>
  <c r="AB13" i="19" s="1"/>
  <c r="I114" i="11" s="1"/>
  <c r="FS127" i="10"/>
  <c r="AH11" i="19" s="1"/>
  <c r="O113" i="11" s="1"/>
  <c r="O99" i="11" s="1"/>
  <c r="U94" i="23" s="1"/>
  <c r="FM126" i="10"/>
  <c r="AB10" i="19" s="1"/>
  <c r="I109" i="11" s="1"/>
  <c r="FS125" i="10"/>
  <c r="AH9" i="19" s="1"/>
  <c r="O110" i="11" s="1"/>
  <c r="FS124" i="10"/>
  <c r="AH8" i="19" s="1"/>
  <c r="O111" i="11" s="1"/>
  <c r="FS129" i="10"/>
  <c r="AH13" i="19" s="1"/>
  <c r="O114" i="11" s="1"/>
  <c r="FM127" i="10"/>
  <c r="AA18" i="27" s="1"/>
  <c r="S44" i="23"/>
  <c r="AZ8" i="23" s="1"/>
  <c r="FT127" i="10"/>
  <c r="AI11" i="19" s="1"/>
  <c r="P113" i="11" s="1"/>
  <c r="P99" i="11" s="1"/>
  <c r="V94" i="23" s="1"/>
  <c r="FT125" i="10"/>
  <c r="AI9" i="19" s="1"/>
  <c r="P110" i="11" s="1"/>
  <c r="BK117" i="9"/>
  <c r="DU48" i="10"/>
  <c r="DU57" i="10"/>
  <c r="HG122" i="10"/>
  <c r="HG43" i="10"/>
  <c r="HF7" i="10"/>
  <c r="HF5" i="10" s="1"/>
  <c r="DT145" i="10"/>
  <c r="DT139" i="10"/>
  <c r="DT41" i="10"/>
  <c r="DS5" i="10"/>
  <c r="DS122" i="10"/>
  <c r="DS43" i="10"/>
  <c r="DR7" i="10"/>
  <c r="DU70" i="10"/>
  <c r="DU132" i="10"/>
  <c r="DU71" i="10"/>
  <c r="DU130" i="10"/>
  <c r="AQ14" i="18" s="1"/>
  <c r="AQ28" i="18" s="1"/>
  <c r="DU131" i="10"/>
  <c r="DU124" i="10"/>
  <c r="AQ8" i="18" s="1"/>
  <c r="AQ19" i="18" s="1"/>
  <c r="DU125" i="10"/>
  <c r="AQ9" i="18" s="1"/>
  <c r="AQ23" i="18" s="1"/>
  <c r="DU127" i="10"/>
  <c r="AQ11" i="18" s="1"/>
  <c r="AQ25" i="18" s="1"/>
  <c r="DU128" i="10"/>
  <c r="DU129" i="10"/>
  <c r="DU133" i="10"/>
  <c r="FP124" i="10"/>
  <c r="AE8" i="19" s="1"/>
  <c r="L111" i="11" s="1"/>
  <c r="FP128" i="10"/>
  <c r="AE12" i="19" s="1"/>
  <c r="L112" i="11" s="1"/>
  <c r="FT126" i="10"/>
  <c r="AI10" i="19" s="1"/>
  <c r="P109" i="11" s="1"/>
  <c r="BM82" i="9"/>
  <c r="FT128" i="10"/>
  <c r="AI12" i="19" s="1"/>
  <c r="P112" i="11" s="1"/>
  <c r="FT124" i="10"/>
  <c r="AI8" i="19" s="1"/>
  <c r="P111" i="11" s="1"/>
  <c r="FT129" i="10"/>
  <c r="AI13" i="19" s="1"/>
  <c r="P114" i="11" s="1"/>
  <c r="FP129" i="10"/>
  <c r="AE13" i="19" s="1"/>
  <c r="L114" i="11" s="1"/>
  <c r="FP125" i="10"/>
  <c r="AE9" i="19" s="1"/>
  <c r="L110" i="11" s="1"/>
  <c r="L95" i="11" s="1"/>
  <c r="FP126" i="10"/>
  <c r="AE10" i="19" s="1"/>
  <c r="L109" i="11" s="1"/>
  <c r="FP127" i="10"/>
  <c r="AE11" i="19" s="1"/>
  <c r="L113" i="11" s="1"/>
  <c r="S54" i="23"/>
  <c r="BM17" i="9"/>
  <c r="AO3" i="18"/>
  <c r="AO7" i="18" s="1"/>
  <c r="AG5" i="16"/>
  <c r="AG10" i="16" s="1"/>
  <c r="AG40" i="16" s="1"/>
  <c r="AG49" i="16" s="1"/>
  <c r="AC4" i="19"/>
  <c r="AC7" i="19" s="1"/>
  <c r="AD148" i="10"/>
  <c r="AD129" i="10"/>
  <c r="AD146" i="10"/>
  <c r="AG33" i="16" s="1"/>
  <c r="AD145" i="10"/>
  <c r="AG32" i="16" s="1"/>
  <c r="AG34" i="16" s="1"/>
  <c r="AD141" i="10"/>
  <c r="AG28" i="16" s="1"/>
  <c r="AD128" i="10"/>
  <c r="AD139" i="10"/>
  <c r="AG26" i="16" s="1"/>
  <c r="AD140" i="10"/>
  <c r="AG27" i="16" s="1"/>
  <c r="AD147" i="10"/>
  <c r="AB14" i="27" s="1"/>
  <c r="AD136" i="10"/>
  <c r="AG23" i="16" s="1"/>
  <c r="AD142" i="10"/>
  <c r="AB13" i="27" s="1"/>
  <c r="AD134" i="10"/>
  <c r="AD138" i="10"/>
  <c r="AG25" i="16" s="1"/>
  <c r="AD126" i="10"/>
  <c r="AG13" i="16" s="1"/>
  <c r="AD135" i="10"/>
  <c r="AD130" i="10"/>
  <c r="AG17" i="16" s="1"/>
  <c r="AD127" i="10"/>
  <c r="AG14" i="16" s="1"/>
  <c r="AD124" i="10"/>
  <c r="AD121" i="10" s="1"/>
  <c r="AD137" i="10"/>
  <c r="AG24" i="16" s="1"/>
  <c r="AD125" i="10"/>
  <c r="AG12" i="16" s="1"/>
  <c r="AG11" i="16" s="1"/>
  <c r="U170" i="9"/>
  <c r="U10" i="9" s="1"/>
  <c r="R42" i="23"/>
  <c r="AZ27" i="23" s="1"/>
  <c r="AZ36" i="23"/>
  <c r="AH21" i="16"/>
  <c r="AH29" i="16" s="1"/>
  <c r="K44" i="11" s="1"/>
  <c r="AC46" i="27"/>
  <c r="AC47" i="27"/>
  <c r="AN5" i="18"/>
  <c r="AN4" i="18"/>
  <c r="AN22" i="18"/>
  <c r="I12" i="11"/>
  <c r="I92" i="11"/>
  <c r="I53" i="11" s="1"/>
  <c r="I9" i="11"/>
  <c r="I32" i="11"/>
  <c r="I63" i="11"/>
  <c r="I10" i="11"/>
  <c r="FL3" i="10"/>
  <c r="L37" i="11"/>
  <c r="AD165" i="10"/>
  <c r="AD171" i="10"/>
  <c r="AD160" i="10"/>
  <c r="AD155" i="10"/>
  <c r="AD167" i="10"/>
  <c r="AD174" i="10"/>
  <c r="AD168" i="10"/>
  <c r="AD153" i="10"/>
  <c r="AD157" i="10"/>
  <c r="AB24" i="27" s="1"/>
  <c r="AD156" i="10"/>
  <c r="AD177" i="10"/>
  <c r="AD163" i="10"/>
  <c r="AD175" i="10"/>
  <c r="AD176" i="10"/>
  <c r="AD159" i="10"/>
  <c r="AD158" i="10"/>
  <c r="AD154" i="10"/>
  <c r="AD169" i="10"/>
  <c r="AD170" i="10"/>
  <c r="AD166" i="10"/>
  <c r="AD164" i="10"/>
  <c r="S47" i="25"/>
  <c r="S48" i="25"/>
  <c r="S46" i="25"/>
  <c r="S45" i="25"/>
  <c r="AC45" i="27"/>
  <c r="AH22" i="16"/>
  <c r="K46" i="11" s="1"/>
  <c r="AH6" i="16"/>
  <c r="Q52" i="23"/>
  <c r="AH18" i="16"/>
  <c r="K35" i="11" s="1"/>
  <c r="K41" i="11"/>
  <c r="AH16" i="16"/>
  <c r="AC12" i="27"/>
  <c r="AF7" i="16"/>
  <c r="AF5" i="24"/>
  <c r="AF4" i="24"/>
  <c r="AF48" i="16"/>
  <c r="AF8" i="16"/>
  <c r="AF39" i="16"/>
  <c r="AF63" i="16"/>
  <c r="AF3" i="24"/>
  <c r="J43" i="11"/>
  <c r="J6" i="11"/>
  <c r="J8" i="11"/>
  <c r="J45" i="11"/>
  <c r="AE131" i="10"/>
  <c r="AC10" i="27" s="1"/>
  <c r="AH15" i="16"/>
  <c r="AC11" i="27"/>
  <c r="AC8" i="10"/>
  <c r="AC32" i="10"/>
  <c r="AC33" i="10" s="1"/>
  <c r="AC27" i="10"/>
  <c r="AC16" i="10"/>
  <c r="AC20" i="10"/>
  <c r="AC36" i="10"/>
  <c r="AC3" i="10"/>
  <c r="AC151" i="10"/>
  <c r="AA1" i="27"/>
  <c r="AA7" i="10"/>
  <c r="AA6" i="19"/>
  <c r="AE6" i="24"/>
  <c r="AB122" i="10"/>
  <c r="AM6" i="18"/>
  <c r="AE9" i="16"/>
  <c r="AB5" i="10"/>
  <c r="H13" i="11"/>
  <c r="AB43" i="10"/>
  <c r="AB41" i="10" s="1"/>
  <c r="AC7" i="27"/>
  <c r="AC30" i="27"/>
  <c r="AC19" i="27"/>
  <c r="AC20" i="27"/>
  <c r="L33" i="11"/>
  <c r="AI36" i="16"/>
  <c r="R53" i="23"/>
  <c r="AZ31" i="23" s="1"/>
  <c r="L42" i="11"/>
  <c r="AD34" i="10"/>
  <c r="FK122" i="10"/>
  <c r="FK43" i="10"/>
  <c r="FK41" i="10" s="1"/>
  <c r="FK5" i="10"/>
  <c r="FJ7" i="10"/>
  <c r="AB8" i="27"/>
  <c r="AB9" i="27"/>
  <c r="AB2" i="27"/>
  <c r="AB4" i="27"/>
  <c r="AB5" i="27"/>
  <c r="AB3" i="27"/>
  <c r="AB6" i="27"/>
  <c r="Q56" i="23"/>
  <c r="K34" i="11"/>
  <c r="Q55" i="23" s="1"/>
  <c r="L23" i="11"/>
  <c r="R30" i="23"/>
  <c r="DX12" i="9"/>
  <c r="DT12" i="9"/>
  <c r="DW12" i="9"/>
  <c r="DS12" i="9"/>
  <c r="DV12" i="9"/>
  <c r="DY12" i="9"/>
  <c r="DU12" i="9"/>
  <c r="DD12" i="9"/>
  <c r="DG12" i="9"/>
  <c r="DC12" i="9"/>
  <c r="DF12" i="9"/>
  <c r="DB12" i="9"/>
  <c r="DA12" i="9"/>
  <c r="DH12" i="9" s="1"/>
  <c r="DE12" i="9"/>
  <c r="CV12" i="9"/>
  <c r="CX12" i="9"/>
  <c r="CT12" i="9"/>
  <c r="DP12" i="9"/>
  <c r="BM83" i="9" s="1"/>
  <c r="DK12" i="9"/>
  <c r="CO12" i="9"/>
  <c r="BM50" i="9" s="1"/>
  <c r="DJ12" i="9"/>
  <c r="CW12" i="9"/>
  <c r="CU12" i="9"/>
  <c r="CK12" i="9"/>
  <c r="BI50" i="9" s="1"/>
  <c r="DM12" i="9"/>
  <c r="DO12" i="9"/>
  <c r="CR12" i="9"/>
  <c r="CJ12" i="9"/>
  <c r="BH50" i="9" s="1"/>
  <c r="DL12" i="9"/>
  <c r="CS12" i="9"/>
  <c r="CL12" i="9"/>
  <c r="BJ50" i="9" s="1"/>
  <c r="CN12" i="9"/>
  <c r="BL50" i="9" s="1"/>
  <c r="CI12" i="9"/>
  <c r="CP12" i="9" s="1"/>
  <c r="CM12" i="9"/>
  <c r="BK50" i="9" s="1"/>
  <c r="DN12" i="9"/>
  <c r="BK83" i="9" s="1"/>
  <c r="BH117" i="9"/>
  <c r="BZ23" i="10"/>
  <c r="BZ27" i="10" s="1"/>
  <c r="BZ30" i="10" s="1"/>
  <c r="BZ34" i="10" s="1"/>
  <c r="T43" i="25"/>
  <c r="Q39" i="23"/>
  <c r="AH35" i="16"/>
  <c r="K47" i="11"/>
  <c r="L20" i="11"/>
  <c r="R32" i="23" s="1"/>
  <c r="BZ51" i="10"/>
  <c r="BZ55" i="10" s="1"/>
  <c r="BZ61" i="10" s="1"/>
  <c r="U40" i="23"/>
  <c r="X40" i="23"/>
  <c r="V40" i="23"/>
  <c r="Y40" i="23"/>
  <c r="T40" i="23"/>
  <c r="W40" i="23"/>
  <c r="F16" i="9"/>
  <c r="F17" i="9"/>
  <c r="BY12" i="10"/>
  <c r="BY17" i="10" s="1"/>
  <c r="BY22" i="10"/>
  <c r="BL17" i="9"/>
  <c r="BN81" i="9"/>
  <c r="BK17" i="9"/>
  <c r="BH82" i="9"/>
  <c r="AN129" i="10"/>
  <c r="AQ16" i="16" s="1"/>
  <c r="BY216" i="10"/>
  <c r="BY215" i="10" s="1"/>
  <c r="P60" i="23"/>
  <c r="P25" i="23"/>
  <c r="P24" i="23" s="1"/>
  <c r="P98" i="23"/>
  <c r="P38" i="23"/>
  <c r="P51" i="23"/>
  <c r="O8" i="23"/>
  <c r="AW3" i="23"/>
  <c r="P6" i="23"/>
  <c r="P78" i="23"/>
  <c r="P66" i="23"/>
  <c r="BF119" i="9"/>
  <c r="BF83" i="9"/>
  <c r="BF18" i="9"/>
  <c r="BF50" i="9"/>
  <c r="BX217" i="10"/>
  <c r="BX184" i="10"/>
  <c r="BX183" i="10" s="1"/>
  <c r="BW122" i="10"/>
  <c r="BW153" i="10" s="1"/>
  <c r="BW185" i="10" s="1"/>
  <c r="BV7" i="10"/>
  <c r="BW43" i="10"/>
  <c r="BW41" i="10" s="1"/>
  <c r="BW5" i="10"/>
  <c r="BG17" i="9"/>
  <c r="CY11" i="9"/>
  <c r="BG49" i="9"/>
  <c r="BN49" i="9" s="1"/>
  <c r="BE49" i="9" s="1"/>
  <c r="BI82" i="9"/>
  <c r="BL82" i="9"/>
  <c r="BK82" i="9"/>
  <c r="BJ17" i="9"/>
  <c r="BJ118" i="9" s="1"/>
  <c r="DZ11" i="9"/>
  <c r="CB14" i="9"/>
  <c r="CC13" i="9"/>
  <c r="CD13" i="9" s="1"/>
  <c r="CF13" i="9" s="1"/>
  <c r="BN16" i="9"/>
  <c r="BE16" i="9" s="1"/>
  <c r="BG117" i="9"/>
  <c r="BN117" i="9" s="1"/>
  <c r="BE117" i="9" s="1"/>
  <c r="BX3" i="10"/>
  <c r="AG2" i="24" s="1"/>
  <c r="AG7" i="24" s="1"/>
  <c r="DQ11" i="9"/>
  <c r="BG82" i="9"/>
  <c r="BI117" i="9"/>
  <c r="BI17" i="9"/>
  <c r="BH17" i="9"/>
  <c r="AN130" i="10"/>
  <c r="Q100" i="9" s="1"/>
  <c r="AN128" i="10"/>
  <c r="AQ15" i="16" s="1"/>
  <c r="AY29" i="18" s="1"/>
  <c r="T16" i="11" s="1"/>
  <c r="CD51" i="10"/>
  <c r="CD55" i="10" s="1"/>
  <c r="CD61" i="10" s="1"/>
  <c r="CD68" i="10" s="1"/>
  <c r="CD75" i="10" s="1"/>
  <c r="CD79" i="10" s="1"/>
  <c r="CD82" i="10" s="1"/>
  <c r="CD87" i="10" s="1"/>
  <c r="CD148" i="10" s="1"/>
  <c r="CF51" i="10"/>
  <c r="CF55" i="10" s="1"/>
  <c r="CF61" i="10" s="1"/>
  <c r="CF68" i="10" s="1"/>
  <c r="CF75" i="10" s="1"/>
  <c r="CF79" i="10" s="1"/>
  <c r="CF82" i="10" s="1"/>
  <c r="CF87" i="10" s="1"/>
  <c r="CF148" i="10" s="1"/>
  <c r="CH68" i="10"/>
  <c r="CH75" i="10" s="1"/>
  <c r="CH79" i="10" s="1"/>
  <c r="CH82" i="10" s="1"/>
  <c r="CH87" i="10" s="1"/>
  <c r="CG68" i="10"/>
  <c r="CG75" i="10" s="1"/>
  <c r="CG79" i="10" s="1"/>
  <c r="CG82" i="10" s="1"/>
  <c r="CG87" i="10" s="1"/>
  <c r="CG136" i="10" s="1"/>
  <c r="CG167" i="10" s="1"/>
  <c r="AN145" i="10"/>
  <c r="AQ32" i="16" s="1"/>
  <c r="AQ34" i="16" s="1"/>
  <c r="AN126" i="10"/>
  <c r="AQ13" i="16" s="1"/>
  <c r="AN127" i="10"/>
  <c r="Q93" i="9" s="1"/>
  <c r="AN136" i="10"/>
  <c r="Q106" i="9" s="1"/>
  <c r="AN137" i="10"/>
  <c r="Q107" i="9" s="1"/>
  <c r="T43" i="11"/>
  <c r="AN141" i="10"/>
  <c r="AQ28" i="16" s="1"/>
  <c r="T45" i="11"/>
  <c r="CE51" i="10"/>
  <c r="CE55" i="10" s="1"/>
  <c r="CE61" i="10" s="1"/>
  <c r="CE68" i="10" s="1"/>
  <c r="CE75" i="10" s="1"/>
  <c r="CE79" i="10" s="1"/>
  <c r="CE82" i="10" s="1"/>
  <c r="CE87" i="10" s="1"/>
  <c r="AN139" i="10"/>
  <c r="Q109" i="9" s="1"/>
  <c r="AN147" i="10"/>
  <c r="Q113" i="9" s="1"/>
  <c r="AN146" i="10"/>
  <c r="AQ33" i="16" s="1"/>
  <c r="AN148" i="10"/>
  <c r="AN124" i="10"/>
  <c r="AN121" i="10" s="1"/>
  <c r="AN135" i="10"/>
  <c r="AL45" i="27" s="1"/>
  <c r="AN138" i="10"/>
  <c r="AQ25" i="16" s="1"/>
  <c r="AN140" i="10"/>
  <c r="Q110" i="9" s="1"/>
  <c r="AN142" i="10"/>
  <c r="AL13" i="27" s="1"/>
  <c r="AN134" i="10"/>
  <c r="BY51" i="10"/>
  <c r="BY55" i="10" s="1"/>
  <c r="BY61" i="10" s="1"/>
  <c r="BY68" i="10" s="1"/>
  <c r="BY75" i="10" s="1"/>
  <c r="BY79" i="10" s="1"/>
  <c r="BY82" i="10" s="1"/>
  <c r="BY87" i="10" s="1"/>
  <c r="BY148" i="10" s="1"/>
  <c r="F43" i="9"/>
  <c r="CA51" i="10"/>
  <c r="CA55" i="10" s="1"/>
  <c r="CA61" i="10" s="1"/>
  <c r="CA68" i="10" s="1"/>
  <c r="CA75" i="10" s="1"/>
  <c r="CA79" i="10" s="1"/>
  <c r="CA82" i="10" s="1"/>
  <c r="CA87" i="10" s="1"/>
  <c r="CC51" i="10"/>
  <c r="CC55" i="10" s="1"/>
  <c r="CC61" i="10" s="1"/>
  <c r="CC68" i="10" s="1"/>
  <c r="CC75" i="10" s="1"/>
  <c r="CC79" i="10" s="1"/>
  <c r="CC82" i="10" s="1"/>
  <c r="CC87" i="10" s="1"/>
  <c r="CC148" i="10" s="1"/>
  <c r="CB51" i="10"/>
  <c r="CB55" i="10" s="1"/>
  <c r="CB61" i="10" s="1"/>
  <c r="CB68" i="10" s="1"/>
  <c r="CB75" i="10" s="1"/>
  <c r="CB79" i="10" s="1"/>
  <c r="CB82" i="10" s="1"/>
  <c r="CB87" i="10" s="1"/>
  <c r="CB148" i="10" s="1"/>
  <c r="G32" i="9"/>
  <c r="G125" i="9"/>
  <c r="I95" i="11"/>
  <c r="BZ68" i="10"/>
  <c r="BZ75" i="10" s="1"/>
  <c r="BZ79" i="10" s="1"/>
  <c r="BZ82" i="10" s="1"/>
  <c r="BZ87" i="10" s="1"/>
  <c r="BZ148" i="10" s="1"/>
  <c r="AU24" i="18"/>
  <c r="P48" i="11"/>
  <c r="P49" i="11" s="1"/>
  <c r="P38" i="11" s="1"/>
  <c r="BD38" i="23"/>
  <c r="P25" i="11"/>
  <c r="P19" i="11"/>
  <c r="V33" i="23" s="1"/>
  <c r="BD30" i="23" s="1"/>
  <c r="HU70" i="10"/>
  <c r="HU41" i="10"/>
  <c r="AJ12" i="19"/>
  <c r="Q112" i="11" s="1"/>
  <c r="AI17" i="27"/>
  <c r="AF12" i="19"/>
  <c r="M112" i="11" s="1"/>
  <c r="AE17" i="27"/>
  <c r="AK11" i="19"/>
  <c r="R113" i="11" s="1"/>
  <c r="R99" i="11" s="1"/>
  <c r="X94" i="23" s="1"/>
  <c r="AJ18" i="27"/>
  <c r="R26" i="11"/>
  <c r="AW29" i="18"/>
  <c r="R16" i="11" s="1"/>
  <c r="X27" i="23" s="1"/>
  <c r="M27" i="11"/>
  <c r="AR18" i="18"/>
  <c r="M26" i="11"/>
  <c r="AR29" i="18"/>
  <c r="M16" i="11" s="1"/>
  <c r="S27" i="23" s="1"/>
  <c r="T26" i="11"/>
  <c r="R158" i="9"/>
  <c r="AP158" i="9" s="1"/>
  <c r="AO158" i="9"/>
  <c r="S26" i="11"/>
  <c r="AX29" i="18"/>
  <c r="S16" i="11" s="1"/>
  <c r="Y27" i="23" s="1"/>
  <c r="CL138" i="10"/>
  <c r="C40" i="30"/>
  <c r="C41" i="30"/>
  <c r="O26" i="11"/>
  <c r="AT29" i="18"/>
  <c r="O16" i="11" s="1"/>
  <c r="U27" i="23" s="1"/>
  <c r="F125" i="9"/>
  <c r="F32" i="9"/>
  <c r="AF11" i="19"/>
  <c r="M113" i="11" s="1"/>
  <c r="M99" i="11" s="1"/>
  <c r="S94" i="23" s="1"/>
  <c r="AE18" i="27"/>
  <c r="AK12" i="19"/>
  <c r="R112" i="11" s="1"/>
  <c r="AJ17" i="27"/>
  <c r="R160" i="9"/>
  <c r="AP160" i="9" s="1"/>
  <c r="AO160" i="9"/>
  <c r="Q55" i="9"/>
  <c r="AO55" i="9" s="1"/>
  <c r="AO161" i="9"/>
  <c r="R161" i="9"/>
  <c r="R155" i="9"/>
  <c r="AP155" i="9" s="1"/>
  <c r="AO155" i="9"/>
  <c r="AS18" i="18"/>
  <c r="N27" i="11"/>
  <c r="M95" i="11"/>
  <c r="R95" i="11"/>
  <c r="O25" i="11"/>
  <c r="AT24" i="18"/>
  <c r="O19" i="11"/>
  <c r="U33" i="23" s="1"/>
  <c r="BC30" i="23" s="1"/>
  <c r="O48" i="11"/>
  <c r="O49" i="11" s="1"/>
  <c r="O38" i="11" s="1"/>
  <c r="BC38" i="23"/>
  <c r="P27" i="11"/>
  <c r="AU18" i="18"/>
  <c r="AU29" i="18"/>
  <c r="P16" i="11" s="1"/>
  <c r="V27" i="23" s="1"/>
  <c r="P26" i="11"/>
  <c r="AG11" i="19"/>
  <c r="N113" i="11" s="1"/>
  <c r="N99" i="11" s="1"/>
  <c r="T94" i="23" s="1"/>
  <c r="AF18" i="27"/>
  <c r="R25" i="11"/>
  <c r="R48" i="11"/>
  <c r="R49" i="11" s="1"/>
  <c r="R38" i="11" s="1"/>
  <c r="R19" i="11"/>
  <c r="X33" i="23" s="1"/>
  <c r="BF30" i="23" s="1"/>
  <c r="BF38" i="23"/>
  <c r="AW24" i="18"/>
  <c r="R157" i="9"/>
  <c r="AP157" i="9" s="1"/>
  <c r="AO157" i="9"/>
  <c r="R154" i="9"/>
  <c r="AP154" i="9" s="1"/>
  <c r="AO154" i="9"/>
  <c r="AO156" i="9"/>
  <c r="R156" i="9"/>
  <c r="B10" i="18"/>
  <c r="T25" i="11"/>
  <c r="T27" i="11"/>
  <c r="AY18" i="18"/>
  <c r="AX18" i="18"/>
  <c r="S27" i="11"/>
  <c r="AV18" i="18"/>
  <c r="Q27" i="11"/>
  <c r="Q25" i="11"/>
  <c r="Q19" i="11"/>
  <c r="W33" i="23" s="1"/>
  <c r="BE30" i="23" s="1"/>
  <c r="Q48" i="11"/>
  <c r="Q49" i="11" s="1"/>
  <c r="Q38" i="11" s="1"/>
  <c r="AV24" i="18"/>
  <c r="BE38" i="23"/>
  <c r="G50" i="9"/>
  <c r="G44" i="9"/>
  <c r="G21" i="9"/>
  <c r="G42" i="9"/>
  <c r="G19" i="9"/>
  <c r="G53" i="9"/>
  <c r="G52" i="9"/>
  <c r="G12" i="9"/>
  <c r="Q171" i="9"/>
  <c r="AM13" i="19"/>
  <c r="T114" i="11" s="1"/>
  <c r="I53" i="30"/>
  <c r="AB18" i="27"/>
  <c r="AC11" i="19"/>
  <c r="J113" i="11" s="1"/>
  <c r="AL11" i="19"/>
  <c r="S113" i="11" s="1"/>
  <c r="S99" i="11" s="1"/>
  <c r="Y94" i="23" s="1"/>
  <c r="AK18" i="27"/>
  <c r="AQ12" i="16"/>
  <c r="AQ11" i="16" s="1"/>
  <c r="Q91" i="9"/>
  <c r="HN3" i="10"/>
  <c r="HP9" i="10"/>
  <c r="HP3" i="10"/>
  <c r="HK3" i="10"/>
  <c r="HG3" i="10"/>
  <c r="HJ3" i="10"/>
  <c r="AX24" i="18"/>
  <c r="BG38" i="23"/>
  <c r="S25" i="11"/>
  <c r="S19" i="11"/>
  <c r="Y33" i="23" s="1"/>
  <c r="BG30" i="23" s="1"/>
  <c r="S48" i="11"/>
  <c r="S49" i="11" s="1"/>
  <c r="S38" i="11" s="1"/>
  <c r="AD11" i="19"/>
  <c r="K113" i="11" s="1"/>
  <c r="AC18" i="27"/>
  <c r="N26" i="11"/>
  <c r="AS29" i="18"/>
  <c r="N16" i="11" s="1"/>
  <c r="T27" i="23" s="1"/>
  <c r="N25" i="11"/>
  <c r="BB38" i="23"/>
  <c r="AS24" i="18"/>
  <c r="N48" i="11"/>
  <c r="N49" i="11" s="1"/>
  <c r="N38" i="11" s="1"/>
  <c r="N19" i="11"/>
  <c r="T33" i="23" s="1"/>
  <c r="BB30" i="23" s="1"/>
  <c r="AG12" i="19"/>
  <c r="N112" i="11" s="1"/>
  <c r="AF17" i="27"/>
  <c r="BA38" i="23"/>
  <c r="R159" i="9"/>
  <c r="AP159" i="9" s="1"/>
  <c r="AO159" i="9"/>
  <c r="HL41" i="10"/>
  <c r="HP41" i="10"/>
  <c r="HH41" i="10"/>
  <c r="HN41" i="10"/>
  <c r="HJ41" i="10"/>
  <c r="HG41" i="10"/>
  <c r="HO41" i="10"/>
  <c r="HM41" i="10"/>
  <c r="HI41" i="10"/>
  <c r="HK41" i="10"/>
  <c r="HQ41" i="10"/>
  <c r="O27" i="11"/>
  <c r="AT18" i="18"/>
  <c r="Q26" i="11"/>
  <c r="AV29" i="18"/>
  <c r="Q16" i="11" s="1"/>
  <c r="W27" i="23" s="1"/>
  <c r="G43" i="9"/>
  <c r="G20" i="9"/>
  <c r="G41" i="9"/>
  <c r="G45" i="9"/>
  <c r="G49" i="9"/>
  <c r="G2" i="9"/>
  <c r="G13" i="9"/>
  <c r="G65" i="9" s="1"/>
  <c r="I50" i="30"/>
  <c r="AM12" i="19"/>
  <c r="T112" i="11" s="1"/>
  <c r="Q170" i="9"/>
  <c r="I52" i="30"/>
  <c r="AL17" i="27"/>
  <c r="I49" i="30"/>
  <c r="AM9" i="19"/>
  <c r="T110" i="11" s="1"/>
  <c r="Q167" i="9"/>
  <c r="AB17" i="27"/>
  <c r="AC12" i="19"/>
  <c r="J112" i="11" s="1"/>
  <c r="AL12" i="19"/>
  <c r="S112" i="11" s="1"/>
  <c r="AK17" i="27"/>
  <c r="R27" i="11"/>
  <c r="AW18" i="18"/>
  <c r="HI3" i="10"/>
  <c r="HH3" i="10"/>
  <c r="HM9" i="10"/>
  <c r="HM3" i="10"/>
  <c r="HQ3" i="10"/>
  <c r="HL3" i="10"/>
  <c r="HO3" i="10"/>
  <c r="CN149" i="10"/>
  <c r="K95" i="11"/>
  <c r="J95" i="11"/>
  <c r="DU146" i="10"/>
  <c r="DU147" i="10"/>
  <c r="AL39" i="27"/>
  <c r="AC38" i="27"/>
  <c r="AC36" i="27"/>
  <c r="AC37" i="27"/>
  <c r="AC39" i="27"/>
  <c r="M19" i="11" l="1"/>
  <c r="S33" i="23" s="1"/>
  <c r="BA30" i="23" s="1"/>
  <c r="M25" i="11"/>
  <c r="M48" i="11"/>
  <c r="M49" i="11" s="1"/>
  <c r="M38" i="11" s="1"/>
  <c r="AC17" i="27"/>
  <c r="AR24" i="18"/>
  <c r="AL18" i="27"/>
  <c r="AI18" i="27"/>
  <c r="AB12" i="19"/>
  <c r="I112" i="11" s="1"/>
  <c r="I93" i="11" s="1"/>
  <c r="I47" i="30"/>
  <c r="AG17" i="27"/>
  <c r="Q169" i="9"/>
  <c r="AO169" i="9" s="1"/>
  <c r="Q166" i="9"/>
  <c r="R166" i="9" s="1"/>
  <c r="Q168" i="9"/>
  <c r="AD18" i="27"/>
  <c r="S95" i="11"/>
  <c r="AB11" i="19"/>
  <c r="I113" i="11" s="1"/>
  <c r="AM11" i="19"/>
  <c r="T113" i="11" s="1"/>
  <c r="DT3" i="10"/>
  <c r="DT66" i="10"/>
  <c r="DT65" i="10"/>
  <c r="DT60" i="10"/>
  <c r="DT52" i="10"/>
  <c r="DT51" i="10"/>
  <c r="DT64" i="10"/>
  <c r="DT59" i="10"/>
  <c r="DT58" i="10"/>
  <c r="DT54" i="10"/>
  <c r="DT53" i="10"/>
  <c r="DT49" i="10"/>
  <c r="DT50" i="10"/>
  <c r="DT47" i="10"/>
  <c r="DT46" i="10"/>
  <c r="HO66" i="10"/>
  <c r="AO60" i="16" s="1"/>
  <c r="HO63" i="10"/>
  <c r="HO65" i="10"/>
  <c r="HO60" i="10"/>
  <c r="AO54" i="16" s="1"/>
  <c r="HO52" i="10"/>
  <c r="HO59" i="10"/>
  <c r="HO58" i="10"/>
  <c r="HO57" i="10"/>
  <c r="HO53" i="10"/>
  <c r="HO64" i="10"/>
  <c r="AO58" i="16" s="1"/>
  <c r="HO48" i="10"/>
  <c r="HO51" i="10"/>
  <c r="HO49" i="10"/>
  <c r="HO47" i="10"/>
  <c r="HK66" i="10"/>
  <c r="AK60" i="16" s="1"/>
  <c r="HK63" i="10"/>
  <c r="HK60" i="10"/>
  <c r="HK64" i="10"/>
  <c r="AK58" i="16" s="1"/>
  <c r="HK52" i="10"/>
  <c r="HK58" i="10"/>
  <c r="AK52" i="16" s="1"/>
  <c r="HK57" i="10"/>
  <c r="HK53" i="10"/>
  <c r="HK65" i="10"/>
  <c r="HK59" i="10"/>
  <c r="HK51" i="10"/>
  <c r="HK48" i="10"/>
  <c r="HK49" i="10"/>
  <c r="HK47" i="10"/>
  <c r="HQ64" i="10"/>
  <c r="AQ58" i="16" s="1"/>
  <c r="HQ66" i="10"/>
  <c r="AQ60" i="16" s="1"/>
  <c r="HQ65" i="10"/>
  <c r="HQ59" i="10"/>
  <c r="HQ63" i="10"/>
  <c r="HQ53" i="10"/>
  <c r="HQ60" i="10"/>
  <c r="AQ54" i="16" s="1"/>
  <c r="HQ51" i="10"/>
  <c r="HQ52" i="10"/>
  <c r="HQ49" i="10"/>
  <c r="HQ48" i="10"/>
  <c r="HQ47" i="10"/>
  <c r="HQ58" i="10"/>
  <c r="HQ57" i="10"/>
  <c r="HH65" i="10"/>
  <c r="HH64" i="10"/>
  <c r="AH58" i="16" s="1"/>
  <c r="HH60" i="10"/>
  <c r="AH54" i="16" s="1"/>
  <c r="HH66" i="10"/>
  <c r="AH60" i="16" s="1"/>
  <c r="HH59" i="10"/>
  <c r="HH58" i="10"/>
  <c r="AH52" i="16" s="1"/>
  <c r="HH57" i="10"/>
  <c r="HH63" i="10"/>
  <c r="HH53" i="10"/>
  <c r="HH51" i="10"/>
  <c r="HH48" i="10"/>
  <c r="HH49" i="10"/>
  <c r="HH47" i="10"/>
  <c r="HH52" i="10"/>
  <c r="HH74" i="10" s="1"/>
  <c r="BW91" i="10"/>
  <c r="BW78" i="10"/>
  <c r="BW90" i="10"/>
  <c r="BW86" i="10"/>
  <c r="BW85" i="10"/>
  <c r="BW72" i="10"/>
  <c r="BW65" i="10"/>
  <c r="BW84" i="10"/>
  <c r="BW71" i="10"/>
  <c r="BW60" i="10"/>
  <c r="BW59" i="10"/>
  <c r="BW58" i="10"/>
  <c r="BW57" i="10"/>
  <c r="BW54" i="10"/>
  <c r="BW67" i="10"/>
  <c r="BW66" i="10"/>
  <c r="BW81" i="10"/>
  <c r="BW50" i="10"/>
  <c r="BW49" i="10"/>
  <c r="BW47" i="10"/>
  <c r="BW46" i="10"/>
  <c r="HP65" i="10"/>
  <c r="HP60" i="10"/>
  <c r="HP59" i="10"/>
  <c r="HP66" i="10"/>
  <c r="HP58" i="10"/>
  <c r="HP57" i="10"/>
  <c r="HP63" i="10"/>
  <c r="HP53" i="10"/>
  <c r="HP64" i="10"/>
  <c r="AP58" i="16" s="1"/>
  <c r="HP51" i="10"/>
  <c r="HP52" i="10"/>
  <c r="HP74" i="10" s="1"/>
  <c r="HP49" i="10"/>
  <c r="HP48" i="10"/>
  <c r="HP47" i="10"/>
  <c r="FK14" i="10"/>
  <c r="FK13" i="10"/>
  <c r="FK12" i="10"/>
  <c r="FK11" i="10"/>
  <c r="FK10" i="10"/>
  <c r="FK9" i="10"/>
  <c r="AB112" i="10"/>
  <c r="AB101" i="10"/>
  <c r="AB116" i="10"/>
  <c r="AB100" i="10"/>
  <c r="AB94" i="10"/>
  <c r="AB113" i="10"/>
  <c r="AB111" i="10"/>
  <c r="AB98" i="10"/>
  <c r="AB87" i="10"/>
  <c r="AB84" i="10"/>
  <c r="AB115" i="10"/>
  <c r="AB114" i="10" s="1"/>
  <c r="AB102" i="10"/>
  <c r="AB96" i="10"/>
  <c r="AB95" i="10" s="1"/>
  <c r="AB88" i="10"/>
  <c r="AB90" i="10" s="1"/>
  <c r="AB109" i="10"/>
  <c r="AB117" i="10" s="1"/>
  <c r="AB119" i="10" s="1"/>
  <c r="AB89" i="10"/>
  <c r="AB86" i="10"/>
  <c r="AB97" i="10"/>
  <c r="AB82" i="10"/>
  <c r="AB81" i="10" s="1"/>
  <c r="AB83" i="10"/>
  <c r="AB72" i="10"/>
  <c r="AB73" i="10"/>
  <c r="AB70" i="10"/>
  <c r="AB69" i="10" s="1"/>
  <c r="AB66" i="10"/>
  <c r="AB65" i="10"/>
  <c r="AB64" i="10"/>
  <c r="AB67" i="10" s="1"/>
  <c r="AB74" i="10" s="1"/>
  <c r="AB76" i="10" s="1"/>
  <c r="AB71" i="10"/>
  <c r="AB55" i="10"/>
  <c r="AB52" i="10"/>
  <c r="AB51" i="10"/>
  <c r="AB53" i="10" s="1"/>
  <c r="AB59" i="10"/>
  <c r="AB60" i="10"/>
  <c r="AB56" i="10"/>
  <c r="AB50" i="10"/>
  <c r="AB49" i="10"/>
  <c r="AB48" i="10" s="1"/>
  <c r="AB61" i="10" s="1"/>
  <c r="HI64" i="10"/>
  <c r="HI66" i="10"/>
  <c r="AI60" i="16" s="1"/>
  <c r="HI65" i="10"/>
  <c r="HI59" i="10"/>
  <c r="HI63" i="10"/>
  <c r="HI53" i="10"/>
  <c r="HI60" i="10"/>
  <c r="AI54" i="16" s="1"/>
  <c r="HI51" i="10"/>
  <c r="HI52" i="10"/>
  <c r="HI58" i="10"/>
  <c r="AI52" i="16" s="1"/>
  <c r="HI57" i="10"/>
  <c r="HI49" i="10"/>
  <c r="HI48" i="10"/>
  <c r="HI47" i="10"/>
  <c r="HJ66" i="10"/>
  <c r="AJ60" i="16" s="1"/>
  <c r="HJ65" i="10"/>
  <c r="HJ63" i="10"/>
  <c r="HJ60" i="10"/>
  <c r="AJ54" i="16" s="1"/>
  <c r="HJ59" i="10"/>
  <c r="HJ51" i="10"/>
  <c r="HJ64" i="10"/>
  <c r="HJ52" i="10"/>
  <c r="HJ74" i="10" s="1"/>
  <c r="HJ58" i="10"/>
  <c r="HJ57" i="10"/>
  <c r="HJ49" i="10"/>
  <c r="HJ53" i="10"/>
  <c r="HJ48" i="10"/>
  <c r="HJ47" i="10"/>
  <c r="HL65" i="10"/>
  <c r="HL66" i="10"/>
  <c r="AL60" i="16" s="1"/>
  <c r="HL60" i="10"/>
  <c r="AL54" i="16" s="1"/>
  <c r="HL64" i="10"/>
  <c r="AL58" i="16" s="1"/>
  <c r="HL59" i="10"/>
  <c r="HL58" i="10"/>
  <c r="AL52" i="16" s="1"/>
  <c r="HL57" i="10"/>
  <c r="HL53" i="10"/>
  <c r="HL51" i="10"/>
  <c r="HL63" i="10"/>
  <c r="HL52" i="10"/>
  <c r="HL74" i="10" s="1"/>
  <c r="HL47" i="10"/>
  <c r="HL48" i="10"/>
  <c r="HL49" i="10"/>
  <c r="FK51" i="10"/>
  <c r="FK50" i="10"/>
  <c r="FK49" i="10"/>
  <c r="FK48" i="10"/>
  <c r="FK47" i="10"/>
  <c r="FK46" i="10"/>
  <c r="HG66" i="10"/>
  <c r="HG63" i="10"/>
  <c r="HG65" i="10"/>
  <c r="HG64" i="10"/>
  <c r="AG58" i="16" s="1"/>
  <c r="HG60" i="10"/>
  <c r="HG52" i="10"/>
  <c r="HG74" i="10" s="1"/>
  <c r="HG59" i="10"/>
  <c r="HG58" i="10"/>
  <c r="AG52" i="16" s="1"/>
  <c r="HG57" i="10"/>
  <c r="HG53" i="10"/>
  <c r="HG51" i="10"/>
  <c r="HG49" i="10"/>
  <c r="HG47" i="10"/>
  <c r="HG48" i="10"/>
  <c r="HM64" i="10"/>
  <c r="AM58" i="16" s="1"/>
  <c r="HM66" i="10"/>
  <c r="AM60" i="16" s="1"/>
  <c r="HM59" i="10"/>
  <c r="HM53" i="10"/>
  <c r="HM51" i="10"/>
  <c r="HM65" i="10"/>
  <c r="HM63" i="10"/>
  <c r="HM52" i="10"/>
  <c r="HM74" i="10" s="1"/>
  <c r="HM60" i="10"/>
  <c r="AM54" i="16" s="1"/>
  <c r="HM49" i="10"/>
  <c r="HM58" i="10"/>
  <c r="AM52" i="16" s="1"/>
  <c r="HM57" i="10"/>
  <c r="HM48" i="10"/>
  <c r="HM47" i="10"/>
  <c r="HN66" i="10"/>
  <c r="HN65" i="10"/>
  <c r="HN64" i="10"/>
  <c r="AN58" i="16" s="1"/>
  <c r="HN63" i="10"/>
  <c r="HN51" i="10"/>
  <c r="HN52" i="10"/>
  <c r="HN74" i="10" s="1"/>
  <c r="HN60" i="10"/>
  <c r="HN59" i="10"/>
  <c r="HN58" i="10"/>
  <c r="AN52" i="16" s="1"/>
  <c r="HN57" i="10"/>
  <c r="HN53" i="10"/>
  <c r="HN49" i="10"/>
  <c r="HN47" i="10"/>
  <c r="HN48" i="10"/>
  <c r="BW26" i="10"/>
  <c r="BW21" i="10"/>
  <c r="BW15" i="10"/>
  <c r="BW20" i="10"/>
  <c r="BW33" i="10"/>
  <c r="BW29" i="10"/>
  <c r="BW10" i="10"/>
  <c r="BW8" i="10"/>
  <c r="BW16" i="10"/>
  <c r="BW9" i="10"/>
  <c r="BW11" i="10"/>
  <c r="AC34" i="10"/>
  <c r="DS16" i="10"/>
  <c r="DS14" i="10"/>
  <c r="DS17" i="10"/>
  <c r="DS15" i="10"/>
  <c r="DS9" i="10"/>
  <c r="DS13" i="10"/>
  <c r="DS12" i="10"/>
  <c r="DS11" i="10"/>
  <c r="DS10" i="10"/>
  <c r="DS18" i="10"/>
  <c r="HF14" i="10"/>
  <c r="HF13" i="10"/>
  <c r="HF12" i="10"/>
  <c r="HF11" i="10"/>
  <c r="HF10" i="10"/>
  <c r="P95" i="11"/>
  <c r="AD17" i="27"/>
  <c r="AG18" i="27"/>
  <c r="HF9" i="10"/>
  <c r="AH17" i="27"/>
  <c r="AH18" i="27"/>
  <c r="Q97" i="9"/>
  <c r="AO97" i="9" s="1"/>
  <c r="O95" i="11"/>
  <c r="I16" i="30"/>
  <c r="I44" i="30" s="1"/>
  <c r="BA28" i="23"/>
  <c r="AL12" i="27"/>
  <c r="AQ17" i="16"/>
  <c r="K37" i="11"/>
  <c r="DT20" i="10"/>
  <c r="BM118" i="9"/>
  <c r="DU45" i="10"/>
  <c r="HF3" i="10"/>
  <c r="BH118" i="9"/>
  <c r="DU148" i="10"/>
  <c r="AQ12" i="18"/>
  <c r="AQ26" i="18" s="1"/>
  <c r="AZ33" i="23" s="1"/>
  <c r="AD29" i="27"/>
  <c r="AD22" i="27"/>
  <c r="AQ15" i="18"/>
  <c r="AQ17" i="18"/>
  <c r="AQ13" i="18"/>
  <c r="AQ27" i="18" s="1"/>
  <c r="AZ39" i="23" s="1"/>
  <c r="AD52" i="27"/>
  <c r="DU134" i="10"/>
  <c r="AQ16" i="18"/>
  <c r="DU20" i="10"/>
  <c r="DU126" i="10"/>
  <c r="DQ7" i="10"/>
  <c r="DR5" i="10"/>
  <c r="DR43" i="10"/>
  <c r="DR122" i="10"/>
  <c r="DS41" i="10"/>
  <c r="DS145" i="10"/>
  <c r="DS139" i="10"/>
  <c r="DS3" i="10"/>
  <c r="DT71" i="10"/>
  <c r="DT123" i="10"/>
  <c r="HE7" i="10"/>
  <c r="HF43" i="10"/>
  <c r="HF41" i="10" s="1"/>
  <c r="HF122" i="10"/>
  <c r="BH18" i="9"/>
  <c r="BI83" i="9"/>
  <c r="AQ26" i="16"/>
  <c r="BL118" i="9"/>
  <c r="BF40" i="23"/>
  <c r="AC124" i="10"/>
  <c r="AC121" i="10" s="1"/>
  <c r="AC138" i="10"/>
  <c r="AF25" i="16" s="1"/>
  <c r="AC135" i="10"/>
  <c r="AC126" i="10"/>
  <c r="AF13" i="16" s="1"/>
  <c r="AC127" i="10"/>
  <c r="AF14" i="16" s="1"/>
  <c r="AC140" i="10"/>
  <c r="AF27" i="16" s="1"/>
  <c r="AC146" i="10"/>
  <c r="AF33" i="16" s="1"/>
  <c r="AC128" i="10"/>
  <c r="AC145" i="10"/>
  <c r="AF32" i="16" s="1"/>
  <c r="AF34" i="16" s="1"/>
  <c r="AC130" i="10"/>
  <c r="AF17" i="16" s="1"/>
  <c r="AC142" i="10"/>
  <c r="AA13" i="27" s="1"/>
  <c r="AC136" i="10"/>
  <c r="AF23" i="16" s="1"/>
  <c r="AC134" i="10"/>
  <c r="AC141" i="10"/>
  <c r="AF28" i="16" s="1"/>
  <c r="AC148" i="10"/>
  <c r="AC129" i="10"/>
  <c r="AC147" i="10"/>
  <c r="AA14" i="27" s="1"/>
  <c r="AC139" i="10"/>
  <c r="AF26" i="16" s="1"/>
  <c r="AC137" i="10"/>
  <c r="AF24" i="16" s="1"/>
  <c r="AC125" i="10"/>
  <c r="AF12" i="16" s="1"/>
  <c r="AF11" i="16" s="1"/>
  <c r="T44" i="25"/>
  <c r="U43" i="25"/>
  <c r="U44" i="25" s="1"/>
  <c r="AB20" i="27"/>
  <c r="AB19" i="27"/>
  <c r="AB47" i="27"/>
  <c r="AG21" i="16"/>
  <c r="AG29" i="16" s="1"/>
  <c r="J44" i="11" s="1"/>
  <c r="AB46" i="27"/>
  <c r="AB20" i="10"/>
  <c r="AB16" i="10"/>
  <c r="AB27" i="10"/>
  <c r="AB32" i="10"/>
  <c r="AB33" i="10" s="1"/>
  <c r="AB36" i="10"/>
  <c r="AB8" i="10"/>
  <c r="AB3" i="10"/>
  <c r="AC170" i="10"/>
  <c r="AC164" i="10"/>
  <c r="AC169" i="10"/>
  <c r="AC167" i="10"/>
  <c r="AC155" i="10"/>
  <c r="AC175" i="10"/>
  <c r="AC153" i="10"/>
  <c r="AC171" i="10"/>
  <c r="AC163" i="10"/>
  <c r="AC160" i="10"/>
  <c r="AC177" i="10"/>
  <c r="AC157" i="10"/>
  <c r="AA24" i="27" s="1"/>
  <c r="AC156" i="10"/>
  <c r="AC154" i="10"/>
  <c r="AC168" i="10"/>
  <c r="AC158" i="10"/>
  <c r="AC176" i="10"/>
  <c r="AC166" i="10"/>
  <c r="AC174" i="10"/>
  <c r="AC159" i="10"/>
  <c r="AC165" i="10"/>
  <c r="K20" i="11"/>
  <c r="Q32" i="23" s="1"/>
  <c r="R54" i="23"/>
  <c r="R44" i="23"/>
  <c r="U45" i="9"/>
  <c r="U43" i="9"/>
  <c r="U41" i="9"/>
  <c r="U20" i="9"/>
  <c r="AG22" i="16"/>
  <c r="J46" i="11" s="1"/>
  <c r="AB45" i="27"/>
  <c r="DY13" i="9"/>
  <c r="DU13" i="9"/>
  <c r="DX13" i="9"/>
  <c r="DT13" i="9"/>
  <c r="DW13" i="9"/>
  <c r="DS13" i="9"/>
  <c r="DV13" i="9"/>
  <c r="DE13" i="9"/>
  <c r="DA13" i="9"/>
  <c r="DD13" i="9"/>
  <c r="DG13" i="9"/>
  <c r="DC13" i="9"/>
  <c r="DF13" i="9"/>
  <c r="DB13" i="9"/>
  <c r="CU13" i="9"/>
  <c r="CW13" i="9"/>
  <c r="CJ13" i="9"/>
  <c r="BH51" i="9" s="1"/>
  <c r="CM13" i="9"/>
  <c r="BK51" i="9" s="1"/>
  <c r="CL13" i="9"/>
  <c r="BJ51" i="9" s="1"/>
  <c r="DN13" i="9"/>
  <c r="CX13" i="9"/>
  <c r="CS13" i="9"/>
  <c r="CR13" i="9"/>
  <c r="DJ13" i="9"/>
  <c r="DL13" i="9"/>
  <c r="CT13" i="9"/>
  <c r="CN13" i="9"/>
  <c r="BL51" i="9" s="1"/>
  <c r="CI13" i="9"/>
  <c r="CP13" i="9" s="1"/>
  <c r="DO13" i="9"/>
  <c r="DK13" i="9"/>
  <c r="DP13" i="9"/>
  <c r="CK13" i="9"/>
  <c r="BI51" i="9" s="1"/>
  <c r="CV13" i="9"/>
  <c r="DM13" i="9"/>
  <c r="CO13" i="9"/>
  <c r="BM51" i="9" s="1"/>
  <c r="AG6" i="16"/>
  <c r="J41" i="11"/>
  <c r="AG18" i="16"/>
  <c r="J35" i="11" s="1"/>
  <c r="P52" i="23"/>
  <c r="P39" i="23"/>
  <c r="J47" i="11"/>
  <c r="AG35" i="16"/>
  <c r="L99" i="11"/>
  <c r="R94" i="23" s="1"/>
  <c r="BI118" i="9"/>
  <c r="BK118" i="9"/>
  <c r="FJ5" i="10"/>
  <c r="FJ122" i="10"/>
  <c r="FJ43" i="10"/>
  <c r="FJ41" i="10" s="1"/>
  <c r="FI7" i="10"/>
  <c r="AE48" i="16"/>
  <c r="AE63" i="16"/>
  <c r="AE5" i="24"/>
  <c r="AE3" i="24"/>
  <c r="AE8" i="16"/>
  <c r="AE39" i="16"/>
  <c r="AE7" i="16"/>
  <c r="AE4" i="24"/>
  <c r="AN3" i="18"/>
  <c r="AN7" i="18" s="1"/>
  <c r="AF5" i="16"/>
  <c r="AF10" i="16" s="1"/>
  <c r="AF40" i="16" s="1"/>
  <c r="AF49" i="16" s="1"/>
  <c r="AB4" i="19"/>
  <c r="AB7" i="19" s="1"/>
  <c r="K23" i="11"/>
  <c r="K99" i="11" s="1"/>
  <c r="Q94" i="23" s="1"/>
  <c r="Q30" i="23"/>
  <c r="AB11" i="27"/>
  <c r="AG15" i="16"/>
  <c r="AD131" i="10"/>
  <c r="AB10" i="27" s="1"/>
  <c r="AB12" i="27"/>
  <c r="AG16" i="16"/>
  <c r="H63" i="11"/>
  <c r="H10" i="11"/>
  <c r="H9" i="11"/>
  <c r="H92" i="11"/>
  <c r="H53" i="11" s="1"/>
  <c r="H32" i="11"/>
  <c r="Z1" i="27"/>
  <c r="AB151" i="10"/>
  <c r="AA9" i="27"/>
  <c r="AA4" i="27"/>
  <c r="AA6" i="27"/>
  <c r="AA8" i="27"/>
  <c r="AA3" i="27"/>
  <c r="AA2" i="27"/>
  <c r="AA5" i="27"/>
  <c r="U38" i="11"/>
  <c r="U92" i="11"/>
  <c r="U110" i="11"/>
  <c r="X110" i="11" s="1"/>
  <c r="U93" i="11"/>
  <c r="U47" i="11"/>
  <c r="U71" i="11"/>
  <c r="U87" i="11"/>
  <c r="U24" i="11"/>
  <c r="U109" i="11"/>
  <c r="X109" i="11" s="1"/>
  <c r="U37" i="11"/>
  <c r="U15" i="11"/>
  <c r="U101" i="11"/>
  <c r="U65" i="11"/>
  <c r="U13" i="11"/>
  <c r="U7" i="11" s="1"/>
  <c r="I11" i="11" s="1"/>
  <c r="U33" i="11"/>
  <c r="U58" i="11"/>
  <c r="U85" i="11"/>
  <c r="U80" i="11"/>
  <c r="U73" i="11"/>
  <c r="U25" i="11"/>
  <c r="X25" i="11" s="1"/>
  <c r="U95" i="11"/>
  <c r="U41" i="11"/>
  <c r="U94" i="11"/>
  <c r="U49" i="11"/>
  <c r="U17" i="11"/>
  <c r="U54" i="11"/>
  <c r="U114" i="11"/>
  <c r="X114" i="11" s="1"/>
  <c r="U16" i="11"/>
  <c r="X16" i="11" s="1"/>
  <c r="U14" i="11"/>
  <c r="U81" i="11"/>
  <c r="U96" i="11"/>
  <c r="U45" i="11"/>
  <c r="X45" i="11" s="1"/>
  <c r="U20" i="11"/>
  <c r="U74" i="11"/>
  <c r="U97" i="11"/>
  <c r="U68" i="11"/>
  <c r="U107" i="11"/>
  <c r="U26" i="11"/>
  <c r="X26" i="11" s="1"/>
  <c r="U46" i="11"/>
  <c r="U44" i="11"/>
  <c r="U35" i="11"/>
  <c r="U67" i="11"/>
  <c r="U103" i="11"/>
  <c r="U36" i="11"/>
  <c r="U43" i="11"/>
  <c r="X43" i="11" s="1"/>
  <c r="U19" i="11"/>
  <c r="U86" i="11"/>
  <c r="U84" i="11"/>
  <c r="U88" i="11"/>
  <c r="U111" i="11"/>
  <c r="X111" i="11" s="1"/>
  <c r="U23" i="11"/>
  <c r="U18" i="11"/>
  <c r="U108" i="11"/>
  <c r="U69" i="11"/>
  <c r="U32" i="11"/>
  <c r="U27" i="11"/>
  <c r="X27" i="11" s="1"/>
  <c r="U113" i="11"/>
  <c r="X113" i="11" s="1"/>
  <c r="U48" i="11"/>
  <c r="U42" i="11"/>
  <c r="U28" i="11"/>
  <c r="U102" i="11"/>
  <c r="U53" i="11"/>
  <c r="U34" i="11"/>
  <c r="U57" i="11"/>
  <c r="U104" i="11"/>
  <c r="U66" i="11"/>
  <c r="U63" i="11"/>
  <c r="U112" i="11"/>
  <c r="X112" i="11" s="1"/>
  <c r="U99" i="11"/>
  <c r="U83" i="11"/>
  <c r="U98" i="11"/>
  <c r="AY36" i="23"/>
  <c r="Q42" i="23"/>
  <c r="AY27" i="23" s="1"/>
  <c r="AB7" i="27"/>
  <c r="AB30" i="27"/>
  <c r="FK3" i="10"/>
  <c r="AB93" i="10"/>
  <c r="AB110" i="10"/>
  <c r="AB57" i="10"/>
  <c r="AB99" i="10"/>
  <c r="AB103" i="10" s="1"/>
  <c r="AB105" i="10" s="1"/>
  <c r="AB85" i="10"/>
  <c r="AM22" i="18"/>
  <c r="AM5" i="18"/>
  <c r="AM4" i="18"/>
  <c r="AA122" i="10"/>
  <c r="AD9" i="16"/>
  <c r="Z6" i="19"/>
  <c r="AA5" i="10"/>
  <c r="AL6" i="18"/>
  <c r="Z7" i="10"/>
  <c r="AA43" i="10"/>
  <c r="AA41" i="10" s="1"/>
  <c r="AD6" i="24"/>
  <c r="P56" i="23"/>
  <c r="J34" i="11"/>
  <c r="P55" i="23" s="1"/>
  <c r="I8" i="11"/>
  <c r="I6" i="11"/>
  <c r="I43" i="11"/>
  <c r="I45" i="11"/>
  <c r="K33" i="11"/>
  <c r="K42" i="11"/>
  <c r="Q53" i="23"/>
  <c r="AY31" i="23" s="1"/>
  <c r="AH36" i="16"/>
  <c r="FL124" i="10"/>
  <c r="FL125" i="10"/>
  <c r="FL128" i="10"/>
  <c r="FL129" i="10"/>
  <c r="FL126" i="10"/>
  <c r="FL127" i="10"/>
  <c r="AL46" i="27"/>
  <c r="G18" i="30"/>
  <c r="Z56" i="23"/>
  <c r="BA40" i="23"/>
  <c r="Q111" i="9"/>
  <c r="AO111" i="9" s="1"/>
  <c r="BG40" i="23"/>
  <c r="BX73" i="10"/>
  <c r="BB40" i="23"/>
  <c r="BC40" i="23"/>
  <c r="CG130" i="10"/>
  <c r="CG161" i="10" s="1"/>
  <c r="CA144" i="10"/>
  <c r="AJ29" i="24" s="1"/>
  <c r="CA148" i="10"/>
  <c r="AJ33" i="24" s="1"/>
  <c r="AJ34" i="24" s="1"/>
  <c r="CE126" i="10"/>
  <c r="AN11" i="24" s="1"/>
  <c r="W43" i="23" s="1"/>
  <c r="CE148" i="10"/>
  <c r="CG144" i="10"/>
  <c r="CG175" i="10" s="1"/>
  <c r="CG148" i="10"/>
  <c r="CH124" i="10"/>
  <c r="Q121" i="9" s="1"/>
  <c r="CH148" i="10"/>
  <c r="BE40" i="23"/>
  <c r="BD40" i="23"/>
  <c r="W45" i="11"/>
  <c r="Q95" i="9"/>
  <c r="Q96" i="9" s="1"/>
  <c r="S49" i="25"/>
  <c r="BY23" i="10"/>
  <c r="BY27" i="10" s="1"/>
  <c r="BY30" i="10" s="1"/>
  <c r="BY34" i="10" s="1"/>
  <c r="AN131" i="10"/>
  <c r="AL10" i="27" s="1"/>
  <c r="BN82" i="9"/>
  <c r="BE82" i="9" s="1"/>
  <c r="I15" i="30"/>
  <c r="I42" i="30" s="1"/>
  <c r="Q92" i="9"/>
  <c r="R92" i="9" s="1"/>
  <c r="AP92" i="9" s="1"/>
  <c r="AQ23" i="16"/>
  <c r="T34" i="11"/>
  <c r="AL11" i="27"/>
  <c r="W43" i="11"/>
  <c r="Z39" i="23"/>
  <c r="BH36" i="23" s="1"/>
  <c r="BI36" i="23" s="1"/>
  <c r="BJ36" i="23" s="1"/>
  <c r="AQ14" i="16"/>
  <c r="AQ24" i="16"/>
  <c r="T47" i="11"/>
  <c r="W47" i="11" s="1"/>
  <c r="AY25" i="18"/>
  <c r="BL18" i="9"/>
  <c r="BE81" i="9"/>
  <c r="I19" i="30"/>
  <c r="AQ35" i="16"/>
  <c r="I17" i="30"/>
  <c r="BL83" i="9"/>
  <c r="CB15" i="9"/>
  <c r="CC14" i="9"/>
  <c r="CD14" i="9" s="1"/>
  <c r="CF14" i="9" s="1"/>
  <c r="BG118" i="9"/>
  <c r="BN118" i="9" s="1"/>
  <c r="BE118" i="9" s="1"/>
  <c r="BN17" i="9"/>
  <c r="BE17" i="9" s="1"/>
  <c r="BW45" i="10"/>
  <c r="BW217" i="10"/>
  <c r="BW184" i="10"/>
  <c r="BW183" i="10" s="1"/>
  <c r="BX216" i="10"/>
  <c r="BX215" i="10" s="1"/>
  <c r="BG18" i="9"/>
  <c r="CY12" i="9"/>
  <c r="BG50" i="9"/>
  <c r="BN50" i="9" s="1"/>
  <c r="BE50" i="9" s="1"/>
  <c r="DQ12" i="9"/>
  <c r="BG83" i="9"/>
  <c r="Q108" i="9"/>
  <c r="R108" i="9" s="1"/>
  <c r="AP108" i="9" s="1"/>
  <c r="Q90" i="9"/>
  <c r="AO90" i="9" s="1"/>
  <c r="CG141" i="10"/>
  <c r="CG124" i="10"/>
  <c r="CG92" i="10"/>
  <c r="BX48" i="10"/>
  <c r="BX51" i="10" s="1"/>
  <c r="BX55" i="10" s="1"/>
  <c r="BX61" i="10" s="1"/>
  <c r="BX12" i="10"/>
  <c r="BX17" i="10" s="1"/>
  <c r="BX22" i="10"/>
  <c r="BJ83" i="9"/>
  <c r="BI18" i="9"/>
  <c r="BF51" i="9"/>
  <c r="DH13" i="9"/>
  <c r="BF84" i="9"/>
  <c r="BF19" i="9"/>
  <c r="BF120" i="9"/>
  <c r="BW3" i="10"/>
  <c r="AF2" i="24" s="1"/>
  <c r="AF7" i="24" s="1"/>
  <c r="BU7" i="10"/>
  <c r="BV43" i="10"/>
  <c r="BV41" i="10" s="1"/>
  <c r="BV122" i="10"/>
  <c r="BV153" i="10" s="1"/>
  <c r="BV185" i="10" s="1"/>
  <c r="BV5" i="10"/>
  <c r="O60" i="23"/>
  <c r="O51" i="23"/>
  <c r="O78" i="23"/>
  <c r="O25" i="23"/>
  <c r="O24" i="23" s="1"/>
  <c r="O38" i="23"/>
  <c r="AV3" i="23"/>
  <c r="O66" i="23"/>
  <c r="O98" i="23"/>
  <c r="O6" i="23"/>
  <c r="BX64" i="10"/>
  <c r="DZ12" i="9"/>
  <c r="BJ18" i="9"/>
  <c r="BK18" i="9"/>
  <c r="BK119" i="9" s="1"/>
  <c r="BH83" i="9"/>
  <c r="BM18" i="9"/>
  <c r="BM119" i="9" s="1"/>
  <c r="AL47" i="27"/>
  <c r="AQ27" i="16"/>
  <c r="Q105" i="9"/>
  <c r="AO105" i="9" s="1"/>
  <c r="AL14" i="27"/>
  <c r="Q104" i="9"/>
  <c r="R104" i="9" s="1"/>
  <c r="AQ22" i="16"/>
  <c r="T46" i="11" s="1"/>
  <c r="W46" i="11" s="1"/>
  <c r="AQ21" i="16"/>
  <c r="I18" i="30"/>
  <c r="I20" i="30"/>
  <c r="CH130" i="10"/>
  <c r="CH131" i="10"/>
  <c r="CA141" i="10"/>
  <c r="CA172" i="10" s="1"/>
  <c r="AP21" i="24"/>
  <c r="CG135" i="10"/>
  <c r="CG123" i="10"/>
  <c r="AK15" i="27" s="1"/>
  <c r="CG125" i="10"/>
  <c r="CE135" i="10"/>
  <c r="CG126" i="10"/>
  <c r="CA126" i="10"/>
  <c r="CA125" i="10"/>
  <c r="CA156" i="10" s="1"/>
  <c r="CE123" i="10"/>
  <c r="CG131" i="10"/>
  <c r="AK48" i="27" s="1"/>
  <c r="CE157" i="10"/>
  <c r="CE141" i="10"/>
  <c r="CE130" i="10"/>
  <c r="CA130" i="10"/>
  <c r="CA161" i="10" s="1"/>
  <c r="CA92" i="10"/>
  <c r="CA136" i="10"/>
  <c r="CA167" i="10" s="1"/>
  <c r="CH136" i="10"/>
  <c r="CH123" i="10"/>
  <c r="CH144" i="10"/>
  <c r="CH155" i="10"/>
  <c r="CE144" i="10"/>
  <c r="CE131" i="10"/>
  <c r="AI48" i="27" s="1"/>
  <c r="CE124" i="10"/>
  <c r="CE136" i="10"/>
  <c r="CE125" i="10"/>
  <c r="CE92" i="10"/>
  <c r="CH141" i="10"/>
  <c r="CH92" i="10"/>
  <c r="CA123" i="10"/>
  <c r="AJ8" i="24" s="1"/>
  <c r="AJ12" i="24" s="1"/>
  <c r="CA135" i="10"/>
  <c r="AJ20" i="24" s="1"/>
  <c r="AJ22" i="24" s="1"/>
  <c r="AJ23" i="24" s="1"/>
  <c r="CA124" i="10"/>
  <c r="CA131" i="10"/>
  <c r="AE48" i="27" s="1"/>
  <c r="CH126" i="10"/>
  <c r="CH135" i="10"/>
  <c r="AQ20" i="24" s="1"/>
  <c r="AQ22" i="24" s="1"/>
  <c r="AQ23" i="24" s="1"/>
  <c r="AQ27" i="24" s="1"/>
  <c r="AQ30" i="24" s="1"/>
  <c r="CH125" i="10"/>
  <c r="Q122" i="9" s="1"/>
  <c r="AO122" i="9" s="1"/>
  <c r="CC136" i="10"/>
  <c r="CC167" i="10" s="1"/>
  <c r="CC92" i="10"/>
  <c r="CC130" i="10"/>
  <c r="AL15" i="24" s="1"/>
  <c r="CC125" i="10"/>
  <c r="CC156" i="10" s="1"/>
  <c r="CC124" i="10"/>
  <c r="AL9" i="24" s="1"/>
  <c r="CC141" i="10"/>
  <c r="AL26" i="24" s="1"/>
  <c r="CC126" i="10"/>
  <c r="AL11" i="24" s="1"/>
  <c r="CC131" i="10"/>
  <c r="AG48" i="27" s="1"/>
  <c r="CC144" i="10"/>
  <c r="AL29" i="24" s="1"/>
  <c r="CC123" i="10"/>
  <c r="CC135" i="10"/>
  <c r="CC166" i="10" s="1"/>
  <c r="CB126" i="10"/>
  <c r="CB135" i="10"/>
  <c r="CB123" i="10"/>
  <c r="CB141" i="10"/>
  <c r="CB131" i="10"/>
  <c r="AF48" i="27" s="1"/>
  <c r="CB92" i="10"/>
  <c r="CB124" i="10"/>
  <c r="CB130" i="10"/>
  <c r="CB144" i="10"/>
  <c r="CB136" i="10"/>
  <c r="CB125" i="10"/>
  <c r="CF126" i="10"/>
  <c r="CF135" i="10"/>
  <c r="CF123" i="10"/>
  <c r="CF141" i="10"/>
  <c r="CF131" i="10"/>
  <c r="AJ48" i="27" s="1"/>
  <c r="CF92" i="10"/>
  <c r="CF124" i="10"/>
  <c r="CF130" i="10"/>
  <c r="CF144" i="10"/>
  <c r="CF136" i="10"/>
  <c r="CF125" i="10"/>
  <c r="BY144" i="10"/>
  <c r="BY136" i="10"/>
  <c r="BY131" i="10"/>
  <c r="AC48" i="27" s="1"/>
  <c r="BY125" i="10"/>
  <c r="BY126" i="10"/>
  <c r="BY92" i="10"/>
  <c r="BY141" i="10"/>
  <c r="BY135" i="10"/>
  <c r="BY130" i="10"/>
  <c r="BY123" i="10"/>
  <c r="BY124" i="10"/>
  <c r="AL33" i="24"/>
  <c r="AL34" i="24" s="1"/>
  <c r="CC179" i="10"/>
  <c r="CA175" i="10"/>
  <c r="BZ126" i="10"/>
  <c r="BZ144" i="10"/>
  <c r="BZ136" i="10"/>
  <c r="BZ125" i="10"/>
  <c r="BZ130" i="10"/>
  <c r="BZ92" i="10"/>
  <c r="BZ124" i="10"/>
  <c r="BZ141" i="10"/>
  <c r="BZ131" i="10"/>
  <c r="AD48" i="27" s="1"/>
  <c r="BZ135" i="10"/>
  <c r="BZ123" i="10"/>
  <c r="CD124" i="10"/>
  <c r="CD141" i="10"/>
  <c r="CD131" i="10"/>
  <c r="AH48" i="27" s="1"/>
  <c r="CD135" i="10"/>
  <c r="CD123" i="10"/>
  <c r="CD126" i="10"/>
  <c r="CD144" i="10"/>
  <c r="CD136" i="10"/>
  <c r="CD125" i="10"/>
  <c r="CD130" i="10"/>
  <c r="CD92" i="10"/>
  <c r="Q187" i="9"/>
  <c r="Z27" i="23"/>
  <c r="W16" i="11"/>
  <c r="D40" i="30"/>
  <c r="D41" i="30"/>
  <c r="Q173" i="9"/>
  <c r="HQ9" i="10"/>
  <c r="R176" i="9"/>
  <c r="AP176" i="9" s="1"/>
  <c r="AO176" i="9"/>
  <c r="R93" i="9"/>
  <c r="AP93" i="9" s="1"/>
  <c r="AO93" i="9"/>
  <c r="R107" i="9"/>
  <c r="AP107" i="9" s="1"/>
  <c r="AO107" i="9"/>
  <c r="R100" i="9"/>
  <c r="AP100" i="9" s="1"/>
  <c r="Q101" i="9"/>
  <c r="AO100" i="9"/>
  <c r="R106" i="9"/>
  <c r="AP106" i="9" s="1"/>
  <c r="AO106" i="9"/>
  <c r="S93" i="11"/>
  <c r="S94" i="11"/>
  <c r="Y81" i="23" s="1"/>
  <c r="T95" i="11"/>
  <c r="W110" i="11"/>
  <c r="Q10" i="9"/>
  <c r="AO170" i="9"/>
  <c r="R170" i="9"/>
  <c r="AO168" i="9"/>
  <c r="R168" i="9"/>
  <c r="AP168" i="9" s="1"/>
  <c r="AK54" i="16"/>
  <c r="HK74" i="10"/>
  <c r="AG54" i="16"/>
  <c r="AG60" i="16"/>
  <c r="AN60" i="16"/>
  <c r="AN54" i="16"/>
  <c r="AP60" i="16"/>
  <c r="AP54" i="16"/>
  <c r="AP52" i="16"/>
  <c r="AR30" i="18"/>
  <c r="M15" i="11"/>
  <c r="N36" i="11"/>
  <c r="S36" i="11"/>
  <c r="AX30" i="18"/>
  <c r="S15" i="11"/>
  <c r="AQ18" i="16"/>
  <c r="Z52" i="23"/>
  <c r="T41" i="11"/>
  <c r="AQ6" i="16"/>
  <c r="R110" i="9"/>
  <c r="AP110" i="9" s="1"/>
  <c r="AO110" i="9"/>
  <c r="R113" i="9"/>
  <c r="Q115" i="9"/>
  <c r="AO113" i="9"/>
  <c r="ED13" i="9" s="1"/>
  <c r="R109" i="9"/>
  <c r="AP109" i="9" s="1"/>
  <c r="AO109" i="9"/>
  <c r="W113" i="11"/>
  <c r="W114" i="11"/>
  <c r="Q11" i="9"/>
  <c r="AO11" i="9" s="1"/>
  <c r="Q36" i="11"/>
  <c r="W27" i="11"/>
  <c r="W25" i="11"/>
  <c r="AW30" i="18"/>
  <c r="R15" i="11"/>
  <c r="L94" i="11"/>
  <c r="R81" i="23" s="1"/>
  <c r="L93" i="11"/>
  <c r="R55" i="9"/>
  <c r="AP55" i="9" s="1"/>
  <c r="AP161" i="9"/>
  <c r="R94" i="11"/>
  <c r="X81" i="23" s="1"/>
  <c r="R93" i="11"/>
  <c r="CL142" i="10"/>
  <c r="CL145" i="10" s="1"/>
  <c r="M93" i="11"/>
  <c r="M94" i="11"/>
  <c r="S81" i="23" s="1"/>
  <c r="Q94" i="11"/>
  <c r="W81" i="23" s="1"/>
  <c r="Q93" i="11"/>
  <c r="AU30" i="18"/>
  <c r="P15" i="11"/>
  <c r="Q175" i="9"/>
  <c r="AY27" i="18"/>
  <c r="BH39" i="23" s="1"/>
  <c r="BI39" i="23" s="1"/>
  <c r="BJ39" i="23" s="1"/>
  <c r="AY23" i="18"/>
  <c r="R174" i="9"/>
  <c r="AP174" i="9" s="1"/>
  <c r="AO174" i="9"/>
  <c r="R177" i="9"/>
  <c r="AP177" i="9" s="1"/>
  <c r="AO177" i="9"/>
  <c r="T20" i="11"/>
  <c r="BH38" i="23"/>
  <c r="BI38" i="23" s="1"/>
  <c r="BJ38" i="23" s="1"/>
  <c r="T19" i="11"/>
  <c r="Z30" i="23"/>
  <c r="T23" i="11"/>
  <c r="J94" i="11"/>
  <c r="P81" i="23" s="1"/>
  <c r="J93" i="11"/>
  <c r="AO167" i="9"/>
  <c r="R167" i="9"/>
  <c r="AP167" i="9" s="1"/>
  <c r="T93" i="11"/>
  <c r="T94" i="11"/>
  <c r="W112" i="11"/>
  <c r="W109" i="11"/>
  <c r="G1" i="9"/>
  <c r="AQ52" i="16"/>
  <c r="HQ74" i="10"/>
  <c r="AI58" i="16"/>
  <c r="HI74" i="10"/>
  <c r="HO74" i="10"/>
  <c r="AO52" i="16"/>
  <c r="AJ58" i="16"/>
  <c r="AJ52" i="16"/>
  <c r="M36" i="11"/>
  <c r="N94" i="11"/>
  <c r="T81" i="23" s="1"/>
  <c r="N93" i="11"/>
  <c r="O93" i="11"/>
  <c r="O94" i="11"/>
  <c r="U81" i="23" s="1"/>
  <c r="I94" i="11"/>
  <c r="O81" i="23" s="1"/>
  <c r="N15" i="11"/>
  <c r="AS30" i="18"/>
  <c r="K93" i="11"/>
  <c r="K94" i="11"/>
  <c r="Q81" i="23" s="1"/>
  <c r="R91" i="9"/>
  <c r="AP91" i="9" s="1"/>
  <c r="AO91" i="9"/>
  <c r="R171" i="9"/>
  <c r="AP171" i="9" s="1"/>
  <c r="AO171" i="9"/>
  <c r="W111" i="11"/>
  <c r="W45" i="23"/>
  <c r="W41" i="23"/>
  <c r="Q15" i="11"/>
  <c r="AV30" i="18"/>
  <c r="AP156" i="9"/>
  <c r="R36" i="11"/>
  <c r="O36" i="11"/>
  <c r="O15" i="11"/>
  <c r="AT30" i="18"/>
  <c r="P94" i="11"/>
  <c r="V81" i="23" s="1"/>
  <c r="P93" i="11"/>
  <c r="W26" i="11"/>
  <c r="P36" i="11"/>
  <c r="AY24" i="18"/>
  <c r="T48" i="11"/>
  <c r="AY26" i="18"/>
  <c r="BH33" i="23" s="1"/>
  <c r="BI33" i="23" s="1"/>
  <c r="BJ33" i="23" s="1"/>
  <c r="AY28" i="18"/>
  <c r="AB36" i="27"/>
  <c r="AB38" i="27"/>
  <c r="AL37" i="27"/>
  <c r="AL38" i="27"/>
  <c r="AB37" i="27"/>
  <c r="AL36" i="27"/>
  <c r="AB39" i="27"/>
  <c r="AO166" i="9" l="1"/>
  <c r="R97" i="9"/>
  <c r="AP97" i="9" s="1"/>
  <c r="Q59" i="9"/>
  <c r="AO59" i="9" s="1"/>
  <c r="ED15" i="9" s="1"/>
  <c r="R169" i="9"/>
  <c r="AP169" i="9" s="1"/>
  <c r="BI84" i="9"/>
  <c r="Q58" i="9"/>
  <c r="AO58" i="9" s="1"/>
  <c r="BV86" i="10"/>
  <c r="BV85" i="10"/>
  <c r="BV84" i="10"/>
  <c r="BV81" i="10"/>
  <c r="BV72" i="10"/>
  <c r="BV91" i="10"/>
  <c r="BV90" i="10"/>
  <c r="BV71" i="10"/>
  <c r="BV67" i="10"/>
  <c r="BV66" i="10"/>
  <c r="BV78" i="10"/>
  <c r="BV65" i="10"/>
  <c r="BV60" i="10"/>
  <c r="BV58" i="10"/>
  <c r="BV57" i="10"/>
  <c r="BV54" i="10"/>
  <c r="BV59" i="10"/>
  <c r="BV49" i="10"/>
  <c r="BV47" i="10"/>
  <c r="BV46" i="10"/>
  <c r="BV45" i="10" s="1"/>
  <c r="BV50" i="10"/>
  <c r="FJ51" i="10"/>
  <c r="FJ50" i="10"/>
  <c r="FJ49" i="10"/>
  <c r="FJ48" i="10"/>
  <c r="FJ47" i="10"/>
  <c r="FJ46" i="10"/>
  <c r="DR17" i="10"/>
  <c r="DR15" i="10"/>
  <c r="DR16" i="10"/>
  <c r="DR18" i="10"/>
  <c r="DR10" i="10"/>
  <c r="DR9" i="10"/>
  <c r="DR14" i="10"/>
  <c r="DR13" i="10"/>
  <c r="DR12" i="10"/>
  <c r="DR11" i="10"/>
  <c r="AA113" i="10"/>
  <c r="AA102" i="10"/>
  <c r="AA115" i="10"/>
  <c r="AA114" i="10" s="1"/>
  <c r="AA111" i="10"/>
  <c r="AA110" i="10" s="1"/>
  <c r="AA101" i="10"/>
  <c r="AA96" i="10"/>
  <c r="AA87" i="10"/>
  <c r="AA116" i="10"/>
  <c r="AA109" i="10"/>
  <c r="AA117" i="10" s="1"/>
  <c r="AA119" i="10" s="1"/>
  <c r="AA97" i="10"/>
  <c r="AA86" i="10"/>
  <c r="AA85" i="10" s="1"/>
  <c r="AA112" i="10"/>
  <c r="AA98" i="10"/>
  <c r="AA100" i="10"/>
  <c r="AA99" i="10" s="1"/>
  <c r="AA103" i="10" s="1"/>
  <c r="AA105" i="10" s="1"/>
  <c r="AA84" i="10"/>
  <c r="AA73" i="10"/>
  <c r="AA88" i="10"/>
  <c r="AA90" i="10" s="1"/>
  <c r="AA94" i="10"/>
  <c r="AA89" i="10"/>
  <c r="AA71" i="10"/>
  <c r="AA65" i="10"/>
  <c r="AA82" i="10"/>
  <c r="AA81" i="10" s="1"/>
  <c r="AA83" i="10"/>
  <c r="AA72" i="10"/>
  <c r="AA60" i="10"/>
  <c r="AA64" i="10"/>
  <c r="AA59" i="10"/>
  <c r="AA56" i="10"/>
  <c r="AA70" i="10"/>
  <c r="AA69" i="10" s="1"/>
  <c r="AA55" i="10"/>
  <c r="AA52" i="10"/>
  <c r="AA51" i="10"/>
  <c r="AA53" i="10" s="1"/>
  <c r="AA66" i="10"/>
  <c r="AA50" i="10"/>
  <c r="AA49" i="10"/>
  <c r="AA48" i="10" s="1"/>
  <c r="AA61" i="10" s="1"/>
  <c r="DS66" i="10"/>
  <c r="DS65" i="10"/>
  <c r="DS64" i="10"/>
  <c r="DS52" i="10"/>
  <c r="DS51" i="10"/>
  <c r="DS60" i="10"/>
  <c r="DS59" i="10"/>
  <c r="DS58" i="10"/>
  <c r="DS54" i="10"/>
  <c r="DS53" i="10"/>
  <c r="DS49" i="10"/>
  <c r="DS50" i="10"/>
  <c r="DS47" i="10"/>
  <c r="DS46" i="10"/>
  <c r="FJ14" i="10"/>
  <c r="FJ13" i="10"/>
  <c r="FJ12" i="10"/>
  <c r="FJ11" i="10"/>
  <c r="FJ10" i="10"/>
  <c r="FJ9" i="10"/>
  <c r="HF66" i="10"/>
  <c r="AF60" i="16" s="1"/>
  <c r="HF65" i="10"/>
  <c r="AF59" i="16" s="1"/>
  <c r="HF63" i="10"/>
  <c r="AF57" i="16" s="1"/>
  <c r="AF56" i="16" s="1"/>
  <c r="I60" i="11" s="1"/>
  <c r="HF51" i="10"/>
  <c r="HF126" i="10" s="1"/>
  <c r="HF52" i="10"/>
  <c r="HF74" i="10" s="1"/>
  <c r="HF64" i="10"/>
  <c r="AF58" i="16" s="1"/>
  <c r="HF60" i="10"/>
  <c r="AF54" i="16" s="1"/>
  <c r="HF59" i="10"/>
  <c r="AF53" i="16" s="1"/>
  <c r="HF58" i="10"/>
  <c r="AF52" i="16" s="1"/>
  <c r="HF57" i="10"/>
  <c r="HF56" i="10" s="1"/>
  <c r="HF49" i="10"/>
  <c r="HF47" i="10"/>
  <c r="HF46" i="10" s="1"/>
  <c r="HF70" i="10" s="1"/>
  <c r="HF53" i="10"/>
  <c r="HF48" i="10"/>
  <c r="HF125" i="10" s="1"/>
  <c r="AF42" i="16" s="1"/>
  <c r="BV20" i="10"/>
  <c r="BV26" i="10"/>
  <c r="BV21" i="10"/>
  <c r="BV33" i="10"/>
  <c r="BV29" i="10"/>
  <c r="BV16" i="10"/>
  <c r="BV11" i="10"/>
  <c r="BV15" i="10"/>
  <c r="BV8" i="10"/>
  <c r="BV10" i="10"/>
  <c r="BV9" i="10"/>
  <c r="AO104" i="9"/>
  <c r="BH119" i="9"/>
  <c r="BI119" i="9"/>
  <c r="Q112" i="9"/>
  <c r="AO112" i="9" s="1"/>
  <c r="Q98" i="9"/>
  <c r="R98" i="9" s="1"/>
  <c r="AP98" i="9" s="1"/>
  <c r="R90" i="9"/>
  <c r="Q66" i="9"/>
  <c r="AO66" i="9" s="1"/>
  <c r="R95" i="9"/>
  <c r="I39" i="30"/>
  <c r="AO108" i="9"/>
  <c r="AQ9" i="24"/>
  <c r="I13" i="30"/>
  <c r="I32" i="30" s="1"/>
  <c r="AB34" i="10"/>
  <c r="R111" i="9"/>
  <c r="AP111" i="9" s="1"/>
  <c r="R105" i="9"/>
  <c r="AP105" i="9" s="1"/>
  <c r="X47" i="11"/>
  <c r="Q67" i="9"/>
  <c r="AO67" i="9" s="1"/>
  <c r="AO92" i="9"/>
  <c r="AP29" i="24"/>
  <c r="X34" i="11"/>
  <c r="Q69" i="9"/>
  <c r="AO69" i="9" s="1"/>
  <c r="Q73" i="9"/>
  <c r="AO73" i="9" s="1"/>
  <c r="Q70" i="9"/>
  <c r="AO70" i="9" s="1"/>
  <c r="I46" i="30"/>
  <c r="I48" i="30" s="1"/>
  <c r="Q9" i="9"/>
  <c r="AO9" i="9" s="1"/>
  <c r="E25" i="25" s="1"/>
  <c r="AP15" i="24"/>
  <c r="Z55" i="23"/>
  <c r="AO95" i="9"/>
  <c r="DS20" i="10"/>
  <c r="HD7" i="10"/>
  <c r="HE122" i="10"/>
  <c r="HE43" i="10"/>
  <c r="HE41" i="10" s="1"/>
  <c r="HE5" i="10"/>
  <c r="DT48" i="10"/>
  <c r="DT126" i="10"/>
  <c r="DR41" i="10"/>
  <c r="AQ18" i="18"/>
  <c r="L27" i="11"/>
  <c r="DQ5" i="10"/>
  <c r="DP7" i="10"/>
  <c r="DQ43" i="10"/>
  <c r="DQ41" i="10" s="1"/>
  <c r="DQ122" i="10"/>
  <c r="DT57" i="10"/>
  <c r="DR145" i="10"/>
  <c r="DR139" i="10"/>
  <c r="AD21" i="27"/>
  <c r="AQ10" i="18"/>
  <c r="AQ29" i="18"/>
  <c r="L16" i="11" s="1"/>
  <c r="R27" i="23" s="1"/>
  <c r="L26" i="11"/>
  <c r="DT130" i="10"/>
  <c r="AP14" i="18" s="1"/>
  <c r="AP28" i="18" s="1"/>
  <c r="DT124" i="10"/>
  <c r="AP8" i="18" s="1"/>
  <c r="AP19" i="18" s="1"/>
  <c r="DT133" i="10"/>
  <c r="DT129" i="10"/>
  <c r="DT131" i="10"/>
  <c r="DT127" i="10"/>
  <c r="AP11" i="18" s="1"/>
  <c r="AP25" i="18" s="1"/>
  <c r="DT125" i="10"/>
  <c r="AP9" i="18" s="1"/>
  <c r="AP23" i="18" s="1"/>
  <c r="DT128" i="10"/>
  <c r="DT70" i="10"/>
  <c r="DT132" i="10"/>
  <c r="DS123" i="10"/>
  <c r="BI19" i="9"/>
  <c r="BI120" i="9" s="1"/>
  <c r="BJ19" i="9"/>
  <c r="BL119" i="9"/>
  <c r="J37" i="11"/>
  <c r="DV14" i="9"/>
  <c r="DY14" i="9"/>
  <c r="DU14" i="9"/>
  <c r="DX14" i="9"/>
  <c r="DT14" i="9"/>
  <c r="DF14" i="9"/>
  <c r="DW14" i="9"/>
  <c r="DD14" i="9"/>
  <c r="DB14" i="9"/>
  <c r="DG14" i="9"/>
  <c r="DA14" i="9"/>
  <c r="DH14" i="9" s="1"/>
  <c r="DE14" i="9"/>
  <c r="DS14" i="9"/>
  <c r="DC14" i="9"/>
  <c r="DM14" i="9"/>
  <c r="CS14" i="9"/>
  <c r="CL14" i="9"/>
  <c r="BJ52" i="9" s="1"/>
  <c r="CN14" i="9"/>
  <c r="DN14" i="9"/>
  <c r="CJ14" i="9"/>
  <c r="BH52" i="9" s="1"/>
  <c r="DJ14" i="9"/>
  <c r="DP14" i="9"/>
  <c r="DL14" i="9"/>
  <c r="CW14" i="9"/>
  <c r="CV14" i="9"/>
  <c r="CU14" i="9"/>
  <c r="CT14" i="9"/>
  <c r="CM14" i="9"/>
  <c r="BK52" i="9" s="1"/>
  <c r="CK14" i="9"/>
  <c r="BI52" i="9" s="1"/>
  <c r="CI14" i="9"/>
  <c r="CP14" i="9" s="1"/>
  <c r="DK14" i="9"/>
  <c r="CR14" i="9"/>
  <c r="CX14" i="9"/>
  <c r="CO14" i="9"/>
  <c r="BM52" i="9" s="1"/>
  <c r="DO14" i="9"/>
  <c r="J20" i="11"/>
  <c r="P32" i="23" s="1"/>
  <c r="W34" i="11"/>
  <c r="H50" i="30"/>
  <c r="J50" i="30" s="1"/>
  <c r="AA10" i="19"/>
  <c r="H109" i="11" s="1"/>
  <c r="Y109" i="11" s="1"/>
  <c r="H47" i="30"/>
  <c r="J47" i="30" s="1"/>
  <c r="AA8" i="19"/>
  <c r="H111" i="11" s="1"/>
  <c r="Y111" i="11" s="1"/>
  <c r="AA67" i="10"/>
  <c r="AA74" i="10" s="1"/>
  <c r="AA76" i="10" s="1"/>
  <c r="AA57" i="10"/>
  <c r="AA93" i="10"/>
  <c r="AA95" i="10"/>
  <c r="AB141" i="10"/>
  <c r="AE28" i="16" s="1"/>
  <c r="AB140" i="10"/>
  <c r="AE27" i="16" s="1"/>
  <c r="AB125" i="10"/>
  <c r="AE12" i="16" s="1"/>
  <c r="AE11" i="16" s="1"/>
  <c r="AB136" i="10"/>
  <c r="AE23" i="16" s="1"/>
  <c r="AB139" i="10"/>
  <c r="AE26" i="16" s="1"/>
  <c r="AB137" i="10"/>
  <c r="AE24" i="16" s="1"/>
  <c r="AB148" i="10"/>
  <c r="AB135" i="10"/>
  <c r="AB126" i="10"/>
  <c r="AE13" i="16" s="1"/>
  <c r="AB127" i="10"/>
  <c r="AE14" i="16" s="1"/>
  <c r="AB124" i="10"/>
  <c r="AB145" i="10"/>
  <c r="AE32" i="16" s="1"/>
  <c r="AE34" i="16" s="1"/>
  <c r="AB147" i="10"/>
  <c r="AB129" i="10"/>
  <c r="AB146" i="10"/>
  <c r="AE33" i="16" s="1"/>
  <c r="AB138" i="10"/>
  <c r="AE25" i="16" s="1"/>
  <c r="AB128" i="10"/>
  <c r="AB134" i="10"/>
  <c r="AB130" i="10"/>
  <c r="AE17" i="16" s="1"/>
  <c r="AB142" i="10"/>
  <c r="AA20" i="27"/>
  <c r="AA19" i="27"/>
  <c r="FK125" i="10"/>
  <c r="Z9" i="19" s="1"/>
  <c r="FK124" i="10"/>
  <c r="Z8" i="19" s="1"/>
  <c r="FK126" i="10"/>
  <c r="Z10" i="19" s="1"/>
  <c r="FK129" i="10"/>
  <c r="Z13" i="19" s="1"/>
  <c r="FK128" i="10"/>
  <c r="FK127" i="10"/>
  <c r="FH7" i="10"/>
  <c r="FI5" i="10"/>
  <c r="FI122" i="10"/>
  <c r="FI43" i="10"/>
  <c r="FI41" i="10" s="1"/>
  <c r="AZ28" i="23"/>
  <c r="AY8" i="23"/>
  <c r="AE5" i="16"/>
  <c r="AE10" i="16" s="1"/>
  <c r="AE40" i="16" s="1"/>
  <c r="AE49" i="16" s="1"/>
  <c r="AA4" i="19"/>
  <c r="AA7" i="19" s="1"/>
  <c r="AM3" i="18"/>
  <c r="AM7" i="18" s="1"/>
  <c r="T46" i="25"/>
  <c r="T47" i="25"/>
  <c r="T45" i="25"/>
  <c r="T48" i="25"/>
  <c r="AA46" i="27"/>
  <c r="AA47" i="27"/>
  <c r="AF21" i="16"/>
  <c r="AF29" i="16" s="1"/>
  <c r="I44" i="11" s="1"/>
  <c r="AF35" i="16"/>
  <c r="I47" i="11"/>
  <c r="O39" i="23"/>
  <c r="I37" i="11"/>
  <c r="AA11" i="19"/>
  <c r="H113" i="11" s="1"/>
  <c r="Y113" i="11" s="1"/>
  <c r="Z18" i="27"/>
  <c r="H51" i="30"/>
  <c r="AA9" i="19"/>
  <c r="H110" i="11" s="1"/>
  <c r="H49" i="30"/>
  <c r="AA32" i="10"/>
  <c r="AA33" i="10" s="1"/>
  <c r="AA16" i="10"/>
  <c r="AA3" i="10"/>
  <c r="AA36" i="10"/>
  <c r="AA8" i="10"/>
  <c r="AA20" i="10"/>
  <c r="AA27" i="10"/>
  <c r="P11" i="11"/>
  <c r="M11" i="11"/>
  <c r="N11" i="11"/>
  <c r="S11" i="11"/>
  <c r="K11" i="11"/>
  <c r="R11" i="11"/>
  <c r="J11" i="11"/>
  <c r="O11" i="11"/>
  <c r="T11" i="11"/>
  <c r="L11" i="11"/>
  <c r="Q11" i="11"/>
  <c r="AA30" i="27"/>
  <c r="AA7" i="27"/>
  <c r="H11" i="11"/>
  <c r="H53" i="30"/>
  <c r="J53" i="30" s="1"/>
  <c r="AA13" i="19"/>
  <c r="H114" i="11" s="1"/>
  <c r="Y114" i="11" s="1"/>
  <c r="Z5" i="10"/>
  <c r="AK6" i="18"/>
  <c r="Y7" i="10"/>
  <c r="AC6" i="24"/>
  <c r="Z43" i="10"/>
  <c r="Z41" i="10" s="1"/>
  <c r="AC9" i="16"/>
  <c r="Z122" i="10"/>
  <c r="Y6" i="19"/>
  <c r="AD39" i="16"/>
  <c r="AD7" i="16"/>
  <c r="AD5" i="24"/>
  <c r="AD48" i="16"/>
  <c r="AD4" i="24"/>
  <c r="AD8" i="16"/>
  <c r="AD63" i="16"/>
  <c r="AD3" i="24"/>
  <c r="BI40" i="23"/>
  <c r="BJ40" i="23" s="1"/>
  <c r="Q54" i="23"/>
  <c r="AB171" i="10"/>
  <c r="AB174" i="10"/>
  <c r="AB177" i="10"/>
  <c r="AB159" i="10"/>
  <c r="AB168" i="10"/>
  <c r="AB175" i="10"/>
  <c r="AB158" i="10"/>
  <c r="AB163" i="10"/>
  <c r="AB153" i="10"/>
  <c r="AB170" i="10"/>
  <c r="AB169" i="10"/>
  <c r="AB166" i="10"/>
  <c r="AB164" i="10"/>
  <c r="AB155" i="10"/>
  <c r="AB160" i="10"/>
  <c r="AB154" i="10"/>
  <c r="AB167" i="10"/>
  <c r="AB176" i="10"/>
  <c r="AB157" i="10"/>
  <c r="Z24" i="27" s="1"/>
  <c r="AB165" i="10"/>
  <c r="AB156" i="10"/>
  <c r="FJ3" i="10"/>
  <c r="AX36" i="23"/>
  <c r="P42" i="23"/>
  <c r="AX27" i="23" s="1"/>
  <c r="AF6" i="16"/>
  <c r="O52" i="23"/>
  <c r="I41" i="11"/>
  <c r="AF18" i="16"/>
  <c r="I35" i="11" s="1"/>
  <c r="AF16" i="16"/>
  <c r="AA12" i="27"/>
  <c r="AC131" i="10"/>
  <c r="AA10" i="27" s="1"/>
  <c r="AA11" i="27"/>
  <c r="AF15" i="16"/>
  <c r="H43" i="11"/>
  <c r="H6" i="11"/>
  <c r="H45" i="11"/>
  <c r="Y45" i="11" s="1"/>
  <c r="H8" i="11"/>
  <c r="J33" i="11"/>
  <c r="J42" i="11"/>
  <c r="P53" i="23"/>
  <c r="AX31" i="23" s="1"/>
  <c r="AG36" i="16"/>
  <c r="V43" i="25"/>
  <c r="V44" i="25" s="1"/>
  <c r="U45" i="25"/>
  <c r="U48" i="25"/>
  <c r="U47" i="25"/>
  <c r="U46" i="25"/>
  <c r="AA12" i="19"/>
  <c r="H112" i="11" s="1"/>
  <c r="H52" i="30"/>
  <c r="J52" i="30" s="1"/>
  <c r="Z17" i="27"/>
  <c r="I34" i="11"/>
  <c r="O55" i="23" s="1"/>
  <c r="O56" i="23"/>
  <c r="AL4" i="18"/>
  <c r="AL22" i="18"/>
  <c r="AL5" i="18"/>
  <c r="Y1" i="27"/>
  <c r="AA151" i="10"/>
  <c r="Q44" i="23"/>
  <c r="Z8" i="27"/>
  <c r="Z6" i="27"/>
  <c r="Z2" i="27"/>
  <c r="Z3" i="27"/>
  <c r="Z5" i="27"/>
  <c r="Z4" i="27"/>
  <c r="Z9" i="27"/>
  <c r="P30" i="23"/>
  <c r="J23" i="11"/>
  <c r="J99" i="11" s="1"/>
  <c r="P94" i="23" s="1"/>
  <c r="AF22" i="16"/>
  <c r="I46" i="11" s="1"/>
  <c r="AA45" i="27"/>
  <c r="X46" i="11"/>
  <c r="Z40" i="23"/>
  <c r="U43" i="23"/>
  <c r="U41" i="23"/>
  <c r="U45" i="23"/>
  <c r="AP33" i="24"/>
  <c r="AP34" i="24" s="1"/>
  <c r="CG179" i="10"/>
  <c r="BH40" i="23"/>
  <c r="AO121" i="9"/>
  <c r="AL48" i="27"/>
  <c r="CA157" i="10"/>
  <c r="CC162" i="10"/>
  <c r="CA162" i="10"/>
  <c r="CC155" i="10"/>
  <c r="AP9" i="24"/>
  <c r="L71" i="11"/>
  <c r="R67" i="23" s="1"/>
  <c r="O71" i="11"/>
  <c r="U67" i="23" s="1"/>
  <c r="K71" i="11"/>
  <c r="Q67" i="23" s="1"/>
  <c r="R71" i="11"/>
  <c r="X67" i="23" s="1"/>
  <c r="T71" i="11"/>
  <c r="Z67" i="23" s="1"/>
  <c r="Q71" i="11"/>
  <c r="W67" i="23" s="1"/>
  <c r="S71" i="11"/>
  <c r="Y67" i="23" s="1"/>
  <c r="P71" i="11"/>
  <c r="V67" i="23" s="1"/>
  <c r="N71" i="11"/>
  <c r="T67" i="23" s="1"/>
  <c r="M71" i="11"/>
  <c r="S67" i="23" s="1"/>
  <c r="CC154" i="10"/>
  <c r="CA154" i="10"/>
  <c r="Q185" i="9"/>
  <c r="Q28" i="9" s="1"/>
  <c r="AO28" i="9" s="1"/>
  <c r="BJ119" i="9"/>
  <c r="T37" i="11"/>
  <c r="AQ29" i="16"/>
  <c r="Z42" i="23"/>
  <c r="BH27" i="23" s="1"/>
  <c r="BI27" i="23" s="1"/>
  <c r="BJ27" i="23" s="1"/>
  <c r="AJ15" i="24"/>
  <c r="AJ26" i="24"/>
  <c r="CG155" i="10"/>
  <c r="AJ10" i="24"/>
  <c r="CC161" i="10"/>
  <c r="BN83" i="9"/>
  <c r="BM19" i="9"/>
  <c r="CC172" i="10"/>
  <c r="CA179" i="10"/>
  <c r="BX68" i="10"/>
  <c r="BX75" i="10" s="1"/>
  <c r="BX79" i="10" s="1"/>
  <c r="BX82" i="10" s="1"/>
  <c r="BX87" i="10" s="1"/>
  <c r="AJ11" i="24"/>
  <c r="AL21" i="24"/>
  <c r="AJ16" i="24"/>
  <c r="AE15" i="27"/>
  <c r="CA137" i="10"/>
  <c r="AG15" i="27"/>
  <c r="AJ21" i="24"/>
  <c r="AL10" i="24"/>
  <c r="AL16" i="24"/>
  <c r="O67" i="11" s="1"/>
  <c r="U69" i="23" s="1"/>
  <c r="CC137" i="10"/>
  <c r="CA127" i="10"/>
  <c r="CA132" i="10" s="1"/>
  <c r="M73" i="11" s="1"/>
  <c r="S68" i="23" s="1"/>
  <c r="AJ9" i="24"/>
  <c r="CA166" i="10"/>
  <c r="CA168" i="10" s="1"/>
  <c r="CG127" i="10"/>
  <c r="CG132" i="10" s="1"/>
  <c r="S73" i="11" s="1"/>
  <c r="Y68" i="23" s="1"/>
  <c r="CA155" i="10"/>
  <c r="AL8" i="24"/>
  <c r="AL12" i="24" s="1"/>
  <c r="AL17" i="24" s="1"/>
  <c r="AL18" i="24" s="1"/>
  <c r="BL19" i="9"/>
  <c r="BJ84" i="9"/>
  <c r="BJ120" i="9" s="1"/>
  <c r="BX23" i="10"/>
  <c r="BX27" i="10" s="1"/>
  <c r="BX30" i="10" s="1"/>
  <c r="BX34" i="10" s="1"/>
  <c r="BV184" i="10"/>
  <c r="BV183" i="10" s="1"/>
  <c r="BV217" i="10"/>
  <c r="BU122" i="10"/>
  <c r="BU153" i="10" s="1"/>
  <c r="BU185" i="10" s="1"/>
  <c r="BT7" i="10"/>
  <c r="BU43" i="10"/>
  <c r="BU41" i="10" s="1"/>
  <c r="BU5" i="10"/>
  <c r="DQ13" i="9"/>
  <c r="BG84" i="9"/>
  <c r="BG51" i="9"/>
  <c r="BN51" i="9" s="1"/>
  <c r="BE51" i="9" s="1"/>
  <c r="BG19" i="9"/>
  <c r="CY13" i="9"/>
  <c r="CG172" i="10"/>
  <c r="AP26" i="24"/>
  <c r="BW216" i="10"/>
  <c r="BW215" i="10" s="1"/>
  <c r="BF52" i="9"/>
  <c r="BF121" i="9"/>
  <c r="BF20" i="9"/>
  <c r="BL52" i="9"/>
  <c r="BF85" i="9"/>
  <c r="BW12" i="10"/>
  <c r="BW17" i="10" s="1"/>
  <c r="BM84" i="9"/>
  <c r="BH84" i="9"/>
  <c r="BW48" i="10"/>
  <c r="BW51" i="10" s="1"/>
  <c r="BW55" i="10" s="1"/>
  <c r="BW61" i="10" s="1"/>
  <c r="BW73" i="10"/>
  <c r="AD12" i="23"/>
  <c r="AC12" i="23" s="1"/>
  <c r="AF12" i="23" s="1"/>
  <c r="AD15" i="23"/>
  <c r="AC15" i="23" s="1"/>
  <c r="AF15" i="23" s="1"/>
  <c r="AD13" i="23"/>
  <c r="AC13" i="23" s="1"/>
  <c r="AF13" i="23" s="1"/>
  <c r="AD14" i="23"/>
  <c r="AC14" i="23" s="1"/>
  <c r="AF14" i="23" s="1"/>
  <c r="AD10" i="23"/>
  <c r="AC10" i="23" s="1"/>
  <c r="AF10" i="23" s="1"/>
  <c r="AD9" i="23"/>
  <c r="AC9" i="23" s="1"/>
  <c r="AF9" i="23" s="1"/>
  <c r="AD11" i="23"/>
  <c r="AC11" i="23" s="1"/>
  <c r="AF11" i="23" s="1"/>
  <c r="BV3" i="10"/>
  <c r="AE2" i="24" s="1"/>
  <c r="AE7" i="24" s="1"/>
  <c r="BG119" i="9"/>
  <c r="BN119" i="9" s="1"/>
  <c r="BE119" i="9" s="1"/>
  <c r="BN18" i="9"/>
  <c r="BE18" i="9" s="1"/>
  <c r="CB16" i="9"/>
  <c r="CC15" i="9"/>
  <c r="CD15" i="9" s="1"/>
  <c r="CF15" i="9" s="1"/>
  <c r="BW22" i="10"/>
  <c r="BK19" i="9"/>
  <c r="BH19" i="9"/>
  <c r="DZ13" i="9"/>
  <c r="BL84" i="9"/>
  <c r="BK84" i="9"/>
  <c r="BW64" i="10"/>
  <c r="CC175" i="10"/>
  <c r="CC157" i="10"/>
  <c r="Q186" i="9"/>
  <c r="AQ15" i="24"/>
  <c r="CH161" i="10"/>
  <c r="Q127" i="9"/>
  <c r="Q128" i="9"/>
  <c r="CH162" i="10"/>
  <c r="AQ16" i="24"/>
  <c r="AN20" i="24"/>
  <c r="AN22" i="24" s="1"/>
  <c r="AN23" i="24" s="1"/>
  <c r="AN27" i="24" s="1"/>
  <c r="AN30" i="24" s="1"/>
  <c r="CE166" i="10"/>
  <c r="AP20" i="24"/>
  <c r="AP22" i="24" s="1"/>
  <c r="AP23" i="24" s="1"/>
  <c r="CG166" i="10"/>
  <c r="CG168" i="10" s="1"/>
  <c r="CG137" i="10"/>
  <c r="CG157" i="10"/>
  <c r="AP11" i="24"/>
  <c r="AP10" i="24"/>
  <c r="CG156" i="10"/>
  <c r="CG154" i="10"/>
  <c r="AP8" i="24"/>
  <c r="AP12" i="24" s="1"/>
  <c r="CE154" i="10"/>
  <c r="AN8" i="24"/>
  <c r="AI15" i="27"/>
  <c r="CG162" i="10"/>
  <c r="AP16" i="24"/>
  <c r="CE172" i="10"/>
  <c r="AN26" i="24"/>
  <c r="CE161" i="10"/>
  <c r="AN15" i="24"/>
  <c r="CH154" i="10"/>
  <c r="Q120" i="9"/>
  <c r="AQ8" i="24"/>
  <c r="AQ31" i="24" s="1"/>
  <c r="AL15" i="27"/>
  <c r="CH167" i="10"/>
  <c r="Q133" i="9"/>
  <c r="AO133" i="9" s="1"/>
  <c r="AQ21" i="24"/>
  <c r="CH175" i="10"/>
  <c r="Q144" i="9"/>
  <c r="AQ29" i="24"/>
  <c r="CH156" i="10"/>
  <c r="AQ10" i="24"/>
  <c r="CH166" i="10"/>
  <c r="CH137" i="10"/>
  <c r="Q132" i="9"/>
  <c r="Q139" i="9"/>
  <c r="CH172" i="10"/>
  <c r="AQ26" i="24"/>
  <c r="CE156" i="10"/>
  <c r="AN10" i="24"/>
  <c r="CE127" i="10"/>
  <c r="AN9" i="24"/>
  <c r="CE155" i="10"/>
  <c r="CE175" i="10"/>
  <c r="AN29" i="24"/>
  <c r="Q123" i="9"/>
  <c r="AQ11" i="24"/>
  <c r="CH157" i="10"/>
  <c r="CH179" i="10"/>
  <c r="Q148" i="9"/>
  <c r="AO148" i="9" s="1"/>
  <c r="AQ33" i="24"/>
  <c r="AQ34" i="24" s="1"/>
  <c r="CE137" i="10"/>
  <c r="CE167" i="10"/>
  <c r="AN21" i="24"/>
  <c r="CE162" i="10"/>
  <c r="AN16" i="24"/>
  <c r="AN33" i="24"/>
  <c r="AN34" i="24" s="1"/>
  <c r="CE179" i="10"/>
  <c r="CH127" i="10"/>
  <c r="AL20" i="24"/>
  <c r="AL22" i="24" s="1"/>
  <c r="AL23" i="24" s="1"/>
  <c r="AL27" i="24" s="1"/>
  <c r="AL30" i="24" s="1"/>
  <c r="CC127" i="10"/>
  <c r="CC132" i="10" s="1"/>
  <c r="O73" i="11" s="1"/>
  <c r="U68" i="23" s="1"/>
  <c r="AK21" i="24"/>
  <c r="CB167" i="10"/>
  <c r="AK15" i="24"/>
  <c r="CB161" i="10"/>
  <c r="CB179" i="10"/>
  <c r="AK33" i="24"/>
  <c r="AK34" i="24" s="1"/>
  <c r="CB162" i="10"/>
  <c r="AK16" i="24"/>
  <c r="AK8" i="24"/>
  <c r="AK12" i="24" s="1"/>
  <c r="CB127" i="10"/>
  <c r="CB154" i="10"/>
  <c r="AF15" i="27"/>
  <c r="CB157" i="10"/>
  <c r="AK11" i="24"/>
  <c r="CC168" i="10"/>
  <c r="AK10" i="24"/>
  <c r="CB156" i="10"/>
  <c r="AK29" i="24"/>
  <c r="CB175" i="10"/>
  <c r="AK9" i="24"/>
  <c r="CB155" i="10"/>
  <c r="AK26" i="24"/>
  <c r="CB172" i="10"/>
  <c r="CB137" i="10"/>
  <c r="CB166" i="10"/>
  <c r="AK20" i="24"/>
  <c r="AK22" i="24" s="1"/>
  <c r="AK23" i="24" s="1"/>
  <c r="AM15" i="24"/>
  <c r="CD161" i="10"/>
  <c r="CD156" i="10"/>
  <c r="AM10" i="24"/>
  <c r="CD167" i="10"/>
  <c r="AM21" i="24"/>
  <c r="CD175" i="10"/>
  <c r="AM29" i="24"/>
  <c r="CD157" i="10"/>
  <c r="AM11" i="24"/>
  <c r="AH15" i="27"/>
  <c r="CD154" i="10"/>
  <c r="CD127" i="10"/>
  <c r="AM8" i="24"/>
  <c r="AM12" i="24" s="1"/>
  <c r="CD137" i="10"/>
  <c r="CD166" i="10"/>
  <c r="AM20" i="24"/>
  <c r="AM22" i="24" s="1"/>
  <c r="AM23" i="24" s="1"/>
  <c r="CD162" i="10"/>
  <c r="AM16" i="24"/>
  <c r="CD172" i="10"/>
  <c r="AM26" i="24"/>
  <c r="CD155" i="10"/>
  <c r="AM9" i="24"/>
  <c r="AM33" i="24"/>
  <c r="AM34" i="24" s="1"/>
  <c r="CD179" i="10"/>
  <c r="BZ127" i="10"/>
  <c r="AD15" i="27"/>
  <c r="BZ154" i="10"/>
  <c r="AI8" i="24"/>
  <c r="AI12" i="24" s="1"/>
  <c r="AI20" i="24"/>
  <c r="AI22" i="24" s="1"/>
  <c r="AI23" i="24" s="1"/>
  <c r="BZ166" i="10"/>
  <c r="BZ137" i="10"/>
  <c r="BZ162" i="10"/>
  <c r="AI16" i="24"/>
  <c r="BZ172" i="10"/>
  <c r="AI26" i="24"/>
  <c r="BZ155" i="10"/>
  <c r="AI9" i="24"/>
  <c r="AI33" i="24"/>
  <c r="AI34" i="24" s="1"/>
  <c r="BZ179" i="10"/>
  <c r="BZ161" i="10"/>
  <c r="AI15" i="24"/>
  <c r="AI10" i="24"/>
  <c r="BZ156" i="10"/>
  <c r="AI21" i="24"/>
  <c r="BZ167" i="10"/>
  <c r="AI29" i="24"/>
  <c r="BZ175" i="10"/>
  <c r="AI11" i="24"/>
  <c r="BZ157" i="10"/>
  <c r="AJ24" i="24"/>
  <c r="AJ27" i="24"/>
  <c r="AJ30" i="24" s="1"/>
  <c r="AJ31" i="24" s="1"/>
  <c r="AJ13" i="24"/>
  <c r="AJ17" i="24"/>
  <c r="AJ18" i="24" s="1"/>
  <c r="BY155" i="10"/>
  <c r="AH9" i="24"/>
  <c r="BY127" i="10"/>
  <c r="BY154" i="10"/>
  <c r="AH8" i="24"/>
  <c r="AH12" i="24" s="1"/>
  <c r="AC15" i="27"/>
  <c r="AH15" i="24"/>
  <c r="BY161" i="10"/>
  <c r="BY137" i="10"/>
  <c r="BY166" i="10"/>
  <c r="AH20" i="24"/>
  <c r="AH22" i="24" s="1"/>
  <c r="AH23" i="24" s="1"/>
  <c r="BY172" i="10"/>
  <c r="AH26" i="24"/>
  <c r="BY179" i="10"/>
  <c r="AH33" i="24"/>
  <c r="AH34" i="24" s="1"/>
  <c r="AH11" i="24"/>
  <c r="BY157" i="10"/>
  <c r="BY156" i="10"/>
  <c r="AH10" i="24"/>
  <c r="BY162" i="10"/>
  <c r="AH16" i="24"/>
  <c r="BY167" i="10"/>
  <c r="AH21" i="24"/>
  <c r="BY175" i="10"/>
  <c r="AH29" i="24"/>
  <c r="CF156" i="10"/>
  <c r="AO10" i="24"/>
  <c r="CF167" i="10"/>
  <c r="AO21" i="24"/>
  <c r="CF175" i="10"/>
  <c r="AO29" i="24"/>
  <c r="CF161" i="10"/>
  <c r="AO15" i="24"/>
  <c r="CF155" i="10"/>
  <c r="AO9" i="24"/>
  <c r="AO33" i="24"/>
  <c r="AO34" i="24" s="1"/>
  <c r="CF179" i="10"/>
  <c r="CF162" i="10"/>
  <c r="AO16" i="24"/>
  <c r="AO26" i="24"/>
  <c r="CF172" i="10"/>
  <c r="AJ15" i="27"/>
  <c r="CF154" i="10"/>
  <c r="AO8" i="24"/>
  <c r="AO12" i="24" s="1"/>
  <c r="CF127" i="10"/>
  <c r="CF137" i="10"/>
  <c r="CF166" i="10"/>
  <c r="AO20" i="24"/>
  <c r="AO22" i="24" s="1"/>
  <c r="AO23" i="24" s="1"/>
  <c r="CF157" i="10"/>
  <c r="AO11" i="24"/>
  <c r="Q184" i="9"/>
  <c r="HL128" i="10"/>
  <c r="AL45" i="16" s="1"/>
  <c r="HL127" i="10"/>
  <c r="AL44" i="16" s="1"/>
  <c r="HL73" i="10"/>
  <c r="HL50" i="10"/>
  <c r="HL72" i="10" s="1"/>
  <c r="HL126" i="10"/>
  <c r="HL46" i="10"/>
  <c r="HL70" i="10" s="1"/>
  <c r="HL124" i="10"/>
  <c r="AL59" i="16"/>
  <c r="AG28" i="27"/>
  <c r="AC28" i="27"/>
  <c r="AH59" i="16"/>
  <c r="HH62" i="10"/>
  <c r="AH57" i="16"/>
  <c r="AH56" i="16" s="1"/>
  <c r="K60" i="11" s="1"/>
  <c r="HH71" i="10"/>
  <c r="HH125" i="10"/>
  <c r="AH42" i="16" s="1"/>
  <c r="AJ59" i="16"/>
  <c r="AE28" i="27"/>
  <c r="HJ62" i="10"/>
  <c r="AJ57" i="16"/>
  <c r="AJ56" i="16" s="1"/>
  <c r="M60" i="11" s="1"/>
  <c r="HJ71" i="10"/>
  <c r="HJ125" i="10"/>
  <c r="AJ42" i="16" s="1"/>
  <c r="HJ124" i="10"/>
  <c r="HJ46" i="10"/>
  <c r="HJ70" i="10" s="1"/>
  <c r="HJ56" i="10"/>
  <c r="AJ51" i="16"/>
  <c r="AJ50" i="16" s="1"/>
  <c r="M59" i="11" s="1"/>
  <c r="AO53" i="16"/>
  <c r="AJ27" i="27"/>
  <c r="HO126" i="10"/>
  <c r="HO127" i="10"/>
  <c r="AO44" i="16" s="1"/>
  <c r="HO73" i="10"/>
  <c r="HO50" i="10"/>
  <c r="HO72" i="10" s="1"/>
  <c r="HO128" i="10"/>
  <c r="AO45" i="16" s="1"/>
  <c r="AI53" i="16"/>
  <c r="AD27" i="27"/>
  <c r="HI124" i="10"/>
  <c r="HI46" i="10"/>
  <c r="HI70" i="10" s="1"/>
  <c r="HI126" i="10"/>
  <c r="HI128" i="10"/>
  <c r="AI45" i="16" s="1"/>
  <c r="HI127" i="10"/>
  <c r="AI44" i="16" s="1"/>
  <c r="HI50" i="10"/>
  <c r="HI72" i="10" s="1"/>
  <c r="HI73" i="10"/>
  <c r="HQ125" i="10"/>
  <c r="AQ42" i="16" s="1"/>
  <c r="HQ71" i="10"/>
  <c r="AL27" i="27"/>
  <c r="AQ53" i="16"/>
  <c r="AQ59" i="16"/>
  <c r="AL28" i="27"/>
  <c r="AQ57" i="16"/>
  <c r="AQ56" i="16" s="1"/>
  <c r="T60" i="11" s="1"/>
  <c r="HQ62" i="10"/>
  <c r="W93" i="11"/>
  <c r="X93" i="11"/>
  <c r="V26" i="23"/>
  <c r="P14" i="11"/>
  <c r="CL149" i="10"/>
  <c r="X26" i="23"/>
  <c r="R14" i="11"/>
  <c r="R11" i="9"/>
  <c r="AP11" i="9" s="1"/>
  <c r="AP166" i="9"/>
  <c r="AP113" i="9"/>
  <c r="AP104" i="9"/>
  <c r="F20" i="25"/>
  <c r="AQ36" i="16"/>
  <c r="Z53" i="23"/>
  <c r="Z54" i="23" s="1"/>
  <c r="T42" i="11"/>
  <c r="T35" i="11"/>
  <c r="S14" i="11"/>
  <c r="Y26" i="23"/>
  <c r="HP56" i="10"/>
  <c r="AP51" i="16"/>
  <c r="AP50" i="16" s="1"/>
  <c r="S59" i="11" s="1"/>
  <c r="HP46" i="10"/>
  <c r="HP70" i="10" s="1"/>
  <c r="HP124" i="10"/>
  <c r="AP59" i="16"/>
  <c r="AK28" i="27"/>
  <c r="AK27" i="27"/>
  <c r="AP53" i="16"/>
  <c r="HN62" i="10"/>
  <c r="AN57" i="16"/>
  <c r="AN56" i="16" s="1"/>
  <c r="Q60" i="11" s="1"/>
  <c r="HN46" i="10"/>
  <c r="HN70" i="10" s="1"/>
  <c r="HN124" i="10"/>
  <c r="HN128" i="10"/>
  <c r="AN45" i="16" s="1"/>
  <c r="HN126" i="10"/>
  <c r="HN73" i="10"/>
  <c r="HN127" i="10"/>
  <c r="AN44" i="16" s="1"/>
  <c r="HN50" i="10"/>
  <c r="HN72" i="10" s="1"/>
  <c r="HN125" i="10"/>
  <c r="AN42" i="16" s="1"/>
  <c r="HN71" i="10"/>
  <c r="AG51" i="16"/>
  <c r="AG50" i="16" s="1"/>
  <c r="J59" i="11" s="1"/>
  <c r="HG56" i="10"/>
  <c r="HG124" i="10"/>
  <c r="HG46" i="10"/>
  <c r="HG70" i="10" s="1"/>
  <c r="HG62" i="10"/>
  <c r="AG57" i="16"/>
  <c r="AG56" i="16" s="1"/>
  <c r="J60" i="11" s="1"/>
  <c r="HG127" i="10"/>
  <c r="AG44" i="16" s="1"/>
  <c r="HG73" i="10"/>
  <c r="HG128" i="10"/>
  <c r="AG45" i="16" s="1"/>
  <c r="HG126" i="10"/>
  <c r="HG50" i="10"/>
  <c r="HG72" i="10" s="1"/>
  <c r="AM51" i="16"/>
  <c r="AM50" i="16" s="1"/>
  <c r="P59" i="11" s="1"/>
  <c r="HM56" i="10"/>
  <c r="HM128" i="10"/>
  <c r="AM45" i="16" s="1"/>
  <c r="HM73" i="10"/>
  <c r="HM126" i="10"/>
  <c r="HM127" i="10"/>
  <c r="AM44" i="16" s="1"/>
  <c r="HM50" i="10"/>
  <c r="HM72" i="10" s="1"/>
  <c r="AH28" i="27"/>
  <c r="AM59" i="16"/>
  <c r="HK56" i="10"/>
  <c r="AK51" i="16"/>
  <c r="AK50" i="16" s="1"/>
  <c r="N59" i="11" s="1"/>
  <c r="HK71" i="10"/>
  <c r="HK125" i="10"/>
  <c r="AK42" i="16" s="1"/>
  <c r="HF62" i="10"/>
  <c r="R10" i="9"/>
  <c r="AP170" i="9"/>
  <c r="Q41" i="9"/>
  <c r="AO41" i="9" s="1"/>
  <c r="Q43" i="9"/>
  <c r="AO43" i="9" s="1"/>
  <c r="AO10" i="9"/>
  <c r="E27" i="25" s="1"/>
  <c r="Q20" i="9"/>
  <c r="AO20" i="9" s="1"/>
  <c r="X95" i="11"/>
  <c r="W95" i="11"/>
  <c r="ED7" i="9"/>
  <c r="Q72" i="9"/>
  <c r="AO72" i="9" s="1"/>
  <c r="ED6" i="9" s="1"/>
  <c r="AO173" i="9"/>
  <c r="R173" i="9"/>
  <c r="AY30" i="18"/>
  <c r="T15" i="11"/>
  <c r="O14" i="11"/>
  <c r="U26" i="23"/>
  <c r="AP90" i="9"/>
  <c r="T26" i="23"/>
  <c r="N14" i="11"/>
  <c r="W48" i="11"/>
  <c r="X48" i="11"/>
  <c r="Q14" i="11"/>
  <c r="W26" i="23"/>
  <c r="HL125" i="10"/>
  <c r="AL42" i="16" s="1"/>
  <c r="HL71" i="10"/>
  <c r="AG27" i="27"/>
  <c r="AL53" i="16"/>
  <c r="AL51" i="16"/>
  <c r="AL50" i="16" s="1"/>
  <c r="O59" i="11" s="1"/>
  <c r="HL56" i="10"/>
  <c r="HL62" i="10"/>
  <c r="AL57" i="16"/>
  <c r="AL56" i="16" s="1"/>
  <c r="O60" i="11" s="1"/>
  <c r="HH128" i="10"/>
  <c r="AH45" i="16" s="1"/>
  <c r="HH127" i="10"/>
  <c r="AH44" i="16" s="1"/>
  <c r="HH126" i="10"/>
  <c r="HH73" i="10"/>
  <c r="HH50" i="10"/>
  <c r="HH72" i="10" s="1"/>
  <c r="HH56" i="10"/>
  <c r="AH51" i="16"/>
  <c r="AH50" i="16" s="1"/>
  <c r="K59" i="11" s="1"/>
  <c r="AC27" i="27"/>
  <c r="AH53" i="16"/>
  <c r="HH124" i="10"/>
  <c r="HH46" i="10"/>
  <c r="HH70" i="10" s="1"/>
  <c r="AE27" i="27"/>
  <c r="AJ53" i="16"/>
  <c r="HJ128" i="10"/>
  <c r="AJ45" i="16" s="1"/>
  <c r="HJ73" i="10"/>
  <c r="HJ127" i="10"/>
  <c r="AJ44" i="16" s="1"/>
  <c r="HJ126" i="10"/>
  <c r="HJ50" i="10"/>
  <c r="HJ72" i="10" s="1"/>
  <c r="AO57" i="16"/>
  <c r="AO56" i="16" s="1"/>
  <c r="R60" i="11" s="1"/>
  <c r="HO62" i="10"/>
  <c r="AO59" i="16"/>
  <c r="AJ28" i="27"/>
  <c r="HO124" i="10"/>
  <c r="HO46" i="10"/>
  <c r="HO70" i="10" s="1"/>
  <c r="HO56" i="10"/>
  <c r="AO51" i="16"/>
  <c r="AO50" i="16" s="1"/>
  <c r="R59" i="11" s="1"/>
  <c r="HO71" i="10"/>
  <c r="HO125" i="10"/>
  <c r="AO42" i="16" s="1"/>
  <c r="AD28" i="27"/>
  <c r="AI59" i="16"/>
  <c r="HI125" i="10"/>
  <c r="AI42" i="16" s="1"/>
  <c r="HI71" i="10"/>
  <c r="HI62" i="10"/>
  <c r="AI57" i="16"/>
  <c r="AI56" i="16" s="1"/>
  <c r="L60" i="11" s="1"/>
  <c r="AI51" i="16"/>
  <c r="AI50" i="16" s="1"/>
  <c r="L59" i="11" s="1"/>
  <c r="HI56" i="10"/>
  <c r="HQ128" i="10"/>
  <c r="AQ45" i="16" s="1"/>
  <c r="HQ50" i="10"/>
  <c r="HQ72" i="10" s="1"/>
  <c r="HQ127" i="10"/>
  <c r="AQ44" i="16" s="1"/>
  <c r="HQ73" i="10"/>
  <c r="HQ126" i="10"/>
  <c r="HQ46" i="10"/>
  <c r="HQ70" i="10" s="1"/>
  <c r="HQ124" i="10"/>
  <c r="HQ56" i="10"/>
  <c r="AQ51" i="16"/>
  <c r="AQ50" i="16" s="1"/>
  <c r="T59" i="11" s="1"/>
  <c r="W94" i="11"/>
  <c r="X94" i="11"/>
  <c r="Z81" i="23"/>
  <c r="T99" i="11"/>
  <c r="W23" i="11"/>
  <c r="X23" i="11"/>
  <c r="W19" i="11"/>
  <c r="X19" i="11"/>
  <c r="Z33" i="23"/>
  <c r="BH30" i="23" s="1"/>
  <c r="BI30" i="23" s="1"/>
  <c r="BJ30" i="23" s="1"/>
  <c r="W20" i="11"/>
  <c r="Z32" i="23"/>
  <c r="X20" i="11"/>
  <c r="AO175" i="9"/>
  <c r="R175" i="9"/>
  <c r="AP175" i="9" s="1"/>
  <c r="R115" i="9"/>
  <c r="AP115" i="9" s="1"/>
  <c r="AO115" i="9"/>
  <c r="R112" i="9"/>
  <c r="W41" i="11"/>
  <c r="X41" i="11"/>
  <c r="M14" i="11"/>
  <c r="S26" i="23"/>
  <c r="AP57" i="16"/>
  <c r="AP56" i="16" s="1"/>
  <c r="S60" i="11" s="1"/>
  <c r="HP62" i="10"/>
  <c r="HP125" i="10"/>
  <c r="AP42" i="16" s="1"/>
  <c r="HP71" i="10"/>
  <c r="HP127" i="10"/>
  <c r="AP44" i="16" s="1"/>
  <c r="HP128" i="10"/>
  <c r="AP45" i="16" s="1"/>
  <c r="HP73" i="10"/>
  <c r="HP50" i="10"/>
  <c r="HP72" i="10" s="1"/>
  <c r="HP126" i="10"/>
  <c r="HN56" i="10"/>
  <c r="AN51" i="16"/>
  <c r="AN50" i="16" s="1"/>
  <c r="Q59" i="11" s="1"/>
  <c r="AI27" i="27"/>
  <c r="AN53" i="16"/>
  <c r="AI28" i="27"/>
  <c r="AN59" i="16"/>
  <c r="AG53" i="16"/>
  <c r="AB27" i="27"/>
  <c r="AB28" i="27"/>
  <c r="AG59" i="16"/>
  <c r="HG71" i="10"/>
  <c r="HG125" i="10"/>
  <c r="AG42" i="16" s="1"/>
  <c r="HM125" i="10"/>
  <c r="AM42" i="16" s="1"/>
  <c r="HM71" i="10"/>
  <c r="HM124" i="10"/>
  <c r="HM46" i="10"/>
  <c r="HM70" i="10" s="1"/>
  <c r="AM57" i="16"/>
  <c r="AM56" i="16" s="1"/>
  <c r="P60" i="11" s="1"/>
  <c r="HM62" i="10"/>
  <c r="AM53" i="16"/>
  <c r="AH27" i="27"/>
  <c r="HK62" i="10"/>
  <c r="AK57" i="16"/>
  <c r="AK56" i="16" s="1"/>
  <c r="N60" i="11" s="1"/>
  <c r="HK127" i="10"/>
  <c r="AK44" i="16" s="1"/>
  <c r="HK50" i="10"/>
  <c r="HK72" i="10" s="1"/>
  <c r="HK73" i="10"/>
  <c r="HK128" i="10"/>
  <c r="AK45" i="16" s="1"/>
  <c r="HK126" i="10"/>
  <c r="AF28" i="27"/>
  <c r="AK59" i="16"/>
  <c r="HK46" i="10"/>
  <c r="HK70" i="10" s="1"/>
  <c r="HK124" i="10"/>
  <c r="AK53" i="16"/>
  <c r="AF27" i="27"/>
  <c r="HF71" i="10"/>
  <c r="R101" i="9"/>
  <c r="R70" i="9" s="1"/>
  <c r="AP70" i="9" s="1"/>
  <c r="AO101" i="9"/>
  <c r="Q8" i="9"/>
  <c r="AO96" i="9"/>
  <c r="R96" i="9"/>
  <c r="AP96" i="9" s="1"/>
  <c r="Q21" i="9"/>
  <c r="AO21" i="9" s="1"/>
  <c r="E34" i="25" s="1"/>
  <c r="Q50" i="9"/>
  <c r="AO50" i="9" s="1"/>
  <c r="Q44" i="9"/>
  <c r="AO44" i="9" s="1"/>
  <c r="Q52" i="9"/>
  <c r="AO52" i="9" s="1"/>
  <c r="T49" i="11"/>
  <c r="T38" i="11" s="1"/>
  <c r="T33" i="11"/>
  <c r="DT146" i="10"/>
  <c r="DT147" i="10"/>
  <c r="AA37" i="27"/>
  <c r="AA38" i="27"/>
  <c r="AA39" i="27"/>
  <c r="AA36" i="27"/>
  <c r="Q53" i="9" l="1"/>
  <c r="AO53" i="9" s="1"/>
  <c r="R59" i="9"/>
  <c r="AP59" i="9" s="1"/>
  <c r="HF128" i="10"/>
  <c r="AF45" i="16" s="1"/>
  <c r="R58" i="9"/>
  <c r="AP58" i="9" s="1"/>
  <c r="AA28" i="27"/>
  <c r="AO98" i="9"/>
  <c r="AF51" i="16"/>
  <c r="AF50" i="16" s="1"/>
  <c r="I59" i="11" s="1"/>
  <c r="Q71" i="9"/>
  <c r="AO71" i="9" s="1"/>
  <c r="ED4" i="9" s="1"/>
  <c r="R9" i="9"/>
  <c r="R73" i="9"/>
  <c r="AP73" i="9" s="1"/>
  <c r="AA27" i="27"/>
  <c r="HF124" i="10"/>
  <c r="AF41" i="16" s="1"/>
  <c r="I57" i="11" s="1"/>
  <c r="HF127" i="10"/>
  <c r="AF44" i="16" s="1"/>
  <c r="HF73" i="10"/>
  <c r="BU90" i="10"/>
  <c r="BU91" i="10"/>
  <c r="BU81" i="10"/>
  <c r="BU85" i="10"/>
  <c r="BU71" i="10"/>
  <c r="BU84" i="10"/>
  <c r="BU86" i="10"/>
  <c r="BU72" i="10"/>
  <c r="BU67" i="10"/>
  <c r="BU78" i="10"/>
  <c r="BU66" i="10"/>
  <c r="BU65" i="10"/>
  <c r="BU60" i="10"/>
  <c r="BU59" i="10"/>
  <c r="BU58" i="10"/>
  <c r="BU57" i="10"/>
  <c r="BU49" i="10"/>
  <c r="BU54" i="10"/>
  <c r="BU50" i="10"/>
  <c r="BU47" i="10"/>
  <c r="BU46" i="10"/>
  <c r="FI50" i="10"/>
  <c r="FI51" i="10"/>
  <c r="FI49" i="10"/>
  <c r="FI48" i="10"/>
  <c r="FI47" i="10"/>
  <c r="FI46" i="10"/>
  <c r="DQ18" i="10"/>
  <c r="U163" i="9" s="1"/>
  <c r="DQ17" i="10"/>
  <c r="U162" i="9" s="1"/>
  <c r="DQ15" i="10"/>
  <c r="U160" i="9" s="1"/>
  <c r="DQ14" i="10"/>
  <c r="U159" i="9" s="1"/>
  <c r="DQ16" i="10"/>
  <c r="U161" i="9" s="1"/>
  <c r="DQ13" i="10"/>
  <c r="U158" i="9" s="1"/>
  <c r="DQ10" i="10"/>
  <c r="U155" i="9" s="1"/>
  <c r="DQ12" i="10"/>
  <c r="DQ11" i="10"/>
  <c r="DQ9" i="10"/>
  <c r="FI14" i="10"/>
  <c r="FI9" i="10"/>
  <c r="FI12" i="10"/>
  <c r="FI11" i="10"/>
  <c r="FI13" i="10"/>
  <c r="FI10" i="10"/>
  <c r="DQ65" i="10"/>
  <c r="DQ66" i="10"/>
  <c r="DQ60" i="10"/>
  <c r="DQ64" i="10"/>
  <c r="DQ59" i="10"/>
  <c r="DQ58" i="10"/>
  <c r="DQ54" i="10"/>
  <c r="DQ53" i="10"/>
  <c r="DQ52" i="10"/>
  <c r="DQ50" i="10"/>
  <c r="DQ49" i="10"/>
  <c r="DQ51" i="10"/>
  <c r="DQ47" i="10"/>
  <c r="DQ46" i="10"/>
  <c r="HE14" i="10"/>
  <c r="U177" i="9" s="1"/>
  <c r="HE13" i="10"/>
  <c r="U176" i="9" s="1"/>
  <c r="HE12" i="10"/>
  <c r="U175" i="9" s="1"/>
  <c r="HE11" i="10"/>
  <c r="U174" i="9" s="1"/>
  <c r="HE10" i="10"/>
  <c r="BU33" i="10"/>
  <c r="BU29" i="10"/>
  <c r="BU16" i="10"/>
  <c r="BU20" i="10"/>
  <c r="BU15" i="10"/>
  <c r="BU9" i="10"/>
  <c r="BU10" i="10"/>
  <c r="BU26" i="10"/>
  <c r="BU21" i="10"/>
  <c r="BU11" i="10"/>
  <c r="BU8" i="10"/>
  <c r="Z115" i="10"/>
  <c r="Z114" i="10" s="1"/>
  <c r="Z109" i="10"/>
  <c r="Z117" i="10" s="1"/>
  <c r="Z119" i="10" s="1"/>
  <c r="Z97" i="10"/>
  <c r="Z88" i="10"/>
  <c r="Z90" i="10" s="1"/>
  <c r="Z116" i="10"/>
  <c r="Z113" i="10"/>
  <c r="Z89" i="10"/>
  <c r="Z82" i="10"/>
  <c r="Z81" i="10" s="1"/>
  <c r="Z111" i="10"/>
  <c r="Z110" i="10" s="1"/>
  <c r="Z112" i="10"/>
  <c r="Z101" i="10"/>
  <c r="Z98" i="10"/>
  <c r="Z94" i="10"/>
  <c r="Z93" i="10" s="1"/>
  <c r="Z87" i="10"/>
  <c r="Z83" i="10"/>
  <c r="Z72" i="10"/>
  <c r="Z84" i="10"/>
  <c r="Z96" i="10"/>
  <c r="Z95" i="10" s="1"/>
  <c r="Z86" i="10"/>
  <c r="Z85" i="10" s="1"/>
  <c r="Z70" i="10"/>
  <c r="Z69" i="10" s="1"/>
  <c r="Z66" i="10"/>
  <c r="Z64" i="10"/>
  <c r="Z67" i="10" s="1"/>
  <c r="Z74" i="10" s="1"/>
  <c r="Z76" i="10" s="1"/>
  <c r="Z100" i="10"/>
  <c r="Z99" i="10" s="1"/>
  <c r="Z103" i="10" s="1"/>
  <c r="Z105" i="10" s="1"/>
  <c r="Z71" i="10"/>
  <c r="Z102" i="10"/>
  <c r="Z73" i="10"/>
  <c r="Z65" i="10"/>
  <c r="Z60" i="10"/>
  <c r="Z56" i="10"/>
  <c r="Z59" i="10"/>
  <c r="Z55" i="10"/>
  <c r="Z57" i="10" s="1"/>
  <c r="Z52" i="10"/>
  <c r="Z51" i="10"/>
  <c r="Z53" i="10" s="1"/>
  <c r="Z49" i="10"/>
  <c r="Z48" i="10" s="1"/>
  <c r="Z61" i="10" s="1"/>
  <c r="Z50" i="10"/>
  <c r="DR3" i="10"/>
  <c r="DR64" i="10"/>
  <c r="DR66" i="10"/>
  <c r="DR59" i="10"/>
  <c r="DR54" i="10"/>
  <c r="DR53" i="10"/>
  <c r="DR65" i="10"/>
  <c r="DR52" i="10"/>
  <c r="DR51" i="10"/>
  <c r="DR60" i="10"/>
  <c r="DR50" i="10"/>
  <c r="DR58" i="10"/>
  <c r="DR49" i="10"/>
  <c r="DR47" i="10"/>
  <c r="DR46" i="10"/>
  <c r="DR126" i="10" s="1"/>
  <c r="HE64" i="10"/>
  <c r="AE58" i="16" s="1"/>
  <c r="HE66" i="10"/>
  <c r="AE60" i="16" s="1"/>
  <c r="HE59" i="10"/>
  <c r="HE65" i="10"/>
  <c r="HE53" i="10"/>
  <c r="HE51" i="10"/>
  <c r="HE63" i="10"/>
  <c r="HE52" i="10"/>
  <c r="HE74" i="10" s="1"/>
  <c r="HE60" i="10"/>
  <c r="AE54" i="16" s="1"/>
  <c r="HE58" i="10"/>
  <c r="AE52" i="16" s="1"/>
  <c r="HE57" i="10"/>
  <c r="HE49" i="10"/>
  <c r="HE48" i="10"/>
  <c r="HE47" i="10"/>
  <c r="AP95" i="9"/>
  <c r="I33" i="30"/>
  <c r="I35" i="30"/>
  <c r="HF50" i="10"/>
  <c r="HF72" i="10" s="1"/>
  <c r="Q12" i="9"/>
  <c r="AO12" i="9" s="1"/>
  <c r="ED2" i="9" s="1"/>
  <c r="Q42" i="9"/>
  <c r="AO42" i="9" s="1"/>
  <c r="Q29" i="9"/>
  <c r="Q19" i="9"/>
  <c r="AO19" i="9" s="1"/>
  <c r="E26" i="25" s="1"/>
  <c r="BL120" i="9"/>
  <c r="AL13" i="24"/>
  <c r="AL31" i="24"/>
  <c r="BW23" i="10"/>
  <c r="BW27" i="10" s="1"/>
  <c r="BW30" i="10" s="1"/>
  <c r="BW34" i="10" s="1"/>
  <c r="DT45" i="10"/>
  <c r="DT148" i="10"/>
  <c r="DS48" i="10"/>
  <c r="AP16" i="18"/>
  <c r="DT134" i="10"/>
  <c r="R40" i="23"/>
  <c r="R43" i="23" s="1"/>
  <c r="AQ24" i="18"/>
  <c r="AZ38" i="23"/>
  <c r="L25" i="11"/>
  <c r="AZ40" i="23" s="1"/>
  <c r="L19" i="11"/>
  <c r="R33" i="23" s="1"/>
  <c r="AZ30" i="23" s="1"/>
  <c r="L48" i="11"/>
  <c r="L49" i="11" s="1"/>
  <c r="DP43" i="10"/>
  <c r="DP41" i="10" s="1"/>
  <c r="DP5" i="10"/>
  <c r="DP122" i="10"/>
  <c r="DO7" i="10"/>
  <c r="DR123" i="10"/>
  <c r="HE3" i="10"/>
  <c r="DS57" i="10"/>
  <c r="AC22" i="27"/>
  <c r="AP15" i="18"/>
  <c r="U157" i="9"/>
  <c r="DQ3" i="10"/>
  <c r="DR20" i="10"/>
  <c r="AC21" i="27"/>
  <c r="AP10" i="18"/>
  <c r="DS70" i="10"/>
  <c r="DS132" i="10"/>
  <c r="DS71" i="10"/>
  <c r="AP12" i="18"/>
  <c r="AP26" i="18" s="1"/>
  <c r="AY33" i="23" s="1"/>
  <c r="AC29" i="27"/>
  <c r="AP13" i="18"/>
  <c r="AP27" i="18" s="1"/>
  <c r="AY39" i="23" s="1"/>
  <c r="AC52" i="27"/>
  <c r="DQ139" i="10"/>
  <c r="DQ145" i="10"/>
  <c r="DS126" i="10"/>
  <c r="DS45" i="10"/>
  <c r="DS133" i="10"/>
  <c r="AP17" i="18"/>
  <c r="DQ123" i="10"/>
  <c r="HD5" i="10"/>
  <c r="HD43" i="10"/>
  <c r="HD41" i="10" s="1"/>
  <c r="HC7" i="10"/>
  <c r="HD122" i="10"/>
  <c r="DS129" i="10"/>
  <c r="DS131" i="10"/>
  <c r="DS130" i="10"/>
  <c r="AO14" i="18" s="1"/>
  <c r="AO28" i="18" s="1"/>
  <c r="DS128" i="10"/>
  <c r="DS124" i="10"/>
  <c r="AO8" i="18" s="1"/>
  <c r="AO19" i="18" s="1"/>
  <c r="DS127" i="10"/>
  <c r="AO11" i="18" s="1"/>
  <c r="AO25" i="18" s="1"/>
  <c r="DS125" i="10"/>
  <c r="AO9" i="18" s="1"/>
  <c r="AO23" i="18" s="1"/>
  <c r="CA158" i="10"/>
  <c r="M67" i="11"/>
  <c r="S69" i="23" s="1"/>
  <c r="BH85" i="9"/>
  <c r="BJ85" i="9"/>
  <c r="BH120" i="9"/>
  <c r="CG138" i="10"/>
  <c r="CC158" i="10"/>
  <c r="CC163" i="10" s="1"/>
  <c r="P54" i="23"/>
  <c r="Z20" i="27"/>
  <c r="Z19" i="27"/>
  <c r="AY28" i="23"/>
  <c r="AX8" i="23"/>
  <c r="P44" i="23"/>
  <c r="Z27" i="10"/>
  <c r="Z16" i="10"/>
  <c r="Z3" i="10"/>
  <c r="Z32" i="10"/>
  <c r="Z33" i="10" s="1"/>
  <c r="Z8" i="10"/>
  <c r="Z36" i="10"/>
  <c r="Z20" i="10"/>
  <c r="AA34" i="10"/>
  <c r="FG7" i="10"/>
  <c r="FH43" i="10"/>
  <c r="FH41" i="10" s="1"/>
  <c r="FH5" i="10"/>
  <c r="FH122" i="10"/>
  <c r="H15" i="30"/>
  <c r="AE15" i="16"/>
  <c r="AB131" i="10"/>
  <c r="Z11" i="27"/>
  <c r="Z14" i="27"/>
  <c r="H20" i="30"/>
  <c r="AA135" i="10"/>
  <c r="AA127" i="10"/>
  <c r="AD14" i="16" s="1"/>
  <c r="AA147" i="10"/>
  <c r="Y14" i="27" s="1"/>
  <c r="AA145" i="10"/>
  <c r="AD32" i="16" s="1"/>
  <c r="AD34" i="16" s="1"/>
  <c r="AD35" i="16" s="1"/>
  <c r="AA142" i="10"/>
  <c r="Y13" i="27" s="1"/>
  <c r="AA139" i="10"/>
  <c r="AD26" i="16" s="1"/>
  <c r="AA129" i="10"/>
  <c r="AA130" i="10"/>
  <c r="AD17" i="16" s="1"/>
  <c r="AA138" i="10"/>
  <c r="AD25" i="16" s="1"/>
  <c r="AA146" i="10"/>
  <c r="AD33" i="16" s="1"/>
  <c r="AA137" i="10"/>
  <c r="AD24" i="16" s="1"/>
  <c r="AA148" i="10"/>
  <c r="AA134" i="10"/>
  <c r="AA141" i="10"/>
  <c r="AD28" i="16" s="1"/>
  <c r="AA124" i="10"/>
  <c r="AA121" i="10" s="1"/>
  <c r="AA126" i="10"/>
  <c r="AD13" i="16" s="1"/>
  <c r="AA128" i="10"/>
  <c r="AA140" i="10"/>
  <c r="AD27" i="16" s="1"/>
  <c r="AA125" i="10"/>
  <c r="AD12" i="16" s="1"/>
  <c r="AD11" i="16" s="1"/>
  <c r="AA136" i="10"/>
  <c r="AD23" i="16" s="1"/>
  <c r="Z7" i="27"/>
  <c r="Z30" i="27"/>
  <c r="AA166" i="10"/>
  <c r="AA167" i="10"/>
  <c r="AA175" i="10"/>
  <c r="AA174" i="10"/>
  <c r="AA154" i="10"/>
  <c r="AA170" i="10"/>
  <c r="AA168" i="10"/>
  <c r="AA158" i="10"/>
  <c r="AA176" i="10"/>
  <c r="AA159" i="10"/>
  <c r="AA155" i="10"/>
  <c r="AA156" i="10"/>
  <c r="AA163" i="10"/>
  <c r="AA169" i="10"/>
  <c r="AA157" i="10"/>
  <c r="Y24" i="27" s="1"/>
  <c r="AA165" i="10"/>
  <c r="AA153" i="10"/>
  <c r="AA164" i="10"/>
  <c r="AA177" i="10"/>
  <c r="AA171" i="10"/>
  <c r="AA160" i="10"/>
  <c r="H34" i="11"/>
  <c r="Y34" i="11" s="1"/>
  <c r="Y43" i="11"/>
  <c r="FJ124" i="10"/>
  <c r="Y8" i="19" s="1"/>
  <c r="FJ129" i="10"/>
  <c r="Y13" i="19" s="1"/>
  <c r="FJ126" i="10"/>
  <c r="Y10" i="19" s="1"/>
  <c r="FJ128" i="10"/>
  <c r="FJ125" i="10"/>
  <c r="Y9" i="19" s="1"/>
  <c r="FJ127" i="10"/>
  <c r="AD5" i="16"/>
  <c r="AD10" i="16" s="1"/>
  <c r="AD40" i="16" s="1"/>
  <c r="AD49" i="16" s="1"/>
  <c r="Z4" i="19"/>
  <c r="Z7" i="19" s="1"/>
  <c r="AL3" i="18"/>
  <c r="AL7" i="18" s="1"/>
  <c r="Z11" i="19"/>
  <c r="Y18" i="27"/>
  <c r="Z13" i="27"/>
  <c r="H19" i="30"/>
  <c r="AE35" i="16"/>
  <c r="H47" i="11"/>
  <c r="Y47" i="11" s="1"/>
  <c r="AE22" i="16"/>
  <c r="H46" i="11" s="1"/>
  <c r="Y46" i="11" s="1"/>
  <c r="Z45" i="27"/>
  <c r="Y3" i="27"/>
  <c r="Y2" i="27"/>
  <c r="Y9" i="27"/>
  <c r="Y4" i="27"/>
  <c r="Y8" i="27"/>
  <c r="Y5" i="27"/>
  <c r="Y6" i="27"/>
  <c r="Y112" i="11"/>
  <c r="H94" i="11"/>
  <c r="Y94" i="11" s="1"/>
  <c r="H93" i="11"/>
  <c r="Y93" i="11" s="1"/>
  <c r="I23" i="11"/>
  <c r="I99" i="11" s="1"/>
  <c r="O94" i="23" s="1"/>
  <c r="O30" i="23"/>
  <c r="I20" i="11"/>
  <c r="O32" i="23" s="1"/>
  <c r="Z151" i="10"/>
  <c r="X1" i="27"/>
  <c r="AB9" i="16"/>
  <c r="Y122" i="10"/>
  <c r="AJ6" i="18"/>
  <c r="Y43" i="10"/>
  <c r="Y41" i="10" s="1"/>
  <c r="X6" i="19"/>
  <c r="X7" i="10"/>
  <c r="Y5" i="10"/>
  <c r="AB6" i="24"/>
  <c r="AW36" i="23"/>
  <c r="O42" i="23"/>
  <c r="AW27" i="23" s="1"/>
  <c r="Z12" i="19"/>
  <c r="Y17" i="27"/>
  <c r="AB121" i="10"/>
  <c r="H17" i="30"/>
  <c r="AE18" i="16"/>
  <c r="H33" i="11" s="1"/>
  <c r="Y33" i="11" s="1"/>
  <c r="AE6" i="16"/>
  <c r="H41" i="11"/>
  <c r="Y41" i="11" s="1"/>
  <c r="DW15" i="9"/>
  <c r="DS15" i="9"/>
  <c r="DV15" i="9"/>
  <c r="DY15" i="9"/>
  <c r="DU15" i="9"/>
  <c r="DX15" i="9"/>
  <c r="DG15" i="9"/>
  <c r="DC15" i="9"/>
  <c r="DT15" i="9"/>
  <c r="DE15" i="9"/>
  <c r="DA15" i="9"/>
  <c r="DH15" i="9" s="1"/>
  <c r="DB15" i="9"/>
  <c r="DF15" i="9"/>
  <c r="DD15" i="9"/>
  <c r="CT15" i="9"/>
  <c r="CR15" i="9"/>
  <c r="CN15" i="9"/>
  <c r="BL53" i="9" s="1"/>
  <c r="CI15" i="9"/>
  <c r="CP15" i="9" s="1"/>
  <c r="CK15" i="9"/>
  <c r="BI53" i="9" s="1"/>
  <c r="DP15" i="9"/>
  <c r="DK15" i="9"/>
  <c r="CV15" i="9"/>
  <c r="DM15" i="9"/>
  <c r="CO15" i="9"/>
  <c r="BM53" i="9" s="1"/>
  <c r="CW15" i="9"/>
  <c r="CM15" i="9"/>
  <c r="BK53" i="9" s="1"/>
  <c r="DL15" i="9"/>
  <c r="DN15" i="9"/>
  <c r="CJ15" i="9"/>
  <c r="BH53" i="9" s="1"/>
  <c r="CL15" i="9"/>
  <c r="BJ53" i="9" s="1"/>
  <c r="DO15" i="9"/>
  <c r="CU15" i="9"/>
  <c r="CX15" i="9"/>
  <c r="CS15" i="9"/>
  <c r="DJ15" i="9"/>
  <c r="W43" i="25"/>
  <c r="W44" i="25" s="1"/>
  <c r="V48" i="25"/>
  <c r="V47" i="25"/>
  <c r="V45" i="25"/>
  <c r="V46" i="25"/>
  <c r="I33" i="11"/>
  <c r="I42" i="11"/>
  <c r="O53" i="23"/>
  <c r="AW31" i="23" s="1"/>
  <c r="AF36" i="16"/>
  <c r="AC7" i="16"/>
  <c r="AC63" i="16"/>
  <c r="AC4" i="24"/>
  <c r="AC3" i="24"/>
  <c r="AC8" i="16"/>
  <c r="AC48" i="16"/>
  <c r="AC39" i="16"/>
  <c r="AC5" i="24"/>
  <c r="AK22" i="18"/>
  <c r="AK4" i="18"/>
  <c r="AK5" i="18"/>
  <c r="H95" i="11"/>
  <c r="Y95" i="11" s="1"/>
  <c r="Y110" i="11"/>
  <c r="FI3" i="10"/>
  <c r="Z46" i="27"/>
  <c r="Z47" i="27"/>
  <c r="H18" i="30"/>
  <c r="J18" i="30" s="1"/>
  <c r="AE21" i="16"/>
  <c r="AE29" i="16" s="1"/>
  <c r="H44" i="11" s="1"/>
  <c r="AE16" i="16"/>
  <c r="H16" i="30"/>
  <c r="Z12" i="27"/>
  <c r="BV73" i="10"/>
  <c r="BV22" i="10"/>
  <c r="BX125" i="10"/>
  <c r="AG10" i="24" s="1"/>
  <c r="BX148" i="10"/>
  <c r="Q15" i="9"/>
  <c r="AO15" i="9" s="1"/>
  <c r="E31" i="25" s="1"/>
  <c r="Q27" i="9"/>
  <c r="Q37" i="9" s="1"/>
  <c r="AO37" i="9" s="1"/>
  <c r="Q26" i="9"/>
  <c r="AO26" i="9" s="1"/>
  <c r="AO128" i="9"/>
  <c r="Q14" i="9"/>
  <c r="T49" i="25"/>
  <c r="X43" i="23"/>
  <c r="X41" i="23"/>
  <c r="X45" i="23"/>
  <c r="V43" i="23"/>
  <c r="V45" i="23"/>
  <c r="V41" i="23"/>
  <c r="T43" i="23"/>
  <c r="T45" i="23"/>
  <c r="T41" i="23"/>
  <c r="Y43" i="23"/>
  <c r="Y45" i="23"/>
  <c r="Y41" i="23"/>
  <c r="R45" i="23"/>
  <c r="S43" i="23"/>
  <c r="S45" i="23"/>
  <c r="S41" i="23"/>
  <c r="Z41" i="23"/>
  <c r="Z43" i="23"/>
  <c r="BM120" i="9"/>
  <c r="T44" i="11"/>
  <c r="BX92" i="10"/>
  <c r="BX144" i="10"/>
  <c r="BK20" i="9"/>
  <c r="BX141" i="10"/>
  <c r="BX124" i="10"/>
  <c r="BE83" i="9"/>
  <c r="BN84" i="9"/>
  <c r="BE84" i="9" s="1"/>
  <c r="BX135" i="10"/>
  <c r="BX123" i="10"/>
  <c r="BX136" i="10"/>
  <c r="BX126" i="10"/>
  <c r="BX131" i="10"/>
  <c r="AB48" i="27" s="1"/>
  <c r="BX130" i="10"/>
  <c r="Q45" i="9"/>
  <c r="AO45" i="9" s="1"/>
  <c r="AL24" i="24"/>
  <c r="CA236" i="10"/>
  <c r="CA219" i="10"/>
  <c r="T67" i="11"/>
  <c r="X67" i="11" s="1"/>
  <c r="BV64" i="10"/>
  <c r="BI85" i="9"/>
  <c r="BJ20" i="9"/>
  <c r="BM20" i="9"/>
  <c r="CB225" i="10"/>
  <c r="CC16" i="9"/>
  <c r="CD16" i="9" s="1"/>
  <c r="CF16" i="9" s="1"/>
  <c r="CB17" i="9"/>
  <c r="DQ14" i="9"/>
  <c r="BG85" i="9"/>
  <c r="BG52" i="9"/>
  <c r="BN52" i="9" s="1"/>
  <c r="BE52" i="9" s="1"/>
  <c r="BU3" i="10"/>
  <c r="AD2" i="24" s="1"/>
  <c r="AD7" i="24" s="1"/>
  <c r="BS7" i="10"/>
  <c r="BT43" i="10"/>
  <c r="BT41" i="10" s="1"/>
  <c r="BT122" i="10"/>
  <c r="BT153" i="10" s="1"/>
  <c r="BT5" i="10"/>
  <c r="BV216" i="10"/>
  <c r="BV215" i="10" s="1"/>
  <c r="BW68" i="10"/>
  <c r="BW75" i="10" s="1"/>
  <c r="BW79" i="10" s="1"/>
  <c r="BW82" i="10" s="1"/>
  <c r="BW87" i="10" s="1"/>
  <c r="BW148" i="10" s="1"/>
  <c r="BL85" i="9"/>
  <c r="BK85" i="9"/>
  <c r="BH20" i="9"/>
  <c r="BF21" i="9"/>
  <c r="BF86" i="9"/>
  <c r="BF53" i="9"/>
  <c r="BF122" i="9"/>
  <c r="BG20" i="9"/>
  <c r="CY14" i="9"/>
  <c r="BN19" i="9"/>
  <c r="BE19" i="9" s="1"/>
  <c r="BG120" i="9"/>
  <c r="BN120" i="9" s="1"/>
  <c r="BE120" i="9" s="1"/>
  <c r="BU184" i="10"/>
  <c r="BU183" i="10" s="1"/>
  <c r="BU217" i="10"/>
  <c r="BK120" i="9"/>
  <c r="BV48" i="10"/>
  <c r="BV51" i="10" s="1"/>
  <c r="BV55" i="10" s="1"/>
  <c r="BV61" i="10" s="1"/>
  <c r="BV12" i="10"/>
  <c r="BV17" i="10" s="1"/>
  <c r="BI20" i="9"/>
  <c r="BM85" i="9"/>
  <c r="BL20" i="9"/>
  <c r="DZ14" i="9"/>
  <c r="CE168" i="10"/>
  <c r="CC221" i="10"/>
  <c r="CC138" i="10"/>
  <c r="CC142" i="10" s="1"/>
  <c r="Q129" i="9"/>
  <c r="AO127" i="9"/>
  <c r="X71" i="11"/>
  <c r="S67" i="11"/>
  <c r="AN31" i="24"/>
  <c r="CG158" i="10"/>
  <c r="CG142" i="10"/>
  <c r="AP17" i="24"/>
  <c r="AP18" i="24" s="1"/>
  <c r="AP13" i="24"/>
  <c r="AP24" i="24"/>
  <c r="AP27" i="24"/>
  <c r="AP30" i="24" s="1"/>
  <c r="AP31" i="24" s="1"/>
  <c r="CA138" i="10"/>
  <c r="CA142" i="10" s="1"/>
  <c r="W71" i="11"/>
  <c r="CG163" i="10"/>
  <c r="AN12" i="24"/>
  <c r="AN24" i="24"/>
  <c r="CA239" i="10"/>
  <c r="CA231" i="10"/>
  <c r="CA226" i="10"/>
  <c r="CA220" i="10"/>
  <c r="CA221" i="10"/>
  <c r="CH168" i="10"/>
  <c r="AQ12" i="24"/>
  <c r="AQ24" i="24"/>
  <c r="Q67" i="11"/>
  <c r="W69" i="23" s="1"/>
  <c r="CE158" i="10"/>
  <c r="Q124" i="9"/>
  <c r="AO120" i="9"/>
  <c r="Q145" i="9"/>
  <c r="AO144" i="9"/>
  <c r="CH132" i="10"/>
  <c r="CE132" i="10"/>
  <c r="AO139" i="9"/>
  <c r="Q142" i="9"/>
  <c r="Q17" i="9" s="1"/>
  <c r="Q61" i="9"/>
  <c r="AO61" i="9" s="1"/>
  <c r="AO123" i="9"/>
  <c r="AO132" i="9"/>
  <c r="Q134" i="9"/>
  <c r="CB221" i="10"/>
  <c r="CB239" i="10"/>
  <c r="CB220" i="10"/>
  <c r="CH158" i="10"/>
  <c r="CB231" i="10"/>
  <c r="CB236" i="10"/>
  <c r="BY132" i="10"/>
  <c r="BZ132" i="10"/>
  <c r="L73" i="11" s="1"/>
  <c r="R68" i="23" s="1"/>
  <c r="CB219" i="10"/>
  <c r="CB226" i="10"/>
  <c r="AO27" i="24"/>
  <c r="AO30" i="24" s="1"/>
  <c r="AO31" i="24" s="1"/>
  <c r="AO24" i="24"/>
  <c r="AO17" i="24"/>
  <c r="AO18" i="24" s="1"/>
  <c r="AO13" i="24"/>
  <c r="CG226" i="10"/>
  <c r="CH226" i="10"/>
  <c r="CA230" i="10"/>
  <c r="CB230" i="10"/>
  <c r="BZ168" i="10"/>
  <c r="CB218" i="10"/>
  <c r="BZ158" i="10"/>
  <c r="AM27" i="24"/>
  <c r="AM30" i="24" s="1"/>
  <c r="AM31" i="24" s="1"/>
  <c r="AM24" i="24"/>
  <c r="CD230" i="10"/>
  <c r="CB168" i="10"/>
  <c r="CC232" i="10" s="1"/>
  <c r="CC230" i="10"/>
  <c r="CD236" i="10"/>
  <c r="CC236" i="10"/>
  <c r="CB158" i="10"/>
  <c r="CB163" i="10" s="1"/>
  <c r="CD218" i="10"/>
  <c r="CC218" i="10"/>
  <c r="CB132" i="10"/>
  <c r="CD225" i="10"/>
  <c r="CC225" i="10"/>
  <c r="CD231" i="10"/>
  <c r="CC231" i="10"/>
  <c r="BY168" i="10"/>
  <c r="L67" i="11"/>
  <c r="R69" i="23" s="1"/>
  <c r="P67" i="11"/>
  <c r="V69" i="23" s="1"/>
  <c r="CD132" i="10"/>
  <c r="CD138" i="10" s="1"/>
  <c r="N67" i="11"/>
  <c r="T69" i="23" s="1"/>
  <c r="CH221" i="10"/>
  <c r="CG221" i="10"/>
  <c r="CH230" i="10"/>
  <c r="CF168" i="10"/>
  <c r="CG230" i="10"/>
  <c r="CF132" i="10"/>
  <c r="CH218" i="10"/>
  <c r="CF158" i="10"/>
  <c r="CF163" i="10" s="1"/>
  <c r="CG218" i="10"/>
  <c r="CG236" i="10"/>
  <c r="CH236" i="10"/>
  <c r="CG219" i="10"/>
  <c r="CH219" i="10"/>
  <c r="CH225" i="10"/>
  <c r="CG225" i="10"/>
  <c r="CG239" i="10"/>
  <c r="CH239" i="10"/>
  <c r="CG231" i="10"/>
  <c r="CH231" i="10"/>
  <c r="CG220" i="10"/>
  <c r="CH220" i="10"/>
  <c r="CA225" i="10"/>
  <c r="AI27" i="24"/>
  <c r="AI30" i="24" s="1"/>
  <c r="AI31" i="24" s="1"/>
  <c r="AI24" i="24"/>
  <c r="AI13" i="24"/>
  <c r="AI17" i="24"/>
  <c r="AI18" i="24" s="1"/>
  <c r="CF236" i="10"/>
  <c r="CE236" i="10"/>
  <c r="CF226" i="10"/>
  <c r="CE226" i="10"/>
  <c r="CE230" i="10"/>
  <c r="CD168" i="10"/>
  <c r="CF230" i="10"/>
  <c r="AM13" i="24"/>
  <c r="AM17" i="24"/>
  <c r="AM18" i="24" s="1"/>
  <c r="CF218" i="10"/>
  <c r="CD158" i="10"/>
  <c r="CD163" i="10" s="1"/>
  <c r="CE218" i="10"/>
  <c r="CE221" i="10"/>
  <c r="CF221" i="10"/>
  <c r="CF239" i="10"/>
  <c r="CE239" i="10"/>
  <c r="CF231" i="10"/>
  <c r="CE231" i="10"/>
  <c r="CF220" i="10"/>
  <c r="CE220" i="10"/>
  <c r="CF225" i="10"/>
  <c r="CE225" i="10"/>
  <c r="AK24" i="24"/>
  <c r="AK27" i="24"/>
  <c r="AK30" i="24" s="1"/>
  <c r="AK31" i="24" s="1"/>
  <c r="CD219" i="10"/>
  <c r="CC219" i="10"/>
  <c r="CD239" i="10"/>
  <c r="CC239" i="10"/>
  <c r="CD220" i="10"/>
  <c r="CC220" i="10"/>
  <c r="AK13" i="24"/>
  <c r="AK17" i="24"/>
  <c r="AK18" i="24" s="1"/>
  <c r="CD226" i="10"/>
  <c r="CC226" i="10"/>
  <c r="R67" i="11"/>
  <c r="X69" i="23" s="1"/>
  <c r="K67" i="11"/>
  <c r="Q69" i="23" s="1"/>
  <c r="CF219" i="10"/>
  <c r="CE219" i="10"/>
  <c r="CA163" i="10"/>
  <c r="CD221" i="10"/>
  <c r="AH27" i="24"/>
  <c r="AH30" i="24" s="1"/>
  <c r="AH31" i="24" s="1"/>
  <c r="AH24" i="24"/>
  <c r="AH13" i="24"/>
  <c r="AH17" i="24"/>
  <c r="AH18" i="24" s="1"/>
  <c r="BY158" i="10"/>
  <c r="CA218" i="10"/>
  <c r="W33" i="11"/>
  <c r="X33" i="11"/>
  <c r="AA26" i="27"/>
  <c r="AF43" i="16"/>
  <c r="I58" i="11" s="1"/>
  <c r="O85" i="23" s="1"/>
  <c r="AZ7" i="23"/>
  <c r="BA25" i="23"/>
  <c r="AE26" i="27"/>
  <c r="AJ43" i="16"/>
  <c r="M58" i="11" s="1"/>
  <c r="S85" i="23" s="1"/>
  <c r="AH43" i="16"/>
  <c r="K58" i="11" s="1"/>
  <c r="Q85" i="23" s="1"/>
  <c r="AC26" i="27"/>
  <c r="BD7" i="23"/>
  <c r="BE25" i="23"/>
  <c r="BA7" i="23"/>
  <c r="BB25" i="23"/>
  <c r="AM43" i="16"/>
  <c r="P58" i="11" s="1"/>
  <c r="V85" i="23" s="1"/>
  <c r="AH26" i="27"/>
  <c r="AG41" i="16"/>
  <c r="J57" i="11" s="1"/>
  <c r="AB25" i="27"/>
  <c r="AN43" i="16"/>
  <c r="Q58" i="11" s="1"/>
  <c r="W85" i="23" s="1"/>
  <c r="AI26" i="27"/>
  <c r="AN41" i="16"/>
  <c r="Q57" i="11" s="1"/>
  <c r="AI25" i="27"/>
  <c r="AP41" i="16"/>
  <c r="S57" i="11" s="1"/>
  <c r="AK25" i="27"/>
  <c r="X42" i="11"/>
  <c r="W42" i="11"/>
  <c r="AO43" i="16"/>
  <c r="R58" i="11" s="1"/>
  <c r="X85" i="23" s="1"/>
  <c r="AJ26" i="27"/>
  <c r="AL41" i="16"/>
  <c r="O57" i="11" s="1"/>
  <c r="AG25" i="27"/>
  <c r="AG26" i="27"/>
  <c r="AL43" i="16"/>
  <c r="O58" i="11" s="1"/>
  <c r="U85" i="23" s="1"/>
  <c r="T36" i="11"/>
  <c r="X49" i="11"/>
  <c r="W49" i="11"/>
  <c r="AO8" i="9"/>
  <c r="E24" i="25" s="1"/>
  <c r="Q49" i="9"/>
  <c r="AO49" i="9" s="1"/>
  <c r="Q13" i="9"/>
  <c r="AP101" i="9"/>
  <c r="R8" i="9"/>
  <c r="AK41" i="16"/>
  <c r="N57" i="11" s="1"/>
  <c r="AF25" i="27"/>
  <c r="AF26" i="27"/>
  <c r="AK43" i="16"/>
  <c r="N58" i="11" s="1"/>
  <c r="T85" i="23" s="1"/>
  <c r="AM41" i="16"/>
  <c r="P57" i="11" s="1"/>
  <c r="AH25" i="27"/>
  <c r="AK26" i="27"/>
  <c r="AP43" i="16"/>
  <c r="S58" i="11" s="1"/>
  <c r="Y85" i="23" s="1"/>
  <c r="R71" i="9"/>
  <c r="AP71" i="9" s="1"/>
  <c r="AP112" i="9"/>
  <c r="W99" i="11"/>
  <c r="X99" i="11"/>
  <c r="Z94" i="23"/>
  <c r="AQ41" i="16"/>
  <c r="T57" i="11" s="1"/>
  <c r="AL25" i="27"/>
  <c r="I21" i="30"/>
  <c r="AQ43" i="16"/>
  <c r="T58" i="11" s="1"/>
  <c r="AL26" i="27"/>
  <c r="I22" i="30"/>
  <c r="AO41" i="16"/>
  <c r="R57" i="11" s="1"/>
  <c r="AJ25" i="27"/>
  <c r="AH41" i="16"/>
  <c r="K57" i="11" s="1"/>
  <c r="AC25" i="27"/>
  <c r="BC25" i="23"/>
  <c r="BB7" i="23"/>
  <c r="T14" i="11"/>
  <c r="Z26" i="23"/>
  <c r="X15" i="11"/>
  <c r="W15" i="11"/>
  <c r="R72" i="9"/>
  <c r="AP72" i="9" s="1"/>
  <c r="AP173" i="9"/>
  <c r="R42" i="9"/>
  <c r="AP42" i="9" s="1"/>
  <c r="R21" i="9"/>
  <c r="AP21" i="9" s="1"/>
  <c r="R50" i="9"/>
  <c r="AP50" i="9" s="1"/>
  <c r="R44" i="9"/>
  <c r="AP44" i="9" s="1"/>
  <c r="AP9" i="9"/>
  <c r="R19" i="9"/>
  <c r="AP19" i="9" s="1"/>
  <c r="R52" i="9"/>
  <c r="AP52" i="9" s="1"/>
  <c r="R12" i="9"/>
  <c r="AP12" i="9" s="1"/>
  <c r="R53" i="9"/>
  <c r="AP53" i="9" s="1"/>
  <c r="R43" i="9"/>
  <c r="AP43" i="9" s="1"/>
  <c r="R41" i="9"/>
  <c r="AP41" i="9" s="1"/>
  <c r="AP10" i="9"/>
  <c r="R20" i="9"/>
  <c r="AP20" i="9" s="1"/>
  <c r="AB26" i="27"/>
  <c r="AG43" i="16"/>
  <c r="J58" i="11" s="1"/>
  <c r="P85" i="23" s="1"/>
  <c r="BF7" i="23"/>
  <c r="BG25" i="23"/>
  <c r="X35" i="11"/>
  <c r="W35" i="11"/>
  <c r="BH31" i="23"/>
  <c r="BI31" i="23" s="1"/>
  <c r="BJ31" i="23" s="1"/>
  <c r="I20" i="23"/>
  <c r="Z44" i="23"/>
  <c r="BF25" i="23"/>
  <c r="BE7" i="23"/>
  <c r="BC7" i="23"/>
  <c r="BD25" i="23"/>
  <c r="AI43" i="16"/>
  <c r="L58" i="11" s="1"/>
  <c r="R85" i="23" s="1"/>
  <c r="AD26" i="27"/>
  <c r="AI41" i="16"/>
  <c r="L57" i="11" s="1"/>
  <c r="AD25" i="27"/>
  <c r="AJ41" i="16"/>
  <c r="M57" i="11" s="1"/>
  <c r="AE25" i="27"/>
  <c r="R69" i="9"/>
  <c r="AP69" i="9" s="1"/>
  <c r="R66" i="9"/>
  <c r="AP66" i="9" s="1"/>
  <c r="R67" i="9"/>
  <c r="AP67" i="9" s="1"/>
  <c r="Z45" i="23"/>
  <c r="DS147" i="10"/>
  <c r="DS146" i="10"/>
  <c r="Z39" i="27"/>
  <c r="Z36" i="27"/>
  <c r="Z37" i="27"/>
  <c r="Z38" i="27"/>
  <c r="AA25" i="27" l="1"/>
  <c r="E29" i="25"/>
  <c r="BL86" i="9"/>
  <c r="HD65" i="10"/>
  <c r="HD60" i="10"/>
  <c r="AD54" i="16" s="1"/>
  <c r="HD59" i="10"/>
  <c r="HD58" i="10"/>
  <c r="AD52" i="16" s="1"/>
  <c r="HD57" i="10"/>
  <c r="HD66" i="10"/>
  <c r="HD53" i="10"/>
  <c r="HD51" i="10"/>
  <c r="HD64" i="10"/>
  <c r="AD58" i="16" s="1"/>
  <c r="HD63" i="10"/>
  <c r="HD52" i="10"/>
  <c r="HD74" i="10" s="1"/>
  <c r="HD49" i="10"/>
  <c r="HD48" i="10"/>
  <c r="HD47" i="10"/>
  <c r="BT15" i="10"/>
  <c r="BT33" i="10"/>
  <c r="BT29" i="10"/>
  <c r="BT16" i="10"/>
  <c r="BT26" i="10"/>
  <c r="BT21" i="10"/>
  <c r="BT20" i="10"/>
  <c r="BT10" i="10"/>
  <c r="BT8" i="10"/>
  <c r="BT9" i="10"/>
  <c r="BT11" i="10"/>
  <c r="Y116" i="10"/>
  <c r="Y111" i="10"/>
  <c r="Y110" i="10" s="1"/>
  <c r="Y113" i="10"/>
  <c r="Y109" i="10"/>
  <c r="Y117" i="10" s="1"/>
  <c r="Y119" i="10" s="1"/>
  <c r="Y98" i="10"/>
  <c r="Y89" i="10"/>
  <c r="Y115" i="10"/>
  <c r="Y114" i="10" s="1"/>
  <c r="Y102" i="10"/>
  <c r="Y100" i="10"/>
  <c r="Y99" i="10" s="1"/>
  <c r="Y103" i="10" s="1"/>
  <c r="Y105" i="10" s="1"/>
  <c r="Y96" i="10"/>
  <c r="Y95" i="10" s="1"/>
  <c r="Y83" i="10"/>
  <c r="Y97" i="10"/>
  <c r="Y71" i="10"/>
  <c r="Y101" i="10"/>
  <c r="Y87" i="10"/>
  <c r="Y112" i="10"/>
  <c r="Y88" i="10"/>
  <c r="Y90" i="10" s="1"/>
  <c r="Y84" i="10"/>
  <c r="Y73" i="10"/>
  <c r="Y94" i="10"/>
  <c r="Y93" i="10" s="1"/>
  <c r="Y86" i="10"/>
  <c r="Y70" i="10"/>
  <c r="Y69" i="10" s="1"/>
  <c r="Y82" i="10"/>
  <c r="Y81" i="10" s="1"/>
  <c r="Y72" i="10"/>
  <c r="Y65" i="10"/>
  <c r="Y64" i="10"/>
  <c r="Y67" i="10" s="1"/>
  <c r="Y74" i="10" s="1"/>
  <c r="Y76" i="10" s="1"/>
  <c r="Y56" i="10"/>
  <c r="Y66" i="10"/>
  <c r="Y60" i="10"/>
  <c r="Y59" i="10"/>
  <c r="Y52" i="10"/>
  <c r="Y51" i="10"/>
  <c r="Y53" i="10" s="1"/>
  <c r="Y49" i="10"/>
  <c r="Y48" i="10" s="1"/>
  <c r="Y61" i="10" s="1"/>
  <c r="Y55" i="10"/>
  <c r="Y57" i="10" s="1"/>
  <c r="Y50" i="10"/>
  <c r="FH13" i="10"/>
  <c r="FH10" i="10"/>
  <c r="FH14" i="10"/>
  <c r="FH9" i="10"/>
  <c r="FH12" i="10"/>
  <c r="FH11" i="10"/>
  <c r="HD10" i="10"/>
  <c r="HD9" i="10" s="1"/>
  <c r="HD14" i="10"/>
  <c r="HD13" i="10"/>
  <c r="HD12" i="10"/>
  <c r="HD11" i="10"/>
  <c r="DP14" i="10"/>
  <c r="DP18" i="10"/>
  <c r="DP16" i="10"/>
  <c r="DP13" i="10"/>
  <c r="DP12" i="10"/>
  <c r="DP11" i="10"/>
  <c r="DP15" i="10"/>
  <c r="DP9" i="10"/>
  <c r="DP17" i="10"/>
  <c r="DP10" i="10"/>
  <c r="BT90" i="10"/>
  <c r="BT86" i="10"/>
  <c r="BT84" i="10"/>
  <c r="BT85" i="10"/>
  <c r="BT91" i="10"/>
  <c r="BT81" i="10"/>
  <c r="BT78" i="10"/>
  <c r="BT71" i="10"/>
  <c r="BT72" i="10"/>
  <c r="BT67" i="10"/>
  <c r="BT66" i="10"/>
  <c r="BT59" i="10"/>
  <c r="BT65" i="10"/>
  <c r="BT54" i="10"/>
  <c r="BT60" i="10"/>
  <c r="BT50" i="10"/>
  <c r="BT57" i="10"/>
  <c r="BT58" i="10"/>
  <c r="BT49" i="10"/>
  <c r="BT47" i="10"/>
  <c r="BT46" i="10"/>
  <c r="FH51" i="10"/>
  <c r="FH50" i="10"/>
  <c r="FH48" i="10"/>
  <c r="FH49" i="10"/>
  <c r="FH47" i="10"/>
  <c r="FH46" i="10"/>
  <c r="DP66" i="10"/>
  <c r="DP60" i="10"/>
  <c r="DP52" i="10"/>
  <c r="DP51" i="10"/>
  <c r="DP58" i="10"/>
  <c r="DP64" i="10"/>
  <c r="DP54" i="10"/>
  <c r="DP53" i="10"/>
  <c r="DP65" i="10"/>
  <c r="DP59" i="10"/>
  <c r="DP49" i="10"/>
  <c r="DP47" i="10"/>
  <c r="DP46" i="10"/>
  <c r="DP50" i="10"/>
  <c r="P54" i="11"/>
  <c r="V61" i="23" s="1"/>
  <c r="BD29" i="23" s="1"/>
  <c r="R41" i="23"/>
  <c r="BV68" i="10"/>
  <c r="BM121" i="9"/>
  <c r="BK121" i="9"/>
  <c r="BV75" i="10"/>
  <c r="BV79" i="10" s="1"/>
  <c r="BV82" i="10" s="1"/>
  <c r="BV87" i="10" s="1"/>
  <c r="BV148" i="10" s="1"/>
  <c r="BH121" i="9"/>
  <c r="Z69" i="23"/>
  <c r="BV23" i="10"/>
  <c r="BV27" i="10" s="1"/>
  <c r="BV30" i="10" s="1"/>
  <c r="BV34" i="10" s="1"/>
  <c r="DR48" i="10"/>
  <c r="DS148" i="10"/>
  <c r="AN10" i="18"/>
  <c r="AA21" i="27"/>
  <c r="HB7" i="10"/>
  <c r="HC5" i="10"/>
  <c r="HC122" i="10"/>
  <c r="HC43" i="10"/>
  <c r="HC41" i="10" s="1"/>
  <c r="AE51" i="16"/>
  <c r="AE50" i="16" s="1"/>
  <c r="H59" i="11" s="1"/>
  <c r="HE56" i="10"/>
  <c r="HE126" i="10"/>
  <c r="HE50" i="10"/>
  <c r="HE72" i="10" s="1"/>
  <c r="HE128" i="10"/>
  <c r="AE45" i="16" s="1"/>
  <c r="HE127" i="10"/>
  <c r="AE44" i="16" s="1"/>
  <c r="HE73" i="10"/>
  <c r="DP3" i="10"/>
  <c r="AB22" i="27"/>
  <c r="AO15" i="18"/>
  <c r="AD60" i="16"/>
  <c r="DQ57" i="10"/>
  <c r="AO10" i="18"/>
  <c r="AB21" i="27"/>
  <c r="DS134" i="10"/>
  <c r="AO16" i="18"/>
  <c r="AE59" i="16"/>
  <c r="Z28" i="27"/>
  <c r="AE57" i="16"/>
  <c r="AE56" i="16" s="1"/>
  <c r="H60" i="11" s="1"/>
  <c r="HE62" i="10"/>
  <c r="K25" i="11"/>
  <c r="AY38" i="23"/>
  <c r="Q40" i="23"/>
  <c r="K48" i="11"/>
  <c r="K49" i="11" s="1"/>
  <c r="AP24" i="18"/>
  <c r="K19" i="11"/>
  <c r="Q33" i="23" s="1"/>
  <c r="AY30" i="23" s="1"/>
  <c r="U156" i="9"/>
  <c r="DR57" i="10"/>
  <c r="DR45" i="10" s="1"/>
  <c r="DP123" i="10"/>
  <c r="AP18" i="18"/>
  <c r="K27" i="11"/>
  <c r="AO13" i="18"/>
  <c r="AO27" i="18" s="1"/>
  <c r="AX39" i="23" s="1"/>
  <c r="AB52" i="27"/>
  <c r="HD3" i="10"/>
  <c r="DQ48" i="10"/>
  <c r="DQ125" i="10"/>
  <c r="AM9" i="18" s="1"/>
  <c r="AM23" i="18" s="1"/>
  <c r="DQ124" i="10"/>
  <c r="AM8" i="18" s="1"/>
  <c r="AM19" i="18" s="1"/>
  <c r="DQ126" i="10"/>
  <c r="DQ131" i="10"/>
  <c r="DQ127" i="10"/>
  <c r="AM11" i="18" s="1"/>
  <c r="AM25" i="18" s="1"/>
  <c r="DQ130" i="10"/>
  <c r="AM14" i="18" s="1"/>
  <c r="AM28" i="18" s="1"/>
  <c r="DQ133" i="10"/>
  <c r="DQ128" i="10"/>
  <c r="DQ129" i="10"/>
  <c r="HE125" i="10"/>
  <c r="AE42" i="16" s="1"/>
  <c r="HE71" i="10"/>
  <c r="HE46" i="10"/>
  <c r="HE70" i="10" s="1"/>
  <c r="U154" i="9"/>
  <c r="DQ20" i="10"/>
  <c r="HE9" i="10"/>
  <c r="HE124" i="10" s="1"/>
  <c r="U173" i="9"/>
  <c r="U72" i="9" s="1"/>
  <c r="DR128" i="10"/>
  <c r="DR130" i="10"/>
  <c r="AN14" i="18" s="1"/>
  <c r="AN28" i="18" s="1"/>
  <c r="DR131" i="10"/>
  <c r="DR127" i="10"/>
  <c r="AN11" i="18" s="1"/>
  <c r="AN25" i="18" s="1"/>
  <c r="DR124" i="10"/>
  <c r="AN8" i="18" s="1"/>
  <c r="AN19" i="18" s="1"/>
  <c r="DR133" i="10"/>
  <c r="DR125" i="10"/>
  <c r="AN9" i="18" s="1"/>
  <c r="AN23" i="18" s="1"/>
  <c r="DR129" i="10"/>
  <c r="DO122" i="10"/>
  <c r="DO43" i="10"/>
  <c r="DO41" i="10" s="1"/>
  <c r="DO5" i="10"/>
  <c r="DN7" i="10"/>
  <c r="L38" i="11"/>
  <c r="L36" i="11"/>
  <c r="AQ30" i="18"/>
  <c r="L15" i="11"/>
  <c r="AO12" i="18"/>
  <c r="AO26" i="18" s="1"/>
  <c r="AX33" i="23" s="1"/>
  <c r="AB29" i="27"/>
  <c r="DQ132" i="10"/>
  <c r="DQ71" i="10"/>
  <c r="DQ70" i="10"/>
  <c r="AO17" i="18"/>
  <c r="Z27" i="27"/>
  <c r="AE53" i="16"/>
  <c r="K26" i="11"/>
  <c r="AP29" i="18"/>
  <c r="K16" i="11" s="1"/>
  <c r="Q27" i="23" s="1"/>
  <c r="DR132" i="10"/>
  <c r="DR70" i="10"/>
  <c r="DR71" i="10"/>
  <c r="DP145" i="10"/>
  <c r="DP139" i="10"/>
  <c r="BJ121" i="9"/>
  <c r="M54" i="11"/>
  <c r="S61" i="23" s="1"/>
  <c r="BA29" i="23" s="1"/>
  <c r="FI126" i="10"/>
  <c r="X10" i="19" s="1"/>
  <c r="FI125" i="10"/>
  <c r="X9" i="19" s="1"/>
  <c r="H20" i="11"/>
  <c r="Y20" i="11" s="1"/>
  <c r="BM21" i="9"/>
  <c r="FI127" i="10"/>
  <c r="W18" i="27" s="1"/>
  <c r="BI121" i="9"/>
  <c r="FI124" i="10"/>
  <c r="X8" i="19" s="1"/>
  <c r="FI128" i="10"/>
  <c r="W17" i="27" s="1"/>
  <c r="FI129" i="10"/>
  <c r="X13" i="19" s="1"/>
  <c r="O44" i="23"/>
  <c r="Y85" i="10"/>
  <c r="X6" i="27"/>
  <c r="X5" i="27"/>
  <c r="X3" i="27"/>
  <c r="X2" i="27"/>
  <c r="X4" i="27"/>
  <c r="X9" i="27"/>
  <c r="X8" i="27"/>
  <c r="Y30" i="27"/>
  <c r="Y7" i="27"/>
  <c r="H37" i="11"/>
  <c r="Y37" i="11" s="1"/>
  <c r="X18" i="27"/>
  <c r="Y11" i="19"/>
  <c r="AD18" i="16"/>
  <c r="AD36" i="16" s="1"/>
  <c r="AD6" i="16"/>
  <c r="AK31" i="27"/>
  <c r="AK34" i="27"/>
  <c r="AK32" i="27"/>
  <c r="AK51" i="27"/>
  <c r="AK33" i="27"/>
  <c r="AD16" i="16"/>
  <c r="Y12" i="27"/>
  <c r="J15" i="30"/>
  <c r="FG122" i="10"/>
  <c r="FG43" i="10"/>
  <c r="FG41" i="10" s="1"/>
  <c r="FF7" i="10"/>
  <c r="FG5" i="10"/>
  <c r="DX16" i="9"/>
  <c r="DT16" i="9"/>
  <c r="DW16" i="9"/>
  <c r="DS16" i="9"/>
  <c r="DV16" i="9"/>
  <c r="DD16" i="9"/>
  <c r="DG16" i="9"/>
  <c r="DY16" i="9"/>
  <c r="DF16" i="9"/>
  <c r="DB16" i="9"/>
  <c r="DC16" i="9"/>
  <c r="DA16" i="9"/>
  <c r="DH16" i="9" s="1"/>
  <c r="DU16" i="9"/>
  <c r="DE16" i="9"/>
  <c r="CS16" i="9"/>
  <c r="CU16" i="9"/>
  <c r="CK16" i="9"/>
  <c r="BI54" i="9" s="1"/>
  <c r="CJ16" i="9"/>
  <c r="BH54" i="9" s="1"/>
  <c r="DO16" i="9"/>
  <c r="DJ16" i="9"/>
  <c r="CO16" i="9"/>
  <c r="BM54" i="9" s="1"/>
  <c r="DM16" i="9"/>
  <c r="DK16" i="9"/>
  <c r="CW16" i="9"/>
  <c r="CV16" i="9"/>
  <c r="CT16" i="9"/>
  <c r="CX16" i="9"/>
  <c r="DP16" i="9"/>
  <c r="CR16" i="9"/>
  <c r="DN16" i="9"/>
  <c r="CM16" i="9"/>
  <c r="BK54" i="9" s="1"/>
  <c r="CL16" i="9"/>
  <c r="BJ54" i="9" s="1"/>
  <c r="CN16" i="9"/>
  <c r="BL54" i="9" s="1"/>
  <c r="DL16" i="9"/>
  <c r="CI16" i="9"/>
  <c r="CP16" i="9" s="1"/>
  <c r="AL34" i="27"/>
  <c r="AL32" i="27"/>
  <c r="Q181" i="9" s="1"/>
  <c r="AL51" i="27"/>
  <c r="Q188" i="9" s="1"/>
  <c r="AL31" i="27"/>
  <c r="AL33" i="27"/>
  <c r="Q182" i="9" s="1"/>
  <c r="Y32" i="10"/>
  <c r="Y33" i="10" s="1"/>
  <c r="Y8" i="10"/>
  <c r="Y27" i="10"/>
  <c r="Y16" i="10"/>
  <c r="Y20" i="10"/>
  <c r="Y3" i="10"/>
  <c r="Y36" i="10"/>
  <c r="AJ5" i="18"/>
  <c r="AJ4" i="18"/>
  <c r="AJ22" i="18"/>
  <c r="Z167" i="10"/>
  <c r="Z154" i="10"/>
  <c r="Z153" i="10"/>
  <c r="Z156" i="10"/>
  <c r="Z165" i="10"/>
  <c r="Z171" i="10"/>
  <c r="Z164" i="10"/>
  <c r="Z176" i="10"/>
  <c r="Z163" i="10"/>
  <c r="Z175" i="10"/>
  <c r="Z160" i="10"/>
  <c r="Z157" i="10"/>
  <c r="X24" i="27" s="1"/>
  <c r="Z166" i="10"/>
  <c r="Z169" i="10"/>
  <c r="Z155" i="10"/>
  <c r="Z170" i="10"/>
  <c r="Z158" i="10"/>
  <c r="Z159" i="10"/>
  <c r="Z174" i="10"/>
  <c r="Z177" i="10"/>
  <c r="Z168" i="10"/>
  <c r="Y19" i="27"/>
  <c r="Y20" i="27"/>
  <c r="H46" i="30"/>
  <c r="J46" i="30" s="1"/>
  <c r="Z34" i="10"/>
  <c r="AW8" i="23"/>
  <c r="AX28" i="23"/>
  <c r="W6" i="19"/>
  <c r="AA9" i="16"/>
  <c r="AI6" i="18"/>
  <c r="X5" i="10"/>
  <c r="W7" i="10"/>
  <c r="X43" i="10"/>
  <c r="X41" i="10" s="1"/>
  <c r="AA6" i="24"/>
  <c r="X122" i="10"/>
  <c r="W1" i="27"/>
  <c r="Y151" i="10"/>
  <c r="X17" i="27"/>
  <c r="Y12" i="19"/>
  <c r="O54" i="23"/>
  <c r="AA131" i="10"/>
  <c r="Y10" i="27" s="1"/>
  <c r="AD15" i="16"/>
  <c r="S24" i="11" s="1"/>
  <c r="Y31" i="23" s="1"/>
  <c r="Y11" i="27"/>
  <c r="AD21" i="16"/>
  <c r="AD29" i="16" s="1"/>
  <c r="Y46" i="27"/>
  <c r="Y47" i="27"/>
  <c r="AD22" i="16"/>
  <c r="Y45" i="27"/>
  <c r="Z10" i="27"/>
  <c r="H13" i="30"/>
  <c r="FH3" i="10"/>
  <c r="AK3" i="18"/>
  <c r="AK7" i="18" s="1"/>
  <c r="AC5" i="16"/>
  <c r="AC10" i="16" s="1"/>
  <c r="AC40" i="16" s="1"/>
  <c r="AC49" i="16" s="1"/>
  <c r="Y4" i="19"/>
  <c r="Y7" i="19" s="1"/>
  <c r="Z137" i="10"/>
  <c r="AC24" i="16" s="1"/>
  <c r="Z141" i="10"/>
  <c r="AC28" i="16" s="1"/>
  <c r="Z124" i="10"/>
  <c r="Z121" i="10" s="1"/>
  <c r="Z136" i="10"/>
  <c r="AC23" i="16" s="1"/>
  <c r="Z142" i="10"/>
  <c r="X13" i="27" s="1"/>
  <c r="Z138" i="10"/>
  <c r="AC25" i="16" s="1"/>
  <c r="Z139" i="10"/>
  <c r="AC26" i="16" s="1"/>
  <c r="Z125" i="10"/>
  <c r="AC12" i="16" s="1"/>
  <c r="AC11" i="16" s="1"/>
  <c r="Z130" i="10"/>
  <c r="AC17" i="16" s="1"/>
  <c r="Z148" i="10"/>
  <c r="Z140" i="10"/>
  <c r="AC27" i="16" s="1"/>
  <c r="Z129" i="10"/>
  <c r="Z145" i="10"/>
  <c r="AC32" i="16" s="1"/>
  <c r="AC34" i="16" s="1"/>
  <c r="AC35" i="16" s="1"/>
  <c r="Z134" i="10"/>
  <c r="Z128" i="10"/>
  <c r="Z146" i="10"/>
  <c r="AC33" i="16" s="1"/>
  <c r="Z127" i="10"/>
  <c r="AC14" i="16" s="1"/>
  <c r="Z135" i="10"/>
  <c r="Z126" i="10"/>
  <c r="AC13" i="16" s="1"/>
  <c r="Z147" i="10"/>
  <c r="X14" i="27" s="1"/>
  <c r="X43" i="25"/>
  <c r="X44" i="25" s="1"/>
  <c r="W47" i="25"/>
  <c r="W46" i="25"/>
  <c r="W48" i="25"/>
  <c r="W45" i="25"/>
  <c r="H35" i="11"/>
  <c r="Y35" i="11" s="1"/>
  <c r="H42" i="11"/>
  <c r="Y42" i="11" s="1"/>
  <c r="AE36" i="16"/>
  <c r="AB5" i="24"/>
  <c r="AB3" i="24"/>
  <c r="AB4" i="24"/>
  <c r="AB7" i="16"/>
  <c r="AB8" i="16"/>
  <c r="AB63" i="16"/>
  <c r="AB48" i="16"/>
  <c r="AB39" i="16"/>
  <c r="H39" i="30"/>
  <c r="J19" i="30"/>
  <c r="J20" i="30"/>
  <c r="T24" i="11"/>
  <c r="H23" i="11"/>
  <c r="K54" i="11"/>
  <c r="Q61" i="23" s="1"/>
  <c r="AY29" i="23" s="1"/>
  <c r="BU45" i="10"/>
  <c r="BX156" i="10"/>
  <c r="BZ220" i="10" s="1"/>
  <c r="Q16" i="9"/>
  <c r="Q24" i="9" s="1"/>
  <c r="AO24" i="9" s="1"/>
  <c r="J71" i="11"/>
  <c r="P67" i="23" s="1"/>
  <c r="AO142" i="9"/>
  <c r="CA145" i="10"/>
  <c r="M87" i="11" s="1"/>
  <c r="S70" i="23" s="1"/>
  <c r="BA34" i="23" s="1"/>
  <c r="AE50" i="27"/>
  <c r="CG145" i="10"/>
  <c r="S74" i="11" s="1"/>
  <c r="Y71" i="23" s="1"/>
  <c r="BG35" i="23" s="1"/>
  <c r="AK50" i="27"/>
  <c r="CC145" i="10"/>
  <c r="CC149" i="10" s="1"/>
  <c r="AG50" i="27"/>
  <c r="N54" i="11"/>
  <c r="T61" i="23" s="1"/>
  <c r="BB29" i="23" s="1"/>
  <c r="O54" i="11"/>
  <c r="U61" i="23" s="1"/>
  <c r="BC29" i="23" s="1"/>
  <c r="S54" i="11"/>
  <c r="Y61" i="23" s="1"/>
  <c r="BG29" i="23" s="1"/>
  <c r="I54" i="11"/>
  <c r="O61" i="23" s="1"/>
  <c r="AW29" i="23" s="1"/>
  <c r="J54" i="11"/>
  <c r="P61" i="23" s="1"/>
  <c r="AX29" i="23" s="1"/>
  <c r="L54" i="11"/>
  <c r="R61" i="23" s="1"/>
  <c r="AZ29" i="23" s="1"/>
  <c r="R54" i="11"/>
  <c r="X61" i="23" s="1"/>
  <c r="BF29" i="23" s="1"/>
  <c r="Q54" i="11"/>
  <c r="W61" i="23" s="1"/>
  <c r="BE29" i="23" s="1"/>
  <c r="T54" i="11"/>
  <c r="W44" i="11"/>
  <c r="Y44" i="11"/>
  <c r="X44" i="11"/>
  <c r="X37" i="11"/>
  <c r="W37" i="11"/>
  <c r="AG29" i="24"/>
  <c r="BX175" i="10"/>
  <c r="BZ239" i="10" s="1"/>
  <c r="AG26" i="24"/>
  <c r="BX172" i="10"/>
  <c r="BZ236" i="10" s="1"/>
  <c r="AG9" i="24"/>
  <c r="BX155" i="10"/>
  <c r="BZ219" i="10" s="1"/>
  <c r="BN85" i="9"/>
  <c r="BE85" i="9" s="1"/>
  <c r="AG15" i="24"/>
  <c r="BX161" i="10"/>
  <c r="BZ225" i="10" s="1"/>
  <c r="AG11" i="24"/>
  <c r="BX157" i="10"/>
  <c r="BZ221" i="10" s="1"/>
  <c r="BX179" i="10"/>
  <c r="AG33" i="24"/>
  <c r="AG34" i="24" s="1"/>
  <c r="BX137" i="10"/>
  <c r="AG20" i="24"/>
  <c r="AG22" i="24" s="1"/>
  <c r="AG23" i="24" s="1"/>
  <c r="BX166" i="10"/>
  <c r="AG16" i="24"/>
  <c r="BX162" i="10"/>
  <c r="BZ226" i="10" s="1"/>
  <c r="AG21" i="24"/>
  <c r="BX167" i="10"/>
  <c r="BZ231" i="10" s="1"/>
  <c r="AG8" i="24"/>
  <c r="AG12" i="24" s="1"/>
  <c r="BX127" i="10"/>
  <c r="BX132" i="10" s="1"/>
  <c r="J73" i="11" s="1"/>
  <c r="P68" i="23" s="1"/>
  <c r="BX154" i="10"/>
  <c r="AB15" i="27"/>
  <c r="I45" i="30"/>
  <c r="BK21" i="9"/>
  <c r="BK86" i="9"/>
  <c r="BV92" i="10"/>
  <c r="BN20" i="9"/>
  <c r="BE20" i="9" s="1"/>
  <c r="BG121" i="9"/>
  <c r="BN121" i="9" s="1"/>
  <c r="BE121" i="9" s="1"/>
  <c r="DQ15" i="9"/>
  <c r="BG86" i="9"/>
  <c r="BG53" i="9"/>
  <c r="BN53" i="9" s="1"/>
  <c r="BE53" i="9" s="1"/>
  <c r="BT185" i="10"/>
  <c r="BS122" i="10"/>
  <c r="BS153" i="10" s="1"/>
  <c r="BR7" i="10"/>
  <c r="BS43" i="10"/>
  <c r="BS41" i="10" s="1"/>
  <c r="BS5" i="10"/>
  <c r="CC17" i="9"/>
  <c r="CD17" i="9" s="1"/>
  <c r="CF17" i="9" s="1"/>
  <c r="CB18" i="9"/>
  <c r="BU48" i="10"/>
  <c r="BU73" i="10"/>
  <c r="BL21" i="9"/>
  <c r="BL122" i="9" s="1"/>
  <c r="BI21" i="9"/>
  <c r="BU22" i="10"/>
  <c r="BU216" i="10"/>
  <c r="BU215" i="10" s="1"/>
  <c r="BG21" i="9"/>
  <c r="CY15" i="9"/>
  <c r="BW125" i="10"/>
  <c r="BW141" i="10"/>
  <c r="BW126" i="10"/>
  <c r="BW135" i="10"/>
  <c r="BW131" i="10"/>
  <c r="AA48" i="27" s="1"/>
  <c r="BW92" i="10"/>
  <c r="BW136" i="10"/>
  <c r="BW144" i="10"/>
  <c r="BW130" i="10"/>
  <c r="BW123" i="10"/>
  <c r="BW124" i="10"/>
  <c r="BT3" i="10"/>
  <c r="AC2" i="24" s="1"/>
  <c r="AC7" i="24" s="1"/>
  <c r="BF54" i="9"/>
  <c r="BF22" i="9"/>
  <c r="BF123" i="9"/>
  <c r="BF87" i="9"/>
  <c r="BU64" i="10"/>
  <c r="BH21" i="9"/>
  <c r="BH86" i="9"/>
  <c r="BJ86" i="9"/>
  <c r="BJ21" i="9"/>
  <c r="DZ15" i="9"/>
  <c r="BM86" i="9"/>
  <c r="BI86" i="9"/>
  <c r="BL121" i="9"/>
  <c r="BU12" i="10"/>
  <c r="BU17" i="10" s="1"/>
  <c r="CG169" i="10"/>
  <c r="Q30" i="9"/>
  <c r="AO30" i="9" s="1"/>
  <c r="AO14" i="9"/>
  <c r="BZ138" i="10"/>
  <c r="BZ142" i="10" s="1"/>
  <c r="BY138" i="10"/>
  <c r="BY142" i="10" s="1"/>
  <c r="AO129" i="9"/>
  <c r="AO130" i="9" s="1"/>
  <c r="Q130" i="9"/>
  <c r="Q33" i="9"/>
  <c r="AO33" i="9" s="1"/>
  <c r="Y69" i="23"/>
  <c r="W67" i="11"/>
  <c r="CA222" i="10"/>
  <c r="AN13" i="24"/>
  <c r="AN17" i="24"/>
  <c r="AN18" i="24" s="1"/>
  <c r="K73" i="11"/>
  <c r="Q68" i="23" s="1"/>
  <c r="Q149" i="9"/>
  <c r="AO27" i="9"/>
  <c r="Q51" i="9"/>
  <c r="AO51" i="9" s="1"/>
  <c r="AQ13" i="24"/>
  <c r="AQ17" i="24"/>
  <c r="AQ18" i="24" s="1"/>
  <c r="Q32" i="9"/>
  <c r="AO32" i="9" s="1"/>
  <c r="AO124" i="9"/>
  <c r="AO125" i="9" s="1"/>
  <c r="Q125" i="9"/>
  <c r="CE163" i="10"/>
  <c r="Q146" i="9"/>
  <c r="Q35" i="9"/>
  <c r="AO35" i="9" s="1"/>
  <c r="ED12" i="9" s="1"/>
  <c r="Q68" i="9"/>
  <c r="AO68" i="9" s="1"/>
  <c r="AO145" i="9"/>
  <c r="CH163" i="10"/>
  <c r="AO134" i="9"/>
  <c r="Q136" i="9"/>
  <c r="T73" i="11"/>
  <c r="AO29" i="9"/>
  <c r="Q60" i="9"/>
  <c r="AO60" i="9" s="1"/>
  <c r="CE138" i="10"/>
  <c r="Q73" i="11"/>
  <c r="W68" i="23" s="1"/>
  <c r="CC169" i="10"/>
  <c r="CC173" i="10" s="1"/>
  <c r="CC176" i="10" s="1"/>
  <c r="CB222" i="10"/>
  <c r="CH138" i="10"/>
  <c r="CF232" i="10"/>
  <c r="CE232" i="10"/>
  <c r="CD169" i="10"/>
  <c r="R73" i="11"/>
  <c r="X68" i="23" s="1"/>
  <c r="CD142" i="10"/>
  <c r="CE222" i="10"/>
  <c r="CF222" i="10"/>
  <c r="BY163" i="10"/>
  <c r="CD222" i="10"/>
  <c r="CH232" i="10"/>
  <c r="CG232" i="10"/>
  <c r="CF169" i="10"/>
  <c r="P73" i="11"/>
  <c r="V68" i="23" s="1"/>
  <c r="CA232" i="10"/>
  <c r="N73" i="11"/>
  <c r="T68" i="23" s="1"/>
  <c r="CB138" i="10"/>
  <c r="CD232" i="10"/>
  <c r="CB169" i="10"/>
  <c r="BZ163" i="10"/>
  <c r="CG222" i="10"/>
  <c r="CH222" i="10"/>
  <c r="CF138" i="10"/>
  <c r="CC222" i="10"/>
  <c r="CA169" i="10"/>
  <c r="CB232" i="10"/>
  <c r="BH25" i="23"/>
  <c r="BI25" i="23" s="1"/>
  <c r="BJ25" i="23" s="1"/>
  <c r="BG7" i="23"/>
  <c r="X57" i="11"/>
  <c r="W57" i="11"/>
  <c r="BG8" i="23"/>
  <c r="BH28" i="23"/>
  <c r="BI28" i="23" s="1"/>
  <c r="BJ28" i="23" s="1"/>
  <c r="X14" i="11"/>
  <c r="W14" i="11"/>
  <c r="W58" i="11"/>
  <c r="X58" i="11"/>
  <c r="Z85" i="23"/>
  <c r="R49" i="9"/>
  <c r="AP49" i="9" s="1"/>
  <c r="AP8" i="9"/>
  <c r="R13" i="9"/>
  <c r="AO13" i="9"/>
  <c r="E28" i="25" s="1"/>
  <c r="Q65" i="9"/>
  <c r="AO65" i="9" s="1"/>
  <c r="ED5" i="9" s="1"/>
  <c r="W36" i="11"/>
  <c r="X36" i="11"/>
  <c r="DR147" i="10"/>
  <c r="DQ147" i="10"/>
  <c r="DQ146" i="10"/>
  <c r="DR146" i="10"/>
  <c r="Y37" i="27"/>
  <c r="Y39" i="27"/>
  <c r="Y36" i="27"/>
  <c r="Y38" i="27"/>
  <c r="X11" i="19" l="1"/>
  <c r="BV124" i="10"/>
  <c r="BV141" i="10"/>
  <c r="BV125" i="10"/>
  <c r="BV130" i="10"/>
  <c r="BV123" i="10"/>
  <c r="H71" i="11" s="1"/>
  <c r="Y71" i="11" s="1"/>
  <c r="BV144" i="10"/>
  <c r="BV136" i="10"/>
  <c r="AE21" i="24" s="1"/>
  <c r="BV131" i="10"/>
  <c r="Z48" i="27" s="1"/>
  <c r="BV135" i="10"/>
  <c r="AE20" i="24" s="1"/>
  <c r="AE22" i="24" s="1"/>
  <c r="AE23" i="24" s="1"/>
  <c r="BV126" i="10"/>
  <c r="AE11" i="24" s="1"/>
  <c r="FG51" i="10"/>
  <c r="FG49" i="10"/>
  <c r="FG50" i="10"/>
  <c r="FG47" i="10"/>
  <c r="FG46" i="10"/>
  <c r="FG48" i="10"/>
  <c r="X112" i="10"/>
  <c r="X101" i="10"/>
  <c r="X102" i="10"/>
  <c r="X100" i="10"/>
  <c r="X99" i="10" s="1"/>
  <c r="X103" i="10" s="1"/>
  <c r="X105" i="10" s="1"/>
  <c r="X94" i="10"/>
  <c r="X93" i="10" s="1"/>
  <c r="X115" i="10"/>
  <c r="X114" i="10" s="1"/>
  <c r="X88" i="10"/>
  <c r="X90" i="10" s="1"/>
  <c r="X84" i="10"/>
  <c r="X113" i="10"/>
  <c r="X109" i="10"/>
  <c r="X96" i="10"/>
  <c r="X95" i="10" s="1"/>
  <c r="X111" i="10"/>
  <c r="X97" i="10"/>
  <c r="X116" i="10"/>
  <c r="X86" i="10"/>
  <c r="X85" i="10" s="1"/>
  <c r="X82" i="10"/>
  <c r="X81" i="10" s="1"/>
  <c r="X87" i="10"/>
  <c r="X89" i="10"/>
  <c r="X72" i="10"/>
  <c r="X73" i="10"/>
  <c r="X71" i="10"/>
  <c r="X70" i="10"/>
  <c r="X69" i="10" s="1"/>
  <c r="X66" i="10"/>
  <c r="X83" i="10"/>
  <c r="X98" i="10"/>
  <c r="X60" i="10"/>
  <c r="X59" i="10"/>
  <c r="X55" i="10"/>
  <c r="X52" i="10"/>
  <c r="X51" i="10"/>
  <c r="X53" i="10" s="1"/>
  <c r="X65" i="10"/>
  <c r="X64" i="10"/>
  <c r="X67" i="10" s="1"/>
  <c r="X74" i="10" s="1"/>
  <c r="X76" i="10" s="1"/>
  <c r="X50" i="10"/>
  <c r="X56" i="10"/>
  <c r="X49" i="10"/>
  <c r="X48" i="10" s="1"/>
  <c r="X61" i="10" s="1"/>
  <c r="HC66" i="10"/>
  <c r="HC64" i="10"/>
  <c r="AC58" i="16" s="1"/>
  <c r="HC63" i="10"/>
  <c r="HC60" i="10"/>
  <c r="AC54" i="16" s="1"/>
  <c r="HC52" i="10"/>
  <c r="HC74" i="10" s="1"/>
  <c r="HC65" i="10"/>
  <c r="HC58" i="10"/>
  <c r="HC57" i="10"/>
  <c r="HC53" i="10"/>
  <c r="HC59" i="10"/>
  <c r="HC49" i="10"/>
  <c r="HC47" i="10"/>
  <c r="HC48" i="10"/>
  <c r="HC51" i="10"/>
  <c r="BS26" i="10"/>
  <c r="BS21" i="10"/>
  <c r="BS15" i="10"/>
  <c r="BS20" i="10"/>
  <c r="BS8" i="10"/>
  <c r="BS16" i="10"/>
  <c r="BS11" i="10"/>
  <c r="BS10" i="10"/>
  <c r="BS33" i="10"/>
  <c r="BS29" i="10"/>
  <c r="BS9" i="10"/>
  <c r="BS91" i="10"/>
  <c r="BS86" i="10"/>
  <c r="BS78" i="10"/>
  <c r="BS85" i="10"/>
  <c r="BS84" i="10"/>
  <c r="BS65" i="10"/>
  <c r="BS81" i="10"/>
  <c r="BS90" i="10"/>
  <c r="BS71" i="10"/>
  <c r="BS60" i="10"/>
  <c r="BS72" i="10"/>
  <c r="BS66" i="10"/>
  <c r="BS59" i="10"/>
  <c r="BS58" i="10"/>
  <c r="BS57" i="10"/>
  <c r="BS54" i="10"/>
  <c r="BS67" i="10"/>
  <c r="BS50" i="10"/>
  <c r="BS49" i="10"/>
  <c r="BS47" i="10"/>
  <c r="BS46" i="10"/>
  <c r="FG14" i="10"/>
  <c r="FG13" i="10"/>
  <c r="FG10" i="10"/>
  <c r="FG12" i="10"/>
  <c r="FG9" i="10"/>
  <c r="FG11" i="10"/>
  <c r="DO16" i="10"/>
  <c r="DO14" i="10"/>
  <c r="DO17" i="10"/>
  <c r="DO15" i="10"/>
  <c r="DO18" i="10"/>
  <c r="DO9" i="10"/>
  <c r="DO13" i="10"/>
  <c r="DO12" i="10"/>
  <c r="DO11" i="10"/>
  <c r="DO10" i="10"/>
  <c r="DO66" i="10"/>
  <c r="DO65" i="10"/>
  <c r="DO60" i="10"/>
  <c r="DO59" i="10"/>
  <c r="DO52" i="10"/>
  <c r="DO51" i="10"/>
  <c r="DO58" i="10"/>
  <c r="DO64" i="10"/>
  <c r="DO54" i="10"/>
  <c r="DO53" i="10"/>
  <c r="DO49" i="10"/>
  <c r="DO50" i="10"/>
  <c r="DO47" i="10"/>
  <c r="DO46" i="10"/>
  <c r="HC14" i="10"/>
  <c r="HC13" i="10"/>
  <c r="HC11" i="10"/>
  <c r="HC10" i="10"/>
  <c r="HC9" i="10" s="1"/>
  <c r="HC12" i="10"/>
  <c r="BI87" i="9"/>
  <c r="DP20" i="10"/>
  <c r="O74" i="11"/>
  <c r="U71" i="23" s="1"/>
  <c r="BC35" i="23" s="1"/>
  <c r="BH87" i="9"/>
  <c r="S87" i="11"/>
  <c r="Y70" i="23" s="1"/>
  <c r="BG34" i="23" s="1"/>
  <c r="DQ45" i="10"/>
  <c r="DR148" i="10"/>
  <c r="DQ148" i="10"/>
  <c r="Z25" i="27"/>
  <c r="AE41" i="16"/>
  <c r="H57" i="11" s="1"/>
  <c r="H21" i="30"/>
  <c r="AN13" i="18"/>
  <c r="AN27" i="18" s="1"/>
  <c r="AW39" i="23" s="1"/>
  <c r="AA52" i="27"/>
  <c r="DP130" i="10"/>
  <c r="AL14" i="18" s="1"/>
  <c r="AL28" i="18" s="1"/>
  <c r="DP127" i="10"/>
  <c r="AL11" i="18" s="1"/>
  <c r="AL25" i="18" s="1"/>
  <c r="DP125" i="10"/>
  <c r="AL9" i="18" s="1"/>
  <c r="AL23" i="18" s="1"/>
  <c r="DP133" i="10"/>
  <c r="DP131" i="10"/>
  <c r="DP128" i="10"/>
  <c r="DP129" i="10"/>
  <c r="DP124" i="10"/>
  <c r="AL8" i="18" s="1"/>
  <c r="AL19" i="18" s="1"/>
  <c r="DP126" i="10"/>
  <c r="AP30" i="18"/>
  <c r="K15" i="11"/>
  <c r="AY40" i="23"/>
  <c r="J25" i="11"/>
  <c r="J19" i="11"/>
  <c r="P33" i="23" s="1"/>
  <c r="AX30" i="23" s="1"/>
  <c r="J48" i="11"/>
  <c r="J49" i="11" s="1"/>
  <c r="P40" i="23"/>
  <c r="P43" i="23" s="1"/>
  <c r="AX38" i="23"/>
  <c r="AO24" i="18"/>
  <c r="HD50" i="10"/>
  <c r="HD72" i="10" s="1"/>
  <c r="HD73" i="10"/>
  <c r="HD126" i="10"/>
  <c r="HD128" i="10"/>
  <c r="AD45" i="16" s="1"/>
  <c r="HD127" i="10"/>
  <c r="AD44" i="16" s="1"/>
  <c r="HD46" i="10"/>
  <c r="HD70" i="10" s="1"/>
  <c r="HD124" i="10"/>
  <c r="AD59" i="16"/>
  <c r="Y28" i="27"/>
  <c r="J26" i="11"/>
  <c r="AO29" i="18"/>
  <c r="J16" i="11" s="1"/>
  <c r="P27" i="23" s="1"/>
  <c r="HB122" i="10"/>
  <c r="HB43" i="10"/>
  <c r="HB41" i="10" s="1"/>
  <c r="HA7" i="10"/>
  <c r="HB5" i="10"/>
  <c r="DO3" i="10"/>
  <c r="DO123" i="10"/>
  <c r="AA22" i="27"/>
  <c r="AN15" i="18"/>
  <c r="AW38" i="23" s="1"/>
  <c r="AM13" i="18"/>
  <c r="AM27" i="18" s="1"/>
  <c r="Z52" i="27"/>
  <c r="DP71" i="10"/>
  <c r="DP132" i="10"/>
  <c r="DP70" i="10"/>
  <c r="K38" i="11"/>
  <c r="K36" i="11"/>
  <c r="AO18" i="18"/>
  <c r="J27" i="11"/>
  <c r="HD62" i="10"/>
  <c r="AD57" i="16"/>
  <c r="AD56" i="16" s="1"/>
  <c r="AC52" i="16"/>
  <c r="AC60" i="16"/>
  <c r="DO145" i="10"/>
  <c r="DO139" i="10"/>
  <c r="EC141" i="10"/>
  <c r="Q163" i="9" s="1"/>
  <c r="AN17" i="18"/>
  <c r="AY32" i="18" s="1"/>
  <c r="Z29" i="27"/>
  <c r="AM12" i="18"/>
  <c r="AM26" i="18" s="1"/>
  <c r="Z22" i="27"/>
  <c r="AM15" i="18"/>
  <c r="H30" i="30"/>
  <c r="Q43" i="23"/>
  <c r="Q45" i="23"/>
  <c r="Q41" i="23"/>
  <c r="HD56" i="10"/>
  <c r="AD51" i="16"/>
  <c r="AD50" i="16" s="1"/>
  <c r="HD71" i="10"/>
  <c r="HD125" i="10"/>
  <c r="AD42" i="16" s="1"/>
  <c r="Y27" i="27"/>
  <c r="AD53" i="16"/>
  <c r="H22" i="30"/>
  <c r="AE43" i="16"/>
  <c r="H58" i="11" s="1"/>
  <c r="Y58" i="11" s="1"/>
  <c r="Z26" i="27"/>
  <c r="AN24" i="18"/>
  <c r="I25" i="11"/>
  <c r="EC140" i="10"/>
  <c r="DR134" i="10"/>
  <c r="AN16" i="18"/>
  <c r="AM16" i="18"/>
  <c r="AX31" i="18" s="1"/>
  <c r="S17" i="11" s="1"/>
  <c r="DQ134" i="10"/>
  <c r="EB140" i="10"/>
  <c r="L14" i="11"/>
  <c r="R26" i="23"/>
  <c r="DM7" i="10"/>
  <c r="DN43" i="10"/>
  <c r="DN41" i="10" s="1"/>
  <c r="DN122" i="10"/>
  <c r="DN5" i="10"/>
  <c r="AN12" i="18"/>
  <c r="AN26" i="18" s="1"/>
  <c r="AW33" i="23" s="1"/>
  <c r="AA29" i="27"/>
  <c r="EB141" i="10"/>
  <c r="AM17" i="18"/>
  <c r="AX32" i="18" s="1"/>
  <c r="AM10" i="18"/>
  <c r="Z21" i="27"/>
  <c r="H29" i="30"/>
  <c r="DP48" i="10"/>
  <c r="DP57" i="10"/>
  <c r="HC3" i="10"/>
  <c r="BM122" i="9"/>
  <c r="AO16" i="9"/>
  <c r="E32" i="25" s="1"/>
  <c r="BX138" i="10"/>
  <c r="X12" i="19"/>
  <c r="AE16" i="27"/>
  <c r="CG149" i="10"/>
  <c r="AK16" i="27"/>
  <c r="S72" i="11"/>
  <c r="Y46" i="23" s="1"/>
  <c r="H99" i="11"/>
  <c r="Y99" i="11" s="1"/>
  <c r="Y23" i="11"/>
  <c r="AC22" i="16"/>
  <c r="X45" i="27"/>
  <c r="AC21" i="16"/>
  <c r="AC29" i="16" s="1"/>
  <c r="X46" i="27"/>
  <c r="X47" i="27"/>
  <c r="H35" i="30"/>
  <c r="J13" i="30"/>
  <c r="W3" i="27"/>
  <c r="W5" i="27"/>
  <c r="W9" i="27"/>
  <c r="W4" i="27"/>
  <c r="W2" i="27"/>
  <c r="W6" i="27"/>
  <c r="W8" i="27"/>
  <c r="V7" i="10"/>
  <c r="AH6" i="18"/>
  <c r="W122" i="10"/>
  <c r="V6" i="19"/>
  <c r="Z6" i="24"/>
  <c r="W43" i="10"/>
  <c r="W41" i="10" s="1"/>
  <c r="W5" i="10"/>
  <c r="Z9" i="16"/>
  <c r="FG3" i="10"/>
  <c r="H33" i="30"/>
  <c r="S101" i="11"/>
  <c r="Y89" i="23" s="1"/>
  <c r="BF13" i="23" s="1"/>
  <c r="S102" i="11"/>
  <c r="Y91" i="23" s="1"/>
  <c r="BF10" i="23" s="1"/>
  <c r="S104" i="11"/>
  <c r="Y90" i="23" s="1"/>
  <c r="BF9" i="23" s="1"/>
  <c r="S103" i="11"/>
  <c r="Y92" i="23" s="1"/>
  <c r="BF11" i="23" s="1"/>
  <c r="X30" i="27"/>
  <c r="X7" i="27"/>
  <c r="Y129" i="10"/>
  <c r="Y141" i="10"/>
  <c r="AB28" i="16" s="1"/>
  <c r="Y140" i="10"/>
  <c r="AB27" i="16" s="1"/>
  <c r="Y136" i="10"/>
  <c r="AB23" i="16" s="1"/>
  <c r="Y135" i="10"/>
  <c r="Y148" i="10"/>
  <c r="Y139" i="10"/>
  <c r="AB26" i="16" s="1"/>
  <c r="Y127" i="10"/>
  <c r="AB14" i="16" s="1"/>
  <c r="Y124" i="10"/>
  <c r="Y121" i="10" s="1"/>
  <c r="Y145" i="10"/>
  <c r="AB32" i="16" s="1"/>
  <c r="AB34" i="16" s="1"/>
  <c r="AB35" i="16" s="1"/>
  <c r="Y134" i="10"/>
  <c r="Y128" i="10"/>
  <c r="Y147" i="10"/>
  <c r="W14" i="27" s="1"/>
  <c r="Y126" i="10"/>
  <c r="AB13" i="16" s="1"/>
  <c r="Y142" i="10"/>
  <c r="W13" i="27" s="1"/>
  <c r="Y137" i="10"/>
  <c r="AB24" i="16" s="1"/>
  <c r="Y138" i="10"/>
  <c r="AB25" i="16" s="1"/>
  <c r="Y130" i="10"/>
  <c r="AB17" i="16" s="1"/>
  <c r="Y125" i="10"/>
  <c r="AB12" i="16" s="1"/>
  <c r="AB11" i="16" s="1"/>
  <c r="Y146" i="10"/>
  <c r="AB33" i="16" s="1"/>
  <c r="AG16" i="27"/>
  <c r="M74" i="11"/>
  <c r="S71" i="23" s="1"/>
  <c r="BA35" i="23" s="1"/>
  <c r="BU51" i="10"/>
  <c r="BU55" i="10" s="1"/>
  <c r="BU61" i="10" s="1"/>
  <c r="BU68" i="10" s="1"/>
  <c r="BU75" i="10" s="1"/>
  <c r="BU79" i="10" s="1"/>
  <c r="BU82" i="10" s="1"/>
  <c r="BU87" i="10" s="1"/>
  <c r="BU148" i="10" s="1"/>
  <c r="W24" i="11"/>
  <c r="X24" i="11"/>
  <c r="Z31" i="23"/>
  <c r="Y43" i="25"/>
  <c r="Y44" i="25" s="1"/>
  <c r="X46" i="25"/>
  <c r="X45" i="25"/>
  <c r="X48" i="25"/>
  <c r="X47" i="25"/>
  <c r="X151" i="10"/>
  <c r="V1" i="27"/>
  <c r="X8" i="10"/>
  <c r="X3" i="10"/>
  <c r="X27" i="10"/>
  <c r="X16" i="10"/>
  <c r="X32" i="10"/>
  <c r="X33" i="10" s="1"/>
  <c r="X36" i="10"/>
  <c r="X20" i="10"/>
  <c r="Y34" i="10"/>
  <c r="Q183" i="9"/>
  <c r="Q31" i="9" s="1"/>
  <c r="AO31" i="9" s="1"/>
  <c r="T72" i="11"/>
  <c r="Z46" i="23" s="1"/>
  <c r="FF43" i="10"/>
  <c r="FF41" i="10" s="1"/>
  <c r="FF5" i="10"/>
  <c r="FF122" i="10"/>
  <c r="FE7" i="10"/>
  <c r="X20" i="27"/>
  <c r="X19" i="27"/>
  <c r="O87" i="11"/>
  <c r="U70" i="23" s="1"/>
  <c r="BC34" i="23" s="1"/>
  <c r="CA149" i="10"/>
  <c r="H32" i="30"/>
  <c r="X12" i="27"/>
  <c r="AC16" i="16"/>
  <c r="AC6" i="16"/>
  <c r="AC18" i="16"/>
  <c r="AC36" i="16" s="1"/>
  <c r="AI4" i="18"/>
  <c r="AI22" i="18"/>
  <c r="AI5" i="18"/>
  <c r="T104" i="11"/>
  <c r="Q180" i="9"/>
  <c r="T102" i="11"/>
  <c r="T101" i="11"/>
  <c r="T103" i="11"/>
  <c r="DY17" i="9"/>
  <c r="DU17" i="9"/>
  <c r="DX17" i="9"/>
  <c r="DT17" i="9"/>
  <c r="DW17" i="9"/>
  <c r="DS17" i="9"/>
  <c r="DE17" i="9"/>
  <c r="DA17" i="9"/>
  <c r="DH17" i="9" s="1"/>
  <c r="DV17" i="9"/>
  <c r="DD17" i="9"/>
  <c r="DG17" i="9"/>
  <c r="DC17" i="9"/>
  <c r="DF17" i="9"/>
  <c r="DB17" i="9"/>
  <c r="CX17" i="9"/>
  <c r="CR17" i="9"/>
  <c r="CK17" i="9"/>
  <c r="BI55" i="9" s="1"/>
  <c r="CI17" i="9"/>
  <c r="CP17" i="9" s="1"/>
  <c r="DM17" i="9"/>
  <c r="CU17" i="9"/>
  <c r="CT17" i="9"/>
  <c r="CS17" i="9"/>
  <c r="BH23" i="9" s="1"/>
  <c r="CN17" i="9"/>
  <c r="BL55" i="9" s="1"/>
  <c r="DK17" i="9"/>
  <c r="DL17" i="9"/>
  <c r="CV17" i="9"/>
  <c r="CJ17" i="9"/>
  <c r="BH55" i="9" s="1"/>
  <c r="CL17" i="9"/>
  <c r="BJ55" i="9" s="1"/>
  <c r="CW17" i="9"/>
  <c r="CM17" i="9"/>
  <c r="BK55" i="9" s="1"/>
  <c r="CO17" i="9"/>
  <c r="BM55" i="9" s="1"/>
  <c r="DJ17" i="9"/>
  <c r="DO17" i="9"/>
  <c r="DN17" i="9"/>
  <c r="DP17" i="9"/>
  <c r="FH129" i="10"/>
  <c r="W13" i="19" s="1"/>
  <c r="FH128" i="10"/>
  <c r="FH126" i="10"/>
  <c r="W10" i="19" s="1"/>
  <c r="FH127" i="10"/>
  <c r="FH125" i="10"/>
  <c r="W9" i="19" s="1"/>
  <c r="FH124" i="10"/>
  <c r="W8" i="19" s="1"/>
  <c r="X11" i="27"/>
  <c r="AC15" i="16"/>
  <c r="R24" i="11" s="1"/>
  <c r="X31" i="23" s="1"/>
  <c r="Z131" i="10"/>
  <c r="X10" i="27" s="1"/>
  <c r="AJ51" i="27"/>
  <c r="AJ31" i="27"/>
  <c r="AJ34" i="27"/>
  <c r="AJ33" i="27"/>
  <c r="AJ32" i="27"/>
  <c r="Y174" i="10"/>
  <c r="Y166" i="10"/>
  <c r="Y159" i="10"/>
  <c r="Y164" i="10"/>
  <c r="Y154" i="10"/>
  <c r="Y155" i="10"/>
  <c r="Y158" i="10"/>
  <c r="Y167" i="10"/>
  <c r="Y157" i="10"/>
  <c r="W24" i="27" s="1"/>
  <c r="Y169" i="10"/>
  <c r="Y168" i="10"/>
  <c r="Y176" i="10"/>
  <c r="Y156" i="10"/>
  <c r="Y177" i="10"/>
  <c r="Y163" i="10"/>
  <c r="Y160" i="10"/>
  <c r="Y165" i="10"/>
  <c r="Y175" i="10"/>
  <c r="Y171" i="10"/>
  <c r="Y170" i="10"/>
  <c r="Y153" i="10"/>
  <c r="X117" i="10"/>
  <c r="X119" i="10" s="1"/>
  <c r="X57" i="10"/>
  <c r="X110" i="10"/>
  <c r="AA39" i="16"/>
  <c r="AA5" i="24"/>
  <c r="AA4" i="24"/>
  <c r="AA63" i="16"/>
  <c r="AA3" i="24"/>
  <c r="AA7" i="16"/>
  <c r="AA48" i="16"/>
  <c r="AA8" i="16"/>
  <c r="X4" i="19"/>
  <c r="X7" i="19" s="1"/>
  <c r="AJ3" i="18"/>
  <c r="AJ7" i="18" s="1"/>
  <c r="AB5" i="16"/>
  <c r="AB10" i="16" s="1"/>
  <c r="AB40" i="16" s="1"/>
  <c r="AB49" i="16" s="1"/>
  <c r="AW28" i="23"/>
  <c r="AV8" i="23"/>
  <c r="O76" i="11"/>
  <c r="U73" i="23" s="1"/>
  <c r="O75" i="11"/>
  <c r="U72" i="23" s="1"/>
  <c r="S76" i="11"/>
  <c r="Y73" i="23" s="1"/>
  <c r="S75" i="11"/>
  <c r="Y72" i="23" s="1"/>
  <c r="M76" i="11"/>
  <c r="S73" i="23" s="1"/>
  <c r="M75" i="11"/>
  <c r="S72" i="23" s="1"/>
  <c r="I71" i="11"/>
  <c r="O67" i="23" s="1"/>
  <c r="CD145" i="10"/>
  <c r="AH16" i="27" s="1"/>
  <c r="AH50" i="27"/>
  <c r="BY145" i="10"/>
  <c r="K74" i="11" s="1"/>
  <c r="Q71" i="23" s="1"/>
  <c r="AY35" i="23" s="1"/>
  <c r="AC50" i="27"/>
  <c r="BZ145" i="10"/>
  <c r="AD16" i="27" s="1"/>
  <c r="AD50" i="27"/>
  <c r="U49" i="25"/>
  <c r="X38" i="11"/>
  <c r="W38" i="11"/>
  <c r="J67" i="11"/>
  <c r="P69" i="23" s="1"/>
  <c r="BN86" i="9"/>
  <c r="BE86" i="9" s="1"/>
  <c r="BZ230" i="10"/>
  <c r="BX168" i="10"/>
  <c r="BZ232" i="10" s="1"/>
  <c r="BZ218" i="10"/>
  <c r="BZ222" i="10" s="1"/>
  <c r="BZ227" i="10" s="1"/>
  <c r="BX158" i="10"/>
  <c r="BX163" i="10" s="1"/>
  <c r="AG17" i="24"/>
  <c r="AG18" i="24" s="1"/>
  <c r="AG13" i="24"/>
  <c r="AG27" i="24"/>
  <c r="AG30" i="24" s="1"/>
  <c r="AG31" i="24" s="1"/>
  <c r="AG24" i="24"/>
  <c r="BT64" i="10"/>
  <c r="BJ122" i="9"/>
  <c r="BH122" i="9"/>
  <c r="DZ16" i="9"/>
  <c r="BM87" i="9"/>
  <c r="BK122" i="9"/>
  <c r="BJ87" i="9"/>
  <c r="BJ22" i="9"/>
  <c r="BG54" i="9"/>
  <c r="BN54" i="9" s="1"/>
  <c r="BE54" i="9" s="1"/>
  <c r="BW127" i="10"/>
  <c r="AA15" i="27"/>
  <c r="AF8" i="24"/>
  <c r="AF12" i="24" s="1"/>
  <c r="BW154" i="10"/>
  <c r="AF15" i="24"/>
  <c r="BW161" i="10"/>
  <c r="AF21" i="24"/>
  <c r="BW167" i="10"/>
  <c r="BY231" i="10" s="1"/>
  <c r="BW162" i="10"/>
  <c r="BY226" i="10" s="1"/>
  <c r="AF16" i="24"/>
  <c r="BW157" i="10"/>
  <c r="BY221" i="10" s="1"/>
  <c r="AF11" i="24"/>
  <c r="AF10" i="24"/>
  <c r="BW156" i="10"/>
  <c r="BY220" i="10" s="1"/>
  <c r="BN21" i="9"/>
  <c r="BE21" i="9" s="1"/>
  <c r="BG122" i="9"/>
  <c r="BN122" i="9" s="1"/>
  <c r="BE122" i="9" s="1"/>
  <c r="CB19" i="9"/>
  <c r="CC18" i="9"/>
  <c r="CD18" i="9" s="1"/>
  <c r="CF18" i="9" s="1"/>
  <c r="BS185" i="10"/>
  <c r="BT184" i="10"/>
  <c r="BT183" i="10" s="1"/>
  <c r="BT217" i="10"/>
  <c r="BV162" i="10"/>
  <c r="BV156" i="10"/>
  <c r="AE10" i="24"/>
  <c r="BV166" i="10"/>
  <c r="BV137" i="10"/>
  <c r="BV179" i="10"/>
  <c r="AE33" i="24"/>
  <c r="AE34" i="24" s="1"/>
  <c r="BV167" i="10"/>
  <c r="BK87" i="9"/>
  <c r="BL22" i="9"/>
  <c r="BH22" i="9"/>
  <c r="BI22" i="9"/>
  <c r="BI123" i="9" s="1"/>
  <c r="BM22" i="9"/>
  <c r="BT48" i="10"/>
  <c r="BT45" i="10"/>
  <c r="BT12" i="10"/>
  <c r="BT17" i="10" s="1"/>
  <c r="BT22" i="10"/>
  <c r="BU23" i="10"/>
  <c r="BU27" i="10" s="1"/>
  <c r="BU30" i="10" s="1"/>
  <c r="BU34" i="10" s="1"/>
  <c r="BI122" i="9"/>
  <c r="DQ16" i="9"/>
  <c r="BG87" i="9"/>
  <c r="CY16" i="9"/>
  <c r="BG22" i="9"/>
  <c r="AF9" i="24"/>
  <c r="BW155" i="10"/>
  <c r="BY219" i="10" s="1"/>
  <c r="AF33" i="24"/>
  <c r="AF34" i="24" s="1"/>
  <c r="BW179" i="10"/>
  <c r="BW175" i="10"/>
  <c r="BY239" i="10" s="1"/>
  <c r="AF29" i="24"/>
  <c r="BW137" i="10"/>
  <c r="AF20" i="24"/>
  <c r="AF22" i="24" s="1"/>
  <c r="AF23" i="24" s="1"/>
  <c r="BW166" i="10"/>
  <c r="BW172" i="10"/>
  <c r="BY236" i="10" s="1"/>
  <c r="AF26" i="24"/>
  <c r="BF23" i="9"/>
  <c r="BF55" i="9"/>
  <c r="BF88" i="9"/>
  <c r="BF124" i="9"/>
  <c r="BS3" i="10"/>
  <c r="AB2" i="24" s="1"/>
  <c r="AB7" i="24" s="1"/>
  <c r="BQ7" i="10"/>
  <c r="BR43" i="10"/>
  <c r="BR41" i="10" s="1"/>
  <c r="BR122" i="10"/>
  <c r="BR153" i="10" s="1"/>
  <c r="BR5" i="10"/>
  <c r="AE8" i="24"/>
  <c r="AE12" i="24" s="1"/>
  <c r="BV154" i="10"/>
  <c r="BV155" i="10"/>
  <c r="AE9" i="24"/>
  <c r="BV175" i="10"/>
  <c r="AE29" i="24"/>
  <c r="BV172" i="10"/>
  <c r="AE26" i="24"/>
  <c r="AE15" i="24"/>
  <c r="BV161" i="10"/>
  <c r="BV157" i="10"/>
  <c r="CG173" i="10"/>
  <c r="CG176" i="10" s="1"/>
  <c r="S86" i="11" s="1"/>
  <c r="BL87" i="9"/>
  <c r="BK22" i="9"/>
  <c r="BT73" i="10"/>
  <c r="CA227" i="10"/>
  <c r="BY169" i="10"/>
  <c r="BY173" i="10" s="1"/>
  <c r="BY176" i="10" s="1"/>
  <c r="CB227" i="10"/>
  <c r="CE169" i="10"/>
  <c r="ED11" i="9"/>
  <c r="AO149" i="9"/>
  <c r="AO146" i="9"/>
  <c r="AO17" i="9"/>
  <c r="E33" i="25" s="1"/>
  <c r="Q25" i="9"/>
  <c r="AO25" i="9" s="1"/>
  <c r="AO136" i="9"/>
  <c r="Q34" i="9"/>
  <c r="AO34" i="9" s="1"/>
  <c r="Q137" i="9"/>
  <c r="Q140" i="9"/>
  <c r="CH169" i="10"/>
  <c r="CH142" i="10"/>
  <c r="CE142" i="10"/>
  <c r="X73" i="11"/>
  <c r="W73" i="11"/>
  <c r="Z68" i="23"/>
  <c r="CF227" i="10"/>
  <c r="CG227" i="10"/>
  <c r="CE227" i="10"/>
  <c r="CF142" i="10"/>
  <c r="CH227" i="10"/>
  <c r="CB173" i="10"/>
  <c r="CB176" i="10" s="1"/>
  <c r="CF173" i="10"/>
  <c r="CF176" i="10" s="1"/>
  <c r="BY149" i="10"/>
  <c r="BX142" i="10"/>
  <c r="CC227" i="10"/>
  <c r="CA173" i="10"/>
  <c r="CA176" i="10" s="1"/>
  <c r="BZ169" i="10"/>
  <c r="CB142" i="10"/>
  <c r="BB12" i="23"/>
  <c r="O86" i="11"/>
  <c r="CC180" i="10"/>
  <c r="CD173" i="10"/>
  <c r="CD176" i="10" s="1"/>
  <c r="CD227" i="10"/>
  <c r="R65" i="9"/>
  <c r="AP65" i="9" s="1"/>
  <c r="AP13" i="9"/>
  <c r="Z61" i="23"/>
  <c r="BH29" i="23" s="1"/>
  <c r="BI29" i="23" s="1"/>
  <c r="BJ29" i="23" s="1"/>
  <c r="W54" i="11"/>
  <c r="X54" i="11"/>
  <c r="DP147" i="10"/>
  <c r="DP146" i="10"/>
  <c r="X38" i="27"/>
  <c r="X39" i="27"/>
  <c r="X36" i="27"/>
  <c r="X37" i="27"/>
  <c r="Z15" i="27" l="1"/>
  <c r="P45" i="23"/>
  <c r="AE16" i="24"/>
  <c r="BV127" i="10"/>
  <c r="P41" i="23"/>
  <c r="I48" i="11"/>
  <c r="I49" i="11" s="1"/>
  <c r="I38" i="11" s="1"/>
  <c r="I19" i="11"/>
  <c r="O33" i="23" s="1"/>
  <c r="AW30" i="23" s="1"/>
  <c r="BR20" i="10"/>
  <c r="BR26" i="10"/>
  <c r="BR21" i="10"/>
  <c r="BR33" i="10"/>
  <c r="BR29" i="10"/>
  <c r="BR16" i="10"/>
  <c r="BR15" i="10"/>
  <c r="BR11" i="10"/>
  <c r="BR8" i="10"/>
  <c r="BR10" i="10"/>
  <c r="BR9" i="10"/>
  <c r="FF51" i="10"/>
  <c r="FF49" i="10"/>
  <c r="FF50" i="10"/>
  <c r="FF47" i="10"/>
  <c r="FF46" i="10"/>
  <c r="FF48" i="10"/>
  <c r="HB14" i="10"/>
  <c r="HB13" i="10"/>
  <c r="HB12" i="10"/>
  <c r="HB11" i="10"/>
  <c r="HB10" i="10"/>
  <c r="DN64" i="10"/>
  <c r="DN66" i="10"/>
  <c r="DN65" i="10"/>
  <c r="DN59" i="10"/>
  <c r="DN54" i="10"/>
  <c r="DN53" i="10"/>
  <c r="DN60" i="10"/>
  <c r="DN52" i="10"/>
  <c r="DN51" i="10"/>
  <c r="DN58" i="10"/>
  <c r="DN50" i="10"/>
  <c r="DN49" i="10"/>
  <c r="DN47" i="10"/>
  <c r="DN46" i="10"/>
  <c r="BR86" i="10"/>
  <c r="BR85" i="10"/>
  <c r="BR91" i="10"/>
  <c r="BR90" i="10"/>
  <c r="BR72" i="10"/>
  <c r="BR67" i="10"/>
  <c r="BR66" i="10"/>
  <c r="BR78" i="10"/>
  <c r="BR84" i="10"/>
  <c r="BR81" i="10"/>
  <c r="BR71" i="10"/>
  <c r="BR60" i="10"/>
  <c r="BR65" i="10"/>
  <c r="BR59" i="10"/>
  <c r="BR58" i="10"/>
  <c r="BR57" i="10"/>
  <c r="BR54" i="10"/>
  <c r="BR49" i="10"/>
  <c r="BR50" i="10"/>
  <c r="BR47" i="10"/>
  <c r="BR46" i="10"/>
  <c r="W113" i="10"/>
  <c r="W102" i="10"/>
  <c r="W116" i="10"/>
  <c r="W112" i="10"/>
  <c r="W96" i="10"/>
  <c r="W95" i="10" s="1"/>
  <c r="W87" i="10"/>
  <c r="W101" i="10"/>
  <c r="W98" i="10"/>
  <c r="W94" i="10"/>
  <c r="W93" i="10" s="1"/>
  <c r="W86" i="10"/>
  <c r="W85" i="10" s="1"/>
  <c r="W100" i="10"/>
  <c r="W99" i="10" s="1"/>
  <c r="W103" i="10" s="1"/>
  <c r="W105" i="10" s="1"/>
  <c r="W109" i="10"/>
  <c r="W117" i="10" s="1"/>
  <c r="W119" i="10" s="1"/>
  <c r="W111" i="10"/>
  <c r="W110" i="10" s="1"/>
  <c r="W89" i="10"/>
  <c r="W73" i="10"/>
  <c r="W115" i="10"/>
  <c r="W83" i="10"/>
  <c r="W65" i="10"/>
  <c r="W97" i="10"/>
  <c r="W84" i="10"/>
  <c r="W72" i="10"/>
  <c r="W88" i="10"/>
  <c r="W90" i="10" s="1"/>
  <c r="W70" i="10"/>
  <c r="W69" i="10" s="1"/>
  <c r="W66" i="10"/>
  <c r="W64" i="10"/>
  <c r="W67" i="10" s="1"/>
  <c r="W74" i="10" s="1"/>
  <c r="W76" i="10" s="1"/>
  <c r="W60" i="10"/>
  <c r="W59" i="10"/>
  <c r="W82" i="10"/>
  <c r="W81" i="10" s="1"/>
  <c r="W71" i="10"/>
  <c r="W56" i="10"/>
  <c r="W55" i="10"/>
  <c r="W57" i="10" s="1"/>
  <c r="W52" i="10"/>
  <c r="W51" i="10"/>
  <c r="W53" i="10" s="1"/>
  <c r="W50" i="10"/>
  <c r="W49" i="10"/>
  <c r="W48" i="10" s="1"/>
  <c r="W61" i="10" s="1"/>
  <c r="HB66" i="10"/>
  <c r="AB60" i="16" s="1"/>
  <c r="HB65" i="10"/>
  <c r="HB64" i="10"/>
  <c r="AB58" i="16" s="1"/>
  <c r="HB63" i="10"/>
  <c r="HB60" i="10"/>
  <c r="AB54" i="16" s="1"/>
  <c r="HB59" i="10"/>
  <c r="HB51" i="10"/>
  <c r="HB52" i="10"/>
  <c r="HB74" i="10" s="1"/>
  <c r="HB58" i="10"/>
  <c r="AB52" i="16" s="1"/>
  <c r="HB57" i="10"/>
  <c r="HB49" i="10"/>
  <c r="HB53" i="10"/>
  <c r="HB47" i="10"/>
  <c r="HB48" i="10"/>
  <c r="FF14" i="10"/>
  <c r="FF13" i="10"/>
  <c r="FF12" i="10"/>
  <c r="FF11" i="10"/>
  <c r="FF9" i="10"/>
  <c r="FF10" i="10"/>
  <c r="DN17" i="10"/>
  <c r="DN15" i="10"/>
  <c r="DN16" i="10"/>
  <c r="DN18" i="10"/>
  <c r="DN10" i="10"/>
  <c r="DN9" i="10"/>
  <c r="DN13" i="10"/>
  <c r="DN12" i="10"/>
  <c r="DN11" i="10"/>
  <c r="DN14" i="10"/>
  <c r="O40" i="23"/>
  <c r="O43" i="23" s="1"/>
  <c r="BH123" i="9"/>
  <c r="K87" i="11"/>
  <c r="Q70" i="23" s="1"/>
  <c r="AY34" i="23" s="1"/>
  <c r="AC16" i="27"/>
  <c r="HC128" i="10"/>
  <c r="AC45" i="16" s="1"/>
  <c r="HC127" i="10"/>
  <c r="AC44" i="16" s="1"/>
  <c r="AX40" i="23"/>
  <c r="DP45" i="10"/>
  <c r="AX33" i="18"/>
  <c r="S18" i="11" s="1"/>
  <c r="Y29" i="23" s="1"/>
  <c r="DP148" i="10"/>
  <c r="DN123" i="10"/>
  <c r="EB142" i="10"/>
  <c r="AK23" i="27"/>
  <c r="S28" i="11" s="1"/>
  <c r="I15" i="11"/>
  <c r="HC62" i="10"/>
  <c r="AC57" i="16"/>
  <c r="AC56" i="16" s="1"/>
  <c r="X28" i="27"/>
  <c r="AC59" i="16"/>
  <c r="EA140" i="10"/>
  <c r="AL16" i="18"/>
  <c r="AW31" i="18" s="1"/>
  <c r="R17" i="11" s="1"/>
  <c r="X28" i="23" s="1"/>
  <c r="DP134" i="10"/>
  <c r="I26" i="11"/>
  <c r="AW40" i="23" s="1"/>
  <c r="AN29" i="18"/>
  <c r="I16" i="11" s="1"/>
  <c r="O27" i="23" s="1"/>
  <c r="DO57" i="10"/>
  <c r="DO128" i="10"/>
  <c r="DO124" i="10"/>
  <c r="AK8" i="18" s="1"/>
  <c r="AK19" i="18" s="1"/>
  <c r="DO131" i="10"/>
  <c r="DO125" i="10"/>
  <c r="AK9" i="18" s="1"/>
  <c r="AK23" i="18" s="1"/>
  <c r="DO133" i="10"/>
  <c r="DO126" i="10"/>
  <c r="DO129" i="10"/>
  <c r="DO130" i="10"/>
  <c r="AK14" i="18" s="1"/>
  <c r="AK28" i="18" s="1"/>
  <c r="DO127" i="10"/>
  <c r="AK11" i="18" s="1"/>
  <c r="J36" i="11"/>
  <c r="J38" i="11"/>
  <c r="K14" i="11"/>
  <c r="Q26" i="23"/>
  <c r="AL13" i="18"/>
  <c r="AL27" i="18" s="1"/>
  <c r="Y52" i="27"/>
  <c r="Y57" i="11"/>
  <c r="H54" i="11"/>
  <c r="Y54" i="11" s="1"/>
  <c r="H48" i="11"/>
  <c r="H19" i="11"/>
  <c r="Y19" i="11" s="1"/>
  <c r="H25" i="11"/>
  <c r="Y25" i="11" s="1"/>
  <c r="AM24" i="18"/>
  <c r="DM5" i="10"/>
  <c r="DM43" i="10"/>
  <c r="DM41" i="10" s="1"/>
  <c r="DL7" i="10"/>
  <c r="DM122" i="10"/>
  <c r="EC142" i="10"/>
  <c r="I31" i="30" s="1"/>
  <c r="I43" i="30" s="1"/>
  <c r="Q162" i="9"/>
  <c r="Q57" i="9" s="1"/>
  <c r="AO57" i="9" s="1"/>
  <c r="AL23" i="27"/>
  <c r="T28" i="11" s="1"/>
  <c r="X28" i="11" s="1"/>
  <c r="HC56" i="10"/>
  <c r="AC51" i="16"/>
  <c r="AC50" i="16" s="1"/>
  <c r="AO30" i="18"/>
  <c r="J15" i="11"/>
  <c r="Y29" i="27"/>
  <c r="AL12" i="18"/>
  <c r="AL26" i="18" s="1"/>
  <c r="DN3" i="10"/>
  <c r="AY7" i="23"/>
  <c r="AZ25" i="23"/>
  <c r="AM18" i="18"/>
  <c r="H27" i="11"/>
  <c r="Y27" i="11" s="1"/>
  <c r="H26" i="11"/>
  <c r="Y26" i="11" s="1"/>
  <c r="AM29" i="18"/>
  <c r="H16" i="11" s="1"/>
  <c r="Y16" i="11" s="1"/>
  <c r="X27" i="27"/>
  <c r="AC53" i="16"/>
  <c r="HB3" i="10"/>
  <c r="HB9" i="10"/>
  <c r="Y25" i="27"/>
  <c r="AD41" i="16"/>
  <c r="AD43" i="16"/>
  <c r="Y26" i="27"/>
  <c r="Y21" i="27"/>
  <c r="AL10" i="18"/>
  <c r="AL24" i="18" s="1"/>
  <c r="Y22" i="27"/>
  <c r="AL15" i="18"/>
  <c r="AL29" i="18" s="1"/>
  <c r="DO20" i="10"/>
  <c r="HC126" i="10"/>
  <c r="H44" i="30"/>
  <c r="H42" i="30"/>
  <c r="DN139" i="10"/>
  <c r="DN145" i="10"/>
  <c r="AN18" i="18"/>
  <c r="I27" i="11"/>
  <c r="AY31" i="18"/>
  <c r="AO163" i="9"/>
  <c r="R163" i="9"/>
  <c r="HC73" i="10"/>
  <c r="HC50" i="10"/>
  <c r="HC72" i="10" s="1"/>
  <c r="HC124" i="10"/>
  <c r="HC46" i="10"/>
  <c r="HC70" i="10" s="1"/>
  <c r="HC71" i="10"/>
  <c r="HC125" i="10"/>
  <c r="AC42" i="16" s="1"/>
  <c r="DO70" i="10"/>
  <c r="DO71" i="10"/>
  <c r="DO132" i="10"/>
  <c r="DO48" i="10"/>
  <c r="HA122" i="10"/>
  <c r="HA5" i="10"/>
  <c r="HA43" i="10"/>
  <c r="HA41" i="10" s="1"/>
  <c r="GZ7" i="10"/>
  <c r="EA141" i="10"/>
  <c r="AL17" i="18"/>
  <c r="AW32" i="18" s="1"/>
  <c r="H45" i="30"/>
  <c r="BK88" i="9"/>
  <c r="BM123" i="9"/>
  <c r="BK23" i="9"/>
  <c r="BI88" i="9"/>
  <c r="L74" i="11"/>
  <c r="R71" i="23" s="1"/>
  <c r="AZ35" i="23" s="1"/>
  <c r="P87" i="11"/>
  <c r="V70" i="23" s="1"/>
  <c r="BD34" i="23" s="1"/>
  <c r="L87" i="11"/>
  <c r="R70" i="23" s="1"/>
  <c r="AZ34" i="23" s="1"/>
  <c r="CD149" i="10"/>
  <c r="BZ149" i="10"/>
  <c r="P74" i="11"/>
  <c r="V71" i="23" s="1"/>
  <c r="BD35" i="23" s="1"/>
  <c r="W12" i="19"/>
  <c r="V17" i="27"/>
  <c r="X34" i="10"/>
  <c r="Z8" i="16"/>
  <c r="Z7" i="16"/>
  <c r="Z4" i="24"/>
  <c r="Z3" i="24"/>
  <c r="Z39" i="16"/>
  <c r="Z63" i="16"/>
  <c r="Z5" i="24"/>
  <c r="Z48" i="16"/>
  <c r="X141" i="10"/>
  <c r="AA28" i="16" s="1"/>
  <c r="X138" i="10"/>
  <c r="AA25" i="16" s="1"/>
  <c r="X129" i="10"/>
  <c r="X134" i="10"/>
  <c r="X135" i="10"/>
  <c r="X137" i="10"/>
  <c r="AA24" i="16" s="1"/>
  <c r="X124" i="10"/>
  <c r="X121" i="10" s="1"/>
  <c r="X148" i="10"/>
  <c r="X126" i="10"/>
  <c r="AA13" i="16" s="1"/>
  <c r="X146" i="10"/>
  <c r="AA33" i="16" s="1"/>
  <c r="X147" i="10"/>
  <c r="V14" i="27" s="1"/>
  <c r="X142" i="10"/>
  <c r="V13" i="27" s="1"/>
  <c r="X127" i="10"/>
  <c r="AA14" i="16" s="1"/>
  <c r="X139" i="10"/>
  <c r="AA26" i="16" s="1"/>
  <c r="X125" i="10"/>
  <c r="AA12" i="16" s="1"/>
  <c r="AA11" i="16" s="1"/>
  <c r="X140" i="10"/>
  <c r="AA27" i="16" s="1"/>
  <c r="X136" i="10"/>
  <c r="AA23" i="16" s="1"/>
  <c r="X145" i="10"/>
  <c r="AA32" i="16" s="1"/>
  <c r="AA34" i="16" s="1"/>
  <c r="AA35" i="16" s="1"/>
  <c r="X130" i="10"/>
  <c r="AA17" i="16" s="1"/>
  <c r="X128" i="10"/>
  <c r="FG128" i="10"/>
  <c r="FG125" i="10"/>
  <c r="V9" i="19" s="1"/>
  <c r="FG126" i="10"/>
  <c r="V10" i="19" s="1"/>
  <c r="FG124" i="10"/>
  <c r="V8" i="19" s="1"/>
  <c r="FG129" i="10"/>
  <c r="V13" i="19" s="1"/>
  <c r="FG127" i="10"/>
  <c r="X103" i="11"/>
  <c r="Z92" i="23"/>
  <c r="BG11" i="23" s="1"/>
  <c r="W103" i="11"/>
  <c r="Z90" i="23"/>
  <c r="BG9" i="23" s="1"/>
  <c r="W104" i="11"/>
  <c r="X104" i="11"/>
  <c r="FE5" i="10"/>
  <c r="FE43" i="10"/>
  <c r="FE41" i="10" s="1"/>
  <c r="FD7" i="10"/>
  <c r="FE122" i="10"/>
  <c r="AI51" i="27"/>
  <c r="AI31" i="27"/>
  <c r="AI34" i="27"/>
  <c r="AI33" i="27"/>
  <c r="AI32" i="27"/>
  <c r="AB22" i="16"/>
  <c r="W45" i="27"/>
  <c r="AB16" i="16"/>
  <c r="W12" i="27"/>
  <c r="W16" i="10"/>
  <c r="W20" i="10"/>
  <c r="W32" i="10"/>
  <c r="W33" i="10" s="1"/>
  <c r="W8" i="10"/>
  <c r="W36" i="10"/>
  <c r="W27" i="10"/>
  <c r="W3" i="10"/>
  <c r="W151" i="10"/>
  <c r="U1" i="27"/>
  <c r="R72" i="11"/>
  <c r="X46" i="23" s="1"/>
  <c r="W11" i="19"/>
  <c r="V18" i="27"/>
  <c r="W101" i="11"/>
  <c r="X101" i="11"/>
  <c r="Z89" i="23"/>
  <c r="BG13" i="23" s="1"/>
  <c r="V4" i="27"/>
  <c r="V3" i="27"/>
  <c r="V2" i="27"/>
  <c r="V6" i="27"/>
  <c r="V5" i="27"/>
  <c r="V8" i="27"/>
  <c r="V9" i="27"/>
  <c r="Y45" i="25"/>
  <c r="Y48" i="25"/>
  <c r="Y46" i="25"/>
  <c r="Y47" i="25"/>
  <c r="AB15" i="16"/>
  <c r="Q24" i="11" s="1"/>
  <c r="W31" i="23" s="1"/>
  <c r="Y131" i="10"/>
  <c r="W10" i="27" s="1"/>
  <c r="W11" i="27"/>
  <c r="W114" i="10"/>
  <c r="AH4" i="18"/>
  <c r="AH22" i="18"/>
  <c r="AH5" i="18"/>
  <c r="W7" i="27"/>
  <c r="W30" i="27"/>
  <c r="W20" i="27"/>
  <c r="W19" i="27"/>
  <c r="DV18" i="9"/>
  <c r="DY18" i="9"/>
  <c r="DU18" i="9"/>
  <c r="DX18" i="9"/>
  <c r="DT18" i="9"/>
  <c r="DS18" i="9"/>
  <c r="DF18" i="9"/>
  <c r="DB18" i="9"/>
  <c r="DE18" i="9"/>
  <c r="DA18" i="9"/>
  <c r="DH18" i="9" s="1"/>
  <c r="DD18" i="9"/>
  <c r="DC18" i="9"/>
  <c r="DW18" i="9"/>
  <c r="DG18" i="9"/>
  <c r="CW18" i="9"/>
  <c r="CR18" i="9"/>
  <c r="CL18" i="9"/>
  <c r="BJ56" i="9" s="1"/>
  <c r="CO18" i="9"/>
  <c r="BM56" i="9" s="1"/>
  <c r="CI18" i="9"/>
  <c r="CP18" i="9" s="1"/>
  <c r="CN18" i="9"/>
  <c r="BL56" i="9" s="1"/>
  <c r="DK18" i="9"/>
  <c r="CX18" i="9"/>
  <c r="CJ18" i="9"/>
  <c r="BH56" i="9" s="1"/>
  <c r="DJ18" i="9"/>
  <c r="DL18" i="9"/>
  <c r="DO18" i="9"/>
  <c r="DM18" i="9"/>
  <c r="CM18" i="9"/>
  <c r="BK56" i="9" s="1"/>
  <c r="CS18" i="9"/>
  <c r="CV18" i="9"/>
  <c r="CT18" i="9"/>
  <c r="DN18" i="9"/>
  <c r="CU18" i="9"/>
  <c r="DP18" i="9"/>
  <c r="CK18" i="9"/>
  <c r="BI56" i="9" s="1"/>
  <c r="R101" i="11"/>
  <c r="X89" i="23" s="1"/>
  <c r="BE13" i="23" s="1"/>
  <c r="R104" i="11"/>
  <c r="X90" i="23" s="1"/>
  <c r="BE9" i="23" s="1"/>
  <c r="R103" i="11"/>
  <c r="X92" i="23" s="1"/>
  <c r="BE11" i="23" s="1"/>
  <c r="R102" i="11"/>
  <c r="X91" i="23" s="1"/>
  <c r="BE10" i="23" s="1"/>
  <c r="Z91" i="23"/>
  <c r="BG10" i="23" s="1"/>
  <c r="X102" i="11"/>
  <c r="W102" i="11"/>
  <c r="FF3" i="10"/>
  <c r="W4" i="19"/>
  <c r="W7" i="19" s="1"/>
  <c r="AA5" i="16"/>
  <c r="AA10" i="16" s="1"/>
  <c r="AA40" i="16" s="1"/>
  <c r="AA49" i="16" s="1"/>
  <c r="AI3" i="18"/>
  <c r="AI7" i="18" s="1"/>
  <c r="X155" i="10"/>
  <c r="X171" i="10"/>
  <c r="X177" i="10"/>
  <c r="X156" i="10"/>
  <c r="X157" i="10"/>
  <c r="V24" i="27" s="1"/>
  <c r="X167" i="10"/>
  <c r="X170" i="10"/>
  <c r="X174" i="10"/>
  <c r="X163" i="10"/>
  <c r="X154" i="10"/>
  <c r="X164" i="10"/>
  <c r="X160" i="10"/>
  <c r="X169" i="10"/>
  <c r="X175" i="10"/>
  <c r="X159" i="10"/>
  <c r="X176" i="10"/>
  <c r="X165" i="10"/>
  <c r="X153" i="10"/>
  <c r="X158" i="10"/>
  <c r="X168" i="10"/>
  <c r="X166" i="10"/>
  <c r="AK25" i="18"/>
  <c r="AB6" i="16"/>
  <c r="AB18" i="16"/>
  <c r="AB36" i="16" s="1"/>
  <c r="W46" i="27"/>
  <c r="AB21" i="16"/>
  <c r="AB29" i="16" s="1"/>
  <c r="W47" i="27"/>
  <c r="Y6" i="24"/>
  <c r="V5" i="10"/>
  <c r="AG6" i="18"/>
  <c r="U7" i="10"/>
  <c r="V43" i="10"/>
  <c r="V41" i="10" s="1"/>
  <c r="V122" i="10"/>
  <c r="Y9" i="16"/>
  <c r="U6" i="19"/>
  <c r="CG180" i="10"/>
  <c r="BX236" i="10"/>
  <c r="BX219" i="10"/>
  <c r="L76" i="11"/>
  <c r="R73" i="23" s="1"/>
  <c r="L75" i="11"/>
  <c r="R72" i="23" s="1"/>
  <c r="K76" i="11"/>
  <c r="Q73" i="23" s="1"/>
  <c r="K75" i="11"/>
  <c r="Q72" i="23" s="1"/>
  <c r="P76" i="11"/>
  <c r="V73" i="23" s="1"/>
  <c r="P75" i="11"/>
  <c r="V72" i="23" s="1"/>
  <c r="CB145" i="10"/>
  <c r="N74" i="11" s="1"/>
  <c r="T71" i="23" s="1"/>
  <c r="BB35" i="23" s="1"/>
  <c r="AF50" i="27"/>
  <c r="BX145" i="10"/>
  <c r="BX149" i="10" s="1"/>
  <c r="AB50" i="27"/>
  <c r="CF145" i="10"/>
  <c r="R74" i="11" s="1"/>
  <c r="X71" i="23" s="1"/>
  <c r="BF35" i="23" s="1"/>
  <c r="AJ50" i="27"/>
  <c r="CE145" i="10"/>
  <c r="AI16" i="27" s="1"/>
  <c r="AI50" i="27"/>
  <c r="CH145" i="10"/>
  <c r="AL16" i="27" s="1"/>
  <c r="AL50" i="27"/>
  <c r="BK123" i="9"/>
  <c r="V49" i="25"/>
  <c r="W49" i="25"/>
  <c r="BJ123" i="9"/>
  <c r="BX169" i="10"/>
  <c r="BX173" i="10" s="1"/>
  <c r="BX176" i="10" s="1"/>
  <c r="BX220" i="10"/>
  <c r="BX221" i="10"/>
  <c r="BX231" i="10"/>
  <c r="BX226" i="10"/>
  <c r="BX239" i="10"/>
  <c r="O41" i="23"/>
  <c r="BS73" i="10"/>
  <c r="BN87" i="9"/>
  <c r="BE87" i="9" s="1"/>
  <c r="BM23" i="9"/>
  <c r="BJ88" i="9"/>
  <c r="BH88" i="9"/>
  <c r="BH124" i="9" s="1"/>
  <c r="BT23" i="10"/>
  <c r="BT27" i="10" s="1"/>
  <c r="BT30" i="10" s="1"/>
  <c r="BT34" i="10" s="1"/>
  <c r="BS64" i="10"/>
  <c r="BR185" i="10"/>
  <c r="BQ122" i="10"/>
  <c r="BQ153" i="10" s="1"/>
  <c r="BP7" i="10"/>
  <c r="BQ43" i="10"/>
  <c r="BQ41" i="10" s="1"/>
  <c r="BQ5" i="10"/>
  <c r="BG55" i="9"/>
  <c r="BN55" i="9" s="1"/>
  <c r="BE55" i="9" s="1"/>
  <c r="DQ17" i="9"/>
  <c r="BG88" i="9"/>
  <c r="AF24" i="24"/>
  <c r="AF27" i="24"/>
  <c r="AF30" i="24" s="1"/>
  <c r="AF31" i="24" s="1"/>
  <c r="AE27" i="24"/>
  <c r="AE30" i="24" s="1"/>
  <c r="AE31" i="24" s="1"/>
  <c r="AE24" i="24"/>
  <c r="BV168" i="10"/>
  <c r="BX230" i="10"/>
  <c r="BT216" i="10"/>
  <c r="BT215" i="10" s="1"/>
  <c r="CC19" i="9"/>
  <c r="CD19" i="9" s="1"/>
  <c r="CF19" i="9" s="1"/>
  <c r="CB20" i="9"/>
  <c r="AF17" i="24"/>
  <c r="AF18" i="24" s="1"/>
  <c r="AF13" i="24"/>
  <c r="BW132" i="10"/>
  <c r="BW138" i="10" s="1"/>
  <c r="BS12" i="10"/>
  <c r="BS17" i="10" s="1"/>
  <c r="BL23" i="9"/>
  <c r="BL123" i="9"/>
  <c r="H67" i="11"/>
  <c r="Y67" i="11" s="1"/>
  <c r="BS48" i="10"/>
  <c r="BU144" i="10"/>
  <c r="BU131" i="10"/>
  <c r="Y48" i="27" s="1"/>
  <c r="BU126" i="10"/>
  <c r="BU135" i="10"/>
  <c r="BU123" i="10"/>
  <c r="BU136" i="10"/>
  <c r="BU125" i="10"/>
  <c r="BU141" i="10"/>
  <c r="BU130" i="10"/>
  <c r="BU124" i="10"/>
  <c r="BU92" i="10"/>
  <c r="BX225" i="10"/>
  <c r="AE17" i="24"/>
  <c r="AE18" i="24" s="1"/>
  <c r="AE13" i="24"/>
  <c r="BV158" i="10"/>
  <c r="BX218" i="10"/>
  <c r="BR3" i="10"/>
  <c r="AA2" i="24" s="1"/>
  <c r="AA7" i="24" s="1"/>
  <c r="Y28" i="23"/>
  <c r="BG23" i="9"/>
  <c r="CY17" i="9"/>
  <c r="BW168" i="10"/>
  <c r="BY230" i="10"/>
  <c r="BN22" i="9"/>
  <c r="BE22" i="9" s="1"/>
  <c r="BG123" i="9"/>
  <c r="BN123" i="9" s="1"/>
  <c r="BE123" i="9" s="1"/>
  <c r="BS184" i="10"/>
  <c r="BS183" i="10" s="1"/>
  <c r="BS217" i="10"/>
  <c r="BF89" i="9"/>
  <c r="BF56" i="9"/>
  <c r="BF24" i="9"/>
  <c r="BF125" i="9"/>
  <c r="BY225" i="10"/>
  <c r="BY218" i="10"/>
  <c r="BY222" i="10" s="1"/>
  <c r="BW158" i="10"/>
  <c r="BW163" i="10" s="1"/>
  <c r="BF12" i="23"/>
  <c r="BV132" i="10"/>
  <c r="BV138" i="10" s="1"/>
  <c r="BS22" i="10"/>
  <c r="BL88" i="9"/>
  <c r="BL124" i="9" s="1"/>
  <c r="BI23" i="9"/>
  <c r="DZ17" i="9"/>
  <c r="BJ23" i="9"/>
  <c r="BM88" i="9"/>
  <c r="BT51" i="10"/>
  <c r="BT55" i="10" s="1"/>
  <c r="BT61" i="10" s="1"/>
  <c r="BT68" i="10" s="1"/>
  <c r="BT75" i="10" s="1"/>
  <c r="BT79" i="10" s="1"/>
  <c r="BT82" i="10" s="1"/>
  <c r="BT87" i="10" s="1"/>
  <c r="BT148" i="10" s="1"/>
  <c r="BS45" i="10"/>
  <c r="I67" i="11"/>
  <c r="O69" i="23" s="1"/>
  <c r="CA233" i="10"/>
  <c r="CA237" i="10" s="1"/>
  <c r="CA240" i="10" s="1"/>
  <c r="CE233" i="10"/>
  <c r="CE237" i="10" s="1"/>
  <c r="CE240" i="10" s="1"/>
  <c r="CB233" i="10"/>
  <c r="CE173" i="10"/>
  <c r="CE176" i="10" s="1"/>
  <c r="AO140" i="9"/>
  <c r="AO137" i="9"/>
  <c r="CH149" i="10"/>
  <c r="CH173" i="10"/>
  <c r="CH176" i="10" s="1"/>
  <c r="CF233" i="10"/>
  <c r="CG233" i="10"/>
  <c r="CG237" i="10" s="1"/>
  <c r="CG240" i="10" s="1"/>
  <c r="CH233" i="10"/>
  <c r="CH237" i="10" s="1"/>
  <c r="CH240" i="10" s="1"/>
  <c r="AX12" i="23"/>
  <c r="BY180" i="10"/>
  <c r="K86" i="11"/>
  <c r="BZ173" i="10"/>
  <c r="BZ176" i="10" s="1"/>
  <c r="CC233" i="10"/>
  <c r="R86" i="11"/>
  <c r="BE12" i="23"/>
  <c r="CF180" i="10"/>
  <c r="N86" i="11"/>
  <c r="BA12" i="23"/>
  <c r="CB180" i="10"/>
  <c r="CD233" i="10"/>
  <c r="BZ233" i="10"/>
  <c r="P86" i="11"/>
  <c r="CD180" i="10"/>
  <c r="BC12" i="23"/>
  <c r="CB149" i="10"/>
  <c r="AZ12" i="23"/>
  <c r="CA180" i="10"/>
  <c r="M86" i="11"/>
  <c r="CF149" i="10"/>
  <c r="DO147" i="10"/>
  <c r="DO146" i="10"/>
  <c r="W39" i="27"/>
  <c r="W38" i="27"/>
  <c r="W36" i="27"/>
  <c r="W37" i="27"/>
  <c r="O45" i="23" l="1"/>
  <c r="I36" i="11"/>
  <c r="V115" i="10"/>
  <c r="V109" i="10"/>
  <c r="V117" i="10" s="1"/>
  <c r="V119" i="10" s="1"/>
  <c r="V111" i="10"/>
  <c r="V101" i="10"/>
  <c r="V97" i="10"/>
  <c r="V88" i="10"/>
  <c r="V116" i="10"/>
  <c r="V113" i="10"/>
  <c r="V112" i="10"/>
  <c r="V87" i="10"/>
  <c r="V82" i="10"/>
  <c r="V102" i="10"/>
  <c r="V98" i="10"/>
  <c r="V100" i="10"/>
  <c r="V96" i="10"/>
  <c r="V95" i="10" s="1"/>
  <c r="V94" i="10"/>
  <c r="V93" i="10" s="1"/>
  <c r="V84" i="10"/>
  <c r="V72" i="10"/>
  <c r="V89" i="10"/>
  <c r="V86" i="10"/>
  <c r="V71" i="10"/>
  <c r="V70" i="10"/>
  <c r="V69" i="10" s="1"/>
  <c r="V66" i="10"/>
  <c r="V64" i="10"/>
  <c r="V67" i="10" s="1"/>
  <c r="V74" i="10" s="1"/>
  <c r="V76" i="10" s="1"/>
  <c r="V83" i="10"/>
  <c r="V73" i="10"/>
  <c r="V65" i="10"/>
  <c r="V60" i="10"/>
  <c r="V59" i="10"/>
  <c r="V56" i="10"/>
  <c r="V55" i="10"/>
  <c r="V57" i="10" s="1"/>
  <c r="V52" i="10"/>
  <c r="V51" i="10"/>
  <c r="V49" i="10"/>
  <c r="V48" i="10" s="1"/>
  <c r="V61" i="10" s="1"/>
  <c r="V50" i="10"/>
  <c r="BQ33" i="10"/>
  <c r="BQ29" i="10"/>
  <c r="BQ16" i="10"/>
  <c r="BQ20" i="10"/>
  <c r="BQ15" i="10"/>
  <c r="BQ9" i="10"/>
  <c r="BQ11" i="10"/>
  <c r="BQ26" i="10"/>
  <c r="BQ21" i="10"/>
  <c r="BQ10" i="10"/>
  <c r="BQ8" i="10"/>
  <c r="DM65" i="10"/>
  <c r="DM64" i="10"/>
  <c r="DM60" i="10"/>
  <c r="DM66" i="10"/>
  <c r="DM59" i="10"/>
  <c r="DM58" i="10"/>
  <c r="DM54" i="10"/>
  <c r="DM53" i="10"/>
  <c r="DM50" i="10"/>
  <c r="DM51" i="10"/>
  <c r="DM49" i="10"/>
  <c r="DM52" i="10"/>
  <c r="DM47" i="10"/>
  <c r="DM46" i="10"/>
  <c r="DM18" i="10"/>
  <c r="DM17" i="10"/>
  <c r="DM15" i="10"/>
  <c r="DM14" i="10"/>
  <c r="DM12" i="10"/>
  <c r="DM11" i="10"/>
  <c r="DM16" i="10"/>
  <c r="DM10" i="10"/>
  <c r="DM13" i="10"/>
  <c r="DM9" i="10"/>
  <c r="BQ90" i="10"/>
  <c r="BQ84" i="10"/>
  <c r="BQ81" i="10"/>
  <c r="BQ71" i="10"/>
  <c r="BQ86" i="10"/>
  <c r="BQ72" i="10"/>
  <c r="BQ91" i="10"/>
  <c r="BQ85" i="10"/>
  <c r="BQ67" i="10"/>
  <c r="BQ78" i="10"/>
  <c r="BQ65" i="10"/>
  <c r="BQ60" i="10"/>
  <c r="BQ59" i="10"/>
  <c r="BQ58" i="10"/>
  <c r="BQ57" i="10"/>
  <c r="BQ66" i="10"/>
  <c r="BQ54" i="10"/>
  <c r="BQ49" i="10"/>
  <c r="BQ50" i="10"/>
  <c r="BQ47" i="10"/>
  <c r="BQ46" i="10"/>
  <c r="FE50" i="10"/>
  <c r="FE51" i="10"/>
  <c r="FE49" i="10"/>
  <c r="FE48" i="10"/>
  <c r="FE47" i="10"/>
  <c r="FE46" i="10"/>
  <c r="HA64" i="10"/>
  <c r="AA58" i="16" s="1"/>
  <c r="HA66" i="10"/>
  <c r="AA60" i="16" s="1"/>
  <c r="HA65" i="10"/>
  <c r="HA59" i="10"/>
  <c r="HA63" i="10"/>
  <c r="HA53" i="10"/>
  <c r="HA60" i="10"/>
  <c r="HA51" i="10"/>
  <c r="HA52" i="10"/>
  <c r="HA74" i="10" s="1"/>
  <c r="HA49" i="10"/>
  <c r="HA48" i="10"/>
  <c r="HA47" i="10"/>
  <c r="HA57" i="10"/>
  <c r="HA58" i="10"/>
  <c r="FE14" i="10"/>
  <c r="FE9" i="10"/>
  <c r="FE10" i="10"/>
  <c r="FE13" i="10"/>
  <c r="FE12" i="10"/>
  <c r="FE11" i="10"/>
  <c r="HA14" i="10"/>
  <c r="HA13" i="10"/>
  <c r="HA12" i="10"/>
  <c r="HA11" i="10"/>
  <c r="HA10" i="10"/>
  <c r="HA9" i="10" s="1"/>
  <c r="AL30" i="18"/>
  <c r="AB16" i="27"/>
  <c r="Q74" i="11"/>
  <c r="W71" i="23" s="1"/>
  <c r="BE35" i="23" s="1"/>
  <c r="T87" i="11"/>
  <c r="Z70" i="23" s="1"/>
  <c r="BH34" i="23" s="1"/>
  <c r="BI34" i="23" s="1"/>
  <c r="BJ34" i="23" s="1"/>
  <c r="AF16" i="27"/>
  <c r="T74" i="11"/>
  <c r="W74" i="11" s="1"/>
  <c r="AJ16" i="27"/>
  <c r="R87" i="11"/>
  <c r="X70" i="23" s="1"/>
  <c r="BF34" i="23" s="1"/>
  <c r="N87" i="11"/>
  <c r="T70" i="23" s="1"/>
  <c r="BB34" i="23" s="1"/>
  <c r="HB126" i="10"/>
  <c r="W26" i="27" s="1"/>
  <c r="Q54" i="9"/>
  <c r="AO54" i="9" s="1"/>
  <c r="E30" i="25" s="1"/>
  <c r="BK124" i="9"/>
  <c r="BK89" i="9"/>
  <c r="AW33" i="18"/>
  <c r="R18" i="11" s="1"/>
  <c r="X29" i="23" s="1"/>
  <c r="DN20" i="10"/>
  <c r="AN30" i="18"/>
  <c r="DO45" i="10"/>
  <c r="DO148" i="10"/>
  <c r="W34" i="10"/>
  <c r="HA3" i="10"/>
  <c r="AY33" i="18"/>
  <c r="T18" i="11" s="1"/>
  <c r="T17" i="11"/>
  <c r="DM139" i="10"/>
  <c r="DM145" i="10"/>
  <c r="H15" i="11"/>
  <c r="AM30" i="18"/>
  <c r="HB46" i="10"/>
  <c r="HB70" i="10" s="1"/>
  <c r="HB124" i="10"/>
  <c r="AL18" i="18"/>
  <c r="AC41" i="16"/>
  <c r="X25" i="27"/>
  <c r="AP163" i="9"/>
  <c r="P26" i="23"/>
  <c r="J14" i="11"/>
  <c r="DL43" i="10"/>
  <c r="DL41" i="10" s="1"/>
  <c r="DK7" i="10"/>
  <c r="DL5" i="10"/>
  <c r="DL122" i="10"/>
  <c r="AX7" i="23"/>
  <c r="AY25" i="23"/>
  <c r="HB71" i="10"/>
  <c r="HB125" i="10"/>
  <c r="AB42" i="16" s="1"/>
  <c r="AK13" i="18"/>
  <c r="AK27" i="18" s="1"/>
  <c r="X52" i="27"/>
  <c r="X22" i="27"/>
  <c r="AK15" i="18"/>
  <c r="AK29" i="18" s="1"/>
  <c r="AJ23" i="27"/>
  <c r="R28" i="11" s="1"/>
  <c r="EA142" i="10"/>
  <c r="DN48" i="10"/>
  <c r="DN57" i="10"/>
  <c r="GZ5" i="10"/>
  <c r="GZ43" i="10"/>
  <c r="GZ41" i="10" s="1"/>
  <c r="GY7" i="10"/>
  <c r="GZ122" i="10"/>
  <c r="AO162" i="9"/>
  <c r="R162" i="9"/>
  <c r="R57" i="9" s="1"/>
  <c r="AP57" i="9" s="1"/>
  <c r="Q164" i="9"/>
  <c r="Q56" i="9"/>
  <c r="AO56" i="9" s="1"/>
  <c r="ED3" i="9" s="1"/>
  <c r="ED9" i="9" s="1"/>
  <c r="DM3" i="10"/>
  <c r="DM123" i="10"/>
  <c r="HB73" i="10"/>
  <c r="HB127" i="10"/>
  <c r="AB44" i="16" s="1"/>
  <c r="HB50" i="10"/>
  <c r="HB72" i="10" s="1"/>
  <c r="HB128" i="10"/>
  <c r="AB45" i="16" s="1"/>
  <c r="HB56" i="10"/>
  <c r="AB51" i="16"/>
  <c r="AB50" i="16" s="1"/>
  <c r="HB62" i="10"/>
  <c r="AB57" i="16"/>
  <c r="AB56" i="16" s="1"/>
  <c r="AK10" i="18"/>
  <c r="AK24" i="18" s="1"/>
  <c r="X21" i="27"/>
  <c r="I14" i="11"/>
  <c r="O26" i="23"/>
  <c r="W28" i="11"/>
  <c r="DN133" i="10"/>
  <c r="DN126" i="10"/>
  <c r="DN128" i="10"/>
  <c r="DN127" i="10"/>
  <c r="AJ11" i="18" s="1"/>
  <c r="AJ25" i="18" s="1"/>
  <c r="DN131" i="10"/>
  <c r="DN130" i="10"/>
  <c r="AJ14" i="18" s="1"/>
  <c r="AJ28" i="18" s="1"/>
  <c r="DN124" i="10"/>
  <c r="AJ8" i="18" s="1"/>
  <c r="AJ19" i="18" s="1"/>
  <c r="DN125" i="10"/>
  <c r="AJ9" i="18" s="1"/>
  <c r="DN129" i="10"/>
  <c r="DN132" i="10"/>
  <c r="DN70" i="10"/>
  <c r="DN71" i="10"/>
  <c r="AA54" i="16"/>
  <c r="AA52" i="16"/>
  <c r="DZ140" i="10"/>
  <c r="AK16" i="18"/>
  <c r="DO134" i="10"/>
  <c r="AC43" i="16"/>
  <c r="X26" i="27"/>
  <c r="H49" i="11"/>
  <c r="Y48" i="11"/>
  <c r="W28" i="27"/>
  <c r="AB59" i="16"/>
  <c r="W27" i="27"/>
  <c r="AB53" i="16"/>
  <c r="AK17" i="18"/>
  <c r="AV32" i="18" s="1"/>
  <c r="DZ141" i="10"/>
  <c r="AK12" i="18"/>
  <c r="AK26" i="18" s="1"/>
  <c r="X29" i="27"/>
  <c r="BI124" i="9"/>
  <c r="Q72" i="11"/>
  <c r="W46" i="23" s="1"/>
  <c r="J87" i="11"/>
  <c r="P70" i="23" s="1"/>
  <c r="AX34" i="23" s="1"/>
  <c r="Q87" i="11"/>
  <c r="W70" i="23" s="1"/>
  <c r="BE34" i="23" s="1"/>
  <c r="BJ124" i="9"/>
  <c r="J74" i="11"/>
  <c r="P71" i="23" s="1"/>
  <c r="AX35" i="23" s="1"/>
  <c r="CE149" i="10"/>
  <c r="V4" i="19"/>
  <c r="V7" i="19" s="1"/>
  <c r="AH3" i="18"/>
  <c r="AH7" i="18" s="1"/>
  <c r="Z5" i="16"/>
  <c r="Z10" i="16" s="1"/>
  <c r="Z40" i="16" s="1"/>
  <c r="Z49" i="16" s="1"/>
  <c r="FE3" i="10"/>
  <c r="V12" i="19"/>
  <c r="U17" i="27"/>
  <c r="V45" i="27"/>
  <c r="AA22" i="16"/>
  <c r="BX222" i="10"/>
  <c r="BX227" i="10" s="1"/>
  <c r="Y8" i="16"/>
  <c r="Y7" i="16"/>
  <c r="Y48" i="16"/>
  <c r="Y63" i="16"/>
  <c r="Y39" i="16"/>
  <c r="Y3" i="24"/>
  <c r="Y4" i="24"/>
  <c r="Y5" i="24"/>
  <c r="AG4" i="18"/>
  <c r="AG22" i="18"/>
  <c r="AG5" i="18"/>
  <c r="U6" i="27"/>
  <c r="U3" i="27"/>
  <c r="U4" i="27"/>
  <c r="U8" i="27"/>
  <c r="U2" i="27"/>
  <c r="U9" i="27"/>
  <c r="U5" i="27"/>
  <c r="Q102" i="11"/>
  <c r="W91" i="23" s="1"/>
  <c r="BD10" i="23" s="1"/>
  <c r="Q103" i="11"/>
  <c r="W92" i="23" s="1"/>
  <c r="BD11" i="23" s="1"/>
  <c r="Q104" i="11"/>
  <c r="W90" i="23" s="1"/>
  <c r="BD9" i="23" s="1"/>
  <c r="Q101" i="11"/>
  <c r="W89" i="23" s="1"/>
  <c r="BD13" i="23" s="1"/>
  <c r="X131" i="10"/>
  <c r="V10" i="27" s="1"/>
  <c r="AA15" i="16"/>
  <c r="P24" i="11" s="1"/>
  <c r="V31" i="23" s="1"/>
  <c r="V11" i="27"/>
  <c r="V47" i="27"/>
  <c r="AA21" i="16"/>
  <c r="AA29" i="16" s="1"/>
  <c r="V46" i="27"/>
  <c r="DW19" i="9"/>
  <c r="DS19" i="9"/>
  <c r="DV19" i="9"/>
  <c r="DY19" i="9"/>
  <c r="DU19" i="9"/>
  <c r="DG19" i="9"/>
  <c r="DC19" i="9"/>
  <c r="DX19" i="9"/>
  <c r="DF19" i="9"/>
  <c r="DB19" i="9"/>
  <c r="DT19" i="9"/>
  <c r="DE19" i="9"/>
  <c r="DA19" i="9"/>
  <c r="DH19" i="9" s="1"/>
  <c r="DD19" i="9"/>
  <c r="CS19" i="9"/>
  <c r="DK19" i="9"/>
  <c r="CV19" i="9"/>
  <c r="CO19" i="9"/>
  <c r="BM57" i="9" s="1"/>
  <c r="CI19" i="9"/>
  <c r="CP19" i="9" s="1"/>
  <c r="DN19" i="9"/>
  <c r="CK19" i="9"/>
  <c r="BI57" i="9" s="1"/>
  <c r="CX19" i="9"/>
  <c r="CW19" i="9"/>
  <c r="CM19" i="9"/>
  <c r="BK57" i="9" s="1"/>
  <c r="DJ19" i="9"/>
  <c r="CR19" i="9"/>
  <c r="CJ19" i="9"/>
  <c r="BH57" i="9" s="1"/>
  <c r="CL19" i="9"/>
  <c r="BJ57" i="9" s="1"/>
  <c r="DL19" i="9"/>
  <c r="CU19" i="9"/>
  <c r="CT19" i="9"/>
  <c r="CN19" i="9"/>
  <c r="BL57" i="9" s="1"/>
  <c r="DM19" i="9"/>
  <c r="DP19" i="9"/>
  <c r="DO19" i="9"/>
  <c r="T1" i="27"/>
  <c r="V151" i="10"/>
  <c r="V8" i="10"/>
  <c r="V27" i="10"/>
  <c r="V20" i="10"/>
  <c r="V32" i="10"/>
  <c r="V33" i="10" s="1"/>
  <c r="V16" i="10"/>
  <c r="V36" i="10"/>
  <c r="V3" i="10"/>
  <c r="V7" i="27"/>
  <c r="V30" i="27"/>
  <c r="W163" i="10"/>
  <c r="W166" i="10"/>
  <c r="W159" i="10"/>
  <c r="W154" i="10"/>
  <c r="W165" i="10"/>
  <c r="W157" i="10"/>
  <c r="U24" i="27" s="1"/>
  <c r="W158" i="10"/>
  <c r="W164" i="10"/>
  <c r="W175" i="10"/>
  <c r="W174" i="10"/>
  <c r="W156" i="10"/>
  <c r="W170" i="10"/>
  <c r="W176" i="10"/>
  <c r="W167" i="10"/>
  <c r="W155" i="10"/>
  <c r="W177" i="10"/>
  <c r="W168" i="10"/>
  <c r="W160" i="10"/>
  <c r="W169" i="10"/>
  <c r="W153" i="10"/>
  <c r="W171" i="10"/>
  <c r="FD5" i="10"/>
  <c r="FD43" i="10"/>
  <c r="FD41" i="10" s="1"/>
  <c r="FD122" i="10"/>
  <c r="FC7" i="10"/>
  <c r="AA6" i="16"/>
  <c r="AA18" i="16"/>
  <c r="AA36" i="16" s="1"/>
  <c r="AH51" i="27"/>
  <c r="AH31" i="27"/>
  <c r="AH32" i="27"/>
  <c r="AH34" i="27"/>
  <c r="AH33" i="27"/>
  <c r="AA16" i="16"/>
  <c r="V12" i="27"/>
  <c r="AV31" i="18"/>
  <c r="Q17" i="11" s="1"/>
  <c r="W28" i="23" s="1"/>
  <c r="U122" i="10"/>
  <c r="X6" i="24"/>
  <c r="T7" i="10"/>
  <c r="T6" i="19"/>
  <c r="X9" i="16"/>
  <c r="AF6" i="18"/>
  <c r="U5" i="10"/>
  <c r="U43" i="10"/>
  <c r="U41" i="10" s="1"/>
  <c r="V90" i="10"/>
  <c r="V114" i="10"/>
  <c r="V85" i="10"/>
  <c r="V81" i="10"/>
  <c r="V99" i="10"/>
  <c r="V103" i="10" s="1"/>
  <c r="V105" i="10" s="1"/>
  <c r="V53" i="10"/>
  <c r="V110" i="10"/>
  <c r="W135" i="10"/>
  <c r="W141" i="10"/>
  <c r="Z28" i="16" s="1"/>
  <c r="W142" i="10"/>
  <c r="U13" i="27" s="1"/>
  <c r="W139" i="10"/>
  <c r="Z26" i="16" s="1"/>
  <c r="W134" i="10"/>
  <c r="W124" i="10"/>
  <c r="W121" i="10" s="1"/>
  <c r="W140" i="10"/>
  <c r="Z27" i="16" s="1"/>
  <c r="W146" i="10"/>
  <c r="Z33" i="16" s="1"/>
  <c r="W145" i="10"/>
  <c r="Z32" i="16" s="1"/>
  <c r="Z34" i="16" s="1"/>
  <c r="Z35" i="16" s="1"/>
  <c r="W127" i="10"/>
  <c r="Z14" i="16" s="1"/>
  <c r="W137" i="10"/>
  <c r="Z24" i="16" s="1"/>
  <c r="W129" i="10"/>
  <c r="W136" i="10"/>
  <c r="Z23" i="16" s="1"/>
  <c r="W130" i="10"/>
  <c r="Z17" i="16" s="1"/>
  <c r="W126" i="10"/>
  <c r="Z13" i="16" s="1"/>
  <c r="W138" i="10"/>
  <c r="Z25" i="16" s="1"/>
  <c r="W125" i="10"/>
  <c r="Z12" i="16" s="1"/>
  <c r="Z11" i="16" s="1"/>
  <c r="W147" i="10"/>
  <c r="U14" i="27" s="1"/>
  <c r="W128" i="10"/>
  <c r="W148" i="10"/>
  <c r="V20" i="27"/>
  <c r="V19" i="27"/>
  <c r="U18" i="27"/>
  <c r="V11" i="19"/>
  <c r="FF125" i="10"/>
  <c r="U9" i="19" s="1"/>
  <c r="FF126" i="10"/>
  <c r="U10" i="19" s="1"/>
  <c r="FF129" i="10"/>
  <c r="U13" i="19" s="1"/>
  <c r="FF124" i="10"/>
  <c r="U8" i="19" s="1"/>
  <c r="FF128" i="10"/>
  <c r="FF127" i="10"/>
  <c r="AJ23" i="18"/>
  <c r="BR73" i="10"/>
  <c r="T76" i="11"/>
  <c r="T75" i="11"/>
  <c r="Q76" i="11"/>
  <c r="W73" i="23" s="1"/>
  <c r="Q75" i="11"/>
  <c r="W72" i="23" s="1"/>
  <c r="R76" i="11"/>
  <c r="X73" i="23" s="1"/>
  <c r="R75" i="11"/>
  <c r="X72" i="23" s="1"/>
  <c r="J76" i="11"/>
  <c r="P73" i="23" s="1"/>
  <c r="J75" i="11"/>
  <c r="P72" i="23" s="1"/>
  <c r="N76" i="11"/>
  <c r="T73" i="23" s="1"/>
  <c r="N75" i="11"/>
  <c r="T72" i="23" s="1"/>
  <c r="BM24" i="9"/>
  <c r="BL24" i="9"/>
  <c r="BM124" i="9"/>
  <c r="BS23" i="10"/>
  <c r="BS27" i="10" s="1"/>
  <c r="BS30" i="10" s="1"/>
  <c r="BS34" i="10" s="1"/>
  <c r="BR64" i="10"/>
  <c r="BI24" i="9"/>
  <c r="BN88" i="9"/>
  <c r="BE88" i="9" s="1"/>
  <c r="BJ24" i="9"/>
  <c r="BH89" i="9"/>
  <c r="BH24" i="9"/>
  <c r="BL89" i="9"/>
  <c r="BW142" i="10"/>
  <c r="BY232" i="10"/>
  <c r="BW169" i="10"/>
  <c r="AD9" i="24"/>
  <c r="BU155" i="10"/>
  <c r="BW219" i="10" s="1"/>
  <c r="BU172" i="10"/>
  <c r="BW236" i="10" s="1"/>
  <c r="AD26" i="24"/>
  <c r="BU167" i="10"/>
  <c r="BW231" i="10" s="1"/>
  <c r="AD21" i="24"/>
  <c r="BU166" i="10"/>
  <c r="BU137" i="10"/>
  <c r="AD20" i="24"/>
  <c r="AD22" i="24" s="1"/>
  <c r="AD23" i="24" s="1"/>
  <c r="BU157" i="10"/>
  <c r="BW221" i="10" s="1"/>
  <c r="AD11" i="24"/>
  <c r="BU175" i="10"/>
  <c r="BW239" i="10" s="1"/>
  <c r="AD29" i="24"/>
  <c r="I73" i="11"/>
  <c r="O68" i="23" s="1"/>
  <c r="CB21" i="9"/>
  <c r="CC20" i="9"/>
  <c r="CD20" i="9" s="1"/>
  <c r="CF20" i="9" s="1"/>
  <c r="BQ3" i="10"/>
  <c r="Z2" i="24" s="1"/>
  <c r="Z7" i="24" s="1"/>
  <c r="BO7" i="10"/>
  <c r="BP43" i="10"/>
  <c r="BP41" i="10" s="1"/>
  <c r="BP122" i="10"/>
  <c r="BP153" i="10" s="1"/>
  <c r="BP5" i="10"/>
  <c r="BR12" i="10"/>
  <c r="BR17" i="10" s="1"/>
  <c r="BR22" i="10"/>
  <c r="BS51" i="10"/>
  <c r="BS55" i="10" s="1"/>
  <c r="BS61" i="10" s="1"/>
  <c r="BS68" i="10" s="1"/>
  <c r="BS75" i="10" s="1"/>
  <c r="BS79" i="10" s="1"/>
  <c r="BS82" i="10" s="1"/>
  <c r="BS87" i="10" s="1"/>
  <c r="BS148" i="10" s="1"/>
  <c r="BV142" i="10"/>
  <c r="BG56" i="9"/>
  <c r="BN56" i="9" s="1"/>
  <c r="BE56" i="9" s="1"/>
  <c r="BT136" i="10"/>
  <c r="BT124" i="10"/>
  <c r="BT130" i="10"/>
  <c r="BT123" i="10"/>
  <c r="BT135" i="10"/>
  <c r="BT125" i="10"/>
  <c r="BT144" i="10"/>
  <c r="BT126" i="10"/>
  <c r="BT131" i="10"/>
  <c r="X48" i="27" s="1"/>
  <c r="BT141" i="10"/>
  <c r="BT92" i="10"/>
  <c r="H73" i="11"/>
  <c r="Y73" i="11" s="1"/>
  <c r="BG24" i="9"/>
  <c r="CY18" i="9"/>
  <c r="DQ18" i="9"/>
  <c r="BG89" i="9"/>
  <c r="BS216" i="10"/>
  <c r="BS215" i="10" s="1"/>
  <c r="BE6" i="23"/>
  <c r="BF26" i="23"/>
  <c r="BF32" i="23"/>
  <c r="BN23" i="9"/>
  <c r="BE23" i="9" s="1"/>
  <c r="BG124" i="9"/>
  <c r="BN124" i="9" s="1"/>
  <c r="BE124" i="9" s="1"/>
  <c r="BF6" i="23"/>
  <c r="BG26" i="23"/>
  <c r="BG32" i="23"/>
  <c r="BU161" i="10"/>
  <c r="AD15" i="24"/>
  <c r="BU156" i="10"/>
  <c r="BW220" i="10" s="1"/>
  <c r="AD10" i="24"/>
  <c r="AD8" i="24"/>
  <c r="AD12" i="24" s="1"/>
  <c r="BU154" i="10"/>
  <c r="BU127" i="10"/>
  <c r="Y15" i="27"/>
  <c r="AD33" i="24"/>
  <c r="AD34" i="24" s="1"/>
  <c r="BU179" i="10"/>
  <c r="BU162" i="10"/>
  <c r="BW226" i="10" s="1"/>
  <c r="AD16" i="24"/>
  <c r="BF25" i="9"/>
  <c r="BF126" i="9"/>
  <c r="BF57" i="9"/>
  <c r="BF90" i="9"/>
  <c r="BX232" i="10"/>
  <c r="BQ185" i="10"/>
  <c r="BR184" i="10"/>
  <c r="BR183" i="10" s="1"/>
  <c r="BR217" i="10"/>
  <c r="BI89" i="9"/>
  <c r="DZ18" i="9"/>
  <c r="BY227" i="10"/>
  <c r="BJ89" i="9"/>
  <c r="BK24" i="9"/>
  <c r="BM89" i="9"/>
  <c r="BR48" i="10"/>
  <c r="BR45" i="10"/>
  <c r="BV163" i="10"/>
  <c r="CF237" i="10"/>
  <c r="CF240" i="10" s="1"/>
  <c r="CB237" i="10"/>
  <c r="CB240" i="10" s="1"/>
  <c r="BD12" i="23"/>
  <c r="Q86" i="11"/>
  <c r="CE180" i="10"/>
  <c r="BG12" i="23"/>
  <c r="T86" i="11"/>
  <c r="CH180" i="10"/>
  <c r="CD237" i="10"/>
  <c r="CD240" i="10" s="1"/>
  <c r="AY12" i="23"/>
  <c r="BZ180" i="10"/>
  <c r="L86" i="11"/>
  <c r="AW12" i="23"/>
  <c r="J86" i="11"/>
  <c r="BX180" i="10"/>
  <c r="BZ237" i="10"/>
  <c r="BZ240" i="10" s="1"/>
  <c r="CC237" i="10"/>
  <c r="CC240" i="10" s="1"/>
  <c r="DN147" i="10"/>
  <c r="DN146" i="10"/>
  <c r="V39" i="27"/>
  <c r="V37" i="27"/>
  <c r="V36" i="27"/>
  <c r="V38" i="27"/>
  <c r="X74" i="11" l="1"/>
  <c r="AB43" i="16"/>
  <c r="GZ65" i="10"/>
  <c r="GZ60" i="10"/>
  <c r="Z54" i="16" s="1"/>
  <c r="GZ59" i="10"/>
  <c r="GZ64" i="10"/>
  <c r="Z58" i="16" s="1"/>
  <c r="GZ58" i="10"/>
  <c r="Z52" i="16" s="1"/>
  <c r="GZ57" i="10"/>
  <c r="GZ63" i="10"/>
  <c r="GZ53" i="10"/>
  <c r="GZ66" i="10"/>
  <c r="Z60" i="16" s="1"/>
  <c r="GZ51" i="10"/>
  <c r="GZ52" i="10"/>
  <c r="GZ74" i="10" s="1"/>
  <c r="GZ49" i="10"/>
  <c r="GZ47" i="10"/>
  <c r="GZ48" i="10"/>
  <c r="GZ13" i="10"/>
  <c r="GZ10" i="10"/>
  <c r="GZ9" i="10" s="1"/>
  <c r="GZ14" i="10"/>
  <c r="GZ12" i="10"/>
  <c r="GZ11" i="10"/>
  <c r="DL66" i="10"/>
  <c r="DL65" i="10"/>
  <c r="DL64" i="10"/>
  <c r="DL60" i="10"/>
  <c r="DL52" i="10"/>
  <c r="DL51" i="10"/>
  <c r="DL59" i="10"/>
  <c r="DL58" i="10"/>
  <c r="DL54" i="10"/>
  <c r="DL53" i="10"/>
  <c r="DL49" i="10"/>
  <c r="DL47" i="10"/>
  <c r="DL46" i="10"/>
  <c r="DL50" i="10"/>
  <c r="U116" i="10"/>
  <c r="U111" i="10"/>
  <c r="U110" i="10" s="1"/>
  <c r="U115" i="10"/>
  <c r="U114" i="10" s="1"/>
  <c r="U98" i="10"/>
  <c r="U89" i="10"/>
  <c r="U97" i="10"/>
  <c r="U83" i="10"/>
  <c r="U112" i="10"/>
  <c r="U101" i="10"/>
  <c r="U113" i="10"/>
  <c r="U102" i="10"/>
  <c r="U94" i="10"/>
  <c r="U93" i="10" s="1"/>
  <c r="U100" i="10"/>
  <c r="U99" i="10" s="1"/>
  <c r="U103" i="10" s="1"/>
  <c r="U105" i="10" s="1"/>
  <c r="U88" i="10"/>
  <c r="U71" i="10"/>
  <c r="U84" i="10"/>
  <c r="U109" i="10"/>
  <c r="U117" i="10" s="1"/>
  <c r="U119" i="10" s="1"/>
  <c r="U86" i="10"/>
  <c r="U85" i="10" s="1"/>
  <c r="U87" i="10"/>
  <c r="U82" i="10"/>
  <c r="U81" i="10" s="1"/>
  <c r="U70" i="10"/>
  <c r="U69" i="10" s="1"/>
  <c r="U72" i="10"/>
  <c r="U66" i="10"/>
  <c r="U65" i="10"/>
  <c r="U64" i="10"/>
  <c r="U67" i="10" s="1"/>
  <c r="U74" i="10" s="1"/>
  <c r="U76" i="10" s="1"/>
  <c r="U96" i="10"/>
  <c r="U95" i="10" s="1"/>
  <c r="U60" i="10"/>
  <c r="U73" i="10"/>
  <c r="U59" i="10"/>
  <c r="U56" i="10"/>
  <c r="U55" i="10"/>
  <c r="U57" i="10" s="1"/>
  <c r="U52" i="10"/>
  <c r="U49" i="10"/>
  <c r="U50" i="10"/>
  <c r="U51" i="10"/>
  <c r="U53" i="10" s="1"/>
  <c r="FD51" i="10"/>
  <c r="FD50" i="10"/>
  <c r="FD49" i="10"/>
  <c r="FD48" i="10"/>
  <c r="FD47" i="10"/>
  <c r="FD46" i="10"/>
  <c r="BP91" i="10"/>
  <c r="BP84" i="10"/>
  <c r="BP85" i="10"/>
  <c r="BP90" i="10"/>
  <c r="BP86" i="10"/>
  <c r="BP71" i="10"/>
  <c r="BP72" i="10"/>
  <c r="BP67" i="10"/>
  <c r="BP66" i="10"/>
  <c r="BP81" i="10"/>
  <c r="BP59" i="10"/>
  <c r="BP78" i="10"/>
  <c r="BP65" i="10"/>
  <c r="BP54" i="10"/>
  <c r="BP60" i="10"/>
  <c r="BP50" i="10"/>
  <c r="BP58" i="10"/>
  <c r="BP49" i="10"/>
  <c r="BP57" i="10"/>
  <c r="BP47" i="10"/>
  <c r="BP46" i="10"/>
  <c r="BP45" i="10" s="1"/>
  <c r="BP15" i="10"/>
  <c r="BP33" i="10"/>
  <c r="BP29" i="10"/>
  <c r="BP16" i="10"/>
  <c r="BP26" i="10"/>
  <c r="BP21" i="10"/>
  <c r="BP10" i="10"/>
  <c r="BP8" i="10"/>
  <c r="BP20" i="10"/>
  <c r="BP9" i="10"/>
  <c r="BP11" i="10"/>
  <c r="FD10" i="10"/>
  <c r="FD9" i="10"/>
  <c r="FD14" i="10"/>
  <c r="FD13" i="10"/>
  <c r="FD12" i="10"/>
  <c r="FD11" i="10"/>
  <c r="DL14" i="10"/>
  <c r="DL18" i="10"/>
  <c r="DL16" i="10"/>
  <c r="DL13" i="10"/>
  <c r="DL12" i="10"/>
  <c r="DL11" i="10"/>
  <c r="DL15" i="10"/>
  <c r="DL10" i="10"/>
  <c r="DL17" i="10"/>
  <c r="DL9" i="10"/>
  <c r="X87" i="11"/>
  <c r="Z71" i="23"/>
  <c r="BH35" i="23" s="1"/>
  <c r="BI35" i="23" s="1"/>
  <c r="BJ35" i="23" s="1"/>
  <c r="W87" i="11"/>
  <c r="BK125" i="9"/>
  <c r="BK25" i="9"/>
  <c r="DM20" i="10"/>
  <c r="DN45" i="10"/>
  <c r="BJ125" i="9"/>
  <c r="AK30" i="18"/>
  <c r="DN148" i="10"/>
  <c r="AK18" i="18"/>
  <c r="GZ3" i="10"/>
  <c r="DL123" i="10"/>
  <c r="Z28" i="23"/>
  <c r="W17" i="11"/>
  <c r="X17" i="11"/>
  <c r="DZ142" i="10"/>
  <c r="AI23" i="27"/>
  <c r="Q28" i="11" s="1"/>
  <c r="HA127" i="10"/>
  <c r="AA44" i="16" s="1"/>
  <c r="HA126" i="10"/>
  <c r="HA73" i="10"/>
  <c r="HA50" i="10"/>
  <c r="HA72" i="10" s="1"/>
  <c r="HA128" i="10"/>
  <c r="AA45" i="16" s="1"/>
  <c r="HA71" i="10"/>
  <c r="HA125" i="10"/>
  <c r="AA42" i="16" s="1"/>
  <c r="W29" i="27"/>
  <c r="AJ12" i="18"/>
  <c r="AJ26" i="18" s="1"/>
  <c r="AV7" i="23"/>
  <c r="AW25" i="23"/>
  <c r="DM48" i="10"/>
  <c r="DM132" i="10"/>
  <c r="DM70" i="10"/>
  <c r="DM71" i="10"/>
  <c r="DM57" i="10"/>
  <c r="DM131" i="10"/>
  <c r="DM133" i="10"/>
  <c r="DM127" i="10"/>
  <c r="AI11" i="18" s="1"/>
  <c r="AI25" i="18" s="1"/>
  <c r="DM126" i="10"/>
  <c r="DM125" i="10"/>
  <c r="AI9" i="18" s="1"/>
  <c r="AI23" i="18" s="1"/>
  <c r="DM124" i="10"/>
  <c r="AI8" i="18" s="1"/>
  <c r="AI19" i="18" s="1"/>
  <c r="DM129" i="10"/>
  <c r="DM130" i="10"/>
  <c r="AI14" i="18" s="1"/>
  <c r="AI28" i="18" s="1"/>
  <c r="DM128" i="10"/>
  <c r="DL145" i="10"/>
  <c r="DL139" i="10"/>
  <c r="Y15" i="11"/>
  <c r="H14" i="11"/>
  <c r="Y14" i="11" s="1"/>
  <c r="Z29" i="23"/>
  <c r="X18" i="11"/>
  <c r="W18" i="11"/>
  <c r="AV33" i="18"/>
  <c r="Q18" i="11" s="1"/>
  <c r="W29" i="23" s="1"/>
  <c r="H38" i="11"/>
  <c r="Y38" i="11" s="1"/>
  <c r="Y49" i="11"/>
  <c r="H36" i="11"/>
  <c r="Y36" i="11" s="1"/>
  <c r="HA124" i="10"/>
  <c r="HA46" i="10"/>
  <c r="HA70" i="10" s="1"/>
  <c r="HA62" i="10"/>
  <c r="AA57" i="16"/>
  <c r="AA56" i="16" s="1"/>
  <c r="AJ16" i="18"/>
  <c r="DN134" i="10"/>
  <c r="DY140" i="10"/>
  <c r="AJ10" i="18"/>
  <c r="AJ24" i="18" s="1"/>
  <c r="W21" i="27"/>
  <c r="AO164" i="9"/>
  <c r="R164" i="9"/>
  <c r="AP164" i="9" s="1"/>
  <c r="GY5" i="10"/>
  <c r="GX7" i="10"/>
  <c r="GY122" i="10"/>
  <c r="GY43" i="10"/>
  <c r="GY41" i="10" s="1"/>
  <c r="DL3" i="10"/>
  <c r="AW7" i="23"/>
  <c r="AX25" i="23"/>
  <c r="AB41" i="16"/>
  <c r="W25" i="27"/>
  <c r="V27" i="27"/>
  <c r="AA53" i="16"/>
  <c r="HA56" i="10"/>
  <c r="AA51" i="16"/>
  <c r="AA50" i="16" s="1"/>
  <c r="V28" i="27"/>
  <c r="AA59" i="16"/>
  <c r="W52" i="27"/>
  <c r="AJ13" i="18"/>
  <c r="AJ27" i="18" s="1"/>
  <c r="W22" i="27"/>
  <c r="AJ15" i="18"/>
  <c r="AJ29" i="18" s="1"/>
  <c r="DY141" i="10"/>
  <c r="AJ17" i="18"/>
  <c r="AU32" i="18" s="1"/>
  <c r="R56" i="9"/>
  <c r="AP56" i="9" s="1"/>
  <c r="AP162" i="9"/>
  <c r="R54" i="9"/>
  <c r="AP54" i="9" s="1"/>
  <c r="DK122" i="10"/>
  <c r="DJ7" i="10"/>
  <c r="DK43" i="10"/>
  <c r="DK41" i="10" s="1"/>
  <c r="DK5" i="10"/>
  <c r="BQ48" i="10"/>
  <c r="BH125" i="9"/>
  <c r="BH90" i="9"/>
  <c r="BL90" i="9"/>
  <c r="BM125" i="9"/>
  <c r="BX233" i="10"/>
  <c r="BX237" i="10" s="1"/>
  <c r="BX240" i="10" s="1"/>
  <c r="P72" i="11"/>
  <c r="V46" i="23" s="1"/>
  <c r="BI125" i="9"/>
  <c r="U48" i="10"/>
  <c r="U61" i="10" s="1"/>
  <c r="U90" i="10"/>
  <c r="P104" i="11"/>
  <c r="V90" i="23" s="1"/>
  <c r="BC9" i="23" s="1"/>
  <c r="P103" i="11"/>
  <c r="V92" i="23" s="1"/>
  <c r="BC11" i="23" s="1"/>
  <c r="P101" i="11"/>
  <c r="V89" i="23" s="1"/>
  <c r="BC13" i="23" s="1"/>
  <c r="P102" i="11"/>
  <c r="V91" i="23" s="1"/>
  <c r="BC10" i="23" s="1"/>
  <c r="T18" i="27"/>
  <c r="U11" i="19"/>
  <c r="U11" i="27"/>
  <c r="Z15" i="16"/>
  <c r="O24" i="11" s="1"/>
  <c r="U31" i="23" s="1"/>
  <c r="W131" i="10"/>
  <c r="U10" i="27" s="1"/>
  <c r="U20" i="10"/>
  <c r="U3" i="10"/>
  <c r="U36" i="10"/>
  <c r="U16" i="10"/>
  <c r="U8" i="10"/>
  <c r="U27" i="10"/>
  <c r="U32" i="10"/>
  <c r="U33" i="10" s="1"/>
  <c r="AE6" i="18"/>
  <c r="T43" i="10"/>
  <c r="T41" i="10" s="1"/>
  <c r="W6" i="24"/>
  <c r="W9" i="16"/>
  <c r="T122" i="10"/>
  <c r="T5" i="10"/>
  <c r="S6" i="19"/>
  <c r="S7" i="10"/>
  <c r="T5" i="27"/>
  <c r="T8" i="27"/>
  <c r="T2" i="27"/>
  <c r="T9" i="27"/>
  <c r="T4" i="27"/>
  <c r="T3" i="27"/>
  <c r="T6" i="27"/>
  <c r="U7" i="27"/>
  <c r="U30" i="27"/>
  <c r="U19" i="27"/>
  <c r="U20" i="27"/>
  <c r="T17" i="27"/>
  <c r="U12" i="19"/>
  <c r="AG51" i="27"/>
  <c r="AG32" i="27"/>
  <c r="AG31" i="27"/>
  <c r="AG34" i="27"/>
  <c r="AG33" i="27"/>
  <c r="V135" i="10"/>
  <c r="V145" i="10"/>
  <c r="Y32" i="16" s="1"/>
  <c r="Y34" i="16" s="1"/>
  <c r="Y35" i="16" s="1"/>
  <c r="V146" i="10"/>
  <c r="Y33" i="16" s="1"/>
  <c r="V126" i="10"/>
  <c r="Y13" i="16" s="1"/>
  <c r="V136" i="10"/>
  <c r="Y23" i="16" s="1"/>
  <c r="V134" i="10"/>
  <c r="V130" i="10"/>
  <c r="Y17" i="16" s="1"/>
  <c r="V148" i="10"/>
  <c r="V124" i="10"/>
  <c r="V121" i="10" s="1"/>
  <c r="V127" i="10"/>
  <c r="Y14" i="16" s="1"/>
  <c r="V137" i="10"/>
  <c r="Y24" i="16" s="1"/>
  <c r="V147" i="10"/>
  <c r="T14" i="27" s="1"/>
  <c r="V141" i="10"/>
  <c r="Y28" i="16" s="1"/>
  <c r="V129" i="10"/>
  <c r="V140" i="10"/>
  <c r="Y27" i="16" s="1"/>
  <c r="V142" i="10"/>
  <c r="T13" i="27" s="1"/>
  <c r="V128" i="10"/>
  <c r="V139" i="10"/>
  <c r="Y26" i="16" s="1"/>
  <c r="V125" i="10"/>
  <c r="Y12" i="16" s="1"/>
  <c r="Y11" i="16" s="1"/>
  <c r="V138" i="10"/>
  <c r="Y25" i="16" s="1"/>
  <c r="AF5" i="18"/>
  <c r="AF22" i="18"/>
  <c r="AF4" i="18"/>
  <c r="Y5" i="16"/>
  <c r="Y10" i="16" s="1"/>
  <c r="Y40" i="16" s="1"/>
  <c r="Y49" i="16" s="1"/>
  <c r="U4" i="19"/>
  <c r="U7" i="19" s="1"/>
  <c r="AG3" i="18"/>
  <c r="AG7" i="18" s="1"/>
  <c r="U12" i="27"/>
  <c r="Z16" i="16"/>
  <c r="FB7" i="10"/>
  <c r="FC122" i="10"/>
  <c r="FC43" i="10"/>
  <c r="FC41" i="10" s="1"/>
  <c r="FC5" i="10"/>
  <c r="V169" i="10"/>
  <c r="V171" i="10"/>
  <c r="V157" i="10"/>
  <c r="T24" i="27" s="1"/>
  <c r="V158" i="10"/>
  <c r="V159" i="10"/>
  <c r="V156" i="10"/>
  <c r="V164" i="10"/>
  <c r="V160" i="10"/>
  <c r="V177" i="10"/>
  <c r="V163" i="10"/>
  <c r="V176" i="10"/>
  <c r="V155" i="10"/>
  <c r="V168" i="10"/>
  <c r="V175" i="10"/>
  <c r="V174" i="10"/>
  <c r="V153" i="10"/>
  <c r="V165" i="10"/>
  <c r="V154" i="10"/>
  <c r="V166" i="10"/>
  <c r="V170" i="10"/>
  <c r="V167" i="10"/>
  <c r="DX20" i="9"/>
  <c r="DT20" i="9"/>
  <c r="DW20" i="9"/>
  <c r="DS20" i="9"/>
  <c r="DV20" i="9"/>
  <c r="DU20" i="9"/>
  <c r="DD20" i="9"/>
  <c r="DG20" i="9"/>
  <c r="DC20" i="9"/>
  <c r="DF20" i="9"/>
  <c r="DB20" i="9"/>
  <c r="DY20" i="9"/>
  <c r="DE20" i="9"/>
  <c r="DA20" i="9"/>
  <c r="DH20" i="9" s="1"/>
  <c r="CV20" i="9"/>
  <c r="CR20" i="9"/>
  <c r="DO20" i="9"/>
  <c r="BL91" i="9" s="1"/>
  <c r="CW20" i="9"/>
  <c r="CU20" i="9"/>
  <c r="CT20" i="9"/>
  <c r="CK20" i="9"/>
  <c r="BI58" i="9" s="1"/>
  <c r="CM20" i="9"/>
  <c r="BK58" i="9" s="1"/>
  <c r="DN20" i="9"/>
  <c r="DL20" i="9"/>
  <c r="CS20" i="9"/>
  <c r="CL20" i="9"/>
  <c r="BJ58" i="9" s="1"/>
  <c r="CN20" i="9"/>
  <c r="BL58" i="9" s="1"/>
  <c r="DJ20" i="9"/>
  <c r="DM20" i="9"/>
  <c r="CI20" i="9"/>
  <c r="CP20" i="9" s="1"/>
  <c r="CO20" i="9"/>
  <c r="BM58" i="9" s="1"/>
  <c r="DK20" i="9"/>
  <c r="DP20" i="9"/>
  <c r="CX20" i="9"/>
  <c r="CJ20" i="9"/>
  <c r="BH58" i="9" s="1"/>
  <c r="FE126" i="10"/>
  <c r="T10" i="19" s="1"/>
  <c r="FE124" i="10"/>
  <c r="T8" i="19" s="1"/>
  <c r="FE127" i="10"/>
  <c r="FE128" i="10"/>
  <c r="FE125" i="10"/>
  <c r="T9" i="19" s="1"/>
  <c r="FE129" i="10"/>
  <c r="T13" i="19" s="1"/>
  <c r="Z6" i="16"/>
  <c r="Z18" i="16"/>
  <c r="Z36" i="16" s="1"/>
  <c r="U47" i="27"/>
  <c r="U46" i="27"/>
  <c r="Z21" i="16"/>
  <c r="Z29" i="16" s="1"/>
  <c r="Z22" i="16"/>
  <c r="U45" i="27"/>
  <c r="X48" i="16"/>
  <c r="X4" i="24"/>
  <c r="X63" i="16"/>
  <c r="X7" i="16"/>
  <c r="X39" i="16"/>
  <c r="X5" i="24"/>
  <c r="X3" i="24"/>
  <c r="X8" i="16"/>
  <c r="U151" i="10"/>
  <c r="S1" i="27"/>
  <c r="FD3" i="10"/>
  <c r="V34" i="10"/>
  <c r="BL125" i="9"/>
  <c r="BQ73" i="10"/>
  <c r="BV145" i="10"/>
  <c r="H74" i="11" s="1"/>
  <c r="Y74" i="11" s="1"/>
  <c r="Z50" i="27"/>
  <c r="BW145" i="10"/>
  <c r="I87" i="11" s="1"/>
  <c r="O70" i="23" s="1"/>
  <c r="AW34" i="23" s="1"/>
  <c r="AA50" i="27"/>
  <c r="X49" i="25"/>
  <c r="Y49" i="25"/>
  <c r="BL25" i="9"/>
  <c r="BN89" i="9"/>
  <c r="BE89" i="9" s="1"/>
  <c r="BR51" i="10"/>
  <c r="BR55" i="10" s="1"/>
  <c r="BR61" i="10" s="1"/>
  <c r="BR68" i="10" s="1"/>
  <c r="BR75" i="10" s="1"/>
  <c r="BR79" i="10" s="1"/>
  <c r="BR82" i="10" s="1"/>
  <c r="BR87" i="10" s="1"/>
  <c r="BR130" i="10" s="1"/>
  <c r="BQ64" i="10"/>
  <c r="BJ90" i="9"/>
  <c r="BJ25" i="9"/>
  <c r="BI90" i="9"/>
  <c r="BM25" i="9"/>
  <c r="CY19" i="9"/>
  <c r="BG25" i="9"/>
  <c r="AD13" i="24"/>
  <c r="AD17" i="24"/>
  <c r="AD18" i="24" s="1"/>
  <c r="BG125" i="9"/>
  <c r="BN125" i="9" s="1"/>
  <c r="BE125" i="9" s="1"/>
  <c r="BN24" i="9"/>
  <c r="BE24" i="9" s="1"/>
  <c r="AC26" i="24"/>
  <c r="BT172" i="10"/>
  <c r="AC11" i="24"/>
  <c r="BT157" i="10"/>
  <c r="BV221" i="10" s="1"/>
  <c r="AC10" i="24"/>
  <c r="BT156" i="10"/>
  <c r="BV220" i="10" s="1"/>
  <c r="AC8" i="24"/>
  <c r="AC12" i="24" s="1"/>
  <c r="X15" i="27"/>
  <c r="BT127" i="10"/>
  <c r="BT132" i="10" s="1"/>
  <c r="BT154" i="10"/>
  <c r="AC15" i="24"/>
  <c r="BT161" i="10"/>
  <c r="AC21" i="24"/>
  <c r="BT167" i="10"/>
  <c r="BV231" i="10" s="1"/>
  <c r="BP185" i="10"/>
  <c r="BO122" i="10"/>
  <c r="BO153" i="10" s="1"/>
  <c r="BN7" i="10"/>
  <c r="BO43" i="10"/>
  <c r="BO41" i="10" s="1"/>
  <c r="BO5" i="10"/>
  <c r="BF58" i="9"/>
  <c r="BF91" i="9"/>
  <c r="BF127" i="9"/>
  <c r="BF26" i="9"/>
  <c r="AD24" i="24"/>
  <c r="AD27" i="24"/>
  <c r="AD30" i="24" s="1"/>
  <c r="AD31" i="24" s="1"/>
  <c r="BU168" i="10"/>
  <c r="BW230" i="10"/>
  <c r="BQ45" i="10"/>
  <c r="BM90" i="9"/>
  <c r="BK90" i="9"/>
  <c r="DZ19" i="9"/>
  <c r="BQ22" i="10"/>
  <c r="BY233" i="10"/>
  <c r="BQ184" i="10"/>
  <c r="BQ183" i="10" s="1"/>
  <c r="BQ217" i="10"/>
  <c r="BR216" i="10"/>
  <c r="BR215" i="10" s="1"/>
  <c r="DQ19" i="9"/>
  <c r="BG90" i="9"/>
  <c r="BG57" i="9"/>
  <c r="BN57" i="9" s="1"/>
  <c r="BE57" i="9" s="1"/>
  <c r="BW218" i="10"/>
  <c r="BW222" i="10" s="1"/>
  <c r="BU158" i="10"/>
  <c r="BU163" i="10" s="1"/>
  <c r="BW225" i="10"/>
  <c r="AC16" i="24"/>
  <c r="BT162" i="10"/>
  <c r="BV226" i="10" s="1"/>
  <c r="AC29" i="24"/>
  <c r="BT175" i="10"/>
  <c r="BV239" i="10" s="1"/>
  <c r="BT137" i="10"/>
  <c r="AC20" i="24"/>
  <c r="AC22" i="24" s="1"/>
  <c r="AC23" i="24" s="1"/>
  <c r="BT166" i="10"/>
  <c r="AC33" i="24"/>
  <c r="AC34" i="24" s="1"/>
  <c r="BT179" i="10"/>
  <c r="AC9" i="24"/>
  <c r="BT155" i="10"/>
  <c r="BV219" i="10" s="1"/>
  <c r="BD6" i="23"/>
  <c r="BE26" i="23"/>
  <c r="BE32" i="23"/>
  <c r="BS126" i="10"/>
  <c r="BS125" i="10"/>
  <c r="BS141" i="10"/>
  <c r="BS131" i="10"/>
  <c r="W48" i="27" s="1"/>
  <c r="BS135" i="10"/>
  <c r="BS144" i="10"/>
  <c r="BS136" i="10"/>
  <c r="BS123" i="10"/>
  <c r="BS124" i="10"/>
  <c r="BS130" i="10"/>
  <c r="BS92" i="10"/>
  <c r="BP3" i="10"/>
  <c r="Y2" i="24" s="1"/>
  <c r="Y7" i="24" s="1"/>
  <c r="CC21" i="9"/>
  <c r="CD21" i="9" s="1"/>
  <c r="CF21" i="9" s="1"/>
  <c r="CB22" i="9"/>
  <c r="BW173" i="10"/>
  <c r="BW176" i="10" s="1"/>
  <c r="BW149" i="10"/>
  <c r="BV169" i="10"/>
  <c r="BH25" i="9"/>
  <c r="BI25" i="9"/>
  <c r="BU132" i="10"/>
  <c r="BU138" i="10" s="1"/>
  <c r="BR23" i="10"/>
  <c r="BR27" i="10" s="1"/>
  <c r="BR30" i="10" s="1"/>
  <c r="BR34" i="10" s="1"/>
  <c r="BQ12" i="10"/>
  <c r="BQ17" i="10" s="1"/>
  <c r="X86" i="11"/>
  <c r="W86" i="11"/>
  <c r="X76" i="11"/>
  <c r="Z73" i="23"/>
  <c r="W76" i="11"/>
  <c r="X75" i="11"/>
  <c r="Z72" i="23"/>
  <c r="W75" i="11"/>
  <c r="DM147" i="10"/>
  <c r="DM146" i="10"/>
  <c r="U37" i="27"/>
  <c r="U39" i="27"/>
  <c r="U36" i="27"/>
  <c r="U38" i="27"/>
  <c r="BK126" i="9" l="1"/>
  <c r="FC14" i="10"/>
  <c r="FC13" i="10"/>
  <c r="FC10" i="10"/>
  <c r="FC11" i="10"/>
  <c r="FC9" i="10"/>
  <c r="FC12" i="10"/>
  <c r="T112" i="10"/>
  <c r="T101" i="10"/>
  <c r="T113" i="10"/>
  <c r="T109" i="10"/>
  <c r="T117" i="10" s="1"/>
  <c r="T119" i="10" s="1"/>
  <c r="T100" i="10"/>
  <c r="T99" i="10" s="1"/>
  <c r="T103" i="10" s="1"/>
  <c r="T105" i="10" s="1"/>
  <c r="T94" i="10"/>
  <c r="T115" i="10"/>
  <c r="T114" i="10" s="1"/>
  <c r="T116" i="10"/>
  <c r="T111" i="10"/>
  <c r="T110" i="10" s="1"/>
  <c r="T96" i="10"/>
  <c r="T89" i="10"/>
  <c r="T84" i="10"/>
  <c r="T97" i="10"/>
  <c r="T98" i="10"/>
  <c r="T102" i="10"/>
  <c r="T87" i="10"/>
  <c r="T83" i="10"/>
  <c r="T88" i="10"/>
  <c r="T73" i="10"/>
  <c r="T82" i="10"/>
  <c r="T81" i="10" s="1"/>
  <c r="T71" i="10"/>
  <c r="T86" i="10"/>
  <c r="T70" i="10"/>
  <c r="T66" i="10"/>
  <c r="T64" i="10"/>
  <c r="T67" i="10" s="1"/>
  <c r="T74" i="10" s="1"/>
  <c r="T76" i="10" s="1"/>
  <c r="T55" i="10"/>
  <c r="T52" i="10"/>
  <c r="T51" i="10"/>
  <c r="T53" i="10" s="1"/>
  <c r="T65" i="10"/>
  <c r="T60" i="10"/>
  <c r="T72" i="10"/>
  <c r="T50" i="10"/>
  <c r="T59" i="10"/>
  <c r="T56" i="10"/>
  <c r="T49" i="10"/>
  <c r="DK66" i="10"/>
  <c r="DK65" i="10"/>
  <c r="DK64" i="10"/>
  <c r="DK52" i="10"/>
  <c r="DK51" i="10"/>
  <c r="DK60" i="10"/>
  <c r="DK59" i="10"/>
  <c r="DK58" i="10"/>
  <c r="DK49" i="10"/>
  <c r="DK50" i="10"/>
  <c r="DK53" i="10"/>
  <c r="DK47" i="10"/>
  <c r="DK46" i="10"/>
  <c r="DK54" i="10"/>
  <c r="GY66" i="10"/>
  <c r="Y60" i="16" s="1"/>
  <c r="GY63" i="10"/>
  <c r="GY65" i="10"/>
  <c r="GY60" i="10"/>
  <c r="Y54" i="16" s="1"/>
  <c r="GY52" i="10"/>
  <c r="GY74" i="10" s="1"/>
  <c r="GY64" i="10"/>
  <c r="GY59" i="10"/>
  <c r="GY58" i="10"/>
  <c r="Y52" i="16" s="1"/>
  <c r="GY57" i="10"/>
  <c r="GY53" i="10"/>
  <c r="GY51" i="10"/>
  <c r="GY49" i="10"/>
  <c r="GY47" i="10"/>
  <c r="GY48" i="10"/>
  <c r="FC50" i="10"/>
  <c r="FC49" i="10"/>
  <c r="FC51" i="10"/>
  <c r="FC48" i="10"/>
  <c r="FC47" i="10"/>
  <c r="FC46" i="10"/>
  <c r="BO26" i="10"/>
  <c r="BO21" i="10"/>
  <c r="BO15" i="10"/>
  <c r="BO20" i="10"/>
  <c r="BO16" i="10"/>
  <c r="BO33" i="10"/>
  <c r="BO29" i="10"/>
  <c r="BO10" i="10"/>
  <c r="BO8" i="10"/>
  <c r="BO11" i="10"/>
  <c r="BO9" i="10"/>
  <c r="BO91" i="10"/>
  <c r="BO90" i="10"/>
  <c r="BO86" i="10"/>
  <c r="BO78" i="10"/>
  <c r="BO85" i="10"/>
  <c r="BO84" i="10"/>
  <c r="BO81" i="10"/>
  <c r="BO65" i="10"/>
  <c r="BO71" i="10"/>
  <c r="BO72" i="10"/>
  <c r="BO67" i="10"/>
  <c r="BO60" i="10"/>
  <c r="BO59" i="10"/>
  <c r="BO66" i="10"/>
  <c r="BO58" i="10"/>
  <c r="BO57" i="10"/>
  <c r="BO54" i="10"/>
  <c r="BO50" i="10"/>
  <c r="BO49" i="10"/>
  <c r="BO47" i="10"/>
  <c r="BO46" i="10"/>
  <c r="BO45" i="10" s="1"/>
  <c r="DK16" i="10"/>
  <c r="DK14" i="10"/>
  <c r="DK17" i="10"/>
  <c r="DK15" i="10"/>
  <c r="DK9" i="10"/>
  <c r="DK10" i="10"/>
  <c r="DK18" i="10"/>
  <c r="DK13" i="10"/>
  <c r="DK12" i="10"/>
  <c r="DK11" i="10"/>
  <c r="GY14" i="10"/>
  <c r="GY13" i="10"/>
  <c r="GY10" i="10"/>
  <c r="GY9" i="10" s="1"/>
  <c r="GY12" i="10"/>
  <c r="GY11" i="10"/>
  <c r="AA16" i="27"/>
  <c r="I74" i="11"/>
  <c r="O71" i="23" s="1"/>
  <c r="AW35" i="23" s="1"/>
  <c r="BH126" i="9"/>
  <c r="BH26" i="9"/>
  <c r="BL126" i="9"/>
  <c r="BQ51" i="10"/>
  <c r="BQ55" i="10" s="1"/>
  <c r="BQ61" i="10" s="1"/>
  <c r="Z16" i="27"/>
  <c r="BM126" i="9"/>
  <c r="DL57" i="10"/>
  <c r="BV149" i="10"/>
  <c r="DL20" i="10"/>
  <c r="BR136" i="10"/>
  <c r="AA21" i="24" s="1"/>
  <c r="DM148" i="10"/>
  <c r="BQ68" i="10"/>
  <c r="BQ75" i="10" s="1"/>
  <c r="BQ79" i="10" s="1"/>
  <c r="BQ82" i="10" s="1"/>
  <c r="BQ87" i="10" s="1"/>
  <c r="DK3" i="10"/>
  <c r="DK123" i="10"/>
  <c r="GZ73" i="10"/>
  <c r="GZ127" i="10"/>
  <c r="Z44" i="16" s="1"/>
  <c r="GZ50" i="10"/>
  <c r="GZ72" i="10" s="1"/>
  <c r="GZ128" i="10"/>
  <c r="Z45" i="16" s="1"/>
  <c r="GZ125" i="10"/>
  <c r="Z42" i="16" s="1"/>
  <c r="GZ71" i="10"/>
  <c r="Y58" i="16"/>
  <c r="AH23" i="27"/>
  <c r="P28" i="11" s="1"/>
  <c r="DY142" i="10"/>
  <c r="V21" i="27"/>
  <c r="AI10" i="18"/>
  <c r="AI24" i="18" s="1"/>
  <c r="DM45" i="10"/>
  <c r="BH32" i="23"/>
  <c r="BI32" i="23" s="1"/>
  <c r="BJ32" i="23" s="1"/>
  <c r="BG6" i="23"/>
  <c r="BH26" i="23"/>
  <c r="BI26" i="23" s="1"/>
  <c r="BJ26" i="23" s="1"/>
  <c r="GZ126" i="10"/>
  <c r="BR123" i="10"/>
  <c r="V15" i="27" s="1"/>
  <c r="H87" i="11"/>
  <c r="Y87" i="11" s="1"/>
  <c r="DI7" i="10"/>
  <c r="DJ43" i="10"/>
  <c r="DJ41" i="10" s="1"/>
  <c r="DJ122" i="10"/>
  <c r="DJ5" i="10"/>
  <c r="U28" i="27"/>
  <c r="Z59" i="16"/>
  <c r="AI13" i="18"/>
  <c r="AI27" i="18" s="1"/>
  <c r="V52" i="27"/>
  <c r="DL48" i="10"/>
  <c r="DL45" i="10" s="1"/>
  <c r="BR144" i="10"/>
  <c r="AA29" i="24" s="1"/>
  <c r="DK145" i="10"/>
  <c r="DK139" i="10"/>
  <c r="GZ46" i="10"/>
  <c r="GZ70" i="10" s="1"/>
  <c r="GZ124" i="10"/>
  <c r="GZ62" i="10"/>
  <c r="Z57" i="16"/>
  <c r="Z56" i="16" s="1"/>
  <c r="GW7" i="10"/>
  <c r="GX122" i="10"/>
  <c r="GX5" i="10"/>
  <c r="GX43" i="10"/>
  <c r="GX41" i="10" s="1"/>
  <c r="AU31" i="18"/>
  <c r="AJ18" i="18"/>
  <c r="V25" i="27"/>
  <c r="AA41" i="16"/>
  <c r="AI17" i="18"/>
  <c r="AT32" i="18" s="1"/>
  <c r="DX141" i="10"/>
  <c r="V26" i="27"/>
  <c r="AA43" i="16"/>
  <c r="DL124" i="10"/>
  <c r="AH8" i="18" s="1"/>
  <c r="AH19" i="18" s="1"/>
  <c r="DL127" i="10"/>
  <c r="AH11" i="18" s="1"/>
  <c r="AH25" i="18" s="1"/>
  <c r="DL130" i="10"/>
  <c r="AH14" i="18" s="1"/>
  <c r="AH28" i="18" s="1"/>
  <c r="DL131" i="10"/>
  <c r="DL133" i="10"/>
  <c r="DL129" i="10"/>
  <c r="DL126" i="10"/>
  <c r="DL128" i="10"/>
  <c r="DL125" i="10"/>
  <c r="AH9" i="18" s="1"/>
  <c r="AH23" i="18" s="1"/>
  <c r="Z53" i="16"/>
  <c r="U27" i="27"/>
  <c r="GZ56" i="10"/>
  <c r="Z51" i="16"/>
  <c r="Z50" i="16" s="1"/>
  <c r="GY3" i="10"/>
  <c r="AJ30" i="18"/>
  <c r="AI12" i="18"/>
  <c r="AI26" i="18" s="1"/>
  <c r="V29" i="27"/>
  <c r="V22" i="27"/>
  <c r="AI15" i="18"/>
  <c r="AI29" i="18" s="1"/>
  <c r="AI16" i="18"/>
  <c r="DM134" i="10"/>
  <c r="DX140" i="10"/>
  <c r="DL132" i="10"/>
  <c r="DL71" i="10"/>
  <c r="DL70" i="10"/>
  <c r="BR131" i="10"/>
  <c r="V48" i="27" s="1"/>
  <c r="BR135" i="10"/>
  <c r="BR137" i="10" s="1"/>
  <c r="BR126" i="10"/>
  <c r="BR157" i="10" s="1"/>
  <c r="BR124" i="10"/>
  <c r="BR155" i="10" s="1"/>
  <c r="BR141" i="10"/>
  <c r="AA26" i="24" s="1"/>
  <c r="BJ126" i="9"/>
  <c r="BI126" i="9"/>
  <c r="BR125" i="10"/>
  <c r="O72" i="11"/>
  <c r="U46" i="23" s="1"/>
  <c r="T12" i="19"/>
  <c r="S17" i="27"/>
  <c r="V131" i="10"/>
  <c r="T10" i="27" s="1"/>
  <c r="T11" i="27"/>
  <c r="Y15" i="16"/>
  <c r="N24" i="11" s="1"/>
  <c r="T31" i="23" s="1"/>
  <c r="AF51" i="27"/>
  <c r="AF34" i="27"/>
  <c r="AF31" i="27"/>
  <c r="AF33" i="27"/>
  <c r="AF32" i="27"/>
  <c r="T45" i="27"/>
  <c r="Y22" i="16"/>
  <c r="R1" i="27"/>
  <c r="T151" i="10"/>
  <c r="AE5" i="18"/>
  <c r="AE4" i="18"/>
  <c r="AE22" i="18"/>
  <c r="DY21" i="9"/>
  <c r="DU21" i="9"/>
  <c r="DX21" i="9"/>
  <c r="DT21" i="9"/>
  <c r="DW21" i="9"/>
  <c r="DS21" i="9"/>
  <c r="DE21" i="9"/>
  <c r="DA21" i="9"/>
  <c r="DH21" i="9" s="1"/>
  <c r="DD21" i="9"/>
  <c r="DV21" i="9"/>
  <c r="DG21" i="9"/>
  <c r="DC21" i="9"/>
  <c r="DF21" i="9"/>
  <c r="DB21" i="9"/>
  <c r="CU21" i="9"/>
  <c r="CW21" i="9"/>
  <c r="CV21" i="9"/>
  <c r="CJ21" i="9"/>
  <c r="BH59" i="9" s="1"/>
  <c r="CM21" i="9"/>
  <c r="BK59" i="9" s="1"/>
  <c r="CL21" i="9"/>
  <c r="BJ59" i="9" s="1"/>
  <c r="DK21" i="9"/>
  <c r="DJ21" i="9"/>
  <c r="CT21" i="9"/>
  <c r="CN21" i="9"/>
  <c r="BL59" i="9" s="1"/>
  <c r="CI21" i="9"/>
  <c r="CP21" i="9" s="1"/>
  <c r="DN21" i="9"/>
  <c r="BK92" i="9" s="1"/>
  <c r="DM21" i="9"/>
  <c r="DP21" i="9"/>
  <c r="CO21" i="9"/>
  <c r="BM59" i="9" s="1"/>
  <c r="CX21" i="9"/>
  <c r="CS21" i="9"/>
  <c r="CR21" i="9"/>
  <c r="DO21" i="9"/>
  <c r="DL21" i="9"/>
  <c r="CK21" i="9"/>
  <c r="BI59" i="9" s="1"/>
  <c r="S8" i="27"/>
  <c r="S9" i="27"/>
  <c r="S3" i="27"/>
  <c r="S5" i="27"/>
  <c r="S2" i="27"/>
  <c r="S4" i="27"/>
  <c r="S6" i="27"/>
  <c r="S18" i="27"/>
  <c r="T11" i="19"/>
  <c r="FA7" i="10"/>
  <c r="FB5" i="10"/>
  <c r="FB43" i="10"/>
  <c r="FB41" i="10" s="1"/>
  <c r="FB122" i="10"/>
  <c r="FD125" i="10"/>
  <c r="S9" i="19" s="1"/>
  <c r="FD126" i="10"/>
  <c r="S10" i="19" s="1"/>
  <c r="FD127" i="10"/>
  <c r="FD129" i="10"/>
  <c r="S13" i="19" s="1"/>
  <c r="FD128" i="10"/>
  <c r="FD124" i="10"/>
  <c r="S8" i="19" s="1"/>
  <c r="AD6" i="18"/>
  <c r="R7" i="10"/>
  <c r="R6" i="19"/>
  <c r="S122" i="10"/>
  <c r="S43" i="10"/>
  <c r="S41" i="10" s="1"/>
  <c r="V6" i="24"/>
  <c r="S5" i="10"/>
  <c r="V9" i="16"/>
  <c r="W7" i="16"/>
  <c r="W48" i="16"/>
  <c r="W3" i="24"/>
  <c r="W4" i="24"/>
  <c r="W8" i="16"/>
  <c r="W39" i="16"/>
  <c r="W63" i="16"/>
  <c r="W5" i="24"/>
  <c r="U34" i="10"/>
  <c r="X5" i="16"/>
  <c r="X10" i="16" s="1"/>
  <c r="X40" i="16" s="1"/>
  <c r="X49" i="16" s="1"/>
  <c r="T4" i="19"/>
  <c r="T7" i="19" s="1"/>
  <c r="AF3" i="18"/>
  <c r="AF7" i="18" s="1"/>
  <c r="U175" i="10"/>
  <c r="U174" i="10"/>
  <c r="U153" i="10"/>
  <c r="U159" i="10"/>
  <c r="U164" i="10"/>
  <c r="U154" i="10"/>
  <c r="U155" i="10"/>
  <c r="U169" i="10"/>
  <c r="U171" i="10"/>
  <c r="U156" i="10"/>
  <c r="U163" i="10"/>
  <c r="U157" i="10"/>
  <c r="S24" i="27" s="1"/>
  <c r="U177" i="10"/>
  <c r="U176" i="10"/>
  <c r="U165" i="10"/>
  <c r="U166" i="10"/>
  <c r="U158" i="10"/>
  <c r="U170" i="10"/>
  <c r="U167" i="10"/>
  <c r="U168" i="10"/>
  <c r="U160" i="10"/>
  <c r="FC3" i="10"/>
  <c r="Y6" i="16"/>
  <c r="Y18" i="16"/>
  <c r="Y36" i="16" s="1"/>
  <c r="T7" i="27"/>
  <c r="T30" i="27"/>
  <c r="Y16" i="16"/>
  <c r="T12" i="27"/>
  <c r="Y21" i="16"/>
  <c r="Y29" i="16" s="1"/>
  <c r="T46" i="27"/>
  <c r="T47" i="27"/>
  <c r="O101" i="11"/>
  <c r="U89" i="23" s="1"/>
  <c r="BB13" i="23" s="1"/>
  <c r="O104" i="11"/>
  <c r="U90" i="23" s="1"/>
  <c r="BB9" i="23" s="1"/>
  <c r="O102" i="11"/>
  <c r="U91" i="23" s="1"/>
  <c r="BB10" i="23" s="1"/>
  <c r="O103" i="11"/>
  <c r="U92" i="23" s="1"/>
  <c r="BB11" i="23" s="1"/>
  <c r="T20" i="27"/>
  <c r="T19" i="27"/>
  <c r="T27" i="10"/>
  <c r="T20" i="10"/>
  <c r="T16" i="10"/>
  <c r="T3" i="10"/>
  <c r="T36" i="10"/>
  <c r="T8" i="10"/>
  <c r="T32" i="10"/>
  <c r="T33" i="10" s="1"/>
  <c r="T85" i="10"/>
  <c r="T95" i="10"/>
  <c r="T48" i="10"/>
  <c r="T61" i="10" s="1"/>
  <c r="T57" i="10"/>
  <c r="T69" i="10"/>
  <c r="T93" i="10"/>
  <c r="T90" i="10"/>
  <c r="U147" i="10"/>
  <c r="S14" i="27" s="1"/>
  <c r="U126" i="10"/>
  <c r="X13" i="16" s="1"/>
  <c r="U127" i="10"/>
  <c r="X14" i="16" s="1"/>
  <c r="U141" i="10"/>
  <c r="X28" i="16" s="1"/>
  <c r="U128" i="10"/>
  <c r="U145" i="10"/>
  <c r="X32" i="16" s="1"/>
  <c r="X34" i="16" s="1"/>
  <c r="X35" i="16" s="1"/>
  <c r="U130" i="10"/>
  <c r="X17" i="16" s="1"/>
  <c r="U125" i="10"/>
  <c r="X12" i="16" s="1"/>
  <c r="X11" i="16" s="1"/>
  <c r="U138" i="10"/>
  <c r="X25" i="16" s="1"/>
  <c r="U142" i="10"/>
  <c r="S13" i="27" s="1"/>
  <c r="U129" i="10"/>
  <c r="U146" i="10"/>
  <c r="X33" i="16" s="1"/>
  <c r="U124" i="10"/>
  <c r="U121" i="10" s="1"/>
  <c r="U137" i="10"/>
  <c r="X24" i="16" s="1"/>
  <c r="U148" i="10"/>
  <c r="U135" i="10"/>
  <c r="U134" i="10"/>
  <c r="U140" i="10"/>
  <c r="X27" i="16" s="1"/>
  <c r="U136" i="10"/>
  <c r="X23" i="16" s="1"/>
  <c r="U139" i="10"/>
  <c r="X26" i="16" s="1"/>
  <c r="BR92" i="10"/>
  <c r="BR148" i="10"/>
  <c r="AA33" i="24" s="1"/>
  <c r="AA34" i="24" s="1"/>
  <c r="I76" i="11"/>
  <c r="O73" i="23" s="1"/>
  <c r="I75" i="11"/>
  <c r="O72" i="23" s="1"/>
  <c r="H75" i="11"/>
  <c r="Y75" i="11" s="1"/>
  <c r="H76" i="11"/>
  <c r="Y76" i="11" s="1"/>
  <c r="BP22" i="10"/>
  <c r="BP73" i="10"/>
  <c r="BJ26" i="9"/>
  <c r="BN90" i="9"/>
  <c r="BE90" i="9" s="1"/>
  <c r="BP64" i="10"/>
  <c r="BI26" i="9"/>
  <c r="BH91" i="9"/>
  <c r="BM26" i="9"/>
  <c r="BL26" i="9"/>
  <c r="BL127" i="9" s="1"/>
  <c r="BU142" i="10"/>
  <c r="BW180" i="10"/>
  <c r="AV12" i="23"/>
  <c r="I86" i="11"/>
  <c r="BF128" i="9"/>
  <c r="BF27" i="9"/>
  <c r="BF92" i="9"/>
  <c r="BF59" i="9"/>
  <c r="BV173" i="10"/>
  <c r="BV176" i="10" s="1"/>
  <c r="CB23" i="9"/>
  <c r="CC22" i="9"/>
  <c r="CD22" i="9" s="1"/>
  <c r="CF22" i="9" s="1"/>
  <c r="AB9" i="24"/>
  <c r="BS155" i="10"/>
  <c r="BU219" i="10" s="1"/>
  <c r="AB21" i="24"/>
  <c r="BS167" i="10"/>
  <c r="BU231" i="10" s="1"/>
  <c r="AB20" i="24"/>
  <c r="AB22" i="24" s="1"/>
  <c r="AB23" i="24" s="1"/>
  <c r="BS137" i="10"/>
  <c r="BS166" i="10"/>
  <c r="AB26" i="24"/>
  <c r="BS172" i="10"/>
  <c r="AB10" i="24"/>
  <c r="BS156" i="10"/>
  <c r="BU220" i="10" s="1"/>
  <c r="BT168" i="10"/>
  <c r="BV230" i="10"/>
  <c r="BW227" i="10"/>
  <c r="AA10" i="24"/>
  <c r="BR156" i="10"/>
  <c r="BR166" i="10"/>
  <c r="BR167" i="10"/>
  <c r="BY237" i="10"/>
  <c r="BY240" i="10" s="1"/>
  <c r="BW232" i="10"/>
  <c r="BU169" i="10"/>
  <c r="CY20" i="9"/>
  <c r="BG26" i="9"/>
  <c r="BO185" i="10"/>
  <c r="BP217" i="10"/>
  <c r="BP184" i="10"/>
  <c r="BP183" i="10" s="1"/>
  <c r="BV218" i="10"/>
  <c r="BV222" i="10" s="1"/>
  <c r="BT158" i="10"/>
  <c r="BT163" i="10" s="1"/>
  <c r="BP48" i="10"/>
  <c r="BP51" i="10" s="1"/>
  <c r="BP55" i="10" s="1"/>
  <c r="BP61" i="10" s="1"/>
  <c r="BP12" i="10"/>
  <c r="BP17" i="10" s="1"/>
  <c r="BT138" i="10"/>
  <c r="BQ23" i="10"/>
  <c r="BQ27" i="10" s="1"/>
  <c r="BQ30" i="10" s="1"/>
  <c r="BQ34" i="10" s="1"/>
  <c r="BK26" i="9"/>
  <c r="DZ20" i="9"/>
  <c r="BI91" i="9"/>
  <c r="BJ91" i="9"/>
  <c r="BM91" i="9"/>
  <c r="AB15" i="24"/>
  <c r="BS161" i="10"/>
  <c r="BS127" i="10"/>
  <c r="AB8" i="24"/>
  <c r="AB12" i="24" s="1"/>
  <c r="W15" i="27"/>
  <c r="BS154" i="10"/>
  <c r="AB29" i="24"/>
  <c r="BS175" i="10"/>
  <c r="BU239" i="10" s="1"/>
  <c r="AB16" i="24"/>
  <c r="BS162" i="10"/>
  <c r="BU226" i="10" s="1"/>
  <c r="AB33" i="24"/>
  <c r="AB34" i="24" s="1"/>
  <c r="BS179" i="10"/>
  <c r="AB11" i="24"/>
  <c r="BS157" i="10"/>
  <c r="BU221" i="10" s="1"/>
  <c r="AC27" i="24"/>
  <c r="AC30" i="24" s="1"/>
  <c r="AC31" i="24" s="1"/>
  <c r="AC24" i="24"/>
  <c r="BQ216" i="10"/>
  <c r="BQ215" i="10" s="1"/>
  <c r="BR154" i="10"/>
  <c r="BR175" i="10"/>
  <c r="AA15" i="24"/>
  <c r="BR161" i="10"/>
  <c r="BG91" i="9"/>
  <c r="DQ20" i="9"/>
  <c r="BG58" i="9"/>
  <c r="BN58" i="9" s="1"/>
  <c r="BE58" i="9" s="1"/>
  <c r="BO3" i="10"/>
  <c r="X2" i="24" s="1"/>
  <c r="X7" i="24" s="1"/>
  <c r="BM7" i="10"/>
  <c r="BN43" i="10"/>
  <c r="BN41" i="10" s="1"/>
  <c r="BN122" i="10"/>
  <c r="BN153" i="10" s="1"/>
  <c r="BN5" i="10"/>
  <c r="BV225" i="10"/>
  <c r="AC13" i="24"/>
  <c r="AC17" i="24"/>
  <c r="AC18" i="24" s="1"/>
  <c r="BV236" i="10"/>
  <c r="BN25" i="9"/>
  <c r="BE25" i="9" s="1"/>
  <c r="BG126" i="9"/>
  <c r="BN126" i="9" s="1"/>
  <c r="BE126" i="9" s="1"/>
  <c r="BK91" i="9"/>
  <c r="DL146" i="10"/>
  <c r="DL147" i="10"/>
  <c r="T39" i="27"/>
  <c r="T38" i="27"/>
  <c r="T36" i="27"/>
  <c r="T37" i="27"/>
  <c r="BH127" i="9" l="1"/>
  <c r="AA20" i="24"/>
  <c r="AA22" i="24" s="1"/>
  <c r="AA23" i="24" s="1"/>
  <c r="AA9" i="24"/>
  <c r="FB14" i="10"/>
  <c r="FB13" i="10"/>
  <c r="FB12" i="10"/>
  <c r="FB11" i="10"/>
  <c r="FB9" i="10"/>
  <c r="FB10" i="10"/>
  <c r="BN85" i="10"/>
  <c r="BN91" i="10"/>
  <c r="BN72" i="10"/>
  <c r="BN90" i="10"/>
  <c r="BN84" i="10"/>
  <c r="BN78" i="10"/>
  <c r="BN67" i="10"/>
  <c r="BN66" i="10"/>
  <c r="BN81" i="10"/>
  <c r="BN86" i="10"/>
  <c r="BN71" i="10"/>
  <c r="BN60" i="10"/>
  <c r="BN58" i="10"/>
  <c r="BN57" i="10"/>
  <c r="BN65" i="10"/>
  <c r="BN54" i="10"/>
  <c r="BN49" i="10"/>
  <c r="BN59" i="10"/>
  <c r="BN47" i="10"/>
  <c r="BN46" i="10"/>
  <c r="BN45" i="10" s="1"/>
  <c r="BN50" i="10"/>
  <c r="GX66" i="10"/>
  <c r="X60" i="16" s="1"/>
  <c r="GX65" i="10"/>
  <c r="GX64" i="10"/>
  <c r="X58" i="16" s="1"/>
  <c r="GX63" i="10"/>
  <c r="GX51" i="10"/>
  <c r="GX52" i="10"/>
  <c r="GX74" i="10" s="1"/>
  <c r="GX60" i="10"/>
  <c r="X54" i="16" s="1"/>
  <c r="GX59" i="10"/>
  <c r="GX58" i="10"/>
  <c r="X52" i="16" s="1"/>
  <c r="GX57" i="10"/>
  <c r="GX53" i="10"/>
  <c r="GX49" i="10"/>
  <c r="GX48" i="10"/>
  <c r="GX47" i="10"/>
  <c r="DJ17" i="10"/>
  <c r="DJ15" i="10"/>
  <c r="DJ16" i="10"/>
  <c r="DJ18" i="10"/>
  <c r="DJ14" i="10"/>
  <c r="DJ10" i="10"/>
  <c r="DJ9" i="10"/>
  <c r="DJ13" i="10"/>
  <c r="DJ12" i="10"/>
  <c r="DJ11" i="10"/>
  <c r="S113" i="10"/>
  <c r="S102" i="10"/>
  <c r="S96" i="10"/>
  <c r="S95" i="10" s="1"/>
  <c r="S87" i="10"/>
  <c r="S115" i="10"/>
  <c r="S114" i="10" s="1"/>
  <c r="S116" i="10"/>
  <c r="S109" i="10"/>
  <c r="S117" i="10" s="1"/>
  <c r="S119" i="10" s="1"/>
  <c r="S100" i="10"/>
  <c r="S99" i="10" s="1"/>
  <c r="S103" i="10" s="1"/>
  <c r="S105" i="10" s="1"/>
  <c r="S88" i="10"/>
  <c r="S90" i="10" s="1"/>
  <c r="S86" i="10"/>
  <c r="S85" i="10" s="1"/>
  <c r="S111" i="10"/>
  <c r="S110" i="10" s="1"/>
  <c r="S112" i="10"/>
  <c r="S101" i="10"/>
  <c r="S97" i="10"/>
  <c r="S98" i="10"/>
  <c r="S82" i="10"/>
  <c r="S81" i="10" s="1"/>
  <c r="S73" i="10"/>
  <c r="S94" i="10"/>
  <c r="S93" i="10" s="1"/>
  <c r="S89" i="10"/>
  <c r="S72" i="10"/>
  <c r="S65" i="10"/>
  <c r="S84" i="10"/>
  <c r="S83" i="10"/>
  <c r="S71" i="10"/>
  <c r="S60" i="10"/>
  <c r="S70" i="10"/>
  <c r="S69" i="10" s="1"/>
  <c r="S59" i="10"/>
  <c r="S66" i="10"/>
  <c r="S56" i="10"/>
  <c r="S64" i="10"/>
  <c r="S55" i="10"/>
  <c r="S57" i="10" s="1"/>
  <c r="S52" i="10"/>
  <c r="S51" i="10"/>
  <c r="S53" i="10" s="1"/>
  <c r="S50" i="10"/>
  <c r="S49" i="10"/>
  <c r="S48" i="10" s="1"/>
  <c r="S61" i="10" s="1"/>
  <c r="FB51" i="10"/>
  <c r="FB49" i="10"/>
  <c r="FB47" i="10"/>
  <c r="FB46" i="10"/>
  <c r="FB50" i="10"/>
  <c r="FB48" i="10"/>
  <c r="GX14" i="10"/>
  <c r="GX13" i="10"/>
  <c r="GX12" i="10"/>
  <c r="GX11" i="10"/>
  <c r="GX10" i="10"/>
  <c r="GX9" i="10" s="1"/>
  <c r="DJ64" i="10"/>
  <c r="DJ66" i="10"/>
  <c r="DJ59" i="10"/>
  <c r="DJ65" i="10"/>
  <c r="DJ54" i="10"/>
  <c r="DJ53" i="10"/>
  <c r="DJ52" i="10"/>
  <c r="DJ51" i="10"/>
  <c r="DJ60" i="10"/>
  <c r="DJ50" i="10"/>
  <c r="DJ58" i="10"/>
  <c r="DJ47" i="10"/>
  <c r="DJ46" i="10"/>
  <c r="DJ49" i="10"/>
  <c r="BN20" i="10"/>
  <c r="BN26" i="10"/>
  <c r="BN21" i="10"/>
  <c r="BN33" i="10"/>
  <c r="BN29" i="10"/>
  <c r="BN16" i="10"/>
  <c r="BN11" i="10"/>
  <c r="BN15" i="10"/>
  <c r="BN10" i="10"/>
  <c r="BN8" i="10"/>
  <c r="BN9" i="10"/>
  <c r="AA8" i="24"/>
  <c r="AA12" i="24" s="1"/>
  <c r="AA13" i="24" s="1"/>
  <c r="BP23" i="10"/>
  <c r="BP27" i="10" s="1"/>
  <c r="BP30" i="10" s="1"/>
  <c r="BP34" i="10" s="1"/>
  <c r="BP68" i="10"/>
  <c r="BP75" i="10" s="1"/>
  <c r="BP79" i="10" s="1"/>
  <c r="BP82" i="10" s="1"/>
  <c r="BP87" i="10" s="1"/>
  <c r="BP123" i="10" s="1"/>
  <c r="BQ141" i="10"/>
  <c r="Z26" i="24" s="1"/>
  <c r="BQ126" i="10"/>
  <c r="Z11" i="24" s="1"/>
  <c r="BQ148" i="10"/>
  <c r="Z33" i="24" s="1"/>
  <c r="Z34" i="24" s="1"/>
  <c r="BQ144" i="10"/>
  <c r="Z29" i="24" s="1"/>
  <c r="BT239" i="10"/>
  <c r="BV227" i="10"/>
  <c r="AI18" i="18"/>
  <c r="DL148" i="10"/>
  <c r="BR179" i="10"/>
  <c r="DX142" i="10"/>
  <c r="AG23" i="27"/>
  <c r="O28" i="11" s="1"/>
  <c r="DK20" i="10"/>
  <c r="AH13" i="18"/>
  <c r="AH27" i="18" s="1"/>
  <c r="U52" i="27"/>
  <c r="Z41" i="16"/>
  <c r="U25" i="27"/>
  <c r="DJ123" i="10"/>
  <c r="GY62" i="10"/>
  <c r="Y57" i="16"/>
  <c r="Y56" i="16" s="1"/>
  <c r="GY56" i="10"/>
  <c r="Y51" i="16"/>
  <c r="Y50" i="16" s="1"/>
  <c r="DK57" i="10"/>
  <c r="AH17" i="18"/>
  <c r="AS32" i="18" s="1"/>
  <c r="DW141" i="10"/>
  <c r="AU33" i="18"/>
  <c r="P18" i="11" s="1"/>
  <c r="V29" i="23" s="1"/>
  <c r="P17" i="11"/>
  <c r="V28" i="23" s="1"/>
  <c r="GW5" i="10"/>
  <c r="GV7" i="10"/>
  <c r="GW43" i="10"/>
  <c r="GW41" i="10" s="1"/>
  <c r="GW122" i="10"/>
  <c r="DI5" i="10"/>
  <c r="DI122" i="10"/>
  <c r="DI43" i="10"/>
  <c r="DI41" i="10" s="1"/>
  <c r="DH7" i="10"/>
  <c r="Z43" i="16"/>
  <c r="U26" i="27"/>
  <c r="T27" i="27"/>
  <c r="Y53" i="16"/>
  <c r="GY71" i="10"/>
  <c r="GY125" i="10"/>
  <c r="Y42" i="16" s="1"/>
  <c r="GY46" i="10"/>
  <c r="GY70" i="10" s="1"/>
  <c r="GY124" i="10"/>
  <c r="AH12" i="18"/>
  <c r="AH26" i="18" s="1"/>
  <c r="U29" i="27"/>
  <c r="AH15" i="18"/>
  <c r="AH29" i="18" s="1"/>
  <c r="U22" i="27"/>
  <c r="DJ3" i="10"/>
  <c r="AT31" i="18"/>
  <c r="O17" i="11" s="1"/>
  <c r="U28" i="23" s="1"/>
  <c r="BC32" i="23" s="1"/>
  <c r="AI30" i="18"/>
  <c r="T28" i="27"/>
  <c r="Y59" i="16"/>
  <c r="GY50" i="10"/>
  <c r="GY72" i="10" s="1"/>
  <c r="GY73" i="10"/>
  <c r="GY126" i="10"/>
  <c r="GY128" i="10"/>
  <c r="Y45" i="16" s="1"/>
  <c r="GY127" i="10"/>
  <c r="Y44" i="16" s="1"/>
  <c r="DK132" i="10"/>
  <c r="DK70" i="10"/>
  <c r="DK71" i="10"/>
  <c r="DW140" i="10"/>
  <c r="DL134" i="10"/>
  <c r="AH16" i="18"/>
  <c r="AS31" i="18" s="1"/>
  <c r="U21" i="27"/>
  <c r="AH10" i="18"/>
  <c r="AH24" i="18" s="1"/>
  <c r="GX3" i="10"/>
  <c r="DJ139" i="10"/>
  <c r="DJ145" i="10"/>
  <c r="DK48" i="10"/>
  <c r="DK45" i="10" s="1"/>
  <c r="DK128" i="10"/>
  <c r="DK126" i="10"/>
  <c r="DK129" i="10"/>
  <c r="DK131" i="10"/>
  <c r="DK125" i="10"/>
  <c r="AG9" i="18" s="1"/>
  <c r="AG23" i="18" s="1"/>
  <c r="DK124" i="10"/>
  <c r="AG8" i="18" s="1"/>
  <c r="AG19" i="18" s="1"/>
  <c r="DK133" i="10"/>
  <c r="DK130" i="10"/>
  <c r="AG14" i="18" s="1"/>
  <c r="AG28" i="18" s="1"/>
  <c r="DK127" i="10"/>
  <c r="AG11" i="18" s="1"/>
  <c r="AG25" i="18" s="1"/>
  <c r="BT231" i="10"/>
  <c r="BJ127" i="9"/>
  <c r="AA11" i="24"/>
  <c r="BR127" i="10"/>
  <c r="BR132" i="10" s="1"/>
  <c r="BR138" i="10" s="1"/>
  <c r="BL92" i="9"/>
  <c r="BQ123" i="10"/>
  <c r="BQ154" i="10" s="1"/>
  <c r="BQ136" i="10"/>
  <c r="BQ92" i="10"/>
  <c r="BM92" i="9"/>
  <c r="BR162" i="10"/>
  <c r="BT226" i="10" s="1"/>
  <c r="BQ124" i="10"/>
  <c r="Z9" i="24" s="1"/>
  <c r="BQ130" i="10"/>
  <c r="Z15" i="24" s="1"/>
  <c r="BQ125" i="10"/>
  <c r="Z10" i="24" s="1"/>
  <c r="BT219" i="10"/>
  <c r="AA16" i="24"/>
  <c r="BQ131" i="10"/>
  <c r="U48" i="27" s="1"/>
  <c r="BQ135" i="10"/>
  <c r="Z20" i="24" s="1"/>
  <c r="Z22" i="24" s="1"/>
  <c r="Z23" i="24" s="1"/>
  <c r="BR172" i="10"/>
  <c r="BT236" i="10" s="1"/>
  <c r="N72" i="11"/>
  <c r="T46" i="23" s="1"/>
  <c r="X16" i="16"/>
  <c r="S12" i="27"/>
  <c r="AE3" i="18"/>
  <c r="AE7" i="18" s="1"/>
  <c r="W5" i="16"/>
  <c r="W10" i="16" s="1"/>
  <c r="W40" i="16" s="1"/>
  <c r="W49" i="16" s="1"/>
  <c r="S4" i="19"/>
  <c r="S7" i="19" s="1"/>
  <c r="FC129" i="10"/>
  <c r="R13" i="19" s="1"/>
  <c r="FC128" i="10"/>
  <c r="FC124" i="10"/>
  <c r="R8" i="19" s="1"/>
  <c r="FC126" i="10"/>
  <c r="R10" i="19" s="1"/>
  <c r="FC127" i="10"/>
  <c r="FC125" i="10"/>
  <c r="R9" i="19" s="1"/>
  <c r="S67" i="10"/>
  <c r="S74" i="10" s="1"/>
  <c r="S76" i="10" s="1"/>
  <c r="AD22" i="18"/>
  <c r="AD4" i="18"/>
  <c r="AD5" i="18"/>
  <c r="S11" i="19"/>
  <c r="R18" i="27"/>
  <c r="V5" i="24"/>
  <c r="V8" i="16"/>
  <c r="V4" i="24"/>
  <c r="V3" i="24"/>
  <c r="V48" i="16"/>
  <c r="V39" i="16"/>
  <c r="V63" i="16"/>
  <c r="V7" i="16"/>
  <c r="S151" i="10"/>
  <c r="Q1" i="27"/>
  <c r="FB3" i="10"/>
  <c r="S20" i="27"/>
  <c r="S19" i="27"/>
  <c r="T157" i="10"/>
  <c r="R24" i="27" s="1"/>
  <c r="T167" i="10"/>
  <c r="T160" i="10"/>
  <c r="T176" i="10"/>
  <c r="T153" i="10"/>
  <c r="T166" i="10"/>
  <c r="T158" i="10"/>
  <c r="T163" i="10"/>
  <c r="T175" i="10"/>
  <c r="T169" i="10"/>
  <c r="T159" i="10"/>
  <c r="T155" i="10"/>
  <c r="T177" i="10"/>
  <c r="T164" i="10"/>
  <c r="T168" i="10"/>
  <c r="T174" i="10"/>
  <c r="T170" i="10"/>
  <c r="T154" i="10"/>
  <c r="T165" i="10"/>
  <c r="T156" i="10"/>
  <c r="T171" i="10"/>
  <c r="DV22" i="9"/>
  <c r="DY22" i="9"/>
  <c r="DU22" i="9"/>
  <c r="DX22" i="9"/>
  <c r="DT22" i="9"/>
  <c r="DW22" i="9"/>
  <c r="DF22" i="9"/>
  <c r="DB22" i="9"/>
  <c r="DS22" i="9"/>
  <c r="DE22" i="9"/>
  <c r="DA22" i="9"/>
  <c r="DH22" i="9" s="1"/>
  <c r="DD22" i="9"/>
  <c r="DG22" i="9"/>
  <c r="DC22" i="9"/>
  <c r="CX22" i="9"/>
  <c r="DJ22" i="9"/>
  <c r="CT22" i="9"/>
  <c r="CJ22" i="9"/>
  <c r="BH60" i="9" s="1"/>
  <c r="DM22" i="9"/>
  <c r="CR22" i="9"/>
  <c r="CM22" i="9"/>
  <c r="BK60" i="9" s="1"/>
  <c r="CO22" i="9"/>
  <c r="BM60" i="9" s="1"/>
  <c r="DP22" i="9"/>
  <c r="CS22" i="9"/>
  <c r="CL22" i="9"/>
  <c r="BJ60" i="9" s="1"/>
  <c r="CN22" i="9"/>
  <c r="BL60" i="9" s="1"/>
  <c r="DK22" i="9"/>
  <c r="DN22" i="9"/>
  <c r="CW22" i="9"/>
  <c r="CV22" i="9"/>
  <c r="CU22" i="9"/>
  <c r="CK22" i="9"/>
  <c r="BI60" i="9" s="1"/>
  <c r="CI22" i="9"/>
  <c r="CP22" i="9" s="1"/>
  <c r="DL22" i="9"/>
  <c r="DO22" i="9"/>
  <c r="X21" i="16"/>
  <c r="X29" i="16" s="1"/>
  <c r="S46" i="27"/>
  <c r="S47" i="27"/>
  <c r="AE51" i="27"/>
  <c r="AE32" i="27"/>
  <c r="AE33" i="27"/>
  <c r="AE31" i="27"/>
  <c r="AE34" i="27"/>
  <c r="M72" i="11" s="1"/>
  <c r="S46" i="23" s="1"/>
  <c r="U131" i="10"/>
  <c r="S10" i="27" s="1"/>
  <c r="S11" i="27"/>
  <c r="X15" i="16"/>
  <c r="M24" i="11" s="1"/>
  <c r="S31" i="23" s="1"/>
  <c r="T130" i="10"/>
  <c r="W17" i="16" s="1"/>
  <c r="T129" i="10"/>
  <c r="T146" i="10"/>
  <c r="W33" i="16" s="1"/>
  <c r="T128" i="10"/>
  <c r="T126" i="10"/>
  <c r="W13" i="16" s="1"/>
  <c r="T137" i="10"/>
  <c r="W24" i="16" s="1"/>
  <c r="T136" i="10"/>
  <c r="W23" i="16" s="1"/>
  <c r="T142" i="10"/>
  <c r="R13" i="27" s="1"/>
  <c r="T125" i="10"/>
  <c r="W12" i="16" s="1"/>
  <c r="W11" i="16" s="1"/>
  <c r="T139" i="10"/>
  <c r="W26" i="16" s="1"/>
  <c r="T141" i="10"/>
  <c r="W28" i="16" s="1"/>
  <c r="T135" i="10"/>
  <c r="T127" i="10"/>
  <c r="W14" i="16" s="1"/>
  <c r="T145" i="10"/>
  <c r="W32" i="16" s="1"/>
  <c r="W34" i="16" s="1"/>
  <c r="W35" i="16" s="1"/>
  <c r="T140" i="10"/>
  <c r="W27" i="16" s="1"/>
  <c r="T147" i="10"/>
  <c r="R14" i="27" s="1"/>
  <c r="T124" i="10"/>
  <c r="T121" i="10" s="1"/>
  <c r="T138" i="10"/>
  <c r="W25" i="16" s="1"/>
  <c r="T134" i="10"/>
  <c r="T148" i="10"/>
  <c r="S20" i="10"/>
  <c r="S8" i="10"/>
  <c r="S36" i="10"/>
  <c r="S3" i="10"/>
  <c r="S16" i="10"/>
  <c r="S32" i="10"/>
  <c r="S33" i="10" s="1"/>
  <c r="S27" i="10"/>
  <c r="R17" i="27"/>
  <c r="S12" i="19"/>
  <c r="EZ7" i="10"/>
  <c r="FA122" i="10"/>
  <c r="FA43" i="10"/>
  <c r="FA41" i="10" s="1"/>
  <c r="FA5" i="10"/>
  <c r="R8" i="27"/>
  <c r="R9" i="27"/>
  <c r="R4" i="27"/>
  <c r="R2" i="27"/>
  <c r="R6" i="27"/>
  <c r="R3" i="27"/>
  <c r="R5" i="27"/>
  <c r="X22" i="16"/>
  <c r="S45" i="27"/>
  <c r="X6" i="16"/>
  <c r="X18" i="16"/>
  <c r="X36" i="16" s="1"/>
  <c r="T34" i="10"/>
  <c r="U6" i="24"/>
  <c r="Q6" i="19"/>
  <c r="R5" i="10"/>
  <c r="U9" i="16"/>
  <c r="AC6" i="18"/>
  <c r="R122" i="10"/>
  <c r="R43" i="10"/>
  <c r="R41" i="10" s="1"/>
  <c r="Q7" i="10"/>
  <c r="S7" i="27"/>
  <c r="S30" i="27"/>
  <c r="N101" i="11"/>
  <c r="T89" i="23" s="1"/>
  <c r="BA13" i="23" s="1"/>
  <c r="N103" i="11"/>
  <c r="T92" i="23" s="1"/>
  <c r="BA11" i="23" s="1"/>
  <c r="N102" i="11"/>
  <c r="T91" i="23" s="1"/>
  <c r="BA10" i="23" s="1"/>
  <c r="N104" i="11"/>
  <c r="T90" i="23" s="1"/>
  <c r="BA9" i="23" s="1"/>
  <c r="BP92" i="10"/>
  <c r="BU145" i="10"/>
  <c r="Y16" i="27" s="1"/>
  <c r="Y50" i="27"/>
  <c r="BT221" i="10"/>
  <c r="BM127" i="9"/>
  <c r="BI127" i="9"/>
  <c r="BO48" i="10"/>
  <c r="BO51" i="10" s="1"/>
  <c r="BO55" i="10" s="1"/>
  <c r="BO61" i="10" s="1"/>
  <c r="BT220" i="10"/>
  <c r="BN91" i="9"/>
  <c r="BE91" i="9" s="1"/>
  <c r="BO64" i="10"/>
  <c r="BO12" i="10"/>
  <c r="BO17" i="10" s="1"/>
  <c r="BW233" i="10"/>
  <c r="BL27" i="9"/>
  <c r="BK27" i="9"/>
  <c r="BK128" i="9" s="1"/>
  <c r="BJ27" i="9"/>
  <c r="BN3" i="10"/>
  <c r="W2" i="24" s="1"/>
  <c r="W7" i="24" s="1"/>
  <c r="BR158" i="10"/>
  <c r="BR163" i="10" s="1"/>
  <c r="BT218" i="10"/>
  <c r="BT222" i="10" s="1"/>
  <c r="BS132" i="10"/>
  <c r="BS138" i="10" s="1"/>
  <c r="BT142" i="10"/>
  <c r="BO217" i="10"/>
  <c r="BO184" i="10"/>
  <c r="BO183" i="10" s="1"/>
  <c r="BW237" i="10"/>
  <c r="BW240" i="10" s="1"/>
  <c r="BR168" i="10"/>
  <c r="BT230" i="10"/>
  <c r="AA27" i="24"/>
  <c r="AA30" i="24" s="1"/>
  <c r="AA24" i="24"/>
  <c r="BV232" i="10"/>
  <c r="BV233" i="10" s="1"/>
  <c r="BT169" i="10"/>
  <c r="BF129" i="9"/>
  <c r="BF28" i="9"/>
  <c r="BF93" i="9"/>
  <c r="BF60" i="9"/>
  <c r="BQ155" i="10"/>
  <c r="BS219" i="10" s="1"/>
  <c r="BQ175" i="10"/>
  <c r="BS239" i="10" s="1"/>
  <c r="BQ161" i="10"/>
  <c r="BQ157" i="10"/>
  <c r="BS221" i="10" s="1"/>
  <c r="BQ167" i="10"/>
  <c r="BS231" i="10" s="1"/>
  <c r="BQ172" i="10"/>
  <c r="BO22" i="10"/>
  <c r="BK127" i="9"/>
  <c r="BH92" i="9"/>
  <c r="BI27" i="9"/>
  <c r="BI92" i="9"/>
  <c r="BM27" i="9"/>
  <c r="BN185" i="10"/>
  <c r="BM122" i="10"/>
  <c r="BM153" i="10" s="1"/>
  <c r="BL7" i="10"/>
  <c r="BM43" i="10"/>
  <c r="BM41" i="10" s="1"/>
  <c r="BM5" i="10"/>
  <c r="BT225" i="10"/>
  <c r="AA17" i="24"/>
  <c r="AA18" i="24" s="1"/>
  <c r="BS158" i="10"/>
  <c r="BU218" i="10"/>
  <c r="BU222" i="10" s="1"/>
  <c r="AB13" i="24"/>
  <c r="AB17" i="24"/>
  <c r="AB18" i="24" s="1"/>
  <c r="BU225" i="10"/>
  <c r="BP136" i="10"/>
  <c r="BP216" i="10"/>
  <c r="BP215" i="10" s="1"/>
  <c r="BN26" i="9"/>
  <c r="BE26" i="9" s="1"/>
  <c r="BG127" i="9"/>
  <c r="BN127" i="9" s="1"/>
  <c r="BE127" i="9" s="1"/>
  <c r="BU173" i="10"/>
  <c r="BU176" i="10" s="1"/>
  <c r="BU236" i="10"/>
  <c r="BS168" i="10"/>
  <c r="BU230" i="10"/>
  <c r="AB24" i="24"/>
  <c r="AB27" i="24"/>
  <c r="AB30" i="24" s="1"/>
  <c r="AB31" i="24" s="1"/>
  <c r="CC23" i="9"/>
  <c r="CD23" i="9" s="1"/>
  <c r="CF23" i="9" s="1"/>
  <c r="CB24" i="9"/>
  <c r="H86" i="11"/>
  <c r="Y86" i="11" s="1"/>
  <c r="BV180" i="10"/>
  <c r="CY21" i="9"/>
  <c r="BG27" i="9"/>
  <c r="DQ21" i="9"/>
  <c r="BG92" i="9"/>
  <c r="BG59" i="9"/>
  <c r="BN59" i="9" s="1"/>
  <c r="BE59" i="9" s="1"/>
  <c r="BQ162" i="10"/>
  <c r="BS226" i="10" s="1"/>
  <c r="BQ166" i="10"/>
  <c r="BQ179" i="10"/>
  <c r="BQ156" i="10"/>
  <c r="BS220" i="10" s="1"/>
  <c r="BU149" i="10"/>
  <c r="BO73" i="10"/>
  <c r="BJ92" i="9"/>
  <c r="BH27" i="9"/>
  <c r="DZ21" i="9"/>
  <c r="DK147" i="10"/>
  <c r="DK146" i="10"/>
  <c r="S36" i="27"/>
  <c r="S38" i="27"/>
  <c r="S37" i="27"/>
  <c r="S39" i="27"/>
  <c r="BP141" i="10" l="1"/>
  <c r="BP135" i="10"/>
  <c r="BP137" i="10" s="1"/>
  <c r="BP144" i="10"/>
  <c r="BC26" i="23"/>
  <c r="BP148" i="10"/>
  <c r="BP125" i="10"/>
  <c r="BP126" i="10"/>
  <c r="BP124" i="10"/>
  <c r="BP131" i="10"/>
  <c r="T48" i="27" s="1"/>
  <c r="BP130" i="10"/>
  <c r="Y15" i="24" s="1"/>
  <c r="AA31" i="24"/>
  <c r="BM33" i="10"/>
  <c r="BM29" i="10"/>
  <c r="BM16" i="10"/>
  <c r="BM20" i="10"/>
  <c r="BM15" i="10"/>
  <c r="BM9" i="10"/>
  <c r="BM26" i="10"/>
  <c r="BM11" i="10"/>
  <c r="BM21" i="10"/>
  <c r="BM10" i="10"/>
  <c r="BM8" i="10"/>
  <c r="DI18" i="10"/>
  <c r="DI17" i="10"/>
  <c r="DI15" i="10"/>
  <c r="DI14" i="10"/>
  <c r="DI13" i="10"/>
  <c r="DI10" i="10"/>
  <c r="DI12" i="10"/>
  <c r="DI16" i="10"/>
  <c r="DI9" i="10"/>
  <c r="DI11" i="10"/>
  <c r="BM90" i="10"/>
  <c r="BM91" i="10"/>
  <c r="BM86" i="10"/>
  <c r="BM81" i="10"/>
  <c r="BM71" i="10"/>
  <c r="BM85" i="10"/>
  <c r="BM78" i="10"/>
  <c r="BM67" i="10"/>
  <c r="BM84" i="10"/>
  <c r="BM66" i="10"/>
  <c r="BM60" i="10"/>
  <c r="BM59" i="10"/>
  <c r="BM72" i="10"/>
  <c r="BM58" i="10"/>
  <c r="BM57" i="10"/>
  <c r="BM65" i="10"/>
  <c r="BM54" i="10"/>
  <c r="BM49" i="10"/>
  <c r="BM50" i="10"/>
  <c r="BM47" i="10"/>
  <c r="BM46" i="10"/>
  <c r="BM45" i="10" s="1"/>
  <c r="FA14" i="10"/>
  <c r="FA9" i="10"/>
  <c r="FA12" i="10"/>
  <c r="FA11" i="10"/>
  <c r="FA13" i="10"/>
  <c r="FA10" i="10"/>
  <c r="DI65" i="10"/>
  <c r="DI60" i="10"/>
  <c r="DI59" i="10"/>
  <c r="DI58" i="10"/>
  <c r="DI64" i="10"/>
  <c r="DI54" i="10"/>
  <c r="DI53" i="10"/>
  <c r="DI66" i="10"/>
  <c r="DI51" i="10"/>
  <c r="DI50" i="10"/>
  <c r="DI52" i="10"/>
  <c r="DI49" i="10"/>
  <c r="DI47" i="10"/>
  <c r="DI46" i="10"/>
  <c r="GW64" i="10"/>
  <c r="W58" i="16" s="1"/>
  <c r="GW66" i="10"/>
  <c r="W60" i="16" s="1"/>
  <c r="GW59" i="10"/>
  <c r="GW53" i="10"/>
  <c r="GW51" i="10"/>
  <c r="GW65" i="10"/>
  <c r="GW63" i="10"/>
  <c r="GW52" i="10"/>
  <c r="GW74" i="10" s="1"/>
  <c r="GW60" i="10"/>
  <c r="W54" i="16" s="1"/>
  <c r="GW49" i="10"/>
  <c r="GW58" i="10"/>
  <c r="W52" i="16" s="1"/>
  <c r="GW57" i="10"/>
  <c r="GW48" i="10"/>
  <c r="GW47" i="10"/>
  <c r="GW14" i="10"/>
  <c r="GW10" i="10"/>
  <c r="GW13" i="10"/>
  <c r="GW12" i="10"/>
  <c r="GW11" i="10"/>
  <c r="Z16" i="24"/>
  <c r="R115" i="10"/>
  <c r="R114" i="10" s="1"/>
  <c r="R109" i="10"/>
  <c r="R117" i="10" s="1"/>
  <c r="R119" i="10" s="1"/>
  <c r="R116" i="10"/>
  <c r="R112" i="10"/>
  <c r="R102" i="10"/>
  <c r="R97" i="10"/>
  <c r="R88" i="10"/>
  <c r="R90" i="10" s="1"/>
  <c r="R98" i="10"/>
  <c r="R94" i="10"/>
  <c r="R82" i="10"/>
  <c r="R100" i="10"/>
  <c r="R96" i="10"/>
  <c r="R95" i="10" s="1"/>
  <c r="R111" i="10"/>
  <c r="R110" i="10" s="1"/>
  <c r="R86" i="10"/>
  <c r="R85" i="10" s="1"/>
  <c r="R72" i="10"/>
  <c r="R87" i="10"/>
  <c r="R113" i="10"/>
  <c r="R101" i="10"/>
  <c r="R70" i="10"/>
  <c r="R69" i="10" s="1"/>
  <c r="R66" i="10"/>
  <c r="R64" i="10"/>
  <c r="R67" i="10" s="1"/>
  <c r="R74" i="10" s="1"/>
  <c r="R76" i="10" s="1"/>
  <c r="R89" i="10"/>
  <c r="R73" i="10"/>
  <c r="R84" i="10"/>
  <c r="R83" i="10"/>
  <c r="R60" i="10"/>
  <c r="R59" i="10"/>
  <c r="R71" i="10"/>
  <c r="R56" i="10"/>
  <c r="R55" i="10"/>
  <c r="R57" i="10" s="1"/>
  <c r="R52" i="10"/>
  <c r="R51" i="10"/>
  <c r="R53" i="10" s="1"/>
  <c r="R65" i="10"/>
  <c r="R50" i="10"/>
  <c r="R49" i="10"/>
  <c r="R48" i="10" s="1"/>
  <c r="R61" i="10" s="1"/>
  <c r="FA51" i="10"/>
  <c r="FA49" i="10"/>
  <c r="FA50" i="10"/>
  <c r="FA48" i="10"/>
  <c r="FA47" i="10"/>
  <c r="FA46" i="10"/>
  <c r="BM128" i="9"/>
  <c r="BL128" i="9"/>
  <c r="AH30" i="18"/>
  <c r="BJ128" i="9"/>
  <c r="BI28" i="9"/>
  <c r="AT33" i="18"/>
  <c r="O18" i="11" s="1"/>
  <c r="U29" i="23" s="1"/>
  <c r="AH18" i="18"/>
  <c r="Z8" i="24"/>
  <c r="Z12" i="24" s="1"/>
  <c r="Z13" i="24" s="1"/>
  <c r="BB6" i="23"/>
  <c r="U15" i="27"/>
  <c r="AS33" i="18"/>
  <c r="N18" i="11" s="1"/>
  <c r="T29" i="23" s="1"/>
  <c r="N17" i="11"/>
  <c r="T28" i="23" s="1"/>
  <c r="BB32" i="23" s="1"/>
  <c r="DJ20" i="10"/>
  <c r="BQ137" i="10"/>
  <c r="BQ127" i="10"/>
  <c r="Z21" i="24"/>
  <c r="DJ57" i="10"/>
  <c r="BI93" i="9"/>
  <c r="DK148" i="10"/>
  <c r="S34" i="10"/>
  <c r="T29" i="27"/>
  <c r="AG12" i="18"/>
  <c r="AG26" i="18" s="1"/>
  <c r="S27" i="27"/>
  <c r="X53" i="16"/>
  <c r="DI139" i="10"/>
  <c r="DI145" i="10"/>
  <c r="GV43" i="10"/>
  <c r="GV41" i="10" s="1"/>
  <c r="GV5" i="10"/>
  <c r="GU7" i="10"/>
  <c r="GV122" i="10"/>
  <c r="DJ48" i="10"/>
  <c r="AG15" i="18"/>
  <c r="AG29" i="18" s="1"/>
  <c r="T22" i="27"/>
  <c r="GX62" i="10"/>
  <c r="X57" i="16"/>
  <c r="X56" i="16" s="1"/>
  <c r="GX125" i="10"/>
  <c r="X42" i="16" s="1"/>
  <c r="GX71" i="10"/>
  <c r="DI3" i="10"/>
  <c r="GW9" i="10"/>
  <c r="GW3" i="10"/>
  <c r="DJ70" i="10"/>
  <c r="DJ71" i="10"/>
  <c r="DJ132" i="10"/>
  <c r="DV141" i="10"/>
  <c r="AG17" i="18"/>
  <c r="AR32" i="18" s="1"/>
  <c r="AG13" i="18"/>
  <c r="AG27" i="18" s="1"/>
  <c r="T52" i="27"/>
  <c r="AF23" i="27"/>
  <c r="N28" i="11" s="1"/>
  <c r="DW142" i="10"/>
  <c r="T26" i="27"/>
  <c r="Y43" i="16"/>
  <c r="GX126" i="10"/>
  <c r="GX128" i="10"/>
  <c r="X45" i="16" s="1"/>
  <c r="GX73" i="10"/>
  <c r="GX50" i="10"/>
  <c r="GX72" i="10" s="1"/>
  <c r="GX127" i="10"/>
  <c r="X44" i="16" s="1"/>
  <c r="S28" i="27"/>
  <c r="X59" i="16"/>
  <c r="Y41" i="16"/>
  <c r="T25" i="27"/>
  <c r="DH5" i="10"/>
  <c r="DH122" i="10"/>
  <c r="DG7" i="10"/>
  <c r="DH43" i="10"/>
  <c r="DH41" i="10" s="1"/>
  <c r="BC6" i="23"/>
  <c r="BD26" i="23"/>
  <c r="BD32" i="23"/>
  <c r="T21" i="27"/>
  <c r="AG10" i="18"/>
  <c r="AG24" i="18" s="1"/>
  <c r="AG16" i="18"/>
  <c r="AR31" i="18" s="1"/>
  <c r="M17" i="11" s="1"/>
  <c r="S28" i="23" s="1"/>
  <c r="DK134" i="10"/>
  <c r="DV140" i="10"/>
  <c r="GX124" i="10"/>
  <c r="GX46" i="10"/>
  <c r="GX70" i="10" s="1"/>
  <c r="GX56" i="10"/>
  <c r="X51" i="16"/>
  <c r="X50" i="16" s="1"/>
  <c r="DI123" i="10"/>
  <c r="DJ129" i="10"/>
  <c r="DJ124" i="10"/>
  <c r="AF8" i="18" s="1"/>
  <c r="AF19" i="18" s="1"/>
  <c r="DJ130" i="10"/>
  <c r="AF14" i="18" s="1"/>
  <c r="AF28" i="18" s="1"/>
  <c r="DJ125" i="10"/>
  <c r="AF9" i="18" s="1"/>
  <c r="AF23" i="18" s="1"/>
  <c r="DJ127" i="10"/>
  <c r="AF11" i="18" s="1"/>
  <c r="AF25" i="18" s="1"/>
  <c r="DJ131" i="10"/>
  <c r="DJ133" i="10"/>
  <c r="DJ126" i="10"/>
  <c r="DJ128" i="10"/>
  <c r="BH128" i="9"/>
  <c r="P1" i="27"/>
  <c r="R151" i="10"/>
  <c r="R7" i="27"/>
  <c r="R30" i="27"/>
  <c r="EY7" i="10"/>
  <c r="EZ43" i="10"/>
  <c r="EZ41" i="10" s="1"/>
  <c r="EZ122" i="10"/>
  <c r="EZ5" i="10"/>
  <c r="W16" i="16"/>
  <c r="R12" i="27"/>
  <c r="S168" i="10"/>
  <c r="S171" i="10"/>
  <c r="S157" i="10"/>
  <c r="Q24" i="27" s="1"/>
  <c r="S159" i="10"/>
  <c r="S169" i="10"/>
  <c r="S175" i="10"/>
  <c r="S167" i="10"/>
  <c r="S176" i="10"/>
  <c r="S160" i="10"/>
  <c r="S174" i="10"/>
  <c r="S177" i="10"/>
  <c r="S155" i="10"/>
  <c r="S156" i="10"/>
  <c r="S166" i="10"/>
  <c r="S164" i="10"/>
  <c r="S154" i="10"/>
  <c r="S153" i="10"/>
  <c r="S165" i="10"/>
  <c r="S163" i="10"/>
  <c r="S170" i="10"/>
  <c r="S158" i="10"/>
  <c r="AC22" i="18"/>
  <c r="AC5" i="18"/>
  <c r="AC4" i="18"/>
  <c r="FA3" i="10"/>
  <c r="R4" i="19"/>
  <c r="R7" i="19" s="1"/>
  <c r="AD3" i="18"/>
  <c r="AD7" i="18" s="1"/>
  <c r="V5" i="16"/>
  <c r="V10" i="16" s="1"/>
  <c r="V40" i="16" s="1"/>
  <c r="V49" i="16" s="1"/>
  <c r="AD51" i="27"/>
  <c r="AD34" i="27"/>
  <c r="AD33" i="27"/>
  <c r="AD32" i="27"/>
  <c r="AD31" i="27"/>
  <c r="W18" i="16"/>
  <c r="W36" i="16" s="1"/>
  <c r="W6" i="16"/>
  <c r="S127" i="10"/>
  <c r="V14" i="16" s="1"/>
  <c r="S135" i="10"/>
  <c r="S125" i="10"/>
  <c r="V12" i="16" s="1"/>
  <c r="V11" i="16" s="1"/>
  <c r="S140" i="10"/>
  <c r="V27" i="16" s="1"/>
  <c r="S139" i="10"/>
  <c r="V26" i="16" s="1"/>
  <c r="S136" i="10"/>
  <c r="V23" i="16" s="1"/>
  <c r="S128" i="10"/>
  <c r="S126" i="10"/>
  <c r="V13" i="16" s="1"/>
  <c r="S137" i="10"/>
  <c r="V24" i="16" s="1"/>
  <c r="S130" i="10"/>
  <c r="V17" i="16" s="1"/>
  <c r="S142" i="10"/>
  <c r="Q13" i="27" s="1"/>
  <c r="S148" i="10"/>
  <c r="S146" i="10"/>
  <c r="V33" i="16" s="1"/>
  <c r="S141" i="10"/>
  <c r="V28" i="16" s="1"/>
  <c r="S134" i="10"/>
  <c r="S145" i="10"/>
  <c r="V32" i="16" s="1"/>
  <c r="V34" i="16" s="1"/>
  <c r="V35" i="16" s="1"/>
  <c r="S129" i="10"/>
  <c r="S124" i="10"/>
  <c r="S121" i="10" s="1"/>
  <c r="S147" i="10"/>
  <c r="Q14" i="27" s="1"/>
  <c r="S138" i="10"/>
  <c r="V25" i="16" s="1"/>
  <c r="DW23" i="9"/>
  <c r="DS23" i="9"/>
  <c r="DV23" i="9"/>
  <c r="DY23" i="9"/>
  <c r="DU23" i="9"/>
  <c r="DG23" i="9"/>
  <c r="DC23" i="9"/>
  <c r="DF23" i="9"/>
  <c r="DB23" i="9"/>
  <c r="DX23" i="9"/>
  <c r="DE23" i="9"/>
  <c r="DA23" i="9"/>
  <c r="DH23" i="9" s="1"/>
  <c r="DT23" i="9"/>
  <c r="DD23" i="9"/>
  <c r="CT23" i="9"/>
  <c r="CV23" i="9"/>
  <c r="CN23" i="9"/>
  <c r="BL61" i="9" s="1"/>
  <c r="DJ23" i="9"/>
  <c r="DM23" i="9"/>
  <c r="DL23" i="9"/>
  <c r="CW23" i="9"/>
  <c r="CM23" i="9"/>
  <c r="BK61" i="9" s="1"/>
  <c r="CU23" i="9"/>
  <c r="CX23" i="9"/>
  <c r="CS23" i="9"/>
  <c r="CK23" i="9"/>
  <c r="BI61" i="9" s="1"/>
  <c r="DP23" i="9"/>
  <c r="CI23" i="9"/>
  <c r="CP23" i="9" s="1"/>
  <c r="DN23" i="9"/>
  <c r="DO23" i="9"/>
  <c r="CO23" i="9"/>
  <c r="BM61" i="9" s="1"/>
  <c r="CR23" i="9"/>
  <c r="CJ23" i="9"/>
  <c r="BH61" i="9" s="1"/>
  <c r="CL23" i="9"/>
  <c r="BJ61" i="9" s="1"/>
  <c r="DK23" i="9"/>
  <c r="P7" i="10"/>
  <c r="Q122" i="10"/>
  <c r="AB6" i="18"/>
  <c r="T6" i="24"/>
  <c r="T9" i="16"/>
  <c r="P6" i="19"/>
  <c r="Q5" i="10"/>
  <c r="Q43" i="10"/>
  <c r="Q41" i="10" s="1"/>
  <c r="U63" i="16"/>
  <c r="U8" i="16"/>
  <c r="U5" i="24"/>
  <c r="U4" i="24"/>
  <c r="U48" i="16"/>
  <c r="U3" i="24"/>
  <c r="U7" i="16"/>
  <c r="U39" i="16"/>
  <c r="R19" i="27"/>
  <c r="R20" i="27"/>
  <c r="W22" i="16"/>
  <c r="R45" i="27"/>
  <c r="R11" i="27"/>
  <c r="T131" i="10"/>
  <c r="R10" i="27" s="1"/>
  <c r="W15" i="16"/>
  <c r="L24" i="11" s="1"/>
  <c r="R31" i="23" s="1"/>
  <c r="M103" i="11"/>
  <c r="S92" i="23" s="1"/>
  <c r="AZ11" i="23" s="1"/>
  <c r="M102" i="11"/>
  <c r="S91" i="23" s="1"/>
  <c r="AZ10" i="23" s="1"/>
  <c r="M104" i="11"/>
  <c r="S90" i="23" s="1"/>
  <c r="AZ9" i="23" s="1"/>
  <c r="M101" i="11"/>
  <c r="S89" i="23" s="1"/>
  <c r="AZ13" i="23" s="1"/>
  <c r="FB126" i="10"/>
  <c r="Q10" i="19" s="1"/>
  <c r="FB124" i="10"/>
  <c r="Q8" i="19" s="1"/>
  <c r="FB129" i="10"/>
  <c r="Q13" i="19" s="1"/>
  <c r="FB127" i="10"/>
  <c r="FB125" i="10"/>
  <c r="Q9" i="19" s="1"/>
  <c r="FB128" i="10"/>
  <c r="R12" i="19"/>
  <c r="Q17" i="27"/>
  <c r="R99" i="10"/>
  <c r="R103" i="10" s="1"/>
  <c r="R105" i="10" s="1"/>
  <c r="R93" i="10"/>
  <c r="R81" i="10"/>
  <c r="R16" i="10"/>
  <c r="R32" i="10"/>
  <c r="R33" i="10" s="1"/>
  <c r="R27" i="10"/>
  <c r="R20" i="10"/>
  <c r="R8" i="10"/>
  <c r="R36" i="10"/>
  <c r="R3" i="10"/>
  <c r="W21" i="16"/>
  <c r="W29" i="16" s="1"/>
  <c r="R46" i="27"/>
  <c r="R47" i="27"/>
  <c r="Q5" i="27"/>
  <c r="Q2" i="27"/>
  <c r="Q6" i="27"/>
  <c r="Q9" i="27"/>
  <c r="Q3" i="27"/>
  <c r="Q4" i="27"/>
  <c r="Q8" i="27"/>
  <c r="Q18" i="27"/>
  <c r="R11" i="19"/>
  <c r="BN73" i="10"/>
  <c r="BT145" i="10"/>
  <c r="BT149" i="10" s="1"/>
  <c r="X50" i="27"/>
  <c r="BO68" i="10"/>
  <c r="BN92" i="9"/>
  <c r="BE92" i="9" s="1"/>
  <c r="BK28" i="9"/>
  <c r="BJ28" i="9"/>
  <c r="BH93" i="9"/>
  <c r="BM93" i="9"/>
  <c r="BI128" i="9"/>
  <c r="BH28" i="9"/>
  <c r="BU227" i="10"/>
  <c r="BN48" i="10"/>
  <c r="BN51" i="10" s="1"/>
  <c r="BN55" i="10" s="1"/>
  <c r="BN61" i="10" s="1"/>
  <c r="Y20" i="24"/>
  <c r="Y22" i="24" s="1"/>
  <c r="Y23" i="24" s="1"/>
  <c r="BP166" i="10"/>
  <c r="Y16" i="24"/>
  <c r="BP162" i="10"/>
  <c r="BR226" i="10" s="1"/>
  <c r="Y21" i="24"/>
  <c r="BP167" i="10"/>
  <c r="BR231" i="10" s="1"/>
  <c r="Y9" i="24"/>
  <c r="BP155" i="10"/>
  <c r="BR219" i="10" s="1"/>
  <c r="Y29" i="24"/>
  <c r="BP175" i="10"/>
  <c r="Y11" i="24"/>
  <c r="BP157" i="10"/>
  <c r="BM3" i="10"/>
  <c r="V2" i="24" s="1"/>
  <c r="V7" i="24" s="1"/>
  <c r="BK7" i="10"/>
  <c r="BL43" i="10"/>
  <c r="BL41" i="10" s="1"/>
  <c r="BL122" i="10"/>
  <c r="BL153" i="10" s="1"/>
  <c r="BL5" i="10"/>
  <c r="BS225" i="10"/>
  <c r="BG28" i="9"/>
  <c r="CY22" i="9"/>
  <c r="DQ22" i="9"/>
  <c r="BG93" i="9"/>
  <c r="BG60" i="9"/>
  <c r="BN60" i="9" s="1"/>
  <c r="BE60" i="9" s="1"/>
  <c r="BV237" i="10"/>
  <c r="BV240" i="10" s="1"/>
  <c r="BT232" i="10"/>
  <c r="BR169" i="10"/>
  <c r="DZ22" i="9"/>
  <c r="BN12" i="10"/>
  <c r="BN17" i="10" s="1"/>
  <c r="BN22" i="10"/>
  <c r="BR142" i="10"/>
  <c r="Z27" i="24"/>
  <c r="Z30" i="24" s="1"/>
  <c r="BS218" i="10"/>
  <c r="BS222" i="10" s="1"/>
  <c r="BQ158" i="10"/>
  <c r="BQ163" i="10" s="1"/>
  <c r="BQ132" i="10"/>
  <c r="CC24" i="9"/>
  <c r="CD24" i="9" s="1"/>
  <c r="CF24" i="9" s="1"/>
  <c r="CB25" i="9"/>
  <c r="BQ168" i="10"/>
  <c r="BS230" i="10"/>
  <c r="BG128" i="9"/>
  <c r="BN128" i="9" s="1"/>
  <c r="BE128" i="9" s="1"/>
  <c r="BN27" i="9"/>
  <c r="BE27" i="9" s="1"/>
  <c r="BF94" i="9"/>
  <c r="BF130" i="9"/>
  <c r="BF29" i="9"/>
  <c r="BF61" i="9"/>
  <c r="BU232" i="10"/>
  <c r="BU180" i="10"/>
  <c r="Y10" i="24"/>
  <c r="BP156" i="10"/>
  <c r="BR220" i="10" s="1"/>
  <c r="BP161" i="10"/>
  <c r="Y26" i="24"/>
  <c r="BP172" i="10"/>
  <c r="T15" i="27"/>
  <c r="BP127" i="10"/>
  <c r="Y8" i="24"/>
  <c r="Y12" i="24" s="1"/>
  <c r="BP154" i="10"/>
  <c r="Y33" i="24"/>
  <c r="Y34" i="24" s="1"/>
  <c r="BP179" i="10"/>
  <c r="BM185" i="10"/>
  <c r="BN184" i="10"/>
  <c r="BN183" i="10" s="1"/>
  <c r="BN217" i="10"/>
  <c r="BS142" i="10"/>
  <c r="BS236" i="10"/>
  <c r="BT173" i="10"/>
  <c r="BT176" i="10" s="1"/>
  <c r="BO216" i="10"/>
  <c r="BO215" i="10" s="1"/>
  <c r="BS163" i="10"/>
  <c r="BT227" i="10"/>
  <c r="BO75" i="10"/>
  <c r="BO79" i="10" s="1"/>
  <c r="BO82" i="10" s="1"/>
  <c r="BO87" i="10" s="1"/>
  <c r="BO148" i="10" s="1"/>
  <c r="BO23" i="10"/>
  <c r="BO27" i="10" s="1"/>
  <c r="BO30" i="10" s="1"/>
  <c r="BO34" i="10" s="1"/>
  <c r="BJ93" i="9"/>
  <c r="BM28" i="9"/>
  <c r="BK93" i="9"/>
  <c r="BL28" i="9"/>
  <c r="BL93" i="9"/>
  <c r="BN64" i="10"/>
  <c r="DJ147" i="10"/>
  <c r="DJ146" i="10"/>
  <c r="R39" i="27"/>
  <c r="R37" i="27"/>
  <c r="R36" i="27"/>
  <c r="R38" i="27"/>
  <c r="BI129" i="9" l="1"/>
  <c r="EZ13" i="10"/>
  <c r="EZ10" i="10"/>
  <c r="EZ14" i="10"/>
  <c r="EZ9" i="10"/>
  <c r="EZ12" i="10"/>
  <c r="EZ11" i="10"/>
  <c r="DH14" i="10"/>
  <c r="DH18" i="10"/>
  <c r="DH16" i="10"/>
  <c r="DH17" i="10"/>
  <c r="DH13" i="10"/>
  <c r="DH12" i="10"/>
  <c r="DH11" i="10"/>
  <c r="DH9" i="10"/>
  <c r="DH10" i="10"/>
  <c r="DH15" i="10"/>
  <c r="BL15" i="10"/>
  <c r="BL33" i="10"/>
  <c r="BL29" i="10"/>
  <c r="BL16" i="10"/>
  <c r="BL26" i="10"/>
  <c r="BL21" i="10"/>
  <c r="BL10" i="10"/>
  <c r="BL8" i="10"/>
  <c r="BL9" i="10"/>
  <c r="BL20" i="10"/>
  <c r="BL11" i="10"/>
  <c r="DH66" i="10"/>
  <c r="DH64" i="10"/>
  <c r="DH60" i="10"/>
  <c r="DH52" i="10"/>
  <c r="DH51" i="10"/>
  <c r="DH65" i="10"/>
  <c r="DH58" i="10"/>
  <c r="DH54" i="10"/>
  <c r="DH53" i="10"/>
  <c r="DH59" i="10"/>
  <c r="DH49" i="10"/>
  <c r="DH47" i="10"/>
  <c r="DH46" i="10"/>
  <c r="DH50" i="10"/>
  <c r="GV14" i="10"/>
  <c r="GV10" i="10"/>
  <c r="GV9" i="10" s="1"/>
  <c r="GV13" i="10"/>
  <c r="GV12" i="10"/>
  <c r="GV11" i="10"/>
  <c r="EZ51" i="10"/>
  <c r="EZ50" i="10"/>
  <c r="EZ49" i="10"/>
  <c r="EZ48" i="10"/>
  <c r="EZ47" i="10"/>
  <c r="EZ46" i="10"/>
  <c r="GV65" i="10"/>
  <c r="GV66" i="10"/>
  <c r="V60" i="16" s="1"/>
  <c r="GV60" i="10"/>
  <c r="V54" i="16" s="1"/>
  <c r="GV64" i="10"/>
  <c r="V58" i="16" s="1"/>
  <c r="GV59" i="10"/>
  <c r="GV58" i="10"/>
  <c r="GV57" i="10"/>
  <c r="GV53" i="10"/>
  <c r="GV51" i="10"/>
  <c r="GV63" i="10"/>
  <c r="GV52" i="10"/>
  <c r="GV74" i="10" s="1"/>
  <c r="GV47" i="10"/>
  <c r="GV48" i="10"/>
  <c r="GV49" i="10"/>
  <c r="BL84" i="10"/>
  <c r="BL91" i="10"/>
  <c r="BL86" i="10"/>
  <c r="BL72" i="10"/>
  <c r="BL85" i="10"/>
  <c r="BL81" i="10"/>
  <c r="BL78" i="10"/>
  <c r="BL67" i="10"/>
  <c r="BL66" i="10"/>
  <c r="BL65" i="10"/>
  <c r="BL90" i="10"/>
  <c r="BL54" i="10"/>
  <c r="BL60" i="10"/>
  <c r="BL59" i="10"/>
  <c r="BL71" i="10"/>
  <c r="BL58" i="10"/>
  <c r="BL50" i="10"/>
  <c r="BL57" i="10"/>
  <c r="BL49" i="10"/>
  <c r="BL47" i="10"/>
  <c r="BL46" i="10"/>
  <c r="Q116" i="10"/>
  <c r="Q111" i="10"/>
  <c r="Q101" i="10"/>
  <c r="Q98" i="10"/>
  <c r="Q89" i="10"/>
  <c r="Q113" i="10"/>
  <c r="Q115" i="10"/>
  <c r="Q114" i="10" s="1"/>
  <c r="Q102" i="10"/>
  <c r="Q87" i="10"/>
  <c r="Q83" i="10"/>
  <c r="Q109" i="10"/>
  <c r="Q117" i="10" s="1"/>
  <c r="Q119" i="10" s="1"/>
  <c r="Q100" i="10"/>
  <c r="Q99" i="10" s="1"/>
  <c r="Q103" i="10" s="1"/>
  <c r="Q105" i="10" s="1"/>
  <c r="Q96" i="10"/>
  <c r="Q95" i="10" s="1"/>
  <c r="Q97" i="10"/>
  <c r="Q84" i="10"/>
  <c r="Q71" i="10"/>
  <c r="Q86" i="10"/>
  <c r="Q85" i="10" s="1"/>
  <c r="Q94" i="10"/>
  <c r="Q88" i="10"/>
  <c r="Q90" i="10" s="1"/>
  <c r="Q72" i="10"/>
  <c r="Q70" i="10"/>
  <c r="Q69" i="10" s="1"/>
  <c r="Q112" i="10"/>
  <c r="Q82" i="10"/>
  <c r="Q81" i="10" s="1"/>
  <c r="Q73" i="10"/>
  <c r="Q65" i="10"/>
  <c r="Q64" i="10"/>
  <c r="Q67" i="10" s="1"/>
  <c r="Q74" i="10" s="1"/>
  <c r="Q76" i="10" s="1"/>
  <c r="Q66" i="10"/>
  <c r="Q59" i="10"/>
  <c r="Q56" i="10"/>
  <c r="Q60" i="10"/>
  <c r="Q55" i="10"/>
  <c r="Q57" i="10" s="1"/>
  <c r="Q49" i="10"/>
  <c r="Q48" i="10" s="1"/>
  <c r="Q61" i="10" s="1"/>
  <c r="Q51" i="10"/>
  <c r="Q53" i="10" s="1"/>
  <c r="Q50" i="10"/>
  <c r="Q52" i="10"/>
  <c r="Z17" i="24"/>
  <c r="Z18" i="24" s="1"/>
  <c r="Z31" i="24"/>
  <c r="BB26" i="23"/>
  <c r="Z24" i="24"/>
  <c r="BA6" i="23"/>
  <c r="BQ138" i="10"/>
  <c r="BJ129" i="9"/>
  <c r="AR33" i="18"/>
  <c r="M18" i="11" s="1"/>
  <c r="S29" i="23" s="1"/>
  <c r="X16" i="27"/>
  <c r="AG18" i="18"/>
  <c r="BI94" i="9"/>
  <c r="DI126" i="10"/>
  <c r="GW126" i="10"/>
  <c r="DJ45" i="10"/>
  <c r="DJ148" i="10"/>
  <c r="AF12" i="18"/>
  <c r="AF26" i="18" s="1"/>
  <c r="S29" i="27"/>
  <c r="S52" i="27"/>
  <c r="AF13" i="18"/>
  <c r="AF27" i="18" s="1"/>
  <c r="R27" i="27"/>
  <c r="W53" i="16"/>
  <c r="GW46" i="10"/>
  <c r="GW70" i="10" s="1"/>
  <c r="GW124" i="10"/>
  <c r="GW128" i="10"/>
  <c r="W45" i="16" s="1"/>
  <c r="GW127" i="10"/>
  <c r="W44" i="16" s="1"/>
  <c r="GW50" i="10"/>
  <c r="GW72" i="10" s="1"/>
  <c r="GW73" i="10"/>
  <c r="DG122" i="10"/>
  <c r="DF7" i="10"/>
  <c r="DG43" i="10"/>
  <c r="DG41" i="10" s="1"/>
  <c r="DG5" i="10"/>
  <c r="AF16" i="18"/>
  <c r="DU140" i="10"/>
  <c r="DJ134" i="10"/>
  <c r="GT7" i="10"/>
  <c r="GU5" i="10"/>
  <c r="GU43" i="10"/>
  <c r="GU41" i="10" s="1"/>
  <c r="GU122" i="10"/>
  <c r="R34" i="10"/>
  <c r="AQ31" i="18"/>
  <c r="L17" i="11" s="1"/>
  <c r="R28" i="23" s="1"/>
  <c r="AF10" i="18"/>
  <c r="AF24" i="18" s="1"/>
  <c r="S21" i="27"/>
  <c r="W51" i="16"/>
  <c r="W50" i="16" s="1"/>
  <c r="GW56" i="10"/>
  <c r="GW62" i="10"/>
  <c r="W57" i="16"/>
  <c r="W56" i="16" s="1"/>
  <c r="DI48" i="10"/>
  <c r="DI125" i="10"/>
  <c r="AE9" i="18" s="1"/>
  <c r="AE23" i="18" s="1"/>
  <c r="DI133" i="10"/>
  <c r="DI130" i="10"/>
  <c r="AE14" i="18" s="1"/>
  <c r="AE28" i="18" s="1"/>
  <c r="DI127" i="10"/>
  <c r="AE11" i="18" s="1"/>
  <c r="AE25" i="18" s="1"/>
  <c r="DI131" i="10"/>
  <c r="DI128" i="10"/>
  <c r="DI129" i="10"/>
  <c r="DI124" i="10"/>
  <c r="AE8" i="18" s="1"/>
  <c r="AE19" i="18" s="1"/>
  <c r="X41" i="16"/>
  <c r="S25" i="27"/>
  <c r="DH145" i="10"/>
  <c r="DH139" i="10"/>
  <c r="AG30" i="18"/>
  <c r="GV3" i="10"/>
  <c r="AF17" i="18"/>
  <c r="AQ32" i="18" s="1"/>
  <c r="DU141" i="10"/>
  <c r="R28" i="27"/>
  <c r="W59" i="16"/>
  <c r="GW125" i="10"/>
  <c r="W42" i="16" s="1"/>
  <c r="GW71" i="10"/>
  <c r="DI70" i="10"/>
  <c r="DI71" i="10"/>
  <c r="DI132" i="10"/>
  <c r="DI57" i="10"/>
  <c r="AE23" i="27"/>
  <c r="M28" i="11" s="1"/>
  <c r="DV142" i="10"/>
  <c r="V52" i="16"/>
  <c r="AF15" i="18"/>
  <c r="AF29" i="18" s="1"/>
  <c r="S22" i="27"/>
  <c r="DH3" i="10"/>
  <c r="DH123" i="10"/>
  <c r="X43" i="16"/>
  <c r="S26" i="27"/>
  <c r="DI20" i="10"/>
  <c r="BM29" i="9"/>
  <c r="BK129" i="9"/>
  <c r="L72" i="11"/>
  <c r="R46" i="23" s="1"/>
  <c r="BM129" i="9"/>
  <c r="DX24" i="9"/>
  <c r="DT24" i="9"/>
  <c r="DW24" i="9"/>
  <c r="DS24" i="9"/>
  <c r="DV24" i="9"/>
  <c r="DY24" i="9"/>
  <c r="DD24" i="9"/>
  <c r="DU24" i="9"/>
  <c r="DG24" i="9"/>
  <c r="DC24" i="9"/>
  <c r="DF24" i="9"/>
  <c r="DB24" i="9"/>
  <c r="DE24" i="9"/>
  <c r="DA24" i="9"/>
  <c r="DH24" i="9" s="1"/>
  <c r="CS24" i="9"/>
  <c r="CU24" i="9"/>
  <c r="CX24" i="9"/>
  <c r="CK24" i="9"/>
  <c r="BI62" i="9" s="1"/>
  <c r="CJ24" i="9"/>
  <c r="BH62" i="9" s="1"/>
  <c r="DP24" i="9"/>
  <c r="CW24" i="9"/>
  <c r="CV24" i="9"/>
  <c r="DJ24" i="9"/>
  <c r="DM24" i="9"/>
  <c r="CL24" i="9"/>
  <c r="BJ62" i="9" s="1"/>
  <c r="CN24" i="9"/>
  <c r="BL62" i="9" s="1"/>
  <c r="DO24" i="9"/>
  <c r="DL24" i="9"/>
  <c r="CT24" i="9"/>
  <c r="CR24" i="9"/>
  <c r="CI24" i="9"/>
  <c r="CP24" i="9" s="1"/>
  <c r="CO24" i="9"/>
  <c r="BM62" i="9" s="1"/>
  <c r="DN24" i="9"/>
  <c r="DK24" i="9"/>
  <c r="CM24" i="9"/>
  <c r="BK62" i="9" s="1"/>
  <c r="Q4" i="19"/>
  <c r="Q7" i="19" s="1"/>
  <c r="U5" i="16"/>
  <c r="U10" i="16" s="1"/>
  <c r="U40" i="16" s="1"/>
  <c r="U49" i="16" s="1"/>
  <c r="AC3" i="18"/>
  <c r="AC7" i="18" s="1"/>
  <c r="Q12" i="19"/>
  <c r="P17" i="27"/>
  <c r="Q16" i="10"/>
  <c r="Q36" i="10"/>
  <c r="Q32" i="10"/>
  <c r="Q33" i="10" s="1"/>
  <c r="Q20" i="10"/>
  <c r="Q8" i="10"/>
  <c r="Q27" i="10"/>
  <c r="Q3" i="10"/>
  <c r="AB4" i="18"/>
  <c r="AB5" i="18"/>
  <c r="AB22" i="18"/>
  <c r="O1" i="27"/>
  <c r="Q151" i="10"/>
  <c r="V21" i="16"/>
  <c r="V29" i="16" s="1"/>
  <c r="Q47" i="27"/>
  <c r="Q46" i="27"/>
  <c r="S131" i="10"/>
  <c r="Q10" i="27" s="1"/>
  <c r="Q11" i="27"/>
  <c r="V15" i="16"/>
  <c r="K24" i="11" s="1"/>
  <c r="Q31" i="23" s="1"/>
  <c r="V6" i="16"/>
  <c r="V18" i="16"/>
  <c r="V36" i="16" s="1"/>
  <c r="EX7" i="10"/>
  <c r="EY5" i="10"/>
  <c r="EY43" i="10"/>
  <c r="EY41" i="10" s="1"/>
  <c r="EY122" i="10"/>
  <c r="R165" i="10"/>
  <c r="R154" i="10"/>
  <c r="R160" i="10"/>
  <c r="R156" i="10"/>
  <c r="R169" i="10"/>
  <c r="R166" i="10"/>
  <c r="R168" i="10"/>
  <c r="R171" i="10"/>
  <c r="R157" i="10"/>
  <c r="P24" i="27" s="1"/>
  <c r="R158" i="10"/>
  <c r="R177" i="10"/>
  <c r="R164" i="10"/>
  <c r="R176" i="10"/>
  <c r="R174" i="10"/>
  <c r="R153" i="10"/>
  <c r="R163" i="10"/>
  <c r="R170" i="10"/>
  <c r="R175" i="10"/>
  <c r="R159" i="10"/>
  <c r="R155" i="10"/>
  <c r="R167" i="10"/>
  <c r="Q30" i="27"/>
  <c r="Q7" i="27"/>
  <c r="R139" i="10"/>
  <c r="U26" i="16" s="1"/>
  <c r="R138" i="10"/>
  <c r="U25" i="16" s="1"/>
  <c r="R126" i="10"/>
  <c r="U13" i="16" s="1"/>
  <c r="R146" i="10"/>
  <c r="U33" i="16" s="1"/>
  <c r="R142" i="10"/>
  <c r="P13" i="27" s="1"/>
  <c r="R145" i="10"/>
  <c r="U32" i="16" s="1"/>
  <c r="U34" i="16" s="1"/>
  <c r="U35" i="16" s="1"/>
  <c r="R141" i="10"/>
  <c r="U28" i="16" s="1"/>
  <c r="R134" i="10"/>
  <c r="R129" i="10"/>
  <c r="R124" i="10"/>
  <c r="R121" i="10" s="1"/>
  <c r="R140" i="10"/>
  <c r="U27" i="16" s="1"/>
  <c r="R130" i="10"/>
  <c r="U17" i="16" s="1"/>
  <c r="R147" i="10"/>
  <c r="P14" i="27" s="1"/>
  <c r="R137" i="10"/>
  <c r="U24" i="16" s="1"/>
  <c r="R127" i="10"/>
  <c r="U14" i="16" s="1"/>
  <c r="R125" i="10"/>
  <c r="U12" i="16" s="1"/>
  <c r="U11" i="16" s="1"/>
  <c r="R135" i="10"/>
  <c r="R128" i="10"/>
  <c r="R148" i="10"/>
  <c r="R136" i="10"/>
  <c r="U23" i="16" s="1"/>
  <c r="P18" i="27"/>
  <c r="Q11" i="19"/>
  <c r="T39" i="16"/>
  <c r="T7" i="16"/>
  <c r="T3" i="24"/>
  <c r="T48" i="16"/>
  <c r="T4" i="24"/>
  <c r="T63" i="16"/>
  <c r="T5" i="24"/>
  <c r="T8" i="16"/>
  <c r="P5" i="10"/>
  <c r="S9" i="16"/>
  <c r="AA6" i="18"/>
  <c r="O7" i="10"/>
  <c r="O6" i="19"/>
  <c r="S6" i="24"/>
  <c r="P122" i="10"/>
  <c r="P43" i="10"/>
  <c r="P41" i="10" s="1"/>
  <c r="AC51" i="27"/>
  <c r="AC31" i="27"/>
  <c r="AC34" i="27"/>
  <c r="AC33" i="27"/>
  <c r="AC32" i="27"/>
  <c r="Q45" i="27"/>
  <c r="V22" i="16"/>
  <c r="L104" i="11"/>
  <c r="R90" i="23" s="1"/>
  <c r="AY9" i="23" s="1"/>
  <c r="L103" i="11"/>
  <c r="R92" i="23" s="1"/>
  <c r="AY11" i="23" s="1"/>
  <c r="L101" i="11"/>
  <c r="R89" i="23" s="1"/>
  <c r="AY13" i="23" s="1"/>
  <c r="L102" i="11"/>
  <c r="R91" i="23" s="1"/>
  <c r="AY10" i="23" s="1"/>
  <c r="EZ3" i="10"/>
  <c r="P5" i="27"/>
  <c r="P8" i="27"/>
  <c r="P4" i="27"/>
  <c r="P9" i="27"/>
  <c r="P6" i="27"/>
  <c r="P2" i="27"/>
  <c r="P3" i="27"/>
  <c r="Q20" i="27"/>
  <c r="Q19" i="27"/>
  <c r="FA129" i="10"/>
  <c r="P13" i="19" s="1"/>
  <c r="FA127" i="10"/>
  <c r="FA125" i="10"/>
  <c r="P9" i="19" s="1"/>
  <c r="FA128" i="10"/>
  <c r="FA126" i="10"/>
  <c r="P10" i="19" s="1"/>
  <c r="FA124" i="10"/>
  <c r="P8" i="19" s="1"/>
  <c r="Q93" i="10"/>
  <c r="Q110" i="10"/>
  <c r="V16" i="16"/>
  <c r="Q12" i="27"/>
  <c r="BH129" i="9"/>
  <c r="BS145" i="10"/>
  <c r="BS149" i="10" s="1"/>
  <c r="W50" i="27"/>
  <c r="BR145" i="10"/>
  <c r="BR149" i="10" s="1"/>
  <c r="V50" i="27"/>
  <c r="BU233" i="10"/>
  <c r="BU237" i="10" s="1"/>
  <c r="BU240" i="10" s="1"/>
  <c r="BN68" i="10"/>
  <c r="BN75" i="10" s="1"/>
  <c r="BN79" i="10" s="1"/>
  <c r="BN82" i="10" s="1"/>
  <c r="BN87" i="10" s="1"/>
  <c r="BN148" i="10" s="1"/>
  <c r="BM22" i="10"/>
  <c r="BH29" i="9"/>
  <c r="BN93" i="9"/>
  <c r="BE93" i="9" s="1"/>
  <c r="BM64" i="10"/>
  <c r="BM12" i="10"/>
  <c r="BM17" i="10" s="1"/>
  <c r="BM48" i="10"/>
  <c r="BM51" i="10" s="1"/>
  <c r="BM55" i="10" s="1"/>
  <c r="BM61" i="10" s="1"/>
  <c r="BL129" i="9"/>
  <c r="BJ29" i="9"/>
  <c r="BH94" i="9"/>
  <c r="BL29" i="9"/>
  <c r="BJ94" i="9"/>
  <c r="BN23" i="10"/>
  <c r="BN27" i="10" s="1"/>
  <c r="BN30" i="10" s="1"/>
  <c r="BN34" i="10" s="1"/>
  <c r="BO136" i="10"/>
  <c r="BO124" i="10"/>
  <c r="BO144" i="10"/>
  <c r="BO126" i="10"/>
  <c r="BO130" i="10"/>
  <c r="BO141" i="10"/>
  <c r="BO125" i="10"/>
  <c r="BO131" i="10"/>
  <c r="S48" i="27" s="1"/>
  <c r="BO123" i="10"/>
  <c r="BO135" i="10"/>
  <c r="BO92" i="10"/>
  <c r="BM184" i="10"/>
  <c r="BM183" i="10" s="1"/>
  <c r="BM217" i="10"/>
  <c r="BP158" i="10"/>
  <c r="BP163" i="10" s="1"/>
  <c r="BR218" i="10"/>
  <c r="BP132" i="10"/>
  <c r="BP138" i="10" s="1"/>
  <c r="BR236" i="10"/>
  <c r="CY23" i="9"/>
  <c r="BG29" i="9"/>
  <c r="DQ23" i="9"/>
  <c r="BG94" i="9"/>
  <c r="BS232" i="10"/>
  <c r="BQ169" i="10"/>
  <c r="BF131" i="9"/>
  <c r="BF95" i="9"/>
  <c r="BF62" i="9"/>
  <c r="BF30" i="9"/>
  <c r="BS227" i="10"/>
  <c r="BR173" i="10"/>
  <c r="BR176" i="10" s="1"/>
  <c r="BL3" i="10"/>
  <c r="U2" i="24" s="1"/>
  <c r="U7" i="24" s="1"/>
  <c r="BP168" i="10"/>
  <c r="BR230" i="10"/>
  <c r="Y24" i="24"/>
  <c r="Y27" i="24"/>
  <c r="Y30" i="24" s="1"/>
  <c r="Y31" i="24" s="1"/>
  <c r="BS169" i="10"/>
  <c r="BL94" i="9"/>
  <c r="DZ23" i="9"/>
  <c r="BQ142" i="10"/>
  <c r="BT180" i="10"/>
  <c r="BA26" i="23"/>
  <c r="AZ6" i="23"/>
  <c r="BA32" i="23"/>
  <c r="BN216" i="10"/>
  <c r="BN215" i="10" s="1"/>
  <c r="Y13" i="24"/>
  <c r="Y17" i="24"/>
  <c r="Y18" i="24" s="1"/>
  <c r="BR225" i="10"/>
  <c r="BG61" i="9"/>
  <c r="BN61" i="9" s="1"/>
  <c r="BE61" i="9" s="1"/>
  <c r="CC25" i="9"/>
  <c r="CD25" i="9" s="1"/>
  <c r="CF25" i="9" s="1"/>
  <c r="CB26" i="9"/>
  <c r="BN28" i="9"/>
  <c r="BE28" i="9" s="1"/>
  <c r="BG129" i="9"/>
  <c r="BN129" i="9" s="1"/>
  <c r="BE129" i="9" s="1"/>
  <c r="BL185" i="10"/>
  <c r="BK122" i="10"/>
  <c r="BK153" i="10" s="1"/>
  <c r="BJ7" i="10"/>
  <c r="BK43" i="10"/>
  <c r="BK41" i="10" s="1"/>
  <c r="BK5" i="10"/>
  <c r="BR221" i="10"/>
  <c r="BR239" i="10"/>
  <c r="BM73" i="10"/>
  <c r="BK94" i="9"/>
  <c r="BK29" i="9"/>
  <c r="BM94" i="9"/>
  <c r="BI29" i="9"/>
  <c r="BT233" i="10"/>
  <c r="DI146" i="10"/>
  <c r="DI147" i="10"/>
  <c r="Q37" i="27"/>
  <c r="Q39" i="27"/>
  <c r="Q38" i="27"/>
  <c r="Q36" i="27"/>
  <c r="BM130" i="9" l="1"/>
  <c r="BK95" i="9"/>
  <c r="EY50" i="10"/>
  <c r="EY51" i="10"/>
  <c r="EY49" i="10"/>
  <c r="EY48" i="10"/>
  <c r="EY47" i="10"/>
  <c r="EY46" i="10"/>
  <c r="DG66" i="10"/>
  <c r="DG65" i="10"/>
  <c r="DG64" i="10"/>
  <c r="DG60" i="10"/>
  <c r="DG59" i="10"/>
  <c r="DG52" i="10"/>
  <c r="DG51" i="10"/>
  <c r="DG58" i="10"/>
  <c r="DG49" i="10"/>
  <c r="DG54" i="10"/>
  <c r="DG53" i="10"/>
  <c r="DG50" i="10"/>
  <c r="DG47" i="10"/>
  <c r="DG46" i="10"/>
  <c r="EY14" i="10"/>
  <c r="EY12" i="10"/>
  <c r="EY11" i="10"/>
  <c r="EY13" i="10"/>
  <c r="EY10" i="10"/>
  <c r="EY9" i="10"/>
  <c r="GU66" i="10"/>
  <c r="GU63" i="10"/>
  <c r="GU60" i="10"/>
  <c r="GU52" i="10"/>
  <c r="GU74" i="10" s="1"/>
  <c r="GU58" i="10"/>
  <c r="U52" i="16" s="1"/>
  <c r="GU57" i="10"/>
  <c r="GU64" i="10"/>
  <c r="U58" i="16" s="1"/>
  <c r="GU53" i="10"/>
  <c r="GU65" i="10"/>
  <c r="GU59" i="10"/>
  <c r="GU51" i="10"/>
  <c r="GU49" i="10"/>
  <c r="GU47" i="10"/>
  <c r="GU48" i="10"/>
  <c r="BK26" i="10"/>
  <c r="BK21" i="10"/>
  <c r="BK15" i="10"/>
  <c r="BK20" i="10"/>
  <c r="BK33" i="10"/>
  <c r="BK29" i="10"/>
  <c r="BK8" i="10"/>
  <c r="BK16" i="10"/>
  <c r="BK10" i="10"/>
  <c r="BK9" i="10"/>
  <c r="BK11" i="10"/>
  <c r="BK91" i="10"/>
  <c r="BK86" i="10"/>
  <c r="BK90" i="10"/>
  <c r="BK85" i="10"/>
  <c r="BK84" i="10"/>
  <c r="BK78" i="10"/>
  <c r="BK71" i="10"/>
  <c r="BK65" i="10"/>
  <c r="BK72" i="10"/>
  <c r="BK60" i="10"/>
  <c r="BK81" i="10"/>
  <c r="BK67" i="10"/>
  <c r="BK66" i="10"/>
  <c r="BK59" i="10"/>
  <c r="BK58" i="10"/>
  <c r="BK57" i="10"/>
  <c r="BK54" i="10"/>
  <c r="BK50" i="10"/>
  <c r="BK49" i="10"/>
  <c r="BK47" i="10"/>
  <c r="BK46" i="10"/>
  <c r="P112" i="10"/>
  <c r="P101" i="10"/>
  <c r="P115" i="10"/>
  <c r="P114" i="10" s="1"/>
  <c r="P111" i="10"/>
  <c r="P110" i="10" s="1"/>
  <c r="P100" i="10"/>
  <c r="P94" i="10"/>
  <c r="P116" i="10"/>
  <c r="P113" i="10"/>
  <c r="P97" i="10"/>
  <c r="P84" i="10"/>
  <c r="P102" i="10"/>
  <c r="P98" i="10"/>
  <c r="P109" i="10"/>
  <c r="P117" i="10" s="1"/>
  <c r="P119" i="10" s="1"/>
  <c r="P96" i="10"/>
  <c r="P95" i="10" s="1"/>
  <c r="P89" i="10"/>
  <c r="P87" i="10"/>
  <c r="P86" i="10"/>
  <c r="P83" i="10"/>
  <c r="P71" i="10"/>
  <c r="P72" i="10"/>
  <c r="P70" i="10"/>
  <c r="P69" i="10" s="1"/>
  <c r="P66" i="10"/>
  <c r="P88" i="10"/>
  <c r="P90" i="10" s="1"/>
  <c r="P65" i="10"/>
  <c r="P64" i="10"/>
  <c r="P60" i="10"/>
  <c r="P55" i="10"/>
  <c r="P57" i="10" s="1"/>
  <c r="P52" i="10"/>
  <c r="P51" i="10"/>
  <c r="P53" i="10" s="1"/>
  <c r="P82" i="10"/>
  <c r="P81" i="10" s="1"/>
  <c r="P59" i="10"/>
  <c r="P73" i="10"/>
  <c r="P50" i="10"/>
  <c r="P56" i="10"/>
  <c r="P49" i="10"/>
  <c r="P48" i="10" s="1"/>
  <c r="P61" i="10" s="1"/>
  <c r="GU14" i="10"/>
  <c r="GU13" i="10"/>
  <c r="GU12" i="10"/>
  <c r="GU10" i="10"/>
  <c r="GU9" i="10" s="1"/>
  <c r="GU11" i="10"/>
  <c r="DG16" i="10"/>
  <c r="DG14" i="10"/>
  <c r="DG17" i="10"/>
  <c r="DG15" i="10"/>
  <c r="DG9" i="10"/>
  <c r="DG13" i="10"/>
  <c r="DG12" i="10"/>
  <c r="DG11" i="10"/>
  <c r="DG10" i="10"/>
  <c r="DG18" i="10"/>
  <c r="V16" i="27"/>
  <c r="BI130" i="9"/>
  <c r="AQ33" i="18"/>
  <c r="L18" i="11" s="1"/>
  <c r="R29" i="23" s="1"/>
  <c r="DH57" i="10"/>
  <c r="DI148" i="10"/>
  <c r="DH132" i="10"/>
  <c r="DH70" i="10"/>
  <c r="DH71" i="10"/>
  <c r="GV50" i="10"/>
  <c r="GV72" i="10" s="1"/>
  <c r="GV126" i="10"/>
  <c r="GV127" i="10"/>
  <c r="V44" i="16" s="1"/>
  <c r="GV128" i="10"/>
  <c r="V45" i="16" s="1"/>
  <c r="GV73" i="10"/>
  <c r="AE12" i="18"/>
  <c r="AE26" i="18" s="1"/>
  <c r="R29" i="27"/>
  <c r="DT141" i="10"/>
  <c r="AE17" i="18"/>
  <c r="AP32" i="18" s="1"/>
  <c r="AF30" i="18"/>
  <c r="U54" i="16"/>
  <c r="U60" i="16"/>
  <c r="DU142" i="10"/>
  <c r="AD23" i="27"/>
  <c r="L28" i="11" s="1"/>
  <c r="DF43" i="10"/>
  <c r="DF41" i="10" s="1"/>
  <c r="DE7" i="10"/>
  <c r="DF5" i="10"/>
  <c r="DF122" i="10"/>
  <c r="DH130" i="10"/>
  <c r="AD14" i="18" s="1"/>
  <c r="AD28" i="18" s="1"/>
  <c r="DH133" i="10"/>
  <c r="DH128" i="10"/>
  <c r="DH129" i="10"/>
  <c r="DH127" i="10"/>
  <c r="AD11" i="18" s="1"/>
  <c r="AD25" i="18" s="1"/>
  <c r="DH131" i="10"/>
  <c r="DH124" i="10"/>
  <c r="AD8" i="18" s="1"/>
  <c r="AD19" i="18" s="1"/>
  <c r="DH126" i="10"/>
  <c r="DH125" i="10"/>
  <c r="AD9" i="18" s="1"/>
  <c r="AD23" i="18" s="1"/>
  <c r="V51" i="16"/>
  <c r="V50" i="16" s="1"/>
  <c r="GV56" i="10"/>
  <c r="DT140" i="10"/>
  <c r="DI134" i="10"/>
  <c r="AE16" i="18"/>
  <c r="R22" i="27"/>
  <c r="AE15" i="18"/>
  <c r="AE29" i="18" s="1"/>
  <c r="GU3" i="10"/>
  <c r="AF18" i="18"/>
  <c r="DG145" i="10"/>
  <c r="DG139" i="10"/>
  <c r="DH48" i="10"/>
  <c r="DH45" i="10" s="1"/>
  <c r="GV124" i="10"/>
  <c r="GV46" i="10"/>
  <c r="GV70" i="10" s="1"/>
  <c r="GV62" i="10"/>
  <c r="V57" i="16"/>
  <c r="V56" i="16" s="1"/>
  <c r="GV125" i="10"/>
  <c r="V42" i="16" s="1"/>
  <c r="GV71" i="10"/>
  <c r="R21" i="27"/>
  <c r="AE10" i="18"/>
  <c r="AE24" i="18" s="1"/>
  <c r="DI45" i="10"/>
  <c r="GS7" i="10"/>
  <c r="GT122" i="10"/>
  <c r="GT5" i="10"/>
  <c r="GT43" i="10"/>
  <c r="GT41" i="10" s="1"/>
  <c r="DG3" i="10"/>
  <c r="V53" i="16"/>
  <c r="Q27" i="27"/>
  <c r="Q28" i="27"/>
  <c r="V59" i="16"/>
  <c r="DH20" i="10"/>
  <c r="AE13" i="18"/>
  <c r="AE27" i="18" s="1"/>
  <c r="R52" i="27"/>
  <c r="DG123" i="10"/>
  <c r="R26" i="27"/>
  <c r="W43" i="16"/>
  <c r="W41" i="16"/>
  <c r="R25" i="27"/>
  <c r="BJ95" i="9"/>
  <c r="BN92" i="10"/>
  <c r="BM23" i="10"/>
  <c r="BM27" i="10" s="1"/>
  <c r="BM30" i="10" s="1"/>
  <c r="BM34" i="10" s="1"/>
  <c r="W16" i="27"/>
  <c r="K72" i="11"/>
  <c r="Q46" i="23" s="1"/>
  <c r="P20" i="27"/>
  <c r="P19" i="27"/>
  <c r="K102" i="11"/>
  <c r="Q91" i="23" s="1"/>
  <c r="AX10" i="23" s="1"/>
  <c r="K103" i="11"/>
  <c r="Q92" i="23" s="1"/>
  <c r="AX11" i="23" s="1"/>
  <c r="K101" i="11"/>
  <c r="Q89" i="23" s="1"/>
  <c r="AX13" i="23" s="1"/>
  <c r="K104" i="11"/>
  <c r="Q90" i="23" s="1"/>
  <c r="AX9" i="23" s="1"/>
  <c r="S39" i="16"/>
  <c r="S7" i="16"/>
  <c r="S4" i="24"/>
  <c r="S48" i="16"/>
  <c r="S63" i="16"/>
  <c r="S3" i="24"/>
  <c r="S5" i="24"/>
  <c r="S8" i="16"/>
  <c r="U18" i="16"/>
  <c r="U36" i="16" s="1"/>
  <c r="U6" i="16"/>
  <c r="U21" i="16"/>
  <c r="U29" i="16" s="1"/>
  <c r="P47" i="27"/>
  <c r="P46" i="27"/>
  <c r="Q34" i="10"/>
  <c r="P11" i="19"/>
  <c r="O18" i="27"/>
  <c r="P30" i="27"/>
  <c r="P7" i="27"/>
  <c r="P32" i="10"/>
  <c r="P33" i="10" s="1"/>
  <c r="P16" i="10"/>
  <c r="P27" i="10"/>
  <c r="P36" i="10"/>
  <c r="P3" i="10"/>
  <c r="P8" i="10"/>
  <c r="P20" i="10"/>
  <c r="Q169" i="10"/>
  <c r="Q170" i="10"/>
  <c r="Q165" i="10"/>
  <c r="Q155" i="10"/>
  <c r="Q157" i="10"/>
  <c r="O24" i="27" s="1"/>
  <c r="Q164" i="10"/>
  <c r="Q168" i="10"/>
  <c r="Q153" i="10"/>
  <c r="Q158" i="10"/>
  <c r="Q176" i="10"/>
  <c r="Q160" i="10"/>
  <c r="Q163" i="10"/>
  <c r="Q166" i="10"/>
  <c r="Q177" i="10"/>
  <c r="Q174" i="10"/>
  <c r="Q175" i="10"/>
  <c r="Q159" i="10"/>
  <c r="Q171" i="10"/>
  <c r="Q167" i="10"/>
  <c r="Q156" i="10"/>
  <c r="Q154" i="10"/>
  <c r="Q142" i="10"/>
  <c r="O13" i="27" s="1"/>
  <c r="Q140" i="10"/>
  <c r="T27" i="16" s="1"/>
  <c r="Q127" i="10"/>
  <c r="T14" i="16" s="1"/>
  <c r="Q128" i="10"/>
  <c r="Q145" i="10"/>
  <c r="T32" i="16" s="1"/>
  <c r="T34" i="16" s="1"/>
  <c r="T35" i="16" s="1"/>
  <c r="Q135" i="10"/>
  <c r="Q124" i="10"/>
  <c r="Q121" i="10" s="1"/>
  <c r="Q130" i="10"/>
  <c r="T17" i="16" s="1"/>
  <c r="Q126" i="10"/>
  <c r="T13" i="16" s="1"/>
  <c r="Q137" i="10"/>
  <c r="T24" i="16" s="1"/>
  <c r="Q148" i="10"/>
  <c r="Q138" i="10"/>
  <c r="T25" i="16" s="1"/>
  <c r="Q141" i="10"/>
  <c r="T28" i="16" s="1"/>
  <c r="Q129" i="10"/>
  <c r="Q134" i="10"/>
  <c r="Q139" i="10"/>
  <c r="T26" i="16" s="1"/>
  <c r="Q146" i="10"/>
  <c r="T33" i="16" s="1"/>
  <c r="Q125" i="10"/>
  <c r="T12" i="16" s="1"/>
  <c r="T11" i="16" s="1"/>
  <c r="Q136" i="10"/>
  <c r="T23" i="16" s="1"/>
  <c r="Q147" i="10"/>
  <c r="O14" i="27" s="1"/>
  <c r="P99" i="10"/>
  <c r="P103" i="10" s="1"/>
  <c r="P105" i="10" s="1"/>
  <c r="P93" i="10"/>
  <c r="P85" i="10"/>
  <c r="P67" i="10"/>
  <c r="P74" i="10" s="1"/>
  <c r="P76" i="10" s="1"/>
  <c r="O122" i="10"/>
  <c r="R9" i="16"/>
  <c r="Z6" i="18"/>
  <c r="N6" i="19"/>
  <c r="O5" i="10"/>
  <c r="R6" i="24"/>
  <c r="N7" i="10"/>
  <c r="O43" i="10"/>
  <c r="O41" i="10" s="1"/>
  <c r="U15" i="16"/>
  <c r="J24" i="11" s="1"/>
  <c r="P31" i="23" s="1"/>
  <c r="P11" i="27"/>
  <c r="R131" i="10"/>
  <c r="P10" i="27" s="1"/>
  <c r="AB51" i="27"/>
  <c r="AB31" i="27"/>
  <c r="AB34" i="27"/>
  <c r="AB33" i="27"/>
  <c r="AB32" i="27"/>
  <c r="EY3" i="10"/>
  <c r="O4" i="27"/>
  <c r="O3" i="27"/>
  <c r="O2" i="27"/>
  <c r="O5" i="27"/>
  <c r="O6" i="27"/>
  <c r="O8" i="27"/>
  <c r="O9" i="27"/>
  <c r="P4" i="19"/>
  <c r="P7" i="19" s="1"/>
  <c r="AB3" i="18"/>
  <c r="AB7" i="18" s="1"/>
  <c r="T5" i="16"/>
  <c r="T10" i="16" s="1"/>
  <c r="T40" i="16" s="1"/>
  <c r="T49" i="16" s="1"/>
  <c r="DY25" i="9"/>
  <c r="DU25" i="9"/>
  <c r="DX25" i="9"/>
  <c r="DT25" i="9"/>
  <c r="DW25" i="9"/>
  <c r="DS25" i="9"/>
  <c r="DE25" i="9"/>
  <c r="DA25" i="9"/>
  <c r="DH25" i="9" s="1"/>
  <c r="DD25" i="9"/>
  <c r="DG25" i="9"/>
  <c r="DC25" i="9"/>
  <c r="DB25" i="9"/>
  <c r="DV25" i="9"/>
  <c r="DF25" i="9"/>
  <c r="CX25" i="9"/>
  <c r="CO25" i="9"/>
  <c r="BM63" i="9" s="1"/>
  <c r="DL25" i="9"/>
  <c r="DO25" i="9"/>
  <c r="DN25" i="9"/>
  <c r="CJ25" i="9"/>
  <c r="BH63" i="9" s="1"/>
  <c r="CL25" i="9"/>
  <c r="BJ63" i="9" s="1"/>
  <c r="DP25" i="9"/>
  <c r="CU25" i="9"/>
  <c r="CT25" i="9"/>
  <c r="CS25" i="9"/>
  <c r="CV25" i="9"/>
  <c r="CN25" i="9"/>
  <c r="BL63" i="9" s="1"/>
  <c r="CI25" i="9"/>
  <c r="CP25" i="9" s="1"/>
  <c r="DJ25" i="9"/>
  <c r="DM25" i="9"/>
  <c r="CW25" i="9"/>
  <c r="CR25" i="9"/>
  <c r="CK25" i="9"/>
  <c r="BI63" i="9" s="1"/>
  <c r="CM25" i="9"/>
  <c r="BK63" i="9" s="1"/>
  <c r="DK25" i="9"/>
  <c r="P12" i="19"/>
  <c r="O17" i="27"/>
  <c r="N1" i="27"/>
  <c r="P151" i="10"/>
  <c r="AA22" i="18"/>
  <c r="AA5" i="18"/>
  <c r="AA4" i="18"/>
  <c r="U22" i="16"/>
  <c r="P45" i="27"/>
  <c r="P12" i="27"/>
  <c r="U16" i="16"/>
  <c r="EX5" i="10"/>
  <c r="EX122" i="10"/>
  <c r="EW7" i="10"/>
  <c r="EX43" i="10"/>
  <c r="EX41" i="10" s="1"/>
  <c r="EZ125" i="10"/>
  <c r="O9" i="19" s="1"/>
  <c r="EZ127" i="10"/>
  <c r="EZ124" i="10"/>
  <c r="O8" i="19" s="1"/>
  <c r="EZ129" i="10"/>
  <c r="O13" i="19" s="1"/>
  <c r="EZ126" i="10"/>
  <c r="O10" i="19" s="1"/>
  <c r="EZ128" i="10"/>
  <c r="BL130" i="9"/>
  <c r="BL73" i="10"/>
  <c r="BL22" i="10"/>
  <c r="BM68" i="10"/>
  <c r="BQ145" i="10"/>
  <c r="BQ149" i="10" s="1"/>
  <c r="U50" i="27"/>
  <c r="BN131" i="10"/>
  <c r="R48" i="27" s="1"/>
  <c r="BN126" i="10"/>
  <c r="W11" i="24" s="1"/>
  <c r="BN144" i="10"/>
  <c r="BN175" i="10" s="1"/>
  <c r="BN130" i="10"/>
  <c r="W15" i="24" s="1"/>
  <c r="BN141" i="10"/>
  <c r="BN172" i="10" s="1"/>
  <c r="BN125" i="10"/>
  <c r="BN156" i="10" s="1"/>
  <c r="BN123" i="10"/>
  <c r="W8" i="24" s="1"/>
  <c r="W12" i="24" s="1"/>
  <c r="BN124" i="10"/>
  <c r="W9" i="24" s="1"/>
  <c r="BN136" i="10"/>
  <c r="BN167" i="10" s="1"/>
  <c r="BN135" i="10"/>
  <c r="W20" i="24" s="1"/>
  <c r="W22" i="24" s="1"/>
  <c r="W23" i="24" s="1"/>
  <c r="BL45" i="10"/>
  <c r="BH130" i="9"/>
  <c r="BN94" i="9"/>
  <c r="BE94" i="9" s="1"/>
  <c r="BL48" i="10"/>
  <c r="BJ130" i="9"/>
  <c r="BK30" i="9"/>
  <c r="BJ30" i="9"/>
  <c r="BJ131" i="9" s="1"/>
  <c r="BI95" i="9"/>
  <c r="BM30" i="9"/>
  <c r="BL30" i="9"/>
  <c r="BS233" i="10"/>
  <c r="BS237" i="10" s="1"/>
  <c r="BS240" i="10" s="1"/>
  <c r="BK185" i="10"/>
  <c r="BL217" i="10"/>
  <c r="BL184" i="10"/>
  <c r="BL183" i="10" s="1"/>
  <c r="BP142" i="10"/>
  <c r="BT237" i="10"/>
  <c r="BT240" i="10" s="1"/>
  <c r="BK3" i="10"/>
  <c r="T2" i="24" s="1"/>
  <c r="T7" i="24" s="1"/>
  <c r="BI7" i="10"/>
  <c r="BJ43" i="10"/>
  <c r="BJ41" i="10" s="1"/>
  <c r="BJ122" i="10"/>
  <c r="BJ153" i="10" s="1"/>
  <c r="BJ5" i="10"/>
  <c r="BF31" i="9"/>
  <c r="BF63" i="9"/>
  <c r="BF96" i="9"/>
  <c r="BF132" i="9"/>
  <c r="BR232" i="10"/>
  <c r="BP169" i="10"/>
  <c r="BR180" i="10"/>
  <c r="AZ26" i="23"/>
  <c r="AY6" i="23"/>
  <c r="AZ32" i="23"/>
  <c r="BG30" i="9"/>
  <c r="CY24" i="9"/>
  <c r="BQ173" i="10"/>
  <c r="BQ176" i="10" s="1"/>
  <c r="BN29" i="9"/>
  <c r="BE29" i="9" s="1"/>
  <c r="BG130" i="9"/>
  <c r="BN130" i="9" s="1"/>
  <c r="BE130" i="9" s="1"/>
  <c r="S15" i="27"/>
  <c r="BO127" i="10"/>
  <c r="X8" i="24"/>
  <c r="X12" i="24" s="1"/>
  <c r="BO154" i="10"/>
  <c r="X10" i="24"/>
  <c r="BO156" i="10"/>
  <c r="BQ220" i="10" s="1"/>
  <c r="X15" i="24"/>
  <c r="BO161" i="10"/>
  <c r="X29" i="24"/>
  <c r="BO175" i="10"/>
  <c r="BQ239" i="10" s="1"/>
  <c r="X21" i="24"/>
  <c r="BO167" i="10"/>
  <c r="BQ231" i="10" s="1"/>
  <c r="R15" i="27"/>
  <c r="BN166" i="10"/>
  <c r="W33" i="24"/>
  <c r="W34" i="24" s="1"/>
  <c r="BN179" i="10"/>
  <c r="BK130" i="9"/>
  <c r="BM75" i="10"/>
  <c r="BM79" i="10" s="1"/>
  <c r="BM82" i="10" s="1"/>
  <c r="BM87" i="10" s="1"/>
  <c r="BM148" i="10" s="1"/>
  <c r="BL12" i="10"/>
  <c r="BL17" i="10" s="1"/>
  <c r="BI30" i="9"/>
  <c r="BH95" i="9"/>
  <c r="BM95" i="9"/>
  <c r="BR222" i="10"/>
  <c r="CB27" i="9"/>
  <c r="CC26" i="9"/>
  <c r="CD26" i="9" s="1"/>
  <c r="CF26" i="9" s="1"/>
  <c r="BS173" i="10"/>
  <c r="BS176" i="10" s="1"/>
  <c r="BG62" i="9"/>
  <c r="BN62" i="9" s="1"/>
  <c r="BE62" i="9" s="1"/>
  <c r="DQ24" i="9"/>
  <c r="BG95" i="9"/>
  <c r="BM216" i="10"/>
  <c r="BM215" i="10" s="1"/>
  <c r="BO166" i="10"/>
  <c r="X20" i="24"/>
  <c r="X22" i="24" s="1"/>
  <c r="X23" i="24" s="1"/>
  <c r="BO137" i="10"/>
  <c r="BO162" i="10"/>
  <c r="BQ226" i="10" s="1"/>
  <c r="X16" i="24"/>
  <c r="X26" i="24"/>
  <c r="BO172" i="10"/>
  <c r="X11" i="24"/>
  <c r="BO157" i="10"/>
  <c r="BQ221" i="10" s="1"/>
  <c r="BO155" i="10"/>
  <c r="BQ219" i="10" s="1"/>
  <c r="X9" i="24"/>
  <c r="X33" i="24"/>
  <c r="X34" i="24" s="1"/>
  <c r="BO179" i="10"/>
  <c r="BN161" i="10"/>
  <c r="BN157" i="10"/>
  <c r="BL64" i="10"/>
  <c r="BH30" i="9"/>
  <c r="BL95" i="9"/>
  <c r="DZ24" i="9"/>
  <c r="DH146" i="10"/>
  <c r="DH147" i="10"/>
  <c r="P39" i="27"/>
  <c r="P38" i="27"/>
  <c r="P37" i="27"/>
  <c r="P36" i="27"/>
  <c r="BK131" i="9" l="1"/>
  <c r="BJ20" i="10"/>
  <c r="BJ26" i="10"/>
  <c r="BJ21" i="10"/>
  <c r="BJ33" i="10"/>
  <c r="BJ29" i="10"/>
  <c r="BJ16" i="10"/>
  <c r="BJ11" i="10"/>
  <c r="BJ8" i="10"/>
  <c r="BJ15" i="10"/>
  <c r="BJ10" i="10"/>
  <c r="BJ9" i="10"/>
  <c r="DF64" i="10"/>
  <c r="DF66" i="10"/>
  <c r="DF65" i="10"/>
  <c r="DF59" i="10"/>
  <c r="DF54" i="10"/>
  <c r="DF53" i="10"/>
  <c r="DF60" i="10"/>
  <c r="DF52" i="10"/>
  <c r="DF51" i="10"/>
  <c r="DF50" i="10"/>
  <c r="DF58" i="10"/>
  <c r="DF49" i="10"/>
  <c r="DF47" i="10"/>
  <c r="DF46" i="10"/>
  <c r="BJ91" i="10"/>
  <c r="BJ90" i="10"/>
  <c r="BJ85" i="10"/>
  <c r="BJ72" i="10"/>
  <c r="BJ84" i="10"/>
  <c r="BJ86" i="10"/>
  <c r="BJ81" i="10"/>
  <c r="BJ67" i="10"/>
  <c r="BJ66" i="10"/>
  <c r="BJ71" i="10"/>
  <c r="BJ65" i="10"/>
  <c r="BJ60" i="10"/>
  <c r="BJ78" i="10"/>
  <c r="BJ58" i="10"/>
  <c r="BJ57" i="10"/>
  <c r="BJ59" i="10"/>
  <c r="BJ54" i="10"/>
  <c r="BJ49" i="10"/>
  <c r="BJ47" i="10"/>
  <c r="BJ46" i="10"/>
  <c r="BJ50" i="10"/>
  <c r="EX14" i="10"/>
  <c r="EX13" i="10"/>
  <c r="EX12" i="10"/>
  <c r="EX11" i="10"/>
  <c r="EX10" i="10"/>
  <c r="EX9" i="10"/>
  <c r="EX51" i="10"/>
  <c r="EX49" i="10"/>
  <c r="EX47" i="10"/>
  <c r="EX46" i="10"/>
  <c r="EX48" i="10"/>
  <c r="EX50" i="10"/>
  <c r="O113" i="10"/>
  <c r="O102" i="10"/>
  <c r="O109" i="10"/>
  <c r="O117" i="10" s="1"/>
  <c r="O119" i="10" s="1"/>
  <c r="O96" i="10"/>
  <c r="O95" i="10" s="1"/>
  <c r="O87" i="10"/>
  <c r="O116" i="10"/>
  <c r="O112" i="10"/>
  <c r="O101" i="10"/>
  <c r="O89" i="10"/>
  <c r="O86" i="10"/>
  <c r="O85" i="10" s="1"/>
  <c r="O115" i="10"/>
  <c r="O114" i="10" s="1"/>
  <c r="O97" i="10"/>
  <c r="O98" i="10"/>
  <c r="O94" i="10"/>
  <c r="O93" i="10" s="1"/>
  <c r="O88" i="10"/>
  <c r="O90" i="10" s="1"/>
  <c r="O83" i="10"/>
  <c r="O73" i="10"/>
  <c r="O111" i="10"/>
  <c r="O110" i="10" s="1"/>
  <c r="O100" i="10"/>
  <c r="O99" i="10" s="1"/>
  <c r="O103" i="10" s="1"/>
  <c r="O105" i="10" s="1"/>
  <c r="O84" i="10"/>
  <c r="O82" i="10"/>
  <c r="O81" i="10" s="1"/>
  <c r="O65" i="10"/>
  <c r="O71" i="10"/>
  <c r="O66" i="10"/>
  <c r="O60" i="10"/>
  <c r="O72" i="10"/>
  <c r="O56" i="10"/>
  <c r="O55" i="10"/>
  <c r="O57" i="10" s="1"/>
  <c r="O52" i="10"/>
  <c r="O51" i="10"/>
  <c r="O53" i="10" s="1"/>
  <c r="O70" i="10"/>
  <c r="O64" i="10"/>
  <c r="O50" i="10"/>
  <c r="O49" i="10"/>
  <c r="O48" i="10" s="1"/>
  <c r="O61" i="10" s="1"/>
  <c r="O59" i="10"/>
  <c r="GT66" i="10"/>
  <c r="T60" i="16" s="1"/>
  <c r="GT65" i="10"/>
  <c r="GT63" i="10"/>
  <c r="GT60" i="10"/>
  <c r="T54" i="16" s="1"/>
  <c r="GT59" i="10"/>
  <c r="GT51" i="10"/>
  <c r="GT52" i="10"/>
  <c r="GT58" i="10"/>
  <c r="T52" i="16" s="1"/>
  <c r="GT57" i="10"/>
  <c r="GT64" i="10"/>
  <c r="T58" i="16" s="1"/>
  <c r="GT49" i="10"/>
  <c r="GT53" i="10"/>
  <c r="GT48" i="10"/>
  <c r="GT47" i="10"/>
  <c r="DF17" i="10"/>
  <c r="DF15" i="10"/>
  <c r="DF16" i="10"/>
  <c r="DF18" i="10"/>
  <c r="DF10" i="10"/>
  <c r="DF14" i="10"/>
  <c r="DF9" i="10"/>
  <c r="DF13" i="10"/>
  <c r="DF12" i="10"/>
  <c r="DF11" i="10"/>
  <c r="GT14" i="10"/>
  <c r="GT13" i="10"/>
  <c r="GT12" i="10"/>
  <c r="GT11" i="10"/>
  <c r="GT10" i="10"/>
  <c r="W29" i="24"/>
  <c r="BI131" i="9"/>
  <c r="W10" i="24"/>
  <c r="BL131" i="9"/>
  <c r="BH96" i="9"/>
  <c r="W26" i="24"/>
  <c r="AE30" i="18"/>
  <c r="W21" i="24"/>
  <c r="DH148" i="10"/>
  <c r="U53" i="16"/>
  <c r="P27" i="27"/>
  <c r="U59" i="16"/>
  <c r="P28" i="27"/>
  <c r="GT74" i="10"/>
  <c r="V41" i="16"/>
  <c r="Q25" i="27"/>
  <c r="AD15" i="18"/>
  <c r="AD29" i="18" s="1"/>
  <c r="Q22" i="27"/>
  <c r="DS141" i="10"/>
  <c r="AD17" i="18"/>
  <c r="AO32" i="18" s="1"/>
  <c r="DE43" i="10"/>
  <c r="DE41" i="10" s="1"/>
  <c r="DD7" i="10"/>
  <c r="DE5" i="10"/>
  <c r="DE122" i="10"/>
  <c r="BN162" i="10"/>
  <c r="BP226" i="10" s="1"/>
  <c r="DG48" i="10"/>
  <c r="DG57" i="10"/>
  <c r="GT9" i="10"/>
  <c r="GT3" i="10"/>
  <c r="DT142" i="10"/>
  <c r="AC23" i="27"/>
  <c r="K28" i="11" s="1"/>
  <c r="DF123" i="10"/>
  <c r="GU50" i="10"/>
  <c r="GU72" i="10" s="1"/>
  <c r="GU126" i="10"/>
  <c r="GU127" i="10"/>
  <c r="U44" i="16" s="1"/>
  <c r="GU128" i="10"/>
  <c r="U45" i="16" s="1"/>
  <c r="GU73" i="10"/>
  <c r="DG131" i="10"/>
  <c r="DG133" i="10"/>
  <c r="DG126" i="10"/>
  <c r="DG127" i="10"/>
  <c r="AC11" i="18" s="1"/>
  <c r="AC25" i="18" s="1"/>
  <c r="DG129" i="10"/>
  <c r="DG128" i="10"/>
  <c r="DG125" i="10"/>
  <c r="AC9" i="18" s="1"/>
  <c r="AC23" i="18" s="1"/>
  <c r="DG124" i="10"/>
  <c r="AC8" i="18" s="1"/>
  <c r="AC19" i="18" s="1"/>
  <c r="DG130" i="10"/>
  <c r="AC14" i="18" s="1"/>
  <c r="AC28" i="18" s="1"/>
  <c r="AD10" i="18"/>
  <c r="AD24" i="18" s="1"/>
  <c r="Q21" i="27"/>
  <c r="AD13" i="18"/>
  <c r="AD27" i="18" s="1"/>
  <c r="Q52" i="27"/>
  <c r="DF139" i="10"/>
  <c r="DF145" i="10"/>
  <c r="GU124" i="10"/>
  <c r="GU46" i="10"/>
  <c r="GU70" i="10" s="1"/>
  <c r="U57" i="16"/>
  <c r="U56" i="16" s="1"/>
  <c r="GU62" i="10"/>
  <c r="Q26" i="27"/>
  <c r="V43" i="16"/>
  <c r="AD16" i="18"/>
  <c r="DS140" i="10"/>
  <c r="DH134" i="10"/>
  <c r="W16" i="24"/>
  <c r="DG132" i="10"/>
  <c r="DG70" i="10"/>
  <c r="DG71" i="10"/>
  <c r="DG20" i="10"/>
  <c r="GS43" i="10"/>
  <c r="GS41" i="10" s="1"/>
  <c r="GS122" i="10"/>
  <c r="GR7" i="10"/>
  <c r="GS5" i="10"/>
  <c r="AP31" i="18"/>
  <c r="AE18" i="18"/>
  <c r="Q29" i="27"/>
  <c r="AD12" i="18"/>
  <c r="AD26" i="18" s="1"/>
  <c r="DF3" i="10"/>
  <c r="GU125" i="10"/>
  <c r="U42" i="16" s="1"/>
  <c r="GU71" i="10"/>
  <c r="U51" i="16"/>
  <c r="U50" i="16" s="1"/>
  <c r="GU56" i="10"/>
  <c r="U16" i="27"/>
  <c r="BL51" i="10"/>
  <c r="BL55" i="10" s="1"/>
  <c r="BL61" i="10" s="1"/>
  <c r="BL68" i="10" s="1"/>
  <c r="BL75" i="10" s="1"/>
  <c r="BL79" i="10" s="1"/>
  <c r="BL82" i="10" s="1"/>
  <c r="BL87" i="10" s="1"/>
  <c r="BM96" i="9"/>
  <c r="BL23" i="10"/>
  <c r="BL27" i="10" s="1"/>
  <c r="BL30" i="10" s="1"/>
  <c r="BL34" i="10" s="1"/>
  <c r="BN154" i="10"/>
  <c r="BP218" i="10" s="1"/>
  <c r="BM131" i="9"/>
  <c r="O12" i="19"/>
  <c r="N17" i="27"/>
  <c r="O11" i="19"/>
  <c r="N18" i="27"/>
  <c r="EW5" i="10"/>
  <c r="EW43" i="10"/>
  <c r="EW41" i="10" s="1"/>
  <c r="EW122" i="10"/>
  <c r="EV7" i="10"/>
  <c r="O67" i="10"/>
  <c r="O74" i="10" s="1"/>
  <c r="O76" i="10" s="1"/>
  <c r="O69" i="10"/>
  <c r="O47" i="27"/>
  <c r="O46" i="27"/>
  <c r="T21" i="16"/>
  <c r="T29" i="16" s="1"/>
  <c r="AA51" i="27"/>
  <c r="AA32" i="27"/>
  <c r="AA31" i="27"/>
  <c r="AA34" i="27"/>
  <c r="AA33" i="27"/>
  <c r="EY129" i="10"/>
  <c r="N13" i="19" s="1"/>
  <c r="EY126" i="10"/>
  <c r="N10" i="19" s="1"/>
  <c r="EY125" i="10"/>
  <c r="N9" i="19" s="1"/>
  <c r="EY127" i="10"/>
  <c r="EY124" i="10"/>
  <c r="N8" i="19" s="1"/>
  <c r="EY128" i="10"/>
  <c r="O7" i="27"/>
  <c r="O30" i="27"/>
  <c r="M7" i="10"/>
  <c r="N43" i="10"/>
  <c r="N41" i="10" s="1"/>
  <c r="Y6" i="18"/>
  <c r="M6" i="19"/>
  <c r="Q9" i="16"/>
  <c r="N5" i="10"/>
  <c r="Q6" i="24"/>
  <c r="N122" i="10"/>
  <c r="Z4" i="18"/>
  <c r="Z5" i="18"/>
  <c r="Z22" i="18"/>
  <c r="T6" i="16"/>
  <c r="T18" i="16"/>
  <c r="T36" i="16" s="1"/>
  <c r="O12" i="27"/>
  <c r="T16" i="16"/>
  <c r="O45" i="27"/>
  <c r="T22" i="16"/>
  <c r="DV26" i="9"/>
  <c r="DY26" i="9"/>
  <c r="DU26" i="9"/>
  <c r="DX26" i="9"/>
  <c r="DT26" i="9"/>
  <c r="DF26" i="9"/>
  <c r="DB26" i="9"/>
  <c r="DW26" i="9"/>
  <c r="DE26" i="9"/>
  <c r="DA26" i="9"/>
  <c r="DH26" i="9" s="1"/>
  <c r="DS26" i="9"/>
  <c r="DD26" i="9"/>
  <c r="DG26" i="9"/>
  <c r="DC26" i="9"/>
  <c r="CW26" i="9"/>
  <c r="CL26" i="9"/>
  <c r="BJ64" i="9" s="1"/>
  <c r="CO26" i="9"/>
  <c r="BM64" i="9" s="1"/>
  <c r="CN26" i="9"/>
  <c r="BL64" i="9" s="1"/>
  <c r="CR26" i="9"/>
  <c r="DP26" i="9"/>
  <c r="DN26" i="9"/>
  <c r="CM26" i="9"/>
  <c r="BK64" i="9" s="1"/>
  <c r="CU26" i="9"/>
  <c r="CT26" i="9"/>
  <c r="CK26" i="9"/>
  <c r="BI64" i="9" s="1"/>
  <c r="CI26" i="9"/>
  <c r="CP26" i="9" s="1"/>
  <c r="DL26" i="9"/>
  <c r="BI97" i="9" s="1"/>
  <c r="DO26" i="9"/>
  <c r="CJ26" i="9"/>
  <c r="BH64" i="9" s="1"/>
  <c r="DM26" i="9"/>
  <c r="CS26" i="9"/>
  <c r="CV26" i="9"/>
  <c r="CX26" i="9"/>
  <c r="DK26" i="9"/>
  <c r="DJ26" i="9"/>
  <c r="EX3" i="10"/>
  <c r="P166" i="10"/>
  <c r="P176" i="10"/>
  <c r="P175" i="10"/>
  <c r="P165" i="10"/>
  <c r="P157" i="10"/>
  <c r="N24" i="27" s="1"/>
  <c r="P160" i="10"/>
  <c r="P155" i="10"/>
  <c r="P156" i="10"/>
  <c r="P154" i="10"/>
  <c r="P153" i="10"/>
  <c r="P159" i="10"/>
  <c r="P169" i="10"/>
  <c r="P174" i="10"/>
  <c r="P158" i="10"/>
  <c r="P168" i="10"/>
  <c r="P164" i="10"/>
  <c r="P170" i="10"/>
  <c r="P167" i="10"/>
  <c r="P177" i="10"/>
  <c r="P163" i="10"/>
  <c r="P171" i="10"/>
  <c r="O19" i="27"/>
  <c r="O20" i="27"/>
  <c r="J72" i="11"/>
  <c r="P46" i="23" s="1"/>
  <c r="R7" i="16"/>
  <c r="R63" i="16"/>
  <c r="R3" i="24"/>
  <c r="R48" i="16"/>
  <c r="R8" i="16"/>
  <c r="R5" i="24"/>
  <c r="R39" i="16"/>
  <c r="R4" i="24"/>
  <c r="P148" i="10"/>
  <c r="P145" i="10"/>
  <c r="S32" i="16" s="1"/>
  <c r="S34" i="16" s="1"/>
  <c r="S35" i="16" s="1"/>
  <c r="P126" i="10"/>
  <c r="S13" i="16" s="1"/>
  <c r="P140" i="10"/>
  <c r="S27" i="16" s="1"/>
  <c r="P146" i="10"/>
  <c r="S33" i="16" s="1"/>
  <c r="P127" i="10"/>
  <c r="S14" i="16" s="1"/>
  <c r="P129" i="10"/>
  <c r="P128" i="10"/>
  <c r="P141" i="10"/>
  <c r="S28" i="16" s="1"/>
  <c r="P138" i="10"/>
  <c r="S25" i="16" s="1"/>
  <c r="P142" i="10"/>
  <c r="N13" i="27" s="1"/>
  <c r="P137" i="10"/>
  <c r="S24" i="16" s="1"/>
  <c r="P125" i="10"/>
  <c r="S12" i="16" s="1"/>
  <c r="S11" i="16" s="1"/>
  <c r="P130" i="10"/>
  <c r="S17" i="16" s="1"/>
  <c r="P136" i="10"/>
  <c r="S23" i="16" s="1"/>
  <c r="P139" i="10"/>
  <c r="S26" i="16" s="1"/>
  <c r="P124" i="10"/>
  <c r="P121" i="10" s="1"/>
  <c r="P134" i="10"/>
  <c r="P147" i="10"/>
  <c r="N14" i="27" s="1"/>
  <c r="P135" i="10"/>
  <c r="P34" i="10"/>
  <c r="N6" i="27"/>
  <c r="N9" i="27"/>
  <c r="N5" i="27"/>
  <c r="N2" i="27"/>
  <c r="N8" i="27"/>
  <c r="N3" i="27"/>
  <c r="N4" i="27"/>
  <c r="J104" i="11"/>
  <c r="P90" i="23" s="1"/>
  <c r="AW9" i="23" s="1"/>
  <c r="J102" i="11"/>
  <c r="P91" i="23" s="1"/>
  <c r="AW10" i="23" s="1"/>
  <c r="J103" i="11"/>
  <c r="P92" i="23" s="1"/>
  <c r="AW11" i="23" s="1"/>
  <c r="J101" i="11"/>
  <c r="P89" i="23" s="1"/>
  <c r="AW13" i="23" s="1"/>
  <c r="O36" i="10"/>
  <c r="O16" i="10"/>
  <c r="O27" i="10"/>
  <c r="O3" i="10"/>
  <c r="O20" i="10"/>
  <c r="O32" i="10"/>
  <c r="O33" i="10" s="1"/>
  <c r="O8" i="10"/>
  <c r="O151" i="10"/>
  <c r="M1" i="27"/>
  <c r="O11" i="27"/>
  <c r="Q131" i="10"/>
  <c r="O10" i="27" s="1"/>
  <c r="T15" i="16"/>
  <c r="I24" i="11" s="1"/>
  <c r="O31" i="23" s="1"/>
  <c r="S5" i="16"/>
  <c r="S10" i="16" s="1"/>
  <c r="S40" i="16" s="1"/>
  <c r="S49" i="16" s="1"/>
  <c r="O4" i="19"/>
  <c r="O7" i="19" s="1"/>
  <c r="AA3" i="18"/>
  <c r="AA7" i="18" s="1"/>
  <c r="BK48" i="10"/>
  <c r="BP145" i="10"/>
  <c r="BP149" i="10" s="1"/>
  <c r="T50" i="27"/>
  <c r="BN137" i="10"/>
  <c r="BN127" i="10"/>
  <c r="BN132" i="10" s="1"/>
  <c r="BP231" i="10"/>
  <c r="BP220" i="10"/>
  <c r="BN155" i="10"/>
  <c r="BN95" i="9"/>
  <c r="BE95" i="9" s="1"/>
  <c r="BK12" i="10"/>
  <c r="BK17" i="10" s="1"/>
  <c r="BI31" i="9"/>
  <c r="BL96" i="9"/>
  <c r="BH131" i="9"/>
  <c r="BP239" i="10"/>
  <c r="BK22" i="10"/>
  <c r="BP236" i="10"/>
  <c r="BP225" i="10"/>
  <c r="X24" i="24"/>
  <c r="X27" i="24"/>
  <c r="X30" i="24" s="1"/>
  <c r="X31" i="24" s="1"/>
  <c r="CB28" i="9"/>
  <c r="CC27" i="9"/>
  <c r="CD27" i="9" s="1"/>
  <c r="CF27" i="9" s="1"/>
  <c r="BM135" i="10"/>
  <c r="BM123" i="10"/>
  <c r="BM144" i="10"/>
  <c r="BM131" i="10"/>
  <c r="Q48" i="27" s="1"/>
  <c r="BM126" i="10"/>
  <c r="BM141" i="10"/>
  <c r="BM130" i="10"/>
  <c r="BM124" i="10"/>
  <c r="BM136" i="10"/>
  <c r="BM125" i="10"/>
  <c r="BM92" i="10"/>
  <c r="BP230" i="10"/>
  <c r="BN168" i="10"/>
  <c r="W27" i="24"/>
  <c r="W30" i="24" s="1"/>
  <c r="W31" i="24" s="1"/>
  <c r="W24" i="24"/>
  <c r="W13" i="24"/>
  <c r="W17" i="24"/>
  <c r="W18" i="24" s="1"/>
  <c r="X13" i="24"/>
  <c r="X17" i="24"/>
  <c r="X18" i="24" s="1"/>
  <c r="BN30" i="9"/>
  <c r="BE30" i="9" s="1"/>
  <c r="BG131" i="9"/>
  <c r="BN131" i="9" s="1"/>
  <c r="BE131" i="9" s="1"/>
  <c r="BG31" i="9"/>
  <c r="CY25" i="9"/>
  <c r="BG63" i="9"/>
  <c r="BN63" i="9" s="1"/>
  <c r="BE63" i="9" s="1"/>
  <c r="DQ25" i="9"/>
  <c r="BG96" i="9"/>
  <c r="BJ3" i="10"/>
  <c r="S2" i="24" s="1"/>
  <c r="S7" i="24" s="1"/>
  <c r="BL216" i="10"/>
  <c r="BL215" i="10" s="1"/>
  <c r="BK184" i="10"/>
  <c r="BK183" i="10" s="1"/>
  <c r="BK217" i="10"/>
  <c r="BP221" i="10"/>
  <c r="BJ96" i="9"/>
  <c r="BH31" i="9"/>
  <c r="BK31" i="9"/>
  <c r="BK96" i="9"/>
  <c r="BL31" i="9"/>
  <c r="BM31" i="9"/>
  <c r="BK64" i="10"/>
  <c r="BQ236" i="10"/>
  <c r="BO168" i="10"/>
  <c r="BQ230" i="10"/>
  <c r="BS180" i="10"/>
  <c r="BF133" i="9"/>
  <c r="BF32" i="9"/>
  <c r="BF64" i="9"/>
  <c r="BF97" i="9"/>
  <c r="BR227" i="10"/>
  <c r="BR233" i="10" s="1"/>
  <c r="BQ225" i="10"/>
  <c r="BO158" i="10"/>
  <c r="BQ218" i="10"/>
  <c r="BQ222" i="10" s="1"/>
  <c r="BO132" i="10"/>
  <c r="BO138" i="10" s="1"/>
  <c r="BQ180" i="10"/>
  <c r="BP173" i="10"/>
  <c r="BP176" i="10" s="1"/>
  <c r="BJ185" i="10"/>
  <c r="BI122" i="10"/>
  <c r="BI153" i="10" s="1"/>
  <c r="BH7" i="10"/>
  <c r="BI43" i="10"/>
  <c r="BI41" i="10" s="1"/>
  <c r="BI5" i="10"/>
  <c r="DZ25" i="9"/>
  <c r="BI96" i="9"/>
  <c r="BJ31" i="9"/>
  <c r="BK73" i="10"/>
  <c r="BK45" i="10"/>
  <c r="DG147" i="10"/>
  <c r="DG146" i="10"/>
  <c r="O38" i="27"/>
  <c r="O36" i="27"/>
  <c r="O37" i="27"/>
  <c r="O39" i="27"/>
  <c r="BK97" i="9" l="1"/>
  <c r="BN158" i="10"/>
  <c r="AD18" i="18"/>
  <c r="EW14" i="10"/>
  <c r="EW9" i="10"/>
  <c r="EW10" i="10"/>
  <c r="EW12" i="10"/>
  <c r="EW11" i="10"/>
  <c r="EW13" i="10"/>
  <c r="GS14" i="10"/>
  <c r="GS12" i="10"/>
  <c r="GS11" i="10"/>
  <c r="GS13" i="10"/>
  <c r="GS10" i="10"/>
  <c r="GS9" i="10" s="1"/>
  <c r="N115" i="10"/>
  <c r="N114" i="10" s="1"/>
  <c r="N109" i="10"/>
  <c r="N117" i="10" s="1"/>
  <c r="N119" i="10" s="1"/>
  <c r="N113" i="10"/>
  <c r="N97" i="10"/>
  <c r="N88" i="10"/>
  <c r="N111" i="10"/>
  <c r="N110" i="10" s="1"/>
  <c r="N100" i="10"/>
  <c r="N96" i="10"/>
  <c r="N95" i="10" s="1"/>
  <c r="N82" i="10"/>
  <c r="N81" i="10" s="1"/>
  <c r="N116" i="10"/>
  <c r="N112" i="10"/>
  <c r="N101" i="10"/>
  <c r="N102" i="10"/>
  <c r="N72" i="10"/>
  <c r="N98" i="10"/>
  <c r="N89" i="10"/>
  <c r="N84" i="10"/>
  <c r="N73" i="10"/>
  <c r="N70" i="10"/>
  <c r="N66" i="10"/>
  <c r="N64" i="10"/>
  <c r="N67" i="10" s="1"/>
  <c r="N74" i="10" s="1"/>
  <c r="N76" i="10" s="1"/>
  <c r="N87" i="10"/>
  <c r="N83" i="10"/>
  <c r="N94" i="10"/>
  <c r="N71" i="10"/>
  <c r="N60" i="10"/>
  <c r="N65" i="10"/>
  <c r="N59" i="10"/>
  <c r="N56" i="10"/>
  <c r="N86" i="10"/>
  <c r="N85" i="10" s="1"/>
  <c r="N55" i="10"/>
  <c r="N52" i="10"/>
  <c r="N51" i="10"/>
  <c r="N53" i="10" s="1"/>
  <c r="N50" i="10"/>
  <c r="N49" i="10"/>
  <c r="DE65" i="10"/>
  <c r="DE60" i="10"/>
  <c r="DE59" i="10"/>
  <c r="DE66" i="10"/>
  <c r="DE58" i="10"/>
  <c r="DE54" i="10"/>
  <c r="DE53" i="10"/>
  <c r="DE64" i="10"/>
  <c r="DE52" i="10"/>
  <c r="DE51" i="10"/>
  <c r="DE50" i="10"/>
  <c r="DE49" i="10"/>
  <c r="DE47" i="10"/>
  <c r="DE46" i="10"/>
  <c r="BI33" i="10"/>
  <c r="BI29" i="10"/>
  <c r="BI16" i="10"/>
  <c r="BI20" i="10"/>
  <c r="BI15" i="10"/>
  <c r="BI26" i="10"/>
  <c r="BI21" i="10"/>
  <c r="BI9" i="10"/>
  <c r="BI10" i="10"/>
  <c r="BI11" i="10"/>
  <c r="BI8" i="10"/>
  <c r="BI90" i="10"/>
  <c r="BI81" i="10"/>
  <c r="BI71" i="10"/>
  <c r="BI85" i="10"/>
  <c r="BI91" i="10"/>
  <c r="BI84" i="10"/>
  <c r="BI78" i="10"/>
  <c r="BI67" i="10"/>
  <c r="BI72" i="10"/>
  <c r="BI86" i="10"/>
  <c r="BI65" i="10"/>
  <c r="BI66" i="10"/>
  <c r="BI60" i="10"/>
  <c r="BI58" i="10"/>
  <c r="BI57" i="10"/>
  <c r="BI49" i="10"/>
  <c r="BI50" i="10"/>
  <c r="BI59" i="10"/>
  <c r="BI47" i="10"/>
  <c r="BI46" i="10"/>
  <c r="BI54" i="10"/>
  <c r="EW51" i="10"/>
  <c r="EW49" i="10"/>
  <c r="EW50" i="10"/>
  <c r="EW48" i="10"/>
  <c r="EW47" i="10"/>
  <c r="EW46" i="10"/>
  <c r="GS64" i="10"/>
  <c r="S58" i="16" s="1"/>
  <c r="GS66" i="10"/>
  <c r="S60" i="16" s="1"/>
  <c r="GS65" i="10"/>
  <c r="GS59" i="10"/>
  <c r="GS63" i="10"/>
  <c r="GS53" i="10"/>
  <c r="GS60" i="10"/>
  <c r="S54" i="16" s="1"/>
  <c r="GS51" i="10"/>
  <c r="GS52" i="10"/>
  <c r="GS74" i="10" s="1"/>
  <c r="GS58" i="10"/>
  <c r="S52" i="16" s="1"/>
  <c r="GS57" i="10"/>
  <c r="GS49" i="10"/>
  <c r="GS48" i="10"/>
  <c r="GS47" i="10"/>
  <c r="DE18" i="10"/>
  <c r="DE17" i="10"/>
  <c r="DE15" i="10"/>
  <c r="DE14" i="10"/>
  <c r="DE12" i="10"/>
  <c r="DE10" i="10"/>
  <c r="DE11" i="10"/>
  <c r="DE9" i="10"/>
  <c r="DE16" i="10"/>
  <c r="DE13" i="10"/>
  <c r="BH132" i="9"/>
  <c r="BK51" i="10"/>
  <c r="BK55" i="10" s="1"/>
  <c r="BK61" i="10" s="1"/>
  <c r="BH97" i="9"/>
  <c r="BL132" i="9"/>
  <c r="BL141" i="10"/>
  <c r="U26" i="24" s="1"/>
  <c r="BL92" i="10"/>
  <c r="BI132" i="9"/>
  <c r="BN138" i="10"/>
  <c r="BN142" i="10" s="1"/>
  <c r="BP219" i="10"/>
  <c r="T16" i="27"/>
  <c r="DG45" i="10"/>
  <c r="DF20" i="10"/>
  <c r="GT126" i="10"/>
  <c r="DG148" i="10"/>
  <c r="T57" i="16"/>
  <c r="T56" i="16" s="1"/>
  <c r="GT62" i="10"/>
  <c r="GT73" i="10"/>
  <c r="GT128" i="10"/>
  <c r="T45" i="16" s="1"/>
  <c r="GT127" i="10"/>
  <c r="T44" i="16" s="1"/>
  <c r="GT50" i="10"/>
  <c r="GT72" i="10" s="1"/>
  <c r="GS3" i="10"/>
  <c r="AD30" i="18"/>
  <c r="AC12" i="18"/>
  <c r="AC26" i="18" s="1"/>
  <c r="P29" i="27"/>
  <c r="AC17" i="18"/>
  <c r="AN32" i="18" s="1"/>
  <c r="DR141" i="10"/>
  <c r="AO31" i="18"/>
  <c r="DD122" i="10"/>
  <c r="DD5" i="10"/>
  <c r="DD43" i="10"/>
  <c r="DD41" i="10" s="1"/>
  <c r="DC7" i="10"/>
  <c r="GT46" i="10"/>
  <c r="GT70" i="10" s="1"/>
  <c r="GT124" i="10"/>
  <c r="T59" i="16"/>
  <c r="O28" i="27"/>
  <c r="T51" i="16"/>
  <c r="T50" i="16" s="1"/>
  <c r="GT56" i="10"/>
  <c r="AP33" i="18"/>
  <c r="K18" i="11" s="1"/>
  <c r="Q29" i="23" s="1"/>
  <c r="K17" i="11"/>
  <c r="Q28" i="23" s="1"/>
  <c r="DG134" i="10"/>
  <c r="DR140" i="10"/>
  <c r="AC16" i="18"/>
  <c r="AB23" i="27"/>
  <c r="J28" i="11" s="1"/>
  <c r="DS142" i="10"/>
  <c r="P21" i="27"/>
  <c r="AC10" i="18"/>
  <c r="AC24" i="18" s="1"/>
  <c r="DE3" i="10"/>
  <c r="BM132" i="9"/>
  <c r="GR43" i="10"/>
  <c r="GR41" i="10" s="1"/>
  <c r="GQ7" i="10"/>
  <c r="GR5" i="10"/>
  <c r="GR122" i="10"/>
  <c r="P52" i="27"/>
  <c r="AC13" i="18"/>
  <c r="AC27" i="18" s="1"/>
  <c r="AC15" i="18"/>
  <c r="AC29" i="18" s="1"/>
  <c r="P22" i="27"/>
  <c r="U43" i="16"/>
  <c r="P26" i="27"/>
  <c r="DF129" i="10"/>
  <c r="DF128" i="10"/>
  <c r="DF127" i="10"/>
  <c r="AB11" i="18" s="1"/>
  <c r="AB25" i="18" s="1"/>
  <c r="DF130" i="10"/>
  <c r="AB14" i="18" s="1"/>
  <c r="AB28" i="18" s="1"/>
  <c r="DF133" i="10"/>
  <c r="DF126" i="10"/>
  <c r="DF125" i="10"/>
  <c r="AB9" i="18" s="1"/>
  <c r="AB23" i="18" s="1"/>
  <c r="DF131" i="10"/>
  <c r="DF124" i="10"/>
  <c r="AB8" i="18" s="1"/>
  <c r="AB19" i="18" s="1"/>
  <c r="DE123" i="10"/>
  <c r="GT71" i="10"/>
  <c r="GT125" i="10"/>
  <c r="T42" i="16" s="1"/>
  <c r="O27" i="27"/>
  <c r="T53" i="16"/>
  <c r="DF70" i="10"/>
  <c r="DF71" i="10"/>
  <c r="DF132" i="10"/>
  <c r="I72" i="11"/>
  <c r="O46" i="23" s="1"/>
  <c r="P25" i="27"/>
  <c r="U41" i="16"/>
  <c r="DF57" i="10"/>
  <c r="DF48" i="10"/>
  <c r="DE145" i="10"/>
  <c r="DE139" i="10"/>
  <c r="BK23" i="10"/>
  <c r="BK27" i="10" s="1"/>
  <c r="BK30" i="10" s="1"/>
  <c r="BK34" i="10" s="1"/>
  <c r="O154" i="10"/>
  <c r="O160" i="10"/>
  <c r="O159" i="10"/>
  <c r="O153" i="10"/>
  <c r="O175" i="10"/>
  <c r="O164" i="10"/>
  <c r="O171" i="10"/>
  <c r="O169" i="10"/>
  <c r="O157" i="10"/>
  <c r="M24" i="27" s="1"/>
  <c r="O168" i="10"/>
  <c r="O155" i="10"/>
  <c r="O167" i="10"/>
  <c r="O176" i="10"/>
  <c r="O165" i="10"/>
  <c r="O158" i="10"/>
  <c r="O177" i="10"/>
  <c r="O163" i="10"/>
  <c r="O156" i="10"/>
  <c r="O170" i="10"/>
  <c r="O166" i="10"/>
  <c r="O174" i="10"/>
  <c r="N4" i="19"/>
  <c r="N7" i="19" s="1"/>
  <c r="Z3" i="18"/>
  <c r="Z7" i="18" s="1"/>
  <c r="R5" i="16"/>
  <c r="R10" i="16" s="1"/>
  <c r="R40" i="16" s="1"/>
  <c r="R49" i="16" s="1"/>
  <c r="EX127" i="10"/>
  <c r="EX129" i="10"/>
  <c r="M13" i="19" s="1"/>
  <c r="EX124" i="10"/>
  <c r="M8" i="19" s="1"/>
  <c r="EX125" i="10"/>
  <c r="M9" i="19" s="1"/>
  <c r="EX128" i="10"/>
  <c r="EX126" i="10"/>
  <c r="M10" i="19" s="1"/>
  <c r="N12" i="27"/>
  <c r="S16" i="16"/>
  <c r="Y22" i="18"/>
  <c r="Y4" i="18"/>
  <c r="Y5" i="18"/>
  <c r="M17" i="27"/>
  <c r="N12" i="19"/>
  <c r="I102" i="11"/>
  <c r="O91" i="23" s="1"/>
  <c r="AV10" i="23" s="1"/>
  <c r="I104" i="11"/>
  <c r="O90" i="23" s="1"/>
  <c r="AV9" i="23" s="1"/>
  <c r="I101" i="11"/>
  <c r="O89" i="23" s="1"/>
  <c r="AV13" i="23" s="1"/>
  <c r="I103" i="11"/>
  <c r="O92" i="23" s="1"/>
  <c r="AV11" i="23" s="1"/>
  <c r="EW3" i="10"/>
  <c r="O34" i="10"/>
  <c r="N20" i="27"/>
  <c r="N19" i="27"/>
  <c r="N46" i="27"/>
  <c r="S21" i="16"/>
  <c r="S29" i="16" s="1"/>
  <c r="N47" i="27"/>
  <c r="N20" i="10"/>
  <c r="N32" i="10"/>
  <c r="N33" i="10" s="1"/>
  <c r="N8" i="10"/>
  <c r="N27" i="10"/>
  <c r="N36" i="10"/>
  <c r="N3" i="10"/>
  <c r="N16" i="10"/>
  <c r="N57" i="10"/>
  <c r="N48" i="10"/>
  <c r="N61" i="10" s="1"/>
  <c r="N93" i="10"/>
  <c r="N90" i="10"/>
  <c r="N99" i="10"/>
  <c r="N103" i="10" s="1"/>
  <c r="N105" i="10" s="1"/>
  <c r="N69" i="10"/>
  <c r="EV122" i="10"/>
  <c r="EU7" i="10"/>
  <c r="EV43" i="10"/>
  <c r="EV41" i="10" s="1"/>
  <c r="EV5" i="10"/>
  <c r="Z51" i="27"/>
  <c r="Z31" i="27"/>
  <c r="Z34" i="27"/>
  <c r="Z33" i="27"/>
  <c r="Z32" i="27"/>
  <c r="S18" i="16"/>
  <c r="S36" i="16" s="1"/>
  <c r="S6" i="16"/>
  <c r="Q39" i="16"/>
  <c r="Q3" i="24"/>
  <c r="Q5" i="24"/>
  <c r="Q48" i="16"/>
  <c r="Q4" i="24"/>
  <c r="Q8" i="16"/>
  <c r="Q63" i="16"/>
  <c r="Q7" i="16"/>
  <c r="P6" i="24"/>
  <c r="M5" i="10"/>
  <c r="P9" i="16"/>
  <c r="L7" i="10"/>
  <c r="M122" i="10"/>
  <c r="X6" i="18"/>
  <c r="M43" i="10"/>
  <c r="M41" i="10" s="1"/>
  <c r="L6" i="19"/>
  <c r="M18" i="27"/>
  <c r="N11" i="19"/>
  <c r="DW27" i="9"/>
  <c r="DS27" i="9"/>
  <c r="DV27" i="9"/>
  <c r="DY27" i="9"/>
  <c r="DU27" i="9"/>
  <c r="DT27" i="9"/>
  <c r="DG27" i="9"/>
  <c r="DC27" i="9"/>
  <c r="DF27" i="9"/>
  <c r="DB27" i="9"/>
  <c r="DE27" i="9"/>
  <c r="DA27" i="9"/>
  <c r="DH27" i="9" s="1"/>
  <c r="DD27" i="9"/>
  <c r="DX27" i="9"/>
  <c r="CS27" i="9"/>
  <c r="CO27" i="9"/>
  <c r="BM65" i="9" s="1"/>
  <c r="DN27" i="9"/>
  <c r="DP27" i="9"/>
  <c r="CX27" i="9"/>
  <c r="CW27" i="9"/>
  <c r="CV27" i="9"/>
  <c r="CM27" i="9"/>
  <c r="BK65" i="9" s="1"/>
  <c r="DL27" i="9"/>
  <c r="DO27" i="9"/>
  <c r="CU27" i="9"/>
  <c r="CT27" i="9"/>
  <c r="CR27" i="9"/>
  <c r="CN27" i="9"/>
  <c r="BL65" i="9" s="1"/>
  <c r="DM27" i="9"/>
  <c r="CK27" i="9"/>
  <c r="BI65" i="9" s="1"/>
  <c r="CJ27" i="9"/>
  <c r="BH65" i="9" s="1"/>
  <c r="CI27" i="9"/>
  <c r="CP27" i="9" s="1"/>
  <c r="CL27" i="9"/>
  <c r="BJ65" i="9" s="1"/>
  <c r="DJ27" i="9"/>
  <c r="DK27" i="9"/>
  <c r="M6" i="27"/>
  <c r="M8" i="27"/>
  <c r="M4" i="27"/>
  <c r="M3" i="27"/>
  <c r="M2" i="27"/>
  <c r="M9" i="27"/>
  <c r="M5" i="27"/>
  <c r="N30" i="27"/>
  <c r="N7" i="27"/>
  <c r="N45" i="27"/>
  <c r="S22" i="16"/>
  <c r="P131" i="10"/>
  <c r="N10" i="27" s="1"/>
  <c r="N11" i="27"/>
  <c r="S15" i="16"/>
  <c r="H24" i="11" s="1"/>
  <c r="Y24" i="11" s="1"/>
  <c r="N151" i="10"/>
  <c r="L1" i="27"/>
  <c r="O138" i="10"/>
  <c r="R25" i="16" s="1"/>
  <c r="O146" i="10"/>
  <c r="R33" i="16" s="1"/>
  <c r="O145" i="10"/>
  <c r="R32" i="16" s="1"/>
  <c r="R34" i="16" s="1"/>
  <c r="R35" i="16" s="1"/>
  <c r="O134" i="10"/>
  <c r="O147" i="10"/>
  <c r="M14" i="27" s="1"/>
  <c r="O137" i="10"/>
  <c r="R24" i="16" s="1"/>
  <c r="O140" i="10"/>
  <c r="R27" i="16" s="1"/>
  <c r="O124" i="10"/>
  <c r="O121" i="10" s="1"/>
  <c r="O125" i="10"/>
  <c r="R12" i="16" s="1"/>
  <c r="R11" i="16" s="1"/>
  <c r="O142" i="10"/>
  <c r="M13" i="27" s="1"/>
  <c r="O126" i="10"/>
  <c r="R13" i="16" s="1"/>
  <c r="O130" i="10"/>
  <c r="R17" i="16" s="1"/>
  <c r="O127" i="10"/>
  <c r="R14" i="16" s="1"/>
  <c r="O148" i="10"/>
  <c r="O139" i="10"/>
  <c r="R26" i="16" s="1"/>
  <c r="O135" i="10"/>
  <c r="O141" i="10"/>
  <c r="R28" i="16" s="1"/>
  <c r="O128" i="10"/>
  <c r="O129" i="10"/>
  <c r="O136" i="10"/>
  <c r="R23" i="16" s="1"/>
  <c r="BJ22" i="10"/>
  <c r="BL126" i="10"/>
  <c r="U11" i="24" s="1"/>
  <c r="BL148" i="10"/>
  <c r="U33" i="24" s="1"/>
  <c r="U34" i="24" s="1"/>
  <c r="BL144" i="10"/>
  <c r="U29" i="24" s="1"/>
  <c r="BL136" i="10"/>
  <c r="U21" i="24" s="1"/>
  <c r="BL123" i="10"/>
  <c r="U8" i="24" s="1"/>
  <c r="U12" i="24" s="1"/>
  <c r="BL124" i="10"/>
  <c r="BL155" i="10" s="1"/>
  <c r="BL131" i="10"/>
  <c r="P48" i="27" s="1"/>
  <c r="BL130" i="10"/>
  <c r="U15" i="24" s="1"/>
  <c r="BL135" i="10"/>
  <c r="BL166" i="10" s="1"/>
  <c r="BL125" i="10"/>
  <c r="U10" i="24" s="1"/>
  <c r="BL32" i="9"/>
  <c r="BH32" i="9"/>
  <c r="BN96" i="9"/>
  <c r="BE96" i="9" s="1"/>
  <c r="BJ132" i="9"/>
  <c r="BJ45" i="10"/>
  <c r="BM32" i="9"/>
  <c r="BK32" i="9"/>
  <c r="BK133" i="9" s="1"/>
  <c r="BQ227" i="10"/>
  <c r="BG64" i="9"/>
  <c r="BN64" i="9" s="1"/>
  <c r="BE64" i="9" s="1"/>
  <c r="DQ26" i="9"/>
  <c r="BG97" i="9"/>
  <c r="BR237" i="10"/>
  <c r="BR240" i="10" s="1"/>
  <c r="BK216" i="10"/>
  <c r="BK215" i="10" s="1"/>
  <c r="BN31" i="9"/>
  <c r="BE31" i="9" s="1"/>
  <c r="BG132" i="9"/>
  <c r="BN132" i="9" s="1"/>
  <c r="BE132" i="9" s="1"/>
  <c r="BP232" i="10"/>
  <c r="V21" i="24"/>
  <c r="BM167" i="10"/>
  <c r="BO231" i="10" s="1"/>
  <c r="V15" i="24"/>
  <c r="BM161" i="10"/>
  <c r="V11" i="24"/>
  <c r="BM157" i="10"/>
  <c r="BO221" i="10" s="1"/>
  <c r="V29" i="24"/>
  <c r="BM175" i="10"/>
  <c r="BO239" i="10" s="1"/>
  <c r="V20" i="24"/>
  <c r="V22" i="24" s="1"/>
  <c r="V23" i="24" s="1"/>
  <c r="BM137" i="10"/>
  <c r="BM166" i="10"/>
  <c r="CC28" i="9"/>
  <c r="CD28" i="9" s="1"/>
  <c r="CF28" i="9" s="1"/>
  <c r="CB29" i="9"/>
  <c r="BL172" i="10"/>
  <c r="BJ32" i="9"/>
  <c r="BJ97" i="9"/>
  <c r="BJ64" i="10"/>
  <c r="BJ73" i="10"/>
  <c r="BO142" i="10"/>
  <c r="BI3" i="10"/>
  <c r="R2" i="24" s="1"/>
  <c r="R7" i="24" s="1"/>
  <c r="BG7" i="10"/>
  <c r="BH43" i="10"/>
  <c r="BH41" i="10" s="1"/>
  <c r="BH122" i="10"/>
  <c r="BH153" i="10" s="1"/>
  <c r="BH5" i="10"/>
  <c r="BI45" i="10"/>
  <c r="BI185" i="10"/>
  <c r="BJ184" i="10"/>
  <c r="BJ183" i="10" s="1"/>
  <c r="BJ217" i="10"/>
  <c r="BP180" i="10"/>
  <c r="BG32" i="9"/>
  <c r="CY26" i="9"/>
  <c r="BQ232" i="10"/>
  <c r="BQ233" i="10" s="1"/>
  <c r="V10" i="24"/>
  <c r="BM156" i="10"/>
  <c r="BO220" i="10" s="1"/>
  <c r="V9" i="24"/>
  <c r="BM155" i="10"/>
  <c r="BO219" i="10" s="1"/>
  <c r="V26" i="24"/>
  <c r="BM172" i="10"/>
  <c r="V16" i="24"/>
  <c r="BM162" i="10"/>
  <c r="BO226" i="10" s="1"/>
  <c r="Q15" i="27"/>
  <c r="BM127" i="10"/>
  <c r="V8" i="24"/>
  <c r="V12" i="24" s="1"/>
  <c r="BM154" i="10"/>
  <c r="V33" i="24"/>
  <c r="V34" i="24" s="1"/>
  <c r="BM179" i="10"/>
  <c r="BF33" i="9"/>
  <c r="BF98" i="9"/>
  <c r="BF134" i="9"/>
  <c r="BF65" i="9"/>
  <c r="BL179" i="10"/>
  <c r="BL161" i="10"/>
  <c r="BL156" i="10"/>
  <c r="BO163" i="10"/>
  <c r="BP222" i="10"/>
  <c r="BP227" i="10" s="1"/>
  <c r="DZ26" i="9"/>
  <c r="BM97" i="9"/>
  <c r="BI32" i="9"/>
  <c r="BI133" i="9" s="1"/>
  <c r="BL97" i="9"/>
  <c r="BK68" i="10"/>
  <c r="BK75" i="10" s="1"/>
  <c r="BK79" i="10" s="1"/>
  <c r="BK82" i="10" s="1"/>
  <c r="BK87" i="10" s="1"/>
  <c r="BK148" i="10" s="1"/>
  <c r="BK132" i="9"/>
  <c r="BJ48" i="10"/>
  <c r="BJ12" i="10"/>
  <c r="BJ17" i="10" s="1"/>
  <c r="BN163" i="10"/>
  <c r="DF147" i="10"/>
  <c r="DF146" i="10"/>
  <c r="N38" i="27"/>
  <c r="N39" i="27"/>
  <c r="N37" i="27"/>
  <c r="N36" i="27"/>
  <c r="BH15" i="10" l="1"/>
  <c r="BH33" i="10"/>
  <c r="BH29" i="10"/>
  <c r="BH16" i="10"/>
  <c r="BH26" i="10"/>
  <c r="BH21" i="10"/>
  <c r="BH10" i="10"/>
  <c r="BH8" i="10"/>
  <c r="BH9" i="10"/>
  <c r="BH20" i="10"/>
  <c r="BH11" i="10"/>
  <c r="EV14" i="10"/>
  <c r="EV10" i="10"/>
  <c r="EV9" i="10"/>
  <c r="EV13" i="10"/>
  <c r="EV12" i="10"/>
  <c r="EV11" i="10"/>
  <c r="DD14" i="10"/>
  <c r="DD18" i="10"/>
  <c r="DD16" i="10"/>
  <c r="DD15" i="10"/>
  <c r="DD13" i="10"/>
  <c r="DD12" i="10"/>
  <c r="DD11" i="10"/>
  <c r="DD17" i="10"/>
  <c r="DD9" i="10"/>
  <c r="DD10" i="10"/>
  <c r="EV51" i="10"/>
  <c r="EV50" i="10"/>
  <c r="EV47" i="10"/>
  <c r="EV46" i="10"/>
  <c r="EV49" i="10"/>
  <c r="EV48" i="10"/>
  <c r="GR13" i="10"/>
  <c r="GR10" i="10"/>
  <c r="GR9" i="10" s="1"/>
  <c r="GR14" i="10"/>
  <c r="GR12" i="10"/>
  <c r="GR11" i="10"/>
  <c r="BH84" i="10"/>
  <c r="BH91" i="10"/>
  <c r="BH86" i="10"/>
  <c r="BH90" i="10"/>
  <c r="BH85" i="10"/>
  <c r="BH81" i="10"/>
  <c r="BH78" i="10"/>
  <c r="BH71" i="10"/>
  <c r="BH67" i="10"/>
  <c r="BH66" i="10"/>
  <c r="BH59" i="10"/>
  <c r="BH54" i="10"/>
  <c r="BH65" i="10"/>
  <c r="BH72" i="10"/>
  <c r="BH60" i="10"/>
  <c r="BH57" i="10"/>
  <c r="BH50" i="10"/>
  <c r="BH58" i="10"/>
  <c r="BH47" i="10"/>
  <c r="BH46" i="10"/>
  <c r="BH49" i="10"/>
  <c r="M116" i="10"/>
  <c r="M111" i="10"/>
  <c r="M110" i="10" s="1"/>
  <c r="M112" i="10"/>
  <c r="M102" i="10"/>
  <c r="M98" i="10"/>
  <c r="M89" i="10"/>
  <c r="M115" i="10"/>
  <c r="M114" i="10" s="1"/>
  <c r="M94" i="10"/>
  <c r="M88" i="10"/>
  <c r="M90" i="10" s="1"/>
  <c r="M83" i="10"/>
  <c r="M113" i="10"/>
  <c r="M100" i="10"/>
  <c r="M99" i="10" s="1"/>
  <c r="M103" i="10" s="1"/>
  <c r="M105" i="10" s="1"/>
  <c r="M96" i="10"/>
  <c r="M95" i="10" s="1"/>
  <c r="M101" i="10"/>
  <c r="M97" i="10"/>
  <c r="M87" i="10"/>
  <c r="M86" i="10"/>
  <c r="M85" i="10" s="1"/>
  <c r="M82" i="10"/>
  <c r="M81" i="10" s="1"/>
  <c r="M71" i="10"/>
  <c r="M72" i="10"/>
  <c r="M109" i="10"/>
  <c r="M117" i="10" s="1"/>
  <c r="M119" i="10" s="1"/>
  <c r="M84" i="10"/>
  <c r="M73" i="10"/>
  <c r="M70" i="10"/>
  <c r="M69" i="10" s="1"/>
  <c r="M66" i="10"/>
  <c r="M65" i="10"/>
  <c r="M60" i="10"/>
  <c r="M59" i="10"/>
  <c r="M56" i="10"/>
  <c r="M64" i="10"/>
  <c r="M51" i="10"/>
  <c r="M53" i="10" s="1"/>
  <c r="M49" i="10"/>
  <c r="M48" i="10" s="1"/>
  <c r="M61" i="10" s="1"/>
  <c r="M52" i="10"/>
  <c r="M50" i="10"/>
  <c r="M55" i="10"/>
  <c r="GR65" i="10"/>
  <c r="GR64" i="10"/>
  <c r="R58" i="16" s="1"/>
  <c r="GR60" i="10"/>
  <c r="R54" i="16" s="1"/>
  <c r="GR66" i="10"/>
  <c r="R60" i="16" s="1"/>
  <c r="GR59" i="10"/>
  <c r="GR58" i="10"/>
  <c r="R52" i="16" s="1"/>
  <c r="GR57" i="10"/>
  <c r="GR63" i="10"/>
  <c r="GR53" i="10"/>
  <c r="GR51" i="10"/>
  <c r="GR48" i="10"/>
  <c r="GR52" i="10"/>
  <c r="GR74" i="10" s="1"/>
  <c r="GR49" i="10"/>
  <c r="GR47" i="10"/>
  <c r="DD66" i="10"/>
  <c r="DD65" i="10"/>
  <c r="DD60" i="10"/>
  <c r="DD52" i="10"/>
  <c r="DD51" i="10"/>
  <c r="DD59" i="10"/>
  <c r="DD58" i="10"/>
  <c r="DD57" i="10" s="1"/>
  <c r="DD54" i="10"/>
  <c r="DD53" i="10"/>
  <c r="DD64" i="10"/>
  <c r="DD49" i="10"/>
  <c r="DD50" i="10"/>
  <c r="DD47" i="10"/>
  <c r="DD46" i="10"/>
  <c r="BH133" i="9"/>
  <c r="AC18" i="18"/>
  <c r="BJ23" i="10"/>
  <c r="BJ27" i="10" s="1"/>
  <c r="BJ30" i="10" s="1"/>
  <c r="BJ34" i="10" s="1"/>
  <c r="BL133" i="9"/>
  <c r="BL162" i="10"/>
  <c r="BN226" i="10" s="1"/>
  <c r="BJ51" i="10"/>
  <c r="BJ55" i="10" s="1"/>
  <c r="BJ61" i="10" s="1"/>
  <c r="U16" i="24"/>
  <c r="DF45" i="10"/>
  <c r="BN230" i="10"/>
  <c r="BL157" i="10"/>
  <c r="BN221" i="10" s="1"/>
  <c r="BI98" i="9"/>
  <c r="AN31" i="18"/>
  <c r="AN33" i="18" s="1"/>
  <c r="I18" i="11" s="1"/>
  <c r="O29" i="23" s="1"/>
  <c r="DE20" i="10"/>
  <c r="DF148" i="10"/>
  <c r="DF134" i="10"/>
  <c r="DQ140" i="10"/>
  <c r="AB16" i="18"/>
  <c r="AM31" i="18" s="1"/>
  <c r="H17" i="11" s="1"/>
  <c r="Y17" i="11" s="1"/>
  <c r="DE48" i="10"/>
  <c r="S53" i="16"/>
  <c r="N27" i="27"/>
  <c r="GS62" i="10"/>
  <c r="S57" i="16"/>
  <c r="S56" i="16" s="1"/>
  <c r="DD123" i="10"/>
  <c r="BL137" i="10"/>
  <c r="U20" i="24"/>
  <c r="U22" i="24" s="1"/>
  <c r="U23" i="24" s="1"/>
  <c r="U27" i="24" s="1"/>
  <c r="U30" i="24" s="1"/>
  <c r="U31" i="24" s="1"/>
  <c r="P15" i="27"/>
  <c r="DE57" i="10"/>
  <c r="DE45" i="10" s="1"/>
  <c r="DE128" i="10"/>
  <c r="DE127" i="10"/>
  <c r="AA11" i="18" s="1"/>
  <c r="DE124" i="10"/>
  <c r="AA8" i="18" s="1"/>
  <c r="AA19" i="18" s="1"/>
  <c r="DE125" i="10"/>
  <c r="AA9" i="18" s="1"/>
  <c r="AA23" i="18" s="1"/>
  <c r="DE131" i="10"/>
  <c r="DE126" i="10"/>
  <c r="DE133" i="10"/>
  <c r="DE129" i="10"/>
  <c r="DE130" i="10"/>
  <c r="AA14" i="18" s="1"/>
  <c r="AA28" i="18" s="1"/>
  <c r="AB10" i="18"/>
  <c r="AB24" i="18" s="1"/>
  <c r="O21" i="27"/>
  <c r="O29" i="27"/>
  <c r="AB12" i="18"/>
  <c r="AB26" i="18" s="1"/>
  <c r="AC30" i="18"/>
  <c r="GS125" i="10"/>
  <c r="S42" i="16" s="1"/>
  <c r="GS71" i="10"/>
  <c r="S51" i="16"/>
  <c r="S50" i="16" s="1"/>
  <c r="GS56" i="10"/>
  <c r="O25" i="27"/>
  <c r="T41" i="16"/>
  <c r="DD3" i="10"/>
  <c r="GS126" i="10"/>
  <c r="DQ141" i="10"/>
  <c r="AB17" i="18"/>
  <c r="AM32" i="18" s="1"/>
  <c r="O52" i="27"/>
  <c r="AB13" i="18"/>
  <c r="AB27" i="18" s="1"/>
  <c r="GR3" i="10"/>
  <c r="AA23" i="27"/>
  <c r="I28" i="11" s="1"/>
  <c r="DR142" i="10"/>
  <c r="N28" i="27"/>
  <c r="S59" i="16"/>
  <c r="GS46" i="10"/>
  <c r="GS70" i="10" s="1"/>
  <c r="GS124" i="10"/>
  <c r="AX6" i="23"/>
  <c r="AY26" i="23"/>
  <c r="AY32" i="23"/>
  <c r="DD139" i="10"/>
  <c r="DD145" i="10"/>
  <c r="DE70" i="10"/>
  <c r="DE132" i="10"/>
  <c r="DE71" i="10"/>
  <c r="O22" i="27"/>
  <c r="AB15" i="18"/>
  <c r="AB29" i="18" s="1"/>
  <c r="GQ43" i="10"/>
  <c r="GQ41" i="10" s="1"/>
  <c r="GP7" i="10"/>
  <c r="GQ5" i="10"/>
  <c r="GQ122" i="10"/>
  <c r="GS50" i="10"/>
  <c r="GS72" i="10" s="1"/>
  <c r="GS128" i="10"/>
  <c r="S45" i="16" s="1"/>
  <c r="GS73" i="10"/>
  <c r="GS127" i="10"/>
  <c r="S44" i="16" s="1"/>
  <c r="DC5" i="10"/>
  <c r="DB7" i="10"/>
  <c r="DC122" i="10"/>
  <c r="DC43" i="10"/>
  <c r="DC41" i="10" s="1"/>
  <c r="AO33" i="18"/>
  <c r="J18" i="11" s="1"/>
  <c r="P29" i="23" s="1"/>
  <c r="J17" i="11"/>
  <c r="P28" i="23" s="1"/>
  <c r="O26" i="27"/>
  <c r="T43" i="16"/>
  <c r="BM133" i="9"/>
  <c r="DX28" i="9"/>
  <c r="DT28" i="9"/>
  <c r="DW28" i="9"/>
  <c r="DS28" i="9"/>
  <c r="DV28" i="9"/>
  <c r="DD28" i="9"/>
  <c r="DY28" i="9"/>
  <c r="DG28" i="9"/>
  <c r="DC28" i="9"/>
  <c r="DU28" i="9"/>
  <c r="DF28" i="9"/>
  <c r="DB28" i="9"/>
  <c r="DE28" i="9"/>
  <c r="DA28" i="9"/>
  <c r="DH28" i="9" s="1"/>
  <c r="CV28" i="9"/>
  <c r="CR28" i="9"/>
  <c r="DJ28" i="9"/>
  <c r="DL28" i="9"/>
  <c r="BI99" i="9" s="1"/>
  <c r="CS28" i="9"/>
  <c r="CX28" i="9"/>
  <c r="CL28" i="9"/>
  <c r="BJ66" i="9" s="1"/>
  <c r="CN28" i="9"/>
  <c r="BL66" i="9" s="1"/>
  <c r="DO28" i="9"/>
  <c r="DM28" i="9"/>
  <c r="CJ28" i="9"/>
  <c r="BH66" i="9" s="1"/>
  <c r="DK28" i="9"/>
  <c r="CW28" i="9"/>
  <c r="CU28" i="9"/>
  <c r="CK28" i="9"/>
  <c r="BI66" i="9" s="1"/>
  <c r="CI28" i="9"/>
  <c r="CP28" i="9" s="1"/>
  <c r="DP28" i="9"/>
  <c r="CT28" i="9"/>
  <c r="CO28" i="9"/>
  <c r="BM66" i="9" s="1"/>
  <c r="CM28" i="9"/>
  <c r="BK66" i="9" s="1"/>
  <c r="DN28" i="9"/>
  <c r="EW128" i="10"/>
  <c r="EW129" i="10"/>
  <c r="L13" i="19" s="1"/>
  <c r="EW127" i="10"/>
  <c r="EW124" i="10"/>
  <c r="L8" i="19" s="1"/>
  <c r="EW126" i="10"/>
  <c r="L10" i="19" s="1"/>
  <c r="EW125" i="10"/>
  <c r="L9" i="19" s="1"/>
  <c r="R6" i="16"/>
  <c r="R18" i="16"/>
  <c r="R36" i="16" s="1"/>
  <c r="M93" i="10"/>
  <c r="M57" i="10"/>
  <c r="M67" i="10"/>
  <c r="M74" i="10" s="1"/>
  <c r="M76" i="10" s="1"/>
  <c r="P39" i="16"/>
  <c r="P48" i="16"/>
  <c r="P3" i="24"/>
  <c r="P7" i="16"/>
  <c r="P5" i="24"/>
  <c r="P63" i="16"/>
  <c r="P4" i="24"/>
  <c r="P8" i="16"/>
  <c r="M4" i="19"/>
  <c r="M7" i="19" s="1"/>
  <c r="Q5" i="16"/>
  <c r="Q10" i="16" s="1"/>
  <c r="Q40" i="16" s="1"/>
  <c r="Q49" i="16" s="1"/>
  <c r="Y3" i="18"/>
  <c r="Y7" i="18" s="1"/>
  <c r="R22" i="16"/>
  <c r="M45" i="27"/>
  <c r="Y51" i="27"/>
  <c r="Y32" i="27"/>
  <c r="Y31" i="27"/>
  <c r="Y34" i="27"/>
  <c r="Y33" i="27"/>
  <c r="M47" i="27"/>
  <c r="R21" i="16"/>
  <c r="R29" i="16" s="1"/>
  <c r="M46" i="27"/>
  <c r="L6" i="27"/>
  <c r="L4" i="27"/>
  <c r="L5" i="27"/>
  <c r="L2" i="27"/>
  <c r="L3" i="27"/>
  <c r="L9" i="27"/>
  <c r="L8" i="27"/>
  <c r="M7" i="27"/>
  <c r="M30" i="27"/>
  <c r="X5" i="18"/>
  <c r="X22" i="18"/>
  <c r="X4" i="18"/>
  <c r="M27" i="10"/>
  <c r="M36" i="10"/>
  <c r="M8" i="10"/>
  <c r="M32" i="10"/>
  <c r="M33" i="10" s="1"/>
  <c r="M16" i="10"/>
  <c r="M3" i="10"/>
  <c r="M20" i="10"/>
  <c r="H72" i="11"/>
  <c r="EU122" i="10"/>
  <c r="EU43" i="10"/>
  <c r="EU41" i="10" s="1"/>
  <c r="ET7" i="10"/>
  <c r="EU5" i="10"/>
  <c r="N127" i="10"/>
  <c r="Q14" i="16" s="1"/>
  <c r="N135" i="10"/>
  <c r="N125" i="10"/>
  <c r="Q12" i="16" s="1"/>
  <c r="Q11" i="16" s="1"/>
  <c r="N141" i="10"/>
  <c r="Q28" i="16" s="1"/>
  <c r="N124" i="10"/>
  <c r="N121" i="10" s="1"/>
  <c r="N140" i="10"/>
  <c r="Q27" i="16" s="1"/>
  <c r="N147" i="10"/>
  <c r="L14" i="27" s="1"/>
  <c r="N145" i="10"/>
  <c r="Q32" i="16" s="1"/>
  <c r="Q34" i="16" s="1"/>
  <c r="Q35" i="16" s="1"/>
  <c r="N137" i="10"/>
  <c r="Q24" i="16" s="1"/>
  <c r="N146" i="10"/>
  <c r="Q33" i="16" s="1"/>
  <c r="N129" i="10"/>
  <c r="N148" i="10"/>
  <c r="N126" i="10"/>
  <c r="Q13" i="16" s="1"/>
  <c r="N130" i="10"/>
  <c r="Q17" i="16" s="1"/>
  <c r="N138" i="10"/>
  <c r="Q25" i="16" s="1"/>
  <c r="N139" i="10"/>
  <c r="Q26" i="16" s="1"/>
  <c r="N134" i="10"/>
  <c r="N128" i="10"/>
  <c r="N136" i="10"/>
  <c r="Q23" i="16" s="1"/>
  <c r="N142" i="10"/>
  <c r="L13" i="27" s="1"/>
  <c r="R16" i="16"/>
  <c r="M12" i="27"/>
  <c r="N153" i="10"/>
  <c r="N156" i="10"/>
  <c r="N159" i="10"/>
  <c r="N168" i="10"/>
  <c r="N174" i="10"/>
  <c r="N157" i="10"/>
  <c r="L24" i="27" s="1"/>
  <c r="N175" i="10"/>
  <c r="N158" i="10"/>
  <c r="N160" i="10"/>
  <c r="N177" i="10"/>
  <c r="N167" i="10"/>
  <c r="N164" i="10"/>
  <c r="N163" i="10"/>
  <c r="N155" i="10"/>
  <c r="N170" i="10"/>
  <c r="N154" i="10"/>
  <c r="N176" i="10"/>
  <c r="N165" i="10"/>
  <c r="N166" i="10"/>
  <c r="N171" i="10"/>
  <c r="N169" i="10"/>
  <c r="M20" i="27"/>
  <c r="M19" i="27"/>
  <c r="AA25" i="18"/>
  <c r="K1" i="27"/>
  <c r="M151" i="10"/>
  <c r="E43" i="16"/>
  <c r="E41" i="16"/>
  <c r="E45" i="16"/>
  <c r="E42" i="16"/>
  <c r="E44" i="16"/>
  <c r="H103" i="11"/>
  <c r="Y103" i="11" s="1"/>
  <c r="H102" i="11"/>
  <c r="Y102" i="11" s="1"/>
  <c r="H104" i="11"/>
  <c r="Y104" i="11" s="1"/>
  <c r="H101" i="11"/>
  <c r="Y101" i="11" s="1"/>
  <c r="N34" i="10"/>
  <c r="M12" i="19"/>
  <c r="L17" i="27"/>
  <c r="M11" i="19"/>
  <c r="L18" i="27"/>
  <c r="R15" i="16"/>
  <c r="M11" i="27"/>
  <c r="O131" i="10"/>
  <c r="M10" i="27" s="1"/>
  <c r="L5" i="10"/>
  <c r="L122" i="10"/>
  <c r="O9" i="16"/>
  <c r="W6" i="18"/>
  <c r="O6" i="24"/>
  <c r="K6" i="19"/>
  <c r="L43" i="10"/>
  <c r="L41" i="10" s="1"/>
  <c r="K7" i="10"/>
  <c r="EV3" i="10"/>
  <c r="BL175" i="10"/>
  <c r="BN239" i="10" s="1"/>
  <c r="BI48" i="10"/>
  <c r="BI51" i="10" s="1"/>
  <c r="BI55" i="10" s="1"/>
  <c r="BI61" i="10" s="1"/>
  <c r="BL167" i="10"/>
  <c r="BN231" i="10" s="1"/>
  <c r="BL127" i="10"/>
  <c r="BL132" i="10" s="1"/>
  <c r="U9" i="24"/>
  <c r="BO145" i="10"/>
  <c r="S16" i="27" s="1"/>
  <c r="S50" i="27"/>
  <c r="BN145" i="10"/>
  <c r="R16" i="27" s="1"/>
  <c r="R50" i="27"/>
  <c r="BL154" i="10"/>
  <c r="BN218" i="10" s="1"/>
  <c r="BI22" i="10"/>
  <c r="BJ33" i="9"/>
  <c r="BK33" i="9"/>
  <c r="BI12" i="10"/>
  <c r="BI17" i="10" s="1"/>
  <c r="BN97" i="9"/>
  <c r="BE97" i="9" s="1"/>
  <c r="BK98" i="9"/>
  <c r="DZ27" i="9"/>
  <c r="BI33" i="9"/>
  <c r="BL33" i="9"/>
  <c r="BK135" i="10"/>
  <c r="BK123" i="10"/>
  <c r="BK144" i="10"/>
  <c r="BK131" i="10"/>
  <c r="O48" i="27" s="1"/>
  <c r="BK124" i="10"/>
  <c r="BK141" i="10"/>
  <c r="BK130" i="10"/>
  <c r="BK126" i="10"/>
  <c r="BK136" i="10"/>
  <c r="BK125" i="10"/>
  <c r="BK92" i="10"/>
  <c r="BN225" i="10"/>
  <c r="BJ216" i="10"/>
  <c r="BJ215" i="10" s="1"/>
  <c r="BH3" i="10"/>
  <c r="Q2" i="24" s="1"/>
  <c r="Q7" i="24" s="1"/>
  <c r="BH45" i="10"/>
  <c r="BN149" i="10"/>
  <c r="BL168" i="10"/>
  <c r="CC29" i="9"/>
  <c r="CD29" i="9" s="1"/>
  <c r="CF29" i="9" s="1"/>
  <c r="CB30" i="9"/>
  <c r="BO225" i="10"/>
  <c r="BI73" i="10"/>
  <c r="BI64" i="10"/>
  <c r="BP233" i="10"/>
  <c r="DQ27" i="9"/>
  <c r="BG98" i="9"/>
  <c r="BM158" i="10"/>
  <c r="BM163" i="10" s="1"/>
  <c r="BO218" i="10"/>
  <c r="BO222" i="10" s="1"/>
  <c r="BG65" i="9"/>
  <c r="BN65" i="9" s="1"/>
  <c r="BE65" i="9" s="1"/>
  <c r="CY27" i="9"/>
  <c r="BG33" i="9"/>
  <c r="V13" i="24"/>
  <c r="V17" i="24"/>
  <c r="V18" i="24" s="1"/>
  <c r="BO236" i="10"/>
  <c r="BN32" i="9"/>
  <c r="BE32" i="9" s="1"/>
  <c r="BG133" i="9"/>
  <c r="BN133" i="9" s="1"/>
  <c r="BE133" i="9" s="1"/>
  <c r="BI217" i="10"/>
  <c r="BI184" i="10"/>
  <c r="BI183" i="10" s="1"/>
  <c r="BH185" i="10"/>
  <c r="BG122" i="10"/>
  <c r="BG153" i="10" s="1"/>
  <c r="BF7" i="10"/>
  <c r="BG43" i="10"/>
  <c r="BG41" i="10" s="1"/>
  <c r="BG5" i="10"/>
  <c r="U13" i="24"/>
  <c r="U17" i="24"/>
  <c r="U18" i="24" s="1"/>
  <c r="BN236" i="10"/>
  <c r="BF135" i="9"/>
  <c r="BF66" i="9"/>
  <c r="BF34" i="9"/>
  <c r="BF99" i="9"/>
  <c r="BO230" i="10"/>
  <c r="BM168" i="10"/>
  <c r="V24" i="24"/>
  <c r="V27" i="24"/>
  <c r="V30" i="24" s="1"/>
  <c r="V31" i="24" s="1"/>
  <c r="BJ98" i="9"/>
  <c r="BN220" i="10"/>
  <c r="BM33" i="9"/>
  <c r="BL98" i="9"/>
  <c r="BM98" i="9"/>
  <c r="BH33" i="9"/>
  <c r="BH98" i="9"/>
  <c r="BO169" i="10"/>
  <c r="BJ68" i="10"/>
  <c r="BJ75" i="10" s="1"/>
  <c r="BJ79" i="10" s="1"/>
  <c r="BJ82" i="10" s="1"/>
  <c r="BJ87" i="10" s="1"/>
  <c r="BJ148" i="10" s="1"/>
  <c r="BQ237" i="10"/>
  <c r="BQ240" i="10" s="1"/>
  <c r="BJ133" i="9"/>
  <c r="BN219" i="10"/>
  <c r="BM132" i="10"/>
  <c r="BN169" i="10"/>
  <c r="DE146" i="10"/>
  <c r="DE147" i="10"/>
  <c r="M37" i="27"/>
  <c r="M36" i="27"/>
  <c r="M38" i="27"/>
  <c r="M39" i="27"/>
  <c r="BJ99" i="9" l="1"/>
  <c r="BG91" i="10"/>
  <c r="BG86" i="10"/>
  <c r="BG78" i="10"/>
  <c r="BG90" i="10"/>
  <c r="BG84" i="10"/>
  <c r="BG72" i="10"/>
  <c r="BG65" i="10"/>
  <c r="BG81" i="10"/>
  <c r="BG60" i="10"/>
  <c r="BG85" i="10"/>
  <c r="BG59" i="10"/>
  <c r="BG71" i="10"/>
  <c r="BG67" i="10"/>
  <c r="BG58" i="10"/>
  <c r="BG57" i="10"/>
  <c r="BG54" i="10"/>
  <c r="BG66" i="10"/>
  <c r="BG50" i="10"/>
  <c r="BG49" i="10"/>
  <c r="BG47" i="10"/>
  <c r="BG46" i="10"/>
  <c r="BG45" i="10" s="1"/>
  <c r="DC16" i="10"/>
  <c r="DC14" i="10"/>
  <c r="DC17" i="10"/>
  <c r="DC15" i="10"/>
  <c r="DC9" i="10"/>
  <c r="DC13" i="10"/>
  <c r="DC12" i="10"/>
  <c r="DC11" i="10"/>
  <c r="DC18" i="10"/>
  <c r="DC10" i="10"/>
  <c r="GQ66" i="10"/>
  <c r="Q60" i="16" s="1"/>
  <c r="GQ63" i="10"/>
  <c r="GQ65" i="10"/>
  <c r="GQ64" i="10"/>
  <c r="Q58" i="16" s="1"/>
  <c r="GQ60" i="10"/>
  <c r="GQ52" i="10"/>
  <c r="GQ74" i="10" s="1"/>
  <c r="GQ59" i="10"/>
  <c r="GQ58" i="10"/>
  <c r="Q52" i="16" s="1"/>
  <c r="GQ57" i="10"/>
  <c r="GQ53" i="10"/>
  <c r="GQ51" i="10"/>
  <c r="GQ49" i="10"/>
  <c r="GQ47" i="10"/>
  <c r="GQ48" i="10"/>
  <c r="M34" i="10"/>
  <c r="DC66" i="10"/>
  <c r="DC65" i="10"/>
  <c r="DC64" i="10"/>
  <c r="DC52" i="10"/>
  <c r="DC51" i="10"/>
  <c r="DC60" i="10"/>
  <c r="DC59" i="10"/>
  <c r="DC58" i="10"/>
  <c r="DC54" i="10"/>
  <c r="DC53" i="10"/>
  <c r="DC49" i="10"/>
  <c r="DC50" i="10"/>
  <c r="DC47" i="10"/>
  <c r="DC46" i="10"/>
  <c r="EU51" i="10"/>
  <c r="EU50" i="10"/>
  <c r="EU49" i="10"/>
  <c r="EU48" i="10"/>
  <c r="EU47" i="10"/>
  <c r="EU46" i="10"/>
  <c r="L112" i="10"/>
  <c r="L101" i="10"/>
  <c r="L116" i="10"/>
  <c r="L100" i="10"/>
  <c r="L94" i="10"/>
  <c r="L93" i="10" s="1"/>
  <c r="L113" i="10"/>
  <c r="L109" i="10"/>
  <c r="L117" i="10" s="1"/>
  <c r="L119" i="10" s="1"/>
  <c r="L98" i="10"/>
  <c r="L87" i="10"/>
  <c r="L84" i="10"/>
  <c r="L111" i="10"/>
  <c r="L110" i="10" s="1"/>
  <c r="L115" i="10"/>
  <c r="L96" i="10"/>
  <c r="L95" i="10" s="1"/>
  <c r="L102" i="10"/>
  <c r="L97" i="10"/>
  <c r="L88" i="10"/>
  <c r="L86" i="10"/>
  <c r="L85" i="10" s="1"/>
  <c r="L89" i="10"/>
  <c r="L82" i="10"/>
  <c r="L72" i="10"/>
  <c r="L83" i="10"/>
  <c r="L73" i="10"/>
  <c r="L70" i="10"/>
  <c r="L69" i="10" s="1"/>
  <c r="L66" i="10"/>
  <c r="L71" i="10"/>
  <c r="L65" i="10"/>
  <c r="L64" i="10"/>
  <c r="L67" i="10" s="1"/>
  <c r="L74" i="10" s="1"/>
  <c r="L76" i="10" s="1"/>
  <c r="L55" i="10"/>
  <c r="L52" i="10"/>
  <c r="L51" i="10"/>
  <c r="L60" i="10"/>
  <c r="L59" i="10"/>
  <c r="L56" i="10"/>
  <c r="L50" i="10"/>
  <c r="L49" i="10"/>
  <c r="L48" i="10" s="1"/>
  <c r="L61" i="10" s="1"/>
  <c r="EU14" i="10"/>
  <c r="EU13" i="10"/>
  <c r="EU10" i="10"/>
  <c r="EU9" i="10"/>
  <c r="EU12" i="10"/>
  <c r="EU11" i="10"/>
  <c r="GQ14" i="10"/>
  <c r="GQ13" i="10"/>
  <c r="GQ11" i="10"/>
  <c r="GQ10" i="10"/>
  <c r="GQ9" i="10" s="1"/>
  <c r="GQ12" i="10"/>
  <c r="BG26" i="10"/>
  <c r="BG21" i="10"/>
  <c r="BG15" i="10"/>
  <c r="BG20" i="10"/>
  <c r="BG11" i="10"/>
  <c r="BG33" i="10"/>
  <c r="BG29" i="10"/>
  <c r="BG10" i="10"/>
  <c r="BG8" i="10"/>
  <c r="BG16" i="10"/>
  <c r="BG9" i="10"/>
  <c r="BL138" i="10"/>
  <c r="BL142" i="10" s="1"/>
  <c r="BI134" i="9"/>
  <c r="BI34" i="9"/>
  <c r="BI135" i="9" s="1"/>
  <c r="U24" i="24"/>
  <c r="BJ134" i="9"/>
  <c r="DQ28" i="9"/>
  <c r="BL158" i="10"/>
  <c r="GR126" i="10"/>
  <c r="M26" i="27" s="1"/>
  <c r="I17" i="11"/>
  <c r="O28" i="23" s="1"/>
  <c r="BL134" i="9"/>
  <c r="AM33" i="18"/>
  <c r="H18" i="11" s="1"/>
  <c r="Y18" i="11" s="1"/>
  <c r="DE148" i="10"/>
  <c r="DC3" i="10"/>
  <c r="Q54" i="16"/>
  <c r="DP140" i="10"/>
  <c r="AA16" i="18"/>
  <c r="DE134" i="10"/>
  <c r="DD20" i="10"/>
  <c r="AA17" i="18"/>
  <c r="AL32" i="18" s="1"/>
  <c r="DP141" i="10"/>
  <c r="DD48" i="10"/>
  <c r="DD45" i="10" s="1"/>
  <c r="R59" i="16"/>
  <c r="M28" i="27"/>
  <c r="DQ142" i="10"/>
  <c r="H31" i="30" s="1"/>
  <c r="H43" i="30" s="1"/>
  <c r="Z23" i="27"/>
  <c r="H28" i="11" s="1"/>
  <c r="Y28" i="11" s="1"/>
  <c r="DC123" i="10"/>
  <c r="AB30" i="18"/>
  <c r="AA10" i="18"/>
  <c r="AA24" i="18" s="1"/>
  <c r="N21" i="27"/>
  <c r="DD130" i="10"/>
  <c r="Z14" i="18" s="1"/>
  <c r="Z28" i="18" s="1"/>
  <c r="DD131" i="10"/>
  <c r="DD124" i="10"/>
  <c r="Z8" i="18" s="1"/>
  <c r="Z19" i="18" s="1"/>
  <c r="DD128" i="10"/>
  <c r="DD126" i="10"/>
  <c r="DD129" i="10"/>
  <c r="DD125" i="10"/>
  <c r="Z9" i="18" s="1"/>
  <c r="DD133" i="10"/>
  <c r="DD127" i="10"/>
  <c r="Z11" i="18" s="1"/>
  <c r="Z25" i="18" s="1"/>
  <c r="R53" i="16"/>
  <c r="M27" i="27"/>
  <c r="GR62" i="10"/>
  <c r="R57" i="16"/>
  <c r="R56" i="16" s="1"/>
  <c r="DC139" i="10"/>
  <c r="DC145" i="10"/>
  <c r="GQ3" i="10"/>
  <c r="N22" i="27"/>
  <c r="AA15" i="18"/>
  <c r="AA29" i="18" s="1"/>
  <c r="AA12" i="18"/>
  <c r="AA26" i="18" s="1"/>
  <c r="N29" i="27"/>
  <c r="GR73" i="10"/>
  <c r="GR50" i="10"/>
  <c r="GR72" i="10" s="1"/>
  <c r="GR127" i="10"/>
  <c r="R44" i="16" s="1"/>
  <c r="GR128" i="10"/>
  <c r="R45" i="16" s="1"/>
  <c r="GR71" i="10"/>
  <c r="GR125" i="10"/>
  <c r="R42" i="16" s="1"/>
  <c r="AW6" i="23"/>
  <c r="AX32" i="23"/>
  <c r="AX26" i="23"/>
  <c r="DB5" i="10"/>
  <c r="DB43" i="10"/>
  <c r="DB41" i="10" s="1"/>
  <c r="DB122" i="10"/>
  <c r="DA7" i="10"/>
  <c r="GP43" i="10"/>
  <c r="GP41" i="10" s="1"/>
  <c r="GP5" i="10"/>
  <c r="GP122" i="10"/>
  <c r="GO7" i="10"/>
  <c r="N25" i="27"/>
  <c r="S41" i="16"/>
  <c r="S43" i="16"/>
  <c r="N26" i="27"/>
  <c r="AA13" i="18"/>
  <c r="AA27" i="18" s="1"/>
  <c r="N52" i="27"/>
  <c r="DD132" i="10"/>
  <c r="DD71" i="10"/>
  <c r="DD70" i="10"/>
  <c r="R51" i="16"/>
  <c r="R50" i="16" s="1"/>
  <c r="GR56" i="10"/>
  <c r="GR124" i="10"/>
  <c r="GR46" i="10"/>
  <c r="GR70" i="10" s="1"/>
  <c r="AB18" i="18"/>
  <c r="BO149" i="10"/>
  <c r="L151" i="10"/>
  <c r="J1" i="27"/>
  <c r="L46" i="27"/>
  <c r="Q21" i="16"/>
  <c r="Q29" i="16" s="1"/>
  <c r="L47" i="27"/>
  <c r="X51" i="27"/>
  <c r="X32" i="27"/>
  <c r="X31" i="27"/>
  <c r="X34" i="27"/>
  <c r="X33" i="27"/>
  <c r="Z23" i="18"/>
  <c r="K18" i="27"/>
  <c r="L11" i="19"/>
  <c r="DY29" i="9"/>
  <c r="DU29" i="9"/>
  <c r="DX29" i="9"/>
  <c r="DT29" i="9"/>
  <c r="DW29" i="9"/>
  <c r="DS29" i="9"/>
  <c r="DV29" i="9"/>
  <c r="DE29" i="9"/>
  <c r="DA29" i="9"/>
  <c r="DH29" i="9" s="1"/>
  <c r="DD29" i="9"/>
  <c r="DG29" i="9"/>
  <c r="DC29" i="9"/>
  <c r="DF29" i="9"/>
  <c r="DB29" i="9"/>
  <c r="CU29" i="9"/>
  <c r="CW29" i="9"/>
  <c r="CJ29" i="9"/>
  <c r="BH67" i="9" s="1"/>
  <c r="CM29" i="9"/>
  <c r="BK67" i="9" s="1"/>
  <c r="CL29" i="9"/>
  <c r="BJ67" i="9" s="1"/>
  <c r="DP29" i="9"/>
  <c r="DO29" i="9"/>
  <c r="CO29" i="9"/>
  <c r="BM67" i="9" s="1"/>
  <c r="CV29" i="9"/>
  <c r="CR29" i="9"/>
  <c r="DK29" i="9"/>
  <c r="DN29" i="9"/>
  <c r="DM29" i="9"/>
  <c r="BJ100" i="9" s="1"/>
  <c r="CK29" i="9"/>
  <c r="BI67" i="9" s="1"/>
  <c r="CT29" i="9"/>
  <c r="CN29" i="9"/>
  <c r="BL67" i="9" s="1"/>
  <c r="DL29" i="9"/>
  <c r="CX29" i="9"/>
  <c r="CS29" i="9"/>
  <c r="CI29" i="9"/>
  <c r="CP29" i="9" s="1"/>
  <c r="DJ29" i="9"/>
  <c r="L27" i="10"/>
  <c r="L16" i="10"/>
  <c r="L3" i="10"/>
  <c r="L36" i="10"/>
  <c r="L8" i="10"/>
  <c r="L20" i="10"/>
  <c r="L32" i="10"/>
  <c r="L33" i="10" s="1"/>
  <c r="M156" i="10"/>
  <c r="M176" i="10"/>
  <c r="M158" i="10"/>
  <c r="M159" i="10"/>
  <c r="M155" i="10"/>
  <c r="M165" i="10"/>
  <c r="M170" i="10"/>
  <c r="M177" i="10"/>
  <c r="M157" i="10"/>
  <c r="K24" i="27" s="1"/>
  <c r="M175" i="10"/>
  <c r="M154" i="10"/>
  <c r="M164" i="10"/>
  <c r="M153" i="10"/>
  <c r="M174" i="10"/>
  <c r="M166" i="10"/>
  <c r="M168" i="10"/>
  <c r="M167" i="10"/>
  <c r="M160" i="10"/>
  <c r="M163" i="10"/>
  <c r="M171" i="10"/>
  <c r="M169" i="10"/>
  <c r="EU3" i="10"/>
  <c r="L4" i="19"/>
  <c r="L7" i="19" s="1"/>
  <c r="X3" i="18"/>
  <c r="X7" i="18" s="1"/>
  <c r="P5" i="16"/>
  <c r="P10" i="16" s="1"/>
  <c r="P40" i="16" s="1"/>
  <c r="P49" i="16" s="1"/>
  <c r="L19" i="27"/>
  <c r="L20" i="27"/>
  <c r="EV125" i="10"/>
  <c r="K9" i="19" s="1"/>
  <c r="EV124" i="10"/>
  <c r="K8" i="19" s="1"/>
  <c r="EV128" i="10"/>
  <c r="EV126" i="10"/>
  <c r="K10" i="19" s="1"/>
  <c r="EV127" i="10"/>
  <c r="EV129" i="10"/>
  <c r="K13" i="19" s="1"/>
  <c r="M125" i="10"/>
  <c r="P12" i="16" s="1"/>
  <c r="P11" i="16" s="1"/>
  <c r="M146" i="10"/>
  <c r="P33" i="16" s="1"/>
  <c r="M148" i="10"/>
  <c r="M130" i="10"/>
  <c r="P17" i="16" s="1"/>
  <c r="M134" i="10"/>
  <c r="M142" i="10"/>
  <c r="K13" i="27" s="1"/>
  <c r="M124" i="10"/>
  <c r="M121" i="10" s="1"/>
  <c r="M139" i="10"/>
  <c r="P26" i="16" s="1"/>
  <c r="M128" i="10"/>
  <c r="M140" i="10"/>
  <c r="P27" i="16" s="1"/>
  <c r="M135" i="10"/>
  <c r="M141" i="10"/>
  <c r="P28" i="16" s="1"/>
  <c r="M147" i="10"/>
  <c r="K14" i="27" s="1"/>
  <c r="M145" i="10"/>
  <c r="P32" i="16" s="1"/>
  <c r="P34" i="16" s="1"/>
  <c r="P35" i="16" s="1"/>
  <c r="M127" i="10"/>
  <c r="P14" i="16" s="1"/>
  <c r="M136" i="10"/>
  <c r="P23" i="16" s="1"/>
  <c r="M126" i="10"/>
  <c r="P13" i="16" s="1"/>
  <c r="M138" i="10"/>
  <c r="P25" i="16" s="1"/>
  <c r="M129" i="10"/>
  <c r="M137" i="10"/>
  <c r="P24" i="16" s="1"/>
  <c r="K43" i="10"/>
  <c r="K41" i="10" s="1"/>
  <c r="J7" i="10"/>
  <c r="K5" i="10"/>
  <c r="N9" i="16"/>
  <c r="J6" i="19"/>
  <c r="K122" i="10"/>
  <c r="V6" i="18"/>
  <c r="N6" i="24"/>
  <c r="W4" i="18"/>
  <c r="W5" i="18"/>
  <c r="W22" i="18"/>
  <c r="K8" i="27"/>
  <c r="K4" i="27"/>
  <c r="K6" i="27"/>
  <c r="K5" i="27"/>
  <c r="K9" i="27"/>
  <c r="K2" i="27"/>
  <c r="K3" i="27"/>
  <c r="Q16" i="16"/>
  <c r="L12" i="27"/>
  <c r="Q18" i="16"/>
  <c r="Q36" i="16" s="1"/>
  <c r="Q6" i="16"/>
  <c r="ET122" i="10"/>
  <c r="ES7" i="10"/>
  <c r="ET5" i="10"/>
  <c r="ET43" i="10"/>
  <c r="ET41" i="10" s="1"/>
  <c r="L7" i="27"/>
  <c r="L30" i="27"/>
  <c r="K17" i="27"/>
  <c r="L12" i="19"/>
  <c r="L81" i="10"/>
  <c r="L90" i="10"/>
  <c r="L99" i="10"/>
  <c r="L103" i="10" s="1"/>
  <c r="L105" i="10" s="1"/>
  <c r="L114" i="10"/>
  <c r="L57" i="10"/>
  <c r="L53" i="10"/>
  <c r="O63" i="16"/>
  <c r="O8" i="16"/>
  <c r="O3" i="24"/>
  <c r="O5" i="24"/>
  <c r="O48" i="16"/>
  <c r="O7" i="16"/>
  <c r="O4" i="24"/>
  <c r="O39" i="16"/>
  <c r="N131" i="10"/>
  <c r="L10" i="27" s="1"/>
  <c r="Q15" i="16"/>
  <c r="L11" i="27"/>
  <c r="L45" i="27"/>
  <c r="Q22" i="16"/>
  <c r="D42" i="16"/>
  <c r="G42" i="16" s="1"/>
  <c r="D45" i="16"/>
  <c r="G45" i="16" s="1"/>
  <c r="D43" i="16"/>
  <c r="G43" i="16" s="1"/>
  <c r="D41" i="16"/>
  <c r="F41" i="16" s="1"/>
  <c r="D44" i="16"/>
  <c r="F44" i="16" s="1"/>
  <c r="BH73" i="10"/>
  <c r="BI23" i="10"/>
  <c r="BI27" i="10" s="1"/>
  <c r="BI30" i="10" s="1"/>
  <c r="BI34" i="10" s="1"/>
  <c r="BH48" i="10"/>
  <c r="BH51" i="10" s="1"/>
  <c r="BH55" i="10" s="1"/>
  <c r="BH61" i="10" s="1"/>
  <c r="BL145" i="10"/>
  <c r="P50" i="27"/>
  <c r="BK134" i="9"/>
  <c r="BN98" i="9"/>
  <c r="BE98" i="9" s="1"/>
  <c r="BH134" i="9"/>
  <c r="BM134" i="9"/>
  <c r="BK99" i="9"/>
  <c r="BJ34" i="9"/>
  <c r="BL99" i="9"/>
  <c r="BM34" i="9"/>
  <c r="BH34" i="9"/>
  <c r="BH22" i="10"/>
  <c r="BG66" i="9"/>
  <c r="BN66" i="9" s="1"/>
  <c r="BE66" i="9" s="1"/>
  <c r="BG185" i="10"/>
  <c r="BH184" i="10"/>
  <c r="BH183" i="10" s="1"/>
  <c r="BH217" i="10"/>
  <c r="BP237" i="10"/>
  <c r="BP240" i="10" s="1"/>
  <c r="BF100" i="9"/>
  <c r="BF35" i="9"/>
  <c r="BF136" i="9"/>
  <c r="BF67" i="9"/>
  <c r="T21" i="24"/>
  <c r="BK167" i="10"/>
  <c r="BM231" i="10" s="1"/>
  <c r="T15" i="24"/>
  <c r="BK161" i="10"/>
  <c r="T9" i="24"/>
  <c r="BK155" i="10"/>
  <c r="BM219" i="10" s="1"/>
  <c r="T29" i="24"/>
  <c r="BK175" i="10"/>
  <c r="BM239" i="10" s="1"/>
  <c r="T20" i="24"/>
  <c r="T22" i="24" s="1"/>
  <c r="T23" i="24" s="1"/>
  <c r="BK137" i="10"/>
  <c r="BK166" i="10"/>
  <c r="BL34" i="9"/>
  <c r="BM99" i="9"/>
  <c r="BK34" i="9"/>
  <c r="BH99" i="9"/>
  <c r="BI68" i="10"/>
  <c r="BI75" i="10" s="1"/>
  <c r="BI79" i="10" s="1"/>
  <c r="BI82" i="10" s="1"/>
  <c r="BI87" i="10" s="1"/>
  <c r="BI148" i="10" s="1"/>
  <c r="BO227" i="10"/>
  <c r="BH64" i="10"/>
  <c r="BL163" i="10"/>
  <c r="BL169" i="10" s="1"/>
  <c r="BN173" i="10"/>
  <c r="BN176" i="10" s="1"/>
  <c r="BJ141" i="10"/>
  <c r="BJ135" i="10"/>
  <c r="BJ126" i="10"/>
  <c r="BJ136" i="10"/>
  <c r="BJ130" i="10"/>
  <c r="BJ124" i="10"/>
  <c r="BJ131" i="10"/>
  <c r="N48" i="27" s="1"/>
  <c r="BJ123" i="10"/>
  <c r="BJ144" i="10"/>
  <c r="BJ125" i="10"/>
  <c r="BJ92" i="10"/>
  <c r="BO173" i="10"/>
  <c r="BO176" i="10" s="1"/>
  <c r="BO232" i="10"/>
  <c r="BM169" i="10"/>
  <c r="BG34" i="9"/>
  <c r="CY28" i="9"/>
  <c r="BG99" i="9"/>
  <c r="DZ28" i="9"/>
  <c r="BG3" i="10"/>
  <c r="P2" i="24" s="1"/>
  <c r="P7" i="24" s="1"/>
  <c r="BE7" i="10"/>
  <c r="BF43" i="10"/>
  <c r="BF41" i="10" s="1"/>
  <c r="BF122" i="10"/>
  <c r="BF153" i="10" s="1"/>
  <c r="BF5" i="10"/>
  <c r="BI216" i="10"/>
  <c r="BI215" i="10" s="1"/>
  <c r="BN33" i="9"/>
  <c r="BE33" i="9" s="1"/>
  <c r="BG134" i="9"/>
  <c r="BN134" i="9" s="1"/>
  <c r="BE134" i="9" s="1"/>
  <c r="CC30" i="9"/>
  <c r="CD30" i="9" s="1"/>
  <c r="CF30" i="9" s="1"/>
  <c r="CB31" i="9"/>
  <c r="BN232" i="10"/>
  <c r="T10" i="24"/>
  <c r="BK156" i="10"/>
  <c r="BM220" i="10" s="1"/>
  <c r="T11" i="24"/>
  <c r="BK157" i="10"/>
  <c r="BM221" i="10" s="1"/>
  <c r="T26" i="24"/>
  <c r="BK172" i="10"/>
  <c r="T16" i="24"/>
  <c r="BK162" i="10"/>
  <c r="BM226" i="10" s="1"/>
  <c r="T8" i="24"/>
  <c r="T12" i="24" s="1"/>
  <c r="O15" i="27"/>
  <c r="BK127" i="10"/>
  <c r="BK154" i="10"/>
  <c r="T33" i="24"/>
  <c r="T34" i="24" s="1"/>
  <c r="BK179" i="10"/>
  <c r="BN222" i="10"/>
  <c r="BN227" i="10" s="1"/>
  <c r="BM138" i="10"/>
  <c r="BH12" i="10"/>
  <c r="BH17" i="10" s="1"/>
  <c r="DD146" i="10"/>
  <c r="DD147" i="10"/>
  <c r="L39" i="27"/>
  <c r="L37" i="27"/>
  <c r="L36" i="27"/>
  <c r="L38" i="27"/>
  <c r="BJ135" i="9" l="1"/>
  <c r="BF20" i="10"/>
  <c r="BF26" i="10"/>
  <c r="BF21" i="10"/>
  <c r="BF33" i="10"/>
  <c r="BF29" i="10"/>
  <c r="BF16" i="10"/>
  <c r="BF11" i="10"/>
  <c r="BF8" i="10"/>
  <c r="BF10" i="10"/>
  <c r="BF15" i="10"/>
  <c r="BF9" i="10"/>
  <c r="GP14" i="10"/>
  <c r="GP13" i="10"/>
  <c r="GP12" i="10"/>
  <c r="GP11" i="10"/>
  <c r="GP10" i="10"/>
  <c r="GP9" i="10" s="1"/>
  <c r="DB64" i="10"/>
  <c r="DB66" i="10"/>
  <c r="DB59" i="10"/>
  <c r="DB54" i="10"/>
  <c r="DB53" i="10"/>
  <c r="DB65" i="10"/>
  <c r="DB52" i="10"/>
  <c r="DB51" i="10"/>
  <c r="DB60" i="10"/>
  <c r="DB50" i="10"/>
  <c r="DB58" i="10"/>
  <c r="DB49" i="10"/>
  <c r="DB47" i="10"/>
  <c r="DB46" i="10"/>
  <c r="ET51" i="10"/>
  <c r="ET49" i="10"/>
  <c r="ET48" i="10"/>
  <c r="ET47" i="10"/>
  <c r="ET46" i="10"/>
  <c r="ET50" i="10"/>
  <c r="GP66" i="10"/>
  <c r="GP65" i="10"/>
  <c r="GP63" i="10"/>
  <c r="GP64" i="10"/>
  <c r="P58" i="16" s="1"/>
  <c r="GP51" i="10"/>
  <c r="GP52" i="10"/>
  <c r="GP74" i="10" s="1"/>
  <c r="GP60" i="10"/>
  <c r="P54" i="16" s="1"/>
  <c r="GP59" i="10"/>
  <c r="GP58" i="10"/>
  <c r="P52" i="16" s="1"/>
  <c r="GP57" i="10"/>
  <c r="GP49" i="10"/>
  <c r="GP47" i="10"/>
  <c r="GP48" i="10"/>
  <c r="GP53" i="10"/>
  <c r="DB17" i="10"/>
  <c r="DB15" i="10"/>
  <c r="DB16" i="10"/>
  <c r="DB18" i="10"/>
  <c r="DB10" i="10"/>
  <c r="DB9" i="10"/>
  <c r="DB14" i="10"/>
  <c r="DB13" i="10"/>
  <c r="DB12" i="10"/>
  <c r="DB11" i="10"/>
  <c r="BF85" i="10"/>
  <c r="BF84" i="10"/>
  <c r="BF72" i="10"/>
  <c r="BF86" i="10"/>
  <c r="BF90" i="10"/>
  <c r="BF71" i="10"/>
  <c r="BF67" i="10"/>
  <c r="BF66" i="10"/>
  <c r="BF91" i="10"/>
  <c r="BF78" i="10"/>
  <c r="BF65" i="10"/>
  <c r="BF60" i="10"/>
  <c r="BF81" i="10"/>
  <c r="BF59" i="10"/>
  <c r="BF58" i="10"/>
  <c r="BF57" i="10"/>
  <c r="BF54" i="10"/>
  <c r="BF49" i="10"/>
  <c r="BF47" i="10"/>
  <c r="BF46" i="10"/>
  <c r="BF45" i="10" s="1"/>
  <c r="BF50" i="10"/>
  <c r="ET14" i="10"/>
  <c r="ET13" i="10"/>
  <c r="ET12" i="10"/>
  <c r="ET11" i="10"/>
  <c r="ET9" i="10"/>
  <c r="ET10" i="10"/>
  <c r="K113" i="10"/>
  <c r="K102" i="10"/>
  <c r="K115" i="10"/>
  <c r="K114" i="10" s="1"/>
  <c r="K111" i="10"/>
  <c r="K110" i="10" s="1"/>
  <c r="K101" i="10"/>
  <c r="K96" i="10"/>
  <c r="K87" i="10"/>
  <c r="K116" i="10"/>
  <c r="K97" i="10"/>
  <c r="K86" i="10"/>
  <c r="K85" i="10" s="1"/>
  <c r="K109" i="10"/>
  <c r="K117" i="10" s="1"/>
  <c r="K119" i="10" s="1"/>
  <c r="K98" i="10"/>
  <c r="K112" i="10"/>
  <c r="K100" i="10"/>
  <c r="K99" i="10" s="1"/>
  <c r="K103" i="10" s="1"/>
  <c r="K105" i="10" s="1"/>
  <c r="K94" i="10"/>
  <c r="K93" i="10" s="1"/>
  <c r="K84" i="10"/>
  <c r="K73" i="10"/>
  <c r="K88" i="10"/>
  <c r="K71" i="10"/>
  <c r="K65" i="10"/>
  <c r="K89" i="10"/>
  <c r="K82" i="10"/>
  <c r="K81" i="10" s="1"/>
  <c r="K72" i="10"/>
  <c r="K60" i="10"/>
  <c r="K64" i="10"/>
  <c r="K56" i="10"/>
  <c r="K55" i="10"/>
  <c r="K57" i="10" s="1"/>
  <c r="K52" i="10"/>
  <c r="K83" i="10"/>
  <c r="K66" i="10"/>
  <c r="K70" i="10"/>
  <c r="K51" i="10"/>
  <c r="K53" i="10" s="1"/>
  <c r="K50" i="10"/>
  <c r="K59" i="10"/>
  <c r="K49" i="10"/>
  <c r="K48" i="10" s="1"/>
  <c r="K61" i="10" s="1"/>
  <c r="R43" i="16"/>
  <c r="BL135" i="9"/>
  <c r="AA30" i="18"/>
  <c r="BH23" i="10"/>
  <c r="BH27" i="10" s="1"/>
  <c r="BH30" i="10" s="1"/>
  <c r="BH34" i="10" s="1"/>
  <c r="DC20" i="10"/>
  <c r="BM135" i="9"/>
  <c r="DC48" i="10"/>
  <c r="DC57" i="10"/>
  <c r="AW32" i="23"/>
  <c r="AW26" i="23"/>
  <c r="AV6" i="23"/>
  <c r="DD148" i="10"/>
  <c r="Z13" i="18"/>
  <c r="Z27" i="18" s="1"/>
  <c r="M52" i="27"/>
  <c r="Z15" i="18"/>
  <c r="Z29" i="18" s="1"/>
  <c r="M22" i="27"/>
  <c r="GQ46" i="10"/>
  <c r="GQ70" i="10" s="1"/>
  <c r="GQ124" i="10"/>
  <c r="DO140" i="10"/>
  <c r="Z16" i="18"/>
  <c r="AK31" i="18" s="1"/>
  <c r="DD134" i="10"/>
  <c r="DB139" i="10"/>
  <c r="DB145" i="10"/>
  <c r="GP3" i="10"/>
  <c r="DB57" i="10"/>
  <c r="DB123" i="10"/>
  <c r="Z10" i="18"/>
  <c r="Z24" i="18" s="1"/>
  <c r="M21" i="27"/>
  <c r="DP142" i="10"/>
  <c r="Y23" i="27"/>
  <c r="GQ56" i="10"/>
  <c r="Q51" i="16"/>
  <c r="Q50" i="16" s="1"/>
  <c r="GQ73" i="10"/>
  <c r="GQ50" i="10"/>
  <c r="GQ72" i="10" s="1"/>
  <c r="GQ128" i="10"/>
  <c r="Q45" i="16" s="1"/>
  <c r="GQ127" i="10"/>
  <c r="Q44" i="16" s="1"/>
  <c r="GQ126" i="10"/>
  <c r="GQ71" i="10"/>
  <c r="GQ125" i="10"/>
  <c r="Q42" i="16" s="1"/>
  <c r="DC128" i="10"/>
  <c r="DC127" i="10"/>
  <c r="Y11" i="18" s="1"/>
  <c r="Y25" i="18" s="1"/>
  <c r="DC133" i="10"/>
  <c r="DC125" i="10"/>
  <c r="Y9" i="18" s="1"/>
  <c r="Y23" i="18" s="1"/>
  <c r="DC130" i="10"/>
  <c r="Y14" i="18" s="1"/>
  <c r="Y28" i="18" s="1"/>
  <c r="DC129" i="10"/>
  <c r="DC124" i="10"/>
  <c r="Y8" i="18" s="1"/>
  <c r="Y19" i="18" s="1"/>
  <c r="DC126" i="10"/>
  <c r="DC131" i="10"/>
  <c r="AL31" i="18"/>
  <c r="AL33" i="18" s="1"/>
  <c r="AA18" i="18"/>
  <c r="P60" i="16"/>
  <c r="DB3" i="10"/>
  <c r="Z17" i="18"/>
  <c r="AK32" i="18" s="1"/>
  <c r="DO141" i="10"/>
  <c r="Z12" i="18"/>
  <c r="Z26" i="18" s="1"/>
  <c r="M29" i="27"/>
  <c r="L27" i="27"/>
  <c r="Q53" i="16"/>
  <c r="GQ62" i="10"/>
  <c r="Q57" i="16"/>
  <c r="Q56" i="16" s="1"/>
  <c r="L28" i="27"/>
  <c r="Q59" i="16"/>
  <c r="M25" i="27"/>
  <c r="R41" i="16"/>
  <c r="GN7" i="10"/>
  <c r="GO122" i="10"/>
  <c r="GO43" i="10"/>
  <c r="GO41" i="10" s="1"/>
  <c r="GO5" i="10"/>
  <c r="CZ7" i="10"/>
  <c r="DA5" i="10"/>
  <c r="DA43" i="10"/>
  <c r="DA41" i="10" s="1"/>
  <c r="DA122" i="10"/>
  <c r="DC70" i="10"/>
  <c r="DC132" i="10"/>
  <c r="DC71" i="10"/>
  <c r="BH135" i="9"/>
  <c r="EU124" i="10"/>
  <c r="J8" i="19" s="1"/>
  <c r="EU126" i="10"/>
  <c r="J10" i="19" s="1"/>
  <c r="EU129" i="10"/>
  <c r="J13" i="19" s="1"/>
  <c r="EU125" i="10"/>
  <c r="J9" i="19" s="1"/>
  <c r="EU127" i="10"/>
  <c r="EU128" i="10"/>
  <c r="G41" i="16"/>
  <c r="L129" i="10"/>
  <c r="L126" i="10"/>
  <c r="O13" i="16" s="1"/>
  <c r="L140" i="10"/>
  <c r="O27" i="16" s="1"/>
  <c r="L135" i="10"/>
  <c r="L148" i="10"/>
  <c r="L124" i="10"/>
  <c r="L121" i="10" s="1"/>
  <c r="L137" i="10"/>
  <c r="O24" i="16" s="1"/>
  <c r="L141" i="10"/>
  <c r="O28" i="16" s="1"/>
  <c r="L146" i="10"/>
  <c r="O33" i="16" s="1"/>
  <c r="L138" i="10"/>
  <c r="O25" i="16" s="1"/>
  <c r="L147" i="10"/>
  <c r="J14" i="27" s="1"/>
  <c r="L145" i="10"/>
  <c r="O32" i="16" s="1"/>
  <c r="O34" i="16" s="1"/>
  <c r="O35" i="16" s="1"/>
  <c r="L136" i="10"/>
  <c r="O23" i="16" s="1"/>
  <c r="L128" i="10"/>
  <c r="L130" i="10"/>
  <c r="O17" i="16" s="1"/>
  <c r="L127" i="10"/>
  <c r="O14" i="16" s="1"/>
  <c r="L134" i="10"/>
  <c r="L139" i="10"/>
  <c r="O26" i="16" s="1"/>
  <c r="L142" i="10"/>
  <c r="J13" i="27" s="1"/>
  <c r="L125" i="10"/>
  <c r="O12" i="16" s="1"/>
  <c r="O11" i="16" s="1"/>
  <c r="K20" i="27"/>
  <c r="K19" i="27"/>
  <c r="V22" i="18"/>
  <c r="V5" i="18"/>
  <c r="V4" i="18"/>
  <c r="K20" i="10"/>
  <c r="K27" i="10"/>
  <c r="K3" i="10"/>
  <c r="K16" i="10"/>
  <c r="K32" i="10"/>
  <c r="K33" i="10" s="1"/>
  <c r="K8" i="10"/>
  <c r="K36" i="10"/>
  <c r="L34" i="10"/>
  <c r="J4" i="27"/>
  <c r="J8" i="27"/>
  <c r="J9" i="27"/>
  <c r="J6" i="27"/>
  <c r="J2" i="27"/>
  <c r="J5" i="27"/>
  <c r="J3" i="27"/>
  <c r="ET3" i="10"/>
  <c r="K30" i="27"/>
  <c r="K7" i="27"/>
  <c r="I1" i="27"/>
  <c r="K151" i="10"/>
  <c r="J5" i="10"/>
  <c r="M9" i="16"/>
  <c r="I7" i="10"/>
  <c r="I6" i="19"/>
  <c r="M6" i="24"/>
  <c r="J43" i="10"/>
  <c r="J41" i="10" s="1"/>
  <c r="J122" i="10"/>
  <c r="U6" i="18"/>
  <c r="P15" i="16"/>
  <c r="K11" i="27"/>
  <c r="M131" i="10"/>
  <c r="K10" i="27" s="1"/>
  <c r="K47" i="27"/>
  <c r="P21" i="16"/>
  <c r="P29" i="16" s="1"/>
  <c r="K46" i="27"/>
  <c r="P6" i="16"/>
  <c r="P18" i="16"/>
  <c r="P36" i="16" s="1"/>
  <c r="K12" i="19"/>
  <c r="J17" i="27"/>
  <c r="F43" i="16"/>
  <c r="L164" i="10"/>
  <c r="L159" i="10"/>
  <c r="L170" i="10"/>
  <c r="L153" i="10"/>
  <c r="L157" i="10"/>
  <c r="J24" i="27" s="1"/>
  <c r="L165" i="10"/>
  <c r="L168" i="10"/>
  <c r="L167" i="10"/>
  <c r="L166" i="10"/>
  <c r="L160" i="10"/>
  <c r="L154" i="10"/>
  <c r="L174" i="10"/>
  <c r="L163" i="10"/>
  <c r="L169" i="10"/>
  <c r="L171" i="10"/>
  <c r="L177" i="10"/>
  <c r="L158" i="10"/>
  <c r="L156" i="10"/>
  <c r="L175" i="10"/>
  <c r="L155" i="10"/>
  <c r="L176" i="10"/>
  <c r="ER7" i="10"/>
  <c r="ES43" i="10"/>
  <c r="ES41" i="10" s="1"/>
  <c r="ES122" i="10"/>
  <c r="ES5" i="10"/>
  <c r="K90" i="10"/>
  <c r="K69" i="10"/>
  <c r="K67" i="10"/>
  <c r="K74" i="10" s="1"/>
  <c r="K76" i="10" s="1"/>
  <c r="K95" i="10"/>
  <c r="F42" i="16"/>
  <c r="O5" i="16"/>
  <c r="O10" i="16" s="1"/>
  <c r="O40" i="16" s="1"/>
  <c r="O49" i="16" s="1"/>
  <c r="W3" i="18"/>
  <c r="W7" i="18" s="1"/>
  <c r="K4" i="19"/>
  <c r="K7" i="19" s="1"/>
  <c r="DV30" i="9"/>
  <c r="DY30" i="9"/>
  <c r="DU30" i="9"/>
  <c r="DX30" i="9"/>
  <c r="DT30" i="9"/>
  <c r="DF30" i="9"/>
  <c r="DB30" i="9"/>
  <c r="DE30" i="9"/>
  <c r="DA30" i="9"/>
  <c r="DH30" i="9" s="1"/>
  <c r="DW30" i="9"/>
  <c r="DD30" i="9"/>
  <c r="DS30" i="9"/>
  <c r="DG30" i="9"/>
  <c r="DC30" i="9"/>
  <c r="CT30" i="9"/>
  <c r="DL30" i="9"/>
  <c r="DK30" i="9"/>
  <c r="CO30" i="9"/>
  <c r="BM68" i="9" s="1"/>
  <c r="CI30" i="9"/>
  <c r="CP30" i="9" s="1"/>
  <c r="DO30" i="9"/>
  <c r="BL101" i="9" s="1"/>
  <c r="CW30" i="9"/>
  <c r="CV30" i="9"/>
  <c r="CU30" i="9"/>
  <c r="CX30" i="9"/>
  <c r="CK30" i="9"/>
  <c r="BI68" i="9" s="1"/>
  <c r="DN30" i="9"/>
  <c r="CR30" i="9"/>
  <c r="CM30" i="9"/>
  <c r="BK68" i="9" s="1"/>
  <c r="CJ30" i="9"/>
  <c r="BH68" i="9" s="1"/>
  <c r="DP30" i="9"/>
  <c r="CS30" i="9"/>
  <c r="CL30" i="9"/>
  <c r="BJ68" i="9" s="1"/>
  <c r="CN30" i="9"/>
  <c r="BL68" i="9" s="1"/>
  <c r="DM30" i="9"/>
  <c r="DJ30" i="9"/>
  <c r="F45" i="16"/>
  <c r="N63" i="16"/>
  <c r="N4" i="24"/>
  <c r="N8" i="16"/>
  <c r="N3" i="24"/>
  <c r="N7" i="16"/>
  <c r="N39" i="16"/>
  <c r="N48" i="16"/>
  <c r="N5" i="24"/>
  <c r="P16" i="16"/>
  <c r="K12" i="27"/>
  <c r="K45" i="27"/>
  <c r="P22" i="16"/>
  <c r="W51" i="27"/>
  <c r="W33" i="27"/>
  <c r="W32" i="27"/>
  <c r="W31" i="27"/>
  <c r="W34" i="27"/>
  <c r="K11" i="19"/>
  <c r="J18" i="27"/>
  <c r="G44" i="16"/>
  <c r="BK135" i="9"/>
  <c r="BG48" i="10"/>
  <c r="BG51" i="10" s="1"/>
  <c r="BG55" i="10" s="1"/>
  <c r="BG61" i="10" s="1"/>
  <c r="BL149" i="10"/>
  <c r="P16" i="27"/>
  <c r="BH35" i="9"/>
  <c r="BN99" i="9"/>
  <c r="BE99" i="9" s="1"/>
  <c r="BG73" i="10"/>
  <c r="BH68" i="10"/>
  <c r="BH75" i="10" s="1"/>
  <c r="BH79" i="10" s="1"/>
  <c r="BH82" i="10" s="1"/>
  <c r="BH87" i="10" s="1"/>
  <c r="BH136" i="10" s="1"/>
  <c r="BO233" i="10"/>
  <c r="BO237" i="10" s="1"/>
  <c r="BO240" i="10" s="1"/>
  <c r="DZ29" i="9"/>
  <c r="BH100" i="9"/>
  <c r="BI35" i="9"/>
  <c r="BL100" i="9"/>
  <c r="BL35" i="9"/>
  <c r="BM35" i="9"/>
  <c r="BK100" i="9"/>
  <c r="BM218" i="10"/>
  <c r="BM222" i="10" s="1"/>
  <c r="BK158" i="10"/>
  <c r="BL173" i="10"/>
  <c r="BL176" i="10" s="1"/>
  <c r="CC31" i="9"/>
  <c r="CD31" i="9" s="1"/>
  <c r="CF31" i="9" s="1"/>
  <c r="CB32" i="9"/>
  <c r="BM142" i="10"/>
  <c r="T13" i="24"/>
  <c r="T17" i="24"/>
  <c r="T18" i="24" s="1"/>
  <c r="BM236" i="10"/>
  <c r="BF137" i="9"/>
  <c r="BF101" i="9"/>
  <c r="BF68" i="9"/>
  <c r="BF36" i="9"/>
  <c r="BF3" i="10"/>
  <c r="O2" i="24" s="1"/>
  <c r="O7" i="24" s="1"/>
  <c r="BM173" i="10"/>
  <c r="BM176" i="10" s="1"/>
  <c r="BO180" i="10"/>
  <c r="S29" i="24"/>
  <c r="BJ175" i="10"/>
  <c r="BL239" i="10" s="1"/>
  <c r="S16" i="24"/>
  <c r="BJ162" i="10"/>
  <c r="BL226" i="10" s="1"/>
  <c r="S15" i="24"/>
  <c r="BJ161" i="10"/>
  <c r="S11" i="24"/>
  <c r="BJ157" i="10"/>
  <c r="BL221" i="10" s="1"/>
  <c r="S26" i="24"/>
  <c r="BJ172" i="10"/>
  <c r="BN180" i="10"/>
  <c r="BI135" i="10"/>
  <c r="BI123" i="10"/>
  <c r="BI144" i="10"/>
  <c r="BI131" i="10"/>
  <c r="M48" i="27" s="1"/>
  <c r="BI126" i="10"/>
  <c r="BI141" i="10"/>
  <c r="BI130" i="10"/>
  <c r="BI124" i="10"/>
  <c r="BI136" i="10"/>
  <c r="BI125" i="10"/>
  <c r="BI92" i="10"/>
  <c r="BM225" i="10"/>
  <c r="BM227" i="10" s="1"/>
  <c r="BK163" i="10"/>
  <c r="CY29" i="9"/>
  <c r="BG35" i="9"/>
  <c r="BG100" i="9"/>
  <c r="DQ29" i="9"/>
  <c r="BH216" i="10"/>
  <c r="BH215" i="10" s="1"/>
  <c r="BN233" i="10"/>
  <c r="BG22" i="10"/>
  <c r="BK35" i="9"/>
  <c r="BM100" i="9"/>
  <c r="BG64" i="10"/>
  <c r="BF185" i="10"/>
  <c r="BE122" i="10"/>
  <c r="BE153" i="10" s="1"/>
  <c r="BD7" i="10"/>
  <c r="BE43" i="10"/>
  <c r="BE41" i="10" s="1"/>
  <c r="BE5" i="10"/>
  <c r="BN34" i="9"/>
  <c r="BE34" i="9" s="1"/>
  <c r="BG135" i="9"/>
  <c r="BN135" i="9" s="1"/>
  <c r="BE135" i="9" s="1"/>
  <c r="S10" i="24"/>
  <c r="BJ156" i="10"/>
  <c r="BL220" i="10" s="1"/>
  <c r="S8" i="24"/>
  <c r="S12" i="24" s="1"/>
  <c r="BJ127" i="10"/>
  <c r="BJ132" i="10" s="1"/>
  <c r="N15" i="27"/>
  <c r="BJ154" i="10"/>
  <c r="S9" i="24"/>
  <c r="BJ155" i="10"/>
  <c r="BL219" i="10" s="1"/>
  <c r="S21" i="24"/>
  <c r="BJ167" i="10"/>
  <c r="BL231" i="10" s="1"/>
  <c r="BJ137" i="10"/>
  <c r="S20" i="24"/>
  <c r="S22" i="24" s="1"/>
  <c r="S23" i="24" s="1"/>
  <c r="BJ166" i="10"/>
  <c r="S33" i="24"/>
  <c r="S34" i="24" s="1"/>
  <c r="BJ179" i="10"/>
  <c r="BK168" i="10"/>
  <c r="BM230" i="10"/>
  <c r="T24" i="24"/>
  <c r="T27" i="24"/>
  <c r="T30" i="24" s="1"/>
  <c r="T31" i="24" s="1"/>
  <c r="BG67" i="9"/>
  <c r="BN67" i="9" s="1"/>
  <c r="BE67" i="9" s="1"/>
  <c r="BG184" i="10"/>
  <c r="BG183" i="10" s="1"/>
  <c r="BG217" i="10"/>
  <c r="BG12" i="10"/>
  <c r="BG17" i="10" s="1"/>
  <c r="BK132" i="10"/>
  <c r="BJ35" i="9"/>
  <c r="BJ136" i="9" s="1"/>
  <c r="BI100" i="9"/>
  <c r="DC147" i="10"/>
  <c r="DC146" i="10"/>
  <c r="K38" i="27"/>
  <c r="K39" i="27"/>
  <c r="K37" i="27"/>
  <c r="K36" i="27"/>
  <c r="ES14" i="10" l="1"/>
  <c r="ES9" i="10"/>
  <c r="ES13" i="10"/>
  <c r="ES12" i="10"/>
  <c r="ES11" i="10"/>
  <c r="ES10" i="10"/>
  <c r="GO14" i="10"/>
  <c r="GO13" i="10"/>
  <c r="GO12" i="10"/>
  <c r="GO11" i="10"/>
  <c r="GO10" i="10"/>
  <c r="GO9" i="10" s="1"/>
  <c r="DA65" i="10"/>
  <c r="DA66" i="10"/>
  <c r="DA60" i="10"/>
  <c r="DA64" i="10"/>
  <c r="DA59" i="10"/>
  <c r="DA58" i="10"/>
  <c r="DA54" i="10"/>
  <c r="DA53" i="10"/>
  <c r="DA52" i="10"/>
  <c r="DA50" i="10"/>
  <c r="DA49" i="10"/>
  <c r="DA51" i="10"/>
  <c r="DA47" i="10"/>
  <c r="DA46" i="10"/>
  <c r="GO64" i="10"/>
  <c r="O58" i="16" s="1"/>
  <c r="GO66" i="10"/>
  <c r="O60" i="16" s="1"/>
  <c r="GO59" i="10"/>
  <c r="GO65" i="10"/>
  <c r="GO53" i="10"/>
  <c r="GO51" i="10"/>
  <c r="GO63" i="10"/>
  <c r="GO52" i="10"/>
  <c r="GO60" i="10"/>
  <c r="GO58" i="10"/>
  <c r="GO57" i="10"/>
  <c r="GO49" i="10"/>
  <c r="GO48" i="10"/>
  <c r="GO47" i="10"/>
  <c r="BE33" i="10"/>
  <c r="BE29" i="10"/>
  <c r="BE16" i="10"/>
  <c r="BE20" i="10"/>
  <c r="BE15" i="10"/>
  <c r="BE9" i="10"/>
  <c r="BE26" i="10"/>
  <c r="BE21" i="10"/>
  <c r="BE11" i="10"/>
  <c r="BE10" i="10"/>
  <c r="BE8" i="10"/>
  <c r="ES51" i="10"/>
  <c r="ES49" i="10"/>
  <c r="ES50" i="10"/>
  <c r="ES48" i="10"/>
  <c r="ES47" i="10"/>
  <c r="ES46" i="10"/>
  <c r="J115" i="10"/>
  <c r="J114" i="10" s="1"/>
  <c r="J109" i="10"/>
  <c r="J117" i="10" s="1"/>
  <c r="J119" i="10" s="1"/>
  <c r="J97" i="10"/>
  <c r="J88" i="10"/>
  <c r="J90" i="10" s="1"/>
  <c r="J116" i="10"/>
  <c r="J102" i="10"/>
  <c r="J89" i="10"/>
  <c r="J82" i="10"/>
  <c r="J81" i="10" s="1"/>
  <c r="J113" i="10"/>
  <c r="J111" i="10"/>
  <c r="J98" i="10"/>
  <c r="J94" i="10"/>
  <c r="J93" i="10" s="1"/>
  <c r="J112" i="10"/>
  <c r="J83" i="10"/>
  <c r="J72" i="10"/>
  <c r="J96" i="10"/>
  <c r="J95" i="10" s="1"/>
  <c r="J87" i="10"/>
  <c r="J84" i="10"/>
  <c r="J100" i="10"/>
  <c r="J99" i="10" s="1"/>
  <c r="J103" i="10" s="1"/>
  <c r="J105" i="10" s="1"/>
  <c r="J86" i="10"/>
  <c r="J85" i="10" s="1"/>
  <c r="J101" i="10"/>
  <c r="J70" i="10"/>
  <c r="J66" i="10"/>
  <c r="J64" i="10"/>
  <c r="J67" i="10" s="1"/>
  <c r="J74" i="10" s="1"/>
  <c r="J76" i="10" s="1"/>
  <c r="J71" i="10"/>
  <c r="J73" i="10"/>
  <c r="J65" i="10"/>
  <c r="J60" i="10"/>
  <c r="J59" i="10"/>
  <c r="J56" i="10"/>
  <c r="J55" i="10"/>
  <c r="J57" i="10" s="1"/>
  <c r="J52" i="10"/>
  <c r="J51" i="10"/>
  <c r="J49" i="10"/>
  <c r="J50" i="10"/>
  <c r="DA18" i="10"/>
  <c r="DA17" i="10"/>
  <c r="DA15" i="10"/>
  <c r="DA14" i="10"/>
  <c r="DA16" i="10"/>
  <c r="DA11" i="10"/>
  <c r="DA10" i="10"/>
  <c r="DA13" i="10"/>
  <c r="DA9" i="10"/>
  <c r="DA12" i="10"/>
  <c r="BE90" i="10"/>
  <c r="BE91" i="10"/>
  <c r="BE85" i="10"/>
  <c r="BE81" i="10"/>
  <c r="BE71" i="10"/>
  <c r="BE84" i="10"/>
  <c r="BE86" i="10"/>
  <c r="BE72" i="10"/>
  <c r="BE67" i="10"/>
  <c r="BE66" i="10"/>
  <c r="BE65" i="10"/>
  <c r="BE60" i="10"/>
  <c r="BE78" i="10"/>
  <c r="BE59" i="10"/>
  <c r="BE58" i="10"/>
  <c r="BE57" i="10"/>
  <c r="BE49" i="10"/>
  <c r="BE54" i="10"/>
  <c r="BE50" i="10"/>
  <c r="BE47" i="10"/>
  <c r="BE46" i="10"/>
  <c r="K34" i="10"/>
  <c r="BJ101" i="9"/>
  <c r="BI136" i="9"/>
  <c r="BH144" i="10"/>
  <c r="Q29" i="24" s="1"/>
  <c r="BM136" i="9"/>
  <c r="BH126" i="10"/>
  <c r="Q11" i="24" s="1"/>
  <c r="BK136" i="9"/>
  <c r="BI101" i="9"/>
  <c r="DC45" i="10"/>
  <c r="BH135" i="10"/>
  <c r="Q20" i="24" s="1"/>
  <c r="Q22" i="24" s="1"/>
  <c r="Q23" i="24" s="1"/>
  <c r="BH131" i="10"/>
  <c r="L48" i="27" s="1"/>
  <c r="BH130" i="10"/>
  <c r="BH125" i="10"/>
  <c r="Q10" i="24" s="1"/>
  <c r="BH123" i="10"/>
  <c r="BH127" i="10" s="1"/>
  <c r="BL136" i="9"/>
  <c r="BH141" i="10"/>
  <c r="BH124" i="10"/>
  <c r="Q9" i="24" s="1"/>
  <c r="DC148" i="10"/>
  <c r="AK33" i="18"/>
  <c r="DA123" i="10"/>
  <c r="O52" i="16"/>
  <c r="O54" i="16"/>
  <c r="GO74" i="10"/>
  <c r="GP124" i="10"/>
  <c r="GP46" i="10"/>
  <c r="GP70" i="10" s="1"/>
  <c r="GP56" i="10"/>
  <c r="P51" i="16"/>
  <c r="P50" i="16" s="1"/>
  <c r="GP127" i="10"/>
  <c r="P44" i="16" s="1"/>
  <c r="GP128" i="10"/>
  <c r="P45" i="16" s="1"/>
  <c r="GP50" i="10"/>
  <c r="GP72" i="10" s="1"/>
  <c r="GP73" i="10"/>
  <c r="Y10" i="18"/>
  <c r="Y24" i="18" s="1"/>
  <c r="L21" i="27"/>
  <c r="X23" i="27"/>
  <c r="DO142" i="10"/>
  <c r="DN140" i="10"/>
  <c r="DC134" i="10"/>
  <c r="Y16" i="18"/>
  <c r="DA3" i="10"/>
  <c r="K28" i="27"/>
  <c r="P59" i="16"/>
  <c r="Y17" i="18"/>
  <c r="AJ32" i="18" s="1"/>
  <c r="DN141" i="10"/>
  <c r="Z30" i="18"/>
  <c r="DB48" i="10"/>
  <c r="DB45" i="10" s="1"/>
  <c r="GP126" i="10"/>
  <c r="L25" i="27"/>
  <c r="Q41" i="16"/>
  <c r="CZ5" i="10"/>
  <c r="CZ43" i="10"/>
  <c r="CZ41" i="10" s="1"/>
  <c r="CZ122" i="10"/>
  <c r="CY7" i="10"/>
  <c r="GN5" i="10"/>
  <c r="GM7" i="10"/>
  <c r="GN122" i="10"/>
  <c r="GN43" i="10"/>
  <c r="GN41" i="10" s="1"/>
  <c r="GP62" i="10"/>
  <c r="P57" i="16"/>
  <c r="P56" i="16" s="1"/>
  <c r="L52" i="27"/>
  <c r="Y13" i="18"/>
  <c r="Y27" i="18" s="1"/>
  <c r="DA145" i="10"/>
  <c r="DA139" i="10"/>
  <c r="GO3" i="10"/>
  <c r="DB20" i="10"/>
  <c r="GP71" i="10"/>
  <c r="GP125" i="10"/>
  <c r="P42" i="16" s="1"/>
  <c r="K27" i="27"/>
  <c r="P53" i="16"/>
  <c r="L22" i="27"/>
  <c r="Y15" i="18"/>
  <c r="Y29" i="18" s="1"/>
  <c r="L29" i="27"/>
  <c r="Y12" i="18"/>
  <c r="Y26" i="18" s="1"/>
  <c r="L26" i="27"/>
  <c r="Q43" i="16"/>
  <c r="DB71" i="10"/>
  <c r="DB70" i="10"/>
  <c r="DB132" i="10"/>
  <c r="DB126" i="10"/>
  <c r="DB131" i="10"/>
  <c r="DB128" i="10"/>
  <c r="DB133" i="10"/>
  <c r="DB127" i="10"/>
  <c r="X11" i="18" s="1"/>
  <c r="DB124" i="10"/>
  <c r="X8" i="18" s="1"/>
  <c r="X19" i="18" s="1"/>
  <c r="DB129" i="10"/>
  <c r="DB125" i="10"/>
  <c r="X9" i="18" s="1"/>
  <c r="X23" i="18" s="1"/>
  <c r="DB130" i="10"/>
  <c r="X14" i="18" s="1"/>
  <c r="X28" i="18" s="1"/>
  <c r="Z18" i="18"/>
  <c r="BM36" i="9"/>
  <c r="BH136" i="9"/>
  <c r="X25" i="18"/>
  <c r="ER43" i="10"/>
  <c r="ER41" i="10" s="1"/>
  <c r="ER5" i="10"/>
  <c r="ER122" i="10"/>
  <c r="EQ7" i="10"/>
  <c r="H1" i="27"/>
  <c r="J151" i="10"/>
  <c r="L9" i="16"/>
  <c r="I43" i="10"/>
  <c r="I41" i="10" s="1"/>
  <c r="L6" i="24"/>
  <c r="T6" i="18"/>
  <c r="I5" i="10"/>
  <c r="H6" i="19"/>
  <c r="I122" i="10"/>
  <c r="H7" i="10"/>
  <c r="I4" i="27"/>
  <c r="I5" i="27"/>
  <c r="I2" i="27"/>
  <c r="I3" i="27"/>
  <c r="I8" i="27"/>
  <c r="I9" i="27"/>
  <c r="I6" i="27"/>
  <c r="J7" i="27"/>
  <c r="J30" i="27"/>
  <c r="J46" i="27"/>
  <c r="O21" i="16"/>
  <c r="O29" i="16" s="1"/>
  <c r="J47" i="27"/>
  <c r="O16" i="16"/>
  <c r="J12" i="27"/>
  <c r="ES3" i="10"/>
  <c r="J110" i="10"/>
  <c r="J69" i="10"/>
  <c r="J53" i="10"/>
  <c r="J48" i="10"/>
  <c r="J61" i="10" s="1"/>
  <c r="M48" i="16"/>
  <c r="M39" i="16"/>
  <c r="M8" i="16"/>
  <c r="M4" i="24"/>
  <c r="M3" i="24"/>
  <c r="M5" i="24"/>
  <c r="M7" i="16"/>
  <c r="M63" i="16"/>
  <c r="O6" i="16"/>
  <c r="O18" i="16"/>
  <c r="O36" i="16" s="1"/>
  <c r="J45" i="27"/>
  <c r="O22" i="16"/>
  <c r="J32" i="10"/>
  <c r="J33" i="10" s="1"/>
  <c r="J16" i="10"/>
  <c r="J36" i="10"/>
  <c r="J20" i="10"/>
  <c r="J8" i="10"/>
  <c r="J27" i="10"/>
  <c r="J3" i="10"/>
  <c r="J20" i="27"/>
  <c r="J19" i="27"/>
  <c r="N5" i="16"/>
  <c r="N10" i="16" s="1"/>
  <c r="N40" i="16" s="1"/>
  <c r="N49" i="16" s="1"/>
  <c r="V3" i="18"/>
  <c r="V7" i="18" s="1"/>
  <c r="J4" i="19"/>
  <c r="J7" i="19" s="1"/>
  <c r="ET129" i="10"/>
  <c r="I13" i="19" s="1"/>
  <c r="ET125" i="10"/>
  <c r="I9" i="19" s="1"/>
  <c r="ET126" i="10"/>
  <c r="I10" i="19" s="1"/>
  <c r="ET127" i="10"/>
  <c r="ET128" i="10"/>
  <c r="ET124" i="10"/>
  <c r="I8" i="19" s="1"/>
  <c r="J12" i="19"/>
  <c r="I17" i="27"/>
  <c r="DW31" i="9"/>
  <c r="DS31" i="9"/>
  <c r="DV31" i="9"/>
  <c r="DY31" i="9"/>
  <c r="DU31" i="9"/>
  <c r="DX31" i="9"/>
  <c r="DG31" i="9"/>
  <c r="DC31" i="9"/>
  <c r="DT31" i="9"/>
  <c r="DF31" i="9"/>
  <c r="DB31" i="9"/>
  <c r="DE31" i="9"/>
  <c r="DA31" i="9"/>
  <c r="DH31" i="9" s="1"/>
  <c r="DD31" i="9"/>
  <c r="CT31" i="9"/>
  <c r="CR31" i="9"/>
  <c r="CN31" i="9"/>
  <c r="BL69" i="9" s="1"/>
  <c r="CI31" i="9"/>
  <c r="CP31" i="9" s="1"/>
  <c r="DK31" i="9"/>
  <c r="CU31" i="9"/>
  <c r="CX31" i="9"/>
  <c r="CS31" i="9"/>
  <c r="DN31" i="9"/>
  <c r="DO31" i="9"/>
  <c r="CJ31" i="9"/>
  <c r="BH69" i="9" s="1"/>
  <c r="CL31" i="9"/>
  <c r="BJ69" i="9" s="1"/>
  <c r="DJ31" i="9"/>
  <c r="CW31" i="9"/>
  <c r="CV31" i="9"/>
  <c r="CM31" i="9"/>
  <c r="BK69" i="9" s="1"/>
  <c r="CK31" i="9"/>
  <c r="BI69" i="9" s="1"/>
  <c r="DL31" i="9"/>
  <c r="DM31" i="9"/>
  <c r="DP31" i="9"/>
  <c r="CO31" i="9"/>
  <c r="BM69" i="9" s="1"/>
  <c r="K125" i="10"/>
  <c r="N12" i="16" s="1"/>
  <c r="N11" i="16" s="1"/>
  <c r="K147" i="10"/>
  <c r="I14" i="27" s="1"/>
  <c r="K126" i="10"/>
  <c r="N13" i="16" s="1"/>
  <c r="K139" i="10"/>
  <c r="N26" i="16" s="1"/>
  <c r="K148" i="10"/>
  <c r="K129" i="10"/>
  <c r="K137" i="10"/>
  <c r="N24" i="16" s="1"/>
  <c r="K134" i="10"/>
  <c r="K130" i="10"/>
  <c r="N17" i="16" s="1"/>
  <c r="K141" i="10"/>
  <c r="N28" i="16" s="1"/>
  <c r="K124" i="10"/>
  <c r="K121" i="10" s="1"/>
  <c r="K128" i="10"/>
  <c r="K136" i="10"/>
  <c r="N23" i="16" s="1"/>
  <c r="K142" i="10"/>
  <c r="I13" i="27" s="1"/>
  <c r="K127" i="10"/>
  <c r="N14" i="16" s="1"/>
  <c r="K146" i="10"/>
  <c r="N33" i="16" s="1"/>
  <c r="K145" i="10"/>
  <c r="N32" i="16" s="1"/>
  <c r="N34" i="16" s="1"/>
  <c r="N35" i="16" s="1"/>
  <c r="K135" i="10"/>
  <c r="K138" i="10"/>
  <c r="N25" i="16" s="1"/>
  <c r="K140" i="10"/>
  <c r="N27" i="16" s="1"/>
  <c r="U5" i="18"/>
  <c r="U22" i="18"/>
  <c r="U4" i="18"/>
  <c r="K156" i="10"/>
  <c r="K159" i="10"/>
  <c r="K175" i="10"/>
  <c r="K167" i="10"/>
  <c r="K169" i="10"/>
  <c r="K160" i="10"/>
  <c r="K158" i="10"/>
  <c r="K155" i="10"/>
  <c r="K177" i="10"/>
  <c r="K176" i="10"/>
  <c r="K166" i="10"/>
  <c r="K170" i="10"/>
  <c r="K174" i="10"/>
  <c r="K153" i="10"/>
  <c r="K171" i="10"/>
  <c r="K165" i="10"/>
  <c r="K157" i="10"/>
  <c r="I24" i="27" s="1"/>
  <c r="K168" i="10"/>
  <c r="K163" i="10"/>
  <c r="K164" i="10"/>
  <c r="K154" i="10"/>
  <c r="J11" i="27"/>
  <c r="L131" i="10"/>
  <c r="J10" i="27" s="1"/>
  <c r="O15" i="16"/>
  <c r="V51" i="27"/>
  <c r="V32" i="27"/>
  <c r="V31" i="27"/>
  <c r="V34" i="27"/>
  <c r="V33" i="27"/>
  <c r="J11" i="19"/>
  <c r="I18" i="27"/>
  <c r="BF22" i="10"/>
  <c r="BF73" i="10"/>
  <c r="BH92" i="10"/>
  <c r="BH148" i="10"/>
  <c r="Q33" i="24" s="1"/>
  <c r="Q34" i="24" s="1"/>
  <c r="BM145" i="10"/>
  <c r="Q16" i="27" s="1"/>
  <c r="Q50" i="27"/>
  <c r="BF48" i="10"/>
  <c r="BF51" i="10" s="1"/>
  <c r="BF55" i="10" s="1"/>
  <c r="BF61" i="10" s="1"/>
  <c r="BH36" i="9"/>
  <c r="BN100" i="9"/>
  <c r="BE100" i="9" s="1"/>
  <c r="BJ36" i="9"/>
  <c r="BL36" i="9"/>
  <c r="BL137" i="9" s="1"/>
  <c r="BG68" i="10"/>
  <c r="BG75" i="10" s="1"/>
  <c r="BG79" i="10" s="1"/>
  <c r="BG82" i="10" s="1"/>
  <c r="BG87" i="10" s="1"/>
  <c r="BG141" i="10" s="1"/>
  <c r="BJ138" i="10"/>
  <c r="BJ142" i="10" s="1"/>
  <c r="BK101" i="9"/>
  <c r="BE3" i="10"/>
  <c r="N2" i="24" s="1"/>
  <c r="N7" i="24" s="1"/>
  <c r="BC7" i="10"/>
  <c r="BD43" i="10"/>
  <c r="BD41" i="10" s="1"/>
  <c r="BD122" i="10"/>
  <c r="BD153" i="10" s="1"/>
  <c r="BD5" i="10"/>
  <c r="BG136" i="9"/>
  <c r="BN136" i="9" s="1"/>
  <c r="BE136" i="9" s="1"/>
  <c r="BN35" i="9"/>
  <c r="BE35" i="9" s="1"/>
  <c r="R21" i="24"/>
  <c r="BI167" i="10"/>
  <c r="BK231" i="10" s="1"/>
  <c r="R15" i="24"/>
  <c r="BI161" i="10"/>
  <c r="R11" i="24"/>
  <c r="BI157" i="10"/>
  <c r="BK221" i="10" s="1"/>
  <c r="R29" i="24"/>
  <c r="BI175" i="10"/>
  <c r="BK239" i="10" s="1"/>
  <c r="BI137" i="10"/>
  <c r="R20" i="24"/>
  <c r="R22" i="24" s="1"/>
  <c r="R23" i="24" s="1"/>
  <c r="BI166" i="10"/>
  <c r="Q26" i="24"/>
  <c r="BH172" i="10"/>
  <c r="BH156" i="10"/>
  <c r="BH155" i="10"/>
  <c r="BH154" i="10"/>
  <c r="Q21" i="24"/>
  <c r="BH167" i="10"/>
  <c r="BM180" i="10"/>
  <c r="BG68" i="9"/>
  <c r="BN68" i="9" s="1"/>
  <c r="BE68" i="9" s="1"/>
  <c r="CY30" i="9"/>
  <c r="BG36" i="9"/>
  <c r="BF69" i="9"/>
  <c r="BF102" i="9"/>
  <c r="BF138" i="9"/>
  <c r="BF37" i="9"/>
  <c r="BG23" i="10"/>
  <c r="BG27" i="10" s="1"/>
  <c r="BG30" i="10" s="1"/>
  <c r="BG34" i="10" s="1"/>
  <c r="BF64" i="10"/>
  <c r="BM232" i="10"/>
  <c r="BM233" i="10" s="1"/>
  <c r="BM237" i="10" s="1"/>
  <c r="BM240" i="10" s="1"/>
  <c r="BK169" i="10"/>
  <c r="BJ168" i="10"/>
  <c r="BL230" i="10"/>
  <c r="S17" i="24"/>
  <c r="S18" i="24" s="1"/>
  <c r="S13" i="24"/>
  <c r="BG216" i="10"/>
  <c r="BG215" i="10" s="1"/>
  <c r="S27" i="24"/>
  <c r="S30" i="24" s="1"/>
  <c r="S31" i="24" s="1"/>
  <c r="S24" i="24"/>
  <c r="BJ158" i="10"/>
  <c r="BJ163" i="10" s="1"/>
  <c r="BL218" i="10"/>
  <c r="BL222" i="10" s="1"/>
  <c r="BE45" i="10"/>
  <c r="BE185" i="10"/>
  <c r="BF217" i="10"/>
  <c r="BF184" i="10"/>
  <c r="BF183" i="10" s="1"/>
  <c r="BN237" i="10"/>
  <c r="BN240" i="10" s="1"/>
  <c r="R10" i="24"/>
  <c r="BI156" i="10"/>
  <c r="BK220" i="10" s="1"/>
  <c r="R9" i="24"/>
  <c r="BI155" i="10"/>
  <c r="BK219" i="10" s="1"/>
  <c r="R26" i="24"/>
  <c r="BI172" i="10"/>
  <c r="R16" i="24"/>
  <c r="BI162" i="10"/>
  <c r="BK226" i="10" s="1"/>
  <c r="BI127" i="10"/>
  <c r="R8" i="24"/>
  <c r="R12" i="24" s="1"/>
  <c r="M15" i="27"/>
  <c r="BI154" i="10"/>
  <c r="R33" i="24"/>
  <c r="R34" i="24" s="1"/>
  <c r="BI179" i="10"/>
  <c r="BH166" i="10"/>
  <c r="BH175" i="10"/>
  <c r="BH162" i="10"/>
  <c r="BH157" i="10"/>
  <c r="BJ221" i="10" s="1"/>
  <c r="Q15" i="24"/>
  <c r="BH132" i="10"/>
  <c r="BH161" i="10"/>
  <c r="BL236" i="10"/>
  <c r="BL225" i="10"/>
  <c r="DQ30" i="9"/>
  <c r="BG101" i="9"/>
  <c r="BM149" i="10"/>
  <c r="CB33" i="9"/>
  <c r="CC32" i="9"/>
  <c r="CD32" i="9" s="1"/>
  <c r="CF32" i="9" s="1"/>
  <c r="BL180" i="10"/>
  <c r="BK138" i="10"/>
  <c r="BF12" i="10"/>
  <c r="BF17" i="10" s="1"/>
  <c r="DZ30" i="9"/>
  <c r="BK36" i="9"/>
  <c r="BM101" i="9"/>
  <c r="BH101" i="9"/>
  <c r="BI36" i="9"/>
  <c r="DB146" i="10"/>
  <c r="DB147" i="10"/>
  <c r="J38" i="27"/>
  <c r="J39" i="27"/>
  <c r="J36" i="27"/>
  <c r="J37" i="27"/>
  <c r="ER51" i="10" l="1"/>
  <c r="ER50" i="10"/>
  <c r="ER48" i="10"/>
  <c r="ER49" i="10"/>
  <c r="ER47" i="10"/>
  <c r="ER46" i="10"/>
  <c r="GN65" i="10"/>
  <c r="GN60" i="10"/>
  <c r="N54" i="16" s="1"/>
  <c r="GN59" i="10"/>
  <c r="GN58" i="10"/>
  <c r="GN57" i="10"/>
  <c r="GN64" i="10"/>
  <c r="N58" i="16" s="1"/>
  <c r="GN53" i="10"/>
  <c r="GN51" i="10"/>
  <c r="GN66" i="10"/>
  <c r="N60" i="16" s="1"/>
  <c r="GN63" i="10"/>
  <c r="GN52" i="10"/>
  <c r="GN74" i="10" s="1"/>
  <c r="GN49" i="10"/>
  <c r="GN48" i="10"/>
  <c r="GN47" i="10"/>
  <c r="BD90" i="10"/>
  <c r="BD84" i="10"/>
  <c r="BD91" i="10"/>
  <c r="BD85" i="10"/>
  <c r="BD86" i="10"/>
  <c r="BD81" i="10"/>
  <c r="BD78" i="10"/>
  <c r="BD71" i="10"/>
  <c r="BD72" i="10"/>
  <c r="BD67" i="10"/>
  <c r="BD66" i="10"/>
  <c r="BD54" i="10"/>
  <c r="BD60" i="10"/>
  <c r="BD65" i="10"/>
  <c r="BD50" i="10"/>
  <c r="BD57" i="10"/>
  <c r="BD59" i="10"/>
  <c r="BD58" i="10"/>
  <c r="BD49" i="10"/>
  <c r="BD47" i="10"/>
  <c r="BD46" i="10"/>
  <c r="I116" i="10"/>
  <c r="I111" i="10"/>
  <c r="I110" i="10" s="1"/>
  <c r="I113" i="10"/>
  <c r="I109" i="10"/>
  <c r="I117" i="10" s="1"/>
  <c r="I119" i="10" s="1"/>
  <c r="I98" i="10"/>
  <c r="I89" i="10"/>
  <c r="I112" i="10"/>
  <c r="I101" i="10"/>
  <c r="I100" i="10"/>
  <c r="I96" i="10"/>
  <c r="I95" i="10" s="1"/>
  <c r="I83" i="10"/>
  <c r="I102" i="10"/>
  <c r="I97" i="10"/>
  <c r="I71" i="10"/>
  <c r="I94" i="10"/>
  <c r="I93" i="10" s="1"/>
  <c r="I87" i="10"/>
  <c r="I115" i="10"/>
  <c r="I88" i="10"/>
  <c r="I90" i="10" s="1"/>
  <c r="I86" i="10"/>
  <c r="I85" i="10" s="1"/>
  <c r="I73" i="10"/>
  <c r="I70" i="10"/>
  <c r="I84" i="10"/>
  <c r="I82" i="10"/>
  <c r="I81" i="10" s="1"/>
  <c r="I72" i="10"/>
  <c r="I64" i="10"/>
  <c r="I59" i="10"/>
  <c r="I65" i="10"/>
  <c r="I56" i="10"/>
  <c r="I66" i="10"/>
  <c r="I60" i="10"/>
  <c r="I52" i="10"/>
  <c r="I49" i="10"/>
  <c r="I48" i="10" s="1"/>
  <c r="I61" i="10" s="1"/>
  <c r="I55" i="10"/>
  <c r="I50" i="10"/>
  <c r="I51" i="10"/>
  <c r="I53" i="10" s="1"/>
  <c r="CZ66" i="10"/>
  <c r="CZ60" i="10"/>
  <c r="CZ64" i="10"/>
  <c r="CZ52" i="10"/>
  <c r="CZ51" i="10"/>
  <c r="CZ58" i="10"/>
  <c r="CZ54" i="10"/>
  <c r="CZ53" i="10"/>
  <c r="CZ65" i="10"/>
  <c r="CZ59" i="10"/>
  <c r="CZ49" i="10"/>
  <c r="CZ47" i="10"/>
  <c r="CZ46" i="10"/>
  <c r="CZ50" i="10"/>
  <c r="BD15" i="10"/>
  <c r="BD33" i="10"/>
  <c r="BD29" i="10"/>
  <c r="BD16" i="10"/>
  <c r="BD26" i="10"/>
  <c r="BD21" i="10"/>
  <c r="BD20" i="10"/>
  <c r="BD10" i="10"/>
  <c r="BD8" i="10"/>
  <c r="BD9" i="10"/>
  <c r="BD11" i="10"/>
  <c r="ER10" i="10"/>
  <c r="ER14" i="10"/>
  <c r="ER9" i="10"/>
  <c r="ER13" i="10"/>
  <c r="ER12" i="10"/>
  <c r="ER11" i="10"/>
  <c r="GN10" i="10"/>
  <c r="GN9" i="10" s="1"/>
  <c r="GN14" i="10"/>
  <c r="GN13" i="10"/>
  <c r="GN12" i="10"/>
  <c r="GN11" i="10"/>
  <c r="CZ14" i="10"/>
  <c r="CZ18" i="10"/>
  <c r="CZ16" i="10"/>
  <c r="CZ13" i="10"/>
  <c r="CZ12" i="10"/>
  <c r="CZ11" i="10"/>
  <c r="CZ15" i="10"/>
  <c r="CZ17" i="10"/>
  <c r="CZ10" i="10"/>
  <c r="CZ9" i="10"/>
  <c r="BH37" i="9"/>
  <c r="BJ137" i="9"/>
  <c r="BI137" i="9"/>
  <c r="BJ102" i="9"/>
  <c r="BH137" i="9"/>
  <c r="BH137" i="10"/>
  <c r="BH138" i="10" s="1"/>
  <c r="BF68" i="10"/>
  <c r="BF75" i="10" s="1"/>
  <c r="BF79" i="10" s="1"/>
  <c r="BF82" i="10" s="1"/>
  <c r="BF87" i="10" s="1"/>
  <c r="BF148" i="10" s="1"/>
  <c r="L15" i="27"/>
  <c r="BH102" i="9"/>
  <c r="J34" i="10"/>
  <c r="Q16" i="24"/>
  <c r="BK137" i="9"/>
  <c r="Q8" i="24"/>
  <c r="Q12" i="24" s="1"/>
  <c r="Q17" i="24" s="1"/>
  <c r="Q18" i="24" s="1"/>
  <c r="BM137" i="9"/>
  <c r="BG144" i="10"/>
  <c r="P29" i="24" s="1"/>
  <c r="BJ239" i="10"/>
  <c r="BI37" i="9"/>
  <c r="Y18" i="18"/>
  <c r="DB148" i="10"/>
  <c r="K21" i="27"/>
  <c r="X10" i="18"/>
  <c r="X24" i="18" s="1"/>
  <c r="BH179" i="10"/>
  <c r="X17" i="18"/>
  <c r="AI32" i="18" s="1"/>
  <c r="DM141" i="10"/>
  <c r="X16" i="18"/>
  <c r="AI31" i="18" s="1"/>
  <c r="DM140" i="10"/>
  <c r="DB134" i="10"/>
  <c r="GL7" i="10"/>
  <c r="GM122" i="10"/>
  <c r="GM5" i="10"/>
  <c r="GM43" i="10"/>
  <c r="GM41" i="10" s="1"/>
  <c r="CZ123" i="10"/>
  <c r="DA20" i="10"/>
  <c r="GO128" i="10"/>
  <c r="O45" i="16" s="1"/>
  <c r="GO126" i="10"/>
  <c r="GO127" i="10"/>
  <c r="O44" i="16" s="1"/>
  <c r="GO73" i="10"/>
  <c r="GO50" i="10"/>
  <c r="GO72" i="10" s="1"/>
  <c r="DA71" i="10"/>
  <c r="DA132" i="10"/>
  <c r="DA70" i="10"/>
  <c r="K52" i="27"/>
  <c r="X13" i="18"/>
  <c r="X27" i="18" s="1"/>
  <c r="K29" i="27"/>
  <c r="X12" i="18"/>
  <c r="X26" i="18" s="1"/>
  <c r="GN3" i="10"/>
  <c r="CZ3" i="10"/>
  <c r="K26" i="27"/>
  <c r="P43" i="16"/>
  <c r="W23" i="27"/>
  <c r="DN142" i="10"/>
  <c r="GO46" i="10"/>
  <c r="GO70" i="10" s="1"/>
  <c r="GO124" i="10"/>
  <c r="J27" i="27"/>
  <c r="O53" i="16"/>
  <c r="GO56" i="10"/>
  <c r="O51" i="16"/>
  <c r="O50" i="16" s="1"/>
  <c r="DA48" i="10"/>
  <c r="DA57" i="10"/>
  <c r="DA127" i="10"/>
  <c r="W11" i="18" s="1"/>
  <c r="W25" i="18" s="1"/>
  <c r="DA129" i="10"/>
  <c r="DA128" i="10"/>
  <c r="DA131" i="10"/>
  <c r="DA125" i="10"/>
  <c r="W9" i="18" s="1"/>
  <c r="W23" i="18" s="1"/>
  <c r="DA130" i="10"/>
  <c r="W14" i="18" s="1"/>
  <c r="W28" i="18" s="1"/>
  <c r="DA124" i="10"/>
  <c r="W8" i="18" s="1"/>
  <c r="W19" i="18" s="1"/>
  <c r="DA133" i="10"/>
  <c r="DA126" i="10"/>
  <c r="CZ145" i="10"/>
  <c r="CZ139" i="10"/>
  <c r="GO62" i="10"/>
  <c r="O57" i="16"/>
  <c r="O56" i="16" s="1"/>
  <c r="BF23" i="10"/>
  <c r="BF27" i="10" s="1"/>
  <c r="BF30" i="10" s="1"/>
  <c r="BF34" i="10" s="1"/>
  <c r="X15" i="18"/>
  <c r="X29" i="18" s="1"/>
  <c r="K22" i="27"/>
  <c r="N52" i="16"/>
  <c r="CY122" i="10"/>
  <c r="CY43" i="10"/>
  <c r="CY41" i="10" s="1"/>
  <c r="CY5" i="10"/>
  <c r="CX7" i="10"/>
  <c r="AJ31" i="18"/>
  <c r="AJ33" i="18" s="1"/>
  <c r="Y30" i="18"/>
  <c r="K25" i="27"/>
  <c r="P41" i="16"/>
  <c r="J28" i="27"/>
  <c r="O59" i="16"/>
  <c r="GO71" i="10"/>
  <c r="GO125" i="10"/>
  <c r="O42" i="16" s="1"/>
  <c r="DX32" i="9"/>
  <c r="DT32" i="9"/>
  <c r="DW32" i="9"/>
  <c r="DS32" i="9"/>
  <c r="DV32" i="9"/>
  <c r="DD32" i="9"/>
  <c r="DG32" i="9"/>
  <c r="DC32" i="9"/>
  <c r="DY32" i="9"/>
  <c r="DF32" i="9"/>
  <c r="DB32" i="9"/>
  <c r="DA32" i="9"/>
  <c r="DH32" i="9" s="1"/>
  <c r="DU32" i="9"/>
  <c r="DE32" i="9"/>
  <c r="CS32" i="9"/>
  <c r="CU32" i="9"/>
  <c r="CT32" i="9"/>
  <c r="CK32" i="9"/>
  <c r="CJ32" i="9"/>
  <c r="BH70" i="9" s="1"/>
  <c r="DK32" i="9"/>
  <c r="DN32" i="9"/>
  <c r="DM32" i="9"/>
  <c r="CL32" i="9"/>
  <c r="BJ70" i="9" s="1"/>
  <c r="CN32" i="9"/>
  <c r="BL70" i="9" s="1"/>
  <c r="DP32" i="9"/>
  <c r="DJ32" i="9"/>
  <c r="DL32" i="9"/>
  <c r="CM32" i="9"/>
  <c r="CW32" i="9"/>
  <c r="CV32" i="9"/>
  <c r="CX32" i="9"/>
  <c r="DO32" i="9"/>
  <c r="CI32" i="9"/>
  <c r="CP32" i="9" s="1"/>
  <c r="CR32" i="9"/>
  <c r="CO32" i="9"/>
  <c r="BM70" i="9" s="1"/>
  <c r="ES128" i="10"/>
  <c r="ES127" i="10"/>
  <c r="ES129" i="10"/>
  <c r="H13" i="19" s="1"/>
  <c r="ES126" i="10"/>
  <c r="H10" i="19" s="1"/>
  <c r="ES125" i="10"/>
  <c r="H9" i="19" s="1"/>
  <c r="ES124" i="10"/>
  <c r="H8" i="19" s="1"/>
  <c r="N22" i="16"/>
  <c r="I45" i="27"/>
  <c r="I12" i="27"/>
  <c r="N16" i="16"/>
  <c r="I99" i="10"/>
  <c r="I103" i="10" s="1"/>
  <c r="I105" i="10" s="1"/>
  <c r="I57" i="10"/>
  <c r="I69" i="10"/>
  <c r="I114" i="10"/>
  <c r="I67" i="10"/>
  <c r="I74" i="10" s="1"/>
  <c r="I76" i="10" s="1"/>
  <c r="EQ43" i="10"/>
  <c r="EQ41" i="10" s="1"/>
  <c r="EP7" i="10"/>
  <c r="EQ5" i="10"/>
  <c r="EQ122" i="10"/>
  <c r="N6" i="16"/>
  <c r="N18" i="16"/>
  <c r="N36" i="16" s="1"/>
  <c r="I12" i="19"/>
  <c r="H17" i="27"/>
  <c r="I4" i="19"/>
  <c r="I7" i="19" s="1"/>
  <c r="M5" i="16"/>
  <c r="M10" i="16" s="1"/>
  <c r="M40" i="16" s="1"/>
  <c r="M49" i="16" s="1"/>
  <c r="U3" i="18"/>
  <c r="U7" i="18" s="1"/>
  <c r="J128" i="10"/>
  <c r="J139" i="10"/>
  <c r="M26" i="16" s="1"/>
  <c r="J137" i="10"/>
  <c r="M24" i="16" s="1"/>
  <c r="J140" i="10"/>
  <c r="M27" i="16" s="1"/>
  <c r="J142" i="10"/>
  <c r="H13" i="27" s="1"/>
  <c r="J147" i="10"/>
  <c r="H14" i="27" s="1"/>
  <c r="J130" i="10"/>
  <c r="M17" i="16" s="1"/>
  <c r="J135" i="10"/>
  <c r="J127" i="10"/>
  <c r="M14" i="16" s="1"/>
  <c r="J138" i="10"/>
  <c r="M25" i="16" s="1"/>
  <c r="J141" i="10"/>
  <c r="M28" i="16" s="1"/>
  <c r="J125" i="10"/>
  <c r="M12" i="16" s="1"/>
  <c r="M11" i="16" s="1"/>
  <c r="J126" i="10"/>
  <c r="M13" i="16" s="1"/>
  <c r="J148" i="10"/>
  <c r="J146" i="10"/>
  <c r="M33" i="16" s="1"/>
  <c r="J124" i="10"/>
  <c r="J121" i="10" s="1"/>
  <c r="J136" i="10"/>
  <c r="M23" i="16" s="1"/>
  <c r="J145" i="10"/>
  <c r="M32" i="16" s="1"/>
  <c r="M34" i="16" s="1"/>
  <c r="M35" i="16" s="1"/>
  <c r="J129" i="10"/>
  <c r="J134" i="10"/>
  <c r="I8" i="10"/>
  <c r="I16" i="10"/>
  <c r="I32" i="10"/>
  <c r="I33" i="10" s="1"/>
  <c r="I27" i="10"/>
  <c r="I3" i="10"/>
  <c r="I36" i="10"/>
  <c r="I20" i="10"/>
  <c r="L3" i="24"/>
  <c r="L48" i="16"/>
  <c r="L39" i="16"/>
  <c r="L7" i="16"/>
  <c r="L4" i="24"/>
  <c r="L63" i="16"/>
  <c r="L8" i="16"/>
  <c r="L5" i="24"/>
  <c r="K131" i="10"/>
  <c r="I10" i="27" s="1"/>
  <c r="N15" i="16"/>
  <c r="I11" i="27"/>
  <c r="I47" i="27"/>
  <c r="I46" i="27"/>
  <c r="N21" i="16"/>
  <c r="N29" i="16" s="1"/>
  <c r="H18" i="27"/>
  <c r="I11" i="19"/>
  <c r="I19" i="27"/>
  <c r="I20" i="27"/>
  <c r="H5" i="10"/>
  <c r="G7" i="10"/>
  <c r="H43" i="10"/>
  <c r="H41" i="10" s="1"/>
  <c r="K9" i="16"/>
  <c r="H122" i="10"/>
  <c r="S6" i="18"/>
  <c r="G6" i="19"/>
  <c r="K6" i="24"/>
  <c r="T5" i="18"/>
  <c r="T22" i="18"/>
  <c r="T4" i="18"/>
  <c r="J157" i="10"/>
  <c r="H24" i="27" s="1"/>
  <c r="J174" i="10"/>
  <c r="J171" i="10"/>
  <c r="J175" i="10"/>
  <c r="J177" i="10"/>
  <c r="J156" i="10"/>
  <c r="J163" i="10"/>
  <c r="J153" i="10"/>
  <c r="J169" i="10"/>
  <c r="J160" i="10"/>
  <c r="J159" i="10"/>
  <c r="J170" i="10"/>
  <c r="J158" i="10"/>
  <c r="J164" i="10"/>
  <c r="J154" i="10"/>
  <c r="J168" i="10"/>
  <c r="J165" i="10"/>
  <c r="J167" i="10"/>
  <c r="J166" i="10"/>
  <c r="J155" i="10"/>
  <c r="J176" i="10"/>
  <c r="ER3" i="10"/>
  <c r="U51" i="27"/>
  <c r="U34" i="27"/>
  <c r="U33" i="27"/>
  <c r="U32" i="27"/>
  <c r="U31" i="27"/>
  <c r="I30" i="27"/>
  <c r="I7" i="27"/>
  <c r="G1" i="27"/>
  <c r="I151" i="10"/>
  <c r="H9" i="27"/>
  <c r="H6" i="27"/>
  <c r="H5" i="27"/>
  <c r="H8" i="27"/>
  <c r="H2" i="27"/>
  <c r="H4" i="27"/>
  <c r="H3" i="27"/>
  <c r="BG135" i="10"/>
  <c r="BG166" i="10" s="1"/>
  <c r="BE48" i="10"/>
  <c r="BE51" i="10" s="1"/>
  <c r="BE55" i="10" s="1"/>
  <c r="BE61" i="10" s="1"/>
  <c r="BG92" i="10"/>
  <c r="BG148" i="10"/>
  <c r="P33" i="24" s="1"/>
  <c r="P34" i="24" s="1"/>
  <c r="BG126" i="10"/>
  <c r="BG157" i="10" s="1"/>
  <c r="BI221" i="10" s="1"/>
  <c r="BG136" i="10"/>
  <c r="BG167" i="10" s="1"/>
  <c r="BI231" i="10" s="1"/>
  <c r="BG124" i="10"/>
  <c r="P9" i="24" s="1"/>
  <c r="BJ145" i="10"/>
  <c r="N16" i="27" s="1"/>
  <c r="N50" i="27"/>
  <c r="BG130" i="10"/>
  <c r="P15" i="24" s="1"/>
  <c r="BG125" i="10"/>
  <c r="BG156" i="10" s="1"/>
  <c r="BI220" i="10" s="1"/>
  <c r="BG123" i="10"/>
  <c r="BG154" i="10" s="1"/>
  <c r="BG131" i="10"/>
  <c r="BL37" i="9"/>
  <c r="BM37" i="9"/>
  <c r="BN101" i="9"/>
  <c r="BE101" i="9" s="1"/>
  <c r="BE73" i="10"/>
  <c r="BJ37" i="9"/>
  <c r="BJ138" i="9" s="1"/>
  <c r="BL102" i="9"/>
  <c r="BK102" i="9"/>
  <c r="CB34" i="9"/>
  <c r="CC33" i="9"/>
  <c r="CD33" i="9" s="1"/>
  <c r="CF33" i="9" s="1"/>
  <c r="BF136" i="10"/>
  <c r="BF135" i="10"/>
  <c r="BF144" i="10"/>
  <c r="BF123" i="10"/>
  <c r="BK142" i="10"/>
  <c r="BK70" i="9"/>
  <c r="BF38" i="9"/>
  <c r="BF70" i="9"/>
  <c r="BI70" i="9"/>
  <c r="BF139" i="9"/>
  <c r="BF103" i="9"/>
  <c r="BK236" i="10"/>
  <c r="BL232" i="10"/>
  <c r="BJ169" i="10"/>
  <c r="BG69" i="9"/>
  <c r="BN69" i="9" s="1"/>
  <c r="BE69" i="9" s="1"/>
  <c r="DQ31" i="9"/>
  <c r="BG102" i="9"/>
  <c r="BH158" i="10"/>
  <c r="BH163" i="10" s="1"/>
  <c r="BJ218" i="10"/>
  <c r="Q13" i="24"/>
  <c r="BJ236" i="10"/>
  <c r="R27" i="24"/>
  <c r="R30" i="24" s="1"/>
  <c r="R31" i="24" s="1"/>
  <c r="R24" i="24"/>
  <c r="BK225" i="10"/>
  <c r="P26" i="24"/>
  <c r="BG172" i="10"/>
  <c r="BG155" i="10"/>
  <c r="BI219" i="10" s="1"/>
  <c r="BG175" i="10"/>
  <c r="BI239" i="10" s="1"/>
  <c r="BD185" i="10"/>
  <c r="BC122" i="10"/>
  <c r="BC153" i="10" s="1"/>
  <c r="BB7" i="10"/>
  <c r="BC43" i="10"/>
  <c r="BC41" i="10" s="1"/>
  <c r="BC5" i="10"/>
  <c r="BJ226" i="10"/>
  <c r="BE64" i="10"/>
  <c r="DZ31" i="9"/>
  <c r="BM102" i="9"/>
  <c r="BI102" i="9"/>
  <c r="BK37" i="9"/>
  <c r="BJ231" i="10"/>
  <c r="BJ219" i="10"/>
  <c r="BJ220" i="10"/>
  <c r="BE22" i="10"/>
  <c r="BJ225" i="10"/>
  <c r="BJ230" i="10"/>
  <c r="BH168" i="10"/>
  <c r="Q27" i="24"/>
  <c r="Q30" i="24" s="1"/>
  <c r="BK218" i="10"/>
  <c r="BK222" i="10" s="1"/>
  <c r="BI158" i="10"/>
  <c r="R17" i="24"/>
  <c r="R18" i="24" s="1"/>
  <c r="R13" i="24"/>
  <c r="BF216" i="10"/>
  <c r="BF215" i="10" s="1"/>
  <c r="BE184" i="10"/>
  <c r="BE183" i="10" s="1"/>
  <c r="BE217" i="10"/>
  <c r="BL227" i="10"/>
  <c r="BK173" i="10"/>
  <c r="BK176" i="10" s="1"/>
  <c r="CY31" i="9"/>
  <c r="BG37" i="9"/>
  <c r="BN36" i="9"/>
  <c r="BE36" i="9" s="1"/>
  <c r="BG137" i="9"/>
  <c r="BN137" i="9" s="1"/>
  <c r="BE137" i="9" s="1"/>
  <c r="BI168" i="10"/>
  <c r="BK230" i="10"/>
  <c r="BD3" i="10"/>
  <c r="M2" i="24" s="1"/>
  <c r="M7" i="24" s="1"/>
  <c r="BF92" i="10"/>
  <c r="BI132" i="10"/>
  <c r="BE12" i="10"/>
  <c r="BE17" i="10" s="1"/>
  <c r="DA146" i="10"/>
  <c r="DA147" i="10"/>
  <c r="BH138" i="9" l="1"/>
  <c r="Q24" i="24"/>
  <c r="BF131" i="10"/>
  <c r="J48" i="27" s="1"/>
  <c r="BF126" i="10"/>
  <c r="O11" i="24" s="1"/>
  <c r="GM14" i="10"/>
  <c r="GM13" i="10"/>
  <c r="GM10" i="10"/>
  <c r="GM9" i="10" s="1"/>
  <c r="GM12" i="10"/>
  <c r="GM11" i="10"/>
  <c r="EQ14" i="10"/>
  <c r="EQ10" i="10"/>
  <c r="EQ12" i="10"/>
  <c r="EQ11" i="10"/>
  <c r="EQ9" i="10"/>
  <c r="EQ13" i="10"/>
  <c r="BC26" i="10"/>
  <c r="BC21" i="10"/>
  <c r="BC15" i="10"/>
  <c r="BC20" i="10"/>
  <c r="BC8" i="10"/>
  <c r="BC10" i="10"/>
  <c r="BC11" i="10"/>
  <c r="BC33" i="10"/>
  <c r="BC29" i="10"/>
  <c r="BC9" i="10"/>
  <c r="BC16" i="10"/>
  <c r="CY16" i="10"/>
  <c r="CY14" i="10"/>
  <c r="CY17" i="10"/>
  <c r="CY15" i="10"/>
  <c r="CY18" i="10"/>
  <c r="CY9" i="10"/>
  <c r="CY10" i="10"/>
  <c r="CY13" i="10"/>
  <c r="CY12" i="10"/>
  <c r="CY11" i="10"/>
  <c r="H112" i="10"/>
  <c r="H101" i="10"/>
  <c r="H102" i="10"/>
  <c r="H100" i="10"/>
  <c r="H99" i="10" s="1"/>
  <c r="H103" i="10" s="1"/>
  <c r="H105" i="10" s="1"/>
  <c r="H94" i="10"/>
  <c r="H115" i="10"/>
  <c r="H88" i="10"/>
  <c r="H90" i="10" s="1"/>
  <c r="H84" i="10"/>
  <c r="H96" i="10"/>
  <c r="H116" i="10"/>
  <c r="H109" i="10"/>
  <c r="H117" i="10" s="1"/>
  <c r="H119" i="10" s="1"/>
  <c r="H97" i="10"/>
  <c r="H89" i="10"/>
  <c r="H86" i="10"/>
  <c r="H82" i="10"/>
  <c r="H81" i="10" s="1"/>
  <c r="H111" i="10"/>
  <c r="H110" i="10" s="1"/>
  <c r="H98" i="10"/>
  <c r="H83" i="10"/>
  <c r="H72" i="10"/>
  <c r="H113" i="10"/>
  <c r="H73" i="10"/>
  <c r="H87" i="10"/>
  <c r="H71" i="10"/>
  <c r="H70" i="10"/>
  <c r="H69" i="10" s="1"/>
  <c r="H66" i="10"/>
  <c r="H60" i="10"/>
  <c r="H55" i="10"/>
  <c r="H57" i="10" s="1"/>
  <c r="H52" i="10"/>
  <c r="H51" i="10"/>
  <c r="H64" i="10"/>
  <c r="H59" i="10"/>
  <c r="H65" i="10"/>
  <c r="H50" i="10"/>
  <c r="H56" i="10"/>
  <c r="H49" i="10"/>
  <c r="H48" i="10" s="1"/>
  <c r="H61" i="10" s="1"/>
  <c r="BC91" i="10"/>
  <c r="BC86" i="10"/>
  <c r="BC90" i="10"/>
  <c r="BC78" i="10"/>
  <c r="BC85" i="10"/>
  <c r="BC84" i="10"/>
  <c r="BC65" i="10"/>
  <c r="BC81" i="10"/>
  <c r="BC71" i="10"/>
  <c r="BC72" i="10"/>
  <c r="BC60" i="10"/>
  <c r="BC66" i="10"/>
  <c r="BC59" i="10"/>
  <c r="BC58" i="10"/>
  <c r="BC57" i="10"/>
  <c r="BC67" i="10"/>
  <c r="BC54" i="10"/>
  <c r="BC50" i="10"/>
  <c r="BC49" i="10"/>
  <c r="BC47" i="10"/>
  <c r="BC46" i="10"/>
  <c r="EQ51" i="10"/>
  <c r="EQ50" i="10"/>
  <c r="EQ49" i="10"/>
  <c r="EQ47" i="10"/>
  <c r="EQ46" i="10"/>
  <c r="EQ48" i="10"/>
  <c r="CY66" i="10"/>
  <c r="CY65" i="10"/>
  <c r="CY60" i="10"/>
  <c r="CY59" i="10"/>
  <c r="CY64" i="10"/>
  <c r="CY52" i="10"/>
  <c r="CY51" i="10"/>
  <c r="CY58" i="10"/>
  <c r="CY54" i="10"/>
  <c r="CY53" i="10"/>
  <c r="CY49" i="10"/>
  <c r="CY50" i="10"/>
  <c r="CY47" i="10"/>
  <c r="CY46" i="10"/>
  <c r="GM66" i="10"/>
  <c r="M60" i="16" s="1"/>
  <c r="GM64" i="10"/>
  <c r="GM63" i="10"/>
  <c r="GM60" i="10"/>
  <c r="M54" i="16" s="1"/>
  <c r="GM52" i="10"/>
  <c r="GM65" i="10"/>
  <c r="GM58" i="10"/>
  <c r="M52" i="16" s="1"/>
  <c r="GM57" i="10"/>
  <c r="GM53" i="10"/>
  <c r="GM59" i="10"/>
  <c r="GM49" i="10"/>
  <c r="GM48" i="10"/>
  <c r="GM51" i="10"/>
  <c r="GM47" i="10"/>
  <c r="BF124" i="10"/>
  <c r="O9" i="24" s="1"/>
  <c r="BF141" i="10"/>
  <c r="O26" i="24" s="1"/>
  <c r="BF125" i="10"/>
  <c r="O10" i="24" s="1"/>
  <c r="BF130" i="10"/>
  <c r="BH103" i="9"/>
  <c r="BH104" i="9" s="1"/>
  <c r="BI138" i="9"/>
  <c r="Q31" i="24"/>
  <c r="I34" i="10"/>
  <c r="P10" i="24"/>
  <c r="BM138" i="9"/>
  <c r="BL138" i="9"/>
  <c r="BJ103" i="9"/>
  <c r="BJ104" i="9" s="1"/>
  <c r="P8" i="24"/>
  <c r="P12" i="24" s="1"/>
  <c r="P13" i="24" s="1"/>
  <c r="BK138" i="9"/>
  <c r="P20" i="24"/>
  <c r="P22" i="24" s="1"/>
  <c r="P23" i="24" s="1"/>
  <c r="P27" i="24" s="1"/>
  <c r="P30" i="24" s="1"/>
  <c r="BG179" i="10"/>
  <c r="P21" i="24"/>
  <c r="BJ149" i="10"/>
  <c r="DA45" i="10"/>
  <c r="X30" i="18"/>
  <c r="DA148" i="10"/>
  <c r="CX122" i="10"/>
  <c r="CX43" i="10"/>
  <c r="CX41" i="10" s="1"/>
  <c r="CX5" i="10"/>
  <c r="CW7" i="10"/>
  <c r="W12" i="18"/>
  <c r="W26" i="18" s="1"/>
  <c r="J29" i="27"/>
  <c r="CY3" i="10"/>
  <c r="N59" i="16"/>
  <c r="I28" i="27"/>
  <c r="GN71" i="10"/>
  <c r="GN125" i="10"/>
  <c r="N42" i="16" s="1"/>
  <c r="W13" i="18"/>
  <c r="W27" i="18" s="1"/>
  <c r="J52" i="27"/>
  <c r="J25" i="27"/>
  <c r="O41" i="16"/>
  <c r="DA134" i="10"/>
  <c r="W16" i="18"/>
  <c r="DL140" i="10"/>
  <c r="CZ48" i="10"/>
  <c r="CZ131" i="10"/>
  <c r="CZ129" i="10"/>
  <c r="CZ128" i="10"/>
  <c r="CZ127" i="10"/>
  <c r="V11" i="18" s="1"/>
  <c r="V25" i="18" s="1"/>
  <c r="CZ133" i="10"/>
  <c r="CZ126" i="10"/>
  <c r="CZ125" i="10"/>
  <c r="V9" i="18" s="1"/>
  <c r="V23" i="18" s="1"/>
  <c r="CZ130" i="10"/>
  <c r="V14" i="18" s="1"/>
  <c r="V28" i="18" s="1"/>
  <c r="CZ124" i="10"/>
  <c r="V8" i="18" s="1"/>
  <c r="V19" i="18" s="1"/>
  <c r="GM3" i="10"/>
  <c r="V23" i="27"/>
  <c r="DM142" i="10"/>
  <c r="GN62" i="10"/>
  <c r="N57" i="16"/>
  <c r="N56" i="16" s="1"/>
  <c r="CZ70" i="10"/>
  <c r="CZ71" i="10"/>
  <c r="CZ132" i="10"/>
  <c r="GM74" i="10"/>
  <c r="M58" i="16"/>
  <c r="BG137" i="10"/>
  <c r="CY123" i="10"/>
  <c r="GN56" i="10"/>
  <c r="N51" i="16"/>
  <c r="N50" i="16" s="1"/>
  <c r="I27" i="27"/>
  <c r="N53" i="16"/>
  <c r="J21" i="27"/>
  <c r="W10" i="18"/>
  <c r="W24" i="18" s="1"/>
  <c r="J26" i="27"/>
  <c r="O43" i="16"/>
  <c r="X18" i="18"/>
  <c r="AI33" i="18"/>
  <c r="CY139" i="10"/>
  <c r="CY145" i="10"/>
  <c r="GN46" i="10"/>
  <c r="GN70" i="10" s="1"/>
  <c r="GN124" i="10"/>
  <c r="GN128" i="10"/>
  <c r="N45" i="16" s="1"/>
  <c r="GN73" i="10"/>
  <c r="GN50" i="10"/>
  <c r="GN72" i="10" s="1"/>
  <c r="GN126" i="10"/>
  <c r="GN127" i="10"/>
  <c r="N44" i="16" s="1"/>
  <c r="W17" i="18"/>
  <c r="AH32" i="18" s="1"/>
  <c r="DL141" i="10"/>
  <c r="J22" i="27"/>
  <c r="W15" i="18"/>
  <c r="W29" i="18" s="1"/>
  <c r="CZ20" i="10"/>
  <c r="CZ57" i="10"/>
  <c r="GK7" i="10"/>
  <c r="GL5" i="10"/>
  <c r="GL122" i="10"/>
  <c r="GL43" i="10"/>
  <c r="GL41" i="10" s="1"/>
  <c r="S4" i="18"/>
  <c r="S5" i="18"/>
  <c r="S22" i="18"/>
  <c r="J6" i="24"/>
  <c r="G122" i="10"/>
  <c r="G5" i="10"/>
  <c r="J9" i="16"/>
  <c r="F7" i="10"/>
  <c r="R6" i="18"/>
  <c r="G43" i="10"/>
  <c r="G41" i="10" s="1"/>
  <c r="F6" i="19"/>
  <c r="H12" i="27"/>
  <c r="M16" i="16"/>
  <c r="EQ3" i="10"/>
  <c r="H11" i="19"/>
  <c r="G18" i="27"/>
  <c r="DY33" i="9"/>
  <c r="DU33" i="9"/>
  <c r="DX33" i="9"/>
  <c r="DT33" i="9"/>
  <c r="DW33" i="9"/>
  <c r="DS33" i="9"/>
  <c r="DE33" i="9"/>
  <c r="DA33" i="9"/>
  <c r="DH33" i="9" s="1"/>
  <c r="DV33" i="9"/>
  <c r="DD33" i="9"/>
  <c r="DG33" i="9"/>
  <c r="DC33" i="9"/>
  <c r="DF33" i="9"/>
  <c r="DB33" i="9"/>
  <c r="CX33" i="9"/>
  <c r="CV33" i="9"/>
  <c r="CR33" i="9"/>
  <c r="CK33" i="9"/>
  <c r="CI33" i="9"/>
  <c r="CP33" i="9" s="1"/>
  <c r="CO33" i="9"/>
  <c r="DK33" i="9"/>
  <c r="DN33" i="9"/>
  <c r="CW33" i="9"/>
  <c r="CM33" i="9"/>
  <c r="DP33" i="9"/>
  <c r="DJ33" i="9"/>
  <c r="CJ33" i="9"/>
  <c r="CL33" i="9"/>
  <c r="DO33" i="9"/>
  <c r="CU33" i="9"/>
  <c r="CT33" i="9"/>
  <c r="CS33" i="9"/>
  <c r="CN33" i="9"/>
  <c r="DL33" i="9"/>
  <c r="DM33" i="9"/>
  <c r="ER125" i="10"/>
  <c r="G9" i="19" s="1"/>
  <c r="ER127" i="10"/>
  <c r="ER124" i="10"/>
  <c r="G8" i="19" s="1"/>
  <c r="ER126" i="10"/>
  <c r="G10" i="19" s="1"/>
  <c r="ER129" i="10"/>
  <c r="G13" i="19" s="1"/>
  <c r="ER128" i="10"/>
  <c r="H30" i="27"/>
  <c r="H7" i="27"/>
  <c r="F1" i="27"/>
  <c r="H151" i="10"/>
  <c r="H32" i="10"/>
  <c r="H33" i="10" s="1"/>
  <c r="H16" i="10"/>
  <c r="H8" i="10"/>
  <c r="H20" i="10"/>
  <c r="H3" i="10"/>
  <c r="H36" i="10"/>
  <c r="H27" i="10"/>
  <c r="EP122" i="10"/>
  <c r="EP5" i="10"/>
  <c r="EP43" i="10"/>
  <c r="EP41" i="10" s="1"/>
  <c r="EO7" i="10"/>
  <c r="H12" i="19"/>
  <c r="G17" i="27"/>
  <c r="I159" i="10"/>
  <c r="I165" i="10"/>
  <c r="I170" i="10"/>
  <c r="I155" i="10"/>
  <c r="I156" i="10"/>
  <c r="I164" i="10"/>
  <c r="I167" i="10"/>
  <c r="I176" i="10"/>
  <c r="I174" i="10"/>
  <c r="I158" i="10"/>
  <c r="I154" i="10"/>
  <c r="I169" i="10"/>
  <c r="I153" i="10"/>
  <c r="I163" i="10"/>
  <c r="I175" i="10"/>
  <c r="I157" i="10"/>
  <c r="G24" i="27" s="1"/>
  <c r="I171" i="10"/>
  <c r="I166" i="10"/>
  <c r="I160" i="10"/>
  <c r="I168" i="10"/>
  <c r="I177" i="10"/>
  <c r="K7" i="16"/>
  <c r="K63" i="16"/>
  <c r="K39" i="16"/>
  <c r="K8" i="16"/>
  <c r="K3" i="24"/>
  <c r="K5" i="24"/>
  <c r="K4" i="24"/>
  <c r="K48" i="16"/>
  <c r="J131" i="10"/>
  <c r="H10" i="27" s="1"/>
  <c r="M15" i="16"/>
  <c r="H11" i="27"/>
  <c r="H20" i="27"/>
  <c r="H19" i="27"/>
  <c r="G2" i="27"/>
  <c r="G4" i="27"/>
  <c r="G8" i="27"/>
  <c r="G6" i="27"/>
  <c r="G9" i="27"/>
  <c r="G3" i="27"/>
  <c r="G5" i="27"/>
  <c r="H53" i="10"/>
  <c r="H114" i="10"/>
  <c r="H95" i="10"/>
  <c r="H85" i="10"/>
  <c r="H67" i="10"/>
  <c r="H74" i="10" s="1"/>
  <c r="H76" i="10" s="1"/>
  <c r="H93" i="10"/>
  <c r="H4" i="19"/>
  <c r="H7" i="19" s="1"/>
  <c r="T3" i="18"/>
  <c r="T7" i="18" s="1"/>
  <c r="L5" i="16"/>
  <c r="L10" i="16" s="1"/>
  <c r="L40" i="16" s="1"/>
  <c r="L49" i="16" s="1"/>
  <c r="H46" i="27"/>
  <c r="H47" i="27"/>
  <c r="M21" i="16"/>
  <c r="M29" i="16" s="1"/>
  <c r="T51" i="27"/>
  <c r="T32" i="27"/>
  <c r="T31" i="27"/>
  <c r="T34" i="27"/>
  <c r="T33" i="27"/>
  <c r="M6" i="16"/>
  <c r="M18" i="16"/>
  <c r="M36" i="16" s="1"/>
  <c r="H45" i="27"/>
  <c r="M22" i="16"/>
  <c r="I127" i="10"/>
  <c r="L14" i="16" s="1"/>
  <c r="I124" i="10"/>
  <c r="I121" i="10" s="1"/>
  <c r="I146" i="10"/>
  <c r="L33" i="16" s="1"/>
  <c r="I129" i="10"/>
  <c r="I138" i="10"/>
  <c r="L25" i="16" s="1"/>
  <c r="I145" i="10"/>
  <c r="L32" i="16" s="1"/>
  <c r="L34" i="16" s="1"/>
  <c r="L35" i="16" s="1"/>
  <c r="I140" i="10"/>
  <c r="L27" i="16" s="1"/>
  <c r="I128" i="10"/>
  <c r="I136" i="10"/>
  <c r="L23" i="16" s="1"/>
  <c r="I148" i="10"/>
  <c r="I141" i="10"/>
  <c r="L28" i="16" s="1"/>
  <c r="I147" i="10"/>
  <c r="G14" i="27" s="1"/>
  <c r="I142" i="10"/>
  <c r="G13" i="27" s="1"/>
  <c r="I134" i="10"/>
  <c r="I135" i="10"/>
  <c r="I139" i="10"/>
  <c r="L26" i="16" s="1"/>
  <c r="I125" i="10"/>
  <c r="L12" i="16" s="1"/>
  <c r="L11" i="16" s="1"/>
  <c r="I137" i="10"/>
  <c r="L24" i="16" s="1"/>
  <c r="I130" i="10"/>
  <c r="L17" i="16" s="1"/>
  <c r="I126" i="10"/>
  <c r="L13" i="16" s="1"/>
  <c r="P11" i="24"/>
  <c r="P16" i="24"/>
  <c r="K48" i="27"/>
  <c r="BK145" i="10"/>
  <c r="O16" i="27" s="1"/>
  <c r="O50" i="27"/>
  <c r="BG161" i="10"/>
  <c r="BI225" i="10" s="1"/>
  <c r="BG127" i="10"/>
  <c r="BG162" i="10"/>
  <c r="BI226" i="10" s="1"/>
  <c r="K15" i="27"/>
  <c r="BH38" i="9"/>
  <c r="BL38" i="9"/>
  <c r="BN102" i="9"/>
  <c r="BE102" i="9" s="1"/>
  <c r="BE68" i="10"/>
  <c r="BE75" i="10" s="1"/>
  <c r="BE79" i="10" s="1"/>
  <c r="BE82" i="10" s="1"/>
  <c r="BE87" i="10" s="1"/>
  <c r="BE148" i="10" s="1"/>
  <c r="BI38" i="9"/>
  <c r="BJ38" i="9"/>
  <c r="BG158" i="10"/>
  <c r="BI218" i="10"/>
  <c r="BI222" i="10" s="1"/>
  <c r="BK232" i="10"/>
  <c r="BK180" i="10"/>
  <c r="BH142" i="10"/>
  <c r="BC3" i="10"/>
  <c r="L2" i="24" s="1"/>
  <c r="L7" i="24" s="1"/>
  <c r="BA7" i="10"/>
  <c r="BB43" i="10"/>
  <c r="BB41" i="10" s="1"/>
  <c r="BB122" i="10"/>
  <c r="BB153" i="10" s="1"/>
  <c r="BB5" i="10"/>
  <c r="BI230" i="10"/>
  <c r="BG168" i="10"/>
  <c r="DQ32" i="9"/>
  <c r="BG103" i="9"/>
  <c r="BK149" i="10"/>
  <c r="BF127" i="10"/>
  <c r="O8" i="24"/>
  <c r="O12" i="24" s="1"/>
  <c r="J15" i="27"/>
  <c r="BF154" i="10"/>
  <c r="BF155" i="10"/>
  <c r="BH219" i="10" s="1"/>
  <c r="O29" i="24"/>
  <c r="BF175" i="10"/>
  <c r="BH239" i="10" s="1"/>
  <c r="BF172" i="10"/>
  <c r="O15" i="24"/>
  <c r="BF161" i="10"/>
  <c r="BF157" i="10"/>
  <c r="BH221" i="10" s="1"/>
  <c r="BI138" i="10"/>
  <c r="BD48" i="10"/>
  <c r="BD45" i="10"/>
  <c r="BD12" i="10"/>
  <c r="BD17" i="10" s="1"/>
  <c r="BD22" i="10"/>
  <c r="BE23" i="10"/>
  <c r="BE27" i="10" s="1"/>
  <c r="BE30" i="10" s="1"/>
  <c r="BE34" i="10" s="1"/>
  <c r="BK227" i="10"/>
  <c r="BL233" i="10"/>
  <c r="BL103" i="9"/>
  <c r="BI103" i="9"/>
  <c r="BI104" i="9" s="1"/>
  <c r="BM103" i="9"/>
  <c r="BM104" i="9" s="1"/>
  <c r="DZ32" i="9"/>
  <c r="BM38" i="9"/>
  <c r="BN37" i="9"/>
  <c r="BE37" i="9" s="1"/>
  <c r="BG138" i="9"/>
  <c r="BN138" i="9" s="1"/>
  <c r="BE138" i="9" s="1"/>
  <c r="BE216" i="10"/>
  <c r="BE215" i="10" s="1"/>
  <c r="BJ232" i="10"/>
  <c r="BH169" i="10"/>
  <c r="BC185" i="10"/>
  <c r="BD184" i="10"/>
  <c r="BD183" i="10" s="1"/>
  <c r="BD217" i="10"/>
  <c r="BI236" i="10"/>
  <c r="BJ173" i="10"/>
  <c r="BJ176" i="10" s="1"/>
  <c r="BG70" i="9"/>
  <c r="BN70" i="9" s="1"/>
  <c r="BE70" i="9" s="1"/>
  <c r="BG38" i="9"/>
  <c r="CY32" i="9"/>
  <c r="BF162" i="10"/>
  <c r="BF156" i="10"/>
  <c r="BH220" i="10" s="1"/>
  <c r="BF137" i="10"/>
  <c r="O20" i="24"/>
  <c r="O22" i="24" s="1"/>
  <c r="O23" i="24" s="1"/>
  <c r="BF166" i="10"/>
  <c r="O33" i="24"/>
  <c r="O34" i="24" s="1"/>
  <c r="BF179" i="10"/>
  <c r="O21" i="24"/>
  <c r="BF167" i="10"/>
  <c r="BH231" i="10" s="1"/>
  <c r="CC34" i="9"/>
  <c r="CD34" i="9" s="1"/>
  <c r="CF34" i="9" s="1"/>
  <c r="CB35" i="9"/>
  <c r="BD64" i="10"/>
  <c r="BD73" i="10"/>
  <c r="BG132" i="10"/>
  <c r="BI163" i="10"/>
  <c r="BJ222" i="10"/>
  <c r="BJ227" i="10" s="1"/>
  <c r="BK103" i="9"/>
  <c r="BK104" i="9" s="1"/>
  <c r="BK38" i="9"/>
  <c r="CZ147" i="10"/>
  <c r="CZ146" i="10"/>
  <c r="BH139" i="9" l="1"/>
  <c r="O16" i="24"/>
  <c r="BJ139" i="9"/>
  <c r="BB85" i="10"/>
  <c r="BB91" i="10"/>
  <c r="BB86" i="10"/>
  <c r="BB72" i="10"/>
  <c r="BB90" i="10"/>
  <c r="BB67" i="10"/>
  <c r="BB66" i="10"/>
  <c r="BB84" i="10"/>
  <c r="BB78" i="10"/>
  <c r="BB81" i="10"/>
  <c r="BB71" i="10"/>
  <c r="BB60" i="10"/>
  <c r="BB59" i="10"/>
  <c r="BB58" i="10"/>
  <c r="BB57" i="10"/>
  <c r="BB54" i="10"/>
  <c r="BB65" i="10"/>
  <c r="BB49" i="10"/>
  <c r="BB50" i="10"/>
  <c r="BB47" i="10"/>
  <c r="BB46" i="10"/>
  <c r="EP51" i="10"/>
  <c r="EP49" i="10"/>
  <c r="EP50" i="10"/>
  <c r="EP47" i="10"/>
  <c r="EP46" i="10"/>
  <c r="EP48" i="10"/>
  <c r="EP14" i="10"/>
  <c r="EP13" i="10"/>
  <c r="EP12" i="10"/>
  <c r="EP11" i="10"/>
  <c r="EP9" i="10"/>
  <c r="EP10" i="10"/>
  <c r="G113" i="10"/>
  <c r="G102" i="10"/>
  <c r="G116" i="10"/>
  <c r="G112" i="10"/>
  <c r="G96" i="10"/>
  <c r="G95" i="10" s="1"/>
  <c r="G87" i="10"/>
  <c r="G115" i="10"/>
  <c r="G114" i="10" s="1"/>
  <c r="G111" i="10"/>
  <c r="G110" i="10" s="1"/>
  <c r="G98" i="10"/>
  <c r="G94" i="10"/>
  <c r="G86" i="10"/>
  <c r="G85" i="10" s="1"/>
  <c r="G101" i="10"/>
  <c r="G100" i="10"/>
  <c r="G99" i="10" s="1"/>
  <c r="G103" i="10" s="1"/>
  <c r="G105" i="10" s="1"/>
  <c r="G109" i="10"/>
  <c r="G88" i="10"/>
  <c r="G90" i="10" s="1"/>
  <c r="G73" i="10"/>
  <c r="G89" i="10"/>
  <c r="G97" i="10"/>
  <c r="G82" i="10"/>
  <c r="G81" i="10" s="1"/>
  <c r="G65" i="10"/>
  <c r="G83" i="10"/>
  <c r="G72" i="10"/>
  <c r="G70" i="10"/>
  <c r="G69" i="10" s="1"/>
  <c r="G66" i="10"/>
  <c r="G64" i="10"/>
  <c r="G67" i="10" s="1"/>
  <c r="G74" i="10" s="1"/>
  <c r="G76" i="10" s="1"/>
  <c r="G60" i="10"/>
  <c r="G84" i="10"/>
  <c r="G71" i="10"/>
  <c r="G56" i="10"/>
  <c r="G55" i="10"/>
  <c r="G52" i="10"/>
  <c r="G59" i="10"/>
  <c r="G50" i="10"/>
  <c r="G51" i="10"/>
  <c r="G49" i="10"/>
  <c r="G48" i="10" s="1"/>
  <c r="G61" i="10" s="1"/>
  <c r="GL14" i="10"/>
  <c r="GL13" i="10"/>
  <c r="GL12" i="10"/>
  <c r="GL11" i="10"/>
  <c r="GL10" i="10"/>
  <c r="GL9" i="10" s="1"/>
  <c r="CX17" i="10"/>
  <c r="CX15" i="10"/>
  <c r="CX16" i="10"/>
  <c r="CX18" i="10"/>
  <c r="CX10" i="10"/>
  <c r="CX14" i="10"/>
  <c r="CX9" i="10"/>
  <c r="CX13" i="10"/>
  <c r="CX12" i="10"/>
  <c r="CX11" i="10"/>
  <c r="CX64" i="10"/>
  <c r="CX66" i="10"/>
  <c r="CX65" i="10"/>
  <c r="CX59" i="10"/>
  <c r="CX54" i="10"/>
  <c r="CX53" i="10"/>
  <c r="CX60" i="10"/>
  <c r="CX52" i="10"/>
  <c r="CX51" i="10"/>
  <c r="CX58" i="10"/>
  <c r="CX50" i="10"/>
  <c r="CX49" i="10"/>
  <c r="CX47" i="10"/>
  <c r="CX46" i="10"/>
  <c r="BB20" i="10"/>
  <c r="BB26" i="10"/>
  <c r="BB21" i="10"/>
  <c r="BB33" i="10"/>
  <c r="BB29" i="10"/>
  <c r="BB16" i="10"/>
  <c r="BB15" i="10"/>
  <c r="BB11" i="10"/>
  <c r="BB10" i="10"/>
  <c r="BB8" i="10"/>
  <c r="BB9" i="10"/>
  <c r="GL66" i="10"/>
  <c r="L60" i="16" s="1"/>
  <c r="GL65" i="10"/>
  <c r="GL64" i="10"/>
  <c r="GL63" i="10"/>
  <c r="GL60" i="10"/>
  <c r="L54" i="16" s="1"/>
  <c r="GL59" i="10"/>
  <c r="GL51" i="10"/>
  <c r="GL52" i="10"/>
  <c r="GL74" i="10" s="1"/>
  <c r="GL58" i="10"/>
  <c r="L52" i="16" s="1"/>
  <c r="GL57" i="10"/>
  <c r="GL49" i="10"/>
  <c r="GL53" i="10"/>
  <c r="GL47" i="10"/>
  <c r="GL48" i="10"/>
  <c r="P17" i="24"/>
  <c r="P18" i="24" s="1"/>
  <c r="P24" i="24"/>
  <c r="P31" i="24"/>
  <c r="BE125" i="10"/>
  <c r="N10" i="24" s="1"/>
  <c r="DQ33" i="9"/>
  <c r="CZ45" i="10"/>
  <c r="BE126" i="10"/>
  <c r="N11" i="24" s="1"/>
  <c r="BE124" i="10"/>
  <c r="BE155" i="10" s="1"/>
  <c r="BG219" i="10" s="1"/>
  <c r="CY57" i="10"/>
  <c r="GM126" i="10"/>
  <c r="M43" i="16" s="1"/>
  <c r="CZ148" i="10"/>
  <c r="GL3" i="10"/>
  <c r="CY71" i="10"/>
  <c r="CY132" i="10"/>
  <c r="CY70" i="10"/>
  <c r="CY124" i="10"/>
  <c r="U8" i="18" s="1"/>
  <c r="U19" i="18" s="1"/>
  <c r="CY129" i="10"/>
  <c r="CY133" i="10"/>
  <c r="CY131" i="10"/>
  <c r="CY126" i="10"/>
  <c r="CY125" i="10"/>
  <c r="U9" i="18" s="1"/>
  <c r="U23" i="18" s="1"/>
  <c r="CY130" i="10"/>
  <c r="U14" i="18" s="1"/>
  <c r="U28" i="18" s="1"/>
  <c r="CY128" i="10"/>
  <c r="CY127" i="10"/>
  <c r="U11" i="18" s="1"/>
  <c r="U25" i="18" s="1"/>
  <c r="V17" i="18"/>
  <c r="AG32" i="18" s="1"/>
  <c r="DK141" i="10"/>
  <c r="I22" i="27"/>
  <c r="V15" i="18"/>
  <c r="V29" i="18" s="1"/>
  <c r="CX123" i="10"/>
  <c r="BE136" i="10"/>
  <c r="N21" i="24" s="1"/>
  <c r="BE141" i="10"/>
  <c r="BE172" i="10" s="1"/>
  <c r="BE131" i="10"/>
  <c r="I48" i="27" s="1"/>
  <c r="GK122" i="10"/>
  <c r="GK5" i="10"/>
  <c r="GK43" i="10"/>
  <c r="GK41" i="10" s="1"/>
  <c r="GJ7" i="10"/>
  <c r="I26" i="27"/>
  <c r="N43" i="16"/>
  <c r="I25" i="27"/>
  <c r="N41" i="16"/>
  <c r="W30" i="18"/>
  <c r="M51" i="16"/>
  <c r="M50" i="16" s="1"/>
  <c r="GM56" i="10"/>
  <c r="GM125" i="10"/>
  <c r="M42" i="16" s="1"/>
  <c r="GM71" i="10"/>
  <c r="CX145" i="10"/>
  <c r="CX139" i="10"/>
  <c r="BE92" i="10"/>
  <c r="BH226" i="10"/>
  <c r="BE130" i="10"/>
  <c r="BE161" i="10" s="1"/>
  <c r="BE144" i="10"/>
  <c r="N29" i="24" s="1"/>
  <c r="L58" i="16"/>
  <c r="GM128" i="10"/>
  <c r="M45" i="16" s="1"/>
  <c r="GM73" i="10"/>
  <c r="GM50" i="10"/>
  <c r="GM72" i="10" s="1"/>
  <c r="GM127" i="10"/>
  <c r="M44" i="16" s="1"/>
  <c r="GM62" i="10"/>
  <c r="M57" i="16"/>
  <c r="M56" i="16" s="1"/>
  <c r="V12" i="18"/>
  <c r="V26" i="18" s="1"/>
  <c r="I29" i="27"/>
  <c r="U23" i="27"/>
  <c r="DL142" i="10"/>
  <c r="CW43" i="10"/>
  <c r="CW41" i="10" s="1"/>
  <c r="CW122" i="10"/>
  <c r="CV7" i="10"/>
  <c r="CW5" i="10"/>
  <c r="BE135" i="10"/>
  <c r="N20" i="24" s="1"/>
  <c r="N22" i="24" s="1"/>
  <c r="N23" i="24" s="1"/>
  <c r="BE123" i="10"/>
  <c r="N8" i="24" s="1"/>
  <c r="N12" i="24" s="1"/>
  <c r="CY48" i="10"/>
  <c r="CY45" i="10" s="1"/>
  <c r="GM46" i="10"/>
  <c r="GM70" i="10" s="1"/>
  <c r="GM124" i="10"/>
  <c r="M53" i="16"/>
  <c r="H27" i="27"/>
  <c r="H28" i="27"/>
  <c r="M59" i="16"/>
  <c r="V16" i="18"/>
  <c r="CZ134" i="10"/>
  <c r="DK140" i="10"/>
  <c r="I21" i="27"/>
  <c r="V10" i="18"/>
  <c r="V24" i="18" s="1"/>
  <c r="V13" i="18"/>
  <c r="V27" i="18" s="1"/>
  <c r="I52" i="27"/>
  <c r="AH31" i="18"/>
  <c r="AH33" i="18" s="1"/>
  <c r="W18" i="18"/>
  <c r="CY20" i="10"/>
  <c r="CX3" i="10"/>
  <c r="L22" i="16"/>
  <c r="G45" i="27"/>
  <c r="EQ129" i="10"/>
  <c r="F13" i="19" s="1"/>
  <c r="EQ126" i="10"/>
  <c r="F10" i="19" s="1"/>
  <c r="EQ128" i="10"/>
  <c r="EQ127" i="10"/>
  <c r="EQ125" i="10"/>
  <c r="F9" i="19" s="1"/>
  <c r="EQ124" i="10"/>
  <c r="F8" i="19" s="1"/>
  <c r="EP3" i="10"/>
  <c r="J3" i="24"/>
  <c r="J5" i="24"/>
  <c r="J7" i="16"/>
  <c r="J4" i="24"/>
  <c r="J39" i="16"/>
  <c r="J63" i="16"/>
  <c r="J8" i="16"/>
  <c r="J48" i="16"/>
  <c r="G47" i="27"/>
  <c r="G46" i="27"/>
  <c r="L21" i="16"/>
  <c r="L29" i="16" s="1"/>
  <c r="S51" i="27"/>
  <c r="S31" i="27"/>
  <c r="S34" i="27"/>
  <c r="S33" i="27"/>
  <c r="S32" i="27"/>
  <c r="H146" i="10"/>
  <c r="K33" i="16" s="1"/>
  <c r="H148" i="10"/>
  <c r="H142" i="10"/>
  <c r="F13" i="27" s="1"/>
  <c r="H127" i="10"/>
  <c r="K14" i="16" s="1"/>
  <c r="H130" i="10"/>
  <c r="K17" i="16" s="1"/>
  <c r="H134" i="10"/>
  <c r="H126" i="10"/>
  <c r="K13" i="16" s="1"/>
  <c r="H138" i="10"/>
  <c r="K25" i="16" s="1"/>
  <c r="H129" i="10"/>
  <c r="H124" i="10"/>
  <c r="H121" i="10" s="1"/>
  <c r="H135" i="10"/>
  <c r="H141" i="10"/>
  <c r="K28" i="16" s="1"/>
  <c r="H128" i="10"/>
  <c r="H140" i="10"/>
  <c r="K27" i="16" s="1"/>
  <c r="H147" i="10"/>
  <c r="F14" i="27" s="1"/>
  <c r="H137" i="10"/>
  <c r="K24" i="16" s="1"/>
  <c r="H136" i="10"/>
  <c r="K23" i="16" s="1"/>
  <c r="H125" i="10"/>
  <c r="K12" i="16" s="1"/>
  <c r="K11" i="16" s="1"/>
  <c r="H145" i="10"/>
  <c r="K32" i="16" s="1"/>
  <c r="K34" i="16" s="1"/>
  <c r="K35" i="16" s="1"/>
  <c r="H139" i="10"/>
  <c r="K26" i="16" s="1"/>
  <c r="S3" i="18"/>
  <c r="S7" i="18" s="1"/>
  <c r="K5" i="16"/>
  <c r="K10" i="16" s="1"/>
  <c r="K40" i="16" s="1"/>
  <c r="K49" i="16" s="1"/>
  <c r="G4" i="19"/>
  <c r="G7" i="19" s="1"/>
  <c r="G53" i="10"/>
  <c r="G117" i="10"/>
  <c r="G119" i="10" s="1"/>
  <c r="G57" i="10"/>
  <c r="G93" i="10"/>
  <c r="G16" i="10"/>
  <c r="G8" i="10"/>
  <c r="G27" i="10"/>
  <c r="G3" i="10"/>
  <c r="G20" i="10"/>
  <c r="G32" i="10"/>
  <c r="G33" i="10" s="1"/>
  <c r="G36" i="10"/>
  <c r="DV34" i="9"/>
  <c r="DY34" i="9"/>
  <c r="DU34" i="9"/>
  <c r="DX34" i="9"/>
  <c r="DT34" i="9"/>
  <c r="DS34" i="9"/>
  <c r="DF34" i="9"/>
  <c r="DB34" i="9"/>
  <c r="DE34" i="9"/>
  <c r="DA34" i="9"/>
  <c r="DH34" i="9" s="1"/>
  <c r="DD34" i="9"/>
  <c r="DC34" i="9"/>
  <c r="DW34" i="9"/>
  <c r="DG34" i="9"/>
  <c r="CW34" i="9"/>
  <c r="CT34" i="9"/>
  <c r="CR34" i="9"/>
  <c r="CL34" i="9"/>
  <c r="CO34" i="9"/>
  <c r="CI34" i="9"/>
  <c r="CP34" i="9" s="1"/>
  <c r="CN34" i="9"/>
  <c r="DM34" i="9"/>
  <c r="DP34" i="9"/>
  <c r="DO34" i="9"/>
  <c r="DJ34" i="9"/>
  <c r="CU34" i="9"/>
  <c r="CX34" i="9"/>
  <c r="CK34" i="9"/>
  <c r="CS34" i="9"/>
  <c r="CV34" i="9"/>
  <c r="DK34" i="9"/>
  <c r="CM34" i="9"/>
  <c r="CJ34" i="9"/>
  <c r="DL34" i="9"/>
  <c r="DN34" i="9"/>
  <c r="BC12" i="10"/>
  <c r="BC17" i="10" s="1"/>
  <c r="L18" i="16"/>
  <c r="L36" i="16" s="1"/>
  <c r="L6" i="16"/>
  <c r="G20" i="27"/>
  <c r="G19" i="27"/>
  <c r="EO43" i="10"/>
  <c r="EO41" i="10" s="1"/>
  <c r="EO122" i="10"/>
  <c r="EO5" i="10"/>
  <c r="H175" i="10"/>
  <c r="H177" i="10"/>
  <c r="H164" i="10"/>
  <c r="H169" i="10"/>
  <c r="H166" i="10"/>
  <c r="H170" i="10"/>
  <c r="H158" i="10"/>
  <c r="H167" i="10"/>
  <c r="H157" i="10"/>
  <c r="F24" i="27" s="1"/>
  <c r="H156" i="10"/>
  <c r="H176" i="10"/>
  <c r="H155" i="10"/>
  <c r="H174" i="10"/>
  <c r="H165" i="10"/>
  <c r="H153" i="10"/>
  <c r="H163" i="10"/>
  <c r="H171" i="10"/>
  <c r="H160" i="10"/>
  <c r="H168" i="10"/>
  <c r="H154" i="10"/>
  <c r="H159" i="10"/>
  <c r="G12" i="19"/>
  <c r="F17" i="27"/>
  <c r="F18" i="27"/>
  <c r="G11" i="19"/>
  <c r="R5" i="18"/>
  <c r="R22" i="18"/>
  <c r="R4" i="18"/>
  <c r="G151" i="10"/>
  <c r="E1" i="27"/>
  <c r="G11" i="27"/>
  <c r="L15" i="16"/>
  <c r="I131" i="10"/>
  <c r="G10" i="27" s="1"/>
  <c r="L16" i="16"/>
  <c r="G12" i="27"/>
  <c r="G30" i="27"/>
  <c r="G7" i="27"/>
  <c r="H34" i="10"/>
  <c r="F5" i="27"/>
  <c r="F2" i="27"/>
  <c r="F3" i="27"/>
  <c r="F8" i="27"/>
  <c r="F6" i="27"/>
  <c r="F9" i="27"/>
  <c r="F4" i="27"/>
  <c r="F5" i="10"/>
  <c r="E6" i="19"/>
  <c r="F43" i="10"/>
  <c r="F41" i="10" s="1"/>
  <c r="E7" i="10"/>
  <c r="F122" i="10"/>
  <c r="I9" i="16"/>
  <c r="I6" i="24"/>
  <c r="Q6" i="18"/>
  <c r="BI139" i="9"/>
  <c r="BM139" i="9"/>
  <c r="BH145" i="10"/>
  <c r="L16" i="27" s="1"/>
  <c r="L50" i="27"/>
  <c r="BG163" i="10"/>
  <c r="BG169" i="10" s="1"/>
  <c r="BC48" i="10"/>
  <c r="BN103" i="9"/>
  <c r="BG104" i="9"/>
  <c r="BL139" i="9"/>
  <c r="BL104" i="9"/>
  <c r="BC73" i="10"/>
  <c r="BI227" i="10"/>
  <c r="BF168" i="10"/>
  <c r="BH230" i="10"/>
  <c r="BJ180" i="10"/>
  <c r="BC217" i="10"/>
  <c r="BC184" i="10"/>
  <c r="BC183" i="10" s="1"/>
  <c r="BE157" i="10"/>
  <c r="BG221" i="10" s="1"/>
  <c r="BE175" i="10"/>
  <c r="BG239" i="10" s="1"/>
  <c r="BE156" i="10"/>
  <c r="BG220" i="10" s="1"/>
  <c r="N33" i="24"/>
  <c r="N34" i="24" s="1"/>
  <c r="BE179" i="10"/>
  <c r="BH173" i="10"/>
  <c r="BH176" i="10" s="1"/>
  <c r="BL237" i="10"/>
  <c r="BL240" i="10" s="1"/>
  <c r="BH225" i="10"/>
  <c r="BB185" i="10"/>
  <c r="BA122" i="10"/>
  <c r="BA153" i="10" s="1"/>
  <c r="BA43" i="10"/>
  <c r="BA41" i="10" s="1"/>
  <c r="AZ7" i="10"/>
  <c r="BA5" i="10"/>
  <c r="BK139" i="9"/>
  <c r="BC45" i="10"/>
  <c r="BD51" i="10"/>
  <c r="BD55" i="10" s="1"/>
  <c r="BD61" i="10" s="1"/>
  <c r="BD68" i="10" s="1"/>
  <c r="BD75" i="10" s="1"/>
  <c r="BD79" i="10" s="1"/>
  <c r="BD82" i="10" s="1"/>
  <c r="BD87" i="10" s="1"/>
  <c r="BD148" i="10" s="1"/>
  <c r="DZ33" i="9"/>
  <c r="BI169" i="10"/>
  <c r="CB36" i="9"/>
  <c r="CC35" i="9"/>
  <c r="CD35" i="9" s="1"/>
  <c r="CF35" i="9" s="1"/>
  <c r="O27" i="24"/>
  <c r="O30" i="24" s="1"/>
  <c r="O31" i="24" s="1"/>
  <c r="O24" i="24"/>
  <c r="BN38" i="9"/>
  <c r="BE38" i="9" s="1"/>
  <c r="BG139" i="9"/>
  <c r="BN139" i="9" s="1"/>
  <c r="BE139" i="9" s="1"/>
  <c r="BD216" i="10"/>
  <c r="BD215" i="10" s="1"/>
  <c r="BD246" i="10"/>
  <c r="BE167" i="10"/>
  <c r="BG231" i="10" s="1"/>
  <c r="BE154" i="10"/>
  <c r="BE162" i="10"/>
  <c r="BG226" i="10" s="1"/>
  <c r="BI142" i="10"/>
  <c r="BH236" i="10"/>
  <c r="BH218" i="10"/>
  <c r="BH222" i="10" s="1"/>
  <c r="BF158" i="10"/>
  <c r="BF163" i="10" s="1"/>
  <c r="O17" i="24"/>
  <c r="O18" i="24" s="1"/>
  <c r="O13" i="24"/>
  <c r="BI232" i="10"/>
  <c r="BB3" i="10"/>
  <c r="K2" i="24" s="1"/>
  <c r="K7" i="24" s="1"/>
  <c r="BH149" i="10"/>
  <c r="BC64" i="10"/>
  <c r="BJ233" i="10"/>
  <c r="BG138" i="10"/>
  <c r="BD23" i="10"/>
  <c r="BD27" i="10" s="1"/>
  <c r="BD30" i="10" s="1"/>
  <c r="BD34" i="10" s="1"/>
  <c r="CY33" i="9"/>
  <c r="BF132" i="10"/>
  <c r="BF138" i="10" s="1"/>
  <c r="BC22" i="10"/>
  <c r="BC23" i="10" s="1"/>
  <c r="BC27" i="10" s="1"/>
  <c r="BC30" i="10" s="1"/>
  <c r="BC34" i="10" s="1"/>
  <c r="BK233" i="10"/>
  <c r="CY146" i="10"/>
  <c r="CY147" i="10"/>
  <c r="EO51" i="10" l="1"/>
  <c r="EO49" i="10"/>
  <c r="EO50" i="10"/>
  <c r="EO48" i="10"/>
  <c r="EO47" i="10"/>
  <c r="EO46" i="10"/>
  <c r="BA90" i="10"/>
  <c r="BA84" i="10"/>
  <c r="BA81" i="10"/>
  <c r="BA71" i="10"/>
  <c r="BA91" i="10"/>
  <c r="BA86" i="10"/>
  <c r="BA85" i="10"/>
  <c r="BA72" i="10"/>
  <c r="BA67" i="10"/>
  <c r="BA78" i="10"/>
  <c r="BA65" i="10"/>
  <c r="BA59" i="10"/>
  <c r="BA60" i="10"/>
  <c r="BA58" i="10"/>
  <c r="BA57" i="10"/>
  <c r="BA66" i="10"/>
  <c r="BA54" i="10"/>
  <c r="BA49" i="10"/>
  <c r="BA50" i="10"/>
  <c r="BA47" i="10"/>
  <c r="BA46" i="10"/>
  <c r="BA45" i="10" s="1"/>
  <c r="EO14" i="10"/>
  <c r="B11" i="19" s="1"/>
  <c r="EO9" i="10"/>
  <c r="EO13" i="10"/>
  <c r="EO12" i="10"/>
  <c r="B9" i="19" s="1"/>
  <c r="EO11" i="10"/>
  <c r="B8" i="19" s="1"/>
  <c r="EO10" i="10"/>
  <c r="CW65" i="10"/>
  <c r="CW64" i="10"/>
  <c r="CW60" i="10"/>
  <c r="CW66" i="10"/>
  <c r="CW59" i="10"/>
  <c r="CW58" i="10"/>
  <c r="CW54" i="10"/>
  <c r="CW53" i="10"/>
  <c r="CW50" i="10"/>
  <c r="CW51" i="10"/>
  <c r="CW49" i="10"/>
  <c r="CW48" i="10" s="1"/>
  <c r="CW47" i="10"/>
  <c r="CW46" i="10"/>
  <c r="CW52" i="10"/>
  <c r="GK64" i="10"/>
  <c r="K58" i="16" s="1"/>
  <c r="GK66" i="10"/>
  <c r="GK65" i="10"/>
  <c r="GK59" i="10"/>
  <c r="GK63" i="10"/>
  <c r="GK53" i="10"/>
  <c r="GK60" i="10"/>
  <c r="GK51" i="10"/>
  <c r="GK126" i="10" s="1"/>
  <c r="GK52" i="10"/>
  <c r="GK74" i="10" s="1"/>
  <c r="GK49" i="10"/>
  <c r="GK48" i="10"/>
  <c r="GK57" i="10"/>
  <c r="GK47" i="10"/>
  <c r="GK58" i="10"/>
  <c r="K52" i="16" s="1"/>
  <c r="F115" i="10"/>
  <c r="F109" i="10"/>
  <c r="F117" i="10" s="1"/>
  <c r="F119" i="10" s="1"/>
  <c r="F111" i="10"/>
  <c r="F110" i="10" s="1"/>
  <c r="F101" i="10"/>
  <c r="F97" i="10"/>
  <c r="F88" i="10"/>
  <c r="F116" i="10"/>
  <c r="F113" i="10"/>
  <c r="F87" i="10"/>
  <c r="F82" i="10"/>
  <c r="F81" i="10" s="1"/>
  <c r="F112" i="10"/>
  <c r="F98" i="10"/>
  <c r="F102" i="10"/>
  <c r="F100" i="10"/>
  <c r="F99" i="10" s="1"/>
  <c r="F103" i="10" s="1"/>
  <c r="F105" i="10" s="1"/>
  <c r="F96" i="10"/>
  <c r="F95" i="10" s="1"/>
  <c r="F84" i="10"/>
  <c r="F72" i="10"/>
  <c r="F86" i="10"/>
  <c r="F85" i="10" s="1"/>
  <c r="F94" i="10"/>
  <c r="F93" i="10" s="1"/>
  <c r="F89" i="10"/>
  <c r="F71" i="10"/>
  <c r="F70" i="10"/>
  <c r="F69" i="10" s="1"/>
  <c r="F66" i="10"/>
  <c r="F64" i="10"/>
  <c r="F83" i="10"/>
  <c r="F73" i="10"/>
  <c r="F65" i="10"/>
  <c r="F60" i="10"/>
  <c r="F59" i="10"/>
  <c r="F56" i="10"/>
  <c r="F55" i="10"/>
  <c r="F57" i="10" s="1"/>
  <c r="F52" i="10"/>
  <c r="F51" i="10"/>
  <c r="F49" i="10"/>
  <c r="F48" i="10" s="1"/>
  <c r="F61" i="10" s="1"/>
  <c r="F50" i="10"/>
  <c r="BA33" i="10"/>
  <c r="BA29" i="10"/>
  <c r="BA16" i="10"/>
  <c r="BA20" i="10"/>
  <c r="BA15" i="10"/>
  <c r="BA9" i="10"/>
  <c r="BA11" i="10"/>
  <c r="BA10" i="10"/>
  <c r="BA26" i="10"/>
  <c r="BA21" i="10"/>
  <c r="BA8" i="10"/>
  <c r="CW18" i="10"/>
  <c r="CW17" i="10"/>
  <c r="CW15" i="10"/>
  <c r="CW14" i="10"/>
  <c r="CW13" i="10"/>
  <c r="CW16" i="10"/>
  <c r="CW10" i="10"/>
  <c r="CW12" i="10"/>
  <c r="CW9" i="10"/>
  <c r="CW11" i="10"/>
  <c r="GK14" i="10"/>
  <c r="GK10" i="10"/>
  <c r="GK9" i="10" s="1"/>
  <c r="GK12" i="10"/>
  <c r="GK11" i="10"/>
  <c r="GK13" i="10"/>
  <c r="BE137" i="10"/>
  <c r="N9" i="24"/>
  <c r="I15" i="27"/>
  <c r="V30" i="18"/>
  <c r="N16" i="24"/>
  <c r="CX20" i="10"/>
  <c r="H26" i="27"/>
  <c r="DQ34" i="9"/>
  <c r="BE127" i="10"/>
  <c r="N26" i="24"/>
  <c r="N15" i="24"/>
  <c r="BE166" i="10"/>
  <c r="BG230" i="10" s="1"/>
  <c r="V18" i="18"/>
  <c r="GL126" i="10"/>
  <c r="G26" i="27" s="1"/>
  <c r="CY148" i="10"/>
  <c r="CV5" i="10"/>
  <c r="CV122" i="10"/>
  <c r="CV43" i="10"/>
  <c r="CV41" i="10" s="1"/>
  <c r="CU7" i="10"/>
  <c r="GL124" i="10"/>
  <c r="GL46" i="10"/>
  <c r="GL70" i="10" s="1"/>
  <c r="L51" i="16"/>
  <c r="L50" i="16" s="1"/>
  <c r="GL56" i="10"/>
  <c r="K54" i="16"/>
  <c r="K60" i="16"/>
  <c r="AG31" i="18"/>
  <c r="AG33" i="18" s="1"/>
  <c r="CX57" i="10"/>
  <c r="H29" i="27"/>
  <c r="U12" i="18"/>
  <c r="U26" i="18" s="1"/>
  <c r="H22" i="27"/>
  <c r="U15" i="18"/>
  <c r="U29" i="18" s="1"/>
  <c r="M41" i="16"/>
  <c r="H25" i="27"/>
  <c r="CW139" i="10"/>
  <c r="CW145" i="10"/>
  <c r="G28" i="27"/>
  <c r="L59" i="16"/>
  <c r="L53" i="16"/>
  <c r="G27" i="27"/>
  <c r="GK3" i="10"/>
  <c r="CX131" i="10"/>
  <c r="CX130" i="10"/>
  <c r="T14" i="18" s="1"/>
  <c r="T28" i="18" s="1"/>
  <c r="CX126" i="10"/>
  <c r="CX125" i="10"/>
  <c r="T9" i="18" s="1"/>
  <c r="T23" i="18" s="1"/>
  <c r="CX128" i="10"/>
  <c r="CX129" i="10"/>
  <c r="CX133" i="10"/>
  <c r="CX127" i="10"/>
  <c r="T11" i="18" s="1"/>
  <c r="T25" i="18" s="1"/>
  <c r="CX124" i="10"/>
  <c r="T8" i="18" s="1"/>
  <c r="T19" i="18" s="1"/>
  <c r="CX48" i="10"/>
  <c r="CX45" i="10" s="1"/>
  <c r="U17" i="18"/>
  <c r="AF32" i="18" s="1"/>
  <c r="DJ141" i="10"/>
  <c r="U16" i="18"/>
  <c r="AF31" i="18" s="1"/>
  <c r="DJ140" i="10"/>
  <c r="CY134" i="10"/>
  <c r="T23" i="27"/>
  <c r="DK142" i="10"/>
  <c r="CW3" i="10"/>
  <c r="CW123" i="10"/>
  <c r="GL127" i="10"/>
  <c r="L44" i="16" s="1"/>
  <c r="GL50" i="10"/>
  <c r="GL72" i="10" s="1"/>
  <c r="GL128" i="10"/>
  <c r="L45" i="16" s="1"/>
  <c r="GL73" i="10"/>
  <c r="GL62" i="10"/>
  <c r="L57" i="16"/>
  <c r="L56" i="16" s="1"/>
  <c r="GL71" i="10"/>
  <c r="GL125" i="10"/>
  <c r="L42" i="16" s="1"/>
  <c r="CX71" i="10"/>
  <c r="CX132" i="10"/>
  <c r="CX70" i="10"/>
  <c r="H52" i="27"/>
  <c r="U13" i="18"/>
  <c r="U27" i="18" s="1"/>
  <c r="GJ122" i="10"/>
  <c r="GJ43" i="10"/>
  <c r="GJ41" i="10" s="1"/>
  <c r="GJ5" i="10"/>
  <c r="GI7" i="10"/>
  <c r="U10" i="18"/>
  <c r="U24" i="18" s="1"/>
  <c r="H21" i="27"/>
  <c r="I48" i="16"/>
  <c r="I7" i="16"/>
  <c r="I63" i="16"/>
  <c r="I5" i="24"/>
  <c r="I3" i="24"/>
  <c r="I4" i="24"/>
  <c r="I39" i="16"/>
  <c r="I8" i="16"/>
  <c r="F7" i="27"/>
  <c r="F30" i="27"/>
  <c r="EP128" i="10"/>
  <c r="EP129" i="10"/>
  <c r="E13" i="19" s="1"/>
  <c r="EP127" i="10"/>
  <c r="EP124" i="10"/>
  <c r="E8" i="19" s="1"/>
  <c r="EP125" i="10"/>
  <c r="E9" i="19" s="1"/>
  <c r="EP126" i="10"/>
  <c r="E10" i="19" s="1"/>
  <c r="B10" i="19"/>
  <c r="EO3" i="10"/>
  <c r="G34" i="10"/>
  <c r="G148" i="10"/>
  <c r="G141" i="10"/>
  <c r="J28" i="16" s="1"/>
  <c r="G125" i="10"/>
  <c r="J12" i="16" s="1"/>
  <c r="J11" i="16" s="1"/>
  <c r="G142" i="10"/>
  <c r="E13" i="27" s="1"/>
  <c r="G146" i="10"/>
  <c r="J33" i="16" s="1"/>
  <c r="G140" i="10"/>
  <c r="J27" i="16" s="1"/>
  <c r="G130" i="10"/>
  <c r="J17" i="16" s="1"/>
  <c r="G136" i="10"/>
  <c r="J23" i="16" s="1"/>
  <c r="G127" i="10"/>
  <c r="J14" i="16" s="1"/>
  <c r="G128" i="10"/>
  <c r="G139" i="10"/>
  <c r="J26" i="16" s="1"/>
  <c r="G124" i="10"/>
  <c r="G121" i="10" s="1"/>
  <c r="G134" i="10"/>
  <c r="G147" i="10"/>
  <c r="E14" i="27" s="1"/>
  <c r="G137" i="10"/>
  <c r="J24" i="16" s="1"/>
  <c r="G138" i="10"/>
  <c r="J25" i="16" s="1"/>
  <c r="G145" i="10"/>
  <c r="J32" i="16" s="1"/>
  <c r="J34" i="16" s="1"/>
  <c r="J35" i="16" s="1"/>
  <c r="G135" i="10"/>
  <c r="G126" i="10"/>
  <c r="J13" i="16" s="1"/>
  <c r="G129" i="10"/>
  <c r="K18" i="16"/>
  <c r="K36" i="16" s="1"/>
  <c r="K6" i="16"/>
  <c r="R51" i="27"/>
  <c r="R32" i="27"/>
  <c r="R31" i="27"/>
  <c r="R34" i="27"/>
  <c r="R33" i="27"/>
  <c r="F46" i="27"/>
  <c r="K21" i="16"/>
  <c r="K29" i="16" s="1"/>
  <c r="F47" i="27"/>
  <c r="F12" i="19"/>
  <c r="E17" i="27"/>
  <c r="D1" i="27"/>
  <c r="F151" i="10"/>
  <c r="F27" i="10"/>
  <c r="F32" i="10"/>
  <c r="F33" i="10" s="1"/>
  <c r="F16" i="10"/>
  <c r="F8" i="10"/>
  <c r="F20" i="10"/>
  <c r="F36" i="10"/>
  <c r="F3" i="10"/>
  <c r="AD186" i="10"/>
  <c r="Z187" i="10"/>
  <c r="L171" i="9" s="1"/>
  <c r="AB183" i="10"/>
  <c r="Z184" i="10"/>
  <c r="L168" i="9" s="1"/>
  <c r="AB185" i="10"/>
  <c r="AA187" i="10"/>
  <c r="AD185" i="10"/>
  <c r="Z186" i="10"/>
  <c r="L170" i="9" s="1"/>
  <c r="L10" i="9" s="1"/>
  <c r="AB186" i="10"/>
  <c r="AA182" i="10"/>
  <c r="Z183" i="10"/>
  <c r="L167" i="9" s="1"/>
  <c r="AA186" i="10"/>
  <c r="AB187" i="10"/>
  <c r="Z185" i="10"/>
  <c r="L169" i="9" s="1"/>
  <c r="AD183" i="10"/>
  <c r="AD187" i="10"/>
  <c r="AA185" i="10"/>
  <c r="AD182" i="10"/>
  <c r="Z182" i="10"/>
  <c r="L166" i="9" s="1"/>
  <c r="L11" i="9" s="1"/>
  <c r="AB184" i="10"/>
  <c r="AA184" i="10"/>
  <c r="AA183" i="10"/>
  <c r="AD184" i="10"/>
  <c r="AB182" i="10"/>
  <c r="H131" i="10"/>
  <c r="F10" i="27" s="1"/>
  <c r="K15" i="16"/>
  <c r="F11" i="27"/>
  <c r="K16" i="16"/>
  <c r="F12" i="27"/>
  <c r="Q22" i="18"/>
  <c r="Q5" i="18"/>
  <c r="Q4" i="18"/>
  <c r="BG246" i="10"/>
  <c r="H9" i="16"/>
  <c r="I179" i="10"/>
  <c r="E43" i="10"/>
  <c r="CD246" i="10"/>
  <c r="BZ246" i="10"/>
  <c r="BV246" i="10"/>
  <c r="BR246" i="10"/>
  <c r="BN246" i="10"/>
  <c r="BJ246" i="10"/>
  <c r="CH246" i="10"/>
  <c r="E122" i="10"/>
  <c r="G179" i="10"/>
  <c r="CG246" i="10"/>
  <c r="CC246" i="10"/>
  <c r="BY246" i="10"/>
  <c r="BU246" i="10"/>
  <c r="BQ246" i="10"/>
  <c r="BM246" i="10"/>
  <c r="BI246" i="10"/>
  <c r="E179" i="10"/>
  <c r="P6" i="18"/>
  <c r="D6" i="19"/>
  <c r="CF246" i="10"/>
  <c r="CB246" i="10"/>
  <c r="BX246" i="10"/>
  <c r="BT246" i="10"/>
  <c r="BP246" i="10"/>
  <c r="BL246" i="10"/>
  <c r="BH246" i="10"/>
  <c r="BF246" i="10"/>
  <c r="F179" i="10"/>
  <c r="E5" i="10"/>
  <c r="H6" i="24"/>
  <c r="CE246" i="10"/>
  <c r="CA246" i="10"/>
  <c r="BW246" i="10"/>
  <c r="BS246" i="10"/>
  <c r="BO246" i="10"/>
  <c r="BK246" i="10"/>
  <c r="BE246" i="10"/>
  <c r="E5" i="27"/>
  <c r="E8" i="27"/>
  <c r="E3" i="27"/>
  <c r="E9" i="27"/>
  <c r="E6" i="27"/>
  <c r="E2" i="27"/>
  <c r="E4" i="27"/>
  <c r="F67" i="10"/>
  <c r="F74" i="10" s="1"/>
  <c r="F76" i="10" s="1"/>
  <c r="F90" i="10"/>
  <c r="F114" i="10"/>
  <c r="F53" i="10"/>
  <c r="F20" i="27"/>
  <c r="F19" i="27"/>
  <c r="G176" i="10"/>
  <c r="G157" i="10"/>
  <c r="E24" i="27" s="1"/>
  <c r="G164" i="10"/>
  <c r="G153" i="10"/>
  <c r="G163" i="10"/>
  <c r="G175" i="10"/>
  <c r="G158" i="10"/>
  <c r="G155" i="10"/>
  <c r="G166" i="10"/>
  <c r="G169" i="10"/>
  <c r="G154" i="10"/>
  <c r="G165" i="10"/>
  <c r="G156" i="10"/>
  <c r="G174" i="10"/>
  <c r="G170" i="10"/>
  <c r="G177" i="10"/>
  <c r="G168" i="10"/>
  <c r="G167" i="10"/>
  <c r="G160" i="10"/>
  <c r="G159" i="10"/>
  <c r="G171" i="10"/>
  <c r="R3" i="18"/>
  <c r="R7" i="18" s="1"/>
  <c r="J5" i="16"/>
  <c r="J10" i="16" s="1"/>
  <c r="J40" i="16" s="1"/>
  <c r="J49" i="16" s="1"/>
  <c r="F4" i="19"/>
  <c r="F7" i="19" s="1"/>
  <c r="K22" i="16"/>
  <c r="F45" i="27"/>
  <c r="F11" i="19"/>
  <c r="E18" i="27"/>
  <c r="BI145" i="10"/>
  <c r="BI149" i="10" s="1"/>
  <c r="M50" i="27"/>
  <c r="BI233" i="10"/>
  <c r="BI237" i="10" s="1"/>
  <c r="BI240" i="10" s="1"/>
  <c r="BB73" i="10"/>
  <c r="BC51" i="10"/>
  <c r="BC55" i="10" s="1"/>
  <c r="BC61" i="10" s="1"/>
  <c r="BC68" i="10" s="1"/>
  <c r="BC75" i="10" s="1"/>
  <c r="BC79" i="10" s="1"/>
  <c r="BC82" i="10" s="1"/>
  <c r="BC87" i="10" s="1"/>
  <c r="BC148" i="10" s="1"/>
  <c r="BB48" i="10"/>
  <c r="BE103" i="9"/>
  <c r="BN104" i="9"/>
  <c r="BB22" i="10"/>
  <c r="BF142" i="10"/>
  <c r="BG142" i="10"/>
  <c r="BG173" i="10"/>
  <c r="BG176" i="10" s="1"/>
  <c r="BH227" i="10"/>
  <c r="BG218" i="10"/>
  <c r="BG222" i="10" s="1"/>
  <c r="BE158" i="10"/>
  <c r="BE163" i="10" s="1"/>
  <c r="N13" i="24"/>
  <c r="N17" i="24"/>
  <c r="N18" i="24" s="1"/>
  <c r="BG236" i="10"/>
  <c r="BI173" i="10"/>
  <c r="BI176" i="10" s="1"/>
  <c r="BD130" i="10"/>
  <c r="BD136" i="10"/>
  <c r="BD126" i="10"/>
  <c r="BD123" i="10"/>
  <c r="BD131" i="10"/>
  <c r="H48" i="27" s="1"/>
  <c r="BD124" i="10"/>
  <c r="BD144" i="10"/>
  <c r="BD125" i="10"/>
  <c r="BD135" i="10"/>
  <c r="BD141" i="10"/>
  <c r="BD92" i="10"/>
  <c r="BA3" i="10"/>
  <c r="J2" i="24" s="1"/>
  <c r="J7" i="24" s="1"/>
  <c r="BH180" i="10"/>
  <c r="BG225" i="10"/>
  <c r="BB45" i="10"/>
  <c r="BB12" i="10"/>
  <c r="BB17" i="10" s="1"/>
  <c r="DZ34" i="9"/>
  <c r="CY34" i="9"/>
  <c r="BK237" i="10"/>
  <c r="BK240" i="10" s="1"/>
  <c r="BJ237" i="10"/>
  <c r="BJ240" i="10" s="1"/>
  <c r="N24" i="24"/>
  <c r="N27" i="24"/>
  <c r="N30" i="24" s="1"/>
  <c r="N31" i="24" s="1"/>
  <c r="CB37" i="9"/>
  <c r="CC36" i="9"/>
  <c r="CD36" i="9" s="1"/>
  <c r="CF36" i="9" s="1"/>
  <c r="AZ43" i="10"/>
  <c r="AZ41" i="10" s="1"/>
  <c r="AZ122" i="10"/>
  <c r="AZ153" i="10" s="1"/>
  <c r="AY7" i="10"/>
  <c r="AZ5" i="10"/>
  <c r="BA185" i="10"/>
  <c r="BB184" i="10"/>
  <c r="BB183" i="10" s="1"/>
  <c r="BB217" i="10"/>
  <c r="BC216" i="10"/>
  <c r="BC215" i="10" s="1"/>
  <c r="BC246" i="10"/>
  <c r="BH232" i="10"/>
  <c r="BH233" i="10" s="1"/>
  <c r="BF169" i="10"/>
  <c r="BB64" i="10"/>
  <c r="BE132" i="10"/>
  <c r="CX147" i="10"/>
  <c r="CX146" i="10"/>
  <c r="BE138" i="10" l="1"/>
  <c r="CV66" i="10"/>
  <c r="CV65" i="10"/>
  <c r="CV64" i="10"/>
  <c r="CV60" i="10"/>
  <c r="CV52" i="10"/>
  <c r="CV51" i="10"/>
  <c r="CV59" i="10"/>
  <c r="CV58" i="10"/>
  <c r="CV54" i="10"/>
  <c r="CV53" i="10"/>
  <c r="CV49" i="10"/>
  <c r="CV47" i="10"/>
  <c r="CV46" i="10"/>
  <c r="CV50" i="10"/>
  <c r="AZ91" i="10"/>
  <c r="AZ84" i="10"/>
  <c r="AZ85" i="10"/>
  <c r="AZ90" i="10"/>
  <c r="AZ86" i="10"/>
  <c r="AZ71" i="10"/>
  <c r="AZ72" i="10"/>
  <c r="AZ67" i="10"/>
  <c r="AZ66" i="10"/>
  <c r="AZ78" i="10"/>
  <c r="AZ65" i="10"/>
  <c r="AZ54" i="10"/>
  <c r="AZ81" i="10"/>
  <c r="AZ59" i="10"/>
  <c r="AZ60" i="10"/>
  <c r="AZ50" i="10"/>
  <c r="AZ58" i="10"/>
  <c r="AZ49" i="10"/>
  <c r="AZ57" i="10"/>
  <c r="AZ47" i="10"/>
  <c r="AZ46" i="10"/>
  <c r="GJ13" i="10"/>
  <c r="GJ10" i="10"/>
  <c r="GJ14" i="10"/>
  <c r="GJ12" i="10"/>
  <c r="GJ11" i="10"/>
  <c r="GJ65" i="10"/>
  <c r="GJ60" i="10"/>
  <c r="J54" i="16" s="1"/>
  <c r="GJ59" i="10"/>
  <c r="GJ66" i="10"/>
  <c r="J60" i="16" s="1"/>
  <c r="GJ58" i="10"/>
  <c r="GJ57" i="10"/>
  <c r="GJ63" i="10"/>
  <c r="GJ53" i="10"/>
  <c r="GJ64" i="10"/>
  <c r="J58" i="16" s="1"/>
  <c r="GJ51" i="10"/>
  <c r="GJ52" i="10"/>
  <c r="GJ74" i="10" s="1"/>
  <c r="GJ49" i="10"/>
  <c r="GJ48" i="10"/>
  <c r="GJ47" i="10"/>
  <c r="CV14" i="10"/>
  <c r="CV18" i="10"/>
  <c r="CV16" i="10"/>
  <c r="CV13" i="10"/>
  <c r="CV12" i="10"/>
  <c r="CV11" i="10"/>
  <c r="CV17" i="10"/>
  <c r="CV15" i="10"/>
  <c r="CV10" i="10"/>
  <c r="CV9" i="10"/>
  <c r="AZ15" i="10"/>
  <c r="AZ33" i="10"/>
  <c r="AZ29" i="10"/>
  <c r="AZ16" i="10"/>
  <c r="AZ26" i="10"/>
  <c r="AZ21" i="10"/>
  <c r="AZ10" i="10"/>
  <c r="AZ8" i="10"/>
  <c r="AZ20" i="10"/>
  <c r="AZ9" i="10"/>
  <c r="AZ11" i="10"/>
  <c r="BE168" i="10"/>
  <c r="U30" i="18"/>
  <c r="BB23" i="10"/>
  <c r="BB27" i="10" s="1"/>
  <c r="BB30" i="10" s="1"/>
  <c r="BB34" i="10" s="1"/>
  <c r="M16" i="27"/>
  <c r="AF33" i="18"/>
  <c r="U18" i="18"/>
  <c r="L43" i="16"/>
  <c r="CW20" i="10"/>
  <c r="CX148" i="10"/>
  <c r="K43" i="16"/>
  <c r="F26" i="27"/>
  <c r="J52" i="16"/>
  <c r="S23" i="27"/>
  <c r="DJ142" i="10"/>
  <c r="T13" i="18"/>
  <c r="T27" i="18" s="1"/>
  <c r="G52" i="27"/>
  <c r="GK46" i="10"/>
  <c r="GK70" i="10" s="1"/>
  <c r="GK124" i="10"/>
  <c r="F27" i="27"/>
  <c r="K53" i="16"/>
  <c r="CV139" i="10"/>
  <c r="CV145" i="10"/>
  <c r="F34" i="10"/>
  <c r="CW131" i="10"/>
  <c r="CW129" i="10"/>
  <c r="CW126" i="10"/>
  <c r="CW130" i="10"/>
  <c r="S14" i="18" s="1"/>
  <c r="S28" i="18" s="1"/>
  <c r="CW128" i="10"/>
  <c r="CW127" i="10"/>
  <c r="S11" i="18" s="1"/>
  <c r="S25" i="18" s="1"/>
  <c r="CW133" i="10"/>
  <c r="CW125" i="10"/>
  <c r="S9" i="18" s="1"/>
  <c r="S23" i="18" s="1"/>
  <c r="CW124" i="10"/>
  <c r="S8" i="18" s="1"/>
  <c r="S19" i="18" s="1"/>
  <c r="G29" i="27"/>
  <c r="T12" i="18"/>
  <c r="T26" i="18" s="1"/>
  <c r="T15" i="18"/>
  <c r="T29" i="18" s="1"/>
  <c r="G22" i="27"/>
  <c r="K59" i="16"/>
  <c r="F28" i="27"/>
  <c r="K57" i="16"/>
  <c r="K56" i="16" s="1"/>
  <c r="GK62" i="10"/>
  <c r="GK125" i="10"/>
  <c r="K42" i="16" s="1"/>
  <c r="GK71" i="10"/>
  <c r="G25" i="27"/>
  <c r="L41" i="16"/>
  <c r="CV3" i="10"/>
  <c r="GI5" i="10"/>
  <c r="GH7" i="10"/>
  <c r="GI43" i="10"/>
  <c r="GI41" i="10" s="1"/>
  <c r="GI122" i="10"/>
  <c r="CW71" i="10"/>
  <c r="CW70" i="10"/>
  <c r="CW132" i="10"/>
  <c r="K51" i="16"/>
  <c r="K50" i="16" s="1"/>
  <c r="GK56" i="10"/>
  <c r="CU122" i="10"/>
  <c r="CU43" i="10"/>
  <c r="CU41" i="10" s="1"/>
  <c r="CU5" i="10"/>
  <c r="CT7" i="10"/>
  <c r="GJ9" i="10"/>
  <c r="GJ3" i="10"/>
  <c r="DI140" i="10"/>
  <c r="CX134" i="10"/>
  <c r="T16" i="18"/>
  <c r="AE31" i="18" s="1"/>
  <c r="CW57" i="10"/>
  <c r="CW45" i="10" s="1"/>
  <c r="T17" i="18"/>
  <c r="AE32" i="18" s="1"/>
  <c r="DI141" i="10"/>
  <c r="T10" i="18"/>
  <c r="T24" i="18" s="1"/>
  <c r="T30" i="18" s="1"/>
  <c r="G21" i="27"/>
  <c r="GK128" i="10"/>
  <c r="K45" i="16" s="1"/>
  <c r="GK127" i="10"/>
  <c r="K44" i="16" s="1"/>
  <c r="GK50" i="10"/>
  <c r="GK72" i="10" s="1"/>
  <c r="GK73" i="10"/>
  <c r="CV123" i="10"/>
  <c r="F136" i="10"/>
  <c r="I23" i="16" s="1"/>
  <c r="F148" i="10"/>
  <c r="F139" i="10"/>
  <c r="I26" i="16" s="1"/>
  <c r="F138" i="10"/>
  <c r="I25" i="16" s="1"/>
  <c r="F145" i="10"/>
  <c r="I32" i="16" s="1"/>
  <c r="I34" i="16" s="1"/>
  <c r="I35" i="16" s="1"/>
  <c r="F147" i="10"/>
  <c r="D14" i="27" s="1"/>
  <c r="F142" i="10"/>
  <c r="D13" i="27" s="1"/>
  <c r="F124" i="10"/>
  <c r="F121" i="10" s="1"/>
  <c r="F146" i="10"/>
  <c r="I33" i="16" s="1"/>
  <c r="F129" i="10"/>
  <c r="F125" i="10"/>
  <c r="I12" i="16" s="1"/>
  <c r="I11" i="16" s="1"/>
  <c r="F130" i="10"/>
  <c r="I17" i="16" s="1"/>
  <c r="F141" i="10"/>
  <c r="I28" i="16" s="1"/>
  <c r="F137" i="10"/>
  <c r="I24" i="16" s="1"/>
  <c r="F140" i="10"/>
  <c r="I27" i="16" s="1"/>
  <c r="F135" i="10"/>
  <c r="F127" i="10"/>
  <c r="I14" i="16" s="1"/>
  <c r="F134" i="10"/>
  <c r="F128" i="10"/>
  <c r="F126" i="10"/>
  <c r="I13" i="16" s="1"/>
  <c r="E20" i="27"/>
  <c r="E19" i="27"/>
  <c r="G202" i="10"/>
  <c r="E197" i="10"/>
  <c r="L109" i="9" s="1"/>
  <c r="E186" i="10"/>
  <c r="L95" i="9" s="1"/>
  <c r="G200" i="10"/>
  <c r="G204" i="10"/>
  <c r="G189" i="10"/>
  <c r="I198" i="10"/>
  <c r="O110" i="9" s="1"/>
  <c r="F204" i="10"/>
  <c r="F199" i="10"/>
  <c r="M111" i="9" s="1"/>
  <c r="F205" i="10"/>
  <c r="M113" i="9" s="1"/>
  <c r="E185" i="10"/>
  <c r="L93" i="9" s="1"/>
  <c r="E204" i="10"/>
  <c r="G192" i="10"/>
  <c r="N104" i="9" s="1"/>
  <c r="F195" i="10"/>
  <c r="M107" i="9" s="1"/>
  <c r="E182" i="10"/>
  <c r="L90" i="9" s="1"/>
  <c r="G203" i="10"/>
  <c r="F196" i="10"/>
  <c r="M108" i="9" s="1"/>
  <c r="F188" i="10"/>
  <c r="M100" i="9" s="1"/>
  <c r="M101" i="9" s="1"/>
  <c r="M8" i="9" s="1"/>
  <c r="F202" i="10"/>
  <c r="E189" i="10"/>
  <c r="E203" i="10"/>
  <c r="G182" i="10"/>
  <c r="N90" i="9" s="1"/>
  <c r="G183" i="10"/>
  <c r="N91" i="9" s="1"/>
  <c r="F186" i="10"/>
  <c r="M95" i="9" s="1"/>
  <c r="I184" i="10"/>
  <c r="O92" i="9" s="1"/>
  <c r="I183" i="10"/>
  <c r="O91" i="9" s="1"/>
  <c r="F187" i="10"/>
  <c r="M97" i="9" s="1"/>
  <c r="F193" i="10"/>
  <c r="M105" i="9" s="1"/>
  <c r="I190" i="10"/>
  <c r="E187" i="10"/>
  <c r="L97" i="9" s="1"/>
  <c r="E199" i="10"/>
  <c r="L111" i="9" s="1"/>
  <c r="G195" i="10"/>
  <c r="N107" i="9" s="1"/>
  <c r="AL20" i="27"/>
  <c r="F203" i="10"/>
  <c r="F194" i="10"/>
  <c r="M106" i="9" s="1"/>
  <c r="I201" i="10"/>
  <c r="E198" i="10"/>
  <c r="L110" i="9" s="1"/>
  <c r="E194" i="10"/>
  <c r="L106" i="9" s="1"/>
  <c r="G196" i="10"/>
  <c r="N108" i="9" s="1"/>
  <c r="I188" i="10"/>
  <c r="O100" i="9" s="1"/>
  <c r="O101" i="9" s="1"/>
  <c r="O8" i="9" s="1"/>
  <c r="F206" i="10"/>
  <c r="F200" i="10"/>
  <c r="I202" i="10"/>
  <c r="F183" i="10"/>
  <c r="M91" i="9" s="1"/>
  <c r="I192" i="10"/>
  <c r="O104" i="9" s="1"/>
  <c r="I182" i="10"/>
  <c r="O90" i="9" s="1"/>
  <c r="E188" i="10"/>
  <c r="L100" i="9" s="1"/>
  <c r="L101" i="9" s="1"/>
  <c r="L8" i="9" s="1"/>
  <c r="G199" i="10"/>
  <c r="N111" i="9" s="1"/>
  <c r="F184" i="10"/>
  <c r="M92" i="9" s="1"/>
  <c r="I196" i="10"/>
  <c r="O108" i="9" s="1"/>
  <c r="F189" i="10"/>
  <c r="E184" i="10"/>
  <c r="L92" i="9" s="1"/>
  <c r="G186" i="10"/>
  <c r="N95" i="9" s="1"/>
  <c r="I199" i="10"/>
  <c r="O111" i="9" s="1"/>
  <c r="I204" i="10"/>
  <c r="E205" i="10"/>
  <c r="L113" i="9" s="1"/>
  <c r="G198" i="10"/>
  <c r="N110" i="9" s="1"/>
  <c r="I206" i="10"/>
  <c r="E183" i="10"/>
  <c r="L91" i="9" s="1"/>
  <c r="E192" i="10"/>
  <c r="L104" i="9" s="1"/>
  <c r="G197" i="10"/>
  <c r="N109" i="9" s="1"/>
  <c r="G205" i="10"/>
  <c r="N113" i="9" s="1"/>
  <c r="G194" i="10"/>
  <c r="N106" i="9" s="1"/>
  <c r="F185" i="10"/>
  <c r="M93" i="9" s="1"/>
  <c r="I193" i="10"/>
  <c r="O105" i="9" s="1"/>
  <c r="I187" i="10"/>
  <c r="O97" i="9" s="1"/>
  <c r="F197" i="10"/>
  <c r="M109" i="9" s="1"/>
  <c r="F182" i="10"/>
  <c r="M90" i="9" s="1"/>
  <c r="C1" i="27"/>
  <c r="E196" i="10"/>
  <c r="L108" i="9" s="1"/>
  <c r="E202" i="10"/>
  <c r="G206" i="10"/>
  <c r="I185" i="10"/>
  <c r="O93" i="9" s="1"/>
  <c r="I200" i="10"/>
  <c r="E151" i="10"/>
  <c r="E195" i="10"/>
  <c r="L107" i="9" s="1"/>
  <c r="E193" i="10"/>
  <c r="L105" i="9" s="1"/>
  <c r="G193" i="10"/>
  <c r="N105" i="9" s="1"/>
  <c r="F192" i="10"/>
  <c r="M104" i="9" s="1"/>
  <c r="E200" i="10"/>
  <c r="G187" i="10"/>
  <c r="N97" i="9" s="1"/>
  <c r="G184" i="10"/>
  <c r="N92" i="9" s="1"/>
  <c r="I197" i="10"/>
  <c r="O109" i="9" s="1"/>
  <c r="I203" i="10"/>
  <c r="F201" i="10"/>
  <c r="E206" i="10"/>
  <c r="F198" i="10"/>
  <c r="M110" i="9" s="1"/>
  <c r="G201" i="10"/>
  <c r="G185" i="10"/>
  <c r="N93" i="9" s="1"/>
  <c r="I205" i="10"/>
  <c r="O113" i="9" s="1"/>
  <c r="I195" i="10"/>
  <c r="O107" i="9" s="1"/>
  <c r="I191" i="10"/>
  <c r="G188" i="10"/>
  <c r="N100" i="9" s="1"/>
  <c r="N101" i="9" s="1"/>
  <c r="N8" i="9" s="1"/>
  <c r="I194" i="10"/>
  <c r="O106" i="9" s="1"/>
  <c r="I189" i="10"/>
  <c r="E201" i="10"/>
  <c r="AL19" i="27"/>
  <c r="I186" i="10"/>
  <c r="O95" i="9" s="1"/>
  <c r="E41" i="10"/>
  <c r="N179" i="10"/>
  <c r="L179" i="10"/>
  <c r="M179" i="10"/>
  <c r="O168" i="9"/>
  <c r="F50" i="30"/>
  <c r="O167" i="9"/>
  <c r="F49" i="30"/>
  <c r="O169" i="9"/>
  <c r="F51" i="30"/>
  <c r="F46" i="30" s="1"/>
  <c r="E49" i="30"/>
  <c r="N167" i="9"/>
  <c r="Q3" i="18"/>
  <c r="Q7" i="18" s="1"/>
  <c r="E4" i="19"/>
  <c r="E7" i="19" s="1"/>
  <c r="I5" i="16"/>
  <c r="I10" i="16" s="1"/>
  <c r="I40" i="16" s="1"/>
  <c r="I49" i="16" s="1"/>
  <c r="D4" i="27"/>
  <c r="D2" i="27"/>
  <c r="D3" i="27"/>
  <c r="D8" i="27"/>
  <c r="D6" i="27"/>
  <c r="D9" i="27"/>
  <c r="D5" i="27"/>
  <c r="E47" i="27"/>
  <c r="J21" i="16"/>
  <c r="J29" i="16" s="1"/>
  <c r="E46" i="27"/>
  <c r="D18" i="27"/>
  <c r="E11" i="19"/>
  <c r="E30" i="27"/>
  <c r="E7" i="27"/>
  <c r="D49" i="30"/>
  <c r="M167" i="9"/>
  <c r="O166" i="9"/>
  <c r="O11" i="9" s="1"/>
  <c r="F47" i="30"/>
  <c r="D47" i="30"/>
  <c r="M166" i="9"/>
  <c r="M11" i="9" s="1"/>
  <c r="D53" i="30"/>
  <c r="M171" i="9"/>
  <c r="J16" i="16"/>
  <c r="E12" i="27"/>
  <c r="Q51" i="27"/>
  <c r="Q32" i="27"/>
  <c r="Q31" i="27"/>
  <c r="Q34" i="27"/>
  <c r="Q33" i="27"/>
  <c r="EO124" i="10"/>
  <c r="D8" i="19" s="1"/>
  <c r="EO128" i="10"/>
  <c r="EO127" i="10"/>
  <c r="EO129" i="10"/>
  <c r="D13" i="19" s="1"/>
  <c r="EO126" i="10"/>
  <c r="D10" i="19" s="1"/>
  <c r="EO125" i="10"/>
  <c r="D9" i="19" s="1"/>
  <c r="E9" i="24"/>
  <c r="E33" i="24"/>
  <c r="E30" i="24"/>
  <c r="D16" i="24"/>
  <c r="D17" i="24"/>
  <c r="E15" i="24"/>
  <c r="D29" i="24"/>
  <c r="E16" i="24"/>
  <c r="D33" i="24"/>
  <c r="E29" i="24"/>
  <c r="E34" i="24"/>
  <c r="D21" i="24"/>
  <c r="D10" i="24"/>
  <c r="D30" i="24"/>
  <c r="E12" i="24"/>
  <c r="D11" i="24"/>
  <c r="E20" i="24"/>
  <c r="D15" i="24"/>
  <c r="E23" i="24"/>
  <c r="D12" i="24"/>
  <c r="D26" i="24"/>
  <c r="D9" i="24"/>
  <c r="E26" i="24"/>
  <c r="E22" i="24"/>
  <c r="D20" i="24"/>
  <c r="D22" i="24"/>
  <c r="E10" i="24"/>
  <c r="E27" i="24"/>
  <c r="D27" i="24"/>
  <c r="E17" i="24"/>
  <c r="D34" i="24"/>
  <c r="E21" i="24"/>
  <c r="D8" i="24"/>
  <c r="E8" i="24"/>
  <c r="E11" i="24"/>
  <c r="D23" i="24"/>
  <c r="P22" i="18"/>
  <c r="P4" i="18"/>
  <c r="P5" i="18"/>
  <c r="D12" i="16"/>
  <c r="D18" i="16"/>
  <c r="E26" i="16"/>
  <c r="E25" i="16"/>
  <c r="D27" i="16"/>
  <c r="D29" i="16"/>
  <c r="H39" i="16"/>
  <c r="E34" i="16"/>
  <c r="D35" i="16"/>
  <c r="H8" i="16"/>
  <c r="E15" i="16"/>
  <c r="D28" i="16"/>
  <c r="H63" i="16"/>
  <c r="D32" i="16"/>
  <c r="E21" i="16"/>
  <c r="E28" i="16"/>
  <c r="E35" i="16"/>
  <c r="D24" i="16"/>
  <c r="H4" i="24"/>
  <c r="D21" i="16"/>
  <c r="E13" i="16"/>
  <c r="D26" i="16"/>
  <c r="H7" i="16"/>
  <c r="E18" i="16"/>
  <c r="D14" i="16"/>
  <c r="H3" i="24"/>
  <c r="D11" i="16"/>
  <c r="E29" i="16"/>
  <c r="E24" i="16"/>
  <c r="D25" i="16"/>
  <c r="D23" i="16"/>
  <c r="H5" i="24"/>
  <c r="E12" i="16"/>
  <c r="E33" i="16"/>
  <c r="D13" i="16"/>
  <c r="D34" i="16"/>
  <c r="E17" i="16"/>
  <c r="D17" i="16"/>
  <c r="E32" i="16"/>
  <c r="E11" i="16"/>
  <c r="E27" i="16"/>
  <c r="D33" i="16"/>
  <c r="D16" i="16"/>
  <c r="H48" i="16"/>
  <c r="E22" i="16"/>
  <c r="E23" i="16"/>
  <c r="D22" i="16"/>
  <c r="E16" i="16"/>
  <c r="E14" i="16"/>
  <c r="D15" i="16"/>
  <c r="D50" i="30"/>
  <c r="M168" i="9"/>
  <c r="D51" i="30"/>
  <c r="D46" i="30" s="1"/>
  <c r="M169" i="9"/>
  <c r="E53" i="30"/>
  <c r="N171" i="9"/>
  <c r="E52" i="30"/>
  <c r="N170" i="9"/>
  <c r="N10" i="9" s="1"/>
  <c r="E51" i="30"/>
  <c r="E46" i="30" s="1"/>
  <c r="E48" i="30" s="1"/>
  <c r="N169" i="9"/>
  <c r="F52" i="30"/>
  <c r="G52" i="30" s="1"/>
  <c r="O170" i="9"/>
  <c r="O10" i="9" s="1"/>
  <c r="J6" i="16"/>
  <c r="J18" i="16"/>
  <c r="J36" i="16" s="1"/>
  <c r="D17" i="27"/>
  <c r="E12" i="19"/>
  <c r="E27" i="10"/>
  <c r="E3" i="10"/>
  <c r="E16" i="10"/>
  <c r="E32" i="10"/>
  <c r="E33" i="10" s="1"/>
  <c r="E20" i="10"/>
  <c r="E8" i="10"/>
  <c r="E47" i="30"/>
  <c r="N166" i="9"/>
  <c r="N11" i="9" s="1"/>
  <c r="E50" i="30"/>
  <c r="N168" i="9"/>
  <c r="O171" i="9"/>
  <c r="F53" i="30"/>
  <c r="D52" i="30"/>
  <c r="M170" i="9"/>
  <c r="M10" i="9" s="1"/>
  <c r="L41" i="9"/>
  <c r="L43" i="9"/>
  <c r="H20" i="9"/>
  <c r="L20" i="9"/>
  <c r="F171" i="10"/>
  <c r="F163" i="10"/>
  <c r="F159" i="10"/>
  <c r="F156" i="10"/>
  <c r="F154" i="10"/>
  <c r="F174" i="10"/>
  <c r="F169" i="10"/>
  <c r="F177" i="10"/>
  <c r="F157" i="10"/>
  <c r="D24" i="27" s="1"/>
  <c r="F170" i="10"/>
  <c r="F166" i="10"/>
  <c r="F175" i="10"/>
  <c r="F153" i="10"/>
  <c r="F158" i="10"/>
  <c r="F165" i="10"/>
  <c r="F167" i="10"/>
  <c r="F168" i="10"/>
  <c r="F164" i="10"/>
  <c r="F160" i="10"/>
  <c r="F176" i="10"/>
  <c r="F155" i="10"/>
  <c r="J22" i="16"/>
  <c r="E45" i="27"/>
  <c r="J15" i="16"/>
  <c r="G131" i="10"/>
  <c r="E10" i="27" s="1"/>
  <c r="E11" i="27"/>
  <c r="BG145" i="10"/>
  <c r="K16" i="27" s="1"/>
  <c r="K50" i="27"/>
  <c r="BF145" i="10"/>
  <c r="J16" i="27" s="1"/>
  <c r="J50" i="27"/>
  <c r="BB51" i="10"/>
  <c r="BB55" i="10" s="1"/>
  <c r="BB61" i="10" s="1"/>
  <c r="BB68" i="10" s="1"/>
  <c r="BB75" i="10" s="1"/>
  <c r="BB79" i="10" s="1"/>
  <c r="BB82" i="10" s="1"/>
  <c r="BB87" i="10" s="1"/>
  <c r="BB148" i="10" s="1"/>
  <c r="BG227" i="10"/>
  <c r="BC92" i="10"/>
  <c r="BC144" i="10"/>
  <c r="BC175" i="10" s="1"/>
  <c r="BC126" i="10"/>
  <c r="L11" i="24" s="1"/>
  <c r="BC135" i="10"/>
  <c r="BC166" i="10" s="1"/>
  <c r="BC136" i="10"/>
  <c r="BC167" i="10" s="1"/>
  <c r="BC141" i="10"/>
  <c r="BC172" i="10" s="1"/>
  <c r="BC124" i="10"/>
  <c r="BC155" i="10" s="1"/>
  <c r="BC131" i="10"/>
  <c r="G48" i="27" s="1"/>
  <c r="BC123" i="10"/>
  <c r="G15" i="27" s="1"/>
  <c r="BC125" i="10"/>
  <c r="L10" i="24" s="1"/>
  <c r="BC130" i="10"/>
  <c r="BC161" i="10" s="1"/>
  <c r="BA64" i="10"/>
  <c r="BE142" i="10"/>
  <c r="BF173" i="10"/>
  <c r="BF176" i="10" s="1"/>
  <c r="BA184" i="10"/>
  <c r="BA183" i="10" s="1"/>
  <c r="BA217" i="10"/>
  <c r="BA216" i="10" s="1"/>
  <c r="BA215" i="10" s="1"/>
  <c r="AY43" i="10"/>
  <c r="AY41" i="10" s="1"/>
  <c r="AY122" i="10"/>
  <c r="AW7" i="10"/>
  <c r="AY5" i="10"/>
  <c r="CC37" i="9"/>
  <c r="CD37" i="9" s="1"/>
  <c r="CF37" i="9" s="1"/>
  <c r="CB38" i="9"/>
  <c r="BG232" i="10"/>
  <c r="BE169" i="10"/>
  <c r="M20" i="24"/>
  <c r="M22" i="24" s="1"/>
  <c r="M23" i="24" s="1"/>
  <c r="BD137" i="10"/>
  <c r="BD166" i="10"/>
  <c r="M29" i="24"/>
  <c r="BD175" i="10"/>
  <c r="BF239" i="10" s="1"/>
  <c r="M16" i="24"/>
  <c r="BD162" i="10"/>
  <c r="BF226" i="10" s="1"/>
  <c r="M11" i="24"/>
  <c r="BD157" i="10"/>
  <c r="BF221" i="10" s="1"/>
  <c r="M15" i="24"/>
  <c r="BD161" i="10"/>
  <c r="BI180" i="10"/>
  <c r="BG180" i="10"/>
  <c r="BA73" i="10"/>
  <c r="BA12" i="10"/>
  <c r="BA17" i="10" s="1"/>
  <c r="BB216" i="10"/>
  <c r="BB215" i="10" s="1"/>
  <c r="BB246" i="10"/>
  <c r="AZ3" i="10"/>
  <c r="I2" i="24" s="1"/>
  <c r="I7" i="24" s="1"/>
  <c r="AZ185" i="10"/>
  <c r="M26" i="24"/>
  <c r="BD172" i="10"/>
  <c r="BF236" i="10" s="1"/>
  <c r="M10" i="24"/>
  <c r="BD156" i="10"/>
  <c r="BF220" i="10" s="1"/>
  <c r="M9" i="24"/>
  <c r="BD155" i="10"/>
  <c r="BF219" i="10" s="1"/>
  <c r="M8" i="24"/>
  <c r="M12" i="24" s="1"/>
  <c r="H15" i="27"/>
  <c r="BD127" i="10"/>
  <c r="BD154" i="10"/>
  <c r="M21" i="24"/>
  <c r="BD167" i="10"/>
  <c r="BF231" i="10" s="1"/>
  <c r="M33" i="24"/>
  <c r="M34" i="24" s="1"/>
  <c r="BD179" i="10"/>
  <c r="BC156" i="10"/>
  <c r="L33" i="24"/>
  <c r="L34" i="24" s="1"/>
  <c r="BC179" i="10"/>
  <c r="BG149" i="10"/>
  <c r="BH237" i="10"/>
  <c r="BH240" i="10" s="1"/>
  <c r="BA48" i="10"/>
  <c r="BA51" i="10" s="1"/>
  <c r="BA55" i="10" s="1"/>
  <c r="BA61" i="10" s="1"/>
  <c r="BA22" i="10"/>
  <c r="CW147" i="10"/>
  <c r="CW146" i="10"/>
  <c r="AY26" i="10" l="1"/>
  <c r="AY21" i="10"/>
  <c r="AY15" i="10"/>
  <c r="AY20" i="10"/>
  <c r="AY16" i="10"/>
  <c r="AY33" i="10"/>
  <c r="AY10" i="10"/>
  <c r="AY8" i="10"/>
  <c r="AY9" i="10"/>
  <c r="AY29" i="10"/>
  <c r="AY11" i="10"/>
  <c r="CU16" i="10"/>
  <c r="CU14" i="10"/>
  <c r="CU17" i="10"/>
  <c r="CU15" i="10"/>
  <c r="CU9" i="10"/>
  <c r="CU18" i="10"/>
  <c r="CU13" i="10"/>
  <c r="CU12" i="10"/>
  <c r="CU11" i="10"/>
  <c r="CU10" i="10"/>
  <c r="CU65" i="10"/>
  <c r="CU66" i="10"/>
  <c r="CU52" i="10"/>
  <c r="CU51" i="10"/>
  <c r="CU64" i="10"/>
  <c r="CU60" i="10"/>
  <c r="CU59" i="10"/>
  <c r="CU58" i="10"/>
  <c r="CU49" i="10"/>
  <c r="CU50" i="10"/>
  <c r="CU54" i="10"/>
  <c r="CU53" i="10"/>
  <c r="CU47" i="10"/>
  <c r="CU46" i="10"/>
  <c r="GI66" i="10"/>
  <c r="I60" i="16" s="1"/>
  <c r="GI63" i="10"/>
  <c r="GI65" i="10"/>
  <c r="GI60" i="10"/>
  <c r="GI52" i="10"/>
  <c r="GI74" i="10" s="1"/>
  <c r="GI59" i="10"/>
  <c r="GI58" i="10"/>
  <c r="I52" i="16" s="1"/>
  <c r="GI57" i="10"/>
  <c r="GI53" i="10"/>
  <c r="GI64" i="10"/>
  <c r="GI51" i="10"/>
  <c r="GI49" i="10"/>
  <c r="GI48" i="10"/>
  <c r="GI47" i="10"/>
  <c r="AY91" i="10"/>
  <c r="AY90" i="10"/>
  <c r="AY86" i="10"/>
  <c r="AY78" i="10"/>
  <c r="AY85" i="10"/>
  <c r="AY84" i="10"/>
  <c r="AY81" i="10"/>
  <c r="AY65" i="10"/>
  <c r="AY71" i="10"/>
  <c r="AY72" i="10"/>
  <c r="AY67" i="10"/>
  <c r="AY60" i="10"/>
  <c r="AY59" i="10"/>
  <c r="AY66" i="10"/>
  <c r="AY58" i="10"/>
  <c r="AY57" i="10"/>
  <c r="AY54" i="10"/>
  <c r="AY50" i="10"/>
  <c r="AY49" i="10"/>
  <c r="AY47" i="10"/>
  <c r="AY46" i="10"/>
  <c r="E116" i="10"/>
  <c r="E111" i="10"/>
  <c r="E110" i="10" s="1"/>
  <c r="E115" i="10"/>
  <c r="E98" i="10"/>
  <c r="E89" i="10"/>
  <c r="E113" i="10"/>
  <c r="E109" i="10"/>
  <c r="E97" i="10"/>
  <c r="E83" i="10"/>
  <c r="E112" i="10"/>
  <c r="E101" i="10"/>
  <c r="E94" i="10"/>
  <c r="E93" i="10" s="1"/>
  <c r="E87" i="10"/>
  <c r="E71" i="10"/>
  <c r="E88" i="10"/>
  <c r="E84" i="10"/>
  <c r="E102" i="10"/>
  <c r="E96" i="10"/>
  <c r="E86" i="10"/>
  <c r="E82" i="10"/>
  <c r="E70" i="10"/>
  <c r="E69" i="10" s="1"/>
  <c r="E100" i="10"/>
  <c r="E99" i="10" s="1"/>
  <c r="E103" i="10" s="1"/>
  <c r="E105" i="10" s="1"/>
  <c r="E72" i="10"/>
  <c r="E73" i="10"/>
  <c r="E66" i="10"/>
  <c r="E65" i="10"/>
  <c r="E64" i="10"/>
  <c r="E60" i="10"/>
  <c r="E59" i="10"/>
  <c r="E56" i="10"/>
  <c r="E55" i="10"/>
  <c r="E52" i="10"/>
  <c r="E51" i="10"/>
  <c r="E53" i="10" s="1"/>
  <c r="E49" i="10"/>
  <c r="E48" i="10" s="1"/>
  <c r="E61" i="10" s="1"/>
  <c r="E50" i="10"/>
  <c r="GI14" i="10"/>
  <c r="GI13" i="10"/>
  <c r="GI10" i="10"/>
  <c r="GI9" i="10" s="1"/>
  <c r="GI12" i="10"/>
  <c r="GI11" i="10"/>
  <c r="L15" i="24"/>
  <c r="BA68" i="10"/>
  <c r="L16" i="24"/>
  <c r="L21" i="24"/>
  <c r="BC154" i="10"/>
  <c r="BF149" i="10"/>
  <c r="L8" i="24"/>
  <c r="L12" i="24" s="1"/>
  <c r="L13" i="24" s="1"/>
  <c r="AE33" i="18"/>
  <c r="BC137" i="10"/>
  <c r="L29" i="24"/>
  <c r="L26" i="24"/>
  <c r="CV20" i="10"/>
  <c r="CV48" i="10"/>
  <c r="CV45" i="10" s="1"/>
  <c r="CV57" i="10"/>
  <c r="CW148" i="10"/>
  <c r="CV132" i="10"/>
  <c r="CV70" i="10"/>
  <c r="CV71" i="10"/>
  <c r="CU3" i="10"/>
  <c r="CU123" i="10"/>
  <c r="S16" i="18"/>
  <c r="AD31" i="18" s="1"/>
  <c r="DH140" i="10"/>
  <c r="CW134" i="10"/>
  <c r="S12" i="18"/>
  <c r="S26" i="18" s="1"/>
  <c r="F29" i="27"/>
  <c r="F22" i="27"/>
  <c r="S15" i="18"/>
  <c r="S29" i="18" s="1"/>
  <c r="E28" i="27"/>
  <c r="J59" i="16"/>
  <c r="GJ56" i="10"/>
  <c r="J51" i="16"/>
  <c r="J50" i="16" s="1"/>
  <c r="D24" i="24"/>
  <c r="D13" i="24"/>
  <c r="T18" i="18"/>
  <c r="CU139" i="10"/>
  <c r="CU145" i="10"/>
  <c r="I54" i="16"/>
  <c r="I58" i="16"/>
  <c r="GJ125" i="10"/>
  <c r="J42" i="16" s="1"/>
  <c r="GJ71" i="10"/>
  <c r="GJ126" i="10"/>
  <c r="GJ127" i="10"/>
  <c r="J44" i="16" s="1"/>
  <c r="GJ50" i="10"/>
  <c r="GJ72" i="10" s="1"/>
  <c r="GJ128" i="10"/>
  <c r="J45" i="16" s="1"/>
  <c r="GJ73" i="10"/>
  <c r="CT43" i="10"/>
  <c r="CT41" i="10" s="1"/>
  <c r="CT122" i="10"/>
  <c r="DE23" i="10"/>
  <c r="CT5" i="10"/>
  <c r="GH122" i="10"/>
  <c r="GH43" i="10"/>
  <c r="GH41" i="10" s="1"/>
  <c r="GH5" i="10"/>
  <c r="DH141" i="10"/>
  <c r="S17" i="18"/>
  <c r="AD32" i="18" s="1"/>
  <c r="S10" i="18"/>
  <c r="S24" i="18" s="1"/>
  <c r="F21" i="27"/>
  <c r="J53" i="16"/>
  <c r="E27" i="27"/>
  <c r="D31" i="24"/>
  <c r="CV129" i="10"/>
  <c r="CV125" i="10"/>
  <c r="R9" i="18" s="1"/>
  <c r="R23" i="18" s="1"/>
  <c r="CV126" i="10"/>
  <c r="CV127" i="10"/>
  <c r="R11" i="18" s="1"/>
  <c r="R25" i="18" s="1"/>
  <c r="CV131" i="10"/>
  <c r="CV130" i="10"/>
  <c r="R14" i="18" s="1"/>
  <c r="R28" i="18" s="1"/>
  <c r="CV133" i="10"/>
  <c r="CV124" i="10"/>
  <c r="R8" i="18" s="1"/>
  <c r="R19" i="18" s="1"/>
  <c r="CV128" i="10"/>
  <c r="R23" i="27"/>
  <c r="DI142" i="10"/>
  <c r="GI3" i="10"/>
  <c r="F52" i="27"/>
  <c r="S13" i="18"/>
  <c r="S27" i="18" s="1"/>
  <c r="F25" i="27"/>
  <c r="K41" i="16"/>
  <c r="GJ62" i="10"/>
  <c r="J57" i="16"/>
  <c r="J56" i="16" s="1"/>
  <c r="GJ124" i="10"/>
  <c r="GJ46" i="10"/>
  <c r="GJ70" i="10" s="1"/>
  <c r="O67" i="9"/>
  <c r="BC127" i="10"/>
  <c r="O69" i="9"/>
  <c r="G53" i="30"/>
  <c r="L67" i="9"/>
  <c r="M69" i="9"/>
  <c r="M67" i="9"/>
  <c r="F32" i="16"/>
  <c r="G32" i="16"/>
  <c r="F21" i="16"/>
  <c r="G21" i="16"/>
  <c r="F15" i="16"/>
  <c r="G15" i="16"/>
  <c r="F26" i="16"/>
  <c r="G26" i="16"/>
  <c r="G8" i="24"/>
  <c r="F8" i="24"/>
  <c r="F17" i="24"/>
  <c r="G17" i="24"/>
  <c r="E18" i="24"/>
  <c r="G29" i="24"/>
  <c r="F29" i="24"/>
  <c r="F15" i="24"/>
  <c r="G15" i="24"/>
  <c r="F33" i="24"/>
  <c r="G33" i="24"/>
  <c r="N49" i="9"/>
  <c r="N2" i="9"/>
  <c r="N1" i="9" s="1"/>
  <c r="N98" i="9"/>
  <c r="N58" i="9"/>
  <c r="C5" i="27"/>
  <c r="C2" i="27"/>
  <c r="C4" i="27"/>
  <c r="C3" i="27"/>
  <c r="C9" i="27"/>
  <c r="C8" i="27"/>
  <c r="C6" i="27"/>
  <c r="N9" i="9"/>
  <c r="N70" i="9"/>
  <c r="O112" i="9"/>
  <c r="O71" i="9" s="1"/>
  <c r="O66" i="9"/>
  <c r="O73" i="9"/>
  <c r="N112" i="9"/>
  <c r="N71" i="9" s="1"/>
  <c r="N73" i="9"/>
  <c r="N66" i="9"/>
  <c r="I15" i="16"/>
  <c r="D11" i="27"/>
  <c r="F131" i="10"/>
  <c r="D10" i="27" s="1"/>
  <c r="I6" i="16"/>
  <c r="I18" i="16"/>
  <c r="I36" i="16" s="1"/>
  <c r="E34" i="10"/>
  <c r="O41" i="9"/>
  <c r="O43" i="9"/>
  <c r="O20" i="9"/>
  <c r="N41" i="9"/>
  <c r="N43" i="9"/>
  <c r="N20" i="9"/>
  <c r="J20" i="9"/>
  <c r="G23" i="16"/>
  <c r="F23" i="16"/>
  <c r="F33" i="16"/>
  <c r="G33" i="16"/>
  <c r="F20" i="24"/>
  <c r="G20" i="24"/>
  <c r="D18" i="24"/>
  <c r="F9" i="24"/>
  <c r="G9" i="24"/>
  <c r="C18" i="27"/>
  <c r="D11" i="19"/>
  <c r="D20" i="27"/>
  <c r="D19" i="27"/>
  <c r="F48" i="30"/>
  <c r="G46" i="30"/>
  <c r="G50" i="30"/>
  <c r="L66" i="9"/>
  <c r="L112" i="9"/>
  <c r="L71" i="9" s="1"/>
  <c r="L73" i="9"/>
  <c r="L115" i="9"/>
  <c r="L13" i="9"/>
  <c r="L65" i="9" s="1"/>
  <c r="O2" i="9"/>
  <c r="O1" i="9" s="1"/>
  <c r="O49" i="9"/>
  <c r="M9" i="9"/>
  <c r="M70" i="9"/>
  <c r="D47" i="27"/>
  <c r="D46" i="27"/>
  <c r="I21" i="16"/>
  <c r="I29" i="16" s="1"/>
  <c r="I16" i="16"/>
  <c r="D12" i="27"/>
  <c r="M20" i="9"/>
  <c r="M41" i="9"/>
  <c r="M43" i="9"/>
  <c r="I20" i="9"/>
  <c r="P3" i="18"/>
  <c r="P7" i="18" s="1"/>
  <c r="H5" i="16"/>
  <c r="H10" i="16" s="1"/>
  <c r="H40" i="16" s="1"/>
  <c r="H49" i="16" s="1"/>
  <c r="D4" i="19"/>
  <c r="D7" i="19" s="1"/>
  <c r="F14" i="16"/>
  <c r="G14" i="16"/>
  <c r="F22" i="16"/>
  <c r="G22" i="16"/>
  <c r="G27" i="16"/>
  <c r="F27" i="16"/>
  <c r="F17" i="16"/>
  <c r="G17" i="16"/>
  <c r="G12" i="16"/>
  <c r="F12" i="16"/>
  <c r="F24" i="16"/>
  <c r="G24" i="16"/>
  <c r="G13" i="16"/>
  <c r="F13" i="16"/>
  <c r="F35" i="16"/>
  <c r="G35" i="16"/>
  <c r="G21" i="24"/>
  <c r="F21" i="24"/>
  <c r="G27" i="24"/>
  <c r="F27" i="24"/>
  <c r="G22" i="24"/>
  <c r="F22" i="24"/>
  <c r="G16" i="24"/>
  <c r="F16" i="24"/>
  <c r="C17" i="27"/>
  <c r="D12" i="19"/>
  <c r="G47" i="30"/>
  <c r="D30" i="27"/>
  <c r="D7" i="27"/>
  <c r="E81" i="10"/>
  <c r="E67" i="10"/>
  <c r="E74" i="10" s="1"/>
  <c r="E76" i="10" s="1"/>
  <c r="E57" i="10"/>
  <c r="E117" i="10"/>
  <c r="E119" i="10" s="1"/>
  <c r="E85" i="10"/>
  <c r="E114" i="10"/>
  <c r="E95" i="10"/>
  <c r="E90" i="10"/>
  <c r="M112" i="9"/>
  <c r="M71" i="9" s="1"/>
  <c r="M73" i="9"/>
  <c r="M66" i="9"/>
  <c r="E163" i="10"/>
  <c r="E153" i="10"/>
  <c r="E157" i="10"/>
  <c r="C24" i="27" s="1"/>
  <c r="E175" i="10"/>
  <c r="E177" i="10"/>
  <c r="E170" i="10"/>
  <c r="E160" i="10"/>
  <c r="E154" i="10"/>
  <c r="E165" i="10"/>
  <c r="E176" i="10"/>
  <c r="E168" i="10"/>
  <c r="E174" i="10"/>
  <c r="E166" i="10"/>
  <c r="E156" i="10"/>
  <c r="E169" i="10"/>
  <c r="E167" i="10"/>
  <c r="E171" i="10"/>
  <c r="E158" i="10"/>
  <c r="E164" i="10"/>
  <c r="E159" i="10"/>
  <c r="E155" i="10"/>
  <c r="L2" i="9"/>
  <c r="L49" i="9"/>
  <c r="M58" i="9"/>
  <c r="M98" i="9"/>
  <c r="L69" i="9"/>
  <c r="L9" i="9"/>
  <c r="L70" i="9"/>
  <c r="G16" i="16"/>
  <c r="F16" i="16"/>
  <c r="F11" i="16"/>
  <c r="G11" i="16"/>
  <c r="F29" i="16"/>
  <c r="G29" i="16"/>
  <c r="G18" i="16"/>
  <c r="F18" i="16"/>
  <c r="G28" i="16"/>
  <c r="F28" i="16"/>
  <c r="G34" i="16"/>
  <c r="F34" i="16"/>
  <c r="G25" i="16"/>
  <c r="F25" i="16"/>
  <c r="G11" i="24"/>
  <c r="F11" i="24"/>
  <c r="F10" i="24"/>
  <c r="G10" i="24"/>
  <c r="G26" i="24"/>
  <c r="F26" i="24"/>
  <c r="E24" i="24"/>
  <c r="F23" i="24"/>
  <c r="G23" i="24"/>
  <c r="G12" i="24"/>
  <c r="F12" i="24"/>
  <c r="E13" i="24"/>
  <c r="G34" i="24"/>
  <c r="F34" i="24"/>
  <c r="G30" i="24"/>
  <c r="E31" i="24"/>
  <c r="F30" i="24"/>
  <c r="O9" i="9"/>
  <c r="O70" i="9"/>
  <c r="O115" i="9"/>
  <c r="O13" i="9"/>
  <c r="O65" i="9" s="1"/>
  <c r="N67" i="9"/>
  <c r="O98" i="9"/>
  <c r="O58" i="9"/>
  <c r="N115" i="9"/>
  <c r="N13" i="9"/>
  <c r="N65" i="9" s="1"/>
  <c r="L98" i="9"/>
  <c r="L58" i="9"/>
  <c r="N69" i="9"/>
  <c r="M2" i="9"/>
  <c r="M1" i="9" s="1"/>
  <c r="M49" i="9"/>
  <c r="M115" i="9"/>
  <c r="M13" i="9"/>
  <c r="M65" i="9" s="1"/>
  <c r="D45" i="27"/>
  <c r="I22" i="16"/>
  <c r="P51" i="27"/>
  <c r="P33" i="27"/>
  <c r="P32" i="27"/>
  <c r="P31" i="27"/>
  <c r="P34" i="27"/>
  <c r="L9" i="24"/>
  <c r="BC157" i="10"/>
  <c r="BE221" i="10" s="1"/>
  <c r="BC162" i="10"/>
  <c r="BE226" i="10" s="1"/>
  <c r="L20" i="24"/>
  <c r="L22" i="24" s="1"/>
  <c r="L23" i="24" s="1"/>
  <c r="BE220" i="10"/>
  <c r="AZ22" i="10"/>
  <c r="BE145" i="10"/>
  <c r="BE149" i="10" s="1"/>
  <c r="I50" i="27"/>
  <c r="BB136" i="10"/>
  <c r="BB167" i="10" s="1"/>
  <c r="BD231" i="10" s="1"/>
  <c r="BB125" i="10"/>
  <c r="K10" i="24" s="1"/>
  <c r="BB92" i="10"/>
  <c r="BG233" i="10"/>
  <c r="BG237" i="10" s="1"/>
  <c r="BG240" i="10" s="1"/>
  <c r="AZ45" i="10"/>
  <c r="BB123" i="10"/>
  <c r="K8" i="24" s="1"/>
  <c r="K12" i="24" s="1"/>
  <c r="BB141" i="10"/>
  <c r="K26" i="24" s="1"/>
  <c r="BB124" i="10"/>
  <c r="K9" i="24" s="1"/>
  <c r="BB144" i="10"/>
  <c r="K29" i="24" s="1"/>
  <c r="BB130" i="10"/>
  <c r="BB161" i="10" s="1"/>
  <c r="BA75" i="10"/>
  <c r="BA79" i="10" s="1"/>
  <c r="BA82" i="10" s="1"/>
  <c r="BA87" i="10" s="1"/>
  <c r="BA126" i="10" s="1"/>
  <c r="AZ48" i="10"/>
  <c r="BB131" i="10"/>
  <c r="F48" i="27" s="1"/>
  <c r="BB126" i="10"/>
  <c r="K11" i="24" s="1"/>
  <c r="BB135" i="10"/>
  <c r="K20" i="24" s="1"/>
  <c r="K22" i="24" s="1"/>
  <c r="K23" i="24" s="1"/>
  <c r="BB179" i="10"/>
  <c r="BE239" i="10"/>
  <c r="AZ217" i="10"/>
  <c r="AZ216" i="10" s="1"/>
  <c r="AZ215" i="10" s="1"/>
  <c r="AZ184" i="10"/>
  <c r="AZ183" i="10" s="1"/>
  <c r="BC168" i="10"/>
  <c r="BE230" i="10"/>
  <c r="BF225" i="10"/>
  <c r="BD168" i="10"/>
  <c r="BF230" i="10"/>
  <c r="M24" i="24"/>
  <c r="M27" i="24"/>
  <c r="M30" i="24" s="1"/>
  <c r="M31" i="24" s="1"/>
  <c r="AY3" i="10"/>
  <c r="H2" i="24" s="1"/>
  <c r="H7" i="24" s="1"/>
  <c r="AY153" i="10"/>
  <c r="L190" i="10"/>
  <c r="L182" i="10"/>
  <c r="L121" i="9" s="1"/>
  <c r="L202" i="10"/>
  <c r="L144" i="9" s="1"/>
  <c r="L145" i="9" s="1"/>
  <c r="L199" i="10"/>
  <c r="L139" i="9" s="1"/>
  <c r="L207" i="10"/>
  <c r="L201" i="10"/>
  <c r="L196" i="10"/>
  <c r="L195" i="10"/>
  <c r="L192" i="10"/>
  <c r="L200" i="10"/>
  <c r="L197" i="10"/>
  <c r="L194" i="10"/>
  <c r="L133" i="9" s="1"/>
  <c r="P181" i="10"/>
  <c r="O120" i="9" s="1"/>
  <c r="P193" i="10"/>
  <c r="O132" i="9" s="1"/>
  <c r="O134" i="9" s="1"/>
  <c r="O136" i="9" s="1"/>
  <c r="P200" i="10"/>
  <c r="P201" i="10"/>
  <c r="P189" i="10"/>
  <c r="O128" i="9" s="1"/>
  <c r="P190" i="10"/>
  <c r="P188" i="10"/>
  <c r="O127" i="9" s="1"/>
  <c r="O129" i="9" s="1"/>
  <c r="P192" i="10"/>
  <c r="P198" i="10"/>
  <c r="P194" i="10"/>
  <c r="O133" i="9" s="1"/>
  <c r="P185" i="10"/>
  <c r="N196" i="10"/>
  <c r="N194" i="10"/>
  <c r="N133" i="9" s="1"/>
  <c r="N207" i="10"/>
  <c r="N181" i="10"/>
  <c r="N120" i="9" s="1"/>
  <c r="N192" i="10"/>
  <c r="N190" i="10"/>
  <c r="N184" i="10"/>
  <c r="N123" i="9" s="1"/>
  <c r="N187" i="10"/>
  <c r="N185" i="10"/>
  <c r="P191" i="10"/>
  <c r="P204" i="10"/>
  <c r="N204" i="10"/>
  <c r="N186" i="10"/>
  <c r="N208" i="10"/>
  <c r="L188" i="10"/>
  <c r="L127" i="9" s="1"/>
  <c r="L129" i="9" s="1"/>
  <c r="L193" i="10"/>
  <c r="L132" i="9" s="1"/>
  <c r="L134" i="9" s="1"/>
  <c r="L136" i="9" s="1"/>
  <c r="L206" i="10"/>
  <c r="L148" i="9" s="1"/>
  <c r="L205" i="10"/>
  <c r="L186" i="10"/>
  <c r="L183" i="10"/>
  <c r="L122" i="9" s="1"/>
  <c r="L184" i="10"/>
  <c r="L123" i="9" s="1"/>
  <c r="L208" i="10"/>
  <c r="P206" i="10"/>
  <c r="O148" i="9" s="1"/>
  <c r="P184" i="10"/>
  <c r="O123" i="9" s="1"/>
  <c r="P207" i="10"/>
  <c r="P205" i="10"/>
  <c r="P196" i="10"/>
  <c r="N189" i="10"/>
  <c r="N128" i="9" s="1"/>
  <c r="N183" i="10"/>
  <c r="N122" i="9" s="1"/>
  <c r="N200" i="10"/>
  <c r="M200" i="10"/>
  <c r="N199" i="10"/>
  <c r="N139" i="9" s="1"/>
  <c r="N202" i="10"/>
  <c r="N144" i="9" s="1"/>
  <c r="N145" i="9" s="1"/>
  <c r="N193" i="10"/>
  <c r="N132" i="9" s="1"/>
  <c r="N134" i="9" s="1"/>
  <c r="N136" i="9" s="1"/>
  <c r="M203" i="10"/>
  <c r="M199" i="10"/>
  <c r="M139" i="9" s="1"/>
  <c r="M207" i="10"/>
  <c r="P186" i="10"/>
  <c r="P208" i="10"/>
  <c r="N197" i="10"/>
  <c r="M197" i="10"/>
  <c r="L191" i="10"/>
  <c r="L203" i="10"/>
  <c r="L204" i="10"/>
  <c r="L187" i="10"/>
  <c r="L185" i="10"/>
  <c r="L189" i="10"/>
  <c r="L128" i="9" s="1"/>
  <c r="L181" i="10"/>
  <c r="L120" i="9" s="1"/>
  <c r="L198" i="10"/>
  <c r="P199" i="10"/>
  <c r="O139" i="9" s="1"/>
  <c r="P195" i="10"/>
  <c r="P182" i="10"/>
  <c r="O121" i="9" s="1"/>
  <c r="O31" i="9" s="1"/>
  <c r="P203" i="10"/>
  <c r="P187" i="10"/>
  <c r="P183" i="10"/>
  <c r="O122" i="9" s="1"/>
  <c r="P202" i="10"/>
  <c r="O144" i="9" s="1"/>
  <c r="O145" i="9" s="1"/>
  <c r="N188" i="10"/>
  <c r="N127" i="9" s="1"/>
  <c r="N129" i="9" s="1"/>
  <c r="N206" i="10"/>
  <c r="N148" i="9" s="1"/>
  <c r="N195" i="10"/>
  <c r="N198" i="10"/>
  <c r="M195" i="10"/>
  <c r="M201" i="10"/>
  <c r="M183" i="10"/>
  <c r="M122" i="9" s="1"/>
  <c r="N205" i="10"/>
  <c r="N201" i="10"/>
  <c r="N182" i="10"/>
  <c r="N121" i="9" s="1"/>
  <c r="N203" i="10"/>
  <c r="M198" i="10"/>
  <c r="M188" i="10"/>
  <c r="M127" i="9" s="1"/>
  <c r="M129" i="9" s="1"/>
  <c r="M206" i="10"/>
  <c r="M148" i="9" s="1"/>
  <c r="P197" i="10"/>
  <c r="N191" i="10"/>
  <c r="M191" i="10"/>
  <c r="M208" i="10"/>
  <c r="M204" i="10"/>
  <c r="M196" i="10"/>
  <c r="M182" i="10"/>
  <c r="M121" i="9" s="1"/>
  <c r="M185" i="10"/>
  <c r="M190" i="10"/>
  <c r="M205" i="10"/>
  <c r="M187" i="10"/>
  <c r="M184" i="10"/>
  <c r="M123" i="9" s="1"/>
  <c r="M186" i="10"/>
  <c r="M192" i="10"/>
  <c r="M181" i="10"/>
  <c r="M120" i="9" s="1"/>
  <c r="M193" i="10"/>
  <c r="M132" i="9" s="1"/>
  <c r="M134" i="9" s="1"/>
  <c r="M136" i="9" s="1"/>
  <c r="M194" i="10"/>
  <c r="M133" i="9" s="1"/>
  <c r="M189" i="10"/>
  <c r="M128" i="9" s="1"/>
  <c r="M202" i="10"/>
  <c r="M144" i="9" s="1"/>
  <c r="M145" i="9" s="1"/>
  <c r="BE218" i="10"/>
  <c r="BE225" i="10"/>
  <c r="BD158" i="10"/>
  <c r="BD163" i="10" s="1"/>
  <c r="BF218" i="10"/>
  <c r="BF222" i="10" s="1"/>
  <c r="M13" i="24"/>
  <c r="M17" i="24"/>
  <c r="M18" i="24" s="1"/>
  <c r="BE236" i="10"/>
  <c r="BE173" i="10"/>
  <c r="BE176" i="10" s="1"/>
  <c r="CB39" i="9"/>
  <c r="CC38" i="9"/>
  <c r="CD38" i="9" s="1"/>
  <c r="CF38" i="9" s="1"/>
  <c r="AW122" i="10"/>
  <c r="AW43" i="10"/>
  <c r="BF180" i="10"/>
  <c r="BB155" i="10"/>
  <c r="BD219" i="10" s="1"/>
  <c r="BB154" i="10"/>
  <c r="BB175" i="10"/>
  <c r="BD239" i="10" s="1"/>
  <c r="BB172" i="10"/>
  <c r="BB156" i="10"/>
  <c r="BD220" i="10" s="1"/>
  <c r="BC132" i="10"/>
  <c r="AZ12" i="10"/>
  <c r="AZ17" i="10" s="1"/>
  <c r="BA23" i="10"/>
  <c r="BA27" i="10" s="1"/>
  <c r="BA30" i="10" s="1"/>
  <c r="BA34" i="10" s="1"/>
  <c r="BA92" i="10"/>
  <c r="BE231" i="10"/>
  <c r="BE219" i="10"/>
  <c r="BD132" i="10"/>
  <c r="AZ73" i="10"/>
  <c r="AZ64" i="10"/>
  <c r="CV146" i="10"/>
  <c r="CV147" i="10"/>
  <c r="S30" i="18" l="1"/>
  <c r="GH66" i="10"/>
  <c r="H60" i="16" s="1"/>
  <c r="GH65" i="10"/>
  <c r="GH64" i="10"/>
  <c r="H58" i="16" s="1"/>
  <c r="GH63" i="10"/>
  <c r="GH51" i="10"/>
  <c r="GH52" i="10"/>
  <c r="GH74" i="10" s="1"/>
  <c r="GH60" i="10"/>
  <c r="GH59" i="10"/>
  <c r="GH58" i="10"/>
  <c r="H52" i="16" s="1"/>
  <c r="GH57" i="10"/>
  <c r="GH53" i="10"/>
  <c r="GH49" i="10"/>
  <c r="GH47" i="10"/>
  <c r="GH48" i="10"/>
  <c r="CT64" i="10"/>
  <c r="CT66" i="10"/>
  <c r="CT59" i="10"/>
  <c r="CT54" i="10"/>
  <c r="CT53" i="10"/>
  <c r="CT65" i="10"/>
  <c r="CT52" i="10"/>
  <c r="CT51" i="10"/>
  <c r="CT60" i="10"/>
  <c r="CT50" i="10"/>
  <c r="CT58" i="10"/>
  <c r="CT49" i="10"/>
  <c r="CT47" i="10"/>
  <c r="CT46" i="10"/>
  <c r="CT17" i="10"/>
  <c r="CT15" i="10"/>
  <c r="CT16" i="10"/>
  <c r="CT18" i="10"/>
  <c r="CT14" i="10"/>
  <c r="CT10" i="10"/>
  <c r="CT9" i="10"/>
  <c r="CT13" i="10"/>
  <c r="CT12" i="10"/>
  <c r="CT11" i="10"/>
  <c r="GH14" i="10"/>
  <c r="GH13" i="10"/>
  <c r="GH12" i="10"/>
  <c r="GH11" i="10"/>
  <c r="GH10" i="10"/>
  <c r="L17" i="24"/>
  <c r="L18" i="24" s="1"/>
  <c r="L24" i="24"/>
  <c r="BA123" i="10"/>
  <c r="J8" i="24" s="1"/>
  <c r="J12" i="24" s="1"/>
  <c r="BA131" i="10"/>
  <c r="E48" i="27" s="1"/>
  <c r="BA125" i="10"/>
  <c r="K15" i="24"/>
  <c r="AZ23" i="10"/>
  <c r="AZ27" i="10" s="1"/>
  <c r="AZ30" i="10" s="1"/>
  <c r="AZ34" i="10" s="1"/>
  <c r="K21" i="24"/>
  <c r="BA135" i="10"/>
  <c r="J20" i="24" s="1"/>
  <c r="J22" i="24" s="1"/>
  <c r="J23" i="24" s="1"/>
  <c r="F15" i="27"/>
  <c r="AZ51" i="10"/>
  <c r="AZ55" i="10" s="1"/>
  <c r="AZ61" i="10" s="1"/>
  <c r="BA141" i="10"/>
  <c r="J26" i="24" s="1"/>
  <c r="CV148" i="10"/>
  <c r="E29" i="27"/>
  <c r="R12" i="18"/>
  <c r="R26" i="18" s="1"/>
  <c r="E22" i="27"/>
  <c r="R15" i="18"/>
  <c r="R29" i="18" s="1"/>
  <c r="E52" i="27"/>
  <c r="R13" i="18"/>
  <c r="R27" i="18" s="1"/>
  <c r="H54" i="16"/>
  <c r="S187" i="10"/>
  <c r="L159" i="9" s="1"/>
  <c r="CT145" i="10"/>
  <c r="U188" i="10"/>
  <c r="N160" i="9" s="1"/>
  <c r="U182" i="10"/>
  <c r="N154" i="9" s="1"/>
  <c r="T187" i="10"/>
  <c r="M159" i="9" s="1"/>
  <c r="W187" i="10"/>
  <c r="O159" i="9" s="1"/>
  <c r="T184" i="10"/>
  <c r="M156" i="9" s="1"/>
  <c r="W193" i="10"/>
  <c r="U183" i="10"/>
  <c r="N155" i="9" s="1"/>
  <c r="U193" i="10"/>
  <c r="S183" i="10"/>
  <c r="L155" i="9" s="1"/>
  <c r="S189" i="10"/>
  <c r="L161" i="9" s="1"/>
  <c r="L53" i="9" s="1"/>
  <c r="T185" i="10"/>
  <c r="M157" i="9" s="1"/>
  <c r="T182" i="10"/>
  <c r="M154" i="9" s="1"/>
  <c r="S193" i="10"/>
  <c r="W188" i="10"/>
  <c r="O160" i="9" s="1"/>
  <c r="U185" i="10"/>
  <c r="N157" i="9" s="1"/>
  <c r="T188" i="10"/>
  <c r="M160" i="9" s="1"/>
  <c r="W186" i="10"/>
  <c r="O158" i="9" s="1"/>
  <c r="S182" i="10"/>
  <c r="L154" i="9" s="1"/>
  <c r="S186" i="10"/>
  <c r="L158" i="9" s="1"/>
  <c r="W182" i="10"/>
  <c r="O154" i="9" s="1"/>
  <c r="U187" i="10"/>
  <c r="N159" i="9" s="1"/>
  <c r="U186" i="10"/>
  <c r="N158" i="9" s="1"/>
  <c r="W183" i="10"/>
  <c r="O155" i="9" s="1"/>
  <c r="T186" i="10"/>
  <c r="M158" i="9" s="1"/>
  <c r="W184" i="10"/>
  <c r="O156" i="9" s="1"/>
  <c r="W185" i="10"/>
  <c r="O157" i="9" s="1"/>
  <c r="S184" i="10"/>
  <c r="L156" i="9" s="1"/>
  <c r="L52" i="9" s="1"/>
  <c r="S188" i="10"/>
  <c r="L160" i="9" s="1"/>
  <c r="CT139" i="10"/>
  <c r="W189" i="10"/>
  <c r="O161" i="9" s="1"/>
  <c r="O53" i="9" s="1"/>
  <c r="T183" i="10"/>
  <c r="M155" i="9" s="1"/>
  <c r="T193" i="10"/>
  <c r="U189" i="10"/>
  <c r="N161" i="9" s="1"/>
  <c r="S185" i="10"/>
  <c r="L157" i="9" s="1"/>
  <c r="T189" i="10"/>
  <c r="M161" i="9" s="1"/>
  <c r="M53" i="9" s="1"/>
  <c r="U184" i="10"/>
  <c r="N156" i="9" s="1"/>
  <c r="N52" i="9" s="1"/>
  <c r="GI124" i="10"/>
  <c r="GI46" i="10"/>
  <c r="GI70" i="10" s="1"/>
  <c r="GI56" i="10"/>
  <c r="I51" i="16"/>
  <c r="I50" i="16" s="1"/>
  <c r="GI71" i="10"/>
  <c r="GI125" i="10"/>
  <c r="I42" i="16" s="1"/>
  <c r="CU132" i="10"/>
  <c r="CU70" i="10"/>
  <c r="CU71" i="10"/>
  <c r="AD33" i="18"/>
  <c r="AH185" i="10"/>
  <c r="L176" i="9" s="1"/>
  <c r="AH183" i="10"/>
  <c r="L174" i="9" s="1"/>
  <c r="AL186" i="10"/>
  <c r="O177" i="9" s="1"/>
  <c r="AI186" i="10"/>
  <c r="M177" i="9" s="1"/>
  <c r="AL182" i="10"/>
  <c r="O173" i="9" s="1"/>
  <c r="AH182" i="10"/>
  <c r="L173" i="9" s="1"/>
  <c r="AI182" i="10"/>
  <c r="M173" i="9" s="1"/>
  <c r="AL183" i="10"/>
  <c r="O174" i="9" s="1"/>
  <c r="AI183" i="10"/>
  <c r="M174" i="9" s="1"/>
  <c r="AJ184" i="10"/>
  <c r="N175" i="9" s="1"/>
  <c r="AH184" i="10"/>
  <c r="L175" i="9" s="1"/>
  <c r="AI185" i="10"/>
  <c r="M176" i="9" s="1"/>
  <c r="AJ182" i="10"/>
  <c r="N173" i="9" s="1"/>
  <c r="AI184" i="10"/>
  <c r="M175" i="9" s="1"/>
  <c r="AJ185" i="10"/>
  <c r="N176" i="9" s="1"/>
  <c r="AH186" i="10"/>
  <c r="L177" i="9" s="1"/>
  <c r="AL185" i="10"/>
  <c r="O176" i="9" s="1"/>
  <c r="AJ186" i="10"/>
  <c r="N177" i="9" s="1"/>
  <c r="AL184" i="10"/>
  <c r="O175" i="9" s="1"/>
  <c r="AJ183" i="10"/>
  <c r="N174" i="9" s="1"/>
  <c r="CT3" i="10"/>
  <c r="CT123" i="10"/>
  <c r="DH142" i="10"/>
  <c r="Q23" i="27"/>
  <c r="R16" i="18"/>
  <c r="DG140" i="10"/>
  <c r="CV134" i="10"/>
  <c r="BC158" i="10"/>
  <c r="BC163" i="10" s="1"/>
  <c r="BC169" i="10" s="1"/>
  <c r="J41" i="16"/>
  <c r="E25" i="27"/>
  <c r="CU20" i="10"/>
  <c r="R17" i="18"/>
  <c r="AC32" i="18" s="1"/>
  <c r="DG141" i="10"/>
  <c r="R10" i="18"/>
  <c r="R24" i="18" s="1"/>
  <c r="E21" i="27"/>
  <c r="E26" i="27"/>
  <c r="J43" i="16"/>
  <c r="GI62" i="10"/>
  <c r="I57" i="16"/>
  <c r="I56" i="16" s="1"/>
  <c r="I53" i="16"/>
  <c r="D27" i="27"/>
  <c r="S18" i="18"/>
  <c r="CU48" i="10"/>
  <c r="GH3" i="10"/>
  <c r="DE152" i="10"/>
  <c r="DD23" i="10"/>
  <c r="DE22" i="10"/>
  <c r="GI126" i="10"/>
  <c r="GI73" i="10"/>
  <c r="GI127" i="10"/>
  <c r="I44" i="16" s="1"/>
  <c r="GI128" i="10"/>
  <c r="I45" i="16" s="1"/>
  <c r="GI50" i="10"/>
  <c r="GI72" i="10" s="1"/>
  <c r="D28" i="27"/>
  <c r="I59" i="16"/>
  <c r="CU125" i="10"/>
  <c r="Q9" i="18" s="1"/>
  <c r="Q23" i="18" s="1"/>
  <c r="CU128" i="10"/>
  <c r="CU133" i="10"/>
  <c r="CU130" i="10"/>
  <c r="Q14" i="18" s="1"/>
  <c r="Q28" i="18" s="1"/>
  <c r="CU131" i="10"/>
  <c r="CU126" i="10"/>
  <c r="CU129" i="10"/>
  <c r="CU127" i="10"/>
  <c r="Q11" i="18" s="1"/>
  <c r="Q25" i="18" s="1"/>
  <c r="CU124" i="10"/>
  <c r="Q8" i="18" s="1"/>
  <c r="Q19" i="18" s="1"/>
  <c r="CU57" i="10"/>
  <c r="E141" i="10"/>
  <c r="H28" i="16" s="1"/>
  <c r="E125" i="10"/>
  <c r="H12" i="16" s="1"/>
  <c r="H11" i="16" s="1"/>
  <c r="E148" i="10"/>
  <c r="E134" i="10"/>
  <c r="E129" i="10"/>
  <c r="E138" i="10"/>
  <c r="H25" i="16" s="1"/>
  <c r="E142" i="10"/>
  <c r="C13" i="27" s="1"/>
  <c r="E126" i="10"/>
  <c r="H13" i="16" s="1"/>
  <c r="E146" i="10"/>
  <c r="H33" i="16" s="1"/>
  <c r="E127" i="10"/>
  <c r="H14" i="16" s="1"/>
  <c r="E128" i="10"/>
  <c r="E124" i="10"/>
  <c r="E121" i="10" s="1"/>
  <c r="E130" i="10"/>
  <c r="H17" i="16" s="1"/>
  <c r="E147" i="10"/>
  <c r="C14" i="27" s="1"/>
  <c r="E136" i="10"/>
  <c r="H23" i="16" s="1"/>
  <c r="E137" i="10"/>
  <c r="H24" i="16" s="1"/>
  <c r="E140" i="10"/>
  <c r="H27" i="16" s="1"/>
  <c r="E145" i="10"/>
  <c r="H32" i="16" s="1"/>
  <c r="H34" i="16" s="1"/>
  <c r="H35" i="16" s="1"/>
  <c r="E139" i="10"/>
  <c r="H26" i="16" s="1"/>
  <c r="E135" i="10"/>
  <c r="O21" i="9"/>
  <c r="O44" i="9"/>
  <c r="AT4" i="9"/>
  <c r="O50" i="9"/>
  <c r="O19" i="9"/>
  <c r="O42" i="9"/>
  <c r="N44" i="9"/>
  <c r="N19" i="9"/>
  <c r="N50" i="9"/>
  <c r="J19" i="9"/>
  <c r="N42" i="9"/>
  <c r="N21" i="9"/>
  <c r="C20" i="27"/>
  <c r="C19" i="27"/>
  <c r="L21" i="9"/>
  <c r="L44" i="9"/>
  <c r="H19" i="9"/>
  <c r="L50" i="9"/>
  <c r="L19" i="9"/>
  <c r="L42" i="9"/>
  <c r="M44" i="9"/>
  <c r="M42" i="9"/>
  <c r="M50" i="9"/>
  <c r="I19" i="9"/>
  <c r="M21" i="9"/>
  <c r="M19" i="9"/>
  <c r="X7" i="9"/>
  <c r="L1" i="9"/>
  <c r="C30" i="27"/>
  <c r="C7" i="27"/>
  <c r="L27" i="24"/>
  <c r="L30" i="24" s="1"/>
  <c r="L31" i="24" s="1"/>
  <c r="BB137" i="10"/>
  <c r="K16" i="24"/>
  <c r="I16" i="27"/>
  <c r="N137" i="9"/>
  <c r="AY45" i="10"/>
  <c r="BA144" i="10"/>
  <c r="BA175" i="10" s="1"/>
  <c r="BC239" i="10" s="1"/>
  <c r="BA148" i="10"/>
  <c r="J33" i="24" s="1"/>
  <c r="J34" i="24" s="1"/>
  <c r="BA124" i="10"/>
  <c r="BA136" i="10"/>
  <c r="BA130" i="10"/>
  <c r="J15" i="24" s="1"/>
  <c r="K33" i="24"/>
  <c r="K34" i="24" s="1"/>
  <c r="BB157" i="10"/>
  <c r="BD221" i="10" s="1"/>
  <c r="BB166" i="10"/>
  <c r="BD230" i="10" s="1"/>
  <c r="BB162" i="10"/>
  <c r="BD226" i="10" s="1"/>
  <c r="BB127" i="10"/>
  <c r="BB132" i="10" s="1"/>
  <c r="AY48" i="10"/>
  <c r="M137" i="9"/>
  <c r="BE180" i="10"/>
  <c r="BA166" i="10"/>
  <c r="BA154" i="10"/>
  <c r="J11" i="24"/>
  <c r="BA157" i="10"/>
  <c r="BA172" i="10"/>
  <c r="BA162" i="10"/>
  <c r="J10" i="24"/>
  <c r="BA156" i="10"/>
  <c r="BC220" i="10" s="1"/>
  <c r="M146" i="9"/>
  <c r="M35" i="9"/>
  <c r="M124" i="9"/>
  <c r="M15" i="9"/>
  <c r="M26" i="9"/>
  <c r="M130" i="9"/>
  <c r="M33" i="9"/>
  <c r="N130" i="9"/>
  <c r="N33" i="9"/>
  <c r="L45" i="9"/>
  <c r="N35" i="9"/>
  <c r="N146" i="9"/>
  <c r="O149" i="9"/>
  <c r="O68" i="9"/>
  <c r="L149" i="9"/>
  <c r="AK149" i="9" s="1"/>
  <c r="L68" i="9"/>
  <c r="L33" i="9"/>
  <c r="L130" i="9"/>
  <c r="AK130" i="9" s="1"/>
  <c r="D73" i="11" s="1"/>
  <c r="L142" i="9"/>
  <c r="L140" i="9"/>
  <c r="AK140" i="9" s="1"/>
  <c r="L34" i="9"/>
  <c r="AY185" i="10"/>
  <c r="AY73" i="10"/>
  <c r="AY64" i="10"/>
  <c r="O137" i="9"/>
  <c r="BD236" i="10"/>
  <c r="BD218" i="10"/>
  <c r="BD225" i="10"/>
  <c r="K17" i="24"/>
  <c r="K18" i="24" s="1"/>
  <c r="K13" i="24"/>
  <c r="AW73" i="10"/>
  <c r="AW48" i="10"/>
  <c r="CB40" i="9"/>
  <c r="CC39" i="9"/>
  <c r="CD39" i="9" s="1"/>
  <c r="CF39" i="9" s="1"/>
  <c r="K24" i="24"/>
  <c r="K27" i="24"/>
  <c r="K30" i="24" s="1"/>
  <c r="K31" i="24" s="1"/>
  <c r="M45" i="9"/>
  <c r="M68" i="9"/>
  <c r="M149" i="9"/>
  <c r="N149" i="9"/>
  <c r="N68" i="9"/>
  <c r="O35" i="9"/>
  <c r="O146" i="9"/>
  <c r="O28" i="9"/>
  <c r="O142" i="9"/>
  <c r="O140" i="9"/>
  <c r="O34" i="9"/>
  <c r="L26" i="9"/>
  <c r="L124" i="9"/>
  <c r="L15" i="9"/>
  <c r="M142" i="9"/>
  <c r="M34" i="9"/>
  <c r="M140" i="9"/>
  <c r="N142" i="9"/>
  <c r="N34" i="9"/>
  <c r="N140" i="9"/>
  <c r="N45" i="9"/>
  <c r="O29" i="9"/>
  <c r="O60" i="9" s="1"/>
  <c r="N124" i="9"/>
  <c r="N26" i="9"/>
  <c r="N15" i="9"/>
  <c r="O33" i="9"/>
  <c r="O130" i="9"/>
  <c r="O45" i="9"/>
  <c r="O14" i="9"/>
  <c r="O30" i="9" s="1"/>
  <c r="O124" i="9"/>
  <c r="O15" i="9"/>
  <c r="O26" i="9"/>
  <c r="O27" i="9"/>
  <c r="L35" i="9"/>
  <c r="L146" i="9"/>
  <c r="AK146" i="9" s="1"/>
  <c r="BF232" i="10"/>
  <c r="BD169" i="10"/>
  <c r="BE232" i="10"/>
  <c r="BD138" i="10"/>
  <c r="BE222" i="10"/>
  <c r="AZ68" i="10"/>
  <c r="AZ75" i="10" s="1"/>
  <c r="AZ79" i="10" s="1"/>
  <c r="AZ82" i="10" s="1"/>
  <c r="AZ87" i="10" s="1"/>
  <c r="AZ148" i="10" s="1"/>
  <c r="BC138" i="10"/>
  <c r="L137" i="9"/>
  <c r="AK137" i="9" s="1"/>
  <c r="AY12" i="10"/>
  <c r="AY17" i="10" s="1"/>
  <c r="AY22" i="10"/>
  <c r="BF227" i="10"/>
  <c r="CU146" i="10"/>
  <c r="CU147" i="10"/>
  <c r="DE32" i="10" l="1"/>
  <c r="DE31" i="10"/>
  <c r="DE160" i="10" s="1"/>
  <c r="DE28" i="10"/>
  <c r="DE157" i="10" s="1"/>
  <c r="DE27" i="10"/>
  <c r="DE156" i="10" s="1"/>
  <c r="DE26" i="10"/>
  <c r="DE155" i="10" s="1"/>
  <c r="DE36" i="10"/>
  <c r="DE165" i="10" s="1"/>
  <c r="DE30" i="10"/>
  <c r="DE159" i="10" s="1"/>
  <c r="DE25" i="10"/>
  <c r="DE154" i="10" s="1"/>
  <c r="DE35" i="10"/>
  <c r="DE164" i="10" s="1"/>
  <c r="DE34" i="10"/>
  <c r="DE163" i="10" s="1"/>
  <c r="DE33" i="10"/>
  <c r="DE162" i="10" s="1"/>
  <c r="DE29" i="10"/>
  <c r="DE158" i="10" s="1"/>
  <c r="E15" i="27"/>
  <c r="BA127" i="10"/>
  <c r="J16" i="24"/>
  <c r="L61" i="9"/>
  <c r="GH126" i="10"/>
  <c r="C26" i="27" s="1"/>
  <c r="M59" i="9"/>
  <c r="BA137" i="10"/>
  <c r="L55" i="9"/>
  <c r="R30" i="18"/>
  <c r="L12" i="9"/>
  <c r="R18" i="18"/>
  <c r="O59" i="9"/>
  <c r="M72" i="9"/>
  <c r="N55" i="9"/>
  <c r="CT20" i="10"/>
  <c r="N72" i="9"/>
  <c r="CU148" i="10"/>
  <c r="DE161" i="10"/>
  <c r="M12" i="9"/>
  <c r="N12" i="9"/>
  <c r="DD152" i="10"/>
  <c r="DC23" i="10"/>
  <c r="DD22" i="10"/>
  <c r="GH9" i="10"/>
  <c r="GH124" i="10" s="1"/>
  <c r="GH17" i="10"/>
  <c r="N61" i="9"/>
  <c r="M61" i="9"/>
  <c r="CT57" i="10"/>
  <c r="L72" i="9"/>
  <c r="N59" i="9"/>
  <c r="H59" i="16"/>
  <c r="C28" i="27"/>
  <c r="H57" i="16"/>
  <c r="H56" i="16" s="1"/>
  <c r="GH62" i="10"/>
  <c r="M52" i="9"/>
  <c r="N53" i="9"/>
  <c r="O52" i="9"/>
  <c r="D52" i="27"/>
  <c r="Q13" i="18"/>
  <c r="Q27" i="18" s="1"/>
  <c r="Q17" i="18"/>
  <c r="DF141" i="10"/>
  <c r="CU45" i="10"/>
  <c r="CT48" i="10"/>
  <c r="O72" i="9"/>
  <c r="CU134" i="10"/>
  <c r="DF140" i="10"/>
  <c r="Q16" i="18"/>
  <c r="M55" i="9"/>
  <c r="L59" i="9"/>
  <c r="H51" i="16"/>
  <c r="H50" i="16" s="1"/>
  <c r="GH56" i="10"/>
  <c r="GH127" i="10"/>
  <c r="H44" i="16" s="1"/>
  <c r="GH73" i="10"/>
  <c r="GH50" i="10"/>
  <c r="GH72" i="10" s="1"/>
  <c r="GH128" i="10"/>
  <c r="H45" i="16" s="1"/>
  <c r="D22" i="27"/>
  <c r="Q15" i="18"/>
  <c r="Q29" i="18" s="1"/>
  <c r="O12" i="9"/>
  <c r="D21" i="27"/>
  <c r="Q10" i="18"/>
  <c r="Q24" i="18" s="1"/>
  <c r="D29" i="27"/>
  <c r="Q12" i="18"/>
  <c r="Q26" i="18" s="1"/>
  <c r="D26" i="27"/>
  <c r="I43" i="16"/>
  <c r="O61" i="9"/>
  <c r="P23" i="27"/>
  <c r="DG142" i="10"/>
  <c r="CT126" i="10"/>
  <c r="CT129" i="10"/>
  <c r="CT124" i="10"/>
  <c r="P8" i="18" s="1"/>
  <c r="P19" i="18" s="1"/>
  <c r="CT127" i="10"/>
  <c r="P11" i="18" s="1"/>
  <c r="CT125" i="10"/>
  <c r="P9" i="18" s="1"/>
  <c r="CT133" i="10"/>
  <c r="CT128" i="10"/>
  <c r="CT131" i="10"/>
  <c r="CT130" i="10"/>
  <c r="P14" i="18" s="1"/>
  <c r="O55" i="9"/>
  <c r="GH125" i="10"/>
  <c r="H42" i="16" s="1"/>
  <c r="GH71" i="10"/>
  <c r="AC31" i="18"/>
  <c r="AC33" i="18" s="1"/>
  <c r="CT132" i="10"/>
  <c r="CT71" i="10"/>
  <c r="ED71" i="10" s="1"/>
  <c r="CT70" i="10"/>
  <c r="I41" i="16"/>
  <c r="D25" i="27"/>
  <c r="S190" i="10"/>
  <c r="W191" i="10"/>
  <c r="O163" i="9" s="1"/>
  <c r="S191" i="10"/>
  <c r="L163" i="9" s="1"/>
  <c r="T190" i="10"/>
  <c r="W190" i="10"/>
  <c r="T191" i="10"/>
  <c r="M163" i="9" s="1"/>
  <c r="U191" i="10"/>
  <c r="N163" i="9" s="1"/>
  <c r="U190" i="10"/>
  <c r="GH46" i="10"/>
  <c r="GH70" i="10" s="1"/>
  <c r="H53" i="16"/>
  <c r="C27" i="27"/>
  <c r="Y7" i="9"/>
  <c r="AN7" i="9"/>
  <c r="X8" i="9"/>
  <c r="Z7" i="9"/>
  <c r="H18" i="16"/>
  <c r="H36" i="16" s="1"/>
  <c r="H6" i="16"/>
  <c r="C12" i="27"/>
  <c r="H16" i="16"/>
  <c r="H22" i="16"/>
  <c r="C45" i="27"/>
  <c r="M51" i="27"/>
  <c r="M34" i="27"/>
  <c r="K33" i="27"/>
  <c r="O31" i="27"/>
  <c r="L34" i="27"/>
  <c r="L32" i="27"/>
  <c r="N51" i="27"/>
  <c r="K34" i="27"/>
  <c r="O32" i="27"/>
  <c r="M31" i="27"/>
  <c r="N33" i="27"/>
  <c r="N31" i="27"/>
  <c r="K51" i="27"/>
  <c r="L51" i="27"/>
  <c r="O33" i="27"/>
  <c r="M32" i="27"/>
  <c r="K31" i="27"/>
  <c r="L33" i="27"/>
  <c r="L31" i="27"/>
  <c r="O51" i="27"/>
  <c r="O34" i="27"/>
  <c r="M33" i="27"/>
  <c r="K32" i="27"/>
  <c r="N34" i="27"/>
  <c r="N32" i="27"/>
  <c r="C46" i="27"/>
  <c r="H21" i="16"/>
  <c r="H29" i="16" s="1"/>
  <c r="C47" i="27"/>
  <c r="C11" i="27"/>
  <c r="E131" i="10"/>
  <c r="C10" i="27" s="1"/>
  <c r="H15" i="16"/>
  <c r="BB138" i="10"/>
  <c r="BB142" i="10" s="1"/>
  <c r="BC221" i="10"/>
  <c r="AY51" i="10"/>
  <c r="AY55" i="10" s="1"/>
  <c r="AY61" i="10" s="1"/>
  <c r="AY68" i="10" s="1"/>
  <c r="AY75" i="10" s="1"/>
  <c r="AY79" i="10" s="1"/>
  <c r="AY82" i="10" s="1"/>
  <c r="AY87" i="10" s="1"/>
  <c r="J29" i="24"/>
  <c r="O16" i="9"/>
  <c r="O25" i="9" s="1"/>
  <c r="O17" i="9"/>
  <c r="O24" i="9" s="1"/>
  <c r="J21" i="24"/>
  <c r="BB168" i="10"/>
  <c r="BD232" i="10" s="1"/>
  <c r="J9" i="24"/>
  <c r="BA179" i="10"/>
  <c r="BB158" i="10"/>
  <c r="BB163" i="10" s="1"/>
  <c r="BA132" i="10"/>
  <c r="BA161" i="10"/>
  <c r="BC225" i="10" s="1"/>
  <c r="BA155" i="10"/>
  <c r="BC219" i="10" s="1"/>
  <c r="BA167" i="10"/>
  <c r="BC231" i="10" s="1"/>
  <c r="BD222" i="10"/>
  <c r="BD227" i="10" s="1"/>
  <c r="BC226" i="10"/>
  <c r="AY184" i="10"/>
  <c r="AY183" i="10" s="1"/>
  <c r="AY217" i="10"/>
  <c r="AY216" i="10" s="1"/>
  <c r="AY215" i="10" s="1"/>
  <c r="BC236" i="10"/>
  <c r="AW22" i="10"/>
  <c r="AW64" i="10"/>
  <c r="BC142" i="10"/>
  <c r="S33" i="18"/>
  <c r="T33" i="18"/>
  <c r="P33" i="18"/>
  <c r="Q33" i="18"/>
  <c r="R33" i="18"/>
  <c r="O32" i="9"/>
  <c r="O125" i="9"/>
  <c r="N125" i="9"/>
  <c r="N32" i="9"/>
  <c r="AZ125" i="10"/>
  <c r="AZ131" i="10"/>
  <c r="D48" i="27" s="1"/>
  <c r="AZ141" i="10"/>
  <c r="AZ124" i="10"/>
  <c r="AZ136" i="10"/>
  <c r="AZ126" i="10"/>
  <c r="AZ135" i="10"/>
  <c r="AZ144" i="10"/>
  <c r="AZ130" i="10"/>
  <c r="AZ123" i="10"/>
  <c r="AZ92" i="10"/>
  <c r="BD142" i="10"/>
  <c r="BC173" i="10"/>
  <c r="BC176" i="10" s="1"/>
  <c r="BD173" i="10"/>
  <c r="BD176" i="10" s="1"/>
  <c r="O37" i="9"/>
  <c r="O51" i="9"/>
  <c r="L125" i="9"/>
  <c r="AK125" i="9" s="1"/>
  <c r="L32" i="9"/>
  <c r="CB41" i="9"/>
  <c r="CC40" i="9"/>
  <c r="CD40" i="9" s="1"/>
  <c r="CF40" i="9" s="1"/>
  <c r="M32" i="9"/>
  <c r="M125" i="9"/>
  <c r="BC218" i="10"/>
  <c r="BA158" i="10"/>
  <c r="J17" i="24"/>
  <c r="J18" i="24" s="1"/>
  <c r="J13" i="24"/>
  <c r="BC230" i="10"/>
  <c r="J24" i="24"/>
  <c r="J27" i="24"/>
  <c r="J30" i="24" s="1"/>
  <c r="J31" i="24" s="1"/>
  <c r="BF233" i="10"/>
  <c r="AY23" i="10"/>
  <c r="AY27" i="10" s="1"/>
  <c r="AY30" i="10" s="1"/>
  <c r="AY34" i="10" s="1"/>
  <c r="BE227" i="10"/>
  <c r="AW12" i="10"/>
  <c r="AW17" i="10" s="1"/>
  <c r="AW45" i="10"/>
  <c r="AW51" i="10" s="1"/>
  <c r="AW55" i="10" s="1"/>
  <c r="AW61" i="10" s="1"/>
  <c r="CT147" i="10"/>
  <c r="CT146" i="10"/>
  <c r="DD25" i="10" l="1"/>
  <c r="DD32" i="10"/>
  <c r="DD161" i="10" s="1"/>
  <c r="DD31" i="10"/>
  <c r="DD28" i="10"/>
  <c r="DD157" i="10" s="1"/>
  <c r="DD27" i="10"/>
  <c r="DD26" i="10"/>
  <c r="DD155" i="10" s="1"/>
  <c r="DD35" i="10"/>
  <c r="DD164" i="10" s="1"/>
  <c r="DD34" i="10"/>
  <c r="DD163" i="10" s="1"/>
  <c r="DC141" i="10" s="1"/>
  <c r="DD33" i="10"/>
  <c r="DD29" i="10"/>
  <c r="DD36" i="10"/>
  <c r="DD165" i="10" s="1"/>
  <c r="DD30" i="10"/>
  <c r="H43" i="16"/>
  <c r="BA138" i="10"/>
  <c r="Q30" i="18"/>
  <c r="Q18" i="18"/>
  <c r="CT148" i="10"/>
  <c r="W192" i="10"/>
  <c r="O162" i="9"/>
  <c r="L162" i="9"/>
  <c r="L57" i="9" s="1"/>
  <c r="S192" i="10"/>
  <c r="CT136" i="10"/>
  <c r="DT136" i="10"/>
  <c r="DY136" i="10"/>
  <c r="DT137" i="10"/>
  <c r="DL137" i="10"/>
  <c r="DF136" i="10"/>
  <c r="CX137" i="10"/>
  <c r="DY137" i="10"/>
  <c r="DX136" i="10"/>
  <c r="DR137" i="10"/>
  <c r="EC137" i="10"/>
  <c r="DV136" i="10"/>
  <c r="DV137" i="10"/>
  <c r="DP137" i="10"/>
  <c r="DN136" i="10"/>
  <c r="DL136" i="10"/>
  <c r="DJ137" i="10"/>
  <c r="DH136" i="10"/>
  <c r="DF137" i="10"/>
  <c r="DD137" i="10"/>
  <c r="DB137" i="10"/>
  <c r="CZ137" i="10"/>
  <c r="CX136" i="10"/>
  <c r="CV137" i="10"/>
  <c r="DG136" i="10"/>
  <c r="DC136" i="10"/>
  <c r="CY136" i="10"/>
  <c r="CU137" i="10"/>
  <c r="DX137" i="10"/>
  <c r="DN137" i="10"/>
  <c r="DH137" i="10"/>
  <c r="DB136" i="10"/>
  <c r="CV136" i="10"/>
  <c r="DS136" i="10"/>
  <c r="DS137" i="10"/>
  <c r="DZ136" i="10"/>
  <c r="EA136" i="10"/>
  <c r="DU136" i="10"/>
  <c r="DW136" i="10"/>
  <c r="DQ136" i="10"/>
  <c r="DO136" i="10"/>
  <c r="DM136" i="10"/>
  <c r="DK136" i="10"/>
  <c r="DI137" i="10"/>
  <c r="DE136" i="10"/>
  <c r="DA136" i="10"/>
  <c r="CW137" i="10"/>
  <c r="EC136" i="10"/>
  <c r="DZ137" i="10"/>
  <c r="DR136" i="10"/>
  <c r="EB136" i="10"/>
  <c r="EA137" i="10"/>
  <c r="EB137" i="10"/>
  <c r="DQ137" i="10"/>
  <c r="DO137" i="10"/>
  <c r="DM137" i="10"/>
  <c r="DK137" i="10"/>
  <c r="DI136" i="10"/>
  <c r="DG137" i="10"/>
  <c r="DE137" i="10"/>
  <c r="DC137" i="10"/>
  <c r="DA137" i="10"/>
  <c r="CY137" i="10"/>
  <c r="CW136" i="10"/>
  <c r="CU136" i="10"/>
  <c r="DW137" i="10"/>
  <c r="DU137" i="10"/>
  <c r="DP136" i="10"/>
  <c r="DJ136" i="10"/>
  <c r="DD136" i="10"/>
  <c r="CZ136" i="10"/>
  <c r="C29" i="27"/>
  <c r="P12" i="18"/>
  <c r="P26" i="18" s="1"/>
  <c r="DF142" i="10"/>
  <c r="O23" i="27"/>
  <c r="CT137" i="10"/>
  <c r="DD158" i="10"/>
  <c r="DD160" i="10"/>
  <c r="DD159" i="10"/>
  <c r="DD154" i="10"/>
  <c r="DD162" i="10"/>
  <c r="DC140" i="10" s="1"/>
  <c r="DD156" i="10"/>
  <c r="U192" i="10"/>
  <c r="N162" i="9"/>
  <c r="N57" i="9" s="1"/>
  <c r="T192" i="10"/>
  <c r="M162" i="9"/>
  <c r="P16" i="18"/>
  <c r="DD140" i="10"/>
  <c r="CT134" i="10"/>
  <c r="DE140" i="10"/>
  <c r="P17" i="18"/>
  <c r="DE141" i="10"/>
  <c r="DD141" i="10"/>
  <c r="P13" i="18"/>
  <c r="P27" i="18" s="1"/>
  <c r="C52" i="27"/>
  <c r="DB23" i="10"/>
  <c r="DC22" i="10"/>
  <c r="DC152" i="10"/>
  <c r="C21" i="27"/>
  <c r="P10" i="18"/>
  <c r="P24" i="18" s="1"/>
  <c r="BC222" i="10"/>
  <c r="C22" i="27"/>
  <c r="P15" i="18"/>
  <c r="P29" i="18" s="1"/>
  <c r="CT45" i="10"/>
  <c r="C25" i="27"/>
  <c r="H41" i="16"/>
  <c r="AY148" i="10"/>
  <c r="CD211" i="10" s="1"/>
  <c r="AY131" i="10"/>
  <c r="C48" i="27" s="1"/>
  <c r="AY123" i="10"/>
  <c r="CO133" i="10" s="1"/>
  <c r="AY125" i="10"/>
  <c r="AZ188" i="10" s="1"/>
  <c r="AY124" i="10"/>
  <c r="BE187" i="10" s="1"/>
  <c r="I41" i="27" s="1"/>
  <c r="AY126" i="10"/>
  <c r="BV189" i="10" s="1"/>
  <c r="AA7" i="9"/>
  <c r="AN6" i="9" s="1"/>
  <c r="G10" i="11" s="1"/>
  <c r="AB31" i="18"/>
  <c r="AB32" i="18"/>
  <c r="AN179" i="9"/>
  <c r="AN118" i="9"/>
  <c r="AN64" i="9"/>
  <c r="G13" i="11"/>
  <c r="G32" i="11" s="1"/>
  <c r="G53" i="11" s="1"/>
  <c r="G63" i="11" s="1"/>
  <c r="G92" i="11" s="1"/>
  <c r="D23" i="25"/>
  <c r="AN87" i="9"/>
  <c r="AN48" i="9"/>
  <c r="AN40" i="9"/>
  <c r="AN23" i="9"/>
  <c r="AS5" i="9" s="1"/>
  <c r="AM7" i="9"/>
  <c r="AN152" i="9"/>
  <c r="AN1" i="9"/>
  <c r="P25" i="18"/>
  <c r="P28" i="18"/>
  <c r="P23" i="18"/>
  <c r="Z8" i="9"/>
  <c r="X9" i="9"/>
  <c r="Y8" i="9"/>
  <c r="AY92" i="10"/>
  <c r="BB145" i="10"/>
  <c r="F50" i="27"/>
  <c r="BD145" i="10"/>
  <c r="H50" i="27"/>
  <c r="BC145" i="10"/>
  <c r="G16" i="27" s="1"/>
  <c r="G50" i="27"/>
  <c r="BA168" i="10"/>
  <c r="BC232" i="10" s="1"/>
  <c r="BB169" i="10"/>
  <c r="AY141" i="10"/>
  <c r="AY204" i="10" s="1"/>
  <c r="AY205" i="10" s="1"/>
  <c r="C49" i="27" s="1"/>
  <c r="AY135" i="10"/>
  <c r="CC198" i="10" s="1"/>
  <c r="AY130" i="10"/>
  <c r="AY193" i="10" s="1"/>
  <c r="C44" i="27" s="1"/>
  <c r="AY136" i="10"/>
  <c r="CF199" i="10" s="1"/>
  <c r="AY144" i="10"/>
  <c r="AY207" i="10" s="1"/>
  <c r="AY208" i="10" s="1"/>
  <c r="BD233" i="10"/>
  <c r="BD237" i="10" s="1"/>
  <c r="BD240" i="10" s="1"/>
  <c r="I15" i="24"/>
  <c r="AZ161" i="10"/>
  <c r="I33" i="24"/>
  <c r="I34" i="24" s="1"/>
  <c r="AZ179" i="10"/>
  <c r="I9" i="24"/>
  <c r="AZ155" i="10"/>
  <c r="BB219" i="10" s="1"/>
  <c r="AY162" i="10"/>
  <c r="BC227" i="10"/>
  <c r="CC41" i="9"/>
  <c r="CD41" i="9" s="1"/>
  <c r="CF41" i="9" s="1"/>
  <c r="CB42" i="9"/>
  <c r="BC180" i="10"/>
  <c r="AZ137" i="10"/>
  <c r="I20" i="24"/>
  <c r="I22" i="24" s="1"/>
  <c r="I23" i="24" s="1"/>
  <c r="AZ166" i="10"/>
  <c r="I16" i="24"/>
  <c r="AZ162" i="10"/>
  <c r="BB226" i="10" s="1"/>
  <c r="BF237" i="10"/>
  <c r="BF240" i="10" s="1"/>
  <c r="BD180" i="10"/>
  <c r="AZ127" i="10"/>
  <c r="D15" i="27"/>
  <c r="I8" i="24"/>
  <c r="I12" i="24" s="1"/>
  <c r="AZ154" i="10"/>
  <c r="I29" i="24"/>
  <c r="AZ175" i="10"/>
  <c r="BB239" i="10" s="1"/>
  <c r="AZ157" i="10"/>
  <c r="BB221" i="10" s="1"/>
  <c r="I11" i="24"/>
  <c r="I21" i="24"/>
  <c r="AZ167" i="10"/>
  <c r="BB231" i="10" s="1"/>
  <c r="I26" i="24"/>
  <c r="AZ172" i="10"/>
  <c r="I10" i="24"/>
  <c r="AZ156" i="10"/>
  <c r="BB220" i="10" s="1"/>
  <c r="BA142" i="10"/>
  <c r="BE233" i="10"/>
  <c r="BA163" i="10"/>
  <c r="AW68" i="10"/>
  <c r="AW75" i="10" s="1"/>
  <c r="AW79" i="10" s="1"/>
  <c r="AW82" i="10" s="1"/>
  <c r="AW87" i="10" s="1"/>
  <c r="AW23" i="10"/>
  <c r="AW27" i="10" s="1"/>
  <c r="AW30" i="10" s="1"/>
  <c r="AW34" i="10" s="1"/>
  <c r="BI146" i="10" l="1"/>
  <c r="DC35" i="10"/>
  <c r="DC34" i="10"/>
  <c r="DC163" i="10" s="1"/>
  <c r="DB141" i="10" s="1"/>
  <c r="DC33" i="10"/>
  <c r="DC162" i="10" s="1"/>
  <c r="DB140" i="10" s="1"/>
  <c r="DC29" i="10"/>
  <c r="DC25" i="10"/>
  <c r="DC36" i="10"/>
  <c r="DC165" i="10" s="1"/>
  <c r="DC30" i="10"/>
  <c r="DC159" i="10" s="1"/>
  <c r="DC32" i="10"/>
  <c r="DC28" i="10"/>
  <c r="DC27" i="10"/>
  <c r="DC156" i="10" s="1"/>
  <c r="DC26" i="10"/>
  <c r="DC155" i="10" s="1"/>
  <c r="DC31" i="10"/>
  <c r="BS177" i="10"/>
  <c r="BE186" i="10"/>
  <c r="I40" i="27" s="1"/>
  <c r="BY164" i="10"/>
  <c r="CH186" i="10"/>
  <c r="BD228" i="10" s="1"/>
  <c r="BC139" i="10"/>
  <c r="BR186" i="10"/>
  <c r="V40" i="27" s="1"/>
  <c r="CA186" i="10"/>
  <c r="AE40" i="27" s="1"/>
  <c r="M80" i="11" s="1"/>
  <c r="BG133" i="10"/>
  <c r="BU146" i="10"/>
  <c r="CH159" i="10"/>
  <c r="BV193" i="10"/>
  <c r="Z44" i="27" s="1"/>
  <c r="H84" i="11" s="1"/>
  <c r="BF181" i="10"/>
  <c r="BU186" i="10"/>
  <c r="BI150" i="10"/>
  <c r="BJ128" i="10"/>
  <c r="CH181" i="10"/>
  <c r="BY128" i="10"/>
  <c r="BB139" i="10"/>
  <c r="BN193" i="10"/>
  <c r="R44" i="27" s="1"/>
  <c r="BC133" i="10"/>
  <c r="BC128" i="10"/>
  <c r="BH177" i="10"/>
  <c r="BO164" i="10"/>
  <c r="BZ177" i="10"/>
  <c r="CD193" i="10"/>
  <c r="BD177" i="10"/>
  <c r="BC159" i="10"/>
  <c r="BM186" i="10"/>
  <c r="Q40" i="27" s="1"/>
  <c r="BE170" i="10"/>
  <c r="BE139" i="10"/>
  <c r="BJ170" i="10"/>
  <c r="BP139" i="10"/>
  <c r="BW128" i="10"/>
  <c r="CM133" i="10"/>
  <c r="CG128" i="10"/>
  <c r="BB146" i="10"/>
  <c r="CC188" i="10"/>
  <c r="BV188" i="10"/>
  <c r="CE188" i="10"/>
  <c r="BA188" i="10"/>
  <c r="BD188" i="10"/>
  <c r="BH188" i="10"/>
  <c r="H10" i="24"/>
  <c r="AY188" i="10"/>
  <c r="BS188" i="10"/>
  <c r="BN188" i="10"/>
  <c r="CF194" i="10"/>
  <c r="AJ43" i="27" s="1"/>
  <c r="R85" i="11" s="1"/>
  <c r="BH194" i="10"/>
  <c r="L43" i="27" s="1"/>
  <c r="CE194" i="10"/>
  <c r="AI43" i="27" s="1"/>
  <c r="Q85" i="11" s="1"/>
  <c r="CA189" i="10"/>
  <c r="AE42" i="27" s="1"/>
  <c r="M83" i="11" s="1"/>
  <c r="BD194" i="10"/>
  <c r="H43" i="27" s="1"/>
  <c r="CG189" i="10"/>
  <c r="AK42" i="27" s="1"/>
  <c r="S83" i="11" s="1"/>
  <c r="AY189" i="10"/>
  <c r="C42" i="27" s="1"/>
  <c r="BO193" i="10"/>
  <c r="S44" i="27" s="1"/>
  <c r="BO198" i="10"/>
  <c r="BC177" i="10"/>
  <c r="AY194" i="10"/>
  <c r="C43" i="27" s="1"/>
  <c r="BN194" i="10"/>
  <c r="R43" i="27" s="1"/>
  <c r="BO194" i="10"/>
  <c r="S43" i="27" s="1"/>
  <c r="CG187" i="10"/>
  <c r="AK41" i="27" s="1"/>
  <c r="S81" i="11" s="1"/>
  <c r="CC189" i="10"/>
  <c r="AG42" i="27" s="1"/>
  <c r="O82" i="11" s="1"/>
  <c r="BG181" i="10"/>
  <c r="CB186" i="10"/>
  <c r="CB190" i="10" s="1"/>
  <c r="BF186" i="10"/>
  <c r="BF190" i="10" s="1"/>
  <c r="BF191" i="10" s="1"/>
  <c r="BF146" i="10"/>
  <c r="BF164" i="10"/>
  <c r="BM170" i="10"/>
  <c r="BT170" i="10"/>
  <c r="CD177" i="10"/>
  <c r="CB159" i="10"/>
  <c r="CH194" i="10"/>
  <c r="R128" i="9" s="1"/>
  <c r="CB194" i="10"/>
  <c r="AF43" i="27" s="1"/>
  <c r="N85" i="11" s="1"/>
  <c r="BY189" i="10"/>
  <c r="AC42" i="27" s="1"/>
  <c r="K83" i="11" s="1"/>
  <c r="BQ194" i="10"/>
  <c r="U43" i="27" s="1"/>
  <c r="CA194" i="10"/>
  <c r="AE43" i="27" s="1"/>
  <c r="M85" i="11" s="1"/>
  <c r="BP194" i="10"/>
  <c r="T43" i="27" s="1"/>
  <c r="CG194" i="10"/>
  <c r="AK43" i="27" s="1"/>
  <c r="S85" i="11" s="1"/>
  <c r="BC189" i="10"/>
  <c r="G42" i="27" s="1"/>
  <c r="BN189" i="10"/>
  <c r="R42" i="27" s="1"/>
  <c r="BG194" i="10"/>
  <c r="K43" i="27" s="1"/>
  <c r="BV194" i="10"/>
  <c r="Z43" i="27" s="1"/>
  <c r="H85" i="11" s="1"/>
  <c r="BC194" i="10"/>
  <c r="G43" i="27" s="1"/>
  <c r="CD194" i="10"/>
  <c r="AH43" i="27" s="1"/>
  <c r="P85" i="11" s="1"/>
  <c r="BF189" i="10"/>
  <c r="J42" i="27" s="1"/>
  <c r="BQ189" i="10"/>
  <c r="U42" i="27" s="1"/>
  <c r="BG211" i="10"/>
  <c r="BG212" i="10" s="1"/>
  <c r="AY186" i="10"/>
  <c r="AY190" i="10" s="1"/>
  <c r="AY191" i="10" s="1"/>
  <c r="BD139" i="10"/>
  <c r="BA159" i="10"/>
  <c r="BA139" i="10"/>
  <c r="BE177" i="10"/>
  <c r="BG186" i="10"/>
  <c r="BG190" i="10" s="1"/>
  <c r="BG191" i="10" s="1"/>
  <c r="BS186" i="10"/>
  <c r="W40" i="27" s="1"/>
  <c r="CG186" i="10"/>
  <c r="AK40" i="27" s="1"/>
  <c r="S80" i="11" s="1"/>
  <c r="BG150" i="10"/>
  <c r="BH186" i="10"/>
  <c r="L40" i="27" s="1"/>
  <c r="BV186" i="10"/>
  <c r="Z40" i="27" s="1"/>
  <c r="H80" i="11" s="1"/>
  <c r="BF170" i="10"/>
  <c r="BG139" i="10"/>
  <c r="BK150" i="10"/>
  <c r="BN181" i="10"/>
  <c r="BO133" i="10"/>
  <c r="BQ133" i="10"/>
  <c r="BR159" i="10"/>
  <c r="BU128" i="10"/>
  <c r="CE146" i="10"/>
  <c r="CB164" i="10"/>
  <c r="CN133" i="10"/>
  <c r="BC170" i="10"/>
  <c r="BE181" i="10"/>
  <c r="BA164" i="10"/>
  <c r="CA199" i="10"/>
  <c r="BD181" i="10"/>
  <c r="BC181" i="10"/>
  <c r="BB164" i="10"/>
  <c r="BA128" i="10"/>
  <c r="BE194" i="10"/>
  <c r="I43" i="27" s="1"/>
  <c r="BM194" i="10"/>
  <c r="Q43" i="27" s="1"/>
  <c r="BS194" i="10"/>
  <c r="W43" i="27" s="1"/>
  <c r="BW194" i="10"/>
  <c r="AA43" i="27" s="1"/>
  <c r="I85" i="11" s="1"/>
  <c r="BA194" i="10"/>
  <c r="E43" i="27" s="1"/>
  <c r="BI194" i="10"/>
  <c r="M43" i="27" s="1"/>
  <c r="BX194" i="10"/>
  <c r="AB43" i="27" s="1"/>
  <c r="J85" i="11" s="1"/>
  <c r="BY194" i="10"/>
  <c r="AC43" i="27" s="1"/>
  <c r="K85" i="11" s="1"/>
  <c r="H16" i="24"/>
  <c r="BB189" i="10"/>
  <c r="F42" i="27" s="1"/>
  <c r="CB189" i="10"/>
  <c r="AF42" i="27" s="1"/>
  <c r="N83" i="11" s="1"/>
  <c r="BM189" i="10"/>
  <c r="Q42" i="27" s="1"/>
  <c r="BW189" i="10"/>
  <c r="AA42" i="27" s="1"/>
  <c r="I82" i="11" s="1"/>
  <c r="H11" i="24"/>
  <c r="BD159" i="10"/>
  <c r="BB128" i="10"/>
  <c r="BD164" i="10"/>
  <c r="BD186" i="10"/>
  <c r="H40" i="27" s="1"/>
  <c r="BL186" i="10"/>
  <c r="BL190" i="10" s="1"/>
  <c r="BL191" i="10" s="1"/>
  <c r="BQ186" i="10"/>
  <c r="U40" i="27" s="1"/>
  <c r="BZ186" i="10"/>
  <c r="BZ190" i="10" s="1"/>
  <c r="BX186" i="10"/>
  <c r="AB40" i="27" s="1"/>
  <c r="J80" i="11" s="1"/>
  <c r="BD128" i="10"/>
  <c r="BF177" i="10"/>
  <c r="BB186" i="10"/>
  <c r="F40" i="27" s="1"/>
  <c r="BT186" i="10"/>
  <c r="X40" i="27" s="1"/>
  <c r="CD186" i="10"/>
  <c r="AH40" i="27" s="1"/>
  <c r="P80" i="11" s="1"/>
  <c r="BE164" i="10"/>
  <c r="BE133" i="10"/>
  <c r="BI177" i="10"/>
  <c r="BJ181" i="10"/>
  <c r="BF133" i="10"/>
  <c r="BG170" i="10"/>
  <c r="BG159" i="10"/>
  <c r="BI133" i="10"/>
  <c r="BK170" i="10"/>
  <c r="BO177" i="10"/>
  <c r="BL139" i="10"/>
  <c r="BN139" i="10"/>
  <c r="BQ170" i="10"/>
  <c r="BQ164" i="10"/>
  <c r="BS128" i="10"/>
  <c r="BT133" i="10"/>
  <c r="BW159" i="10"/>
  <c r="BY177" i="10"/>
  <c r="CD150" i="10"/>
  <c r="CH164" i="10"/>
  <c r="CA146" i="10"/>
  <c r="CD133" i="10"/>
  <c r="CH128" i="10"/>
  <c r="CA128" i="10"/>
  <c r="CP128" i="10"/>
  <c r="BB133" i="10"/>
  <c r="BC164" i="10"/>
  <c r="BE146" i="10"/>
  <c r="BO186" i="10"/>
  <c r="S40" i="27" s="1"/>
  <c r="CF186" i="10"/>
  <c r="CF190" i="10" s="1"/>
  <c r="BA186" i="10"/>
  <c r="BA190" i="10" s="1"/>
  <c r="CC186" i="10"/>
  <c r="AG40" i="27" s="1"/>
  <c r="O80" i="11" s="1"/>
  <c r="BG146" i="10"/>
  <c r="BE128" i="10"/>
  <c r="BH150" i="10"/>
  <c r="BG164" i="10"/>
  <c r="BH128" i="10"/>
  <c r="BL159" i="10"/>
  <c r="BQ150" i="10"/>
  <c r="BV150" i="10"/>
  <c r="CA181" i="10"/>
  <c r="BZ164" i="10"/>
  <c r="BZ146" i="10"/>
  <c r="CG164" i="10"/>
  <c r="CD128" i="10"/>
  <c r="BB170" i="10"/>
  <c r="AN63" i="9"/>
  <c r="CH199" i="10"/>
  <c r="R133" i="9" s="1"/>
  <c r="AP133" i="9" s="1"/>
  <c r="AZ128" i="10"/>
  <c r="BA133" i="10"/>
  <c r="BB194" i="10"/>
  <c r="F43" i="27" s="1"/>
  <c r="BL194" i="10"/>
  <c r="P43" i="27" s="1"/>
  <c r="BR194" i="10"/>
  <c r="V43" i="27" s="1"/>
  <c r="BZ194" i="10"/>
  <c r="AD43" i="27" s="1"/>
  <c r="L85" i="11" s="1"/>
  <c r="AZ194" i="10"/>
  <c r="D43" i="27" s="1"/>
  <c r="BF194" i="10"/>
  <c r="J43" i="27" s="1"/>
  <c r="BT194" i="10"/>
  <c r="X43" i="27" s="1"/>
  <c r="CC194" i="10"/>
  <c r="AG43" i="27" s="1"/>
  <c r="O85" i="11" s="1"/>
  <c r="BU194" i="10"/>
  <c r="Y43" i="27" s="1"/>
  <c r="BL189" i="10"/>
  <c r="P42" i="27" s="1"/>
  <c r="BG189" i="10"/>
  <c r="K42" i="27" s="1"/>
  <c r="BR189" i="10"/>
  <c r="V42" i="27" s="1"/>
  <c r="CF189" i="10"/>
  <c r="AJ42" i="27" s="1"/>
  <c r="R83" i="11" s="1"/>
  <c r="BE150" i="10"/>
  <c r="BD133" i="10"/>
  <c r="AY154" i="10"/>
  <c r="BJ186" i="10" s="1"/>
  <c r="N40" i="27" s="1"/>
  <c r="BC186" i="10"/>
  <c r="G40" i="27" s="1"/>
  <c r="BI186" i="10"/>
  <c r="M40" i="27" s="1"/>
  <c r="BP186" i="10"/>
  <c r="T40" i="27" s="1"/>
  <c r="BW186" i="10"/>
  <c r="AA40" i="27" s="1"/>
  <c r="I80" i="11" s="1"/>
  <c r="CE186" i="10"/>
  <c r="AI40" i="27" s="1"/>
  <c r="Q80" i="11" s="1"/>
  <c r="AZ186" i="10"/>
  <c r="D40" i="27" s="1"/>
  <c r="BF150" i="10"/>
  <c r="BI181" i="10"/>
  <c r="BN186" i="10"/>
  <c r="BN190" i="10" s="1"/>
  <c r="BY186" i="10"/>
  <c r="AC40" i="27" s="1"/>
  <c r="K80" i="11" s="1"/>
  <c r="BE159" i="10"/>
  <c r="BH181" i="10"/>
  <c r="BG177" i="10"/>
  <c r="BF159" i="10"/>
  <c r="BF139" i="10"/>
  <c r="BI170" i="10"/>
  <c r="BI139" i="10"/>
  <c r="BH170" i="10"/>
  <c r="BI128" i="10"/>
  <c r="BK159" i="10"/>
  <c r="BM159" i="10"/>
  <c r="BP150" i="10"/>
  <c r="BQ146" i="10"/>
  <c r="BS164" i="10"/>
  <c r="BR164" i="10"/>
  <c r="BU139" i="10"/>
  <c r="BW133" i="10"/>
  <c r="BV159" i="10"/>
  <c r="CA177" i="10"/>
  <c r="CF170" i="10"/>
  <c r="CG150" i="10"/>
  <c r="CG159" i="10"/>
  <c r="CB128" i="10"/>
  <c r="CN146" i="10"/>
  <c r="CN121" i="10" s="1"/>
  <c r="BW207" i="10"/>
  <c r="BL204" i="10"/>
  <c r="H33" i="24"/>
  <c r="H34" i="24" s="1"/>
  <c r="BA189" i="10"/>
  <c r="E42" i="27" s="1"/>
  <c r="BE189" i="10"/>
  <c r="I42" i="27" s="1"/>
  <c r="CE189" i="10"/>
  <c r="AI42" i="27" s="1"/>
  <c r="Q82" i="11" s="1"/>
  <c r="CH189" i="10"/>
  <c r="AL42" i="27" s="1"/>
  <c r="BI189" i="10"/>
  <c r="M42" i="27" s="1"/>
  <c r="BP189" i="10"/>
  <c r="T42" i="27" s="1"/>
  <c r="CD189" i="10"/>
  <c r="AH42" i="27" s="1"/>
  <c r="P83" i="11" s="1"/>
  <c r="BU189" i="10"/>
  <c r="Y42" i="27" s="1"/>
  <c r="AZ189" i="10"/>
  <c r="D42" i="27" s="1"/>
  <c r="BV204" i="10"/>
  <c r="BK211" i="10"/>
  <c r="P30" i="18"/>
  <c r="BM207" i="10"/>
  <c r="CA211" i="10"/>
  <c r="AY157" i="10"/>
  <c r="BA221" i="10" s="1"/>
  <c r="BD189" i="10"/>
  <c r="H42" i="27" s="1"/>
  <c r="BT189" i="10"/>
  <c r="X42" i="27" s="1"/>
  <c r="BX189" i="10"/>
  <c r="AB42" i="27" s="1"/>
  <c r="J83" i="11" s="1"/>
  <c r="BH189" i="10"/>
  <c r="L42" i="27" s="1"/>
  <c r="BO189" i="10"/>
  <c r="S42" i="27" s="1"/>
  <c r="BS189" i="10"/>
  <c r="W42" i="27" s="1"/>
  <c r="BZ189" i="10"/>
  <c r="AD42" i="27" s="1"/>
  <c r="L83" i="11" s="1"/>
  <c r="O56" i="9"/>
  <c r="O164" i="9"/>
  <c r="O54" i="9"/>
  <c r="O57" i="9"/>
  <c r="AN39" i="9"/>
  <c r="AN47" i="9"/>
  <c r="AN4" i="9"/>
  <c r="AN14" i="9" s="1"/>
  <c r="AN88" i="9"/>
  <c r="AN22" i="9"/>
  <c r="D22" i="25"/>
  <c r="AN119" i="9"/>
  <c r="AN153" i="9"/>
  <c r="BB159" i="10"/>
  <c r="CN150" i="10"/>
  <c r="CO150" i="10"/>
  <c r="CP139" i="10"/>
  <c r="CM128" i="10"/>
  <c r="CL128" i="10"/>
  <c r="C15" i="27"/>
  <c r="CM139" i="10"/>
  <c r="CL146" i="10"/>
  <c r="CL121" i="10" s="1"/>
  <c r="CC133" i="10"/>
  <c r="BZ128" i="10"/>
  <c r="CE128" i="10"/>
  <c r="CF128" i="10"/>
  <c r="CA164" i="10"/>
  <c r="CG146" i="10"/>
  <c r="BZ159" i="10"/>
  <c r="BY159" i="10"/>
  <c r="BY133" i="10"/>
  <c r="CE133" i="10"/>
  <c r="CC146" i="10"/>
  <c r="CC170" i="10"/>
  <c r="CB139" i="10"/>
  <c r="BZ139" i="10"/>
  <c r="CH139" i="10"/>
  <c r="BY146" i="10"/>
  <c r="CG177" i="10"/>
  <c r="BY150" i="10"/>
  <c r="CE170" i="10"/>
  <c r="BX146" i="10"/>
  <c r="BZ170" i="10"/>
  <c r="BX170" i="10"/>
  <c r="CB146" i="10"/>
  <c r="BV139" i="10"/>
  <c r="CE150" i="10"/>
  <c r="BX177" i="10"/>
  <c r="BX150" i="10"/>
  <c r="CD181" i="10"/>
  <c r="BW170" i="10"/>
  <c r="CE181" i="10"/>
  <c r="BU133" i="10"/>
  <c r="BW177" i="10"/>
  <c r="BU164" i="10"/>
  <c r="BR128" i="10"/>
  <c r="BT164" i="10"/>
  <c r="BR139" i="10"/>
  <c r="BT146" i="10"/>
  <c r="BU150" i="10"/>
  <c r="BS146" i="10"/>
  <c r="BU181" i="10"/>
  <c r="BQ139" i="10"/>
  <c r="BT181" i="10"/>
  <c r="BP164" i="10"/>
  <c r="BS170" i="10"/>
  <c r="BR181" i="10"/>
  <c r="BO128" i="10"/>
  <c r="BQ181" i="10"/>
  <c r="BN159" i="10"/>
  <c r="BL146" i="10"/>
  <c r="BL133" i="10"/>
  <c r="BN164" i="10"/>
  <c r="BN170" i="10"/>
  <c r="BN150" i="10"/>
  <c r="BL164" i="10"/>
  <c r="BN177" i="10"/>
  <c r="BJ139" i="10"/>
  <c r="BM146" i="10"/>
  <c r="BO181" i="10"/>
  <c r="BJ146" i="10"/>
  <c r="BJ159" i="10"/>
  <c r="BK177" i="10"/>
  <c r="BH164" i="10"/>
  <c r="BG128" i="10"/>
  <c r="BI164" i="10"/>
  <c r="BH146" i="10"/>
  <c r="BD170" i="10"/>
  <c r="CL139" i="10"/>
  <c r="CM146" i="10"/>
  <c r="CM121" i="10" s="1"/>
  <c r="CP146" i="10"/>
  <c r="CP121" i="10" s="1"/>
  <c r="CO146" i="10"/>
  <c r="CO121" i="10" s="1"/>
  <c r="CP150" i="10"/>
  <c r="CO128" i="10"/>
  <c r="CL133" i="10"/>
  <c r="CA159" i="10"/>
  <c r="CC159" i="10"/>
  <c r="CG139" i="10"/>
  <c r="CC128" i="10"/>
  <c r="CA139" i="10"/>
  <c r="CD159" i="10"/>
  <c r="CH133" i="10"/>
  <c r="CB133" i="10"/>
  <c r="CD164" i="10"/>
  <c r="BZ133" i="10"/>
  <c r="CD139" i="10"/>
  <c r="CA150" i="10"/>
  <c r="CF139" i="10"/>
  <c r="CC177" i="10"/>
  <c r="BY139" i="10"/>
  <c r="CE139" i="10"/>
  <c r="CD146" i="10"/>
  <c r="CD170" i="10"/>
  <c r="BV128" i="10"/>
  <c r="CH146" i="10"/>
  <c r="CF146" i="10"/>
  <c r="CF177" i="10"/>
  <c r="CG181" i="10"/>
  <c r="BW164" i="10"/>
  <c r="CB181" i="10"/>
  <c r="CE177" i="10"/>
  <c r="BY181" i="10"/>
  <c r="CB150" i="10"/>
  <c r="BV133" i="10"/>
  <c r="BW146" i="10"/>
  <c r="BV164" i="10"/>
  <c r="BU159" i="10"/>
  <c r="BV170" i="10"/>
  <c r="BR133" i="10"/>
  <c r="BW181" i="10"/>
  <c r="BT159" i="10"/>
  <c r="BQ128" i="10"/>
  <c r="BS159" i="10"/>
  <c r="BV181" i="10"/>
  <c r="BR146" i="10"/>
  <c r="BT150" i="10"/>
  <c r="BT177" i="10"/>
  <c r="BP133" i="10"/>
  <c r="BR150" i="10"/>
  <c r="BP159" i="10"/>
  <c r="BN128" i="10"/>
  <c r="BQ177" i="10"/>
  <c r="BO159" i="10"/>
  <c r="BO139" i="10"/>
  <c r="BM128" i="10"/>
  <c r="BN146" i="10"/>
  <c r="BP181" i="10"/>
  <c r="BO170" i="10"/>
  <c r="BM164" i="10"/>
  <c r="BL170" i="10"/>
  <c r="BK128" i="10"/>
  <c r="BM177" i="10"/>
  <c r="BL177" i="10"/>
  <c r="BK139" i="10"/>
  <c r="BM150" i="10"/>
  <c r="BJ164" i="10"/>
  <c r="BK146" i="10"/>
  <c r="BJ150" i="10"/>
  <c r="BI159" i="10"/>
  <c r="BF128" i="10"/>
  <c r="CG133" i="10"/>
  <c r="H8" i="24"/>
  <c r="H12" i="24" s="1"/>
  <c r="H17" i="24" s="1"/>
  <c r="H18" i="24" s="1"/>
  <c r="CM150" i="10"/>
  <c r="CN139" i="10"/>
  <c r="CO139" i="10"/>
  <c r="CN128" i="10"/>
  <c r="CP133" i="10"/>
  <c r="CL150" i="10"/>
  <c r="CC139" i="10"/>
  <c r="CA133" i="10"/>
  <c r="BX128" i="10"/>
  <c r="BX159" i="10"/>
  <c r="CF159" i="10"/>
  <c r="CF133" i="10"/>
  <c r="CC164" i="10"/>
  <c r="CF164" i="10"/>
  <c r="CE159" i="10"/>
  <c r="BX133" i="10"/>
  <c r="BX164" i="10"/>
  <c r="BX139" i="10"/>
  <c r="CC150" i="10"/>
  <c r="CE164" i="10"/>
  <c r="CB170" i="10"/>
  <c r="CA170" i="10"/>
  <c r="CG170" i="10"/>
  <c r="BY170" i="10"/>
  <c r="CH170" i="10"/>
  <c r="BZ150" i="10"/>
  <c r="CB177" i="10"/>
  <c r="CC181" i="10"/>
  <c r="CF181" i="10"/>
  <c r="CF150" i="10"/>
  <c r="CH177" i="10"/>
  <c r="CH150" i="10"/>
  <c r="BW139" i="10"/>
  <c r="BV146" i="10"/>
  <c r="BX181" i="10"/>
  <c r="BZ181" i="10"/>
  <c r="BT128" i="10"/>
  <c r="BW150" i="10"/>
  <c r="BT139" i="10"/>
  <c r="BV177" i="10"/>
  <c r="BU170" i="10"/>
  <c r="BS139" i="10"/>
  <c r="BU177" i="10"/>
  <c r="BS133" i="10"/>
  <c r="BR170" i="10"/>
  <c r="BP128" i="10"/>
  <c r="BQ159" i="10"/>
  <c r="BR177" i="10"/>
  <c r="BS150" i="10"/>
  <c r="BN133" i="10"/>
  <c r="BP146" i="10"/>
  <c r="BP170" i="10"/>
  <c r="BS181" i="10"/>
  <c r="BP177" i="10"/>
  <c r="BO146" i="10"/>
  <c r="BL128" i="10"/>
  <c r="BO150" i="10"/>
  <c r="BM133" i="10"/>
  <c r="BL150" i="10"/>
  <c r="BM139" i="10"/>
  <c r="BJ133" i="10"/>
  <c r="BK164" i="10"/>
  <c r="BK133" i="10"/>
  <c r="BL181" i="10"/>
  <c r="BH133" i="10"/>
  <c r="BM181" i="10"/>
  <c r="BH159" i="10"/>
  <c r="BH139" i="10"/>
  <c r="BJ177" i="10"/>
  <c r="BK181" i="10"/>
  <c r="M56" i="9"/>
  <c r="M164" i="9"/>
  <c r="M57" i="9"/>
  <c r="DB22" i="10"/>
  <c r="DB152" i="10"/>
  <c r="DA23" i="10"/>
  <c r="Z32" i="18"/>
  <c r="Y32" i="18"/>
  <c r="V32" i="18"/>
  <c r="U32" i="18"/>
  <c r="AA32" i="18"/>
  <c r="X32" i="18"/>
  <c r="W32" i="18"/>
  <c r="M23" i="27"/>
  <c r="DD142" i="10"/>
  <c r="BD146" i="10"/>
  <c r="AY127" i="10"/>
  <c r="AY128" i="10" s="1"/>
  <c r="X31" i="18"/>
  <c r="W31" i="18"/>
  <c r="U31" i="18"/>
  <c r="AA31" i="18"/>
  <c r="P18" i="18"/>
  <c r="Z31" i="18"/>
  <c r="Z33" i="18" s="1"/>
  <c r="Y31" i="18"/>
  <c r="Y33" i="18" s="1"/>
  <c r="V31" i="18"/>
  <c r="V33" i="18" s="1"/>
  <c r="N164" i="9"/>
  <c r="N56" i="9"/>
  <c r="DC160" i="10"/>
  <c r="DC164" i="10"/>
  <c r="DC158" i="10"/>
  <c r="DC161" i="10"/>
  <c r="DC157" i="10"/>
  <c r="DC154" i="10"/>
  <c r="DE142" i="10"/>
  <c r="N23" i="27"/>
  <c r="L23" i="27"/>
  <c r="DC142" i="10"/>
  <c r="L164" i="9"/>
  <c r="L56" i="9"/>
  <c r="BS211" i="10"/>
  <c r="BT211" i="10"/>
  <c r="BW187" i="10"/>
  <c r="AA41" i="27" s="1"/>
  <c r="I81" i="11" s="1"/>
  <c r="I66" i="11" s="1"/>
  <c r="BR187" i="10"/>
  <c r="V41" i="27" s="1"/>
  <c r="AY211" i="10"/>
  <c r="AY212" i="10" s="1"/>
  <c r="CB211" i="10"/>
  <c r="CD243" i="10" s="1"/>
  <c r="CD244" i="10" s="1"/>
  <c r="CF211" i="10"/>
  <c r="BY187" i="10"/>
  <c r="AC41" i="27" s="1"/>
  <c r="K81" i="11" s="1"/>
  <c r="K66" i="11" s="1"/>
  <c r="CC187" i="10"/>
  <c r="AG41" i="27" s="1"/>
  <c r="O81" i="11" s="1"/>
  <c r="O66" i="11" s="1"/>
  <c r="BM211" i="10"/>
  <c r="BO243" i="10" s="1"/>
  <c r="BO244" i="10" s="1"/>
  <c r="BD211" i="10"/>
  <c r="BD212" i="10" s="1"/>
  <c r="BD213" i="10" s="1"/>
  <c r="BN187" i="10"/>
  <c r="R41" i="27" s="1"/>
  <c r="BI187" i="10"/>
  <c r="M41" i="27" s="1"/>
  <c r="CB198" i="10"/>
  <c r="AY187" i="10"/>
  <c r="C41" i="27" s="1"/>
  <c r="AY179" i="10"/>
  <c r="BJ211" i="10" s="1"/>
  <c r="BI211" i="10"/>
  <c r="BK243" i="10" s="1"/>
  <c r="BK244" i="10" s="1"/>
  <c r="BQ211" i="10"/>
  <c r="BU211" i="10"/>
  <c r="CG211" i="10"/>
  <c r="BB211" i="10"/>
  <c r="BD243" i="10" s="1"/>
  <c r="BD244" i="10" s="1"/>
  <c r="BN211" i="10"/>
  <c r="BX211" i="10"/>
  <c r="BZ211" i="10"/>
  <c r="BB187" i="10"/>
  <c r="F41" i="27" s="1"/>
  <c r="BP187" i="10"/>
  <c r="T41" i="27" s="1"/>
  <c r="CB187" i="10"/>
  <c r="AF41" i="27" s="1"/>
  <c r="N81" i="11" s="1"/>
  <c r="N66" i="11" s="1"/>
  <c r="BA187" i="10"/>
  <c r="E41" i="27" s="1"/>
  <c r="BG187" i="10"/>
  <c r="K41" i="27" s="1"/>
  <c r="BM187" i="10"/>
  <c r="Q41" i="27" s="1"/>
  <c r="BV187" i="10"/>
  <c r="Z41" i="27" s="1"/>
  <c r="H81" i="11" s="1"/>
  <c r="CF187" i="10"/>
  <c r="AJ41" i="27" s="1"/>
  <c r="R81" i="11" s="1"/>
  <c r="R66" i="11" s="1"/>
  <c r="AZ187" i="10"/>
  <c r="D41" i="27" s="1"/>
  <c r="AA8" i="9"/>
  <c r="AM6" i="9" s="1"/>
  <c r="C22" i="25" s="1"/>
  <c r="CA198" i="10"/>
  <c r="CA200" i="10" s="1"/>
  <c r="BE211" i="10"/>
  <c r="BE212" i="10" s="1"/>
  <c r="BE213" i="10" s="1"/>
  <c r="BL211" i="10"/>
  <c r="BR211" i="10"/>
  <c r="CE211" i="10"/>
  <c r="CG243" i="10" s="1"/>
  <c r="CG244" i="10" s="1"/>
  <c r="BW211" i="10"/>
  <c r="BC211" i="10"/>
  <c r="BC212" i="10" s="1"/>
  <c r="BP211" i="10"/>
  <c r="BR243" i="10" s="1"/>
  <c r="BR244" i="10" s="1"/>
  <c r="CC211" i="10"/>
  <c r="CE243" i="10" s="1"/>
  <c r="CE244" i="10" s="1"/>
  <c r="AZ211" i="10"/>
  <c r="AZ212" i="10" s="1"/>
  <c r="AZ213" i="10" s="1"/>
  <c r="BC187" i="10"/>
  <c r="G41" i="27" s="1"/>
  <c r="BT187" i="10"/>
  <c r="X41" i="27" s="1"/>
  <c r="CE187" i="10"/>
  <c r="AI41" i="27" s="1"/>
  <c r="Q81" i="11" s="1"/>
  <c r="BD187" i="10"/>
  <c r="H41" i="27" s="1"/>
  <c r="BH187" i="10"/>
  <c r="L41" i="27" s="1"/>
  <c r="BQ187" i="10"/>
  <c r="U41" i="27" s="1"/>
  <c r="CH187" i="10"/>
  <c r="R121" i="9" s="1"/>
  <c r="BX187" i="10"/>
  <c r="AB41" i="27" s="1"/>
  <c r="J81" i="11" s="1"/>
  <c r="J66" i="11" s="1"/>
  <c r="H9" i="24"/>
  <c r="BX198" i="10"/>
  <c r="BH211" i="10"/>
  <c r="BH212" i="10" s="1"/>
  <c r="BH213" i="10" s="1"/>
  <c r="BO211" i="10"/>
  <c r="BQ243" i="10" s="1"/>
  <c r="BQ244" i="10" s="1"/>
  <c r="BQ245" i="10" s="1"/>
  <c r="CH211" i="10"/>
  <c r="R148" i="9" s="1"/>
  <c r="BV211" i="10"/>
  <c r="BX243" i="10" s="1"/>
  <c r="BX244" i="10" s="1"/>
  <c r="BA211" i="10"/>
  <c r="BA212" i="10" s="1"/>
  <c r="BA213" i="10" s="1"/>
  <c r="BF211" i="10"/>
  <c r="BF212" i="10" s="1"/>
  <c r="BF213" i="10" s="1"/>
  <c r="BY211" i="10"/>
  <c r="CA243" i="10" s="1"/>
  <c r="CA244" i="10" s="1"/>
  <c r="AY155" i="10"/>
  <c r="BO187" i="10"/>
  <c r="S41" i="27" s="1"/>
  <c r="BZ187" i="10"/>
  <c r="AD41" i="27" s="1"/>
  <c r="L81" i="11" s="1"/>
  <c r="L66" i="11" s="1"/>
  <c r="BU187" i="10"/>
  <c r="Y41" i="27" s="1"/>
  <c r="BF187" i="10"/>
  <c r="J41" i="27" s="1"/>
  <c r="BL187" i="10"/>
  <c r="P41" i="27" s="1"/>
  <c r="BS187" i="10"/>
  <c r="W41" i="27" s="1"/>
  <c r="CD187" i="10"/>
  <c r="AH41" i="27" s="1"/>
  <c r="P81" i="11" s="1"/>
  <c r="P66" i="11" s="1"/>
  <c r="CA187" i="10"/>
  <c r="AE41" i="27" s="1"/>
  <c r="M81" i="11" s="1"/>
  <c r="M66" i="11" s="1"/>
  <c r="BE204" i="10"/>
  <c r="BE205" i="10" s="1"/>
  <c r="I49" i="27" s="1"/>
  <c r="BG188" i="10"/>
  <c r="BW188" i="10"/>
  <c r="BW190" i="10" s="1"/>
  <c r="BY188" i="10"/>
  <c r="BB188" i="10"/>
  <c r="BI188" i="10"/>
  <c r="BO188" i="10"/>
  <c r="CD188" i="10"/>
  <c r="CH188" i="10"/>
  <c r="R122" i="9" s="1"/>
  <c r="AP122" i="9" s="1"/>
  <c r="BG207" i="10"/>
  <c r="BG208" i="10" s="1"/>
  <c r="K35" i="27" s="1"/>
  <c r="BV207" i="10"/>
  <c r="CB204" i="10"/>
  <c r="AY156" i="10"/>
  <c r="BJ188" i="10" s="1"/>
  <c r="BP188" i="10"/>
  <c r="CG188" i="10"/>
  <c r="CB188" i="10"/>
  <c r="BE188" i="10"/>
  <c r="BL188" i="10"/>
  <c r="BR188" i="10"/>
  <c r="BX188" i="10"/>
  <c r="BU188" i="10"/>
  <c r="BC188" i="10"/>
  <c r="BQ188" i="10"/>
  <c r="CA188" i="10"/>
  <c r="CF188" i="10"/>
  <c r="BF188" i="10"/>
  <c r="BM188" i="10"/>
  <c r="BT188" i="10"/>
  <c r="BZ188" i="10"/>
  <c r="AY167" i="10"/>
  <c r="BA231" i="10" s="1"/>
  <c r="BU199" i="10"/>
  <c r="CB199" i="10"/>
  <c r="BG199" i="10"/>
  <c r="BD199" i="10"/>
  <c r="BB173" i="10"/>
  <c r="BB176" i="10" s="1"/>
  <c r="BB177" i="10" s="1"/>
  <c r="BA219" i="10"/>
  <c r="BK187" i="10"/>
  <c r="O41" i="27" s="1"/>
  <c r="BR199" i="10"/>
  <c r="BP199" i="10"/>
  <c r="AM47" i="9"/>
  <c r="AN184" i="9"/>
  <c r="G86" i="11" s="1"/>
  <c r="Y9" i="9"/>
  <c r="Z9" i="9"/>
  <c r="X10" i="9"/>
  <c r="AM179" i="9"/>
  <c r="AM48" i="9"/>
  <c r="AM118" i="9"/>
  <c r="AM152" i="9"/>
  <c r="AM40" i="9"/>
  <c r="AM64" i="9"/>
  <c r="AM1" i="9"/>
  <c r="AM87" i="9"/>
  <c r="F13" i="11"/>
  <c r="F32" i="11" s="1"/>
  <c r="F53" i="11" s="1"/>
  <c r="F63" i="11" s="1"/>
  <c r="F92" i="11" s="1"/>
  <c r="C23" i="25"/>
  <c r="AL7" i="9"/>
  <c r="AM23" i="9"/>
  <c r="AR5" i="9" s="1"/>
  <c r="AB33" i="18"/>
  <c r="BA207" i="10"/>
  <c r="BA208" i="10" s="1"/>
  <c r="E35" i="27" s="1"/>
  <c r="BT207" i="10"/>
  <c r="AZ207" i="10"/>
  <c r="AZ208" i="10" s="1"/>
  <c r="D35" i="27" s="1"/>
  <c r="BQ207" i="10"/>
  <c r="CE207" i="10"/>
  <c r="BC193" i="10"/>
  <c r="G44" i="27" s="1"/>
  <c r="CH193" i="10"/>
  <c r="AL44" i="27" s="1"/>
  <c r="T84" i="11" s="1"/>
  <c r="BE193" i="10"/>
  <c r="BE195" i="10" s="1"/>
  <c r="CG193" i="10"/>
  <c r="AK44" i="27" s="1"/>
  <c r="S84" i="11" s="1"/>
  <c r="H15" i="24"/>
  <c r="BO204" i="10"/>
  <c r="BB204" i="10"/>
  <c r="BB205" i="10" s="1"/>
  <c r="F49" i="27" s="1"/>
  <c r="BS204" i="10"/>
  <c r="BW204" i="10"/>
  <c r="BN198" i="10"/>
  <c r="BC198" i="10"/>
  <c r="BC200" i="10" s="1"/>
  <c r="BC201" i="10" s="1"/>
  <c r="AY198" i="10"/>
  <c r="AY200" i="10" s="1"/>
  <c r="AY201" i="10" s="1"/>
  <c r="BH198" i="10"/>
  <c r="BH200" i="10" s="1"/>
  <c r="BH201" i="10" s="1"/>
  <c r="BZ198" i="10"/>
  <c r="H20" i="24"/>
  <c r="H22" i="24" s="1"/>
  <c r="H23" i="24" s="1"/>
  <c r="H24" i="24" s="1"/>
  <c r="BE199" i="10"/>
  <c r="BW199" i="10"/>
  <c r="BA199" i="10"/>
  <c r="BS199" i="10"/>
  <c r="H21" i="24"/>
  <c r="BL198" i="10"/>
  <c r="BY198" i="10"/>
  <c r="AZ198" i="10"/>
  <c r="AZ200" i="10" s="1"/>
  <c r="AZ201" i="10" s="1"/>
  <c r="BS198" i="10"/>
  <c r="BM199" i="10"/>
  <c r="CE199" i="10"/>
  <c r="BL199" i="10"/>
  <c r="BY199" i="10"/>
  <c r="BB198" i="10"/>
  <c r="BB200" i="10" s="1"/>
  <c r="BB201" i="10" s="1"/>
  <c r="BR198" i="10"/>
  <c r="BR200" i="10" s="1"/>
  <c r="BV198" i="10"/>
  <c r="BE198" i="10"/>
  <c r="BE200" i="10" s="1"/>
  <c r="BE201" i="10" s="1"/>
  <c r="BC146" i="10"/>
  <c r="BC149" i="10"/>
  <c r="BC150" i="10" s="1"/>
  <c r="H16" i="27"/>
  <c r="BB149" i="10"/>
  <c r="BB150" i="10" s="1"/>
  <c r="BD149" i="10"/>
  <c r="BD150" i="10" s="1"/>
  <c r="F16" i="27"/>
  <c r="Q66" i="11"/>
  <c r="S66" i="11"/>
  <c r="Q83" i="11"/>
  <c r="K82" i="11"/>
  <c r="O83" i="11"/>
  <c r="I83" i="11"/>
  <c r="BA145" i="10"/>
  <c r="E16" i="27" s="1"/>
  <c r="E50" i="27"/>
  <c r="C35" i="27"/>
  <c r="BF207" i="10"/>
  <c r="BF208" i="10" s="1"/>
  <c r="J35" i="27" s="1"/>
  <c r="BP207" i="10"/>
  <c r="CA207" i="10"/>
  <c r="CF207" i="10"/>
  <c r="BC207" i="10"/>
  <c r="BC208" i="10" s="1"/>
  <c r="G35" i="27" s="1"/>
  <c r="BL207" i="10"/>
  <c r="BX207" i="10"/>
  <c r="CH207" i="10"/>
  <c r="R144" i="9" s="1"/>
  <c r="AP144" i="9" s="1"/>
  <c r="AY161" i="10"/>
  <c r="BJ193" i="10" s="1"/>
  <c r="BG193" i="10"/>
  <c r="BG195" i="10" s="1"/>
  <c r="BS193" i="10"/>
  <c r="W44" i="27" s="1"/>
  <c r="CB193" i="10"/>
  <c r="AF44" i="27" s="1"/>
  <c r="N84" i="11" s="1"/>
  <c r="BA193" i="10"/>
  <c r="E44" i="27" s="1"/>
  <c r="BL193" i="10"/>
  <c r="P44" i="27" s="1"/>
  <c r="BR193" i="10"/>
  <c r="V44" i="27" s="1"/>
  <c r="BX193" i="10"/>
  <c r="AB44" i="27" s="1"/>
  <c r="J84" i="11" s="1"/>
  <c r="CF193" i="10"/>
  <c r="AJ44" i="27" s="1"/>
  <c r="R84" i="11" s="1"/>
  <c r="BA204" i="10"/>
  <c r="BA205" i="10" s="1"/>
  <c r="E49" i="27" s="1"/>
  <c r="BI204" i="10"/>
  <c r="BI205" i="10" s="1"/>
  <c r="M49" i="27" s="1"/>
  <c r="CD204" i="10"/>
  <c r="BZ204" i="10"/>
  <c r="BF204" i="10"/>
  <c r="BF205" i="10" s="1"/>
  <c r="J49" i="27" s="1"/>
  <c r="BQ204" i="10"/>
  <c r="BY204" i="10"/>
  <c r="CH204" i="10"/>
  <c r="R139" i="9" s="1"/>
  <c r="AZ204" i="10"/>
  <c r="AZ205" i="10" s="1"/>
  <c r="D49" i="27" s="1"/>
  <c r="AY175" i="10"/>
  <c r="BA239" i="10" s="1"/>
  <c r="BD207" i="10"/>
  <c r="BD208" i="10" s="1"/>
  <c r="H35" i="27" s="1"/>
  <c r="BI207" i="10"/>
  <c r="BI208" i="10" s="1"/>
  <c r="BN207" i="10"/>
  <c r="BS207" i="10"/>
  <c r="CG207" i="10"/>
  <c r="CD207" i="10"/>
  <c r="BZ207" i="10"/>
  <c r="BY207" i="10"/>
  <c r="BB207" i="10"/>
  <c r="BB208" i="10" s="1"/>
  <c r="BB209" i="10" s="1"/>
  <c r="BE207" i="10"/>
  <c r="BE208" i="10" s="1"/>
  <c r="BH207" i="10"/>
  <c r="BH208" i="10" s="1"/>
  <c r="BO207" i="10"/>
  <c r="BR207" i="10"/>
  <c r="CC207" i="10"/>
  <c r="BU207" i="10"/>
  <c r="CB207" i="10"/>
  <c r="H29" i="24"/>
  <c r="BB193" i="10"/>
  <c r="BB195" i="10" s="1"/>
  <c r="BF193" i="10"/>
  <c r="J44" i="27" s="1"/>
  <c r="BI193" i="10"/>
  <c r="BI195" i="10" s="1"/>
  <c r="BQ193" i="10"/>
  <c r="U44" i="27" s="1"/>
  <c r="CA193" i="10"/>
  <c r="AE44" i="27" s="1"/>
  <c r="M84" i="11" s="1"/>
  <c r="CE193" i="10"/>
  <c r="AI44" i="27" s="1"/>
  <c r="Q84" i="11" s="1"/>
  <c r="BW193" i="10"/>
  <c r="AA44" i="27" s="1"/>
  <c r="I84" i="11" s="1"/>
  <c r="AZ193" i="10"/>
  <c r="D44" i="27" s="1"/>
  <c r="BD193" i="10"/>
  <c r="BD195" i="10" s="1"/>
  <c r="BH193" i="10"/>
  <c r="BH195" i="10" s="1"/>
  <c r="BM193" i="10"/>
  <c r="Q44" i="27" s="1"/>
  <c r="BP193" i="10"/>
  <c r="T44" i="27" s="1"/>
  <c r="BT193" i="10"/>
  <c r="X44" i="27" s="1"/>
  <c r="BZ193" i="10"/>
  <c r="AD44" i="27" s="1"/>
  <c r="L84" i="11" s="1"/>
  <c r="BY193" i="10"/>
  <c r="AC44" i="27" s="1"/>
  <c r="K84" i="11" s="1"/>
  <c r="CC193" i="10"/>
  <c r="AG44" i="27" s="1"/>
  <c r="O84" i="11" s="1"/>
  <c r="BU193" i="10"/>
  <c r="Y44" i="27" s="1"/>
  <c r="AY172" i="10"/>
  <c r="BA236" i="10" s="1"/>
  <c r="BD204" i="10"/>
  <c r="BD205" i="10" s="1"/>
  <c r="H49" i="27" s="1"/>
  <c r="BH204" i="10"/>
  <c r="BH205" i="10" s="1"/>
  <c r="L49" i="27" s="1"/>
  <c r="BN204" i="10"/>
  <c r="BP204" i="10"/>
  <c r="BX204" i="10"/>
  <c r="CG204" i="10"/>
  <c r="CF204" i="10"/>
  <c r="BC204" i="10"/>
  <c r="BC205" i="10" s="1"/>
  <c r="G49" i="27" s="1"/>
  <c r="BG204" i="10"/>
  <c r="BG205" i="10" s="1"/>
  <c r="K49" i="27" s="1"/>
  <c r="BM204" i="10"/>
  <c r="BR204" i="10"/>
  <c r="BT204" i="10"/>
  <c r="CA204" i="10"/>
  <c r="CE204" i="10"/>
  <c r="BU204" i="10"/>
  <c r="CC204" i="10"/>
  <c r="H26" i="24"/>
  <c r="BK204" i="10"/>
  <c r="AY195" i="10"/>
  <c r="BK193" i="10"/>
  <c r="O44" i="27" s="1"/>
  <c r="AY137" i="10"/>
  <c r="AY199" i="10"/>
  <c r="BC199" i="10"/>
  <c r="BF199" i="10"/>
  <c r="BH199" i="10"/>
  <c r="BO199" i="10"/>
  <c r="BT199" i="10"/>
  <c r="CC199" i="10"/>
  <c r="CC200" i="10" s="1"/>
  <c r="BZ199" i="10"/>
  <c r="BV199" i="10"/>
  <c r="AZ199" i="10"/>
  <c r="BB199" i="10"/>
  <c r="BI199" i="10"/>
  <c r="BN199" i="10"/>
  <c r="BQ199" i="10"/>
  <c r="CG199" i="10"/>
  <c r="CD199" i="10"/>
  <c r="BX199" i="10"/>
  <c r="AY166" i="10"/>
  <c r="BA230" i="10" s="1"/>
  <c r="BF198" i="10"/>
  <c r="BF200" i="10" s="1"/>
  <c r="BF201" i="10" s="1"/>
  <c r="BI198" i="10"/>
  <c r="BI200" i="10" s="1"/>
  <c r="BI201" i="10" s="1"/>
  <c r="BM198" i="10"/>
  <c r="BQ198" i="10"/>
  <c r="BQ200" i="10" s="1"/>
  <c r="BT198" i="10"/>
  <c r="CH198" i="10"/>
  <c r="R132" i="9" s="1"/>
  <c r="BW198" i="10"/>
  <c r="BW200" i="10" s="1"/>
  <c r="CF198" i="10"/>
  <c r="CF200" i="10" s="1"/>
  <c r="CE198" i="10"/>
  <c r="BU198" i="10"/>
  <c r="BA198" i="10"/>
  <c r="BA200" i="10" s="1"/>
  <c r="BA201" i="10" s="1"/>
  <c r="BA202" i="10" s="1"/>
  <c r="BD198" i="10"/>
  <c r="BD200" i="10" s="1"/>
  <c r="BD201" i="10" s="1"/>
  <c r="BG198" i="10"/>
  <c r="BG200" i="10" s="1"/>
  <c r="BG201" i="10" s="1"/>
  <c r="BP198" i="10"/>
  <c r="CD198" i="10"/>
  <c r="CG198" i="10"/>
  <c r="BK198" i="10"/>
  <c r="BF234" i="10"/>
  <c r="BK207" i="10"/>
  <c r="BD241" i="10"/>
  <c r="AY132" i="10"/>
  <c r="AY133" i="10" s="1"/>
  <c r="BK199" i="10"/>
  <c r="AW141" i="10"/>
  <c r="AW124" i="10"/>
  <c r="AW123" i="10"/>
  <c r="AW126" i="10"/>
  <c r="AW148" i="10"/>
  <c r="AW130" i="10"/>
  <c r="AW136" i="10"/>
  <c r="AW144" i="10"/>
  <c r="AW125" i="10"/>
  <c r="AW131" i="10"/>
  <c r="AW135" i="10"/>
  <c r="AW137" i="10" s="1"/>
  <c r="AW92" i="10"/>
  <c r="BE237" i="10"/>
  <c r="BE240" i="10" s="1"/>
  <c r="AH44" i="27"/>
  <c r="P84" i="11" s="1"/>
  <c r="AZ158" i="10"/>
  <c r="AZ159" i="10" s="1"/>
  <c r="BB218" i="10"/>
  <c r="BB222" i="10" s="1"/>
  <c r="I27" i="24"/>
  <c r="I30" i="24" s="1"/>
  <c r="I31" i="24" s="1"/>
  <c r="I24" i="24"/>
  <c r="CB43" i="9"/>
  <c r="CC42" i="9"/>
  <c r="CD42" i="9" s="1"/>
  <c r="CF42" i="9" s="1"/>
  <c r="H28" i="30"/>
  <c r="CF243" i="10"/>
  <c r="CF244" i="10" s="1"/>
  <c r="H26" i="30"/>
  <c r="Z42" i="27"/>
  <c r="H82" i="11" s="1"/>
  <c r="BA226" i="10"/>
  <c r="BJ194" i="10"/>
  <c r="N43" i="27" s="1"/>
  <c r="BK189" i="10"/>
  <c r="O42" i="27" s="1"/>
  <c r="BC233" i="10"/>
  <c r="BB236" i="10"/>
  <c r="I13" i="24"/>
  <c r="I17" i="24"/>
  <c r="I18" i="24" s="1"/>
  <c r="AZ168" i="10"/>
  <c r="BB230" i="10"/>
  <c r="I25" i="30"/>
  <c r="BE190" i="10"/>
  <c r="Y40" i="27"/>
  <c r="AY241" i="10"/>
  <c r="I24" i="30"/>
  <c r="I36" i="30" s="1"/>
  <c r="AY234" i="10"/>
  <c r="CF223" i="10"/>
  <c r="CB223" i="10"/>
  <c r="CD223" i="10"/>
  <c r="CH228" i="10"/>
  <c r="CE228" i="10"/>
  <c r="CB234" i="10"/>
  <c r="BZ234" i="10"/>
  <c r="BX223" i="10"/>
  <c r="CA241" i="10"/>
  <c r="CF241" i="10"/>
  <c r="CC241" i="10"/>
  <c r="BV228" i="10"/>
  <c r="BW228" i="10"/>
  <c r="BT223" i="10"/>
  <c r="BT228" i="10"/>
  <c r="BS241" i="10"/>
  <c r="BR223" i="10"/>
  <c r="BR241" i="10"/>
  <c r="BQ228" i="10"/>
  <c r="BN228" i="10"/>
  <c r="BN223" i="10"/>
  <c r="BM223" i="10"/>
  <c r="BN241" i="10"/>
  <c r="BL234" i="10"/>
  <c r="BI228" i="10"/>
  <c r="BH223" i="10"/>
  <c r="BG228" i="10"/>
  <c r="BK241" i="10"/>
  <c r="BF223" i="10"/>
  <c r="BB225" i="10"/>
  <c r="BK194" i="10"/>
  <c r="O43" i="27" s="1"/>
  <c r="BK188" i="10"/>
  <c r="BJ189" i="10"/>
  <c r="N42" i="27" s="1"/>
  <c r="BK186" i="10"/>
  <c r="AZ132" i="10"/>
  <c r="AZ133" i="10" s="1"/>
  <c r="BA169" i="10"/>
  <c r="R82" i="11" l="1"/>
  <c r="BX190" i="10"/>
  <c r="O97" i="11"/>
  <c r="O96" i="11" s="1"/>
  <c r="U84" i="23" s="1"/>
  <c r="AN15" i="9"/>
  <c r="D31" i="25" s="1"/>
  <c r="AN161" i="9"/>
  <c r="G26" i="11" s="1"/>
  <c r="G27" i="11" s="1"/>
  <c r="AN30" i="9"/>
  <c r="AN13" i="9"/>
  <c r="D28" i="25" s="1"/>
  <c r="AN95" i="9"/>
  <c r="AN180" i="9" s="1"/>
  <c r="AN71" i="9"/>
  <c r="AN57" i="9"/>
  <c r="BJ207" i="10"/>
  <c r="AF40" i="27"/>
  <c r="N80" i="11" s="1"/>
  <c r="N65" i="11" s="1"/>
  <c r="AL43" i="27"/>
  <c r="T85" i="11" s="1"/>
  <c r="X85" i="11" s="1"/>
  <c r="BO200" i="10"/>
  <c r="AN105" i="9"/>
  <c r="G46" i="11" s="1"/>
  <c r="AN21" i="9"/>
  <c r="D34" i="25" s="1"/>
  <c r="AN177" i="9"/>
  <c r="AN70" i="9"/>
  <c r="AN160" i="9"/>
  <c r="AN115" i="9"/>
  <c r="AN158" i="9"/>
  <c r="H27" i="30"/>
  <c r="AN33" i="9"/>
  <c r="AN29" i="9"/>
  <c r="AN121" i="9"/>
  <c r="G81" i="11" s="1"/>
  <c r="AN90" i="9"/>
  <c r="G41" i="11" s="1"/>
  <c r="AN173" i="9"/>
  <c r="G57" i="11" s="1"/>
  <c r="AN73" i="9"/>
  <c r="AN50" i="9"/>
  <c r="N82" i="11"/>
  <c r="AN34" i="9"/>
  <c r="AN139" i="9"/>
  <c r="AN107" i="9"/>
  <c r="AN127" i="9"/>
  <c r="G84" i="11" s="1"/>
  <c r="AN148" i="9"/>
  <c r="AN155" i="9"/>
  <c r="AN8" i="9"/>
  <c r="D24" i="25" s="1"/>
  <c r="BJ243" i="10"/>
  <c r="BJ244" i="10" s="1"/>
  <c r="BJ245" i="10" s="1"/>
  <c r="AN9" i="9"/>
  <c r="D25" i="25" s="1"/>
  <c r="AN171" i="9"/>
  <c r="G114" i="11" s="1"/>
  <c r="AN10" i="9"/>
  <c r="D27" i="25" s="1"/>
  <c r="AN128" i="9"/>
  <c r="G85" i="11" s="1"/>
  <c r="AN17" i="9"/>
  <c r="D33" i="25" s="1"/>
  <c r="AN52" i="9"/>
  <c r="AN41" i="9"/>
  <c r="AN133" i="9"/>
  <c r="AN136" i="9"/>
  <c r="AN164" i="9"/>
  <c r="AN174" i="9"/>
  <c r="AN58" i="9"/>
  <c r="G20" i="11" s="1"/>
  <c r="BI190" i="10"/>
  <c r="AL41" i="27"/>
  <c r="T81" i="11" s="1"/>
  <c r="T66" i="11" s="1"/>
  <c r="BF243" i="10"/>
  <c r="BF244" i="10" s="1"/>
  <c r="BF245" i="10" s="1"/>
  <c r="C40" i="27"/>
  <c r="BA220" i="10"/>
  <c r="BD190" i="10"/>
  <c r="BD191" i="10" s="1"/>
  <c r="H25" i="30"/>
  <c r="BC243" i="10"/>
  <c r="BC244" i="10" s="1"/>
  <c r="BC245" i="10" s="1"/>
  <c r="AN156" i="9"/>
  <c r="G25" i="11" s="1"/>
  <c r="AN44" i="9"/>
  <c r="AN98" i="9"/>
  <c r="AN31" i="9"/>
  <c r="AN122" i="9"/>
  <c r="G82" i="11" s="1"/>
  <c r="AN175" i="9"/>
  <c r="G58" i="11" s="1"/>
  <c r="AN28" i="9"/>
  <c r="AN111" i="9"/>
  <c r="AN97" i="9"/>
  <c r="AN124" i="9"/>
  <c r="AN109" i="9"/>
  <c r="AN154" i="9"/>
  <c r="AN11" i="9"/>
  <c r="AN104" i="9"/>
  <c r="AN188" i="9" s="1"/>
  <c r="AN37" i="9"/>
  <c r="AN67" i="9"/>
  <c r="AN92" i="9"/>
  <c r="AN91" i="9"/>
  <c r="AN170" i="9"/>
  <c r="G112" i="11" s="1"/>
  <c r="AN69" i="9"/>
  <c r="G33" i="11" s="1"/>
  <c r="AN12" i="9"/>
  <c r="D29" i="25" s="1"/>
  <c r="AN72" i="9"/>
  <c r="AN110" i="9"/>
  <c r="AN56" i="9"/>
  <c r="AN132" i="9"/>
  <c r="AN93" i="9"/>
  <c r="AN25" i="9"/>
  <c r="AN55" i="9"/>
  <c r="AZ190" i="10"/>
  <c r="I28" i="30"/>
  <c r="I38" i="30" s="1"/>
  <c r="P40" i="27"/>
  <c r="AN123" i="9"/>
  <c r="AN120" i="9"/>
  <c r="G80" i="11" s="1"/>
  <c r="AN168" i="9"/>
  <c r="G109" i="11" s="1"/>
  <c r="AN159" i="9"/>
  <c r="AN60" i="9"/>
  <c r="AN68" i="9"/>
  <c r="AN51" i="9"/>
  <c r="AN49" i="9"/>
  <c r="AN108" i="9"/>
  <c r="AN112" i="9"/>
  <c r="G44" i="11" s="1"/>
  <c r="AN176" i="9"/>
  <c r="AN101" i="9"/>
  <c r="G42" i="11" s="1"/>
  <c r="AN43" i="9"/>
  <c r="AN32" i="9"/>
  <c r="AN144" i="9"/>
  <c r="BY190" i="10"/>
  <c r="BY191" i="10" s="1"/>
  <c r="BC190" i="10"/>
  <c r="BC191" i="10" s="1"/>
  <c r="M82" i="11"/>
  <c r="AN163" i="9"/>
  <c r="AN145" i="9"/>
  <c r="G87" i="11" s="1"/>
  <c r="AN113" i="9"/>
  <c r="G47" i="11" s="1"/>
  <c r="AN157" i="9"/>
  <c r="AN66" i="9"/>
  <c r="AN106" i="9"/>
  <c r="AN142" i="9"/>
  <c r="AN100" i="9"/>
  <c r="AN35" i="9"/>
  <c r="AN169" i="9"/>
  <c r="G113" i="11" s="1"/>
  <c r="AN42" i="9"/>
  <c r="AN61" i="9"/>
  <c r="AN24" i="9"/>
  <c r="AN54" i="9"/>
  <c r="D30" i="25" s="1"/>
  <c r="AN167" i="9"/>
  <c r="G110" i="11" s="1"/>
  <c r="AN45" i="9"/>
  <c r="AN53" i="9"/>
  <c r="G16" i="11" s="1"/>
  <c r="AN162" i="9"/>
  <c r="G28" i="11" s="1"/>
  <c r="AN134" i="9"/>
  <c r="AN26" i="9"/>
  <c r="AN59" i="9"/>
  <c r="G19" i="11" s="1"/>
  <c r="AN27" i="9"/>
  <c r="AN129" i="9"/>
  <c r="AN16" i="9"/>
  <c r="D32" i="25" s="1"/>
  <c r="AN166" i="9"/>
  <c r="G111" i="11" s="1"/>
  <c r="AN65" i="9"/>
  <c r="DB36" i="10"/>
  <c r="DB30" i="10"/>
  <c r="DB159" i="10" s="1"/>
  <c r="DB35" i="10"/>
  <c r="DB164" i="10" s="1"/>
  <c r="DB34" i="10"/>
  <c r="DB163" i="10" s="1"/>
  <c r="DA141" i="10" s="1"/>
  <c r="DB33" i="10"/>
  <c r="DB162" i="10" s="1"/>
  <c r="DA140" i="10" s="1"/>
  <c r="DB29" i="10"/>
  <c r="DB158" i="10" s="1"/>
  <c r="DB32" i="10"/>
  <c r="DB161" i="10" s="1"/>
  <c r="DB31" i="10"/>
  <c r="DB160" i="10" s="1"/>
  <c r="DB28" i="10"/>
  <c r="DB157" i="10" s="1"/>
  <c r="DB27" i="10"/>
  <c r="DB156" i="10" s="1"/>
  <c r="DB26" i="10"/>
  <c r="DB155" i="10" s="1"/>
  <c r="DB25" i="10"/>
  <c r="DB154" i="10" s="1"/>
  <c r="BF228" i="10"/>
  <c r="BG234" i="10"/>
  <c r="BG223" i="10"/>
  <c r="BJ241" i="10"/>
  <c r="BI234" i="10"/>
  <c r="BJ223" i="10"/>
  <c r="BJ228" i="10"/>
  <c r="BM241" i="10"/>
  <c r="BM228" i="10"/>
  <c r="BO234" i="10"/>
  <c r="BO223" i="10"/>
  <c r="BQ234" i="10"/>
  <c r="BR228" i="10"/>
  <c r="BT241" i="10"/>
  <c r="BU241" i="10"/>
  <c r="BU234" i="10"/>
  <c r="BV234" i="10"/>
  <c r="BW234" i="10"/>
  <c r="BY234" i="10"/>
  <c r="BX241" i="10"/>
  <c r="BY228" i="10"/>
  <c r="CH241" i="10"/>
  <c r="CA234" i="10"/>
  <c r="BX234" i="10"/>
  <c r="BY223" i="10"/>
  <c r="CA228" i="10"/>
  <c r="CG228" i="10"/>
  <c r="CA223" i="10"/>
  <c r="CE223" i="10"/>
  <c r="AZ228" i="10"/>
  <c r="AZ245" i="10"/>
  <c r="AL40" i="27"/>
  <c r="T80" i="11" s="1"/>
  <c r="T65" i="11" s="1"/>
  <c r="AZ241" i="10"/>
  <c r="BI191" i="10"/>
  <c r="BC228" i="10"/>
  <c r="BD234" i="10"/>
  <c r="BI202" i="10"/>
  <c r="BI196" i="10"/>
  <c r="BB202" i="10"/>
  <c r="BH202" i="10"/>
  <c r="AY209" i="10"/>
  <c r="BD223" i="10"/>
  <c r="BG241" i="10"/>
  <c r="BH234" i="10"/>
  <c r="BI241" i="10"/>
  <c r="BK234" i="10"/>
  <c r="BI223" i="10"/>
  <c r="BL228" i="10"/>
  <c r="BL223" i="10"/>
  <c r="BN234" i="10"/>
  <c r="BO228" i="10"/>
  <c r="BQ241" i="10"/>
  <c r="BP228" i="10"/>
  <c r="BQ223" i="10"/>
  <c r="BS234" i="10"/>
  <c r="BT234" i="10"/>
  <c r="BS223" i="10"/>
  <c r="BU223" i="10"/>
  <c r="BY241" i="10"/>
  <c r="BW223" i="10"/>
  <c r="CB241" i="10"/>
  <c r="BX228" i="10"/>
  <c r="CH234" i="10"/>
  <c r="CE241" i="10"/>
  <c r="CG241" i="10"/>
  <c r="CF234" i="10"/>
  <c r="CB228" i="10"/>
  <c r="CF228" i="10"/>
  <c r="BZ223" i="10"/>
  <c r="CG223" i="10"/>
  <c r="AZ234" i="10"/>
  <c r="AZ223" i="10"/>
  <c r="CH190" i="10"/>
  <c r="CH191" i="10" s="1"/>
  <c r="R120" i="9"/>
  <c r="R124" i="9" s="1"/>
  <c r="CF245" i="10"/>
  <c r="CG245" i="10"/>
  <c r="BB223" i="10"/>
  <c r="BE241" i="10"/>
  <c r="BF241" i="10"/>
  <c r="BE228" i="10"/>
  <c r="BG202" i="10"/>
  <c r="BF202" i="10"/>
  <c r="BH196" i="10"/>
  <c r="BH209" i="10"/>
  <c r="BG196" i="10"/>
  <c r="S82" i="11"/>
  <c r="BE202" i="10"/>
  <c r="AY202" i="10"/>
  <c r="BX191" i="10"/>
  <c r="BX245" i="10"/>
  <c r="BR245" i="10"/>
  <c r="BO245" i="10"/>
  <c r="CD245" i="10"/>
  <c r="BE223" i="10"/>
  <c r="BH241" i="10"/>
  <c r="BH228" i="10"/>
  <c r="BJ234" i="10"/>
  <c r="BL241" i="10"/>
  <c r="BK228" i="10"/>
  <c r="BK223" i="10"/>
  <c r="BM234" i="10"/>
  <c r="BO241" i="10"/>
  <c r="BP241" i="10"/>
  <c r="BP234" i="10"/>
  <c r="BP223" i="10"/>
  <c r="BR234" i="10"/>
  <c r="BS228" i="10"/>
  <c r="BV241" i="10"/>
  <c r="BW241" i="10"/>
  <c r="BU228" i="10"/>
  <c r="BV223" i="10"/>
  <c r="BZ241" i="10"/>
  <c r="CD241" i="10"/>
  <c r="CG234" i="10"/>
  <c r="CE234" i="10"/>
  <c r="CC234" i="10"/>
  <c r="CD234" i="10"/>
  <c r="CC228" i="10"/>
  <c r="BZ228" i="10"/>
  <c r="CD228" i="10"/>
  <c r="CH223" i="10"/>
  <c r="CC223" i="10"/>
  <c r="AY245" i="10"/>
  <c r="AY223" i="10"/>
  <c r="AY228" i="10"/>
  <c r="AZ191" i="10"/>
  <c r="CB191" i="10"/>
  <c r="BE191" i="10"/>
  <c r="CE245" i="10"/>
  <c r="BE234" i="10"/>
  <c r="BC223" i="10"/>
  <c r="BD202" i="10"/>
  <c r="AY196" i="10"/>
  <c r="BD196" i="10"/>
  <c r="BB196" i="10"/>
  <c r="BE209" i="10"/>
  <c r="BI209" i="10"/>
  <c r="AZ202" i="10"/>
  <c r="BC202" i="10"/>
  <c r="BE196" i="10"/>
  <c r="BW191" i="10"/>
  <c r="CA245" i="10"/>
  <c r="BC213" i="10"/>
  <c r="BD245" i="10"/>
  <c r="BK245" i="10"/>
  <c r="AY213" i="10"/>
  <c r="BN191" i="10"/>
  <c r="BA191" i="10"/>
  <c r="BG213" i="10"/>
  <c r="CF191" i="10"/>
  <c r="BZ191" i="10"/>
  <c r="R40" i="27"/>
  <c r="R123" i="9"/>
  <c r="R29" i="9" s="1"/>
  <c r="BI243" i="10"/>
  <c r="BI244" i="10" s="1"/>
  <c r="BI245" i="10" s="1"/>
  <c r="E40" i="27"/>
  <c r="I26" i="30"/>
  <c r="BR190" i="10"/>
  <c r="BR191" i="10" s="1"/>
  <c r="CG190" i="10"/>
  <c r="CG191" i="10" s="1"/>
  <c r="BH243" i="10"/>
  <c r="BH244" i="10" s="1"/>
  <c r="BH245" i="10" s="1"/>
  <c r="BV190" i="10"/>
  <c r="BV191" i="10" s="1"/>
  <c r="AJ40" i="27"/>
  <c r="R80" i="11" s="1"/>
  <c r="R97" i="11" s="1"/>
  <c r="R96" i="11" s="1"/>
  <c r="X84" i="23" s="1"/>
  <c r="BA218" i="10"/>
  <c r="BA222" i="10" s="1"/>
  <c r="BA223" i="10" s="1"/>
  <c r="BS190" i="10"/>
  <c r="BS191" i="10" s="1"/>
  <c r="BC195" i="10"/>
  <c r="BC196" i="10" s="1"/>
  <c r="X33" i="18"/>
  <c r="BH190" i="10"/>
  <c r="BH191" i="10" s="1"/>
  <c r="K40" i="27"/>
  <c r="BB243" i="10"/>
  <c r="BB244" i="10" s="1"/>
  <c r="BB245" i="10" s="1"/>
  <c r="L82" i="11"/>
  <c r="J40" i="27"/>
  <c r="BG243" i="10"/>
  <c r="BG244" i="10" s="1"/>
  <c r="BG245" i="10" s="1"/>
  <c r="BG209" i="10"/>
  <c r="J82" i="11"/>
  <c r="BJ199" i="10"/>
  <c r="BN200" i="10"/>
  <c r="I97" i="11"/>
  <c r="O87" i="23" s="1"/>
  <c r="CE190" i="10"/>
  <c r="CE191" i="10" s="1"/>
  <c r="BZ243" i="10"/>
  <c r="BZ244" i="10" s="1"/>
  <c r="BZ245" i="10" s="1"/>
  <c r="BE243" i="10"/>
  <c r="BE244" i="10" s="1"/>
  <c r="BE245" i="10" s="1"/>
  <c r="W33" i="18"/>
  <c r="H13" i="24"/>
  <c r="H24" i="30"/>
  <c r="H36" i="30" s="1"/>
  <c r="CC190" i="10"/>
  <c r="CC191" i="10" s="1"/>
  <c r="BB190" i="10"/>
  <c r="BB191" i="10" s="1"/>
  <c r="AD40" i="27"/>
  <c r="L80" i="11" s="1"/>
  <c r="L97" i="11" s="1"/>
  <c r="L96" i="11" s="1"/>
  <c r="R84" i="23" s="1"/>
  <c r="BA243" i="10"/>
  <c r="BA244" i="10" s="1"/>
  <c r="BA245" i="10" s="1"/>
  <c r="P82" i="11"/>
  <c r="L108" i="11"/>
  <c r="L98" i="11" s="1"/>
  <c r="R93" i="23" s="1"/>
  <c r="BB212" i="10"/>
  <c r="BB213" i="10" s="1"/>
  <c r="I27" i="30"/>
  <c r="BY243" i="10"/>
  <c r="BY244" i="10" s="1"/>
  <c r="BY245" i="10" s="1"/>
  <c r="O108" i="11"/>
  <c r="O98" i="11" s="1"/>
  <c r="U93" i="23" s="1"/>
  <c r="AM119" i="9"/>
  <c r="U33" i="18"/>
  <c r="BT243" i="10"/>
  <c r="BT244" i="10" s="1"/>
  <c r="BT245" i="10" s="1"/>
  <c r="BI212" i="10"/>
  <c r="BI213" i="10" s="1"/>
  <c r="AM4" i="9"/>
  <c r="AM123" i="9" s="1"/>
  <c r="AM88" i="9"/>
  <c r="AA33" i="18"/>
  <c r="DB165" i="10"/>
  <c r="DB142" i="10"/>
  <c r="K23" i="27"/>
  <c r="BM200" i="10"/>
  <c r="CZ23" i="10"/>
  <c r="DA152" i="10"/>
  <c r="DA22" i="10"/>
  <c r="AY158" i="10"/>
  <c r="AY159" i="10" s="1"/>
  <c r="BP243" i="10"/>
  <c r="BP244" i="10" s="1"/>
  <c r="BP245" i="10" s="1"/>
  <c r="BS243" i="10"/>
  <c r="BS244" i="10" s="1"/>
  <c r="BS245" i="10" s="1"/>
  <c r="CB200" i="10"/>
  <c r="CB243" i="10"/>
  <c r="CB244" i="10" s="1"/>
  <c r="CB245" i="10" s="1"/>
  <c r="BU243" i="10"/>
  <c r="BU244" i="10" s="1"/>
  <c r="BU245" i="10" s="1"/>
  <c r="BJ187" i="10"/>
  <c r="N41" i="27" s="1"/>
  <c r="I44" i="27"/>
  <c r="BX200" i="10"/>
  <c r="AM22" i="9"/>
  <c r="AM63" i="9"/>
  <c r="BV243" i="10"/>
  <c r="BV244" i="10" s="1"/>
  <c r="BV245" i="10" s="1"/>
  <c r="CC243" i="10"/>
  <c r="CC244" i="10" s="1"/>
  <c r="CC245" i="10" s="1"/>
  <c r="AM39" i="9"/>
  <c r="F10" i="11"/>
  <c r="CA190" i="10"/>
  <c r="CA191" i="10" s="1"/>
  <c r="BP190" i="10"/>
  <c r="BP191" i="10" s="1"/>
  <c r="BW243" i="10"/>
  <c r="BW244" i="10" s="1"/>
  <c r="BW245" i="10" s="1"/>
  <c r="BT190" i="10"/>
  <c r="BT191" i="10" s="1"/>
  <c r="AM153" i="9"/>
  <c r="BM190" i="10"/>
  <c r="BM191" i="10" s="1"/>
  <c r="BQ190" i="10"/>
  <c r="BQ191" i="10" s="1"/>
  <c r="BN243" i="10"/>
  <c r="BN244" i="10" s="1"/>
  <c r="BN245" i="10" s="1"/>
  <c r="BO190" i="10"/>
  <c r="BO191" i="10" s="1"/>
  <c r="R127" i="9"/>
  <c r="AZ209" i="10"/>
  <c r="BM243" i="10"/>
  <c r="BM244" i="10" s="1"/>
  <c r="BM245" i="10" s="1"/>
  <c r="BP200" i="10"/>
  <c r="BU200" i="10"/>
  <c r="BB180" i="10"/>
  <c r="BB181" i="10" s="1"/>
  <c r="BU190" i="10"/>
  <c r="BU191" i="10" s="1"/>
  <c r="CH243" i="10"/>
  <c r="CH244" i="10" s="1"/>
  <c r="CH245" i="10" s="1"/>
  <c r="CD190" i="10"/>
  <c r="CD191" i="10" s="1"/>
  <c r="BA209" i="10"/>
  <c r="G83" i="11"/>
  <c r="AN181" i="9"/>
  <c r="J16" i="9" s="1"/>
  <c r="J25" i="9" s="1"/>
  <c r="AL179" i="9"/>
  <c r="AL1" i="9"/>
  <c r="AK7" i="9"/>
  <c r="AL87" i="9"/>
  <c r="AL152" i="9"/>
  <c r="AL48" i="9"/>
  <c r="AL40" i="9"/>
  <c r="AL64" i="9"/>
  <c r="AL23" i="9"/>
  <c r="AQ5" i="9" s="1"/>
  <c r="E13" i="11"/>
  <c r="E32" i="11" s="1"/>
  <c r="E53" i="11" s="1"/>
  <c r="E63" i="11" s="1"/>
  <c r="E92" i="11" s="1"/>
  <c r="AL118" i="9"/>
  <c r="AM184" i="9"/>
  <c r="F86" i="11" s="1"/>
  <c r="AM176" i="9"/>
  <c r="Z10" i="9"/>
  <c r="Y10" i="9"/>
  <c r="G23" i="11"/>
  <c r="AA9" i="9"/>
  <c r="AL6" i="9" s="1"/>
  <c r="H27" i="24"/>
  <c r="H30" i="24" s="1"/>
  <c r="H31" i="24" s="1"/>
  <c r="BZ200" i="10"/>
  <c r="BS200" i="10"/>
  <c r="BV200" i="10"/>
  <c r="BL200" i="10"/>
  <c r="BY200" i="10"/>
  <c r="BJ198" i="10"/>
  <c r="BJ200" i="10" s="1"/>
  <c r="CE200" i="10"/>
  <c r="Q108" i="11"/>
  <c r="Q98" i="11" s="1"/>
  <c r="W93" i="23" s="1"/>
  <c r="J108" i="11"/>
  <c r="J98" i="11" s="1"/>
  <c r="P93" i="23" s="1"/>
  <c r="N108" i="11"/>
  <c r="N98" i="11" s="1"/>
  <c r="T93" i="23" s="1"/>
  <c r="BA146" i="10"/>
  <c r="H66" i="11"/>
  <c r="BB227" i="10"/>
  <c r="BB228" i="10" s="1"/>
  <c r="BA225" i="10"/>
  <c r="BD209" i="10"/>
  <c r="BF209" i="10"/>
  <c r="BF195" i="10"/>
  <c r="BF196" i="10" s="1"/>
  <c r="BJ204" i="10"/>
  <c r="P108" i="11"/>
  <c r="P98" i="11" s="1"/>
  <c r="V93" i="23" s="1"/>
  <c r="R145" i="9"/>
  <c r="S108" i="11"/>
  <c r="S98" i="11" s="1"/>
  <c r="Y93" i="23" s="1"/>
  <c r="L44" i="27"/>
  <c r="K44" i="27"/>
  <c r="F35" i="27"/>
  <c r="K108" i="11"/>
  <c r="K98" i="11" s="1"/>
  <c r="Q93" i="23" s="1"/>
  <c r="I108" i="11"/>
  <c r="I98" i="11" s="1"/>
  <c r="O93" i="23" s="1"/>
  <c r="M108" i="11"/>
  <c r="M98" i="11" s="1"/>
  <c r="S93" i="23" s="1"/>
  <c r="R108" i="11"/>
  <c r="R98" i="11" s="1"/>
  <c r="X93" i="23" s="1"/>
  <c r="T83" i="11"/>
  <c r="X83" i="11" s="1"/>
  <c r="T82" i="11"/>
  <c r="H83" i="11"/>
  <c r="H108" i="11" s="1"/>
  <c r="H98" i="11" s="1"/>
  <c r="BA195" i="10"/>
  <c r="BA196" i="10" s="1"/>
  <c r="BC209" i="10"/>
  <c r="BA149" i="10"/>
  <c r="BA150" i="10" s="1"/>
  <c r="AZ195" i="10"/>
  <c r="AZ196" i="10" s="1"/>
  <c r="L35" i="27"/>
  <c r="M35" i="27"/>
  <c r="F44" i="27"/>
  <c r="M44" i="27"/>
  <c r="AY168" i="10"/>
  <c r="BA232" i="10" s="1"/>
  <c r="H44" i="27"/>
  <c r="I35" i="27"/>
  <c r="CG200" i="10"/>
  <c r="CH200" i="10"/>
  <c r="CD200" i="10"/>
  <c r="BT200" i="10"/>
  <c r="BK200" i="10"/>
  <c r="AZ163" i="10"/>
  <c r="AZ164" i="10" s="1"/>
  <c r="CC195" i="10"/>
  <c r="CC196" i="10" s="1"/>
  <c r="BV195" i="10"/>
  <c r="BV196" i="10" s="1"/>
  <c r="AY138" i="10"/>
  <c r="AY142" i="10" s="1"/>
  <c r="BO195" i="10"/>
  <c r="BO196" i="10" s="1"/>
  <c r="BZ195" i="10"/>
  <c r="BZ196" i="10" s="1"/>
  <c r="BS195" i="10"/>
  <c r="BS196" i="10" s="1"/>
  <c r="BA170" i="10"/>
  <c r="BA173" i="10"/>
  <c r="BA176" i="10" s="1"/>
  <c r="BK190" i="10"/>
  <c r="BK191" i="10" s="1"/>
  <c r="O40" i="27"/>
  <c r="BL243" i="10"/>
  <c r="BL244" i="10" s="1"/>
  <c r="BL245" i="10" s="1"/>
  <c r="I96" i="11"/>
  <c r="O84" i="23" s="1"/>
  <c r="I65" i="11"/>
  <c r="I107" i="11"/>
  <c r="R28" i="9"/>
  <c r="AP28" i="9" s="1"/>
  <c r="R31" i="9"/>
  <c r="AP31" i="9" s="1"/>
  <c r="AP121" i="9"/>
  <c r="BB232" i="10"/>
  <c r="AP139" i="9"/>
  <c r="R142" i="9"/>
  <c r="R17" i="9" s="1"/>
  <c r="H107" i="11"/>
  <c r="H65" i="11"/>
  <c r="P97" i="11"/>
  <c r="P107" i="11"/>
  <c r="P65" i="11"/>
  <c r="AP148" i="9"/>
  <c r="H97" i="11"/>
  <c r="H96" i="11" s="1"/>
  <c r="CB44" i="9"/>
  <c r="CC43" i="9"/>
  <c r="CD43" i="9" s="1"/>
  <c r="CF43" i="9" s="1"/>
  <c r="CB195" i="10"/>
  <c r="CB196" i="10" s="1"/>
  <c r="CH195" i="10"/>
  <c r="CH196" i="10" s="1"/>
  <c r="AW127" i="10"/>
  <c r="AW128" i="10" s="1"/>
  <c r="U87" i="23"/>
  <c r="M97" i="11"/>
  <c r="M107" i="11"/>
  <c r="M65" i="11"/>
  <c r="K97" i="11"/>
  <c r="K65" i="11"/>
  <c r="K107" i="11"/>
  <c r="Q97" i="11"/>
  <c r="Q107" i="11"/>
  <c r="Q65" i="11"/>
  <c r="W85" i="11"/>
  <c r="R45" i="9"/>
  <c r="AP45" i="9" s="1"/>
  <c r="AP128" i="9"/>
  <c r="R14" i="9"/>
  <c r="W84" i="11"/>
  <c r="X84" i="11"/>
  <c r="Y84" i="11"/>
  <c r="BC237" i="10"/>
  <c r="BC240" i="10" s="1"/>
  <c r="BC241" i="10" s="1"/>
  <c r="BC234" i="10"/>
  <c r="N44" i="27"/>
  <c r="O65" i="11"/>
  <c r="O107" i="11"/>
  <c r="S97" i="11"/>
  <c r="S65" i="11"/>
  <c r="S107" i="11"/>
  <c r="J65" i="11"/>
  <c r="J107" i="11"/>
  <c r="H38" i="30"/>
  <c r="AP132" i="9"/>
  <c r="R134" i="9"/>
  <c r="AZ138" i="10"/>
  <c r="BY195" i="10"/>
  <c r="BY196" i="10" s="1"/>
  <c r="BP195" i="10"/>
  <c r="BP196" i="10" s="1"/>
  <c r="J97" i="11"/>
  <c r="CF195" i="10"/>
  <c r="CF196" i="10" s="1"/>
  <c r="BX195" i="10"/>
  <c r="BX196" i="10" s="1"/>
  <c r="CG195" i="10"/>
  <c r="CG196" i="10" s="1"/>
  <c r="BR195" i="10"/>
  <c r="BR196" i="10" s="1"/>
  <c r="BN195" i="10"/>
  <c r="BN196" i="10" s="1"/>
  <c r="BL195" i="10"/>
  <c r="BL196" i="10" s="1"/>
  <c r="BW195" i="10"/>
  <c r="BW196" i="10" s="1"/>
  <c r="CE195" i="10"/>
  <c r="CE196" i="10" s="1"/>
  <c r="CA195" i="10"/>
  <c r="CA196" i="10" s="1"/>
  <c r="T107" i="11" l="1"/>
  <c r="G35" i="11"/>
  <c r="AP120" i="9"/>
  <c r="AN137" i="9"/>
  <c r="AN183" i="9"/>
  <c r="G72" i="11" s="1"/>
  <c r="R27" i="9"/>
  <c r="R35" i="9"/>
  <c r="AP35" i="9" s="1"/>
  <c r="AN182" i="9"/>
  <c r="J17" i="9" s="1"/>
  <c r="J24" i="9" s="1"/>
  <c r="AN140" i="9"/>
  <c r="N97" i="11"/>
  <c r="N107" i="11"/>
  <c r="I37" i="30"/>
  <c r="G94" i="11"/>
  <c r="Y85" i="11"/>
  <c r="AM59" i="9"/>
  <c r="F19" i="11" s="1"/>
  <c r="AN146" i="9"/>
  <c r="AN149" i="9"/>
  <c r="G93" i="11"/>
  <c r="G17" i="11"/>
  <c r="G88" i="11"/>
  <c r="X80" i="11"/>
  <c r="AM54" i="9"/>
  <c r="AM136" i="9"/>
  <c r="AM140" i="9" s="1"/>
  <c r="R61" i="9"/>
  <c r="AP61" i="9" s="1"/>
  <c r="X87" i="23"/>
  <c r="AM31" i="9"/>
  <c r="AM177" i="9"/>
  <c r="AN125" i="9"/>
  <c r="G14" i="11"/>
  <c r="AM42" i="9"/>
  <c r="AM61" i="9"/>
  <c r="AN130" i="9"/>
  <c r="G73" i="11" s="1"/>
  <c r="G48" i="11"/>
  <c r="G49" i="11" s="1"/>
  <c r="H37" i="30"/>
  <c r="G37" i="11"/>
  <c r="R107" i="11"/>
  <c r="W81" i="11"/>
  <c r="AM29" i="9"/>
  <c r="AM111" i="9"/>
  <c r="AM133" i="9"/>
  <c r="Y81" i="11"/>
  <c r="G15" i="11"/>
  <c r="X81" i="11"/>
  <c r="G65" i="11"/>
  <c r="AM13" i="9"/>
  <c r="F35" i="11" s="1"/>
  <c r="AM44" i="9"/>
  <c r="AM17" i="9"/>
  <c r="C33" i="25" s="1"/>
  <c r="G95" i="11"/>
  <c r="DA32" i="10"/>
  <c r="DA161" i="10" s="1"/>
  <c r="DA31" i="10"/>
  <c r="DA160" i="10" s="1"/>
  <c r="DA28" i="10"/>
  <c r="DA27" i="10"/>
  <c r="DA156" i="10" s="1"/>
  <c r="DA26" i="10"/>
  <c r="DA155" i="10" s="1"/>
  <c r="DA36" i="10"/>
  <c r="DA165" i="10" s="1"/>
  <c r="DA30" i="10"/>
  <c r="DA159" i="10" s="1"/>
  <c r="DA25" i="10"/>
  <c r="DA154" i="10" s="1"/>
  <c r="DA34" i="10"/>
  <c r="DA163" i="10" s="1"/>
  <c r="CZ141" i="10" s="1"/>
  <c r="DA33" i="10"/>
  <c r="DA162" i="10" s="1"/>
  <c r="CZ140" i="10" s="1"/>
  <c r="DA35" i="10"/>
  <c r="DA164" i="10" s="1"/>
  <c r="DA29" i="10"/>
  <c r="DA158" i="10" s="1"/>
  <c r="Y80" i="11"/>
  <c r="T97" i="11"/>
  <c r="Y97" i="11" s="1"/>
  <c r="W80" i="11"/>
  <c r="AP123" i="9"/>
  <c r="AM164" i="9"/>
  <c r="AM127" i="9"/>
  <c r="F84" i="11" s="1"/>
  <c r="AM67" i="9"/>
  <c r="AM50" i="9"/>
  <c r="AM132" i="9"/>
  <c r="AM68" i="9"/>
  <c r="AM35" i="9"/>
  <c r="AM158" i="9"/>
  <c r="AM10" i="9"/>
  <c r="AN20" i="9" s="1"/>
  <c r="AM56" i="9"/>
  <c r="AM155" i="9"/>
  <c r="AM174" i="9"/>
  <c r="AM57" i="9"/>
  <c r="AM51" i="9"/>
  <c r="R87" i="23"/>
  <c r="AM71" i="9"/>
  <c r="AM169" i="9"/>
  <c r="F113" i="11" s="1"/>
  <c r="AM161" i="9"/>
  <c r="F26" i="11" s="1"/>
  <c r="F27" i="11" s="1"/>
  <c r="AM100" i="9"/>
  <c r="AM167" i="9"/>
  <c r="F110" i="11" s="1"/>
  <c r="AM105" i="9"/>
  <c r="F46" i="11" s="1"/>
  <c r="AM49" i="9"/>
  <c r="AM106" i="9"/>
  <c r="AM107" i="9"/>
  <c r="AM128" i="9"/>
  <c r="F85" i="11" s="1"/>
  <c r="AM45" i="9"/>
  <c r="AM121" i="9"/>
  <c r="F81" i="11" s="1"/>
  <c r="AM25" i="9"/>
  <c r="AM144" i="9"/>
  <c r="R15" i="9"/>
  <c r="AP15" i="9" s="1"/>
  <c r="L65" i="11"/>
  <c r="R65" i="11"/>
  <c r="AM120" i="9"/>
  <c r="AM66" i="9"/>
  <c r="AM55" i="9"/>
  <c r="AM33" i="9"/>
  <c r="AM112" i="9"/>
  <c r="F44" i="11" s="1"/>
  <c r="AM24" i="9"/>
  <c r="AM173" i="9"/>
  <c r="F57" i="11" s="1"/>
  <c r="AM73" i="9"/>
  <c r="AM91" i="9"/>
  <c r="AM14" i="9"/>
  <c r="AM70" i="9"/>
  <c r="AM60" i="9"/>
  <c r="AM41" i="9"/>
  <c r="AM171" i="9"/>
  <c r="F114" i="11" s="1"/>
  <c r="L107" i="11"/>
  <c r="AM142" i="9"/>
  <c r="AM16" i="9"/>
  <c r="C32" i="25" s="1"/>
  <c r="AM113" i="9"/>
  <c r="AM182" i="9" s="1"/>
  <c r="I17" i="9" s="1"/>
  <c r="I24" i="9" s="1"/>
  <c r="AM109" i="9"/>
  <c r="AM101" i="9"/>
  <c r="F42" i="11" s="1"/>
  <c r="AM98" i="9"/>
  <c r="AM139" i="9"/>
  <c r="AM95" i="9"/>
  <c r="AN96" i="9" s="1"/>
  <c r="AM15" i="9"/>
  <c r="C31" i="25" s="1"/>
  <c r="AM115" i="9"/>
  <c r="AM163" i="9"/>
  <c r="AM34" i="9"/>
  <c r="AM166" i="9"/>
  <c r="F111" i="11" s="1"/>
  <c r="AM32" i="9"/>
  <c r="AM65" i="9"/>
  <c r="AM72" i="9"/>
  <c r="AM156" i="9"/>
  <c r="F25" i="11" s="1"/>
  <c r="AM97" i="9"/>
  <c r="AM93" i="9"/>
  <c r="AM104" i="9"/>
  <c r="AM188" i="9" s="1"/>
  <c r="AM160" i="9"/>
  <c r="AM170" i="9"/>
  <c r="F112" i="11" s="1"/>
  <c r="AM27" i="9"/>
  <c r="AM12" i="9"/>
  <c r="C29" i="25" s="1"/>
  <c r="AM28" i="9"/>
  <c r="AM53" i="9"/>
  <c r="F16" i="11" s="1"/>
  <c r="AM58" i="9"/>
  <c r="F20" i="11" s="1"/>
  <c r="AM162" i="9"/>
  <c r="F28" i="11" s="1"/>
  <c r="AM37" i="9"/>
  <c r="AM110" i="9"/>
  <c r="AM21" i="9"/>
  <c r="C34" i="25" s="1"/>
  <c r="AM148" i="9"/>
  <c r="AM157" i="9"/>
  <c r="AM122" i="9"/>
  <c r="F82" i="11" s="1"/>
  <c r="AM69" i="9"/>
  <c r="F33" i="11" s="1"/>
  <c r="AM145" i="9"/>
  <c r="F88" i="11" s="1"/>
  <c r="AM8" i="9"/>
  <c r="C24" i="25" s="1"/>
  <c r="AM30" i="9"/>
  <c r="AM52" i="9"/>
  <c r="F15" i="11" s="1"/>
  <c r="AM9" i="9"/>
  <c r="C25" i="25" s="1"/>
  <c r="AM134" i="9"/>
  <c r="AM154" i="9"/>
  <c r="AM43" i="9"/>
  <c r="AM129" i="9"/>
  <c r="AM108" i="9"/>
  <c r="AM159" i="9"/>
  <c r="AM11" i="9"/>
  <c r="AM168" i="9"/>
  <c r="F109" i="11" s="1"/>
  <c r="AM124" i="9"/>
  <c r="AM175" i="9"/>
  <c r="F58" i="11" s="1"/>
  <c r="AM26" i="9"/>
  <c r="AM92" i="9"/>
  <c r="AM90" i="9"/>
  <c r="F41" i="11" s="1"/>
  <c r="AW132" i="10"/>
  <c r="AW133" i="10" s="1"/>
  <c r="BJ190" i="10"/>
  <c r="BJ191" i="10" s="1"/>
  <c r="BT195" i="10"/>
  <c r="BT196" i="10" s="1"/>
  <c r="R129" i="9"/>
  <c r="AP129" i="9" s="1"/>
  <c r="BA227" i="10"/>
  <c r="BA228" i="10" s="1"/>
  <c r="R26" i="9"/>
  <c r="AP26" i="9" s="1"/>
  <c r="AY163" i="10"/>
  <c r="AY164" i="10" s="1"/>
  <c r="CD195" i="10"/>
  <c r="CD196" i="10" s="1"/>
  <c r="BM195" i="10"/>
  <c r="BM196" i="10" s="1"/>
  <c r="AP127" i="9"/>
  <c r="CZ152" i="10"/>
  <c r="CZ22" i="10"/>
  <c r="CY23" i="10"/>
  <c r="DA157" i="10"/>
  <c r="J23" i="27"/>
  <c r="DA142" i="10"/>
  <c r="BQ195" i="10"/>
  <c r="BQ196" i="10" s="1"/>
  <c r="BU195" i="10"/>
  <c r="BU196" i="10" s="1"/>
  <c r="G75" i="11"/>
  <c r="AA10" i="9"/>
  <c r="AK6" i="9" s="1"/>
  <c r="AK39" i="9" s="1"/>
  <c r="G74" i="11"/>
  <c r="G99" i="11"/>
  <c r="F83" i="11"/>
  <c r="AK179" i="9"/>
  <c r="AK1" i="9"/>
  <c r="AK184" i="9" s="1"/>
  <c r="D86" i="11" s="1"/>
  <c r="D13" i="11"/>
  <c r="AK118" i="9"/>
  <c r="AK87" i="9"/>
  <c r="AK40" i="9"/>
  <c r="AK48" i="9"/>
  <c r="AK64" i="9"/>
  <c r="AK152" i="9"/>
  <c r="AK23" i="9"/>
  <c r="J27" i="9"/>
  <c r="J29" i="9"/>
  <c r="J60" i="9" s="1"/>
  <c r="J28" i="9"/>
  <c r="J54" i="9"/>
  <c r="J14" i="9"/>
  <c r="J30" i="9" s="1"/>
  <c r="AL184" i="9"/>
  <c r="E86" i="11" s="1"/>
  <c r="G18" i="11"/>
  <c r="G104" i="11"/>
  <c r="G71" i="11"/>
  <c r="G107" i="11"/>
  <c r="G102" i="11"/>
  <c r="C30" i="25"/>
  <c r="F17" i="11"/>
  <c r="G68" i="11"/>
  <c r="G108" i="11"/>
  <c r="G98" i="11" s="1"/>
  <c r="G97" i="11"/>
  <c r="G96" i="11" s="1"/>
  <c r="G103" i="11"/>
  <c r="E10" i="11"/>
  <c r="AL88" i="9"/>
  <c r="AL153" i="9"/>
  <c r="AL22" i="9"/>
  <c r="AL47" i="9"/>
  <c r="AL63" i="9"/>
  <c r="AL119" i="9"/>
  <c r="AL39" i="9"/>
  <c r="AL4" i="9"/>
  <c r="G54" i="11"/>
  <c r="G101" i="11"/>
  <c r="AY139" i="10"/>
  <c r="AP145" i="9"/>
  <c r="AP149" i="9" s="1"/>
  <c r="CB201" i="10"/>
  <c r="CB202" i="10" s="1"/>
  <c r="R146" i="9"/>
  <c r="R149" i="9"/>
  <c r="BK195" i="10"/>
  <c r="BK196" i="10" s="1"/>
  <c r="BT201" i="10"/>
  <c r="BT205" i="10" s="1"/>
  <c r="BB233" i="10"/>
  <c r="BB234" i="10" s="1"/>
  <c r="W83" i="11"/>
  <c r="T108" i="11"/>
  <c r="W108" i="11" s="1"/>
  <c r="Y83" i="11"/>
  <c r="R68" i="9"/>
  <c r="AP68" i="9" s="1"/>
  <c r="X82" i="11"/>
  <c r="Y82" i="11"/>
  <c r="W82" i="11"/>
  <c r="AP142" i="9"/>
  <c r="R16" i="9"/>
  <c r="R24" i="9" s="1"/>
  <c r="AP24" i="9" s="1"/>
  <c r="AY145" i="10"/>
  <c r="C16" i="27" s="1"/>
  <c r="C50" i="27"/>
  <c r="AZ169" i="10"/>
  <c r="AZ173" i="10" s="1"/>
  <c r="AZ176" i="10" s="1"/>
  <c r="CH201" i="10"/>
  <c r="CH205" i="10" s="1"/>
  <c r="BV201" i="10"/>
  <c r="CC201" i="10"/>
  <c r="BO201" i="10"/>
  <c r="BS201" i="10"/>
  <c r="BZ201" i="10"/>
  <c r="BM201" i="10"/>
  <c r="BM202" i="10" s="1"/>
  <c r="N96" i="11"/>
  <c r="T84" i="23" s="1"/>
  <c r="T87" i="23"/>
  <c r="AP134" i="9"/>
  <c r="R136" i="9"/>
  <c r="Y87" i="23"/>
  <c r="S96" i="11"/>
  <c r="Y84" i="23" s="1"/>
  <c r="R25" i="9"/>
  <c r="AP25" i="9" s="1"/>
  <c r="AP17" i="9"/>
  <c r="Q96" i="11"/>
  <c r="W84" i="23" s="1"/>
  <c r="W87" i="23"/>
  <c r="W65" i="11"/>
  <c r="Y65" i="11"/>
  <c r="X65" i="11"/>
  <c r="K96" i="11"/>
  <c r="Q84" i="23" s="1"/>
  <c r="Q87" i="23"/>
  <c r="CB45" i="9"/>
  <c r="CC44" i="9"/>
  <c r="CD44" i="9" s="1"/>
  <c r="CF44" i="9" s="1"/>
  <c r="P96" i="11"/>
  <c r="V84" i="23" s="1"/>
  <c r="V87" i="23"/>
  <c r="Y66" i="11"/>
  <c r="W66" i="11"/>
  <c r="X66" i="11"/>
  <c r="R60" i="9"/>
  <c r="AP60" i="9" s="1"/>
  <c r="AP29" i="9"/>
  <c r="AP124" i="9"/>
  <c r="AP125" i="9" s="1"/>
  <c r="R125" i="9"/>
  <c r="R32" i="9"/>
  <c r="AP32" i="9" s="1"/>
  <c r="R37" i="9"/>
  <c r="AP37" i="9" s="1"/>
  <c r="R51" i="9"/>
  <c r="AP51" i="9" s="1"/>
  <c r="AP27" i="9"/>
  <c r="BN201" i="10"/>
  <c r="CA201" i="10"/>
  <c r="BQ201" i="10"/>
  <c r="CE201" i="10"/>
  <c r="CG201" i="10"/>
  <c r="BR201" i="10"/>
  <c r="BX201" i="10"/>
  <c r="BA233" i="10"/>
  <c r="P87" i="23"/>
  <c r="J96" i="11"/>
  <c r="P84" i="23" s="1"/>
  <c r="AZ139" i="10"/>
  <c r="AZ142" i="10"/>
  <c r="AP14" i="9"/>
  <c r="R30" i="9"/>
  <c r="AP30" i="9" s="1"/>
  <c r="W107" i="11"/>
  <c r="Y107" i="11"/>
  <c r="X107" i="11"/>
  <c r="S87" i="23"/>
  <c r="M96" i="11"/>
  <c r="S84" i="23" s="1"/>
  <c r="BA177" i="10"/>
  <c r="BA180" i="10"/>
  <c r="BA181" i="10" s="1"/>
  <c r="CF201" i="10"/>
  <c r="CD201" i="10"/>
  <c r="BJ195" i="10"/>
  <c r="BW201" i="10"/>
  <c r="BP201" i="10"/>
  <c r="BL201" i="10"/>
  <c r="BY201" i="10"/>
  <c r="AY169" i="10"/>
  <c r="AP130" i="9" l="1"/>
  <c r="G69" i="11"/>
  <c r="G76" i="11"/>
  <c r="C28" i="25"/>
  <c r="J31" i="9"/>
  <c r="G66" i="11"/>
  <c r="AN19" i="9"/>
  <c r="D26" i="25" s="1"/>
  <c r="AM137" i="9"/>
  <c r="AM180" i="9"/>
  <c r="F103" i="11" s="1"/>
  <c r="F87" i="11"/>
  <c r="F94" i="11"/>
  <c r="AM181" i="9"/>
  <c r="F68" i="11" s="1"/>
  <c r="AK4" i="9"/>
  <c r="AK20" i="9" s="1"/>
  <c r="F95" i="11"/>
  <c r="F93" i="11"/>
  <c r="W97" i="11"/>
  <c r="CZ25" i="10"/>
  <c r="CZ154" i="10" s="1"/>
  <c r="CZ32" i="10"/>
  <c r="CZ31" i="10"/>
  <c r="CZ160" i="10" s="1"/>
  <c r="CZ28" i="10"/>
  <c r="CZ27" i="10"/>
  <c r="CZ26" i="10"/>
  <c r="CZ155" i="10" s="1"/>
  <c r="CZ35" i="10"/>
  <c r="CZ164" i="10" s="1"/>
  <c r="CZ34" i="10"/>
  <c r="CZ163" i="10" s="1"/>
  <c r="CY141" i="10" s="1"/>
  <c r="CZ33" i="10"/>
  <c r="CZ162" i="10" s="1"/>
  <c r="CY140" i="10" s="1"/>
  <c r="CZ29" i="10"/>
  <c r="CZ158" i="10" s="1"/>
  <c r="CZ30" i="10"/>
  <c r="CZ36" i="10"/>
  <c r="CZ165" i="10" s="1"/>
  <c r="X97" i="11"/>
  <c r="Z87" i="23"/>
  <c r="T96" i="11"/>
  <c r="W96" i="11" s="1"/>
  <c r="F48" i="11"/>
  <c r="F23" i="11"/>
  <c r="F99" i="11" s="1"/>
  <c r="R33" i="9"/>
  <c r="AP33" i="9" s="1"/>
  <c r="C27" i="25"/>
  <c r="AM125" i="9"/>
  <c r="AM146" i="9"/>
  <c r="R130" i="9"/>
  <c r="AM183" i="9"/>
  <c r="N31" i="9" s="1"/>
  <c r="F80" i="11"/>
  <c r="F107" i="11" s="1"/>
  <c r="AM130" i="9"/>
  <c r="F73" i="11" s="1"/>
  <c r="F69" i="11"/>
  <c r="AW138" i="10"/>
  <c r="AW139" i="10" s="1"/>
  <c r="F14" i="11"/>
  <c r="F37" i="11"/>
  <c r="N17" i="9"/>
  <c r="N24" i="9" s="1"/>
  <c r="F47" i="11"/>
  <c r="F54" i="11" s="1"/>
  <c r="F76" i="11"/>
  <c r="AM149" i="9"/>
  <c r="BM205" i="10"/>
  <c r="Q49" i="27" s="1"/>
  <c r="BU201" i="10"/>
  <c r="BU202" i="10" s="1"/>
  <c r="CZ142" i="10"/>
  <c r="I23" i="27"/>
  <c r="AZ170" i="10"/>
  <c r="CY22" i="10"/>
  <c r="CX23" i="10"/>
  <c r="CY152" i="10"/>
  <c r="CZ161" i="10"/>
  <c r="CZ159" i="10"/>
  <c r="CZ157" i="10"/>
  <c r="CZ156" i="10"/>
  <c r="AP146" i="9"/>
  <c r="CB205" i="10"/>
  <c r="AF49" i="27" s="1"/>
  <c r="AK47" i="9"/>
  <c r="AK22" i="9"/>
  <c r="AK119" i="9"/>
  <c r="AK63" i="9"/>
  <c r="AP16" i="9"/>
  <c r="CH202" i="10"/>
  <c r="AK88" i="9"/>
  <c r="D10" i="11"/>
  <c r="AK153" i="9"/>
  <c r="X108" i="11"/>
  <c r="BK201" i="10"/>
  <c r="BK202" i="10" s="1"/>
  <c r="T98" i="11"/>
  <c r="Z93" i="23" s="1"/>
  <c r="F75" i="11"/>
  <c r="G67" i="11"/>
  <c r="G36" i="11"/>
  <c r="G38" i="11"/>
  <c r="F101" i="11"/>
  <c r="AK71" i="9"/>
  <c r="AK162" i="9"/>
  <c r="D28" i="11" s="1"/>
  <c r="AK156" i="9"/>
  <c r="AK154" i="9"/>
  <c r="AK101" i="9"/>
  <c r="AK56" i="9"/>
  <c r="AK30" i="9"/>
  <c r="AK31" i="9"/>
  <c r="AK72" i="9"/>
  <c r="AK49" i="9"/>
  <c r="AK9" i="9"/>
  <c r="AK32" i="9"/>
  <c r="AK107" i="9"/>
  <c r="AK110" i="9"/>
  <c r="AK127" i="9"/>
  <c r="D84" i="11" s="1"/>
  <c r="AK60" i="9"/>
  <c r="AK51" i="9"/>
  <c r="AK55" i="9"/>
  <c r="AK145" i="9"/>
  <c r="AK166" i="9"/>
  <c r="D111" i="11" s="1"/>
  <c r="AK132" i="9"/>
  <c r="AK124" i="9"/>
  <c r="AK144" i="9"/>
  <c r="AK167" i="9"/>
  <c r="D110" i="11" s="1"/>
  <c r="D95" i="11" s="1"/>
  <c r="AK142" i="9"/>
  <c r="AK93" i="9"/>
  <c r="AK24" i="9"/>
  <c r="D32" i="11"/>
  <c r="D53" i="11" s="1"/>
  <c r="D63" i="11" s="1"/>
  <c r="D92" i="11" s="1"/>
  <c r="D7" i="11"/>
  <c r="I28" i="9"/>
  <c r="N28" i="9"/>
  <c r="I14" i="9"/>
  <c r="I30" i="9" s="1"/>
  <c r="AL104" i="9"/>
  <c r="AL188" i="9" s="1"/>
  <c r="AL121" i="9"/>
  <c r="AL9" i="9"/>
  <c r="AM19" i="9" s="1"/>
  <c r="C26" i="25" s="1"/>
  <c r="AL158" i="9"/>
  <c r="AL120" i="9"/>
  <c r="AL113" i="9"/>
  <c r="AL54" i="9"/>
  <c r="E17" i="11" s="1"/>
  <c r="AL161" i="9"/>
  <c r="E26" i="11" s="1"/>
  <c r="E27" i="11" s="1"/>
  <c r="AL111" i="9"/>
  <c r="AL29" i="9"/>
  <c r="AL68" i="9"/>
  <c r="AL166" i="9"/>
  <c r="E111" i="11" s="1"/>
  <c r="AL105" i="9"/>
  <c r="AL26" i="9"/>
  <c r="AL66" i="9"/>
  <c r="AL164" i="9"/>
  <c r="AL144" i="9"/>
  <c r="AL176" i="9"/>
  <c r="AL12" i="9"/>
  <c r="AL17" i="9"/>
  <c r="AL71" i="9"/>
  <c r="AL177" i="9"/>
  <c r="AL100" i="9"/>
  <c r="AL128" i="9"/>
  <c r="AL16" i="9"/>
  <c r="AL136" i="9"/>
  <c r="AL42" i="9"/>
  <c r="AL91" i="9"/>
  <c r="AL35" i="9"/>
  <c r="AL92" i="9"/>
  <c r="AL56" i="9"/>
  <c r="AL132" i="9"/>
  <c r="AL167" i="9"/>
  <c r="E110" i="11" s="1"/>
  <c r="AL34" i="9"/>
  <c r="AL72" i="9"/>
  <c r="AL51" i="9"/>
  <c r="AL142" i="9"/>
  <c r="AL163" i="9"/>
  <c r="AL14" i="9"/>
  <c r="AL95" i="9"/>
  <c r="AL159" i="9"/>
  <c r="AL93" i="9"/>
  <c r="AL21" i="9"/>
  <c r="AL124" i="9"/>
  <c r="AL107" i="9"/>
  <c r="AL175" i="9"/>
  <c r="E58" i="11" s="1"/>
  <c r="AL133" i="9"/>
  <c r="AL127" i="9"/>
  <c r="E84" i="11" s="1"/>
  <c r="AL70" i="9"/>
  <c r="AL108" i="9"/>
  <c r="AL97" i="9"/>
  <c r="AL139" i="9"/>
  <c r="AL98" i="9"/>
  <c r="AL101" i="9"/>
  <c r="AL90" i="9"/>
  <c r="E41" i="11" s="1"/>
  <c r="AL33" i="9"/>
  <c r="AL160" i="9"/>
  <c r="AL110" i="9"/>
  <c r="AL37" i="9"/>
  <c r="AL154" i="9"/>
  <c r="AL129" i="9"/>
  <c r="AL130" i="9" s="1"/>
  <c r="E73" i="11" s="1"/>
  <c r="AL10" i="9"/>
  <c r="AM20" i="9" s="1"/>
  <c r="AL162" i="9"/>
  <c r="E28" i="11" s="1"/>
  <c r="AL25" i="9"/>
  <c r="AL134" i="9"/>
  <c r="AL57" i="9"/>
  <c r="AL65" i="9"/>
  <c r="AL32" i="9"/>
  <c r="AL60" i="9"/>
  <c r="AL41" i="9"/>
  <c r="AL123" i="9"/>
  <c r="AL45" i="9"/>
  <c r="AL43" i="9"/>
  <c r="AL44" i="9"/>
  <c r="AL155" i="9"/>
  <c r="AL58" i="9"/>
  <c r="E20" i="11" s="1"/>
  <c r="AL30" i="9"/>
  <c r="AL106" i="9"/>
  <c r="AL174" i="9"/>
  <c r="AL59" i="9"/>
  <c r="E19" i="11" s="1"/>
  <c r="AL169" i="9"/>
  <c r="E113" i="11" s="1"/>
  <c r="AL109" i="9"/>
  <c r="AL115" i="9"/>
  <c r="AL145" i="9"/>
  <c r="AL11" i="9"/>
  <c r="AL31" i="9"/>
  <c r="AL148" i="9"/>
  <c r="AL168" i="9"/>
  <c r="E109" i="11" s="1"/>
  <c r="AL55" i="9"/>
  <c r="AL61" i="9"/>
  <c r="AL156" i="9"/>
  <c r="AL52" i="9"/>
  <c r="AL8" i="9"/>
  <c r="AL171" i="9"/>
  <c r="E114" i="11" s="1"/>
  <c r="AL28" i="9"/>
  <c r="AL24" i="9"/>
  <c r="AL173" i="9"/>
  <c r="E57" i="11" s="1"/>
  <c r="AL15" i="9"/>
  <c r="AL122" i="9"/>
  <c r="E82" i="11" s="1"/>
  <c r="AL53" i="9"/>
  <c r="E16" i="11" s="1"/>
  <c r="AL67" i="9"/>
  <c r="AL27" i="9"/>
  <c r="AL69" i="9"/>
  <c r="E33" i="11" s="1"/>
  <c r="AL73" i="9"/>
  <c r="AL157" i="9"/>
  <c r="AL170" i="9"/>
  <c r="E112" i="11" s="1"/>
  <c r="AL112" i="9"/>
  <c r="E44" i="11" s="1"/>
  <c r="AL50" i="9"/>
  <c r="AL13" i="9"/>
  <c r="E35" i="11" s="1"/>
  <c r="AL49" i="9"/>
  <c r="F108" i="11"/>
  <c r="F98" i="11" s="1"/>
  <c r="F97" i="11"/>
  <c r="J37" i="9"/>
  <c r="J51" i="9"/>
  <c r="Y108" i="11"/>
  <c r="AY149" i="10"/>
  <c r="AY150" i="10" s="1"/>
  <c r="AY146" i="10"/>
  <c r="BT202" i="10"/>
  <c r="BB237" i="10"/>
  <c r="BB240" i="10" s="1"/>
  <c r="BB241" i="10" s="1"/>
  <c r="AZ145" i="10"/>
  <c r="AZ149" i="10" s="1"/>
  <c r="AZ150" i="10" s="1"/>
  <c r="D50" i="27"/>
  <c r="CB208" i="10"/>
  <c r="BA14" i="23" s="1"/>
  <c r="BM208" i="10"/>
  <c r="Q35" i="27" s="1"/>
  <c r="CH208" i="10"/>
  <c r="BG14" i="23" s="1"/>
  <c r="AL49" i="27"/>
  <c r="BT208" i="10"/>
  <c r="BT209" i="10" s="1"/>
  <c r="X49" i="27"/>
  <c r="BV202" i="10"/>
  <c r="BV205" i="10"/>
  <c r="CC202" i="10"/>
  <c r="CC205" i="10"/>
  <c r="BU205" i="10"/>
  <c r="BO202" i="10"/>
  <c r="BO205" i="10"/>
  <c r="BS202" i="10"/>
  <c r="BS205" i="10"/>
  <c r="BZ202" i="10"/>
  <c r="BZ205" i="10"/>
  <c r="AY170" i="10"/>
  <c r="AY173" i="10"/>
  <c r="AY176" i="10" s="1"/>
  <c r="BL202" i="10"/>
  <c r="BL205" i="10"/>
  <c r="BW205" i="10"/>
  <c r="BW202" i="10"/>
  <c r="BJ196" i="10"/>
  <c r="BJ201" i="10"/>
  <c r="CF205" i="10"/>
  <c r="CF202" i="10"/>
  <c r="BX202" i="10"/>
  <c r="BX205" i="10"/>
  <c r="CG205" i="10"/>
  <c r="CG202" i="10"/>
  <c r="BQ202" i="10"/>
  <c r="BQ205" i="10"/>
  <c r="CA202" i="10"/>
  <c r="CA205" i="10"/>
  <c r="AZ177" i="10"/>
  <c r="AZ180" i="10"/>
  <c r="AZ181" i="10" s="1"/>
  <c r="CC45" i="9"/>
  <c r="CD45" i="9" s="1"/>
  <c r="CF45" i="9" s="1"/>
  <c r="CB46" i="9"/>
  <c r="R137" i="9"/>
  <c r="AP136" i="9"/>
  <c r="R140" i="9"/>
  <c r="R34" i="9"/>
  <c r="AP34" i="9" s="1"/>
  <c r="BY202" i="10"/>
  <c r="BY205" i="10"/>
  <c r="BP202" i="10"/>
  <c r="BP205" i="10"/>
  <c r="BK205" i="10"/>
  <c r="CD202" i="10"/>
  <c r="CD205" i="10"/>
  <c r="BA234" i="10"/>
  <c r="BA237" i="10"/>
  <c r="BA240" i="10" s="1"/>
  <c r="BA241" i="10" s="1"/>
  <c r="BR202" i="10"/>
  <c r="BR205" i="10"/>
  <c r="CE202" i="10"/>
  <c r="CE205" i="10"/>
  <c r="BN202" i="10"/>
  <c r="BN205" i="10"/>
  <c r="N16" i="9" l="1"/>
  <c r="N25" i="9" s="1"/>
  <c r="F102" i="11"/>
  <c r="F104" i="11"/>
  <c r="I27" i="9"/>
  <c r="I51" i="9" s="1"/>
  <c r="N54" i="9"/>
  <c r="AK54" i="9"/>
  <c r="AK158" i="9"/>
  <c r="AK50" i="9"/>
  <c r="AK148" i="9"/>
  <c r="AK29" i="9"/>
  <c r="AK26" i="9"/>
  <c r="AK19" i="9"/>
  <c r="AK108" i="9"/>
  <c r="AK121" i="9"/>
  <c r="D81" i="11" s="1"/>
  <c r="AK169" i="9"/>
  <c r="D113" i="11" s="1"/>
  <c r="AK37" i="9"/>
  <c r="AK133" i="9"/>
  <c r="AK44" i="9"/>
  <c r="AK12" i="9"/>
  <c r="AK33" i="9"/>
  <c r="AK98" i="9"/>
  <c r="AK41" i="9"/>
  <c r="AK139" i="9"/>
  <c r="AK28" i="9"/>
  <c r="AK159" i="9"/>
  <c r="AK52" i="9"/>
  <c r="AK68" i="9"/>
  <c r="AK57" i="9"/>
  <c r="AK111" i="9"/>
  <c r="AK10" i="9"/>
  <c r="AK67" i="9"/>
  <c r="AK161" i="9"/>
  <c r="AK115" i="9"/>
  <c r="I29" i="9"/>
  <c r="I60" i="9" s="1"/>
  <c r="I54" i="9"/>
  <c r="N14" i="9"/>
  <c r="N30" i="9" s="1"/>
  <c r="AK171" i="9"/>
  <c r="D114" i="11" s="1"/>
  <c r="AK42" i="9"/>
  <c r="AK106" i="9"/>
  <c r="AK91" i="9"/>
  <c r="AK45" i="9"/>
  <c r="AK136" i="9"/>
  <c r="AK176" i="9"/>
  <c r="AK122" i="9"/>
  <c r="AK69" i="9"/>
  <c r="D33" i="11" s="1"/>
  <c r="AK175" i="9"/>
  <c r="D58" i="11" s="1"/>
  <c r="AK104" i="9"/>
  <c r="AK188" i="9" s="1"/>
  <c r="AK16" i="9"/>
  <c r="AK112" i="9"/>
  <c r="D44" i="11" s="1"/>
  <c r="AK177" i="9"/>
  <c r="AK25" i="9"/>
  <c r="AK109" i="9"/>
  <c r="AK15" i="9"/>
  <c r="AK53" i="9"/>
  <c r="D16" i="11" s="1"/>
  <c r="AK43" i="9"/>
  <c r="AK163" i="9"/>
  <c r="AK164" i="9"/>
  <c r="AK95" i="9"/>
  <c r="AK128" i="9"/>
  <c r="D85" i="11" s="1"/>
  <c r="AK134" i="9"/>
  <c r="AK100" i="9"/>
  <c r="AK27" i="9"/>
  <c r="AK92" i="9"/>
  <c r="AK65" i="9"/>
  <c r="F18" i="11"/>
  <c r="F65" i="11"/>
  <c r="N29" i="9"/>
  <c r="N60" i="9" s="1"/>
  <c r="N27" i="9"/>
  <c r="G24" i="11"/>
  <c r="AK14" i="9"/>
  <c r="AK17" i="9"/>
  <c r="AK73" i="9"/>
  <c r="AK97" i="9"/>
  <c r="AK129" i="9"/>
  <c r="AK168" i="9"/>
  <c r="D109" i="11" s="1"/>
  <c r="AK90" i="9"/>
  <c r="D41" i="11" s="1"/>
  <c r="AK123" i="9"/>
  <c r="D83" i="11" s="1"/>
  <c r="AK155" i="9"/>
  <c r="AK174" i="9"/>
  <c r="AK11" i="9"/>
  <c r="AK35" i="9"/>
  <c r="AK8" i="9"/>
  <c r="AK170" i="9"/>
  <c r="D112" i="11" s="1"/>
  <c r="D93" i="11" s="1"/>
  <c r="AK61" i="9"/>
  <c r="AK113" i="9"/>
  <c r="AK182" i="9" s="1"/>
  <c r="AK173" i="9"/>
  <c r="D57" i="11" s="1"/>
  <c r="AK120" i="9"/>
  <c r="D80" i="11" s="1"/>
  <c r="D107" i="11" s="1"/>
  <c r="AK58" i="9"/>
  <c r="D20" i="11" s="1"/>
  <c r="AK160" i="9"/>
  <c r="D26" i="11" s="1"/>
  <c r="AK70" i="9"/>
  <c r="AK66" i="9"/>
  <c r="AK13" i="9"/>
  <c r="D35" i="11" s="1"/>
  <c r="AK157" i="9"/>
  <c r="AK34" i="9"/>
  <c r="AK59" i="9"/>
  <c r="D19" i="11" s="1"/>
  <c r="AK105" i="9"/>
  <c r="D46" i="11" s="1"/>
  <c r="I31" i="9"/>
  <c r="I16" i="9"/>
  <c r="I25" i="9" s="1"/>
  <c r="Y96" i="11"/>
  <c r="F66" i="11"/>
  <c r="X96" i="11"/>
  <c r="F96" i="11"/>
  <c r="F74" i="11"/>
  <c r="Z84" i="23"/>
  <c r="X98" i="11"/>
  <c r="F72" i="11"/>
  <c r="F71" i="11"/>
  <c r="AW142" i="10"/>
  <c r="AW145" i="10" s="1"/>
  <c r="AW146" i="10" s="1"/>
  <c r="CY35" i="10"/>
  <c r="CY164" i="10" s="1"/>
  <c r="CY34" i="10"/>
  <c r="CY163" i="10" s="1"/>
  <c r="CX141" i="10" s="1"/>
  <c r="CY33" i="10"/>
  <c r="CY162" i="10" s="1"/>
  <c r="CX140" i="10" s="1"/>
  <c r="CY29" i="10"/>
  <c r="CY158" i="10" s="1"/>
  <c r="CY25" i="10"/>
  <c r="CY154" i="10" s="1"/>
  <c r="CY36" i="10"/>
  <c r="CY165" i="10" s="1"/>
  <c r="CY30" i="10"/>
  <c r="CY159" i="10" s="1"/>
  <c r="CY31" i="10"/>
  <c r="CY27" i="10"/>
  <c r="CY156" i="10" s="1"/>
  <c r="CY26" i="10"/>
  <c r="CY155" i="10" s="1"/>
  <c r="CY32" i="10"/>
  <c r="CY161" i="10" s="1"/>
  <c r="CY28" i="10"/>
  <c r="CY157" i="10" s="1"/>
  <c r="F49" i="11"/>
  <c r="F36" i="11" s="1"/>
  <c r="D16" i="27"/>
  <c r="W98" i="11"/>
  <c r="BM209" i="10"/>
  <c r="Y98" i="11"/>
  <c r="CY142" i="10"/>
  <c r="H23" i="27"/>
  <c r="CY160" i="10"/>
  <c r="CX22" i="10"/>
  <c r="CW23" i="10"/>
  <c r="CX152" i="10"/>
  <c r="E95" i="11"/>
  <c r="AL140" i="9"/>
  <c r="AF35" i="27"/>
  <c r="N88" i="11" s="1"/>
  <c r="I23" i="30"/>
  <c r="I40" i="30" s="1"/>
  <c r="AL125" i="9"/>
  <c r="AL137" i="9"/>
  <c r="E94" i="11"/>
  <c r="E93" i="11"/>
  <c r="E42" i="11"/>
  <c r="AL181" i="9"/>
  <c r="E75" i="11" s="1"/>
  <c r="E47" i="11"/>
  <c r="E54" i="11" s="1"/>
  <c r="E37" i="11"/>
  <c r="AL182" i="9"/>
  <c r="E76" i="11" s="1"/>
  <c r="E81" i="11"/>
  <c r="D87" i="11"/>
  <c r="D88" i="11"/>
  <c r="AL19" i="9"/>
  <c r="D42" i="11"/>
  <c r="AK181" i="9"/>
  <c r="D25" i="11"/>
  <c r="E46" i="11"/>
  <c r="AL183" i="9"/>
  <c r="E80" i="11"/>
  <c r="AK180" i="9"/>
  <c r="D23" i="11"/>
  <c r="E15" i="11"/>
  <c r="E14" i="11"/>
  <c r="AL146" i="9"/>
  <c r="E87" i="11"/>
  <c r="E88" i="11"/>
  <c r="AM96" i="9"/>
  <c r="E23" i="11"/>
  <c r="AL180" i="9"/>
  <c r="E101" i="11" s="1"/>
  <c r="AL96" i="9"/>
  <c r="E85" i="11"/>
  <c r="D47" i="11"/>
  <c r="D54" i="11" s="1"/>
  <c r="F67" i="11"/>
  <c r="E25" i="11"/>
  <c r="E48" i="11"/>
  <c r="AL149" i="9"/>
  <c r="E83" i="11"/>
  <c r="D15" i="11"/>
  <c r="D14" i="11"/>
  <c r="AL20" i="9"/>
  <c r="CH209" i="10"/>
  <c r="CB209" i="10"/>
  <c r="CH212" i="10"/>
  <c r="CH213" i="10" s="1"/>
  <c r="AL35" i="27"/>
  <c r="T88" i="11" s="1"/>
  <c r="CB212" i="10"/>
  <c r="CB213" i="10" s="1"/>
  <c r="BT212" i="10"/>
  <c r="BT213" i="10" s="1"/>
  <c r="BM212" i="10"/>
  <c r="BM213" i="10" s="1"/>
  <c r="AZ146" i="10"/>
  <c r="X35" i="27"/>
  <c r="T69" i="11"/>
  <c r="T68" i="11"/>
  <c r="N69" i="11"/>
  <c r="N68" i="11"/>
  <c r="BN208" i="10"/>
  <c r="R35" i="27" s="1"/>
  <c r="R49" i="27"/>
  <c r="CE208" i="10"/>
  <c r="CE209" i="10" s="1"/>
  <c r="AI49" i="27"/>
  <c r="BR208" i="10"/>
  <c r="BR212" i="10" s="1"/>
  <c r="BR213" i="10" s="1"/>
  <c r="V49" i="27"/>
  <c r="CD208" i="10"/>
  <c r="CD212" i="10" s="1"/>
  <c r="CD213" i="10" s="1"/>
  <c r="AH49" i="27"/>
  <c r="BK208" i="10"/>
  <c r="BK212" i="10" s="1"/>
  <c r="BK213" i="10" s="1"/>
  <c r="O49" i="27"/>
  <c r="BP208" i="10"/>
  <c r="BP212" i="10" s="1"/>
  <c r="BP213" i="10" s="1"/>
  <c r="T49" i="27"/>
  <c r="BY208" i="10"/>
  <c r="AX14" i="23" s="1"/>
  <c r="AC49" i="27"/>
  <c r="CA208" i="10"/>
  <c r="CA209" i="10" s="1"/>
  <c r="AE49" i="27"/>
  <c r="BQ208" i="10"/>
  <c r="U35" i="27" s="1"/>
  <c r="U49" i="27"/>
  <c r="CG208" i="10"/>
  <c r="BF14" i="23" s="1"/>
  <c r="AK49" i="27"/>
  <c r="BX208" i="10"/>
  <c r="BX209" i="10" s="1"/>
  <c r="AB49" i="27"/>
  <c r="CF208" i="10"/>
  <c r="AJ35" i="27" s="1"/>
  <c r="AJ49" i="27"/>
  <c r="BW208" i="10"/>
  <c r="AV14" i="23" s="1"/>
  <c r="AA49" i="27"/>
  <c r="BL208" i="10"/>
  <c r="BL209" i="10" s="1"/>
  <c r="P49" i="27"/>
  <c r="BZ208" i="10"/>
  <c r="BZ209" i="10" s="1"/>
  <c r="AD49" i="27"/>
  <c r="BS208" i="10"/>
  <c r="W35" i="27" s="1"/>
  <c r="W49" i="27"/>
  <c r="BO208" i="10"/>
  <c r="BO212" i="10" s="1"/>
  <c r="BO213" i="10" s="1"/>
  <c r="S49" i="27"/>
  <c r="BU208" i="10"/>
  <c r="BU212" i="10" s="1"/>
  <c r="BU213" i="10" s="1"/>
  <c r="Y49" i="27"/>
  <c r="CC208" i="10"/>
  <c r="CC212" i="10" s="1"/>
  <c r="CC213" i="10" s="1"/>
  <c r="AG49" i="27"/>
  <c r="BV208" i="10"/>
  <c r="H23" i="30" s="1"/>
  <c r="Z49" i="27"/>
  <c r="AP137" i="9"/>
  <c r="AP140" i="9"/>
  <c r="AK35" i="27"/>
  <c r="CE212" i="10"/>
  <c r="CE213" i="10" s="1"/>
  <c r="CB47" i="9"/>
  <c r="CC46" i="9"/>
  <c r="CD46" i="9" s="1"/>
  <c r="CF46" i="9" s="1"/>
  <c r="BJ202" i="10"/>
  <c r="BJ205" i="10"/>
  <c r="BL212" i="10"/>
  <c r="BL213" i="10" s="1"/>
  <c r="AY177" i="10"/>
  <c r="AY180" i="10"/>
  <c r="AY181" i="10" s="1"/>
  <c r="D97" i="11" l="1"/>
  <c r="I37" i="9"/>
  <c r="D94" i="11"/>
  <c r="D74" i="11"/>
  <c r="D108" i="11"/>
  <c r="D67" i="11" s="1"/>
  <c r="D71" i="11"/>
  <c r="D37" i="11"/>
  <c r="N37" i="9"/>
  <c r="D48" i="11"/>
  <c r="AW149" i="10"/>
  <c r="AW150" i="10" s="1"/>
  <c r="AK183" i="9"/>
  <c r="D66" i="11" s="1"/>
  <c r="N51" i="9"/>
  <c r="CX36" i="10"/>
  <c r="CX165" i="10" s="1"/>
  <c r="CX30" i="10"/>
  <c r="CX159" i="10" s="1"/>
  <c r="CX35" i="10"/>
  <c r="CX164" i="10" s="1"/>
  <c r="CX34" i="10"/>
  <c r="CX163" i="10" s="1"/>
  <c r="CW141" i="10" s="1"/>
  <c r="CX33" i="10"/>
  <c r="CX162" i="10" s="1"/>
  <c r="CW140" i="10" s="1"/>
  <c r="CX29" i="10"/>
  <c r="CX32" i="10"/>
  <c r="CX161" i="10" s="1"/>
  <c r="CX31" i="10"/>
  <c r="CX160" i="10" s="1"/>
  <c r="CX28" i="10"/>
  <c r="CX157" i="10" s="1"/>
  <c r="CX27" i="10"/>
  <c r="CX156" i="10" s="1"/>
  <c r="CX26" i="10"/>
  <c r="CX155" i="10" s="1"/>
  <c r="CX25" i="10"/>
  <c r="E103" i="11"/>
  <c r="F38" i="11"/>
  <c r="BD14" i="23"/>
  <c r="BP209" i="10"/>
  <c r="AE35" i="27"/>
  <c r="M88" i="11" s="1"/>
  <c r="AH35" i="27"/>
  <c r="CG209" i="10"/>
  <c r="BQ212" i="10"/>
  <c r="BQ213" i="10" s="1"/>
  <c r="O35" i="27"/>
  <c r="P35" i="27"/>
  <c r="AZ14" i="23"/>
  <c r="T35" i="27"/>
  <c r="CD209" i="10"/>
  <c r="E74" i="11"/>
  <c r="CF209" i="10"/>
  <c r="J23" i="30"/>
  <c r="G23" i="27"/>
  <c r="CX142" i="10"/>
  <c r="CX154" i="10"/>
  <c r="CX158" i="10"/>
  <c r="CW152" i="10"/>
  <c r="CW22" i="10"/>
  <c r="CV23" i="10"/>
  <c r="BE14" i="23"/>
  <c r="E49" i="11"/>
  <c r="E38" i="11" s="1"/>
  <c r="CA212" i="10"/>
  <c r="CA213" i="10" s="1"/>
  <c r="BC14" i="23"/>
  <c r="AI35" i="27"/>
  <c r="Q88" i="11" s="1"/>
  <c r="CF212" i="10"/>
  <c r="CF213" i="10" s="1"/>
  <c r="CG212" i="10"/>
  <c r="CG213" i="10" s="1"/>
  <c r="I41" i="30"/>
  <c r="E69" i="11"/>
  <c r="BQ209" i="10"/>
  <c r="BN209" i="10"/>
  <c r="BR209" i="10"/>
  <c r="AA35" i="27"/>
  <c r="I88" i="11" s="1"/>
  <c r="E68" i="11"/>
  <c r="BY209" i="10"/>
  <c r="BK209" i="10"/>
  <c r="E104" i="11"/>
  <c r="F24" i="11"/>
  <c r="E99" i="11"/>
  <c r="E24" i="11"/>
  <c r="D96" i="11"/>
  <c r="E66" i="11"/>
  <c r="H31" i="9"/>
  <c r="M31" i="9"/>
  <c r="M16" i="9"/>
  <c r="M25" i="9" s="1"/>
  <c r="H16" i="9"/>
  <c r="H25" i="9" s="1"/>
  <c r="L31" i="9"/>
  <c r="E108" i="11"/>
  <c r="E98" i="11" s="1"/>
  <c r="E97" i="11"/>
  <c r="E96" i="11" s="1"/>
  <c r="D99" i="11"/>
  <c r="D24" i="11"/>
  <c r="E65" i="11"/>
  <c r="L16" i="9"/>
  <c r="L25" i="9" s="1"/>
  <c r="D75" i="11"/>
  <c r="G16" i="9"/>
  <c r="G25" i="9" s="1"/>
  <c r="D68" i="11"/>
  <c r="M17" i="9"/>
  <c r="M24" i="9" s="1"/>
  <c r="H17" i="9"/>
  <c r="H24" i="9" s="1"/>
  <c r="D69" i="11"/>
  <c r="G17" i="9"/>
  <c r="G24" i="9" s="1"/>
  <c r="D76" i="11"/>
  <c r="L17" i="9"/>
  <c r="L24" i="9" s="1"/>
  <c r="L29" i="9"/>
  <c r="L60" i="9" s="1"/>
  <c r="G27" i="9"/>
  <c r="G14" i="9"/>
  <c r="G30" i="9" s="1"/>
  <c r="D102" i="11"/>
  <c r="L54" i="9"/>
  <c r="L14" i="9"/>
  <c r="L30" i="9" s="1"/>
  <c r="D101" i="11"/>
  <c r="D104" i="11"/>
  <c r="G54" i="9"/>
  <c r="L27" i="9"/>
  <c r="G29" i="9"/>
  <c r="G60" i="9" s="1"/>
  <c r="D103" i="11"/>
  <c r="L28" i="9"/>
  <c r="G28" i="9"/>
  <c r="D65" i="11"/>
  <c r="E72" i="11"/>
  <c r="E18" i="11"/>
  <c r="H54" i="9"/>
  <c r="M28" i="9"/>
  <c r="H28" i="9"/>
  <c r="M29" i="9"/>
  <c r="M60" i="9" s="1"/>
  <c r="H14" i="9"/>
  <c r="H30" i="9" s="1"/>
  <c r="M27" i="9"/>
  <c r="H29" i="9"/>
  <c r="H60" i="9" s="1"/>
  <c r="M54" i="9"/>
  <c r="M14" i="9"/>
  <c r="M30" i="9" s="1"/>
  <c r="H27" i="9"/>
  <c r="D98" i="11"/>
  <c r="E107" i="11"/>
  <c r="E71" i="11"/>
  <c r="D49" i="11"/>
  <c r="E102" i="11"/>
  <c r="AW14" i="23"/>
  <c r="BY212" i="10"/>
  <c r="BY213" i="10" s="1"/>
  <c r="V35" i="27"/>
  <c r="BN212" i="10"/>
  <c r="BN213" i="10" s="1"/>
  <c r="BX212" i="10"/>
  <c r="BX213" i="10" s="1"/>
  <c r="BW209" i="10"/>
  <c r="AB35" i="27"/>
  <c r="AC35" i="27"/>
  <c r="K88" i="11" s="1"/>
  <c r="BW212" i="10"/>
  <c r="BW213" i="10" s="1"/>
  <c r="AG35" i="27"/>
  <c r="O88" i="11" s="1"/>
  <c r="BZ212" i="10"/>
  <c r="BZ213" i="10" s="1"/>
  <c r="BO209" i="10"/>
  <c r="BS212" i="10"/>
  <c r="BS213" i="10" s="1"/>
  <c r="AY14" i="23"/>
  <c r="S35" i="27"/>
  <c r="BS209" i="10"/>
  <c r="AD35" i="27"/>
  <c r="L88" i="11" s="1"/>
  <c r="BV209" i="10"/>
  <c r="BB14" i="23"/>
  <c r="Z35" i="27"/>
  <c r="H88" i="11" s="1"/>
  <c r="Y88" i="11" s="1"/>
  <c r="BV212" i="10"/>
  <c r="BV213" i="10" s="1"/>
  <c r="CC209" i="10"/>
  <c r="O69" i="11"/>
  <c r="O68" i="11"/>
  <c r="L69" i="11"/>
  <c r="L68" i="11"/>
  <c r="I69" i="11"/>
  <c r="I68" i="11"/>
  <c r="R69" i="11"/>
  <c r="R68" i="11"/>
  <c r="J69" i="11"/>
  <c r="J68" i="11"/>
  <c r="S69" i="11"/>
  <c r="W69" i="11" s="1"/>
  <c r="S68" i="11"/>
  <c r="W68" i="11" s="1"/>
  <c r="M69" i="11"/>
  <c r="M68" i="11"/>
  <c r="K69" i="11"/>
  <c r="K68" i="11"/>
  <c r="P69" i="11"/>
  <c r="P68" i="11"/>
  <c r="Q69" i="11"/>
  <c r="Q68" i="11"/>
  <c r="H68" i="11"/>
  <c r="Y68" i="11" s="1"/>
  <c r="H69" i="11"/>
  <c r="Y69" i="11" s="1"/>
  <c r="BU209" i="10"/>
  <c r="Y35" i="27"/>
  <c r="BJ208" i="10"/>
  <c r="N35" i="27" s="1"/>
  <c r="N49" i="27"/>
  <c r="H40" i="30"/>
  <c r="H41" i="30"/>
  <c r="J88" i="11"/>
  <c r="P88" i="11"/>
  <c r="CC47" i="9"/>
  <c r="CD47" i="9" s="1"/>
  <c r="CF47" i="9" s="1"/>
  <c r="CB48" i="9"/>
  <c r="R88" i="11"/>
  <c r="S88" i="11"/>
  <c r="W88" i="11" s="1"/>
  <c r="X69" i="11"/>
  <c r="X88" i="11"/>
  <c r="X68" i="11"/>
  <c r="G31" i="9" l="1"/>
  <c r="CW32" i="10"/>
  <c r="CW161" i="10" s="1"/>
  <c r="CW31" i="10"/>
  <c r="CW160" i="10" s="1"/>
  <c r="CW28" i="10"/>
  <c r="CW157" i="10" s="1"/>
  <c r="CW27" i="10"/>
  <c r="CW156" i="10" s="1"/>
  <c r="CW26" i="10"/>
  <c r="CW155" i="10" s="1"/>
  <c r="CW36" i="10"/>
  <c r="CW165" i="10" s="1"/>
  <c r="CW30" i="10"/>
  <c r="CW159" i="10" s="1"/>
  <c r="CW25" i="10"/>
  <c r="CW154" i="10" s="1"/>
  <c r="CW33" i="10"/>
  <c r="CW162" i="10" s="1"/>
  <c r="CV140" i="10" s="1"/>
  <c r="CW29" i="10"/>
  <c r="CW158" i="10" s="1"/>
  <c r="CW34" i="10"/>
  <c r="CW163" i="10" s="1"/>
  <c r="CV141" i="10" s="1"/>
  <c r="CW35" i="10"/>
  <c r="CW164" i="10" s="1"/>
  <c r="E36" i="11"/>
  <c r="CW142" i="10"/>
  <c r="F23" i="27"/>
  <c r="CU23" i="10"/>
  <c r="CV152" i="10"/>
  <c r="CV22" i="10"/>
  <c r="D38" i="11"/>
  <c r="D36" i="11"/>
  <c r="H51" i="9"/>
  <c r="H37" i="9"/>
  <c r="M51" i="9"/>
  <c r="M37" i="9"/>
  <c r="E67" i="11"/>
  <c r="L51" i="9"/>
  <c r="L37" i="9"/>
  <c r="G37" i="9"/>
  <c r="G51" i="9"/>
  <c r="BJ212" i="10"/>
  <c r="BJ213" i="10" s="1"/>
  <c r="BJ209" i="10"/>
  <c r="CB49" i="9"/>
  <c r="CC48" i="9"/>
  <c r="CD48" i="9" s="1"/>
  <c r="CF48" i="9" s="1"/>
  <c r="CV25" i="10" l="1"/>
  <c r="CV32" i="10"/>
  <c r="CV161" i="10" s="1"/>
  <c r="CV31" i="10"/>
  <c r="CV160" i="10" s="1"/>
  <c r="CV28" i="10"/>
  <c r="CV157" i="10" s="1"/>
  <c r="CV27" i="10"/>
  <c r="CV26" i="10"/>
  <c r="CV155" i="10" s="1"/>
  <c r="CV35" i="10"/>
  <c r="CV164" i="10" s="1"/>
  <c r="CV34" i="10"/>
  <c r="CV33" i="10"/>
  <c r="CV162" i="10" s="1"/>
  <c r="CU140" i="10" s="1"/>
  <c r="CV29" i="10"/>
  <c r="CV158" i="10" s="1"/>
  <c r="CV30" i="10"/>
  <c r="CV159" i="10" s="1"/>
  <c r="CV36" i="10"/>
  <c r="CV165" i="10" s="1"/>
  <c r="CT23" i="10"/>
  <c r="CU152" i="10"/>
  <c r="CU22" i="10"/>
  <c r="CV142" i="10"/>
  <c r="E23" i="27"/>
  <c r="CV156" i="10"/>
  <c r="CV154" i="10"/>
  <c r="CV163" i="10"/>
  <c r="CU141" i="10" s="1"/>
  <c r="CC49" i="9"/>
  <c r="CD49" i="9" s="1"/>
  <c r="CF49" i="9" s="1"/>
  <c r="CB50" i="9"/>
  <c r="CU35" i="10" l="1"/>
  <c r="CU34" i="10"/>
  <c r="CU163" i="10" s="1"/>
  <c r="CT141" i="10" s="1"/>
  <c r="CU33" i="10"/>
  <c r="CU162" i="10" s="1"/>
  <c r="CT140" i="10" s="1"/>
  <c r="CU29" i="10"/>
  <c r="CU158" i="10" s="1"/>
  <c r="CU25" i="10"/>
  <c r="CU36" i="10"/>
  <c r="CU165" i="10" s="1"/>
  <c r="CU30" i="10"/>
  <c r="CU159" i="10" s="1"/>
  <c r="CU26" i="10"/>
  <c r="CU155" i="10" s="1"/>
  <c r="CU31" i="10"/>
  <c r="CU160" i="10" s="1"/>
  <c r="CU27" i="10"/>
  <c r="CU156" i="10" s="1"/>
  <c r="CU32" i="10"/>
  <c r="CU161" i="10" s="1"/>
  <c r="CU28" i="10"/>
  <c r="CU157" i="10" s="1"/>
  <c r="CU154" i="10"/>
  <c r="CU164" i="10"/>
  <c r="D23" i="27"/>
  <c r="CU142" i="10"/>
  <c r="CT152" i="10"/>
  <c r="CT22" i="10"/>
  <c r="CC50" i="9"/>
  <c r="CD50" i="9" s="1"/>
  <c r="CF50" i="9" s="1"/>
  <c r="CB51" i="9"/>
  <c r="CT36" i="10" l="1"/>
  <c r="CT165" i="10" s="1"/>
  <c r="CT30" i="10"/>
  <c r="CT159" i="10" s="1"/>
  <c r="CT35" i="10"/>
  <c r="CT164" i="10" s="1"/>
  <c r="CT34" i="10"/>
  <c r="CT163" i="10" s="1"/>
  <c r="CT33" i="10"/>
  <c r="CT162" i="10" s="1"/>
  <c r="CT29" i="10"/>
  <c r="CT158" i="10" s="1"/>
  <c r="CT32" i="10"/>
  <c r="CT161" i="10" s="1"/>
  <c r="CT31" i="10"/>
  <c r="CT160" i="10" s="1"/>
  <c r="CT28" i="10"/>
  <c r="CT157" i="10" s="1"/>
  <c r="CT27" i="10"/>
  <c r="CT156" i="10" s="1"/>
  <c r="CT26" i="10"/>
  <c r="CT155" i="10" s="1"/>
  <c r="CT25" i="10"/>
  <c r="CT154" i="10" s="1"/>
  <c r="C23" i="27"/>
  <c r="CT142" i="10"/>
  <c r="CC51" i="9"/>
  <c r="CD51" i="9" s="1"/>
  <c r="CF51" i="9" s="1"/>
  <c r="CB52" i="9"/>
  <c r="CC52" i="9" l="1"/>
  <c r="CD52" i="9" s="1"/>
  <c r="CF52" i="9" s="1"/>
  <c r="CB53" i="9"/>
  <c r="CC53" i="9" l="1"/>
  <c r="CD53" i="9" s="1"/>
  <c r="CF53" i="9" s="1"/>
  <c r="CB54" i="9"/>
  <c r="CC54" i="9" l="1"/>
  <c r="CD54" i="9" s="1"/>
  <c r="CF54" i="9" s="1"/>
  <c r="CB55" i="9"/>
  <c r="CB56" i="9" l="1"/>
  <c r="CC55" i="9"/>
  <c r="CD55" i="9" s="1"/>
  <c r="CF55" i="9" s="1"/>
  <c r="CB57" i="9" l="1"/>
  <c r="CC56" i="9"/>
  <c r="CD56" i="9" s="1"/>
  <c r="CF56" i="9" s="1"/>
  <c r="CC57" i="9" l="1"/>
  <c r="CD57" i="9" s="1"/>
  <c r="CF57" i="9" s="1"/>
  <c r="CB58" i="9"/>
  <c r="CC58" i="9" l="1"/>
  <c r="CD58" i="9" s="1"/>
  <c r="CF58" i="9" s="1"/>
  <c r="CB59" i="9"/>
  <c r="CC59" i="9" l="1"/>
  <c r="CD59" i="9" s="1"/>
  <c r="CF59" i="9" s="1"/>
  <c r="CB60" i="9"/>
  <c r="CC60" i="9" l="1"/>
  <c r="CD60" i="9" s="1"/>
  <c r="CF60" i="9" s="1"/>
  <c r="CB61" i="9"/>
  <c r="CC61" i="9" l="1"/>
  <c r="CD61" i="9" s="1"/>
  <c r="CF61" i="9" s="1"/>
  <c r="CB62" i="9"/>
  <c r="CC62" i="9" l="1"/>
  <c r="CD62" i="9" s="1"/>
  <c r="CF62" i="9" s="1"/>
  <c r="CB63" i="9"/>
  <c r="CC63" i="9" l="1"/>
  <c r="CD63" i="9" s="1"/>
  <c r="CF63" i="9" s="1"/>
  <c r="CB64" i="9"/>
  <c r="CC64" i="9" l="1"/>
  <c r="CD64" i="9" s="1"/>
  <c r="CF64" i="9" s="1"/>
  <c r="CB65" i="9"/>
  <c r="CB66" i="9" l="1"/>
  <c r="CC65" i="9"/>
  <c r="CD65" i="9" s="1"/>
  <c r="CF65" i="9" s="1"/>
  <c r="CB67" i="9" l="1"/>
  <c r="CC66" i="9"/>
  <c r="CD66" i="9" s="1"/>
  <c r="CF66" i="9" s="1"/>
  <c r="CC67" i="9" l="1"/>
  <c r="CD67" i="9" s="1"/>
  <c r="CF67" i="9" s="1"/>
  <c r="CB68" i="9"/>
  <c r="CB69" i="9" l="1"/>
  <c r="CC68" i="9"/>
  <c r="CD68" i="9" s="1"/>
  <c r="CF68" i="9" s="1"/>
  <c r="CC69" i="9" l="1"/>
  <c r="CD69" i="9" s="1"/>
  <c r="CF69" i="9" s="1"/>
  <c r="CB70" i="9"/>
  <c r="CC70" i="9" l="1"/>
  <c r="CD70" i="9" s="1"/>
  <c r="CF70" i="9" s="1"/>
  <c r="CB71" i="9"/>
  <c r="CC71" i="9" l="1"/>
  <c r="CD71" i="9" s="1"/>
  <c r="CF71" i="9" s="1"/>
  <c r="CB72" i="9"/>
  <c r="CC72" i="9" l="1"/>
  <c r="CD72" i="9" s="1"/>
  <c r="CF72" i="9" s="1"/>
  <c r="CB73" i="9"/>
  <c r="CC73" i="9" l="1"/>
  <c r="CD73" i="9" s="1"/>
  <c r="CF73" i="9" s="1"/>
  <c r="CB74" i="9"/>
  <c r="CC74" i="9" l="1"/>
  <c r="CD74" i="9" s="1"/>
  <c r="CF74" i="9" s="1"/>
  <c r="CB75" i="9"/>
  <c r="CC75" i="9" l="1"/>
  <c r="CD75" i="9" s="1"/>
  <c r="CF75" i="9" s="1"/>
  <c r="CB76" i="9"/>
  <c r="CB77" i="9" l="1"/>
  <c r="CC76" i="9"/>
  <c r="CD76" i="9" s="1"/>
  <c r="CF76" i="9" s="1"/>
  <c r="CB78" i="9" l="1"/>
  <c r="CC77" i="9"/>
  <c r="CD77" i="9" s="1"/>
  <c r="CF77" i="9" s="1"/>
  <c r="CB79" i="9" l="1"/>
  <c r="CC78" i="9"/>
  <c r="CD78" i="9" s="1"/>
  <c r="CF78" i="9" s="1"/>
  <c r="CC79" i="9" l="1"/>
  <c r="CD79" i="9" s="1"/>
  <c r="CF79" i="9" s="1"/>
  <c r="CB80" i="9"/>
  <c r="CB81" i="9" l="1"/>
  <c r="CC80" i="9"/>
  <c r="CD80" i="9" s="1"/>
  <c r="CF80" i="9" s="1"/>
  <c r="CB82" i="9" l="1"/>
  <c r="CC81" i="9"/>
  <c r="CD81" i="9" s="1"/>
  <c r="CF81" i="9" s="1"/>
  <c r="CB83" i="9" l="1"/>
  <c r="CC82" i="9"/>
  <c r="CD82" i="9" s="1"/>
  <c r="CF82" i="9" s="1"/>
  <c r="CB84" i="9" l="1"/>
  <c r="CC83" i="9"/>
  <c r="CD83" i="9" s="1"/>
  <c r="CF83" i="9" s="1"/>
  <c r="CB85" i="9" l="1"/>
  <c r="CC84" i="9"/>
  <c r="CD84" i="9" s="1"/>
  <c r="CF84" i="9" s="1"/>
  <c r="CB86" i="9" l="1"/>
  <c r="CC85" i="9"/>
  <c r="CD85" i="9" s="1"/>
  <c r="CF85" i="9" s="1"/>
  <c r="CB87" i="9" l="1"/>
  <c r="CC86" i="9"/>
  <c r="CD86" i="9" s="1"/>
  <c r="CF86" i="9" s="1"/>
  <c r="CC87" i="9" l="1"/>
  <c r="CD87" i="9" s="1"/>
  <c r="CF87" i="9" s="1"/>
  <c r="CB88" i="9"/>
  <c r="CC88" i="9" l="1"/>
  <c r="CD88" i="9" s="1"/>
  <c r="CF88" i="9" s="1"/>
  <c r="CB89" i="9"/>
  <c r="CB90" i="9" l="1"/>
  <c r="CC89" i="9"/>
  <c r="CD89" i="9" s="1"/>
  <c r="CF89" i="9" s="1"/>
  <c r="CB91" i="9" l="1"/>
  <c r="CC90" i="9"/>
  <c r="CD90" i="9" s="1"/>
  <c r="CF90" i="9" s="1"/>
  <c r="CC91" i="9" l="1"/>
  <c r="CD91" i="9" s="1"/>
  <c r="CF91" i="9" s="1"/>
  <c r="CB92" i="9"/>
  <c r="CC92" i="9" l="1"/>
  <c r="CD92" i="9" s="1"/>
  <c r="CF92" i="9" s="1"/>
  <c r="CB93" i="9"/>
  <c r="CC93" i="9" l="1"/>
  <c r="CD93" i="9" s="1"/>
  <c r="CF93" i="9" s="1"/>
  <c r="CB94" i="9"/>
  <c r="CC94" i="9" l="1"/>
  <c r="CD94" i="9" s="1"/>
  <c r="CF94" i="9" s="1"/>
  <c r="CB95" i="9"/>
  <c r="CC95" i="9" l="1"/>
  <c r="CD95" i="9" s="1"/>
  <c r="CF95" i="9" s="1"/>
  <c r="CB96" i="9"/>
  <c r="CB97" i="9" l="1"/>
  <c r="CC96" i="9"/>
  <c r="CD96" i="9" s="1"/>
  <c r="CF96" i="9" s="1"/>
  <c r="CC97" i="9" l="1"/>
  <c r="CD97" i="9" s="1"/>
  <c r="CF97" i="9" s="1"/>
  <c r="CB98" i="9"/>
  <c r="CB99" i="9" l="1"/>
  <c r="CC98" i="9"/>
  <c r="CD98" i="9" s="1"/>
  <c r="CF98" i="9" s="1"/>
  <c r="CB100" i="9" l="1"/>
  <c r="CC99" i="9"/>
  <c r="CD99" i="9" s="1"/>
  <c r="CF99" i="9" s="1"/>
  <c r="CB101" i="9" l="1"/>
  <c r="CC100" i="9"/>
  <c r="CD100" i="9" s="1"/>
  <c r="CF100" i="9" s="1"/>
  <c r="CB102" i="9" l="1"/>
  <c r="CC101" i="9"/>
  <c r="CD101" i="9" s="1"/>
  <c r="CF101" i="9" s="1"/>
  <c r="CB103" i="9" l="1"/>
  <c r="CC102" i="9"/>
  <c r="CD102" i="9" s="1"/>
  <c r="CF102" i="9" s="1"/>
  <c r="CC103" i="9" l="1"/>
  <c r="CD103" i="9" s="1"/>
  <c r="CF103" i="9" s="1"/>
  <c r="CB104" i="9"/>
  <c r="CC104" i="9" l="1"/>
  <c r="CD104" i="9" s="1"/>
  <c r="CF104" i="9" s="1"/>
  <c r="CB105" i="9"/>
  <c r="CC105" i="9" l="1"/>
  <c r="CD105" i="9" s="1"/>
  <c r="CF105" i="9" s="1"/>
  <c r="CB106" i="9"/>
  <c r="CB107" i="9" l="1"/>
  <c r="CC106" i="9"/>
  <c r="CD106" i="9" s="1"/>
  <c r="CF106" i="9" s="1"/>
  <c r="CB108" i="9" l="1"/>
  <c r="CC107" i="9"/>
  <c r="CD107" i="9" s="1"/>
  <c r="CF107" i="9" s="1"/>
  <c r="CC108" i="9" l="1"/>
  <c r="CD108" i="9" s="1"/>
  <c r="CF108" i="9" s="1"/>
  <c r="CB109" i="9"/>
  <c r="CC109" i="9" l="1"/>
  <c r="CD109" i="9" s="1"/>
  <c r="CF109" i="9" s="1"/>
  <c r="CB110" i="9"/>
  <c r="CC110" i="9" l="1"/>
  <c r="CD110" i="9" s="1"/>
  <c r="CF110" i="9" s="1"/>
  <c r="CB111" i="9"/>
  <c r="CC111" i="9" l="1"/>
  <c r="CD111" i="9" s="1"/>
  <c r="CF111" i="9" s="1"/>
  <c r="CB112" i="9"/>
  <c r="CC112" i="9" l="1"/>
  <c r="CD112" i="9" s="1"/>
  <c r="CF112" i="9" s="1"/>
  <c r="CB113" i="9"/>
  <c r="CB114" i="9" l="1"/>
  <c r="CC113" i="9"/>
  <c r="CD113" i="9" s="1"/>
  <c r="CF113" i="9" s="1"/>
  <c r="CB115" i="9" l="1"/>
  <c r="CC114" i="9"/>
  <c r="CD114" i="9" s="1"/>
  <c r="CF114" i="9" s="1"/>
  <c r="CC115" i="9" l="1"/>
  <c r="CD115" i="9" s="1"/>
  <c r="CF115" i="9" s="1"/>
  <c r="CB116" i="9"/>
  <c r="CB117" i="9" l="1"/>
  <c r="CC116" i="9"/>
  <c r="CD116" i="9" s="1"/>
  <c r="CF116" i="9" s="1"/>
  <c r="CC117" i="9" l="1"/>
  <c r="CD117" i="9" s="1"/>
  <c r="CF117" i="9" s="1"/>
  <c r="CB118" i="9"/>
  <c r="CB119" i="9" l="1"/>
  <c r="CC118" i="9"/>
  <c r="CD118" i="9" s="1"/>
  <c r="CF118" i="9" s="1"/>
  <c r="CC119" i="9" l="1"/>
  <c r="CD119" i="9" s="1"/>
  <c r="CF119" i="9" s="1"/>
  <c r="CB120" i="9"/>
  <c r="CC120" i="9" l="1"/>
  <c r="CD120" i="9" s="1"/>
  <c r="CF120" i="9" s="1"/>
  <c r="CB121" i="9"/>
  <c r="CC121" i="9" l="1"/>
  <c r="CD121" i="9" s="1"/>
  <c r="CF121" i="9" s="1"/>
  <c r="CB122" i="9"/>
  <c r="CC122" i="9" l="1"/>
  <c r="CD122" i="9" s="1"/>
  <c r="CF122" i="9" s="1"/>
  <c r="CB123" i="9"/>
  <c r="CB124" i="9" l="1"/>
  <c r="CC123" i="9"/>
  <c r="CD123" i="9" s="1"/>
  <c r="CF123" i="9" s="1"/>
  <c r="CC124" i="9" l="1"/>
  <c r="CD124" i="9" s="1"/>
  <c r="CF124" i="9" s="1"/>
  <c r="CB125" i="9"/>
  <c r="CC125" i="9" l="1"/>
  <c r="CD125" i="9" s="1"/>
  <c r="CF125" i="9" s="1"/>
  <c r="CB126" i="9"/>
  <c r="CC126" i="9" l="1"/>
  <c r="CD126" i="9" s="1"/>
  <c r="CF126" i="9" s="1"/>
  <c r="CB127" i="9"/>
  <c r="CB128" i="9" l="1"/>
  <c r="CC127" i="9"/>
  <c r="CD127" i="9" s="1"/>
  <c r="CF127" i="9" s="1"/>
  <c r="CB129" i="9" l="1"/>
  <c r="CC128" i="9"/>
  <c r="CD128" i="9" s="1"/>
  <c r="CF128" i="9" s="1"/>
  <c r="CC129" i="9" l="1"/>
  <c r="CD129" i="9" s="1"/>
  <c r="CF129" i="9" s="1"/>
  <c r="CB130" i="9"/>
  <c r="CC130" i="9" l="1"/>
  <c r="CD130" i="9" s="1"/>
  <c r="CF130" i="9" s="1"/>
  <c r="CB131" i="9"/>
  <c r="CC131" i="9" l="1"/>
  <c r="CD131" i="9" s="1"/>
  <c r="CF131" i="9" s="1"/>
  <c r="CB132" i="9"/>
  <c r="CC132" i="9" l="1"/>
  <c r="CD132" i="9" s="1"/>
  <c r="CF132" i="9" s="1"/>
  <c r="CB133" i="9"/>
  <c r="CC133" i="9" l="1"/>
  <c r="CD133" i="9" s="1"/>
  <c r="CF133" i="9" s="1"/>
  <c r="CB134" i="9"/>
  <c r="CC134" i="9" l="1"/>
  <c r="CD134" i="9" s="1"/>
  <c r="CF134" i="9" s="1"/>
  <c r="CB135" i="9"/>
  <c r="CC135" i="9" l="1"/>
  <c r="CD135" i="9" s="1"/>
  <c r="CF135" i="9" s="1"/>
  <c r="CB136" i="9"/>
  <c r="CB137" i="9" l="1"/>
  <c r="CC136" i="9"/>
  <c r="CD136" i="9" s="1"/>
  <c r="CF136" i="9" s="1"/>
  <c r="CB138" i="9" l="1"/>
  <c r="CC137" i="9"/>
  <c r="CD137" i="9" s="1"/>
  <c r="CF137" i="9" s="1"/>
  <c r="CC138" i="9" l="1"/>
  <c r="CD138" i="9" s="1"/>
  <c r="CF138" i="9" s="1"/>
  <c r="CB139" i="9"/>
  <c r="CC139" i="9" l="1"/>
  <c r="CD139" i="9" s="1"/>
  <c r="CF139" i="9" s="1"/>
  <c r="CB140" i="9"/>
  <c r="CC140" i="9" l="1"/>
  <c r="CD140" i="9" s="1"/>
  <c r="CF140" i="9" s="1"/>
  <c r="CB141" i="9"/>
  <c r="CC141" i="9" l="1"/>
  <c r="CD141" i="9" s="1"/>
  <c r="CF141" i="9" s="1"/>
  <c r="CB142" i="9"/>
  <c r="CC142" i="9" l="1"/>
  <c r="CD142" i="9" s="1"/>
  <c r="CF142" i="9" s="1"/>
  <c r="CB143" i="9"/>
  <c r="CC143" i="9" l="1"/>
  <c r="CD143" i="9" s="1"/>
  <c r="CF143" i="9" s="1"/>
  <c r="CB144" i="9"/>
  <c r="CB145" i="9" l="1"/>
  <c r="CC144" i="9"/>
  <c r="CD144" i="9" s="1"/>
  <c r="CF144" i="9" s="1"/>
  <c r="CC145" i="9" l="1"/>
  <c r="CD145" i="9" s="1"/>
  <c r="CF145" i="9" s="1"/>
  <c r="CB146" i="9"/>
  <c r="CC146" i="9" l="1"/>
  <c r="CD146" i="9" s="1"/>
  <c r="CF146" i="9" s="1"/>
  <c r="CB147" i="9"/>
  <c r="CB148" i="9" l="1"/>
  <c r="CC147" i="9"/>
  <c r="CD147" i="9" s="1"/>
  <c r="CF147" i="9" s="1"/>
  <c r="CB149" i="9" l="1"/>
  <c r="CC148" i="9"/>
  <c r="CD148" i="9" s="1"/>
  <c r="CF148" i="9" s="1"/>
  <c r="CC149" i="9" l="1"/>
  <c r="CD149" i="9" s="1"/>
  <c r="CF149" i="9" s="1"/>
  <c r="CB150" i="9"/>
  <c r="CC150" i="9" l="1"/>
  <c r="CD150" i="9" s="1"/>
  <c r="CF150" i="9" s="1"/>
  <c r="CB151" i="9"/>
  <c r="CC151" i="9" l="1"/>
  <c r="CD151" i="9" s="1"/>
  <c r="CF151" i="9" s="1"/>
  <c r="CB152" i="9"/>
  <c r="CC152" i="9" l="1"/>
  <c r="CD152" i="9" s="1"/>
  <c r="CF152" i="9" s="1"/>
  <c r="CB153" i="9"/>
  <c r="CC153" i="9" l="1"/>
  <c r="CD153" i="9" s="1"/>
  <c r="CF153" i="9" s="1"/>
  <c r="CB154" i="9"/>
  <c r="CC154" i="9" l="1"/>
  <c r="CD154" i="9" s="1"/>
  <c r="CF154" i="9" s="1"/>
  <c r="CB155" i="9"/>
  <c r="CB156" i="9" l="1"/>
  <c r="CC155" i="9"/>
  <c r="CD155" i="9" s="1"/>
  <c r="CF155" i="9" s="1"/>
  <c r="CC156" i="9" l="1"/>
  <c r="CD156" i="9" s="1"/>
  <c r="CF156" i="9" s="1"/>
  <c r="CB157" i="9"/>
  <c r="CB158" i="9" l="1"/>
  <c r="CC157" i="9"/>
  <c r="CD157" i="9" s="1"/>
  <c r="CF157" i="9" s="1"/>
  <c r="CB159" i="9" l="1"/>
  <c r="CC158" i="9"/>
  <c r="CD158" i="9" s="1"/>
  <c r="CF158" i="9" s="1"/>
  <c r="CC159" i="9" l="1"/>
  <c r="CD159" i="9" s="1"/>
  <c r="CF159" i="9" s="1"/>
  <c r="CB160" i="9"/>
  <c r="CC160" i="9" l="1"/>
  <c r="CD160" i="9" s="1"/>
  <c r="CF160" i="9" s="1"/>
  <c r="CB161" i="9"/>
  <c r="CC161" i="9" l="1"/>
  <c r="CD161" i="9" s="1"/>
  <c r="CF161" i="9" s="1"/>
  <c r="CB162" i="9"/>
  <c r="CC162" i="9" l="1"/>
  <c r="CD162" i="9" s="1"/>
  <c r="CF162" i="9" s="1"/>
  <c r="CB163" i="9"/>
  <c r="CC163" i="9" l="1"/>
  <c r="CD163" i="9" s="1"/>
  <c r="CF163" i="9" s="1"/>
  <c r="CB164" i="9"/>
  <c r="CC164" i="9" l="1"/>
  <c r="CD164" i="9" s="1"/>
  <c r="CF164" i="9" s="1"/>
  <c r="CB165" i="9"/>
  <c r="CC165" i="9" l="1"/>
  <c r="CD165" i="9" s="1"/>
  <c r="CF165" i="9" s="1"/>
  <c r="CB166" i="9"/>
  <c r="CC166" i="9" l="1"/>
  <c r="CD166" i="9" s="1"/>
  <c r="CF166" i="9" s="1"/>
  <c r="CB167" i="9"/>
  <c r="CC167" i="9" l="1"/>
  <c r="CD167" i="9" s="1"/>
  <c r="CF167" i="9" s="1"/>
  <c r="CB168" i="9"/>
  <c r="CB169" i="9" l="1"/>
  <c r="CC168" i="9"/>
  <c r="CD168" i="9" s="1"/>
  <c r="CF168" i="9" s="1"/>
  <c r="CC169" i="9" l="1"/>
  <c r="CD169" i="9" s="1"/>
  <c r="CF169" i="9" s="1"/>
  <c r="CB170" i="9"/>
  <c r="CC170" i="9" l="1"/>
  <c r="CD170" i="9" s="1"/>
  <c r="CF170" i="9" s="1"/>
  <c r="CB171" i="9"/>
  <c r="CC171" i="9" l="1"/>
  <c r="CD171" i="9" s="1"/>
  <c r="CF171" i="9" s="1"/>
  <c r="CB172" i="9"/>
  <c r="CC172" i="9" l="1"/>
  <c r="CD172" i="9" s="1"/>
  <c r="CF172" i="9" s="1"/>
  <c r="CB173" i="9"/>
  <c r="CC173" i="9" l="1"/>
  <c r="CD173" i="9" s="1"/>
  <c r="CF173" i="9" s="1"/>
  <c r="CB174" i="9"/>
  <c r="CC174" i="9" l="1"/>
  <c r="CD174" i="9" s="1"/>
  <c r="CF174" i="9" s="1"/>
  <c r="CB175" i="9"/>
  <c r="CC175" i="9" l="1"/>
  <c r="CD175" i="9" s="1"/>
  <c r="CF175" i="9" s="1"/>
  <c r="CB176" i="9"/>
  <c r="CB177" i="9" l="1"/>
  <c r="CC176" i="9"/>
  <c r="CD176" i="9" s="1"/>
  <c r="CF176" i="9" s="1"/>
  <c r="CB178" i="9" l="1"/>
  <c r="CC177" i="9"/>
  <c r="CD177" i="9" s="1"/>
  <c r="CF177" i="9" s="1"/>
  <c r="CC178" i="9" l="1"/>
  <c r="CD178" i="9" s="1"/>
  <c r="CF178" i="9" s="1"/>
  <c r="CB179" i="9"/>
  <c r="CB180" i="9" l="1"/>
  <c r="CC179" i="9"/>
  <c r="CD179" i="9" s="1"/>
  <c r="CF179" i="9" s="1"/>
  <c r="CB181" i="9" l="1"/>
  <c r="CC180" i="9"/>
  <c r="CD180" i="9" s="1"/>
  <c r="CF180" i="9" s="1"/>
  <c r="CB182" i="9" l="1"/>
  <c r="CC181" i="9"/>
  <c r="CD181" i="9" s="1"/>
  <c r="CF181" i="9" s="1"/>
  <c r="CB183" i="9" l="1"/>
  <c r="CC182" i="9"/>
  <c r="CD182" i="9" s="1"/>
  <c r="CF182" i="9" s="1"/>
  <c r="CB184" i="9" l="1"/>
  <c r="CC183" i="9"/>
  <c r="CD183" i="9" s="1"/>
  <c r="CF183" i="9" s="1"/>
  <c r="CB185" i="9" l="1"/>
  <c r="CC184" i="9"/>
  <c r="CD184" i="9" s="1"/>
  <c r="CF184" i="9" s="1"/>
  <c r="CB186" i="9" l="1"/>
  <c r="CC185" i="9"/>
  <c r="CD185" i="9" s="1"/>
  <c r="CF185" i="9" s="1"/>
  <c r="CB187" i="9" l="1"/>
  <c r="CC186" i="9"/>
  <c r="CD186" i="9" s="1"/>
  <c r="CF186" i="9" s="1"/>
  <c r="CB188" i="9" l="1"/>
  <c r="CC187" i="9"/>
  <c r="CD187" i="9" s="1"/>
  <c r="CF187" i="9" s="1"/>
  <c r="CB189" i="9" l="1"/>
  <c r="CC188" i="9"/>
  <c r="CD188" i="9" s="1"/>
  <c r="CF188" i="9" s="1"/>
  <c r="CC189" i="9" l="1"/>
  <c r="CD189" i="9" s="1"/>
  <c r="CF189" i="9" s="1"/>
  <c r="CB190" i="9"/>
  <c r="CC190" i="9" l="1"/>
  <c r="CD190" i="9" s="1"/>
  <c r="CF190" i="9" s="1"/>
  <c r="CB191" i="9"/>
  <c r="CC191" i="9" l="1"/>
  <c r="CD191" i="9" s="1"/>
  <c r="CF191" i="9" s="1"/>
  <c r="CB192" i="9"/>
  <c r="CC192" i="9" l="1"/>
  <c r="CD192" i="9" s="1"/>
  <c r="CF192" i="9" s="1"/>
  <c r="CB193" i="9"/>
  <c r="CB194" i="9" l="1"/>
  <c r="CC193" i="9"/>
  <c r="CD193" i="9" s="1"/>
  <c r="CF193" i="9" s="1"/>
  <c r="CC194" i="9" l="1"/>
  <c r="CD194" i="9" s="1"/>
  <c r="CF194" i="9" s="1"/>
  <c r="CB195" i="9"/>
  <c r="CB196" i="9" l="1"/>
  <c r="CC195" i="9"/>
  <c r="CD195" i="9" s="1"/>
  <c r="CF195" i="9" s="1"/>
  <c r="CB197" i="9" l="1"/>
  <c r="CC196" i="9"/>
  <c r="CD196" i="9" s="1"/>
  <c r="CF196" i="9" s="1"/>
  <c r="CB198" i="9" l="1"/>
  <c r="CC197" i="9"/>
  <c r="CD197" i="9" s="1"/>
  <c r="CF197" i="9" s="1"/>
  <c r="CB199" i="9" l="1"/>
  <c r="CC198" i="9"/>
  <c r="CD198" i="9" s="1"/>
  <c r="CF198" i="9" s="1"/>
  <c r="CC199" i="9" l="1"/>
  <c r="CD199" i="9" s="1"/>
  <c r="CF199" i="9" s="1"/>
  <c r="CB200" i="9"/>
  <c r="CC200" i="9" l="1"/>
  <c r="CD200" i="9" s="1"/>
  <c r="CF200" i="9" s="1"/>
  <c r="CB201" i="9"/>
  <c r="CC201" i="9" l="1"/>
  <c r="CD201" i="9" s="1"/>
  <c r="CF201" i="9" s="1"/>
  <c r="CB202" i="9"/>
  <c r="CC202" i="9" l="1"/>
  <c r="CD202" i="9" s="1"/>
  <c r="CF202" i="9" s="1"/>
  <c r="CB203" i="9"/>
  <c r="CC203" i="9" l="1"/>
  <c r="CD203" i="9" s="1"/>
  <c r="CF203" i="9" s="1"/>
  <c r="CB204" i="9"/>
  <c r="CC204" i="9" l="1"/>
  <c r="CD204" i="9" s="1"/>
  <c r="CF204" i="9" s="1"/>
  <c r="CB205" i="9"/>
  <c r="CC205" i="9" l="1"/>
  <c r="CD205" i="9" s="1"/>
  <c r="CF205" i="9" s="1"/>
  <c r="CB206" i="9"/>
  <c r="CC206" i="9" l="1"/>
  <c r="CD206" i="9" s="1"/>
  <c r="CF206" i="9" s="1"/>
  <c r="CB207" i="9"/>
  <c r="CC207" i="9" l="1"/>
  <c r="CD207" i="9" s="1"/>
  <c r="CF207" i="9" s="1"/>
  <c r="CB208" i="9"/>
  <c r="CC208" i="9" l="1"/>
  <c r="CD208" i="9" s="1"/>
  <c r="CF208" i="9" s="1"/>
  <c r="CB209" i="9"/>
  <c r="CC209" i="9" l="1"/>
  <c r="CD209" i="9" s="1"/>
  <c r="CF209" i="9" s="1"/>
  <c r="CB210" i="9"/>
  <c r="CC210" i="9" l="1"/>
  <c r="CD210" i="9" s="1"/>
  <c r="CF210" i="9" s="1"/>
  <c r="CB211" i="9"/>
  <c r="CC211" i="9" l="1"/>
  <c r="CD211" i="9" s="1"/>
  <c r="CF211" i="9" s="1"/>
  <c r="CB212" i="9"/>
  <c r="CC212" i="9" l="1"/>
  <c r="CD212" i="9" s="1"/>
  <c r="CF212" i="9" s="1"/>
  <c r="CB213" i="9"/>
  <c r="CC213" i="9" l="1"/>
  <c r="CD213" i="9" s="1"/>
  <c r="CF213" i="9" s="1"/>
  <c r="CB214" i="9"/>
  <c r="CC214" i="9" l="1"/>
  <c r="CD214" i="9" s="1"/>
  <c r="CF214" i="9" s="1"/>
  <c r="CB215" i="9"/>
  <c r="CC215" i="9" l="1"/>
  <c r="CD215" i="9" s="1"/>
  <c r="CF215" i="9" s="1"/>
  <c r="CB216" i="9"/>
  <c r="CB217" i="9" l="1"/>
  <c r="CC216" i="9"/>
  <c r="CD216" i="9" s="1"/>
  <c r="CF216" i="9" s="1"/>
  <c r="CB218" i="9" l="1"/>
  <c r="CC217" i="9"/>
  <c r="CD217" i="9" s="1"/>
  <c r="CF217" i="9" s="1"/>
  <c r="CB219" i="9" l="1"/>
  <c r="CC218" i="9"/>
  <c r="CD218" i="9" s="1"/>
  <c r="CF218" i="9" s="1"/>
  <c r="CC219" i="9" l="1"/>
  <c r="CD219" i="9" s="1"/>
  <c r="CF219" i="9" s="1"/>
  <c r="CB220" i="9"/>
  <c r="CC220" i="9" l="1"/>
  <c r="CD220" i="9" s="1"/>
  <c r="CF220" i="9" s="1"/>
  <c r="CB221" i="9"/>
  <c r="CC221" i="9" l="1"/>
  <c r="CD221" i="9" s="1"/>
  <c r="CF221" i="9" s="1"/>
  <c r="CB222" i="9"/>
  <c r="CC222" i="9" l="1"/>
  <c r="CD222" i="9" s="1"/>
  <c r="CF222" i="9" s="1"/>
  <c r="CB223" i="9"/>
  <c r="CC223" i="9" l="1"/>
  <c r="CD223" i="9" s="1"/>
  <c r="CF223" i="9" s="1"/>
  <c r="CB224" i="9"/>
  <c r="CC224" i="9" l="1"/>
  <c r="CD224" i="9" s="1"/>
  <c r="CF224" i="9" s="1"/>
  <c r="CB225" i="9"/>
  <c r="CB226" i="9" l="1"/>
  <c r="CC225" i="9"/>
  <c r="CD225" i="9" s="1"/>
  <c r="CF225" i="9" s="1"/>
  <c r="CC226" i="9" l="1"/>
  <c r="CD226" i="9" s="1"/>
  <c r="CF226" i="9" s="1"/>
  <c r="CB227" i="9"/>
  <c r="CC227" i="9" l="1"/>
  <c r="CD227" i="9" s="1"/>
  <c r="CF227" i="9" s="1"/>
  <c r="CB228" i="9"/>
  <c r="CC228" i="9" l="1"/>
  <c r="CD228" i="9" s="1"/>
  <c r="CF228" i="9" s="1"/>
  <c r="CB229" i="9"/>
  <c r="CC229" i="9" l="1"/>
  <c r="CD229" i="9" s="1"/>
  <c r="CF229" i="9" s="1"/>
  <c r="CB230" i="9"/>
  <c r="CC230" i="9" l="1"/>
  <c r="CD230" i="9" s="1"/>
  <c r="CF230" i="9" s="1"/>
  <c r="CB231" i="9"/>
  <c r="CC231" i="9" l="1"/>
  <c r="CD231" i="9" s="1"/>
  <c r="CF231" i="9" s="1"/>
  <c r="CB232" i="9"/>
  <c r="CC232" i="9" l="1"/>
  <c r="CD232" i="9" s="1"/>
  <c r="CF232" i="9" s="1"/>
  <c r="CB233" i="9"/>
  <c r="CC233" i="9" l="1"/>
  <c r="CD233" i="9" s="1"/>
  <c r="CF233" i="9" s="1"/>
  <c r="CB234" i="9"/>
  <c r="CC234" i="9" l="1"/>
  <c r="CD234" i="9" s="1"/>
  <c r="CF234" i="9" s="1"/>
  <c r="CB235" i="9"/>
  <c r="CC235" i="9" l="1"/>
  <c r="CD235" i="9" s="1"/>
  <c r="CF235" i="9" s="1"/>
  <c r="CB236" i="9"/>
  <c r="CB237" i="9" l="1"/>
  <c r="CC236" i="9"/>
  <c r="CD236" i="9" s="1"/>
  <c r="CF236" i="9" s="1"/>
  <c r="CB238" i="9" l="1"/>
  <c r="CC237" i="9"/>
  <c r="CD237" i="9" s="1"/>
  <c r="CF237" i="9" s="1"/>
  <c r="CB239" i="9" l="1"/>
  <c r="CC238" i="9"/>
  <c r="CD238" i="9" s="1"/>
  <c r="CF238" i="9" s="1"/>
  <c r="CC239" i="9" l="1"/>
  <c r="CD239" i="9" s="1"/>
  <c r="CF239" i="9" s="1"/>
  <c r="CB240" i="9"/>
  <c r="CC240" i="9" l="1"/>
  <c r="CD240" i="9" s="1"/>
  <c r="CF240" i="9" s="1"/>
  <c r="CB241" i="9"/>
  <c r="CB242" i="9" l="1"/>
  <c r="CC241" i="9"/>
  <c r="CD241" i="9" s="1"/>
  <c r="CF241" i="9" s="1"/>
  <c r="CC242" i="9" l="1"/>
  <c r="CD242" i="9" s="1"/>
  <c r="CF242" i="9" s="1"/>
  <c r="CB243" i="9"/>
  <c r="CC243" i="9" l="1"/>
  <c r="CD243" i="9" s="1"/>
  <c r="CF243" i="9" s="1"/>
  <c r="CB244" i="9"/>
  <c r="CC244" i="9" l="1"/>
  <c r="CD244" i="9" s="1"/>
  <c r="CF244" i="9" s="1"/>
  <c r="CB245" i="9"/>
  <c r="CC245" i="9" l="1"/>
  <c r="CD245" i="9" s="1"/>
  <c r="CF245" i="9" s="1"/>
  <c r="CB246" i="9"/>
  <c r="CC246" i="9" l="1"/>
  <c r="CD246" i="9" s="1"/>
  <c r="CF246" i="9" s="1"/>
  <c r="CB247" i="9"/>
  <c r="CC247" i="9" l="1"/>
  <c r="CD247" i="9" s="1"/>
  <c r="CF247" i="9" s="1"/>
  <c r="CB248" i="9"/>
  <c r="CC248" i="9" l="1"/>
  <c r="CD248" i="9" s="1"/>
  <c r="CF248" i="9" s="1"/>
  <c r="CB249" i="9"/>
  <c r="CC249" i="9" l="1"/>
  <c r="CD249" i="9" s="1"/>
  <c r="CF249" i="9" s="1"/>
  <c r="CB250" i="9"/>
  <c r="CB251" i="9" l="1"/>
  <c r="CC250" i="9"/>
  <c r="CD250" i="9" s="1"/>
  <c r="CF250" i="9" s="1"/>
  <c r="CC251" i="9" l="1"/>
  <c r="CD251" i="9" s="1"/>
  <c r="CF251" i="9" s="1"/>
  <c r="CB252" i="9"/>
  <c r="CC252" i="9" l="1"/>
  <c r="CD252" i="9" s="1"/>
  <c r="CF252" i="9" s="1"/>
  <c r="CB253" i="9"/>
  <c r="CC253" i="9" l="1"/>
  <c r="CD253" i="9" s="1"/>
  <c r="CF253" i="9" s="1"/>
  <c r="CB254" i="9"/>
  <c r="CB255" i="9" l="1"/>
  <c r="CC254" i="9"/>
  <c r="CD254" i="9" s="1"/>
  <c r="CF254" i="9" s="1"/>
  <c r="CC255" i="9" l="1"/>
  <c r="CD255" i="9" s="1"/>
  <c r="CF255" i="9" s="1"/>
  <c r="CB256" i="9"/>
  <c r="CC256" i="9" l="1"/>
  <c r="CD256" i="9" s="1"/>
  <c r="CF256" i="9" s="1"/>
  <c r="CB257" i="9"/>
  <c r="CB258" i="9" l="1"/>
  <c r="CC257" i="9"/>
  <c r="CD257" i="9" s="1"/>
  <c r="CF257" i="9" s="1"/>
  <c r="CB259" i="9" l="1"/>
  <c r="CC258" i="9"/>
  <c r="CD258" i="9" s="1"/>
  <c r="CF258" i="9" s="1"/>
  <c r="CC259" i="9" l="1"/>
  <c r="CD259" i="9" s="1"/>
  <c r="CF259" i="9" s="1"/>
  <c r="CB260" i="9"/>
  <c r="CC260" i="9" l="1"/>
  <c r="CD260" i="9" s="1"/>
  <c r="CF260" i="9" s="1"/>
  <c r="CB261" i="9"/>
  <c r="CC261" i="9" l="1"/>
  <c r="CD261" i="9" s="1"/>
  <c r="CF261" i="9" s="1"/>
  <c r="CB262" i="9"/>
  <c r="CB263" i="9" l="1"/>
  <c r="CC262" i="9"/>
  <c r="CD262" i="9" s="1"/>
  <c r="CF262" i="9" s="1"/>
  <c r="CC263" i="9" l="1"/>
  <c r="CD263" i="9" s="1"/>
  <c r="CF263" i="9" s="1"/>
  <c r="CB264" i="9"/>
  <c r="CB265" i="9" l="1"/>
  <c r="CC264" i="9"/>
  <c r="CD264" i="9" s="1"/>
  <c r="CF264" i="9" s="1"/>
  <c r="CC265" i="9" l="1"/>
  <c r="CD265" i="9" s="1"/>
  <c r="CF265" i="9" s="1"/>
  <c r="CB266" i="9"/>
  <c r="CB267" i="9" l="1"/>
  <c r="CC266" i="9"/>
  <c r="CD266" i="9" s="1"/>
  <c r="CF266" i="9" s="1"/>
  <c r="CB268" i="9" l="1"/>
  <c r="CC267" i="9"/>
  <c r="CD267" i="9" s="1"/>
  <c r="CF267" i="9" s="1"/>
  <c r="CC268" i="9" l="1"/>
  <c r="CD268" i="9" s="1"/>
  <c r="CF268" i="9" s="1"/>
  <c r="CB269" i="9"/>
  <c r="CC269" i="9" l="1"/>
  <c r="CD269" i="9" s="1"/>
  <c r="CF269" i="9" s="1"/>
  <c r="CB270" i="9"/>
  <c r="CC270" i="9" l="1"/>
  <c r="CD270" i="9" s="1"/>
  <c r="CF270" i="9" s="1"/>
  <c r="CB271" i="9"/>
  <c r="CC271" i="9" l="1"/>
  <c r="CD271" i="9" s="1"/>
  <c r="CF271" i="9" s="1"/>
  <c r="CB272" i="9"/>
  <c r="CC272" i="9" l="1"/>
  <c r="CD272" i="9" s="1"/>
  <c r="CF272" i="9" s="1"/>
  <c r="CB273" i="9"/>
  <c r="CC273" i="9" l="1"/>
  <c r="CD273" i="9" s="1"/>
  <c r="CF273" i="9" s="1"/>
  <c r="CB274" i="9"/>
  <c r="CC274" i="9" l="1"/>
  <c r="CD274" i="9" s="1"/>
  <c r="CF274" i="9" s="1"/>
  <c r="CB275" i="9"/>
  <c r="CB276" i="9" l="1"/>
  <c r="CC275" i="9"/>
  <c r="CD275" i="9" s="1"/>
  <c r="CF275" i="9" s="1"/>
  <c r="CB277" i="9" l="1"/>
  <c r="CC276" i="9"/>
  <c r="CD276" i="9" s="1"/>
  <c r="CF276" i="9" s="1"/>
  <c r="CB278" i="9" l="1"/>
  <c r="CC277" i="9"/>
  <c r="CD277" i="9" s="1"/>
  <c r="CF277" i="9" s="1"/>
  <c r="CB279" i="9" l="1"/>
  <c r="CC278" i="9"/>
  <c r="CD278" i="9" s="1"/>
  <c r="CF278" i="9" s="1"/>
  <c r="CC279" i="9" l="1"/>
  <c r="CD279" i="9" s="1"/>
  <c r="CF279" i="9" s="1"/>
  <c r="CB280" i="9"/>
  <c r="CB281" i="9" l="1"/>
  <c r="CC280" i="9"/>
  <c r="CD280" i="9" s="1"/>
  <c r="CF280" i="9" s="1"/>
  <c r="CB282" i="9" l="1"/>
  <c r="CC281" i="9"/>
  <c r="CD281" i="9" s="1"/>
  <c r="CF281" i="9" s="1"/>
  <c r="CB283" i="9" l="1"/>
  <c r="CC282" i="9"/>
  <c r="CD282" i="9" s="1"/>
  <c r="CF282" i="9" s="1"/>
  <c r="CB284" i="9" l="1"/>
  <c r="CC283" i="9"/>
  <c r="CD283" i="9" s="1"/>
  <c r="CF283" i="9" s="1"/>
  <c r="CB285" i="9" l="1"/>
  <c r="CC284" i="9"/>
  <c r="CD284" i="9" s="1"/>
  <c r="CF284" i="9" s="1"/>
  <c r="CB286" i="9" l="1"/>
  <c r="CC285" i="9"/>
  <c r="CD285" i="9" s="1"/>
  <c r="CF285" i="9" s="1"/>
  <c r="CB287" i="9" l="1"/>
  <c r="CC286" i="9"/>
  <c r="CD286" i="9" s="1"/>
  <c r="CF286" i="9" s="1"/>
  <c r="CB288" i="9" l="1"/>
  <c r="CC287" i="9"/>
  <c r="CD287" i="9" s="1"/>
  <c r="CF287" i="9" s="1"/>
  <c r="CB289" i="9" l="1"/>
  <c r="CC288" i="9"/>
  <c r="CD288" i="9" s="1"/>
  <c r="CF288" i="9" s="1"/>
  <c r="CB290" i="9" l="1"/>
  <c r="CC289" i="9"/>
  <c r="CD289" i="9" s="1"/>
  <c r="CF289" i="9" s="1"/>
  <c r="CC290" i="9" l="1"/>
  <c r="CD290" i="9" s="1"/>
  <c r="CF290" i="9" s="1"/>
  <c r="CB291" i="9"/>
  <c r="CB292" i="9" l="1"/>
  <c r="CC291" i="9"/>
  <c r="CD291" i="9" s="1"/>
  <c r="CF291" i="9" s="1"/>
  <c r="CC292" i="9" l="1"/>
  <c r="CD292" i="9" s="1"/>
  <c r="CF292" i="9" s="1"/>
  <c r="CB293" i="9"/>
  <c r="CC293" i="9" l="1"/>
  <c r="CD293" i="9" s="1"/>
  <c r="CF293" i="9" s="1"/>
  <c r="CB294" i="9"/>
  <c r="CC294" i="9" l="1"/>
  <c r="CD294" i="9" s="1"/>
  <c r="CF294" i="9" s="1"/>
  <c r="CB295" i="9"/>
  <c r="CB296" i="9" l="1"/>
  <c r="CC295" i="9"/>
  <c r="CD295" i="9" s="1"/>
  <c r="CF295" i="9" s="1"/>
  <c r="CB297" i="9" l="1"/>
  <c r="CC296" i="9"/>
  <c r="CD296" i="9" s="1"/>
  <c r="CF296" i="9" s="1"/>
  <c r="CB298" i="9" l="1"/>
  <c r="CC297" i="9"/>
  <c r="CD297" i="9" s="1"/>
  <c r="CF297" i="9" s="1"/>
  <c r="CC298" i="9" l="1"/>
  <c r="CD298" i="9" s="1"/>
  <c r="CF298" i="9" s="1"/>
  <c r="CB299" i="9"/>
  <c r="CB300" i="9" l="1"/>
  <c r="CC300" i="9" s="1"/>
  <c r="CD300" i="9" s="1"/>
  <c r="CF300" i="9" s="1"/>
  <c r="CC299" i="9"/>
  <c r="CD299" i="9" s="1"/>
  <c r="CF299" i="9" s="1"/>
  <c r="S86" i="23" l="1"/>
  <c r="Y86" i="23"/>
  <c r="O86" i="23"/>
  <c r="W86" i="23"/>
  <c r="Q86" i="23"/>
  <c r="V86" i="23"/>
  <c r="R86" i="23"/>
  <c r="T86" i="23"/>
  <c r="Z86" i="23"/>
  <c r="P86" i="23"/>
  <c r="U86" i="23"/>
  <c r="X86" i="23"/>
</calcChain>
</file>

<file path=xl/comments1.xml><?xml version="1.0" encoding="utf-8"?>
<comments xmlns="http://schemas.openxmlformats.org/spreadsheetml/2006/main">
  <authors>
    <author>Nick Noel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this be a part of the data sheet?
</t>
        </r>
      </text>
    </comment>
    <comment ref="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M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N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O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P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Q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R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S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T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U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V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W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X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Y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Z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A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3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5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</commentList>
</comments>
</file>

<file path=xl/comments2.xml><?xml version="1.0" encoding="utf-8"?>
<comments xmlns="http://schemas.openxmlformats.org/spreadsheetml/2006/main">
  <authors>
    <author>Nick Noel</author>
  </authors>
  <commentList>
    <comment ref="EC13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better tag than 0, can have zeroes
</t>
        </r>
      </text>
    </comment>
  </commentList>
</comments>
</file>

<file path=xl/sharedStrings.xml><?xml version="1.0" encoding="utf-8"?>
<sst xmlns="http://schemas.openxmlformats.org/spreadsheetml/2006/main" count="2033" uniqueCount="668">
  <si>
    <t xml:space="preserve">ROA </t>
  </si>
  <si>
    <t xml:space="preserve">ROE </t>
  </si>
  <si>
    <t>Portfolio Yield</t>
  </si>
  <si>
    <t>Op. Profit Margin</t>
  </si>
  <si>
    <t>Net Income Margin</t>
  </si>
  <si>
    <t>Income Tax Rate</t>
  </si>
  <si>
    <t>Dividend Payout Ratio</t>
  </si>
  <si>
    <t>TABLES</t>
  </si>
  <si>
    <t>UA</t>
  </si>
  <si>
    <t>Main Indicators</t>
  </si>
  <si>
    <t>Gross Loan Portfolio</t>
  </si>
  <si>
    <t>Active Borrowers</t>
  </si>
  <si>
    <t>Loan Officers</t>
  </si>
  <si>
    <t>PAR &gt;30 (R+R)</t>
  </si>
  <si>
    <t>Solvency Ratio (E/TA)</t>
  </si>
  <si>
    <t>Opp. Self-Sufficiency</t>
  </si>
  <si>
    <t>ROA</t>
  </si>
  <si>
    <t>ROE</t>
  </si>
  <si>
    <t>Profitability Ratios</t>
  </si>
  <si>
    <t>Portfolio Yield (as % of GLP)</t>
  </si>
  <si>
    <t>Financial Exp. Ratio (as % of GLP)</t>
  </si>
  <si>
    <t>Provision Exp. Ratio (as % of GLP)</t>
  </si>
  <si>
    <t>OpEx Ratio (as % of GLP)</t>
  </si>
  <si>
    <t>Average Cost of Borrowing</t>
  </si>
  <si>
    <t>Financial Margin</t>
  </si>
  <si>
    <t>Net Operating Income Margin</t>
  </si>
  <si>
    <t>Productivity</t>
  </si>
  <si>
    <t>Asset Quality Ratios</t>
  </si>
  <si>
    <t>Gross Loan Portfolio Growth (YoY)</t>
  </si>
  <si>
    <t>PAR &gt;30</t>
  </si>
  <si>
    <t>Restructured and/or Refinanced</t>
  </si>
  <si>
    <t>Write-Off Ratio</t>
  </si>
  <si>
    <t>R&amp;R / PAR &gt;30 Days</t>
  </si>
  <si>
    <t>Recovered Loans/Write-Offs</t>
  </si>
  <si>
    <t>Loan Loss Reserves / Gross Loan Portfolio</t>
  </si>
  <si>
    <t>Risk Coverage Ratio ( LLR / PAR&gt;30 (R+R)</t>
  </si>
  <si>
    <t>Provision Expense / PAR&gt;30 (R+R)</t>
  </si>
  <si>
    <t>Asset/Liability Ratios</t>
  </si>
  <si>
    <t>Savings (as a % of Total Assets)</t>
  </si>
  <si>
    <t>Borrowings (as a % of Total Assets)</t>
  </si>
  <si>
    <t>Liquidity Ratio (Cash/TA)</t>
  </si>
  <si>
    <t>Total Lending Activity (GLP/TA)</t>
  </si>
  <si>
    <t>Debt to Equity</t>
  </si>
  <si>
    <t>Unhedged FX Ratio</t>
  </si>
  <si>
    <t>Deposit Ratio (as % of GLP)</t>
  </si>
  <si>
    <t>Funding GAP Analysis</t>
  </si>
  <si>
    <t>PAR Breakdown</t>
  </si>
  <si>
    <t>Write-Offs</t>
  </si>
  <si>
    <t>Sovereign Debt Ratings</t>
  </si>
  <si>
    <t>Fund Country Exposure</t>
  </si>
  <si>
    <t>Sheet Name</t>
  </si>
  <si>
    <t>DB_LOAD</t>
  </si>
  <si>
    <t>Last Reported Month</t>
  </si>
  <si>
    <t>Unaudited</t>
  </si>
  <si>
    <t>Audited</t>
  </si>
  <si>
    <t>Balance Sheet v1</t>
  </si>
  <si>
    <t>Income Statement v1</t>
  </si>
  <si>
    <t>Portfolio Quality v1</t>
  </si>
  <si>
    <t>Organizational Data v1</t>
  </si>
  <si>
    <t>Currency Exposure v1</t>
  </si>
  <si>
    <t>Has Auditeds:</t>
  </si>
  <si>
    <t>FX Rate:</t>
  </si>
  <si>
    <t>UN-HEDGED FOREIGN CURRENCY EXPOSURE</t>
  </si>
  <si>
    <t>YTD</t>
  </si>
  <si>
    <t>ASSETS</t>
  </si>
  <si>
    <t>Financial Revenue</t>
  </si>
  <si>
    <t>Total Cash &amp; ST Investments</t>
  </si>
  <si>
    <t>Financial Expenses</t>
  </si>
  <si>
    <t>Current Portfolio</t>
  </si>
  <si>
    <t>Number of loan Officers</t>
  </si>
  <si>
    <t>Assets</t>
  </si>
  <si>
    <t>Restricted Cash</t>
  </si>
  <si>
    <t>Net Monetary/Inflation Adjustments</t>
  </si>
  <si>
    <t>PAR (1-30 days)</t>
  </si>
  <si>
    <t>Number of Employees</t>
  </si>
  <si>
    <t>Loan Portfolio</t>
  </si>
  <si>
    <t>Unrestricted Cash</t>
  </si>
  <si>
    <t>Loan Loss Provision Expense</t>
  </si>
  <si>
    <t>PAR (&gt;30 days)</t>
  </si>
  <si>
    <t>Number of Branches</t>
  </si>
  <si>
    <t>Liabilities</t>
  </si>
  <si>
    <t>Short Term Investments</t>
  </si>
  <si>
    <t>Net Financial Income</t>
  </si>
  <si>
    <t>PAR (31-60 days)</t>
  </si>
  <si>
    <t>Number of Loans Outstanding</t>
  </si>
  <si>
    <t>Savings</t>
  </si>
  <si>
    <t>-</t>
  </si>
  <si>
    <t>Net Financial Margin (%)</t>
  </si>
  <si>
    <t>PAR (61-90 days)</t>
  </si>
  <si>
    <t>Number of Active Borrowers</t>
  </si>
  <si>
    <t>Borrowings</t>
  </si>
  <si>
    <t>(Loan Loss Reserves)</t>
  </si>
  <si>
    <t>PAR (91-180 days)</t>
  </si>
  <si>
    <t>Number of Voluntary Savers/Depositors</t>
  </si>
  <si>
    <t>Other Assets</t>
  </si>
  <si>
    <t>Other Financial Service Income (Expense)</t>
  </si>
  <si>
    <t>PAR (&gt;180 days)</t>
  </si>
  <si>
    <t>TOTAL ASSETS</t>
  </si>
  <si>
    <t>Operating Expense</t>
  </si>
  <si>
    <t>Net Operating Income</t>
  </si>
  <si>
    <t>LIABILITIES</t>
  </si>
  <si>
    <t>Net Operating Income Margin (%)</t>
  </si>
  <si>
    <t>Recovered loans</t>
  </si>
  <si>
    <t>Savings Accounts</t>
  </si>
  <si>
    <t>Net Write-Offs</t>
  </si>
  <si>
    <t>Total Borrowings</t>
  </si>
  <si>
    <t>Non-Operating Revenue</t>
  </si>
  <si>
    <t>Total Outstanding Portfolio</t>
  </si>
  <si>
    <t>Total Borrowings at Concessional Interest Rates</t>
  </si>
  <si>
    <t>Non-Operating Expense</t>
  </si>
  <si>
    <t>Total Borrowings at Commercial Interest Rates</t>
  </si>
  <si>
    <t>Net Non-Operating Income</t>
  </si>
  <si>
    <t>Senior Secured Debt</t>
  </si>
  <si>
    <t>Net Income (Before Taxes &amp; Donations)</t>
  </si>
  <si>
    <t>Senior Unsecured Debt</t>
  </si>
  <si>
    <t>Net Income (Before Taxes &amp; Donations) Margin (%)</t>
  </si>
  <si>
    <t>Subordinated Debt</t>
  </si>
  <si>
    <t>Other Liabilities</t>
  </si>
  <si>
    <t>Taxes</t>
  </si>
  <si>
    <t>Total Liabilities</t>
  </si>
  <si>
    <t>Net Income (After Taxes &amp; Before Donations)</t>
  </si>
  <si>
    <t>EQUITY</t>
  </si>
  <si>
    <t>Donations</t>
  </si>
  <si>
    <t>Donated Equity and paid-in-capital</t>
  </si>
  <si>
    <t>Net Income to Retained Earnings</t>
  </si>
  <si>
    <t>Retained Earnings, Reserves &amp; Other</t>
  </si>
  <si>
    <t>Total Equity</t>
  </si>
  <si>
    <t>TOTAL LIABILITIES &amp; EQUITY</t>
  </si>
  <si>
    <t>Dividends</t>
  </si>
  <si>
    <t>Net Income After Dividends</t>
  </si>
  <si>
    <t>Balance Sheet v2</t>
  </si>
  <si>
    <t>Income Statement v2</t>
  </si>
  <si>
    <t>Portfolio Quality v2</t>
  </si>
  <si>
    <t>Organizational Data v2</t>
  </si>
  <si>
    <t>INTEREST INCOME</t>
  </si>
  <si>
    <t>GROSS LOAN PORTFOLIO*</t>
  </si>
  <si>
    <t>Organizational Data</t>
  </si>
  <si>
    <t>Current Assets</t>
  </si>
  <si>
    <t>Interest Income from Loans</t>
  </si>
  <si>
    <t>Voluntary Savers/Depositors</t>
  </si>
  <si>
    <t/>
  </si>
  <si>
    <t>Income from Fees and Commissions on Loans</t>
  </si>
  <si>
    <t>Cash &amp; cash equivalents</t>
  </si>
  <si>
    <t>INTEREST EXPENSE</t>
  </si>
  <si>
    <t>Loans Outstanding</t>
  </si>
  <si>
    <t>Unrestricted</t>
  </si>
  <si>
    <t>Interest Expense on Borrowings (&amp; Bonds)</t>
  </si>
  <si>
    <t>PAR (30-60 days)</t>
  </si>
  <si>
    <t>Branches, Sub-Branches &amp; All Offices</t>
  </si>
  <si>
    <t>Restricted</t>
  </si>
  <si>
    <t>Interest Expense on Deposits</t>
  </si>
  <si>
    <t>PAR (60-90 days)</t>
  </si>
  <si>
    <t>All Employees</t>
  </si>
  <si>
    <t>Short Term Investment Securities</t>
  </si>
  <si>
    <t>NET INTEREST INCOME</t>
  </si>
  <si>
    <t>PAR (90-120 days)</t>
  </si>
  <si>
    <t>Less: reserve for probable loss on securities</t>
  </si>
  <si>
    <t>%</t>
  </si>
  <si>
    <t>PAR (120-180 days)</t>
  </si>
  <si>
    <t>Net Securities</t>
  </si>
  <si>
    <t>PAR (180 - 360 days)</t>
  </si>
  <si>
    <t>PAR (&gt;360 days)</t>
  </si>
  <si>
    <t>Gross loan portfolio (Please include entire GLP)</t>
  </si>
  <si>
    <t>NII AFTER PROVISIONING EXPENSE</t>
  </si>
  <si>
    <t>*not including Restructured &amp; Refinanced Loans</t>
  </si>
  <si>
    <t>Less: loan loss reserves</t>
  </si>
  <si>
    <t>Net Loan Portfolio</t>
  </si>
  <si>
    <t>Fees from Penalties</t>
  </si>
  <si>
    <t>Restructured and/or Refinanced Loans</t>
  </si>
  <si>
    <t>Fees and Commissions from Non-Lending Operations</t>
  </si>
  <si>
    <t>Current R+R Loans</t>
  </si>
  <si>
    <t>Accrued interest receivable</t>
  </si>
  <si>
    <t>Realized Net Foreign Exchange/Inflation Income (Expense)</t>
  </si>
  <si>
    <t>PAR (1-30 days) (R+R)</t>
  </si>
  <si>
    <t>Other current assets</t>
  </si>
  <si>
    <t>Other Financial Income (Expense)</t>
  </si>
  <si>
    <t>Total current assets</t>
  </si>
  <si>
    <t>NET FINANCIAL INCOME</t>
  </si>
  <si>
    <t>Beginning Balance</t>
  </si>
  <si>
    <t>Long-Term Assets</t>
  </si>
  <si>
    <t>+ Loan Loss Provision Expense</t>
  </si>
  <si>
    <t>Gross Fixed Assets</t>
  </si>
  <si>
    <t>Operating Expenses</t>
  </si>
  <si>
    <t>-Gross Write-Offs**</t>
  </si>
  <si>
    <t>Less: Depreciation</t>
  </si>
  <si>
    <t>Salaries &amp; Benefits</t>
  </si>
  <si>
    <t>-Recoveries**</t>
  </si>
  <si>
    <t>Less: Asset Sales and Write-Offs</t>
  </si>
  <si>
    <t>General &amp; Administrative</t>
  </si>
  <si>
    <t>+/-Other</t>
  </si>
  <si>
    <t>End Fixed Assets</t>
  </si>
  <si>
    <t>Depreciation &amp; Amortization</t>
  </si>
  <si>
    <t>Loan Loss Reserves</t>
  </si>
  <si>
    <t>NET OPERATING INCOME</t>
  </si>
  <si>
    <t>**Please make sure these are the monthly amounts</t>
  </si>
  <si>
    <t>Other assets</t>
  </si>
  <si>
    <t>Net intangible assets</t>
  </si>
  <si>
    <t>Investments in Unconslidated Affiliates</t>
  </si>
  <si>
    <t>Non-operating income</t>
  </si>
  <si>
    <t>Securitized Assets &amp; Off-Balance Sheet Items</t>
  </si>
  <si>
    <t>Non-operating expenses</t>
  </si>
  <si>
    <t>Other Types</t>
  </si>
  <si>
    <t>NET NON-OPERATING INCOME (EXPENSE)</t>
  </si>
  <si>
    <t>Total Long-Term Assets</t>
  </si>
  <si>
    <t>NET INCOME BEFORE TAXES AND DONATIONS</t>
  </si>
  <si>
    <t>Income Tax Expense</t>
  </si>
  <si>
    <t>NET INCOME BEFORE DONATIONS</t>
  </si>
  <si>
    <t>Current liabilities</t>
  </si>
  <si>
    <t>Savings &amp; Deposit Accounts</t>
  </si>
  <si>
    <t>Demand Deposits</t>
  </si>
  <si>
    <t>NET INCOME AFTER DONATIONS</t>
  </si>
  <si>
    <t>Time Deposits</t>
  </si>
  <si>
    <t>Accrued interest payable</t>
  </si>
  <si>
    <t>Income (Expense) from Unconsolidated Affiliates</t>
  </si>
  <si>
    <t>Short-Term Debt</t>
  </si>
  <si>
    <t>Dividends Received</t>
  </si>
  <si>
    <t>Senior Secured Debt (ST)</t>
  </si>
  <si>
    <t>Minority Interest Expense</t>
  </si>
  <si>
    <t>Senior Unsecured Debt (ST)</t>
  </si>
  <si>
    <t>NET INCOME</t>
  </si>
  <si>
    <t>Current Portion of Long-Term Debt</t>
  </si>
  <si>
    <t>Other current liabilities</t>
  </si>
  <si>
    <t>Total current liabilities</t>
  </si>
  <si>
    <t>Ordinary Shares Outstanding</t>
  </si>
  <si>
    <t>Fully Diluted Shares Outstanding</t>
  </si>
  <si>
    <t>Long-term liabilities</t>
  </si>
  <si>
    <t>EARNINGS PER FULLY DILUTED SHARE</t>
  </si>
  <si>
    <t>Long-Term Debt Obligations</t>
  </si>
  <si>
    <t>Senior Secured Debt (LT)</t>
  </si>
  <si>
    <t>Senior Unsecured Debt (LT)</t>
  </si>
  <si>
    <t>-Revolving Credit Facility</t>
  </si>
  <si>
    <t>-Bonds Issued</t>
  </si>
  <si>
    <t>-Other</t>
  </si>
  <si>
    <t>Other long-term liabilities</t>
  </si>
  <si>
    <t>Securitized loans &amp; off-balance sheet items</t>
  </si>
  <si>
    <t>Others</t>
  </si>
  <si>
    <t>Total long term liabilities</t>
  </si>
  <si>
    <t>TOTAL LIABILITIES</t>
  </si>
  <si>
    <t>Preferred Shares</t>
  </si>
  <si>
    <t>Paid-in capital</t>
  </si>
  <si>
    <t>Common Shares</t>
  </si>
  <si>
    <t>Share Premium</t>
  </si>
  <si>
    <t>Reserves, Donations &amp; Other</t>
  </si>
  <si>
    <t>Retained earnings</t>
  </si>
  <si>
    <t>prior years</t>
  </si>
  <si>
    <t>current years</t>
  </si>
  <si>
    <t>TOTAL EQUITY</t>
  </si>
  <si>
    <t>MONTHLY</t>
  </si>
  <si>
    <t>Portfolio Quality</t>
  </si>
  <si>
    <t xml:space="preserve"> </t>
  </si>
  <si>
    <t>PAR&gt;30</t>
  </si>
  <si>
    <t>R&amp;R</t>
  </si>
  <si>
    <t>Write-offs</t>
  </si>
  <si>
    <t>Net Write-offs</t>
  </si>
  <si>
    <t>Risk Coverage Ratio</t>
  </si>
  <si>
    <t>Loan Loss Reserve Ratio</t>
  </si>
  <si>
    <t>Op. Self-Sufficiency</t>
  </si>
  <si>
    <t>Capital Structure &amp; Liquidity</t>
  </si>
  <si>
    <t>Total Equity (100% provisioning)</t>
  </si>
  <si>
    <t>Equity Erosion</t>
  </si>
  <si>
    <t>Debt to Equity (100% provisioning)</t>
  </si>
  <si>
    <t>Solvency Ratio</t>
  </si>
  <si>
    <t>Solvency Ratio (100% provisioning)</t>
  </si>
  <si>
    <t>Cash / Total Assets</t>
  </si>
  <si>
    <t>Current Ratio</t>
  </si>
  <si>
    <t>Cost of Borrowed Funds</t>
  </si>
  <si>
    <t>FX</t>
  </si>
  <si>
    <t>OpEx / Total Expense</t>
  </si>
  <si>
    <t>Net Income</t>
  </si>
  <si>
    <t>Total Staff</t>
  </si>
  <si>
    <t>Total # Active Clients</t>
  </si>
  <si>
    <t>Total Loan Officers</t>
  </si>
  <si>
    <t>Staff Leverage</t>
  </si>
  <si>
    <t>Operational Expense</t>
  </si>
  <si>
    <t>Efficiency</t>
  </si>
  <si>
    <t>Productivity (Adjusted for Staff Leverage &amp; Efficiency)</t>
  </si>
  <si>
    <t>OpEx Ratio</t>
  </si>
  <si>
    <t>Financial Exp. Ratio</t>
  </si>
  <si>
    <t>Provision Exp. Ratio</t>
  </si>
  <si>
    <t>Cost Per Borrower</t>
  </si>
  <si>
    <t>Average Loan Size</t>
  </si>
  <si>
    <t>PAR (90-180 days)</t>
  </si>
  <si>
    <t>Ratio to Total Outstanding Portfolio:</t>
  </si>
  <si>
    <t>Provision Expense (as % of GLP)</t>
  </si>
  <si>
    <t>Crear Arequipa</t>
  </si>
  <si>
    <t>Deal Currency</t>
  </si>
  <si>
    <t>Unhedged FX</t>
  </si>
  <si>
    <t>Stable</t>
  </si>
  <si>
    <t>Solvency</t>
  </si>
  <si>
    <t>Risk Coverage</t>
  </si>
  <si>
    <t>PAR&gt;30 (R+R) and Write-Offs</t>
  </si>
  <si>
    <t>Cash</t>
  </si>
  <si>
    <t>Alternativa</t>
  </si>
  <si>
    <t>Proempresa</t>
  </si>
  <si>
    <t>MOM</t>
  </si>
  <si>
    <t>Currency</t>
  </si>
  <si>
    <t>YOY</t>
  </si>
  <si>
    <t>USD</t>
  </si>
  <si>
    <t xml:space="preserve"> $ Δ</t>
  </si>
  <si>
    <t>% Δ</t>
  </si>
  <si>
    <t xml:space="preserve">Financial Revenue </t>
  </si>
  <si>
    <t>PQ Index</t>
  </si>
  <si>
    <t>DB Index</t>
  </si>
  <si>
    <t>PAR (&gt;30 days) + Restructured &amp; Refinanced</t>
  </si>
  <si>
    <t>Org Data Index</t>
  </si>
  <si>
    <t>PAR (&gt;30 days) R+R</t>
  </si>
  <si>
    <t>Risk_Rating_ID</t>
  </si>
  <si>
    <t>Risk_Rating</t>
  </si>
  <si>
    <t>Long_Name</t>
  </si>
  <si>
    <t>Fund</t>
  </si>
  <si>
    <t>Remaining Principal ($)</t>
  </si>
  <si>
    <t>Interest Rate</t>
  </si>
  <si>
    <t>Maturity</t>
  </si>
  <si>
    <t>Check</t>
  </si>
  <si>
    <t>January Amount</t>
  </si>
  <si>
    <t>PAR&gt;30 (R+R)</t>
  </si>
  <si>
    <t>Op. Exp</t>
  </si>
  <si>
    <t>SM (L)</t>
  </si>
  <si>
    <t>Special Monitoring (Low)</t>
  </si>
  <si>
    <t>Fin. Exp</t>
  </si>
  <si>
    <t>SM (M)</t>
  </si>
  <si>
    <t>Special Monitoring (Medium)</t>
  </si>
  <si>
    <t>Prov. Exp</t>
  </si>
  <si>
    <t>SM (H)</t>
  </si>
  <si>
    <t>Special Monitoring (High)</t>
  </si>
  <si>
    <t>Net Income (Monthly)</t>
  </si>
  <si>
    <t>Value Impaired</t>
  </si>
  <si>
    <t>Not Reporting</t>
  </si>
  <si>
    <t>Total</t>
  </si>
  <si>
    <t>--</t>
  </si>
  <si>
    <t>Covenant Type ID</t>
  </si>
  <si>
    <t>Covenant Type</t>
  </si>
  <si>
    <t>MFI Name ID</t>
  </si>
  <si>
    <t>VFC</t>
  </si>
  <si>
    <t>Write off</t>
  </si>
  <si>
    <t>Fundeser</t>
  </si>
  <si>
    <t>Risk Rating</t>
  </si>
  <si>
    <t>Trend Analysis &amp; Commentary</t>
  </si>
  <si>
    <t>Grupo ACP (Consolidated)</t>
  </si>
  <si>
    <t>ProCredit Ecuador</t>
  </si>
  <si>
    <t>m8 +m9</t>
  </si>
  <si>
    <t>m29</t>
  </si>
  <si>
    <t>DMIRO</t>
  </si>
  <si>
    <t>Loan Size to Total Assets</t>
  </si>
  <si>
    <t>h17</t>
  </si>
  <si>
    <t>Agrocapital</t>
  </si>
  <si>
    <t>PAR&gt;60 (R+R) to T1</t>
  </si>
  <si>
    <t>???</t>
  </si>
  <si>
    <t>m66</t>
  </si>
  <si>
    <t>m67</t>
  </si>
  <si>
    <t>m35</t>
  </si>
  <si>
    <t>D/E limit for Dividends</t>
  </si>
  <si>
    <t>m10</t>
  </si>
  <si>
    <t>Loan Loss Reserves as % of PAR</t>
  </si>
  <si>
    <t>Capital Structure</t>
  </si>
  <si>
    <t>Top 5 Shareholders</t>
  </si>
  <si>
    <t>Liquidity</t>
  </si>
  <si>
    <t>Liabilites Due in Next 12 Months</t>
  </si>
  <si>
    <t>Asset Quality &amp; Productivity</t>
  </si>
  <si>
    <t>Staff Productivity</t>
  </si>
  <si>
    <t xml:space="preserve">Productivity (Adjusted for Staff Leverage) </t>
  </si>
  <si>
    <t>Cost per Borrower</t>
  </si>
  <si>
    <t>Timely Reporting</t>
  </si>
  <si>
    <t>Timely Reporitng?</t>
  </si>
  <si>
    <t>Category
(In USD Thousands, Except Loan Size)</t>
  </si>
  <si>
    <t>Historical</t>
  </si>
  <si>
    <t>DWM Projections
(As of Q1 2009)</t>
  </si>
  <si>
    <t>Unaudited &amp; Adjusted</t>
  </si>
  <si>
    <t>Actual</t>
  </si>
  <si>
    <t>Var%</t>
  </si>
  <si>
    <t>Total Assets</t>
  </si>
  <si>
    <t>Total Savings</t>
  </si>
  <si>
    <t xml:space="preserve">Total Liabilities </t>
  </si>
  <si>
    <t>Assets in a Foreign Currency</t>
  </si>
  <si>
    <t>Liabilities in a Foreign Currency</t>
  </si>
  <si>
    <t xml:space="preserve">Net Income </t>
  </si>
  <si>
    <t>Financial Revenues</t>
  </si>
  <si>
    <t>Provisioning Expense</t>
  </si>
  <si>
    <t>Other Revenue &amp; Expenses</t>
  </si>
  <si>
    <t>Operational Expenses</t>
  </si>
  <si>
    <t xml:space="preserve">PAR &gt;30 Days </t>
  </si>
  <si>
    <t>Refinanced and Restructured Loans</t>
  </si>
  <si>
    <t>Net Write Offs</t>
  </si>
  <si>
    <t xml:space="preserve">Equity/ Total Assets </t>
  </si>
  <si>
    <t>GLP / Total Assets</t>
  </si>
  <si>
    <t>Liquid Assets / Total Assets</t>
  </si>
  <si>
    <t>Cost-Income Ratio</t>
  </si>
  <si>
    <t>OpEx/Ave GLP</t>
  </si>
  <si>
    <t xml:space="preserve">Net Write Offs / GLP </t>
  </si>
  <si>
    <t xml:space="preserve">Net Open FX Ratio </t>
  </si>
  <si>
    <t>Loan Officer Productivity (Clients / LO)</t>
  </si>
  <si>
    <t>Write-Offs / PAR &gt;30 Days (R+R)</t>
  </si>
  <si>
    <t>Unaudited EOY</t>
  </si>
  <si>
    <t>Staff Productivity (Clients / Employees)</t>
  </si>
  <si>
    <t>Spread</t>
  </si>
  <si>
    <t>Cash &amp; ST Investments</t>
  </si>
  <si>
    <t xml:space="preserve">       Restricted Cash</t>
  </si>
  <si>
    <t xml:space="preserve">       Unrestricted Cash</t>
  </si>
  <si>
    <t xml:space="preserve">       Short Term Investments</t>
  </si>
  <si>
    <t xml:space="preserve">       Total Borrowings at Concessional Interest Rates</t>
  </si>
  <si>
    <t xml:space="preserve">       Total Borrowings at Commercial Interest Rates</t>
  </si>
  <si>
    <t xml:space="preserve">       Senior Secured Debt</t>
  </si>
  <si>
    <t xml:space="preserve">       Senior Unsecured Debt</t>
  </si>
  <si>
    <t xml:space="preserve">       Subordinated Debt</t>
  </si>
  <si>
    <t>LIABILITIES + EQUITY</t>
  </si>
  <si>
    <t>Income Tax Rate (%)</t>
  </si>
  <si>
    <t>Net Income (After Taxes Before Donations)</t>
  </si>
  <si>
    <t>Net Income Margin (%)</t>
  </si>
  <si>
    <t>Divident Payout Rate (%)</t>
  </si>
  <si>
    <t>SociaSocial Scorecard </t>
  </si>
  <si>
    <t>Subtotal</t>
  </si>
  <si>
    <t>Weighting</t>
  </si>
  <si>
    <t>Remaining Graphs</t>
  </si>
  <si>
    <t>APPENDIX</t>
  </si>
  <si>
    <t>GLP (YoY Growth) - LHS</t>
  </si>
  <si>
    <t>Borrowers (YoY Growth) - RHS</t>
  </si>
  <si>
    <t>Outreach and Targeting ()</t>
  </si>
  <si>
    <t>Client Benefit and Welfare ()</t>
  </si>
  <si>
    <t>Governance ()</t>
  </si>
  <si>
    <t>Responsibility to Staff, Community and Environment ()</t>
  </si>
  <si>
    <t>Total ()</t>
  </si>
  <si>
    <t>1.1.  Social Performance</t>
  </si>
  <si>
    <t>PORTFOLIO QUALITY, ORGANIZATIONAL DATA &amp; FX</t>
  </si>
  <si>
    <t>No Current Year Audit</t>
  </si>
  <si>
    <t>Most Recent Audit Not Available</t>
  </si>
  <si>
    <t>Not  December Current Year</t>
  </si>
  <si>
    <t>MFI ID</t>
  </si>
  <si>
    <t>Covenant Agreements</t>
  </si>
  <si>
    <t>Values</t>
  </si>
  <si>
    <t>#rating_label_long</t>
  </si>
  <si>
    <t xml:space="preserve">rating_label_short </t>
  </si>
  <si>
    <t>rating_label_id</t>
  </si>
  <si>
    <t xml:space="preserve">Stable </t>
  </si>
  <si>
    <t xml:space="preserve">SM (L) </t>
  </si>
  <si>
    <t xml:space="preserve">SM (M) </t>
  </si>
  <si>
    <t xml:space="preserve">SM (H) </t>
  </si>
  <si>
    <t xml:space="preserve">Value Impaired </t>
  </si>
  <si>
    <t xml:space="preserve">Not Reporting </t>
  </si>
  <si>
    <t>Period Start</t>
  </si>
  <si>
    <t>Period End</t>
  </si>
  <si>
    <t>QUARTERLY</t>
  </si>
  <si>
    <t>LTM</t>
  </si>
  <si>
    <t>GLP Growth Rate (LTM)</t>
  </si>
  <si>
    <t>Net Income (LTM)</t>
  </si>
  <si>
    <t>FX RATE</t>
  </si>
  <si>
    <t>LTM FX RATE</t>
  </si>
  <si>
    <t>Index</t>
  </si>
  <si>
    <t>QUARTERLY FX RATE</t>
  </si>
  <si>
    <t>Covenant</t>
  </si>
  <si>
    <t>Loan Agreement Value</t>
  </si>
  <si>
    <t>Current Value</t>
  </si>
  <si>
    <t>Δ</t>
  </si>
  <si>
    <t>D/E</t>
  </si>
  <si>
    <t>Equity</t>
  </si>
  <si>
    <t>Result Period</t>
  </si>
  <si>
    <t>DWMF</t>
  </si>
  <si>
    <t>SIMF I</t>
  </si>
  <si>
    <t>SIMF II</t>
  </si>
  <si>
    <t>Debt (HC)</t>
  </si>
  <si>
    <t>DWMF-Q</t>
  </si>
  <si>
    <t>DWMF-J</t>
  </si>
  <si>
    <t>XXEB</t>
  </si>
  <si>
    <t>OTHER</t>
  </si>
  <si>
    <t>Total Debt Exposure</t>
  </si>
  <si>
    <t>Total Equity  Exposure</t>
  </si>
  <si>
    <t>sheet_name|field_label_english|is_audited|field_set_date_76</t>
  </si>
  <si>
    <t>Number of Unique IDs</t>
  </si>
  <si>
    <t>MFI # in List</t>
  </si>
  <si>
    <t>Length of Digit Length of MFI Name</t>
  </si>
  <si>
    <t>Length of MFI Name</t>
  </si>
  <si>
    <t>MFI Name</t>
  </si>
  <si>
    <t>Text String</t>
  </si>
  <si>
    <t>Length String</t>
  </si>
  <si>
    <t>Digit Length String</t>
  </si>
  <si>
    <t>DEBT LOCAL CURRENCY</t>
  </si>
  <si>
    <t>DEBT HARD CURRENCY</t>
  </si>
  <si>
    <t>?</t>
  </si>
  <si>
    <t>Unique Currency?</t>
  </si>
  <si>
    <t>Total HC Exposure</t>
  </si>
  <si>
    <t>DWMFQ</t>
  </si>
  <si>
    <t>All Investments</t>
  </si>
  <si>
    <t>DWM Rating</t>
  </si>
  <si>
    <t>Deal Terms</t>
  </si>
  <si>
    <t>Type of Investment</t>
  </si>
  <si>
    <t>Amount in USD</t>
  </si>
  <si>
    <t>Disbursements</t>
  </si>
  <si>
    <t>Repayment Schedule</t>
  </si>
  <si>
    <t>Commitment Fee</t>
  </si>
  <si>
    <t>Security</t>
  </si>
  <si>
    <t>Equity Ownership</t>
  </si>
  <si>
    <t>Market Share</t>
  </si>
  <si>
    <t>Benchmarking Analysis</t>
  </si>
  <si>
    <t>Funding</t>
  </si>
  <si>
    <t>PAR by Loan Size and Economic Sector</t>
  </si>
  <si>
    <t>PAR Evolution</t>
  </si>
  <si>
    <t>0.0%</t>
  </si>
  <si>
    <t>0.0x</t>
  </si>
  <si>
    <t>#,##0.00 "MM"</t>
  </si>
  <si>
    <t>#deleteLabel</t>
  </si>
  <si>
    <t>#deleteLabelEnd</t>
  </si>
  <si>
    <t>Social Scorecard Rating</t>
  </si>
  <si>
    <t>DWM Country Outlook</t>
  </si>
  <si>
    <t>Contact :</t>
  </si>
  <si>
    <t>Relationship Manager:</t>
  </si>
  <si>
    <t>Moody's</t>
  </si>
  <si>
    <t>S&amp;P</t>
  </si>
  <si>
    <t>Fitch</t>
  </si>
  <si>
    <t>Outlook</t>
  </si>
  <si>
    <t>FC LT Debt</t>
  </si>
  <si>
    <t>LC LT Debt</t>
  </si>
  <si>
    <t>Total  Exposure</t>
  </si>
  <si>
    <t>MFI</t>
  </si>
  <si>
    <t>USD Amount</t>
  </si>
  <si>
    <t>#countryleft</t>
  </si>
  <si>
    <t>#countryright</t>
  </si>
  <si>
    <t>Year End FX</t>
  </si>
  <si>
    <t>Average FX</t>
  </si>
  <si>
    <t>PAR &gt;30 Days (R+R)/GLP</t>
  </si>
  <si>
    <t>FOREIGN CURRENCY EXPOSURE</t>
  </si>
  <si>
    <t>Total Assets  in a Foreign Currency</t>
  </si>
  <si>
    <t>Portfolio</t>
  </si>
  <si>
    <t>Currency Exposure v2</t>
  </si>
  <si>
    <t>Back-to-back Loans</t>
  </si>
  <si>
    <t>Options</t>
  </si>
  <si>
    <t>Forwards</t>
  </si>
  <si>
    <t>Swaps</t>
  </si>
  <si>
    <t>Deposits for Back-to-Back Loans</t>
  </si>
  <si>
    <t>FOREIGN CURRENCY HEDGES</t>
  </si>
  <si>
    <t>Net</t>
  </si>
  <si>
    <t>Investments in Affiliates</t>
  </si>
  <si>
    <t>Inv in Aff. / Total Assets</t>
  </si>
  <si>
    <t>Number of Loan Officers</t>
  </si>
  <si>
    <t>Holding Company Results</t>
  </si>
  <si>
    <t>Audited?</t>
  </si>
  <si>
    <t>Unaudited?</t>
  </si>
  <si>
    <t>Most Recent Year of Completed Financials</t>
  </si>
  <si>
    <t>S</t>
  </si>
  <si>
    <t>#detailLeft</t>
  </si>
  <si>
    <t>#detailRight</t>
  </si>
  <si>
    <t>OpEx Ratio (as % of GLP)*</t>
  </si>
  <si>
    <t>EUR</t>
  </si>
  <si>
    <t>Borrowings Sub Amounts</t>
  </si>
  <si>
    <t>Debt Sub Amounts</t>
  </si>
  <si>
    <t>B/S Balance</t>
  </si>
  <si>
    <t>TTM</t>
  </si>
  <si>
    <t>NET OPEN EXPOSURE</t>
  </si>
  <si>
    <t>Data Sheet:</t>
  </si>
  <si>
    <t>GLP</t>
  </si>
  <si>
    <t>January Assets</t>
  </si>
  <si>
    <t>January Equity</t>
  </si>
  <si>
    <t>LTM GLP</t>
  </si>
  <si>
    <t>Previous Month Equity</t>
  </si>
  <si>
    <t>PAR &gt;60</t>
  </si>
  <si>
    <t>Liability Hedges</t>
  </si>
  <si>
    <t>Asset Hedges</t>
  </si>
  <si>
    <t>Foreign Currency Liabilities</t>
  </si>
  <si>
    <t>Foreign Currency Exposure Asset</t>
  </si>
  <si>
    <t>LTM Write-Offs</t>
  </si>
  <si>
    <t>Number of Active Loans</t>
  </si>
  <si>
    <t>Total Debt</t>
  </si>
  <si>
    <t>LTM FX</t>
  </si>
  <si>
    <t>YTD FX</t>
  </si>
  <si>
    <t>LAST MONTH</t>
  </si>
  <si>
    <t>MONTH FX</t>
  </si>
  <si>
    <t>LTM Date</t>
  </si>
  <si>
    <t>First Month of Fiscal Year</t>
  </si>
  <si>
    <t>Previous Month</t>
  </si>
  <si>
    <t>Current Month</t>
  </si>
  <si>
    <t>R +R</t>
  </si>
  <si>
    <t>LTM Average GLP</t>
  </si>
  <si>
    <t>LTM Average Assets</t>
  </si>
  <si>
    <t>LTM Average Equity</t>
  </si>
  <si>
    <t>LTM Average Borrowings</t>
  </si>
  <si>
    <t>LTM Net Income</t>
  </si>
  <si>
    <t>YTD Average Assets</t>
  </si>
  <si>
    <t>YTD Average GLP</t>
  </si>
  <si>
    <t>YTD Average Equity</t>
  </si>
  <si>
    <t>YTD Average Borrowings</t>
  </si>
  <si>
    <t>LTM Financial Revenue</t>
  </si>
  <si>
    <t>LTM Financial Expense</t>
  </si>
  <si>
    <t>LTM Provisioning Expense</t>
  </si>
  <si>
    <t>LTM Operating Expense</t>
  </si>
  <si>
    <t>LTM Other Financial Income (Expense)</t>
  </si>
  <si>
    <t>PAR&gt;30 + Restructured &amp; Refinanced</t>
  </si>
  <si>
    <t>PAR&gt;30 (%)</t>
  </si>
  <si>
    <t>R&amp;R (%)</t>
  </si>
  <si>
    <t>Write-offs (LTM %)</t>
  </si>
  <si>
    <t>#s</t>
  </si>
  <si>
    <t>Current Liabilities</t>
  </si>
  <si>
    <t>Total Equity (100% Provisioning)</t>
  </si>
  <si>
    <t>Unhedged FX Covenant Ratio</t>
  </si>
  <si>
    <t>Total Foreign Currency Assets</t>
  </si>
  <si>
    <t>Total Foreign Currency Liabilities</t>
  </si>
  <si>
    <t>Cost Income Ratio (Efficiency)</t>
  </si>
  <si>
    <t>Net Income (YTD)</t>
  </si>
  <si>
    <t>Productivity &amp; Operations</t>
  </si>
  <si>
    <t>Loan Officer Productivity</t>
  </si>
  <si>
    <t>GLP Ratios</t>
  </si>
  <si>
    <t>Portfolio Yield (YTD Annualized)</t>
  </si>
  <si>
    <t>Financial Exp. Ratio (YTD Annualized)</t>
  </si>
  <si>
    <t>Provision Exp. Ratio (YTD Annualized)</t>
  </si>
  <si>
    <t>OpEx Ratio (YTD Annualized)</t>
  </si>
  <si>
    <t>Total Revenues (LTM)</t>
  </si>
  <si>
    <t>Total Expenses (LTM)</t>
  </si>
  <si>
    <t>Total Number of Branches</t>
  </si>
  <si>
    <t>Total # Active Loans</t>
  </si>
  <si>
    <t>Total # of Voluntary Savers</t>
  </si>
  <si>
    <t>Total Cash</t>
  </si>
  <si>
    <t>MoM Δ (%)</t>
  </si>
  <si>
    <t>YTD Δ (%)</t>
  </si>
  <si>
    <t>YoY Δ (%)</t>
  </si>
  <si>
    <t>Adjusted Productivity</t>
  </si>
  <si>
    <t>Write-offs (LTM)</t>
  </si>
  <si>
    <t>Write-offs (Monthly)</t>
  </si>
  <si>
    <t xml:space="preserve">Portfolio Yield </t>
  </si>
  <si>
    <t>OpEx / Total Expenses</t>
  </si>
  <si>
    <t>ROA (Annualized)</t>
  </si>
  <si>
    <t>ROE (Annualized)</t>
  </si>
  <si>
    <t>Provisioning Expenses</t>
  </si>
  <si>
    <t>Other Financial Income &amp; Expenses</t>
  </si>
  <si>
    <t>Profitability</t>
  </si>
  <si>
    <t>Remaining Principal (USD)</t>
  </si>
  <si>
    <t>Total Interest Bearing Debt</t>
  </si>
  <si>
    <t>Template Properties</t>
  </si>
  <si>
    <t>Template Name</t>
  </si>
  <si>
    <t>Analysis Template</t>
  </si>
  <si>
    <t>Template Version</t>
  </si>
  <si>
    <t>Last Edited</t>
  </si>
  <si>
    <t>Other Details</t>
  </si>
  <si>
    <t>Country</t>
  </si>
  <si>
    <t>Region</t>
  </si>
  <si>
    <t>Region ID</t>
  </si>
  <si>
    <t>Network</t>
  </si>
  <si>
    <t>Date Established</t>
  </si>
  <si>
    <t>Legal Status</t>
  </si>
  <si>
    <t>USD to EUR FX</t>
  </si>
  <si>
    <t>Reporting Currency Code</t>
  </si>
  <si>
    <t>USD to Local FX</t>
  </si>
  <si>
    <t>Notes</t>
  </si>
  <si>
    <t>Ave. Loan Size (ALS)</t>
  </si>
  <si>
    <t>ALS as % of GDP per Capita</t>
  </si>
  <si>
    <t>GDP (USD m)</t>
  </si>
  <si>
    <t>Source: Latest EIU Report</t>
  </si>
  <si>
    <t>Population (m)</t>
  </si>
  <si>
    <t>GDP per Capita</t>
  </si>
  <si>
    <t>Debt</t>
  </si>
  <si>
    <t>Foreign Currency Asset Hedges</t>
  </si>
  <si>
    <t>Foreign Currency Liability Hedges</t>
  </si>
  <si>
    <t>Amortization Schedule (in USD)</t>
  </si>
  <si>
    <t>LTM Net Income (Before Donations)</t>
  </si>
  <si>
    <t>Net Income (Before Donations)</t>
  </si>
  <si>
    <t>LTM Savings Accounts</t>
  </si>
  <si>
    <t>LTM Average Savings</t>
  </si>
  <si>
    <t>Cost of Borrowed Funds (Annualized)</t>
  </si>
  <si>
    <t>PAR&gt;90 (R+R)</t>
  </si>
  <si>
    <t>Open Loan Exposure Ratio</t>
  </si>
  <si>
    <t>PAR &gt;90</t>
  </si>
  <si>
    <t>Implied Global Rating</t>
  </si>
  <si>
    <t>FX Rate (Average of Period)*</t>
  </si>
  <si>
    <t>FX Rate (End of Period)*</t>
  </si>
  <si>
    <t>* Growth column shows (depreciation) / appreciation.</t>
  </si>
  <si>
    <t>Options-L</t>
  </si>
  <si>
    <t>Forwards-L</t>
  </si>
  <si>
    <t>Swaps-L</t>
  </si>
  <si>
    <t>AIMF I</t>
  </si>
  <si>
    <t>AIMF II</t>
  </si>
  <si>
    <t>name ranges can be found in DB_LOAD tab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</si>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</sst>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7"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-&quot;$&quot;* #,##0.00_-;\-&quot;$&quot;* #,##0.00_-;_-&quot;$&quot;* &quot;-&quot;??_-;_-@_-"/>
    <numFmt numFmtId="166" formatCode="#,##0.00;[Red]#,##0.00"/>
    <numFmt numFmtId="167" formatCode="_-* #,##0.00\ _€_-;\-* #,##0.00\ _€_-;_-* &quot;-&quot;??\ _€_-;_-@_-"/>
    <numFmt numFmtId="168" formatCode="_(* #,##0_);_(* \(#,##0\);_(* &quot;-&quot;??_);_(@_)"/>
    <numFmt numFmtId="169" formatCode="0.0%"/>
    <numFmt numFmtId="170" formatCode="_(* #,##0.0000_);_(* \(#,##0.0000\);_(* &quot;-&quot;??_);_(@_)"/>
    <numFmt numFmtId="171" formatCode="[$-409]mmm\-yy;@"/>
    <numFmt numFmtId="172" formatCode="_(* #,##0.000000000_);_(* \(#,##0.000000000\);_(* &quot;-&quot;??_);_(@_)"/>
    <numFmt numFmtId="173" formatCode="_(\ #,##0_);_(\ \(#,##0\);_(\ &quot;-&quot;??_);_(@_)"/>
    <numFmt numFmtId="174" formatCode="mmmm\ yyyy"/>
    <numFmt numFmtId="175" formatCode="_(* #,##0.0%;[Red]_(* \(#,##0.0%\);_(* &quot;-&quot;;_(@_)"/>
    <numFmt numFmtId="176" formatCode="#,##0.00_)&quot;MM&quot;;[Red]\(#,##0.00&quot; MM&quot;\)"/>
    <numFmt numFmtId="177" formatCode="0.0&quot;x&quot;"/>
    <numFmt numFmtId="178" formatCode="0.00\x"/>
    <numFmt numFmtId="179" formatCode="_(* #,##0.00%;[Red]_(* \(#,##0.00%\);_(* &quot;-&quot;;_(@_)"/>
    <numFmt numFmtId="180" formatCode="mmm\ yyyy"/>
    <numFmt numFmtId="181" formatCode="#,##0_)&quot;MM&quot;;[Red]\(#,##0&quot; MM&quot;\)"/>
    <numFmt numFmtId="182" formatCode="0.00&quot;x&quot;"/>
    <numFmt numFmtId="183" formatCode="0.000"/>
    <numFmt numFmtId="184" formatCode="mm/yy"/>
    <numFmt numFmtId="185" formatCode="#,##0.0%_);\(#,##0.0%\)"/>
    <numFmt numFmtId="186" formatCode="#,##0%_);\(#,##0%\)"/>
    <numFmt numFmtId="187" formatCode="#,##0.0\x"/>
    <numFmt numFmtId="188" formatCode="mmmm\ d\,\ yyyy"/>
    <numFmt numFmtId="189" formatCode="0.00000"/>
    <numFmt numFmtId="190" formatCode="0.0000"/>
    <numFmt numFmtId="191" formatCode="0&quot;x&quot;"/>
    <numFmt numFmtId="192" formatCode="\ #,##0_);\ \(#,##0\);\ &quot;-&quot;_);@_)"/>
    <numFmt numFmtId="193" formatCode="0.0_);[Red]\(0.0\)"/>
    <numFmt numFmtId="194" formatCode="#,##0.0_);\(#,##0.0\)"/>
    <numFmt numFmtId="195" formatCode="#,##0_);[Red]\(#,##0\);&quot;&quot;"/>
    <numFmt numFmtId="196" formatCode="&quot;$&quot;#,##0_);[Red]\(&quot;$&quot;#,##0\);"/>
  </numFmts>
  <fonts count="1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b/>
      <sz val="10"/>
      <color theme="0"/>
      <name val="Trebuchet MS"/>
      <family val="2"/>
    </font>
    <font>
      <sz val="10"/>
      <color theme="0"/>
      <name val="Trebuchet MS"/>
      <family val="2"/>
    </font>
    <font>
      <i/>
      <sz val="10"/>
      <color theme="1"/>
      <name val="Trebuchet MS"/>
      <family val="2"/>
    </font>
    <font>
      <sz val="10"/>
      <name val="Arial"/>
      <family val="2"/>
    </font>
    <font>
      <sz val="10"/>
      <name val="Trebuchet MS"/>
      <family val="2"/>
    </font>
    <font>
      <sz val="9"/>
      <color indexed="10"/>
      <name val="Geneva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4"/>
      <color indexed="10"/>
      <name val="Arial"/>
      <family val="2"/>
    </font>
    <font>
      <b/>
      <sz val="11"/>
      <color indexed="10"/>
      <name val="Arial"/>
      <family val="2"/>
    </font>
    <font>
      <b/>
      <sz val="14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indexed="62"/>
      <name val="Calibri"/>
      <family val="2"/>
      <scheme val="minor"/>
    </font>
    <font>
      <b/>
      <sz val="10"/>
      <name val="Trebuchet MS"/>
      <family val="2"/>
    </font>
    <font>
      <i/>
      <sz val="10"/>
      <name val="Trebuchet MS"/>
      <family val="2"/>
    </font>
    <font>
      <strike/>
      <sz val="10"/>
      <color theme="1"/>
      <name val="Trebuchet MS"/>
      <family val="2"/>
    </font>
    <font>
      <b/>
      <i/>
      <sz val="10"/>
      <name val="Trebuchet MS"/>
      <family val="2"/>
    </font>
    <font>
      <sz val="11"/>
      <color theme="1"/>
      <name val="Trebuchet MS"/>
      <family val="2"/>
    </font>
    <font>
      <b/>
      <sz val="14"/>
      <color theme="8" tint="-0.499984740745262"/>
      <name val="Trebuchet MS"/>
      <family val="2"/>
    </font>
    <font>
      <i/>
      <sz val="12"/>
      <color theme="8" tint="-0.249977111117893"/>
      <name val="Trebuchet MS"/>
      <family val="2"/>
    </font>
    <font>
      <sz val="11"/>
      <color theme="0" tint="-0.34998626667073579"/>
      <name val="Trebuchet MS"/>
      <family val="2"/>
    </font>
    <font>
      <sz val="10"/>
      <color theme="0" tint="-0.34998626667073579"/>
      <name val="Trebuchet MS"/>
      <family val="2"/>
    </font>
    <font>
      <b/>
      <sz val="10"/>
      <color theme="0"/>
      <name val="Calibri"/>
      <family val="2"/>
      <scheme val="minor"/>
    </font>
    <font>
      <b/>
      <sz val="10"/>
      <color theme="0" tint="-0.34998626667073579"/>
      <name val="Trebuchet MS"/>
      <family val="2"/>
    </font>
    <font>
      <b/>
      <sz val="11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1"/>
      <color theme="0"/>
      <name val="Trebuchet MS"/>
      <family val="2"/>
    </font>
    <font>
      <sz val="11"/>
      <color theme="0"/>
      <name val="Trebuchet MS"/>
      <family val="2"/>
    </font>
    <font>
      <b/>
      <sz val="10"/>
      <color theme="8" tint="-0.499984740745262"/>
      <name val="Trebuchet MS"/>
      <family val="2"/>
    </font>
    <font>
      <sz val="10"/>
      <color theme="8" tint="-0.499984740745262"/>
      <name val="Trebuchet MS"/>
      <family val="2"/>
    </font>
    <font>
      <b/>
      <sz val="10"/>
      <color theme="3"/>
      <name val="Trebuchet MS"/>
      <family val="2"/>
    </font>
    <font>
      <b/>
      <sz val="17"/>
      <color theme="3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0" tint="-0.14999847407452621"/>
      <name val="Calibri"/>
      <family val="2"/>
      <scheme val="minor"/>
    </font>
    <font>
      <b/>
      <sz val="17"/>
      <color theme="1"/>
      <name val="Calibri"/>
      <family val="2"/>
      <scheme val="minor"/>
    </font>
    <font>
      <b/>
      <sz val="17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4"/>
      <name val="Calibri"/>
      <family val="2"/>
      <scheme val="minor"/>
    </font>
    <font>
      <i/>
      <sz val="15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5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4"/>
      <name val="Calibri"/>
      <family val="2"/>
      <scheme val="minor"/>
    </font>
    <font>
      <i/>
      <sz val="15"/>
      <color theme="8" tint="-0.499984740745262"/>
      <name val="Calibri"/>
      <family val="2"/>
      <scheme val="minor"/>
    </font>
    <font>
      <sz val="14"/>
      <color theme="3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</font>
    <font>
      <sz val="10"/>
      <color theme="0" tint="-0.34998626667073579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18"/>
      <color theme="8" tint="-0.499984740745262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 (HOme)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color theme="0"/>
      <name val="Times New Roman"/>
      <family val="1"/>
    </font>
    <font>
      <i/>
      <sz val="10"/>
      <color theme="8" tint="-0.249977111117893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i/>
      <sz val="8"/>
      <name val="Calibri"/>
      <family val="2"/>
      <scheme val="minor"/>
    </font>
    <font>
      <i/>
      <sz val="8"/>
      <color theme="8" tint="-0.249977111117893"/>
      <name val="Calibri"/>
      <family val="2"/>
      <scheme val="minor"/>
    </font>
    <font>
      <b/>
      <sz val="8"/>
      <color indexed="62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i/>
      <sz val="11"/>
      <color theme="8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Trebuchet MS"/>
      <family val="2"/>
    </font>
    <font>
      <b/>
      <u/>
      <sz val="10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7.7"/>
      <color theme="10"/>
      <name val="Calibri"/>
      <family val="2"/>
    </font>
    <font>
      <i/>
      <u/>
      <sz val="10"/>
      <color theme="10"/>
      <name val="Calibri"/>
      <family val="2"/>
    </font>
    <font>
      <b/>
      <i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Times New Roman"/>
      <family val="1"/>
    </font>
    <font>
      <b/>
      <sz val="10"/>
      <color indexed="8"/>
      <name val="Trebuchet MS"/>
      <family val="2"/>
    </font>
    <font>
      <sz val="10"/>
      <color indexed="8"/>
      <name val="Trebuchet MS"/>
      <family val="2"/>
    </font>
    <font>
      <b/>
      <sz val="12"/>
      <name val="Times New Roman"/>
      <family val="1"/>
    </font>
    <font>
      <i/>
      <sz val="12"/>
      <color theme="1"/>
      <name val="Times New Roman"/>
      <family val="1"/>
    </font>
    <font>
      <b/>
      <sz val="10"/>
      <color theme="0" tint="-0.1499984740745262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color theme="8" tint="-0.499984740745262"/>
      <name val="Trebuchet MS"/>
      <family val="2"/>
    </font>
    <font>
      <i/>
      <u/>
      <sz val="10"/>
      <name val="Trebuchet MS"/>
      <family val="2"/>
    </font>
    <font>
      <i/>
      <sz val="15"/>
      <name val="Calibri"/>
      <family val="2"/>
      <scheme val="minor"/>
    </font>
    <font>
      <i/>
      <sz val="11"/>
      <color theme="0" tint="-0.34998626667073579"/>
      <name val="Trebuchet MS"/>
      <family val="2"/>
    </font>
    <font>
      <b/>
      <i/>
      <u/>
      <sz val="10"/>
      <color theme="1"/>
      <name val="Trebuchet MS"/>
      <family val="2"/>
    </font>
    <font>
      <b/>
      <i/>
      <u/>
      <sz val="10"/>
      <name val="Trebuchet MS"/>
      <family val="2"/>
    </font>
    <font>
      <sz val="8"/>
      <color theme="4" tint="0.39997558519241921"/>
      <name val="Trebuchet MS"/>
      <family val="2"/>
    </font>
    <font>
      <i/>
      <sz val="12"/>
      <name val="Times New Roman"/>
      <family val="1"/>
    </font>
    <font>
      <sz val="11"/>
      <color rgb="FF000000"/>
      <name val="Calibri"/>
      <family val="2"/>
    </font>
  </fonts>
  <fills count="24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103">
    <border>
      <left/>
      <right/>
      <top/>
      <bottom/>
      <diagonal/>
    </border>
    <border>
      <left/>
      <right style="medium">
        <color indexed="0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medium">
        <color theme="0"/>
      </left>
      <right/>
      <top style="medium">
        <color indexed="64"/>
      </top>
      <bottom/>
      <diagonal/>
    </border>
    <border>
      <left/>
      <right style="thin">
        <color theme="0"/>
      </right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/>
      <right style="medium">
        <color theme="0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34998626667073579"/>
      </bottom>
      <diagonal/>
    </border>
    <border>
      <left/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Dot">
        <color indexed="64"/>
      </right>
      <top style="thin">
        <color auto="1"/>
      </top>
      <bottom/>
      <diagonal/>
    </border>
    <border>
      <left/>
      <right style="dashDot">
        <color indexed="64"/>
      </right>
      <top/>
      <bottom/>
      <diagonal/>
    </border>
    <border>
      <left/>
      <right style="dashDot">
        <color indexed="64"/>
      </right>
      <top/>
      <bottom style="dotted">
        <color indexed="64"/>
      </bottom>
      <diagonal/>
    </border>
    <border>
      <left/>
      <right style="dashDot">
        <color indexed="64"/>
      </right>
      <top/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theme="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theme="0"/>
      </right>
      <top style="medium">
        <color indexed="64"/>
      </top>
      <bottom style="medium">
        <color indexed="64"/>
      </bottom>
      <diagonal/>
    </border>
  </borders>
  <cellStyleXfs count="104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11" fillId="0" borderId="1"/>
    <xf numFmtId="0" fontId="13" fillId="0" borderId="0"/>
    <xf numFmtId="164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5" fillId="0" borderId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38" fontId="16" fillId="4" borderId="3" applyNumberFormat="0" applyBorder="0"/>
    <xf numFmtId="38" fontId="17" fillId="4" borderId="0" applyNumberFormat="0" applyFill="0" applyBorder="0"/>
    <xf numFmtId="9" fontId="11" fillId="0" borderId="0" applyFont="0" applyFill="0" applyBorder="0" applyAlignment="0" applyProtection="0"/>
    <xf numFmtId="0" fontId="93" fillId="0" borderId="0" applyNumberFormat="0" applyFill="0" applyBorder="0" applyAlignment="0" applyProtection="0">
      <alignment vertical="top"/>
      <protection locked="0"/>
    </xf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</cellStyleXfs>
  <cellXfs count="1139">
    <xf numFmtId="0" fontId="0" fillId="0" borderId="0" xfId="0"/>
    <xf numFmtId="0" fontId="6" fillId="0" borderId="0" xfId="0" applyFont="1"/>
    <xf numFmtId="0" fontId="7" fillId="0" borderId="0" xfId="0" applyFont="1"/>
    <xf numFmtId="43" fontId="7" fillId="0" borderId="0" xfId="1" applyFont="1"/>
    <xf numFmtId="0" fontId="4" fillId="0" borderId="0" xfId="0" applyFont="1"/>
    <xf numFmtId="17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5" borderId="0" xfId="0" applyNumberFormat="1" applyFill="1"/>
    <xf numFmtId="0" fontId="0" fillId="0" borderId="0" xfId="0" applyAlignment="1">
      <alignment horizontal="right"/>
    </xf>
    <xf numFmtId="0" fontId="0" fillId="5" borderId="0" xfId="0" applyFill="1"/>
    <xf numFmtId="0" fontId="0" fillId="0" borderId="0" xfId="0" applyFill="1"/>
    <xf numFmtId="0" fontId="0" fillId="6" borderId="0" xfId="0" applyFill="1"/>
    <xf numFmtId="170" fontId="0" fillId="6" borderId="0" xfId="1" applyNumberFormat="1" applyFont="1" applyFill="1"/>
    <xf numFmtId="170" fontId="0" fillId="0" borderId="0" xfId="1" applyNumberFormat="1" applyFont="1" applyAlignment="1">
      <alignment horizontal="right"/>
    </xf>
    <xf numFmtId="170" fontId="0" fillId="6" borderId="0" xfId="0" applyNumberFormat="1" applyFill="1"/>
    <xf numFmtId="14" fontId="4" fillId="0" borderId="0" xfId="0" applyNumberFormat="1" applyFont="1"/>
    <xf numFmtId="171" fontId="18" fillId="0" borderId="0" xfId="0" applyNumberFormat="1" applyFont="1" applyFill="1" applyBorder="1" applyAlignment="1" applyProtection="1"/>
    <xf numFmtId="17" fontId="3" fillId="7" borderId="4" xfId="0" applyNumberFormat="1" applyFont="1" applyFill="1" applyBorder="1" applyAlignment="1">
      <alignment horizontal="center"/>
    </xf>
    <xf numFmtId="17" fontId="3" fillId="7" borderId="5" xfId="0" applyNumberFormat="1" applyFont="1" applyFill="1" applyBorder="1" applyAlignment="1">
      <alignment horizontal="center"/>
    </xf>
    <xf numFmtId="17" fontId="3" fillId="7" borderId="6" xfId="0" applyNumberFormat="1" applyFont="1" applyFill="1" applyBorder="1" applyAlignment="1">
      <alignment horizontal="center"/>
    </xf>
    <xf numFmtId="1" fontId="0" fillId="0" borderId="0" xfId="0" applyNumberFormat="1"/>
    <xf numFmtId="0" fontId="2" fillId="0" borderId="7" xfId="0" applyFont="1" applyBorder="1"/>
    <xf numFmtId="0" fontId="0" fillId="0" borderId="8" xfId="0" applyBorder="1"/>
    <xf numFmtId="0" fontId="19" fillId="8" borderId="9" xfId="0" applyFont="1" applyFill="1" applyBorder="1" applyProtection="1">
      <protection locked="0"/>
    </xf>
    <xf numFmtId="168" fontId="0" fillId="0" borderId="10" xfId="1" applyNumberFormat="1" applyFont="1" applyBorder="1" applyAlignment="1">
      <alignment horizontal="center"/>
    </xf>
    <xf numFmtId="0" fontId="19" fillId="0" borderId="9" xfId="0" applyFont="1" applyFill="1" applyBorder="1" applyProtection="1">
      <protection locked="0"/>
    </xf>
    <xf numFmtId="168" fontId="20" fillId="0" borderId="11" xfId="1" applyNumberFormat="1" applyFont="1" applyBorder="1" applyAlignment="1">
      <alignment horizontal="right"/>
    </xf>
    <xf numFmtId="168" fontId="20" fillId="0" borderId="12" xfId="1" applyNumberFormat="1" applyFont="1" applyBorder="1" applyAlignment="1">
      <alignment horizontal="right"/>
    </xf>
    <xf numFmtId="168" fontId="20" fillId="0" borderId="13" xfId="1" applyNumberFormat="1" applyFont="1" applyBorder="1" applyAlignment="1">
      <alignment horizontal="right"/>
    </xf>
    <xf numFmtId="0" fontId="19" fillId="0" borderId="6" xfId="0" applyFont="1" applyFill="1" applyBorder="1" applyAlignment="1" applyProtection="1">
      <alignment horizontal="left"/>
      <protection locked="0"/>
    </xf>
    <xf numFmtId="168" fontId="20" fillId="0" borderId="14" xfId="1" applyNumberFormat="1" applyFont="1" applyBorder="1" applyAlignment="1">
      <alignment horizontal="right"/>
    </xf>
    <xf numFmtId="168" fontId="20" fillId="0" borderId="15" xfId="1" applyNumberFormat="1" applyFont="1" applyBorder="1" applyAlignment="1">
      <alignment horizontal="right"/>
    </xf>
    <xf numFmtId="168" fontId="20" fillId="0" borderId="16" xfId="1" applyNumberFormat="1" applyFont="1" applyBorder="1" applyAlignment="1">
      <alignment horizontal="right"/>
    </xf>
    <xf numFmtId="2" fontId="0" fillId="0" borderId="0" xfId="0" applyNumberFormat="1"/>
    <xf numFmtId="0" fontId="0" fillId="8" borderId="17" xfId="0" applyFill="1" applyBorder="1"/>
    <xf numFmtId="0" fontId="19" fillId="8" borderId="18" xfId="0" applyFont="1" applyFill="1" applyBorder="1" applyAlignment="1" applyProtection="1">
      <alignment horizontal="left"/>
      <protection locked="0"/>
    </xf>
    <xf numFmtId="0" fontId="0" fillId="0" borderId="0" xfId="0" applyFont="1"/>
    <xf numFmtId="0" fontId="19" fillId="8" borderId="9" xfId="0" applyFont="1" applyFill="1" applyBorder="1" applyAlignment="1" applyProtection="1">
      <alignment horizontal="left"/>
      <protection locked="0"/>
    </xf>
    <xf numFmtId="0" fontId="21" fillId="9" borderId="9" xfId="0" applyFont="1" applyFill="1" applyBorder="1" applyProtection="1"/>
    <xf numFmtId="0" fontId="22" fillId="8" borderId="17" xfId="0" applyFont="1" applyFill="1" applyBorder="1" applyAlignment="1">
      <alignment horizontal="left" indent="3"/>
    </xf>
    <xf numFmtId="0" fontId="11" fillId="9" borderId="18" xfId="0" applyFont="1" applyFill="1" applyBorder="1" applyProtection="1"/>
    <xf numFmtId="168" fontId="19" fillId="8" borderId="18" xfId="7" applyNumberFormat="1" applyFont="1" applyFill="1" applyBorder="1" applyAlignment="1" applyProtection="1">
      <alignment horizontal="left"/>
      <protection locked="0"/>
    </xf>
    <xf numFmtId="168" fontId="23" fillId="0" borderId="18" xfId="7" applyNumberFormat="1" applyFont="1" applyFill="1" applyBorder="1" applyAlignment="1" applyProtection="1">
      <alignment horizontal="left"/>
      <protection locked="0"/>
    </xf>
    <xf numFmtId="0" fontId="21" fillId="9" borderId="18" xfId="0" applyFont="1" applyFill="1" applyBorder="1" applyProtection="1"/>
    <xf numFmtId="168" fontId="23" fillId="10" borderId="18" xfId="7" applyNumberFormat="1" applyFont="1" applyFill="1" applyBorder="1" applyProtection="1">
      <protection locked="0"/>
    </xf>
    <xf numFmtId="168" fontId="23" fillId="10" borderId="10" xfId="7" applyNumberFormat="1" applyFont="1" applyFill="1" applyBorder="1" applyAlignment="1" applyProtection="1">
      <alignment horizontal="right"/>
      <protection locked="0"/>
    </xf>
    <xf numFmtId="168" fontId="24" fillId="0" borderId="18" xfId="7" applyNumberFormat="1" applyFont="1" applyFill="1" applyBorder="1" applyAlignment="1" applyProtection="1">
      <alignment horizontal="left"/>
      <protection locked="0"/>
    </xf>
    <xf numFmtId="9" fontId="25" fillId="0" borderId="10" xfId="1" applyNumberFormat="1" applyFont="1" applyBorder="1" applyAlignment="1">
      <alignment horizontal="right"/>
    </xf>
    <xf numFmtId="0" fontId="11" fillId="9" borderId="19" xfId="0" applyFont="1" applyFill="1" applyBorder="1" applyProtection="1"/>
    <xf numFmtId="168" fontId="23" fillId="0" borderId="18" xfId="7" applyNumberFormat="1" applyFont="1" applyFill="1" applyBorder="1" applyProtection="1">
      <protection locked="0"/>
    </xf>
    <xf numFmtId="168" fontId="20" fillId="0" borderId="10" xfId="1" applyNumberFormat="1" applyFont="1" applyBorder="1" applyAlignment="1">
      <alignment horizontal="right"/>
    </xf>
    <xf numFmtId="168" fontId="19" fillId="8" borderId="19" xfId="7" applyNumberFormat="1" applyFont="1" applyFill="1" applyBorder="1" applyAlignment="1" applyProtection="1">
      <alignment horizontal="left"/>
      <protection locked="0"/>
    </xf>
    <xf numFmtId="0" fontId="19" fillId="8" borderId="18" xfId="0" applyFont="1" applyFill="1" applyBorder="1" applyProtection="1">
      <protection locked="0"/>
    </xf>
    <xf numFmtId="0" fontId="2" fillId="11" borderId="17" xfId="0" applyFont="1" applyFill="1" applyBorder="1"/>
    <xf numFmtId="168" fontId="2" fillId="11" borderId="8" xfId="1" applyNumberFormat="1" applyFont="1" applyFill="1" applyBorder="1" applyAlignment="1">
      <alignment horizontal="center"/>
    </xf>
    <xf numFmtId="0" fontId="0" fillId="0" borderId="17" xfId="0" applyBorder="1"/>
    <xf numFmtId="0" fontId="0" fillId="0" borderId="8" xfId="0" applyBorder="1" applyAlignment="1">
      <alignment horizontal="center"/>
    </xf>
    <xf numFmtId="0" fontId="2" fillId="0" borderId="17" xfId="0" applyFont="1" applyBorder="1"/>
    <xf numFmtId="168" fontId="26" fillId="0" borderId="18" xfId="7" applyNumberFormat="1" applyFont="1" applyFill="1" applyBorder="1" applyProtection="1">
      <protection locked="0"/>
    </xf>
    <xf numFmtId="168" fontId="19" fillId="0" borderId="18" xfId="7" applyNumberFormat="1" applyFont="1" applyFill="1" applyBorder="1" applyAlignment="1" applyProtection="1">
      <alignment horizontal="left"/>
      <protection locked="0"/>
    </xf>
    <xf numFmtId="168" fontId="19" fillId="8" borderId="18" xfId="7" applyNumberFormat="1" applyFont="1" applyFill="1" applyBorder="1" applyProtection="1">
      <protection locked="0"/>
    </xf>
    <xf numFmtId="168" fontId="23" fillId="10" borderId="19" xfId="7" applyNumberFormat="1" applyFont="1" applyFill="1" applyBorder="1" applyProtection="1">
      <protection locked="0"/>
    </xf>
    <xf numFmtId="168" fontId="23" fillId="10" borderId="20" xfId="7" applyNumberFormat="1" applyFont="1" applyFill="1" applyBorder="1" applyAlignment="1" applyProtection="1">
      <alignment horizontal="right"/>
      <protection locked="0"/>
    </xf>
    <xf numFmtId="0" fontId="23" fillId="0" borderId="18" xfId="0" applyFont="1" applyFill="1" applyBorder="1" applyProtection="1">
      <protection locked="0"/>
    </xf>
    <xf numFmtId="0" fontId="22" fillId="8" borderId="17" xfId="0" applyFont="1" applyFill="1" applyBorder="1" applyAlignment="1">
      <alignment horizontal="left" indent="5"/>
    </xf>
    <xf numFmtId="14" fontId="22" fillId="8" borderId="17" xfId="0" applyNumberFormat="1" applyFont="1" applyFill="1" applyBorder="1" applyAlignment="1">
      <alignment horizontal="left" indent="5"/>
    </xf>
    <xf numFmtId="168" fontId="24" fillId="0" borderId="18" xfId="7" applyNumberFormat="1" applyFont="1" applyFill="1" applyBorder="1" applyProtection="1">
      <protection locked="0"/>
    </xf>
    <xf numFmtId="0" fontId="4" fillId="11" borderId="17" xfId="0" applyFont="1" applyFill="1" applyBorder="1"/>
    <xf numFmtId="168" fontId="4" fillId="11" borderId="8" xfId="1" applyNumberFormat="1" applyFont="1" applyFill="1" applyBorder="1" applyAlignment="1">
      <alignment horizontal="center"/>
    </xf>
    <xf numFmtId="0" fontId="4" fillId="0" borderId="17" xfId="0" applyFont="1" applyBorder="1"/>
    <xf numFmtId="168" fontId="0" fillId="0" borderId="8" xfId="1" applyNumberFormat="1" applyFont="1" applyBorder="1" applyAlignment="1">
      <alignment horizontal="center"/>
    </xf>
    <xf numFmtId="9" fontId="24" fillId="0" borderId="8" xfId="7" applyNumberFormat="1" applyFont="1" applyFill="1" applyBorder="1" applyAlignment="1" applyProtection="1">
      <alignment horizontal="right"/>
      <protection locked="0"/>
    </xf>
    <xf numFmtId="168" fontId="4" fillId="0" borderId="0" xfId="1" applyNumberFormat="1" applyFont="1" applyFill="1" applyBorder="1" applyAlignment="1">
      <alignment horizontal="center"/>
    </xf>
    <xf numFmtId="9" fontId="24" fillId="0" borderId="10" xfId="7" applyNumberFormat="1" applyFont="1" applyFill="1" applyBorder="1" applyAlignment="1" applyProtection="1">
      <alignment horizontal="right"/>
      <protection locked="0"/>
    </xf>
    <xf numFmtId="0" fontId="2" fillId="11" borderId="21" xfId="0" applyFont="1" applyFill="1" applyBorder="1"/>
    <xf numFmtId="168" fontId="2" fillId="11" borderId="22" xfId="1" applyNumberFormat="1" applyFont="1" applyFill="1" applyBorder="1" applyAlignment="1">
      <alignment horizontal="center"/>
    </xf>
    <xf numFmtId="168" fontId="2" fillId="0" borderId="0" xfId="1" applyNumberFormat="1" applyFont="1" applyFill="1" applyBorder="1" applyAlignment="1">
      <alignment horizontal="center"/>
    </xf>
    <xf numFmtId="38" fontId="0" fillId="0" borderId="0" xfId="0" applyNumberFormat="1"/>
    <xf numFmtId="168" fontId="24" fillId="0" borderId="19" xfId="7" applyNumberFormat="1" applyFont="1" applyFill="1" applyBorder="1" applyProtection="1">
      <protection locked="0"/>
    </xf>
    <xf numFmtId="9" fontId="25" fillId="0" borderId="20" xfId="1" applyNumberFormat="1" applyFont="1" applyBorder="1" applyAlignment="1">
      <alignment horizontal="right"/>
    </xf>
    <xf numFmtId="168" fontId="24" fillId="0" borderId="0" xfId="7" applyNumberFormat="1" applyFont="1" applyFill="1" applyBorder="1" applyProtection="1">
      <protection locked="0"/>
    </xf>
    <xf numFmtId="9" fontId="25" fillId="0" borderId="0" xfId="1" applyNumberFormat="1" applyFont="1" applyBorder="1" applyAlignment="1">
      <alignment horizontal="right"/>
    </xf>
    <xf numFmtId="3" fontId="0" fillId="0" borderId="0" xfId="0" applyNumberFormat="1"/>
    <xf numFmtId="0" fontId="0" fillId="0" borderId="0" xfId="0" applyNumberFormat="1" applyFill="1"/>
    <xf numFmtId="43" fontId="1" fillId="0" borderId="0" xfId="1" applyFont="1"/>
    <xf numFmtId="170" fontId="0" fillId="0" borderId="0" xfId="1" applyNumberFormat="1" applyFont="1" applyFill="1"/>
    <xf numFmtId="172" fontId="1" fillId="0" borderId="0" xfId="1" applyNumberFormat="1" applyFont="1"/>
    <xf numFmtId="17" fontId="8" fillId="2" borderId="23" xfId="0" applyNumberFormat="1" applyFont="1" applyFill="1" applyBorder="1" applyAlignment="1" applyProtection="1">
      <alignment horizontal="center"/>
    </xf>
    <xf numFmtId="0" fontId="9" fillId="2" borderId="0" xfId="0" applyFont="1" applyFill="1" applyBorder="1" applyProtection="1"/>
    <xf numFmtId="14" fontId="0" fillId="0" borderId="0" xfId="0" applyNumberFormat="1" applyFont="1"/>
    <xf numFmtId="0" fontId="7" fillId="0" borderId="24" xfId="0" applyFont="1" applyBorder="1" applyProtection="1"/>
    <xf numFmtId="0" fontId="6" fillId="0" borderId="25" xfId="0" applyFont="1" applyBorder="1" applyAlignment="1" applyProtection="1">
      <alignment horizontal="center"/>
    </xf>
    <xf numFmtId="14" fontId="6" fillId="12" borderId="0" xfId="0" applyNumberFormat="1" applyFont="1" applyFill="1" applyBorder="1" applyProtection="1"/>
    <xf numFmtId="171" fontId="7" fillId="12" borderId="26" xfId="0" applyNumberFormat="1" applyFont="1" applyFill="1" applyBorder="1" applyProtection="1">
      <protection locked="0"/>
    </xf>
    <xf numFmtId="0" fontId="27" fillId="0" borderId="0" xfId="0" applyFont="1" applyProtection="1"/>
    <xf numFmtId="173" fontId="7" fillId="0" borderId="26" xfId="0" applyNumberFormat="1" applyFont="1" applyBorder="1" applyAlignment="1" applyProtection="1">
      <alignment horizontal="center"/>
    </xf>
    <xf numFmtId="0" fontId="8" fillId="2" borderId="0" xfId="0" applyFont="1" applyFill="1" applyProtection="1"/>
    <xf numFmtId="173" fontId="8" fillId="2" borderId="26" xfId="0" applyNumberFormat="1" applyFont="1" applyFill="1" applyBorder="1" applyAlignment="1" applyProtection="1">
      <alignment horizontal="center"/>
    </xf>
    <xf numFmtId="0" fontId="8" fillId="2" borderId="0" xfId="0" applyFont="1" applyFill="1" applyBorder="1" applyProtection="1"/>
    <xf numFmtId="173" fontId="8" fillId="2" borderId="23" xfId="0" applyNumberFormat="1" applyFont="1" applyFill="1" applyBorder="1" applyAlignment="1" applyProtection="1">
      <alignment horizontal="center"/>
    </xf>
    <xf numFmtId="0" fontId="6" fillId="0" borderId="24" xfId="0" applyFont="1" applyBorder="1" applyProtection="1"/>
    <xf numFmtId="0" fontId="7" fillId="0" borderId="25" xfId="0" applyFont="1" applyBorder="1" applyProtection="1">
      <protection locked="0"/>
    </xf>
    <xf numFmtId="0" fontId="12" fillId="0" borderId="0" xfId="0" applyFont="1" applyProtection="1"/>
    <xf numFmtId="173" fontId="7" fillId="13" borderId="2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Fill="1" applyProtection="1"/>
    <xf numFmtId="0" fontId="12" fillId="0" borderId="0" xfId="0" applyFont="1" applyFill="1" applyBorder="1" applyAlignment="1" applyProtection="1">
      <alignment horizontal="left"/>
    </xf>
    <xf numFmtId="173" fontId="7" fillId="13" borderId="23" xfId="0" applyNumberFormat="1" applyFont="1" applyFill="1" applyBorder="1" applyAlignment="1" applyProtection="1">
      <alignment horizontal="center"/>
      <protection locked="0"/>
    </xf>
    <xf numFmtId="0" fontId="6" fillId="0" borderId="0" xfId="0" applyFont="1" applyProtection="1"/>
    <xf numFmtId="0" fontId="7" fillId="0" borderId="26" xfId="0" applyFont="1" applyBorder="1" applyProtection="1">
      <protection locked="0"/>
    </xf>
    <xf numFmtId="0" fontId="12" fillId="0" borderId="0" xfId="0" applyFont="1" applyFill="1" applyBorder="1" applyAlignment="1" applyProtection="1"/>
    <xf numFmtId="173" fontId="7" fillId="14" borderId="26" xfId="0" applyNumberFormat="1" applyFont="1" applyFill="1" applyBorder="1" applyAlignment="1" applyProtection="1">
      <alignment horizontal="center"/>
    </xf>
    <xf numFmtId="173" fontId="7" fillId="0" borderId="26" xfId="0" applyNumberFormat="1" applyFont="1" applyFill="1" applyBorder="1" applyAlignment="1" applyProtection="1">
      <alignment horizontal="center"/>
    </xf>
    <xf numFmtId="0" fontId="28" fillId="0" borderId="0" xfId="0" applyFont="1" applyAlignment="1" applyProtection="1">
      <alignment horizontal="left" indent="1"/>
    </xf>
    <xf numFmtId="0" fontId="7" fillId="0" borderId="0" xfId="0" applyFont="1" applyFill="1" applyBorder="1" applyProtection="1"/>
    <xf numFmtId="0" fontId="27" fillId="12" borderId="0" xfId="0" applyFont="1" applyFill="1" applyProtection="1"/>
    <xf numFmtId="173" fontId="6" fillId="12" borderId="26" xfId="0" applyNumberFormat="1" applyFont="1" applyFill="1" applyBorder="1" applyAlignment="1" applyProtection="1">
      <alignment horizontal="center"/>
    </xf>
    <xf numFmtId="0" fontId="28" fillId="0" borderId="0" xfId="0" applyFont="1" applyFill="1" applyAlignment="1" applyProtection="1">
      <alignment horizontal="left" indent="1"/>
    </xf>
    <xf numFmtId="0" fontId="28" fillId="0" borderId="0" xfId="0" applyFont="1" applyProtection="1"/>
    <xf numFmtId="169" fontId="7" fillId="0" borderId="26" xfId="0" applyNumberFormat="1" applyFont="1" applyBorder="1" applyAlignment="1" applyProtection="1">
      <alignment horizontal="center"/>
    </xf>
    <xf numFmtId="0" fontId="7" fillId="0" borderId="0" xfId="0" applyFont="1" applyProtection="1"/>
    <xf numFmtId="173" fontId="7" fillId="0" borderId="26" xfId="0" applyNumberFormat="1" applyFont="1" applyBorder="1" applyAlignment="1" applyProtection="1">
      <alignment horizontal="center"/>
      <protection locked="0"/>
    </xf>
    <xf numFmtId="173" fontId="6" fillId="0" borderId="26" xfId="0" applyNumberFormat="1" applyFont="1" applyBorder="1" applyAlignment="1" applyProtection="1">
      <alignment horizontal="center"/>
    </xf>
    <xf numFmtId="0" fontId="10" fillId="0" borderId="0" xfId="0" applyFont="1" applyFill="1" applyProtection="1"/>
    <xf numFmtId="0" fontId="6" fillId="12" borderId="0" xfId="0" applyFont="1" applyFill="1" applyProtection="1"/>
    <xf numFmtId="0" fontId="7" fillId="0" borderId="0" xfId="0" applyFont="1" applyFill="1" applyProtection="1"/>
    <xf numFmtId="0" fontId="29" fillId="0" borderId="0" xfId="0" applyFont="1" applyFill="1" applyProtection="1"/>
    <xf numFmtId="0" fontId="10" fillId="0" borderId="0" xfId="0" applyFont="1" applyProtection="1"/>
    <xf numFmtId="0" fontId="27" fillId="0" borderId="24" xfId="0" applyFont="1" applyBorder="1" applyProtection="1"/>
    <xf numFmtId="173" fontId="7" fillId="0" borderId="25" xfId="0" applyNumberFormat="1" applyFont="1" applyBorder="1" applyAlignment="1" applyProtection="1">
      <alignment horizontal="center"/>
      <protection locked="0"/>
    </xf>
    <xf numFmtId="0" fontId="29" fillId="0" borderId="0" xfId="0" applyFont="1" applyProtection="1"/>
    <xf numFmtId="0" fontId="7" fillId="0" borderId="0" xfId="0" applyFont="1" applyAlignment="1" applyProtection="1">
      <alignment horizontal="left" indent="1"/>
    </xf>
    <xf numFmtId="0" fontId="28" fillId="0" borderId="0" xfId="0" applyFont="1" applyFill="1" applyProtection="1"/>
    <xf numFmtId="0" fontId="7" fillId="0" borderId="23" xfId="0" applyFont="1" applyBorder="1" applyProtection="1"/>
    <xf numFmtId="0" fontId="30" fillId="0" borderId="0" xfId="0" applyFont="1" applyFill="1" applyProtection="1"/>
    <xf numFmtId="173" fontId="6" fillId="0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  <protection locked="0"/>
    </xf>
    <xf numFmtId="0" fontId="0" fillId="15" borderId="0" xfId="0" applyFill="1"/>
    <xf numFmtId="0" fontId="10" fillId="0" borderId="0" xfId="0" applyFont="1" applyBorder="1" applyProtection="1"/>
    <xf numFmtId="169" fontId="7" fillId="0" borderId="23" xfId="0" applyNumberFormat="1" applyFont="1" applyBorder="1" applyAlignment="1" applyProtection="1">
      <alignment horizontal="center"/>
    </xf>
    <xf numFmtId="0" fontId="7" fillId="0" borderId="0" xfId="0" applyFont="1" applyBorder="1" applyProtection="1"/>
    <xf numFmtId="173" fontId="7" fillId="0" borderId="23" xfId="0" applyNumberFormat="1" applyFont="1" applyBorder="1" applyAlignment="1" applyProtection="1">
      <alignment horizontal="center"/>
    </xf>
    <xf numFmtId="0" fontId="28" fillId="0" borderId="0" xfId="0" quotePrefix="1" applyFont="1" applyAlignment="1" applyProtection="1">
      <alignment horizontal="left" indent="3"/>
    </xf>
    <xf numFmtId="0" fontId="28" fillId="0" borderId="0" xfId="0" applyFont="1" applyAlignment="1" applyProtection="1">
      <alignment horizontal="left" indent="3"/>
    </xf>
    <xf numFmtId="0" fontId="28" fillId="0" borderId="0" xfId="0" quotePrefix="1" applyFont="1" applyFill="1" applyAlignment="1" applyProtection="1">
      <alignment horizontal="left" indent="3"/>
    </xf>
    <xf numFmtId="0" fontId="28" fillId="0" borderId="0" xfId="0" applyFont="1" applyFill="1" applyAlignment="1" applyProtection="1">
      <alignment horizontal="left" indent="3"/>
    </xf>
    <xf numFmtId="0" fontId="10" fillId="0" borderId="0" xfId="0" applyFont="1" applyAlignment="1" applyProtection="1">
      <alignment horizontal="left" indent="1"/>
    </xf>
    <xf numFmtId="173" fontId="6" fillId="0" borderId="26" xfId="0" applyNumberFormat="1" applyFont="1" applyBorder="1" applyAlignment="1" applyProtection="1">
      <alignment horizontal="center"/>
      <protection locked="0"/>
    </xf>
    <xf numFmtId="0" fontId="12" fillId="0" borderId="0" xfId="0" applyFont="1" applyAlignment="1" applyProtection="1">
      <alignment horizontal="left"/>
    </xf>
    <xf numFmtId="0" fontId="31" fillId="0" borderId="0" xfId="0" applyFont="1"/>
    <xf numFmtId="0" fontId="32" fillId="0" borderId="0" xfId="0" applyFont="1" applyAlignment="1">
      <alignment horizontal="left"/>
    </xf>
    <xf numFmtId="174" fontId="33" fillId="0" borderId="0" xfId="0" applyNumberFormat="1" applyFont="1" applyAlignment="1">
      <alignment horizontal="left"/>
    </xf>
    <xf numFmtId="17" fontId="7" fillId="0" borderId="0" xfId="0" applyNumberFormat="1" applyFont="1"/>
    <xf numFmtId="0" fontId="34" fillId="0" borderId="0" xfId="0" applyFont="1"/>
    <xf numFmtId="17" fontId="6" fillId="0" borderId="0" xfId="0" applyNumberFormat="1" applyFont="1"/>
    <xf numFmtId="0" fontId="35" fillId="0" borderId="0" xfId="0" applyFont="1"/>
    <xf numFmtId="0" fontId="37" fillId="0" borderId="0" xfId="3" applyFont="1" applyFill="1" applyBorder="1" applyAlignment="1">
      <alignment horizontal="left" vertical="top"/>
    </xf>
    <xf numFmtId="9" fontId="35" fillId="0" borderId="0" xfId="0" applyNumberFormat="1" applyFont="1"/>
    <xf numFmtId="0" fontId="9" fillId="0" borderId="0" xfId="0" applyFont="1"/>
    <xf numFmtId="39" fontId="6" fillId="0" borderId="0" xfId="0" applyNumberFormat="1" applyFont="1"/>
    <xf numFmtId="176" fontId="7" fillId="0" borderId="0" xfId="0" applyNumberFormat="1" applyFont="1" applyBorder="1"/>
    <xf numFmtId="169" fontId="7" fillId="0" borderId="0" xfId="0" applyNumberFormat="1" applyFont="1" applyBorder="1"/>
    <xf numFmtId="43" fontId="7" fillId="0" borderId="0" xfId="1" applyNumberFormat="1" applyFont="1" applyBorder="1"/>
    <xf numFmtId="169" fontId="7" fillId="0" borderId="0" xfId="1" applyNumberFormat="1" applyFont="1" applyBorder="1"/>
    <xf numFmtId="17" fontId="8" fillId="0" borderId="0" xfId="0" applyNumberFormat="1" applyFont="1"/>
    <xf numFmtId="168" fontId="7" fillId="0" borderId="0" xfId="0" applyNumberFormat="1" applyFont="1"/>
    <xf numFmtId="38" fontId="7" fillId="0" borderId="0" xfId="0" applyNumberFormat="1" applyFont="1" applyBorder="1"/>
    <xf numFmtId="0" fontId="40" fillId="0" borderId="0" xfId="0" applyFont="1"/>
    <xf numFmtId="0" fontId="41" fillId="0" borderId="0" xfId="0" applyFont="1"/>
    <xf numFmtId="0" fontId="31" fillId="0" borderId="0" xfId="0" applyFont="1" applyFill="1" applyBorder="1"/>
    <xf numFmtId="0" fontId="32" fillId="0" borderId="0" xfId="0" applyFont="1" applyAlignment="1">
      <alignment horizontal="left" vertical="center" wrapText="1"/>
    </xf>
    <xf numFmtId="17" fontId="8" fillId="2" borderId="3" xfId="0" applyNumberFormat="1" applyFont="1" applyFill="1" applyBorder="1" applyAlignment="1">
      <alignment horizontal="center"/>
    </xf>
    <xf numFmtId="17" fontId="8" fillId="2" borderId="28" xfId="0" applyNumberFormat="1" applyFont="1" applyFill="1" applyBorder="1" applyAlignment="1">
      <alignment horizontal="center"/>
    </xf>
    <xf numFmtId="17" fontId="8" fillId="2" borderId="29" xfId="0" applyNumberFormat="1" applyFont="1" applyFill="1" applyBorder="1" applyAlignment="1">
      <alignment horizontal="center"/>
    </xf>
    <xf numFmtId="17" fontId="8" fillId="2" borderId="30" xfId="0" applyNumberFormat="1" applyFont="1" applyFill="1" applyBorder="1" applyAlignment="1">
      <alignment horizontal="center"/>
    </xf>
    <xf numFmtId="17" fontId="8" fillId="2" borderId="31" xfId="0" applyNumberFormat="1" applyFont="1" applyFill="1" applyBorder="1" applyAlignment="1">
      <alignment horizontal="center"/>
    </xf>
    <xf numFmtId="0" fontId="42" fillId="0" borderId="32" xfId="0" applyFont="1" applyBorder="1"/>
    <xf numFmtId="0" fontId="42" fillId="0" borderId="33" xfId="0" applyFont="1" applyBorder="1"/>
    <xf numFmtId="0" fontId="27" fillId="0" borderId="25" xfId="0" applyFont="1" applyBorder="1" applyAlignment="1">
      <alignment horizontal="center"/>
    </xf>
    <xf numFmtId="0" fontId="27" fillId="0" borderId="25" xfId="0" applyFont="1" applyFill="1" applyBorder="1" applyAlignment="1">
      <alignment horizontal="center"/>
    </xf>
    <xf numFmtId="0" fontId="27" fillId="0" borderId="34" xfId="0" applyFont="1" applyBorder="1" applyAlignment="1">
      <alignment horizontal="center"/>
    </xf>
    <xf numFmtId="0" fontId="7" fillId="13" borderId="17" xfId="0" applyFont="1" applyFill="1" applyBorder="1"/>
    <xf numFmtId="168" fontId="7" fillId="13" borderId="10" xfId="1" applyNumberFormat="1" applyFont="1" applyFill="1" applyBorder="1" applyAlignment="1">
      <alignment horizontal="center"/>
    </xf>
    <xf numFmtId="179" fontId="7" fillId="13" borderId="10" xfId="1" applyNumberFormat="1" applyFont="1" applyFill="1" applyBorder="1" applyAlignment="1">
      <alignment horizontal="right"/>
    </xf>
    <xf numFmtId="168" fontId="7" fillId="0" borderId="10" xfId="1" applyNumberFormat="1" applyFont="1" applyBorder="1" applyAlignment="1">
      <alignment horizontal="center"/>
    </xf>
    <xf numFmtId="168" fontId="7" fillId="0" borderId="35" xfId="1" applyNumberFormat="1" applyFont="1" applyBorder="1" applyAlignment="1">
      <alignment horizontal="center"/>
    </xf>
    <xf numFmtId="43" fontId="12" fillId="0" borderId="0" xfId="0" applyNumberFormat="1" applyFont="1"/>
    <xf numFmtId="0" fontId="10" fillId="13" borderId="17" xfId="0" applyFont="1" applyFill="1" applyBorder="1" applyAlignment="1">
      <alignment horizontal="left" indent="1"/>
    </xf>
    <xf numFmtId="0" fontId="42" fillId="11" borderId="17" xfId="0" applyFont="1" applyFill="1" applyBorder="1"/>
    <xf numFmtId="38" fontId="42" fillId="11" borderId="10" xfId="0" applyNumberFormat="1" applyFont="1" applyFill="1" applyBorder="1"/>
    <xf numFmtId="179" fontId="42" fillId="11" borderId="10" xfId="1" applyNumberFormat="1" applyFont="1" applyFill="1" applyBorder="1" applyAlignment="1">
      <alignment horizontal="right"/>
    </xf>
    <xf numFmtId="168" fontId="42" fillId="11" borderId="10" xfId="1" applyNumberFormat="1" applyFont="1" applyFill="1" applyBorder="1" applyAlignment="1">
      <alignment horizontal="center"/>
    </xf>
    <xf numFmtId="168" fontId="42" fillId="11" borderId="8" xfId="1" applyNumberFormat="1" applyFont="1" applyFill="1" applyBorder="1" applyAlignment="1">
      <alignment horizontal="center"/>
    </xf>
    <xf numFmtId="168" fontId="42" fillId="11" borderId="36" xfId="1" applyNumberFormat="1" applyFont="1" applyFill="1" applyBorder="1" applyAlignment="1">
      <alignment horizontal="center"/>
    </xf>
    <xf numFmtId="0" fontId="7" fillId="0" borderId="0" xfId="0" applyFont="1" applyBorder="1"/>
    <xf numFmtId="0" fontId="7" fillId="0" borderId="17" xfId="0" applyFont="1" applyBorder="1"/>
    <xf numFmtId="0" fontId="7" fillId="0" borderId="10" xfId="0" applyFont="1" applyBorder="1"/>
    <xf numFmtId="179" fontId="7" fillId="0" borderId="10" xfId="1" applyNumberFormat="1" applyFont="1" applyFill="1" applyBorder="1" applyAlignment="1">
      <alignment horizontal="right"/>
    </xf>
    <xf numFmtId="0" fontId="7" fillId="0" borderId="10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42" fillId="0" borderId="17" xfId="0" applyFont="1" applyBorder="1"/>
    <xf numFmtId="0" fontId="42" fillId="0" borderId="10" xfId="0" applyFont="1" applyBorder="1"/>
    <xf numFmtId="0" fontId="7" fillId="0" borderId="17" xfId="0" applyFont="1" applyBorder="1" applyAlignment="1">
      <alignment horizontal="left"/>
    </xf>
    <xf numFmtId="3" fontId="7" fillId="0" borderId="10" xfId="0" applyNumberFormat="1" applyFont="1" applyBorder="1"/>
    <xf numFmtId="0" fontId="10" fillId="13" borderId="17" xfId="0" applyFont="1" applyFill="1" applyBorder="1" applyAlignment="1">
      <alignment horizontal="left" indent="2"/>
    </xf>
    <xf numFmtId="14" fontId="10" fillId="13" borderId="17" xfId="0" applyNumberFormat="1" applyFont="1" applyFill="1" applyBorder="1" applyAlignment="1">
      <alignment horizontal="left" indent="2"/>
    </xf>
    <xf numFmtId="0" fontId="27" fillId="11" borderId="17" xfId="0" applyFont="1" applyFill="1" applyBorder="1"/>
    <xf numFmtId="38" fontId="27" fillId="11" borderId="10" xfId="0" applyNumberFormat="1" applyFont="1" applyFill="1" applyBorder="1" applyAlignment="1"/>
    <xf numFmtId="179" fontId="27" fillId="11" borderId="10" xfId="1" applyNumberFormat="1" applyFont="1" applyFill="1" applyBorder="1" applyAlignment="1">
      <alignment horizontal="right"/>
    </xf>
    <xf numFmtId="168" fontId="27" fillId="11" borderId="10" xfId="1" applyNumberFormat="1" applyFont="1" applyFill="1" applyBorder="1" applyAlignment="1">
      <alignment horizontal="center"/>
    </xf>
    <xf numFmtId="168" fontId="27" fillId="11" borderId="8" xfId="1" applyNumberFormat="1" applyFont="1" applyFill="1" applyBorder="1" applyAlignment="1">
      <alignment horizontal="center"/>
    </xf>
    <xf numFmtId="168" fontId="27" fillId="11" borderId="36" xfId="1" applyNumberFormat="1" applyFont="1" applyFill="1" applyBorder="1" applyAlignment="1">
      <alignment horizontal="center"/>
    </xf>
    <xf numFmtId="0" fontId="6" fillId="0" borderId="17" xfId="0" applyFont="1" applyBorder="1"/>
    <xf numFmtId="0" fontId="6" fillId="0" borderId="10" xfId="0" applyFont="1" applyBorder="1"/>
    <xf numFmtId="168" fontId="7" fillId="0" borderId="8" xfId="1" applyNumberFormat="1" applyFont="1" applyBorder="1" applyAlignment="1">
      <alignment horizontal="center"/>
    </xf>
    <xf numFmtId="168" fontId="7" fillId="0" borderId="36" xfId="1" applyNumberFormat="1" applyFont="1" applyBorder="1" applyAlignment="1">
      <alignment horizontal="center"/>
    </xf>
    <xf numFmtId="0" fontId="6" fillId="11" borderId="17" xfId="0" applyFont="1" applyFill="1" applyBorder="1"/>
    <xf numFmtId="38" fontId="12" fillId="11" borderId="10" xfId="0" applyNumberFormat="1" applyFont="1" applyFill="1" applyBorder="1" applyAlignment="1"/>
    <xf numFmtId="179" fontId="43" fillId="11" borderId="10" xfId="1" applyNumberFormat="1" applyFont="1" applyFill="1" applyBorder="1" applyAlignment="1">
      <alignment horizontal="right"/>
    </xf>
    <xf numFmtId="168" fontId="6" fillId="11" borderId="10" xfId="1" applyNumberFormat="1" applyFont="1" applyFill="1" applyBorder="1" applyAlignment="1">
      <alignment horizontal="center"/>
    </xf>
    <xf numFmtId="168" fontId="6" fillId="11" borderId="8" xfId="1" applyNumberFormat="1" applyFont="1" applyFill="1" applyBorder="1" applyAlignment="1">
      <alignment horizontal="center"/>
    </xf>
    <xf numFmtId="168" fontId="6" fillId="11" borderId="36" xfId="1" applyNumberFormat="1" applyFont="1" applyFill="1" applyBorder="1" applyAlignment="1">
      <alignment horizontal="center"/>
    </xf>
    <xf numFmtId="0" fontId="42" fillId="11" borderId="21" xfId="0" applyFont="1" applyFill="1" applyBorder="1"/>
    <xf numFmtId="38" fontId="42" fillId="11" borderId="20" xfId="0" applyNumberFormat="1" applyFont="1" applyFill="1" applyBorder="1"/>
    <xf numFmtId="179" fontId="42" fillId="11" borderId="22" xfId="1" applyNumberFormat="1" applyFont="1" applyFill="1" applyBorder="1" applyAlignment="1">
      <alignment horizontal="right"/>
    </xf>
    <xf numFmtId="168" fontId="44" fillId="11" borderId="20" xfId="1" applyNumberFormat="1" applyFont="1" applyFill="1" applyBorder="1" applyAlignment="1">
      <alignment horizontal="center"/>
    </xf>
    <xf numFmtId="168" fontId="44" fillId="11" borderId="22" xfId="1" applyNumberFormat="1" applyFont="1" applyFill="1" applyBorder="1" applyAlignment="1">
      <alignment horizontal="center"/>
    </xf>
    <xf numFmtId="168" fontId="42" fillId="11" borderId="22" xfId="1" applyNumberFormat="1" applyFont="1" applyFill="1" applyBorder="1" applyAlignment="1">
      <alignment horizontal="center"/>
    </xf>
    <xf numFmtId="168" fontId="42" fillId="11" borderId="27" xfId="1" applyNumberFormat="1" applyFont="1" applyFill="1" applyBorder="1" applyAlignment="1">
      <alignment horizontal="center"/>
    </xf>
    <xf numFmtId="0" fontId="31" fillId="0" borderId="0" xfId="0" applyFont="1" applyFill="1"/>
    <xf numFmtId="17" fontId="8" fillId="2" borderId="37" xfId="0" applyNumberFormat="1" applyFont="1" applyFill="1" applyBorder="1" applyAlignment="1">
      <alignment horizontal="center"/>
    </xf>
    <xf numFmtId="0" fontId="19" fillId="0" borderId="38" xfId="0" applyFont="1" applyFill="1" applyBorder="1" applyAlignment="1" applyProtection="1">
      <alignment horizontal="left"/>
      <protection locked="0"/>
    </xf>
    <xf numFmtId="0" fontId="42" fillId="0" borderId="25" xfId="0" applyFont="1" applyBorder="1"/>
    <xf numFmtId="0" fontId="27" fillId="0" borderId="33" xfId="0" applyFont="1" applyBorder="1" applyAlignment="1">
      <alignment horizontal="center"/>
    </xf>
    <xf numFmtId="168" fontId="7" fillId="13" borderId="8" xfId="1" applyNumberFormat="1" applyFont="1" applyFill="1" applyBorder="1" applyAlignment="1">
      <alignment horizontal="center"/>
    </xf>
    <xf numFmtId="0" fontId="7" fillId="13" borderId="39" xfId="0" applyFont="1" applyFill="1" applyBorder="1"/>
    <xf numFmtId="0" fontId="7" fillId="13" borderId="40" xfId="0" applyFont="1" applyFill="1" applyBorder="1"/>
    <xf numFmtId="168" fontId="7" fillId="13" borderId="22" xfId="1" applyNumberFormat="1" applyFont="1" applyFill="1" applyBorder="1" applyAlignment="1">
      <alignment horizontal="center"/>
    </xf>
    <xf numFmtId="168" fontId="7" fillId="13" borderId="20" xfId="1" applyNumberFormat="1" applyFont="1" applyFill="1" applyBorder="1" applyAlignment="1">
      <alignment horizontal="center"/>
    </xf>
    <xf numFmtId="179" fontId="7" fillId="13" borderId="20" xfId="1" applyNumberFormat="1" applyFont="1" applyFill="1" applyBorder="1" applyAlignment="1">
      <alignment horizontal="right"/>
    </xf>
    <xf numFmtId="168" fontId="7" fillId="0" borderId="22" xfId="1" applyNumberFormat="1" applyFont="1" applyBorder="1" applyAlignment="1">
      <alignment horizontal="center"/>
    </xf>
    <xf numFmtId="168" fontId="7" fillId="0" borderId="20" xfId="1" applyNumberFormat="1" applyFont="1" applyBorder="1" applyAlignment="1">
      <alignment horizontal="center"/>
    </xf>
    <xf numFmtId="168" fontId="7" fillId="0" borderId="41" xfId="1" applyNumberFormat="1" applyFont="1" applyBorder="1" applyAlignment="1">
      <alignment horizontal="center"/>
    </xf>
    <xf numFmtId="0" fontId="5" fillId="0" borderId="0" xfId="0" applyFont="1"/>
    <xf numFmtId="0" fontId="45" fillId="0" borderId="0" xfId="0" applyFont="1" applyAlignment="1">
      <alignment horizontal="left"/>
    </xf>
    <xf numFmtId="0" fontId="32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17" fontId="3" fillId="2" borderId="29" xfId="0" applyNumberFormat="1" applyFont="1" applyFill="1" applyBorder="1" applyAlignment="1">
      <alignment horizontal="center"/>
    </xf>
    <xf numFmtId="17" fontId="3" fillId="2" borderId="31" xfId="0" applyNumberFormat="1" applyFont="1" applyFill="1" applyBorder="1" applyAlignment="1">
      <alignment horizontal="center"/>
    </xf>
    <xf numFmtId="0" fontId="38" fillId="0" borderId="33" xfId="0" applyFont="1" applyBorder="1" applyAlignment="1">
      <alignment horizontal="center"/>
    </xf>
    <xf numFmtId="0" fontId="38" fillId="0" borderId="25" xfId="0" applyFont="1" applyBorder="1" applyAlignment="1">
      <alignment horizontal="center"/>
    </xf>
    <xf numFmtId="0" fontId="38" fillId="0" borderId="25" xfId="0" applyFont="1" applyFill="1" applyBorder="1" applyAlignment="1">
      <alignment horizontal="center"/>
    </xf>
    <xf numFmtId="0" fontId="38" fillId="0" borderId="34" xfId="0" applyFont="1" applyBorder="1" applyAlignment="1">
      <alignment horizontal="center"/>
    </xf>
    <xf numFmtId="168" fontId="20" fillId="0" borderId="33" xfId="1" applyNumberFormat="1" applyFont="1" applyBorder="1" applyAlignment="1">
      <alignment horizontal="right"/>
    </xf>
    <xf numFmtId="168" fontId="20" fillId="0" borderId="45" xfId="1" applyNumberFormat="1" applyFont="1" applyBorder="1" applyAlignment="1">
      <alignment horizontal="right"/>
    </xf>
    <xf numFmtId="168" fontId="20" fillId="0" borderId="35" xfId="1" applyNumberFormat="1" applyFont="1" applyBorder="1" applyAlignment="1">
      <alignment horizontal="right"/>
    </xf>
    <xf numFmtId="0" fontId="0" fillId="0" borderId="0" xfId="0" applyBorder="1"/>
    <xf numFmtId="168" fontId="0" fillId="0" borderId="0" xfId="0" applyNumberFormat="1"/>
    <xf numFmtId="0" fontId="5" fillId="0" borderId="0" xfId="0" applyFont="1" applyAlignment="1">
      <alignment horizontal="right"/>
    </xf>
    <xf numFmtId="17" fontId="3" fillId="2" borderId="42" xfId="0" applyNumberFormat="1" applyFont="1" applyFill="1" applyBorder="1" applyAlignment="1">
      <alignment horizontal="center"/>
    </xf>
    <xf numFmtId="0" fontId="19" fillId="0" borderId="32" xfId="0" applyFont="1" applyFill="1" applyBorder="1" applyProtection="1">
      <protection locked="0"/>
    </xf>
    <xf numFmtId="0" fontId="19" fillId="13" borderId="17" xfId="0" applyFont="1" applyFill="1" applyBorder="1" applyAlignment="1" applyProtection="1">
      <alignment horizontal="left"/>
      <protection locked="0"/>
    </xf>
    <xf numFmtId="168" fontId="5" fillId="0" borderId="0" xfId="0" applyNumberFormat="1" applyFont="1" applyAlignment="1">
      <alignment horizontal="right"/>
    </xf>
    <xf numFmtId="168" fontId="19" fillId="13" borderId="17" xfId="7" applyNumberFormat="1" applyFont="1" applyFill="1" applyBorder="1" applyAlignment="1" applyProtection="1">
      <alignment horizontal="left"/>
      <protection locked="0"/>
    </xf>
    <xf numFmtId="168" fontId="19" fillId="0" borderId="17" xfId="7" applyNumberFormat="1" applyFont="1" applyFill="1" applyBorder="1" applyAlignment="1" applyProtection="1">
      <alignment horizontal="left"/>
      <protection locked="0"/>
    </xf>
    <xf numFmtId="168" fontId="23" fillId="10" borderId="21" xfId="7" applyNumberFormat="1" applyFont="1" applyFill="1" applyBorder="1" applyProtection="1">
      <protection locked="0"/>
    </xf>
    <xf numFmtId="17" fontId="3" fillId="2" borderId="47" xfId="0" applyNumberFormat="1" applyFont="1" applyFill="1" applyBorder="1" applyAlignment="1">
      <alignment horizontal="center"/>
    </xf>
    <xf numFmtId="17" fontId="3" fillId="2" borderId="5" xfId="0" applyNumberFormat="1" applyFont="1" applyFill="1" applyBorder="1" applyAlignment="1">
      <alignment horizontal="center"/>
    </xf>
    <xf numFmtId="17" fontId="3" fillId="2" borderId="46" xfId="0" applyNumberFormat="1" applyFont="1" applyFill="1" applyBorder="1" applyAlignment="1">
      <alignment horizontal="center"/>
    </xf>
    <xf numFmtId="0" fontId="19" fillId="0" borderId="7" xfId="0" applyFont="1" applyFill="1" applyBorder="1" applyProtection="1">
      <protection locked="0"/>
    </xf>
    <xf numFmtId="169" fontId="20" fillId="0" borderId="11" xfId="1" applyNumberFormat="1" applyFont="1" applyBorder="1" applyAlignment="1">
      <alignment horizontal="right"/>
    </xf>
    <xf numFmtId="0" fontId="19" fillId="0" borderId="17" xfId="0" applyFont="1" applyFill="1" applyBorder="1" applyAlignment="1" applyProtection="1">
      <alignment horizontal="left"/>
      <protection locked="0"/>
    </xf>
    <xf numFmtId="169" fontId="20" fillId="0" borderId="10" xfId="1" applyNumberFormat="1" applyFont="1" applyBorder="1" applyAlignment="1">
      <alignment horizontal="right"/>
    </xf>
    <xf numFmtId="169" fontId="20" fillId="0" borderId="35" xfId="1" applyNumberFormat="1" applyFont="1" applyBorder="1" applyAlignment="1">
      <alignment horizontal="right"/>
    </xf>
    <xf numFmtId="168" fontId="19" fillId="0" borderId="21" xfId="7" applyNumberFormat="1" applyFont="1" applyFill="1" applyBorder="1" applyAlignment="1" applyProtection="1">
      <alignment horizontal="left"/>
      <protection locked="0"/>
    </xf>
    <xf numFmtId="169" fontId="20" fillId="0" borderId="41" xfId="1" applyNumberFormat="1" applyFont="1" applyBorder="1" applyAlignment="1">
      <alignment horizontal="right"/>
    </xf>
    <xf numFmtId="0" fontId="14" fillId="0" borderId="0" xfId="356" applyFont="1" applyFill="1" applyBorder="1" applyAlignment="1">
      <alignment horizontal="center"/>
    </xf>
    <xf numFmtId="0" fontId="14" fillId="0" borderId="0" xfId="356" applyFont="1" applyFill="1" applyBorder="1" applyAlignment="1">
      <alignment horizontal="right" wrapText="1"/>
    </xf>
    <xf numFmtId="0" fontId="46" fillId="0" borderId="0" xfId="0" applyFont="1"/>
    <xf numFmtId="0" fontId="19" fillId="0" borderId="32" xfId="0" applyFont="1" applyFill="1" applyBorder="1" applyAlignment="1" applyProtection="1">
      <alignment horizontal="left"/>
      <protection locked="0"/>
    </xf>
    <xf numFmtId="0" fontId="19" fillId="13" borderId="32" xfId="0" applyFont="1" applyFill="1" applyBorder="1" applyAlignment="1" applyProtection="1">
      <alignment horizontal="left"/>
      <protection locked="0"/>
    </xf>
    <xf numFmtId="168" fontId="19" fillId="13" borderId="21" xfId="7" applyNumberFormat="1" applyFont="1" applyFill="1" applyBorder="1" applyAlignment="1" applyProtection="1">
      <alignment horizontal="left"/>
      <protection locked="0"/>
    </xf>
    <xf numFmtId="168" fontId="20" fillId="0" borderId="20" xfId="1" applyNumberFormat="1" applyFont="1" applyBorder="1" applyAlignment="1">
      <alignment horizontal="right"/>
    </xf>
    <xf numFmtId="168" fontId="20" fillId="0" borderId="41" xfId="1" applyNumberFormat="1" applyFont="1" applyBorder="1" applyAlignment="1">
      <alignment horizontal="right"/>
    </xf>
    <xf numFmtId="22" fontId="47" fillId="12" borderId="0" xfId="0" applyNumberFormat="1" applyFont="1" applyFill="1"/>
    <xf numFmtId="0" fontId="20" fillId="12" borderId="0" xfId="0" applyFont="1" applyFill="1"/>
    <xf numFmtId="0" fontId="19" fillId="12" borderId="0" xfId="0" applyFont="1" applyFill="1"/>
    <xf numFmtId="0" fontId="19" fillId="12" borderId="0" xfId="0" applyFont="1" applyFill="1" applyBorder="1"/>
    <xf numFmtId="0" fontId="47" fillId="12" borderId="0" xfId="0" applyFont="1" applyFill="1"/>
    <xf numFmtId="22" fontId="48" fillId="12" borderId="0" xfId="0" applyNumberFormat="1" applyFont="1" applyFill="1" applyAlignment="1">
      <alignment horizontal="left"/>
    </xf>
    <xf numFmtId="180" fontId="49" fillId="2" borderId="48" xfId="0" applyNumberFormat="1" applyFont="1" applyFill="1" applyBorder="1" applyAlignment="1">
      <alignment horizontal="center" vertical="center"/>
    </xf>
    <xf numFmtId="0" fontId="50" fillId="12" borderId="0" xfId="0" applyFont="1" applyFill="1"/>
    <xf numFmtId="0" fontId="19" fillId="12" borderId="0" xfId="0" applyFont="1" applyFill="1" applyBorder="1" applyAlignment="1"/>
    <xf numFmtId="0" fontId="0" fillId="12" borderId="0" xfId="0" applyFill="1" applyAlignment="1"/>
    <xf numFmtId="0" fontId="20" fillId="12" borderId="0" xfId="0" applyFont="1" applyFill="1" applyAlignment="1"/>
    <xf numFmtId="0" fontId="51" fillId="12" borderId="0" xfId="0" applyFont="1" applyFill="1"/>
    <xf numFmtId="0" fontId="51" fillId="12" borderId="0" xfId="0" applyFont="1" applyFill="1" applyBorder="1"/>
    <xf numFmtId="22" fontId="52" fillId="12" borderId="0" xfId="0" applyNumberFormat="1" applyFont="1" applyFill="1" applyAlignment="1">
      <alignment vertical="top"/>
    </xf>
    <xf numFmtId="0" fontId="53" fillId="12" borderId="0" xfId="0" applyFont="1" applyFill="1"/>
    <xf numFmtId="0" fontId="54" fillId="2" borderId="3" xfId="0" applyFont="1" applyFill="1" applyBorder="1" applyAlignment="1">
      <alignment horizontal="centerContinuous" vertical="center"/>
    </xf>
    <xf numFmtId="0" fontId="55" fillId="2" borderId="29" xfId="0" applyFont="1" applyFill="1" applyBorder="1" applyAlignment="1">
      <alignment horizontal="centerContinuous" vertical="center"/>
    </xf>
    <xf numFmtId="0" fontId="47" fillId="2" borderId="29" xfId="0" applyFont="1" applyFill="1" applyBorder="1" applyAlignment="1">
      <alignment horizontal="centerContinuous"/>
    </xf>
    <xf numFmtId="0" fontId="20" fillId="2" borderId="29" xfId="0" applyFont="1" applyFill="1" applyBorder="1" applyAlignment="1">
      <alignment horizontal="centerContinuous"/>
    </xf>
    <xf numFmtId="0" fontId="20" fillId="2" borderId="31" xfId="0" applyFont="1" applyFill="1" applyBorder="1" applyAlignment="1">
      <alignment horizontal="centerContinuous"/>
    </xf>
    <xf numFmtId="17" fontId="56" fillId="12" borderId="0" xfId="3" applyNumberFormat="1" applyFont="1" applyFill="1" applyBorder="1" applyAlignment="1">
      <alignment horizontal="center"/>
    </xf>
    <xf numFmtId="0" fontId="57" fillId="14" borderId="3" xfId="0" applyFont="1" applyFill="1" applyBorder="1"/>
    <xf numFmtId="0" fontId="58" fillId="14" borderId="29" xfId="0" applyFont="1" applyFill="1" applyBorder="1"/>
    <xf numFmtId="0" fontId="20" fillId="14" borderId="29" xfId="0" applyFont="1" applyFill="1" applyBorder="1"/>
    <xf numFmtId="0" fontId="20" fillId="14" borderId="31" xfId="0" applyFont="1" applyFill="1" applyBorder="1"/>
    <xf numFmtId="0" fontId="47" fillId="12" borderId="0" xfId="0" applyFont="1" applyFill="1" applyBorder="1"/>
    <xf numFmtId="169" fontId="56" fillId="12" borderId="0" xfId="0" applyNumberFormat="1" applyFont="1" applyFill="1" applyBorder="1" applyAlignment="1">
      <alignment horizontal="center"/>
    </xf>
    <xf numFmtId="0" fontId="59" fillId="2" borderId="4" xfId="0" applyFont="1" applyFill="1" applyBorder="1" applyAlignment="1">
      <alignment horizontal="centerContinuous"/>
    </xf>
    <xf numFmtId="0" fontId="59" fillId="2" borderId="5" xfId="0" applyFont="1" applyFill="1" applyBorder="1" applyAlignment="1">
      <alignment horizontal="centerContinuous"/>
    </xf>
    <xf numFmtId="0" fontId="55" fillId="2" borderId="5" xfId="0" applyFont="1" applyFill="1" applyBorder="1" applyAlignment="1">
      <alignment horizontal="centerContinuous"/>
    </xf>
    <xf numFmtId="0" fontId="55" fillId="2" borderId="46" xfId="0" applyFont="1" applyFill="1" applyBorder="1" applyAlignment="1">
      <alignment horizontal="centerContinuous"/>
    </xf>
    <xf numFmtId="0" fontId="36" fillId="2" borderId="8" xfId="0" applyFont="1" applyFill="1" applyBorder="1" applyAlignment="1">
      <alignment horizontal="center"/>
    </xf>
    <xf numFmtId="0" fontId="51" fillId="12" borderId="0" xfId="0" applyFont="1" applyFill="1" applyBorder="1" applyAlignment="1">
      <alignment horizontal="center"/>
    </xf>
    <xf numFmtId="0" fontId="56" fillId="12" borderId="0" xfId="3" applyFont="1" applyFill="1" applyBorder="1" applyAlignment="1">
      <alignment horizontal="right" vertical="top"/>
    </xf>
    <xf numFmtId="169" fontId="51" fillId="12" borderId="0" xfId="3" applyNumberFormat="1" applyFont="1" applyFill="1" applyBorder="1" applyAlignment="1">
      <alignment horizontal="right"/>
    </xf>
    <xf numFmtId="168" fontId="47" fillId="12" borderId="0" xfId="1" applyNumberFormat="1" applyFont="1" applyFill="1"/>
    <xf numFmtId="0" fontId="36" fillId="2" borderId="42" xfId="0" applyFont="1" applyFill="1" applyBorder="1" applyAlignment="1">
      <alignment horizontal="center"/>
    </xf>
    <xf numFmtId="0" fontId="36" fillId="2" borderId="37" xfId="0" applyFont="1" applyFill="1" applyBorder="1" applyAlignment="1">
      <alignment horizontal="center"/>
    </xf>
    <xf numFmtId="0" fontId="36" fillId="2" borderId="43" xfId="0" applyFont="1" applyFill="1" applyBorder="1" applyAlignment="1">
      <alignment horizontal="center"/>
    </xf>
    <xf numFmtId="0" fontId="23" fillId="14" borderId="17" xfId="3" applyFont="1" applyFill="1" applyBorder="1" applyAlignment="1">
      <alignment horizontal="center"/>
    </xf>
    <xf numFmtId="17" fontId="23" fillId="14" borderId="8" xfId="3" applyNumberFormat="1" applyFont="1" applyFill="1" applyBorder="1" applyAlignment="1">
      <alignment horizontal="center"/>
    </xf>
    <xf numFmtId="17" fontId="23" fillId="14" borderId="36" xfId="3" applyNumberFormat="1" applyFont="1" applyFill="1" applyBorder="1" applyAlignment="1">
      <alignment horizontal="center"/>
    </xf>
    <xf numFmtId="17" fontId="23" fillId="12" borderId="0" xfId="3" applyNumberFormat="1" applyFont="1" applyFill="1" applyBorder="1" applyAlignment="1">
      <alignment horizontal="center"/>
    </xf>
    <xf numFmtId="0" fontId="20" fillId="14" borderId="32" xfId="0" applyFont="1" applyFill="1" applyBorder="1" applyAlignment="1">
      <alignment horizontal="center"/>
    </xf>
    <xf numFmtId="37" fontId="20" fillId="14" borderId="25" xfId="0" applyNumberFormat="1" applyFont="1" applyFill="1" applyBorder="1" applyAlignment="1">
      <alignment horizontal="center"/>
    </xf>
    <xf numFmtId="6" fontId="20" fillId="14" borderId="25" xfId="0" applyNumberFormat="1" applyFont="1" applyFill="1" applyBorder="1" applyAlignment="1">
      <alignment horizontal="center"/>
    </xf>
    <xf numFmtId="14" fontId="20" fillId="14" borderId="34" xfId="0" applyNumberFormat="1" applyFont="1" applyFill="1" applyBorder="1" applyAlignment="1">
      <alignment horizontal="center"/>
    </xf>
    <xf numFmtId="0" fontId="19" fillId="14" borderId="17" xfId="3" applyFont="1" applyFill="1" applyBorder="1" applyAlignment="1">
      <alignment horizontal="left" vertical="top"/>
    </xf>
    <xf numFmtId="0" fontId="19" fillId="12" borderId="0" xfId="0" applyFont="1" applyFill="1" applyAlignment="1">
      <alignment horizontal="center"/>
    </xf>
    <xf numFmtId="8" fontId="51" fillId="12" borderId="0" xfId="3" applyNumberFormat="1" applyFont="1" applyFill="1" applyBorder="1" applyAlignment="1">
      <alignment horizontal="right"/>
    </xf>
    <xf numFmtId="0" fontId="61" fillId="12" borderId="0" xfId="0" applyFont="1" applyFill="1"/>
    <xf numFmtId="181" fontId="20" fillId="12" borderId="0" xfId="0" applyNumberFormat="1" applyFont="1" applyFill="1" applyAlignment="1">
      <alignment horizontal="center"/>
    </xf>
    <xf numFmtId="0" fontId="62" fillId="14" borderId="21" xfId="0" applyFont="1" applyFill="1" applyBorder="1" applyAlignment="1">
      <alignment horizontal="center"/>
    </xf>
    <xf numFmtId="37" fontId="62" fillId="14" borderId="22" xfId="0" quotePrefix="1" applyNumberFormat="1" applyFont="1" applyFill="1" applyBorder="1" applyAlignment="1">
      <alignment horizontal="center"/>
    </xf>
    <xf numFmtId="8" fontId="62" fillId="14" borderId="22" xfId="0" quotePrefix="1" applyNumberFormat="1" applyFont="1" applyFill="1" applyBorder="1" applyAlignment="1">
      <alignment horizontal="center"/>
    </xf>
    <xf numFmtId="6" fontId="62" fillId="14" borderId="22" xfId="0" applyNumberFormat="1" applyFont="1" applyFill="1" applyBorder="1" applyAlignment="1">
      <alignment horizontal="center"/>
    </xf>
    <xf numFmtId="0" fontId="20" fillId="14" borderId="27" xfId="0" quotePrefix="1" applyFont="1" applyFill="1" applyBorder="1" applyAlignment="1">
      <alignment horizontal="center"/>
    </xf>
    <xf numFmtId="0" fontId="62" fillId="12" borderId="0" xfId="0" applyFont="1" applyFill="1" applyBorder="1" applyAlignment="1">
      <alignment horizontal="center"/>
    </xf>
    <xf numFmtId="37" fontId="62" fillId="12" borderId="0" xfId="0" quotePrefix="1" applyNumberFormat="1" applyFont="1" applyFill="1" applyBorder="1" applyAlignment="1">
      <alignment horizontal="center"/>
    </xf>
    <xf numFmtId="8" fontId="62" fillId="12" borderId="0" xfId="0" quotePrefix="1" applyNumberFormat="1" applyFont="1" applyFill="1" applyBorder="1" applyAlignment="1">
      <alignment horizontal="center"/>
    </xf>
    <xf numFmtId="6" fontId="62" fillId="12" borderId="0" xfId="0" applyNumberFormat="1" applyFont="1" applyFill="1" applyBorder="1" applyAlignment="1">
      <alignment horizontal="center"/>
    </xf>
    <xf numFmtId="10" fontId="62" fillId="12" borderId="0" xfId="0" quotePrefix="1" applyNumberFormat="1" applyFont="1" applyFill="1" applyBorder="1" applyAlignment="1">
      <alignment horizontal="center"/>
    </xf>
    <xf numFmtId="0" fontId="20" fillId="12" borderId="0" xfId="0" quotePrefix="1" applyFont="1" applyFill="1" applyBorder="1" applyAlignment="1">
      <alignment horizontal="center"/>
    </xf>
    <xf numFmtId="0" fontId="46" fillId="14" borderId="3" xfId="0" applyFont="1" applyFill="1" applyBorder="1"/>
    <xf numFmtId="0" fontId="63" fillId="14" borderId="29" xfId="0" applyFont="1" applyFill="1" applyBorder="1"/>
    <xf numFmtId="10" fontId="63" fillId="14" borderId="31" xfId="0" applyNumberFormat="1" applyFont="1" applyFill="1" applyBorder="1"/>
    <xf numFmtId="17" fontId="51" fillId="12" borderId="0" xfId="0" applyNumberFormat="1" applyFont="1" applyFill="1"/>
    <xf numFmtId="8" fontId="20" fillId="12" borderId="0" xfId="0" applyNumberFormat="1" applyFont="1" applyFill="1"/>
    <xf numFmtId="0" fontId="64" fillId="12" borderId="0" xfId="0" applyFont="1" applyFill="1"/>
    <xf numFmtId="0" fontId="55" fillId="2" borderId="8" xfId="0" applyFont="1" applyFill="1" applyBorder="1"/>
    <xf numFmtId="0" fontId="65" fillId="12" borderId="0" xfId="0" applyFont="1" applyFill="1" applyBorder="1" applyAlignment="1">
      <alignment horizontal="centerContinuous"/>
    </xf>
    <xf numFmtId="0" fontId="20" fillId="12" borderId="0" xfId="0" applyFont="1" applyFill="1" applyBorder="1" applyAlignment="1">
      <alignment horizontal="centerContinuous"/>
    </xf>
    <xf numFmtId="0" fontId="66" fillId="12" borderId="0" xfId="0" applyFont="1" applyFill="1" applyBorder="1" applyAlignment="1">
      <alignment horizontal="centerContinuous"/>
    </xf>
    <xf numFmtId="14" fontId="47" fillId="12" borderId="0" xfId="0" applyNumberFormat="1" applyFont="1" applyFill="1"/>
    <xf numFmtId="14" fontId="19" fillId="12" borderId="0" xfId="0" applyNumberFormat="1" applyFont="1" applyFill="1" applyBorder="1"/>
    <xf numFmtId="0" fontId="20" fillId="12" borderId="0" xfId="0" applyFont="1" applyFill="1" applyBorder="1" applyAlignment="1">
      <alignment horizontal="center" vertical="top"/>
    </xf>
    <xf numFmtId="17" fontId="20" fillId="12" borderId="0" xfId="0" applyNumberFormat="1" applyFont="1" applyFill="1"/>
    <xf numFmtId="169" fontId="20" fillId="14" borderId="36" xfId="0" applyNumberFormat="1" applyFont="1" applyFill="1" applyBorder="1"/>
    <xf numFmtId="169" fontId="19" fillId="12" borderId="0" xfId="0" applyNumberFormat="1" applyFont="1" applyFill="1" applyBorder="1"/>
    <xf numFmtId="0" fontId="68" fillId="12" borderId="0" xfId="0" applyFont="1" applyFill="1"/>
    <xf numFmtId="176" fontId="20" fillId="14" borderId="36" xfId="0" applyNumberFormat="1" applyFont="1" applyFill="1" applyBorder="1"/>
    <xf numFmtId="0" fontId="69" fillId="12" borderId="0" xfId="0" applyFont="1" applyFill="1"/>
    <xf numFmtId="9" fontId="20" fillId="14" borderId="36" xfId="0" applyNumberFormat="1" applyFont="1" applyFill="1" applyBorder="1"/>
    <xf numFmtId="9" fontId="19" fillId="12" borderId="0" xfId="0" applyNumberFormat="1" applyFont="1" applyFill="1" applyBorder="1"/>
    <xf numFmtId="0" fontId="50" fillId="14" borderId="21" xfId="0" applyFont="1" applyFill="1" applyBorder="1"/>
    <xf numFmtId="9" fontId="20" fillId="14" borderId="27" xfId="0" applyNumberFormat="1" applyFont="1" applyFill="1" applyBorder="1"/>
    <xf numFmtId="9" fontId="20" fillId="12" borderId="0" xfId="0" applyNumberFormat="1" applyFont="1" applyFill="1"/>
    <xf numFmtId="0" fontId="36" fillId="12" borderId="0" xfId="0" applyFont="1" applyFill="1" applyBorder="1"/>
    <xf numFmtId="9" fontId="55" fillId="12" borderId="0" xfId="0" applyNumberFormat="1" applyFont="1" applyFill="1" applyBorder="1"/>
    <xf numFmtId="8" fontId="19" fillId="12" borderId="0" xfId="0" applyNumberFormat="1" applyFont="1" applyFill="1" applyBorder="1"/>
    <xf numFmtId="0" fontId="36" fillId="2" borderId="7" xfId="3" applyFont="1" applyFill="1" applyBorder="1" applyAlignment="1">
      <alignment horizontal="center"/>
    </xf>
    <xf numFmtId="17" fontId="36" fillId="2" borderId="12" xfId="3" applyNumberFormat="1" applyFont="1" applyFill="1" applyBorder="1" applyAlignment="1">
      <alignment horizontal="center"/>
    </xf>
    <xf numFmtId="17" fontId="36" fillId="2" borderId="13" xfId="3" applyNumberFormat="1" applyFont="1" applyFill="1" applyBorder="1" applyAlignment="1">
      <alignment horizontal="center"/>
    </xf>
    <xf numFmtId="6" fontId="19" fillId="12" borderId="0" xfId="0" applyNumberFormat="1" applyFont="1" applyFill="1" applyBorder="1"/>
    <xf numFmtId="182" fontId="19" fillId="12" borderId="0" xfId="0" applyNumberFormat="1" applyFont="1" applyFill="1" applyBorder="1"/>
    <xf numFmtId="177" fontId="19" fillId="12" borderId="0" xfId="0" applyNumberFormat="1" applyFont="1" applyFill="1" applyBorder="1" applyAlignment="1">
      <alignment horizontal="right"/>
    </xf>
    <xf numFmtId="169" fontId="20" fillId="14" borderId="27" xfId="0" applyNumberFormat="1" applyFont="1" applyFill="1" applyBorder="1"/>
    <xf numFmtId="0" fontId="36" fillId="7" borderId="17" xfId="0" applyFont="1" applyFill="1" applyBorder="1"/>
    <xf numFmtId="8" fontId="20" fillId="14" borderId="36" xfId="0" applyNumberFormat="1" applyFont="1" applyFill="1" applyBorder="1"/>
    <xf numFmtId="0" fontId="23" fillId="12" borderId="0" xfId="0" applyFont="1" applyFill="1" applyBorder="1"/>
    <xf numFmtId="8" fontId="47" fillId="12" borderId="0" xfId="0" applyNumberFormat="1" applyFont="1" applyFill="1" applyBorder="1"/>
    <xf numFmtId="10" fontId="20" fillId="14" borderId="36" xfId="0" applyNumberFormat="1" applyFont="1" applyFill="1" applyBorder="1"/>
    <xf numFmtId="0" fontId="36" fillId="7" borderId="21" xfId="0" applyFont="1" applyFill="1" applyBorder="1"/>
    <xf numFmtId="0" fontId="20" fillId="14" borderId="27" xfId="0" applyFont="1" applyFill="1" applyBorder="1" applyAlignment="1">
      <alignment horizontal="right"/>
    </xf>
    <xf numFmtId="0" fontId="70" fillId="12" borderId="0" xfId="0" applyFont="1" applyFill="1" applyAlignment="1">
      <alignment horizontal="left"/>
    </xf>
    <xf numFmtId="43" fontId="20" fillId="14" borderId="36" xfId="1" applyNumberFormat="1" applyFont="1" applyFill="1" applyBorder="1"/>
    <xf numFmtId="43" fontId="19" fillId="12" borderId="0" xfId="1" applyNumberFormat="1" applyFont="1" applyFill="1" applyBorder="1"/>
    <xf numFmtId="43" fontId="20" fillId="14" borderId="27" xfId="1" applyNumberFormat="1" applyFont="1" applyFill="1" applyBorder="1"/>
    <xf numFmtId="9" fontId="19" fillId="12" borderId="0" xfId="1" applyNumberFormat="1" applyFont="1" applyFill="1" applyBorder="1"/>
    <xf numFmtId="9" fontId="20" fillId="14" borderId="22" xfId="1" applyNumberFormat="1" applyFont="1" applyFill="1" applyBorder="1"/>
    <xf numFmtId="9" fontId="20" fillId="14" borderId="27" xfId="1" applyNumberFormat="1" applyFont="1" applyFill="1" applyBorder="1"/>
    <xf numFmtId="0" fontId="23" fillId="14" borderId="21" xfId="3" applyFont="1" applyFill="1" applyBorder="1" applyAlignment="1">
      <alignment horizontal="left" vertical="top"/>
    </xf>
    <xf numFmtId="183" fontId="20" fillId="12" borderId="0" xfId="0" applyNumberFormat="1" applyFont="1" applyFill="1"/>
    <xf numFmtId="183" fontId="19" fillId="12" borderId="0" xfId="0" applyNumberFormat="1" applyFont="1" applyFill="1" applyBorder="1"/>
    <xf numFmtId="0" fontId="23" fillId="12" borderId="0" xfId="3" applyFont="1" applyFill="1" applyBorder="1" applyAlignment="1">
      <alignment horizontal="left" vertical="top"/>
    </xf>
    <xf numFmtId="169" fontId="20" fillId="12" borderId="0" xfId="0" applyNumberFormat="1" applyFont="1" applyFill="1" applyBorder="1"/>
    <xf numFmtId="0" fontId="23" fillId="12" borderId="0" xfId="0" applyFont="1" applyFill="1"/>
    <xf numFmtId="168" fontId="20" fillId="12" borderId="36" xfId="1" applyNumberFormat="1" applyFont="1" applyFill="1" applyBorder="1"/>
    <xf numFmtId="168" fontId="19" fillId="12" borderId="0" xfId="1" applyNumberFormat="1" applyFont="1" applyFill="1" applyBorder="1"/>
    <xf numFmtId="168" fontId="19" fillId="12" borderId="0" xfId="0" applyNumberFormat="1" applyFont="1" applyFill="1" applyBorder="1"/>
    <xf numFmtId="168" fontId="20" fillId="14" borderId="36" xfId="1" applyNumberFormat="1" applyFont="1" applyFill="1" applyBorder="1"/>
    <xf numFmtId="178" fontId="20" fillId="14" borderId="36" xfId="0" applyNumberFormat="1" applyFont="1" applyFill="1" applyBorder="1" applyAlignment="1">
      <alignment horizontal="right"/>
    </xf>
    <xf numFmtId="178" fontId="19" fillId="12" borderId="0" xfId="0" applyNumberFormat="1" applyFont="1" applyFill="1" applyBorder="1" applyAlignment="1">
      <alignment horizontal="right"/>
    </xf>
    <xf numFmtId="1" fontId="20" fillId="14" borderId="36" xfId="0" applyNumberFormat="1" applyFont="1" applyFill="1" applyBorder="1" applyAlignment="1">
      <alignment horizontal="right"/>
    </xf>
    <xf numFmtId="1" fontId="19" fillId="12" borderId="0" xfId="0" applyNumberFormat="1" applyFont="1" applyFill="1" applyBorder="1" applyAlignment="1">
      <alignment horizontal="right"/>
    </xf>
    <xf numFmtId="38" fontId="20" fillId="14" borderId="36" xfId="0" applyNumberFormat="1" applyFont="1" applyFill="1" applyBorder="1"/>
    <xf numFmtId="38" fontId="20" fillId="14" borderId="27" xfId="0" applyNumberFormat="1" applyFont="1" applyFill="1" applyBorder="1"/>
    <xf numFmtId="0" fontId="71" fillId="0" borderId="0" xfId="0" applyFont="1" applyBorder="1" applyAlignment="1">
      <alignment horizontal="right"/>
    </xf>
    <xf numFmtId="0" fontId="71" fillId="0" borderId="0" xfId="0" applyFont="1" applyBorder="1" applyAlignment="1"/>
    <xf numFmtId="0" fontId="71" fillId="0" borderId="23" xfId="0" applyFont="1" applyBorder="1" applyAlignment="1"/>
    <xf numFmtId="0" fontId="72" fillId="0" borderId="0" xfId="0" applyFont="1" applyAlignment="1"/>
    <xf numFmtId="168" fontId="72" fillId="0" borderId="0" xfId="1" applyNumberFormat="1" applyFont="1" applyAlignment="1"/>
    <xf numFmtId="0" fontId="72" fillId="0" borderId="23" xfId="0" applyFont="1" applyBorder="1" applyAlignment="1"/>
    <xf numFmtId="0" fontId="71" fillId="0" borderId="0" xfId="0" applyFont="1" applyAlignment="1"/>
    <xf numFmtId="0" fontId="73" fillId="17" borderId="0" xfId="0" applyFont="1" applyFill="1" applyBorder="1" applyAlignment="1">
      <alignment horizontal="center" vertical="top"/>
    </xf>
    <xf numFmtId="0" fontId="73" fillId="17" borderId="59" xfId="0" applyFont="1" applyFill="1" applyBorder="1" applyAlignment="1">
      <alignment horizontal="center" vertical="top"/>
    </xf>
    <xf numFmtId="37" fontId="72" fillId="14" borderId="0" xfId="0" applyNumberFormat="1" applyFont="1" applyFill="1" applyBorder="1" applyAlignment="1">
      <alignment horizontal="right"/>
    </xf>
    <xf numFmtId="186" fontId="72" fillId="14" borderId="0" xfId="0" applyNumberFormat="1" applyFont="1" applyFill="1" applyBorder="1" applyAlignment="1">
      <alignment horizontal="right"/>
    </xf>
    <xf numFmtId="168" fontId="72" fillId="14" borderId="59" xfId="1" applyNumberFormat="1" applyFont="1" applyFill="1" applyBorder="1" applyAlignment="1">
      <alignment horizontal="right" vertical="top"/>
    </xf>
    <xf numFmtId="168" fontId="72" fillId="14" borderId="0" xfId="1" applyNumberFormat="1" applyFont="1" applyFill="1" applyBorder="1" applyAlignment="1">
      <alignment horizontal="right" vertical="top"/>
    </xf>
    <xf numFmtId="185" fontId="72" fillId="14" borderId="0" xfId="2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/>
    </xf>
    <xf numFmtId="185" fontId="72" fillId="14" borderId="59" xfId="0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 vertical="top"/>
    </xf>
    <xf numFmtId="185" fontId="72" fillId="14" borderId="24" xfId="2" applyNumberFormat="1" applyFont="1" applyFill="1" applyBorder="1" applyAlignment="1">
      <alignment horizontal="right" vertical="top"/>
    </xf>
    <xf numFmtId="185" fontId="72" fillId="14" borderId="24" xfId="0" applyNumberFormat="1" applyFont="1" applyFill="1" applyBorder="1" applyAlignment="1">
      <alignment horizontal="right"/>
    </xf>
    <xf numFmtId="185" fontId="72" fillId="14" borderId="45" xfId="2" applyNumberFormat="1" applyFont="1" applyFill="1" applyBorder="1" applyAlignment="1">
      <alignment horizontal="right" vertical="top"/>
    </xf>
    <xf numFmtId="187" fontId="72" fillId="14" borderId="0" xfId="0" applyNumberFormat="1" applyFont="1" applyFill="1" applyBorder="1" applyAlignment="1">
      <alignment horizontal="right"/>
    </xf>
    <xf numFmtId="187" fontId="72" fillId="14" borderId="59" xfId="0" applyNumberFormat="1" applyFont="1" applyFill="1" applyBorder="1" applyAlignment="1">
      <alignment horizontal="right"/>
    </xf>
    <xf numFmtId="0" fontId="72" fillId="14" borderId="0" xfId="0" applyFont="1" applyFill="1" applyBorder="1" applyAlignment="1">
      <alignment horizontal="right" vertical="top"/>
    </xf>
    <xf numFmtId="0" fontId="72" fillId="14" borderId="59" xfId="0" applyFont="1" applyFill="1" applyBorder="1" applyAlignment="1">
      <alignment horizontal="right" vertical="top"/>
    </xf>
    <xf numFmtId="0" fontId="71" fillId="14" borderId="24" xfId="0" applyFont="1" applyFill="1" applyBorder="1" applyAlignment="1"/>
    <xf numFmtId="0" fontId="71" fillId="14" borderId="45" xfId="0" applyFont="1" applyFill="1" applyBorder="1" applyAlignment="1"/>
    <xf numFmtId="0" fontId="71" fillId="14" borderId="0" xfId="0" applyFont="1" applyFill="1" applyBorder="1" applyAlignment="1"/>
    <xf numFmtId="37" fontId="72" fillId="14" borderId="0" xfId="0" applyNumberFormat="1" applyFont="1" applyFill="1" applyBorder="1" applyAlignment="1">
      <alignment horizontal="right" vertical="top"/>
    </xf>
    <xf numFmtId="37" fontId="72" fillId="14" borderId="59" xfId="0" applyNumberFormat="1" applyFont="1" applyFill="1" applyBorder="1" applyAlignment="1">
      <alignment horizontal="right" vertical="top"/>
    </xf>
    <xf numFmtId="0" fontId="71" fillId="14" borderId="59" xfId="0" applyFont="1" applyFill="1" applyBorder="1" applyAlignment="1"/>
    <xf numFmtId="0" fontId="71" fillId="14" borderId="65" xfId="0" applyFont="1" applyFill="1" applyBorder="1" applyAlignment="1"/>
    <xf numFmtId="0" fontId="71" fillId="14" borderId="68" xfId="0" applyFont="1" applyFill="1" applyBorder="1" applyAlignment="1"/>
    <xf numFmtId="38" fontId="71" fillId="0" borderId="0" xfId="0" applyNumberFormat="1" applyFont="1" applyAlignment="1">
      <alignment horizontal="right"/>
    </xf>
    <xf numFmtId="0" fontId="71" fillId="0" borderId="0" xfId="0" applyFont="1" applyAlignment="1">
      <alignment horizontal="right"/>
    </xf>
    <xf numFmtId="170" fontId="0" fillId="0" borderId="0" xfId="0" applyNumberFormat="1"/>
    <xf numFmtId="170" fontId="0" fillId="0" borderId="0" xfId="0" applyNumberFormat="1" applyFill="1"/>
    <xf numFmtId="0" fontId="23" fillId="0" borderId="0" xfId="0" applyFont="1" applyFill="1" applyBorder="1" applyProtection="1"/>
    <xf numFmtId="168" fontId="19" fillId="0" borderId="0" xfId="8" applyNumberFormat="1" applyFont="1" applyFill="1" applyBorder="1" applyProtection="1"/>
    <xf numFmtId="168" fontId="23" fillId="0" borderId="0" xfId="8" applyNumberFormat="1" applyFont="1" applyFill="1" applyBorder="1" applyProtection="1"/>
    <xf numFmtId="17" fontId="36" fillId="2" borderId="0" xfId="0" applyNumberFormat="1" applyFont="1" applyFill="1" applyBorder="1" applyAlignment="1" applyProtection="1">
      <alignment horizontal="center"/>
    </xf>
    <xf numFmtId="17" fontId="36" fillId="2" borderId="0" xfId="0" applyNumberFormat="1" applyFont="1" applyFill="1" applyBorder="1" applyAlignment="1" applyProtection="1">
      <alignment horizontal="center"/>
      <protection locked="0"/>
    </xf>
    <xf numFmtId="0" fontId="4" fillId="20" borderId="65" xfId="0" applyFont="1" applyFill="1" applyBorder="1" applyAlignment="1">
      <alignment horizontal="center"/>
    </xf>
    <xf numFmtId="0" fontId="4" fillId="20" borderId="65" xfId="0" applyFont="1" applyFill="1" applyBorder="1" applyAlignment="1"/>
    <xf numFmtId="0" fontId="76" fillId="0" borderId="0" xfId="0" applyFont="1" applyAlignment="1"/>
    <xf numFmtId="0" fontId="75" fillId="2" borderId="0" xfId="0" applyFont="1" applyFill="1" applyAlignment="1"/>
    <xf numFmtId="0" fontId="75" fillId="2" borderId="0" xfId="0" applyFont="1" applyFill="1" applyAlignment="1">
      <alignment horizontal="center"/>
    </xf>
    <xf numFmtId="0" fontId="77" fillId="2" borderId="0" xfId="0" applyFont="1" applyFill="1" applyBorder="1" applyAlignment="1" applyProtection="1">
      <alignment horizontal="left"/>
    </xf>
    <xf numFmtId="1" fontId="77" fillId="2" borderId="0" xfId="0" applyNumberFormat="1" applyFont="1" applyFill="1" applyBorder="1" applyAlignment="1" applyProtection="1">
      <alignment horizontal="center"/>
      <protection locked="0"/>
    </xf>
    <xf numFmtId="17" fontId="77" fillId="2" borderId="0" xfId="0" applyNumberFormat="1" applyFont="1" applyFill="1" applyBorder="1" applyAlignment="1" applyProtection="1">
      <alignment horizontal="center"/>
    </xf>
    <xf numFmtId="0" fontId="78" fillId="0" borderId="0" xfId="0" applyFont="1" applyFill="1" applyBorder="1" applyProtection="1"/>
    <xf numFmtId="0" fontId="79" fillId="0" borderId="0" xfId="0" applyFont="1" applyFill="1" applyBorder="1" applyProtection="1"/>
    <xf numFmtId="168" fontId="79" fillId="0" borderId="0" xfId="8" applyNumberFormat="1" applyFont="1" applyFill="1" applyBorder="1" applyProtection="1"/>
    <xf numFmtId="0" fontId="80" fillId="0" borderId="0" xfId="0" applyFont="1" applyFill="1" applyBorder="1" applyProtection="1"/>
    <xf numFmtId="168" fontId="78" fillId="0" borderId="0" xfId="8" applyNumberFormat="1" applyFont="1" applyFill="1" applyBorder="1" applyProtection="1"/>
    <xf numFmtId="0" fontId="79" fillId="0" borderId="0" xfId="0" applyFont="1" applyFill="1" applyBorder="1" applyAlignment="1" applyProtection="1">
      <alignment horizontal="left"/>
    </xf>
    <xf numFmtId="168" fontId="81" fillId="0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Alignment="1" applyProtection="1">
      <alignment horizontal="right"/>
    </xf>
    <xf numFmtId="10" fontId="81" fillId="0" borderId="0" xfId="700" applyNumberFormat="1" applyFont="1" applyFill="1" applyBorder="1" applyProtection="1"/>
    <xf numFmtId="0" fontId="78" fillId="0" borderId="0" xfId="0" applyFont="1" applyFill="1" applyBorder="1" applyAlignment="1" applyProtection="1">
      <alignment horizontal="left"/>
    </xf>
    <xf numFmtId="0" fontId="78" fillId="11" borderId="0" xfId="0" applyFont="1" applyFill="1" applyBorder="1" applyProtection="1"/>
    <xf numFmtId="0" fontId="80" fillId="0" borderId="0" xfId="0" applyFont="1" applyFill="1" applyBorder="1" applyAlignment="1" applyProtection="1">
      <alignment horizontal="left" indent="1"/>
    </xf>
    <xf numFmtId="1" fontId="77" fillId="2" borderId="0" xfId="0" applyNumberFormat="1" applyFont="1" applyFill="1" applyBorder="1" applyAlignment="1" applyProtection="1">
      <alignment horizontal="left"/>
      <protection locked="0"/>
    </xf>
    <xf numFmtId="168" fontId="79" fillId="0" borderId="0" xfId="8" applyNumberFormat="1" applyFont="1" applyFill="1" applyBorder="1" applyAlignment="1" applyProtection="1">
      <alignment horizontal="left"/>
    </xf>
    <xf numFmtId="168" fontId="78" fillId="14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Protection="1"/>
    <xf numFmtId="168" fontId="78" fillId="14" borderId="0" xfId="8" applyNumberFormat="1" applyFont="1" applyFill="1" applyBorder="1" applyProtection="1"/>
    <xf numFmtId="168" fontId="82" fillId="0" borderId="0" xfId="8" applyNumberFormat="1" applyFont="1" applyFill="1" applyBorder="1" applyProtection="1"/>
    <xf numFmtId="168" fontId="79" fillId="0" borderId="0" xfId="7" applyNumberFormat="1" applyFont="1" applyFill="1" applyBorder="1" applyAlignment="1" applyProtection="1">
      <alignment horizontal="left" indent="1"/>
    </xf>
    <xf numFmtId="168" fontId="80" fillId="0" borderId="0" xfId="8" applyNumberFormat="1" applyFont="1" applyFill="1" applyBorder="1" applyAlignment="1" applyProtection="1">
      <alignment horizontal="left"/>
    </xf>
    <xf numFmtId="9" fontId="80" fillId="0" borderId="0" xfId="700" applyFont="1" applyFill="1" applyBorder="1" applyProtection="1"/>
    <xf numFmtId="168" fontId="78" fillId="10" borderId="0" xfId="8" applyNumberFormat="1" applyFont="1" applyFill="1" applyBorder="1" applyProtection="1"/>
    <xf numFmtId="0" fontId="20" fillId="0" borderId="0" xfId="0" applyFont="1" applyAlignment="1">
      <alignment horizontal="left"/>
    </xf>
    <xf numFmtId="0" fontId="20" fillId="0" borderId="0" xfId="0" applyFont="1"/>
    <xf numFmtId="0" fontId="20" fillId="0" borderId="0" xfId="0" applyFont="1" applyAlignment="1">
      <alignment horizontal="center"/>
    </xf>
    <xf numFmtId="0" fontId="23" fillId="0" borderId="0" xfId="0" applyFont="1"/>
    <xf numFmtId="0" fontId="83" fillId="0" borderId="0" xfId="0" applyFont="1"/>
    <xf numFmtId="0" fontId="50" fillId="0" borderId="0" xfId="0" applyFont="1" applyAlignment="1">
      <alignment horizontal="center"/>
    </xf>
    <xf numFmtId="0" fontId="36" fillId="2" borderId="0" xfId="0" applyFont="1" applyFill="1"/>
    <xf numFmtId="0" fontId="36" fillId="2" borderId="0" xfId="0" applyFont="1" applyFill="1" applyAlignment="1">
      <alignment horizontal="center"/>
    </xf>
    <xf numFmtId="17" fontId="36" fillId="2" borderId="0" xfId="0" applyNumberFormat="1" applyFont="1" applyFill="1" applyAlignment="1">
      <alignment horizontal="center"/>
    </xf>
    <xf numFmtId="0" fontId="50" fillId="0" borderId="0" xfId="0" applyFont="1"/>
    <xf numFmtId="38" fontId="20" fillId="0" borderId="0" xfId="0" applyNumberFormat="1" applyFont="1" applyAlignment="1">
      <alignment horizontal="center"/>
    </xf>
    <xf numFmtId="188" fontId="20" fillId="0" borderId="0" xfId="0" applyNumberFormat="1" applyFont="1" applyAlignment="1">
      <alignment horizontal="left"/>
    </xf>
    <xf numFmtId="169" fontId="20" fillId="0" borderId="0" xfId="0" applyNumberFormat="1" applyFont="1" applyAlignment="1">
      <alignment horizontal="center"/>
    </xf>
    <xf numFmtId="0" fontId="20" fillId="0" borderId="0" xfId="0" applyFont="1" applyAlignment="1"/>
    <xf numFmtId="182" fontId="20" fillId="0" borderId="0" xfId="0" applyNumberFormat="1" applyFont="1" applyAlignment="1">
      <alignment horizontal="center"/>
    </xf>
    <xf numFmtId="0" fontId="84" fillId="0" borderId="0" xfId="0" applyFont="1" applyAlignment="1">
      <alignment horizontal="left"/>
    </xf>
    <xf numFmtId="0" fontId="0" fillId="0" borderId="5" xfId="0" applyFont="1" applyBorder="1" applyAlignment="1">
      <alignment horizontal="center"/>
    </xf>
    <xf numFmtId="9" fontId="0" fillId="0" borderId="5" xfId="0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9" fontId="0" fillId="0" borderId="0" xfId="0" applyNumberFormat="1" applyFont="1" applyAlignment="1">
      <alignment horizontal="center"/>
    </xf>
    <xf numFmtId="0" fontId="0" fillId="18" borderId="0" xfId="0" applyFont="1" applyFill="1" applyAlignment="1">
      <alignment horizontal="center"/>
    </xf>
    <xf numFmtId="9" fontId="0" fillId="18" borderId="0" xfId="0" applyNumberFormat="1" applyFont="1" applyFill="1" applyAlignment="1">
      <alignment horizontal="center"/>
    </xf>
    <xf numFmtId="0" fontId="85" fillId="0" borderId="0" xfId="0" applyFont="1"/>
    <xf numFmtId="0" fontId="85" fillId="0" borderId="0" xfId="0" applyFont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86" fillId="0" borderId="0" xfId="0" applyFont="1"/>
    <xf numFmtId="0" fontId="5" fillId="0" borderId="8" xfId="0" applyFont="1" applyBorder="1"/>
    <xf numFmtId="0" fontId="0" fillId="19" borderId="5" xfId="0" applyFill="1" applyBorder="1" applyAlignment="1"/>
    <xf numFmtId="0" fontId="0" fillId="19" borderId="0" xfId="0" applyFill="1" applyAlignment="1"/>
    <xf numFmtId="0" fontId="0" fillId="18" borderId="0" xfId="0" applyFill="1" applyAlignment="1"/>
    <xf numFmtId="169" fontId="20" fillId="0" borderId="0" xfId="0" applyNumberFormat="1" applyFont="1" applyFill="1" applyAlignment="1">
      <alignment horizontal="center"/>
    </xf>
    <xf numFmtId="0" fontId="12" fillId="0" borderId="0" xfId="0" applyFont="1"/>
    <xf numFmtId="17" fontId="86" fillId="0" borderId="0" xfId="0" applyNumberFormat="1" applyFont="1"/>
    <xf numFmtId="17" fontId="5" fillId="0" borderId="0" xfId="0" applyNumberFormat="1" applyFont="1"/>
    <xf numFmtId="0" fontId="20" fillId="0" borderId="0" xfId="0" applyFont="1" applyFill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0" borderId="0" xfId="0" applyFont="1" applyAlignment="1">
      <alignment horizontal="center"/>
    </xf>
    <xf numFmtId="0" fontId="19" fillId="0" borderId="0" xfId="0" applyFont="1" applyFill="1" applyBorder="1" applyAlignment="1">
      <alignment horizontal="center"/>
    </xf>
    <xf numFmtId="14" fontId="19" fillId="0" borderId="0" xfId="0" applyNumberFormat="1" applyFont="1" applyAlignment="1">
      <alignment horizontal="center"/>
    </xf>
    <xf numFmtId="14" fontId="19" fillId="0" borderId="0" xfId="0" applyNumberFormat="1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168" fontId="19" fillId="0" borderId="0" xfId="1" applyNumberFormat="1" applyFont="1"/>
    <xf numFmtId="0" fontId="87" fillId="0" borderId="0" xfId="0" applyFont="1"/>
    <xf numFmtId="0" fontId="23" fillId="0" borderId="0" xfId="0" applyFont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36" fillId="0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center"/>
    </xf>
    <xf numFmtId="0" fontId="50" fillId="0" borderId="0" xfId="0" applyFont="1" applyFill="1" applyBorder="1" applyAlignment="1">
      <alignment horizontal="center"/>
    </xf>
    <xf numFmtId="0" fontId="50" fillId="0" borderId="0" xfId="0" applyFont="1" applyFill="1" applyAlignment="1">
      <alignment horizontal="center"/>
    </xf>
    <xf numFmtId="0" fontId="50" fillId="0" borderId="0" xfId="0" applyFont="1" applyAlignment="1">
      <alignment horizontal="right"/>
    </xf>
    <xf numFmtId="0" fontId="50" fillId="0" borderId="0" xfId="0" applyFont="1" applyFill="1" applyBorder="1" applyAlignment="1">
      <alignment horizontal="right"/>
    </xf>
    <xf numFmtId="0" fontId="50" fillId="0" borderId="0" xfId="0" applyFont="1" applyFill="1" applyAlignment="1">
      <alignment horizontal="right"/>
    </xf>
    <xf numFmtId="0" fontId="36" fillId="2" borderId="0" xfId="0" applyFont="1" applyFill="1" applyAlignment="1">
      <alignment horizontal="right"/>
    </xf>
    <xf numFmtId="0" fontId="36" fillId="0" borderId="0" xfId="0" applyFont="1" applyFill="1" applyBorder="1" applyAlignment="1">
      <alignment horizontal="right"/>
    </xf>
    <xf numFmtId="0" fontId="36" fillId="0" borderId="0" xfId="0" applyFont="1" applyFill="1" applyAlignment="1">
      <alignment horizontal="right"/>
    </xf>
    <xf numFmtId="38" fontId="20" fillId="0" borderId="0" xfId="0" applyNumberFormat="1" applyFont="1" applyAlignment="1">
      <alignment horizontal="right"/>
    </xf>
    <xf numFmtId="9" fontId="20" fillId="0" borderId="0" xfId="0" applyNumberFormat="1" applyFont="1" applyAlignment="1">
      <alignment horizontal="center"/>
    </xf>
    <xf numFmtId="0" fontId="20" fillId="0" borderId="0" xfId="0" applyFont="1" applyFill="1" applyBorder="1"/>
    <xf numFmtId="0" fontId="20" fillId="0" borderId="0" xfId="0" applyFont="1" applyFill="1"/>
    <xf numFmtId="1" fontId="77" fillId="0" borderId="0" xfId="0" applyNumberFormat="1" applyFont="1" applyFill="1" applyBorder="1" applyAlignment="1" applyProtection="1">
      <alignment horizontal="center"/>
      <protection locked="0"/>
    </xf>
    <xf numFmtId="17" fontId="77" fillId="0" borderId="0" xfId="0" applyNumberFormat="1" applyFont="1" applyFill="1" applyBorder="1" applyAlignment="1" applyProtection="1">
      <alignment horizontal="center"/>
    </xf>
    <xf numFmtId="0" fontId="85" fillId="0" borderId="0" xfId="0" applyFont="1" applyFill="1" applyBorder="1"/>
    <xf numFmtId="0" fontId="23" fillId="0" borderId="0" xfId="0" applyFont="1" applyFill="1" applyBorder="1" applyAlignment="1" applyProtection="1">
      <alignment horizontal="center"/>
    </xf>
    <xf numFmtId="168" fontId="19" fillId="0" borderId="0" xfId="8" applyNumberFormat="1" applyFont="1" applyFill="1" applyBorder="1" applyAlignment="1" applyProtection="1">
      <alignment horizontal="center"/>
    </xf>
    <xf numFmtId="168" fontId="23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Protection="1"/>
    <xf numFmtId="9" fontId="74" fillId="0" borderId="0" xfId="700" applyFont="1" applyFill="1" applyBorder="1" applyAlignment="1" applyProtection="1">
      <alignment horizontal="center"/>
    </xf>
    <xf numFmtId="9" fontId="24" fillId="0" borderId="0" xfId="700" applyFont="1" applyFill="1" applyBorder="1" applyAlignment="1" applyProtection="1">
      <alignment horizontal="center"/>
    </xf>
    <xf numFmtId="168" fontId="23" fillId="10" borderId="0" xfId="8" applyNumberFormat="1" applyFont="1" applyFill="1" applyBorder="1" applyAlignment="1" applyProtection="1">
      <alignment horizontal="center"/>
    </xf>
    <xf numFmtId="0" fontId="85" fillId="0" borderId="0" xfId="0" applyFont="1" applyFill="1" applyBorder="1" applyAlignment="1">
      <alignment horizontal="center"/>
    </xf>
    <xf numFmtId="0" fontId="85" fillId="0" borderId="0" xfId="0" applyFont="1" applyFill="1" applyAlignment="1">
      <alignment horizontal="center"/>
    </xf>
    <xf numFmtId="168" fontId="23" fillId="11" borderId="0" xfId="8" applyNumberFormat="1" applyFont="1" applyFill="1" applyBorder="1" applyAlignment="1" applyProtection="1">
      <alignment horizontal="center"/>
    </xf>
    <xf numFmtId="168" fontId="20" fillId="0" borderId="0" xfId="1" applyNumberFormat="1" applyFont="1" applyAlignment="1">
      <alignment horizontal="center"/>
    </xf>
    <xf numFmtId="0" fontId="20" fillId="0" borderId="0" xfId="0" applyFont="1" applyBorder="1"/>
    <xf numFmtId="17" fontId="9" fillId="0" borderId="0" xfId="0" applyNumberFormat="1" applyFont="1"/>
    <xf numFmtId="169" fontId="20" fillId="0" borderId="0" xfId="2" applyNumberFormat="1" applyFont="1" applyAlignment="1">
      <alignment horizontal="center"/>
    </xf>
    <xf numFmtId="0" fontId="20" fillId="0" borderId="0" xfId="1" applyNumberFormat="1" applyFont="1"/>
    <xf numFmtId="38" fontId="20" fillId="0" borderId="0" xfId="0" applyNumberFormat="1" applyFont="1"/>
    <xf numFmtId="169" fontId="81" fillId="0" borderId="0" xfId="700" applyNumberFormat="1" applyFont="1" applyFill="1" applyBorder="1" applyAlignment="1" applyProtection="1">
      <alignment horizontal="right"/>
    </xf>
    <xf numFmtId="0" fontId="19" fillId="0" borderId="0" xfId="0" applyFont="1" applyFill="1" applyBorder="1"/>
    <xf numFmtId="0" fontId="87" fillId="0" borderId="0" xfId="0" applyFont="1" applyFill="1" applyBorder="1"/>
    <xf numFmtId="0" fontId="23" fillId="0" borderId="0" xfId="0" applyFont="1" applyFill="1" applyBorder="1"/>
    <xf numFmtId="0" fontId="88" fillId="0" borderId="0" xfId="0" applyFont="1" applyFill="1" applyBorder="1" applyAlignment="1">
      <alignment horizontal="left"/>
    </xf>
    <xf numFmtId="0" fontId="38" fillId="0" borderId="0" xfId="0" applyFont="1" applyFill="1" applyBorder="1" applyAlignment="1"/>
    <xf numFmtId="0" fontId="89" fillId="0" borderId="0" xfId="0" applyFont="1" applyFill="1" applyBorder="1" applyAlignment="1"/>
    <xf numFmtId="189" fontId="20" fillId="0" borderId="0" xfId="0" applyNumberFormat="1" applyFont="1" applyAlignment="1">
      <alignment horizontal="center"/>
    </xf>
    <xf numFmtId="1" fontId="78" fillId="0" borderId="0" xfId="0" applyNumberFormat="1" applyFont="1" applyFill="1" applyBorder="1" applyAlignment="1" applyProtection="1">
      <alignment horizontal="left"/>
      <protection locked="0"/>
    </xf>
    <xf numFmtId="17" fontId="78" fillId="0" borderId="0" xfId="0" applyNumberFormat="1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left"/>
    </xf>
    <xf numFmtId="0" fontId="79" fillId="0" borderId="0" xfId="0" applyFont="1" applyFill="1" applyBorder="1"/>
    <xf numFmtId="168" fontId="77" fillId="2" borderId="0" xfId="0" applyNumberFormat="1" applyFont="1" applyFill="1" applyBorder="1" applyAlignment="1" applyProtection="1">
      <alignment horizontal="center"/>
    </xf>
    <xf numFmtId="22" fontId="19" fillId="12" borderId="0" xfId="0" applyNumberFormat="1" applyFont="1" applyFill="1"/>
    <xf numFmtId="0" fontId="12" fillId="0" borderId="25" xfId="0" applyFont="1" applyBorder="1" applyAlignment="1">
      <alignment horizontal="center"/>
    </xf>
    <xf numFmtId="17" fontId="27" fillId="0" borderId="43" xfId="0" applyNumberFormat="1" applyFont="1" applyFill="1" applyBorder="1" applyAlignment="1">
      <alignment horizontal="center"/>
    </xf>
    <xf numFmtId="0" fontId="86" fillId="0" borderId="0" xfId="0" applyFont="1" applyFill="1" applyBorder="1"/>
    <xf numFmtId="2" fontId="20" fillId="0" borderId="0" xfId="0" applyNumberFormat="1" applyFont="1" applyAlignment="1">
      <alignment horizontal="center"/>
    </xf>
    <xf numFmtId="169" fontId="20" fillId="0" borderId="69" xfId="1" applyNumberFormat="1" applyFont="1" applyBorder="1" applyAlignment="1">
      <alignment horizontal="right"/>
    </xf>
    <xf numFmtId="168" fontId="9" fillId="0" borderId="0" xfId="1" applyNumberFormat="1" applyFont="1"/>
    <xf numFmtId="190" fontId="9" fillId="0" borderId="0" xfId="0" applyNumberFormat="1" applyFont="1" applyAlignment="1">
      <alignment horizontal="right"/>
    </xf>
    <xf numFmtId="0" fontId="90" fillId="0" borderId="0" xfId="0" applyFont="1" applyFill="1"/>
    <xf numFmtId="17" fontId="38" fillId="0" borderId="43" xfId="0" applyNumberFormat="1" applyFont="1" applyFill="1" applyBorder="1" applyAlignment="1">
      <alignment horizontal="center"/>
    </xf>
    <xf numFmtId="17" fontId="3" fillId="2" borderId="3" xfId="0" applyNumberFormat="1" applyFont="1" applyFill="1" applyBorder="1" applyAlignment="1">
      <alignment horizontal="center"/>
    </xf>
    <xf numFmtId="17" fontId="3" fillId="2" borderId="28" xfId="0" applyNumberFormat="1" applyFont="1" applyFill="1" applyBorder="1" applyAlignment="1">
      <alignment horizontal="center"/>
    </xf>
    <xf numFmtId="17" fontId="3" fillId="14" borderId="44" xfId="0" applyNumberFormat="1" applyFont="1" applyFill="1" applyBorder="1" applyAlignment="1">
      <alignment horizontal="center"/>
    </xf>
    <xf numFmtId="17" fontId="3" fillId="14" borderId="25" xfId="0" applyNumberFormat="1" applyFont="1" applyFill="1" applyBorder="1" applyAlignment="1">
      <alignment horizontal="center"/>
    </xf>
    <xf numFmtId="0" fontId="19" fillId="13" borderId="44" xfId="0" applyFont="1" applyFill="1" applyBorder="1" applyProtection="1">
      <protection locked="0"/>
    </xf>
    <xf numFmtId="0" fontId="19" fillId="13" borderId="39" xfId="0" applyFont="1" applyFill="1" applyBorder="1" applyAlignment="1" applyProtection="1">
      <alignment horizontal="left"/>
      <protection locked="0"/>
    </xf>
    <xf numFmtId="168" fontId="19" fillId="13" borderId="39" xfId="7" applyNumberFormat="1" applyFont="1" applyFill="1" applyBorder="1" applyAlignment="1" applyProtection="1">
      <alignment horizontal="left"/>
      <protection locked="0"/>
    </xf>
    <xf numFmtId="168" fontId="23" fillId="10" borderId="39" xfId="7" applyNumberFormat="1" applyFont="1" applyFill="1" applyBorder="1" applyProtection="1">
      <protection locked="0"/>
    </xf>
    <xf numFmtId="168" fontId="23" fillId="10" borderId="35" xfId="7" applyNumberFormat="1" applyFont="1" applyFill="1" applyBorder="1" applyAlignment="1" applyProtection="1">
      <alignment horizontal="right"/>
      <protection locked="0"/>
    </xf>
    <xf numFmtId="168" fontId="24" fillId="0" borderId="39" xfId="7" applyNumberFormat="1" applyFont="1" applyFill="1" applyBorder="1" applyAlignment="1" applyProtection="1">
      <alignment horizontal="left"/>
      <protection locked="0"/>
    </xf>
    <xf numFmtId="9" fontId="25" fillId="0" borderId="8" xfId="1" applyNumberFormat="1" applyFont="1" applyBorder="1" applyAlignment="1">
      <alignment horizontal="right"/>
    </xf>
    <xf numFmtId="168" fontId="24" fillId="0" borderId="8" xfId="7" applyNumberFormat="1" applyFont="1" applyFill="1" applyBorder="1" applyAlignment="1" applyProtection="1">
      <alignment horizontal="left"/>
      <protection locked="0"/>
    </xf>
    <xf numFmtId="179" fontId="24" fillId="0" borderId="8" xfId="7" applyNumberFormat="1" applyFont="1" applyFill="1" applyBorder="1" applyAlignment="1" applyProtection="1">
      <alignment horizontal="left"/>
      <protection locked="0"/>
    </xf>
    <xf numFmtId="9" fontId="25" fillId="0" borderId="35" xfId="1" applyNumberFormat="1" applyFont="1" applyBorder="1" applyAlignment="1">
      <alignment horizontal="right"/>
    </xf>
    <xf numFmtId="168" fontId="23" fillId="0" borderId="39" xfId="7" applyNumberFormat="1" applyFont="1" applyFill="1" applyBorder="1" applyProtection="1">
      <protection locked="0"/>
    </xf>
    <xf numFmtId="168" fontId="23" fillId="0" borderId="8" xfId="7" applyNumberFormat="1" applyFont="1" applyFill="1" applyBorder="1" applyProtection="1">
      <protection locked="0"/>
    </xf>
    <xf numFmtId="179" fontId="23" fillId="0" borderId="8" xfId="7" applyNumberFormat="1" applyFont="1" applyFill="1" applyBorder="1" applyProtection="1">
      <protection locked="0"/>
    </xf>
    <xf numFmtId="0" fontId="19" fillId="13" borderId="39" xfId="0" applyFont="1" applyFill="1" applyBorder="1" applyProtection="1">
      <protection locked="0"/>
    </xf>
    <xf numFmtId="168" fontId="26" fillId="0" borderId="39" xfId="7" applyNumberFormat="1" applyFont="1" applyFill="1" applyBorder="1" applyProtection="1">
      <protection locked="0"/>
    </xf>
    <xf numFmtId="168" fontId="26" fillId="0" borderId="8" xfId="7" applyNumberFormat="1" applyFont="1" applyFill="1" applyBorder="1" applyProtection="1">
      <protection locked="0"/>
    </xf>
    <xf numFmtId="179" fontId="26" fillId="0" borderId="8" xfId="7" applyNumberFormat="1" applyFont="1" applyFill="1" applyBorder="1" applyProtection="1">
      <protection locked="0"/>
    </xf>
    <xf numFmtId="168" fontId="19" fillId="13" borderId="39" xfId="7" applyNumberFormat="1" applyFont="1" applyFill="1" applyBorder="1" applyProtection="1">
      <protection locked="0"/>
    </xf>
    <xf numFmtId="0" fontId="23" fillId="0" borderId="39" xfId="0" applyFont="1" applyFill="1" applyBorder="1" applyProtection="1">
      <protection locked="0"/>
    </xf>
    <xf numFmtId="168" fontId="24" fillId="0" borderId="39" xfId="7" applyNumberFormat="1" applyFont="1" applyFill="1" applyBorder="1" applyProtection="1">
      <protection locked="0"/>
    </xf>
    <xf numFmtId="168" fontId="24" fillId="0" borderId="8" xfId="7" applyNumberFormat="1" applyFont="1" applyFill="1" applyBorder="1" applyProtection="1">
      <protection locked="0"/>
    </xf>
    <xf numFmtId="179" fontId="24" fillId="0" borderId="8" xfId="7" applyNumberFormat="1" applyFont="1" applyFill="1" applyBorder="1" applyProtection="1">
      <protection locked="0"/>
    </xf>
    <xf numFmtId="9" fontId="24" fillId="0" borderId="35" xfId="7" applyNumberFormat="1" applyFont="1" applyFill="1" applyBorder="1" applyAlignment="1" applyProtection="1">
      <alignment horizontal="right"/>
      <protection locked="0"/>
    </xf>
    <xf numFmtId="168" fontId="24" fillId="0" borderId="40" xfId="7" applyNumberFormat="1" applyFont="1" applyFill="1" applyBorder="1" applyProtection="1">
      <protection locked="0"/>
    </xf>
    <xf numFmtId="168" fontId="24" fillId="0" borderId="22" xfId="7" applyNumberFormat="1" applyFont="1" applyFill="1" applyBorder="1" applyProtection="1">
      <protection locked="0"/>
    </xf>
    <xf numFmtId="9" fontId="25" fillId="0" borderId="41" xfId="1" applyNumberFormat="1" applyFont="1" applyBorder="1" applyAlignment="1">
      <alignment horizontal="right"/>
    </xf>
    <xf numFmtId="168" fontId="24" fillId="0" borderId="0" xfId="7" applyNumberFormat="1" applyFont="1" applyFill="1" applyBorder="1" applyAlignment="1" applyProtection="1">
      <alignment horizontal="left"/>
      <protection locked="0"/>
    </xf>
    <xf numFmtId="190" fontId="5" fillId="0" borderId="0" xfId="0" applyNumberFormat="1" applyFont="1" applyAlignment="1">
      <alignment horizontal="right"/>
    </xf>
    <xf numFmtId="17" fontId="4" fillId="0" borderId="0" xfId="0" applyNumberFormat="1" applyFont="1" applyAlignment="1">
      <alignment horizontal="center"/>
    </xf>
    <xf numFmtId="190" fontId="3" fillId="0" borderId="0" xfId="0" applyNumberFormat="1" applyFont="1" applyAlignment="1">
      <alignment horizontal="right"/>
    </xf>
    <xf numFmtId="14" fontId="9" fillId="0" borderId="0" xfId="0" applyNumberFormat="1" applyFont="1" applyFill="1"/>
    <xf numFmtId="17" fontId="6" fillId="0" borderId="0" xfId="0" applyNumberFormat="1" applyFont="1" applyAlignment="1">
      <alignment horizontal="right"/>
    </xf>
    <xf numFmtId="168" fontId="6" fillId="0" borderId="0" xfId="1" applyNumberFormat="1" applyFont="1" applyAlignment="1">
      <alignment horizontal="right"/>
    </xf>
    <xf numFmtId="0" fontId="41" fillId="2" borderId="42" xfId="0" applyFont="1" applyFill="1" applyBorder="1" applyAlignment="1">
      <alignment horizontal="center"/>
    </xf>
    <xf numFmtId="0" fontId="20" fillId="0" borderId="8" xfId="0" applyFont="1" applyBorder="1" applyAlignment="1">
      <alignment horizontal="center"/>
    </xf>
    <xf numFmtId="37" fontId="20" fillId="0" borderId="8" xfId="0" applyNumberFormat="1" applyFont="1" applyBorder="1" applyAlignment="1">
      <alignment horizontal="center"/>
    </xf>
    <xf numFmtId="6" fontId="20" fillId="0" borderId="8" xfId="0" applyNumberFormat="1" applyFont="1" applyBorder="1" applyAlignment="1">
      <alignment horizontal="center"/>
    </xf>
    <xf numFmtId="10" fontId="20" fillId="0" borderId="8" xfId="0" applyNumberFormat="1" applyFont="1" applyBorder="1" applyAlignment="1">
      <alignment horizontal="center"/>
    </xf>
    <xf numFmtId="14" fontId="20" fillId="0" borderId="8" xfId="0" applyNumberFormat="1" applyFont="1" applyBorder="1" applyAlignment="1">
      <alignment horizontal="center"/>
    </xf>
    <xf numFmtId="0" fontId="20" fillId="0" borderId="70" xfId="0" applyFont="1" applyBorder="1" applyAlignment="1">
      <alignment horizontal="center"/>
    </xf>
    <xf numFmtId="0" fontId="36" fillId="2" borderId="73" xfId="0" applyFont="1" applyFill="1" applyBorder="1" applyAlignment="1">
      <alignment horizontal="center"/>
    </xf>
    <xf numFmtId="0" fontId="36" fillId="2" borderId="10" xfId="0" applyFont="1" applyFill="1" applyBorder="1" applyAlignment="1">
      <alignment horizontal="center"/>
    </xf>
    <xf numFmtId="0" fontId="36" fillId="2" borderId="7" xfId="0" applyFont="1" applyFill="1" applyBorder="1" applyAlignment="1">
      <alignment horizontal="center" wrapText="1"/>
    </xf>
    <xf numFmtId="0" fontId="36" fillId="2" borderId="12" xfId="0" applyFont="1" applyFill="1" applyBorder="1" applyAlignment="1">
      <alignment horizontal="center"/>
    </xf>
    <xf numFmtId="17" fontId="23" fillId="14" borderId="17" xfId="3" applyNumberFormat="1" applyFont="1" applyFill="1" applyBorder="1" applyAlignment="1">
      <alignment horizontal="center"/>
    </xf>
    <xf numFmtId="10" fontId="51" fillId="12" borderId="0" xfId="3" applyNumberFormat="1" applyFont="1" applyFill="1" applyBorder="1" applyAlignment="1">
      <alignment horizontal="right"/>
    </xf>
    <xf numFmtId="10" fontId="51" fillId="12" borderId="0" xfId="0" applyNumberFormat="1" applyFont="1" applyFill="1"/>
    <xf numFmtId="17" fontId="50" fillId="12" borderId="0" xfId="0" applyNumberFormat="1" applyFont="1" applyFill="1"/>
    <xf numFmtId="0" fontId="60" fillId="2" borderId="13" xfId="0" applyFont="1" applyFill="1" applyBorder="1" applyAlignment="1">
      <alignment horizontal="center"/>
    </xf>
    <xf numFmtId="6" fontId="36" fillId="2" borderId="8" xfId="0" applyNumberFormat="1" applyFont="1" applyFill="1" applyBorder="1" applyAlignment="1">
      <alignment horizontal="center"/>
    </xf>
    <xf numFmtId="0" fontId="55" fillId="0" borderId="0" xfId="0" applyFont="1"/>
    <xf numFmtId="0" fontId="20" fillId="12" borderId="71" xfId="0" applyFont="1" applyFill="1" applyBorder="1" applyAlignment="1">
      <alignment horizontal="center"/>
    </xf>
    <xf numFmtId="0" fontId="20" fillId="12" borderId="72" xfId="0" applyFont="1" applyFill="1" applyBorder="1" applyAlignment="1">
      <alignment horizontal="center"/>
    </xf>
    <xf numFmtId="0" fontId="36" fillId="2" borderId="75" xfId="0" applyFont="1" applyFill="1" applyBorder="1" applyAlignment="1">
      <alignment horizontal="left" vertical="center"/>
    </xf>
    <xf numFmtId="0" fontId="36" fillId="2" borderId="74" xfId="0" applyFont="1" applyFill="1" applyBorder="1" applyAlignment="1">
      <alignment horizontal="center" vertical="center"/>
    </xf>
    <xf numFmtId="0" fontId="36" fillId="2" borderId="76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left" vertical="center"/>
    </xf>
    <xf numFmtId="0" fontId="36" fillId="2" borderId="0" xfId="0" applyFont="1" applyFill="1" applyBorder="1" applyAlignment="1">
      <alignment horizontal="center" vertical="center"/>
    </xf>
    <xf numFmtId="0" fontId="36" fillId="2" borderId="62" xfId="0" applyFont="1" applyFill="1" applyBorder="1" applyAlignment="1">
      <alignment horizontal="center" vertical="center"/>
    </xf>
    <xf numFmtId="0" fontId="20" fillId="0" borderId="23" xfId="0" applyFont="1" applyBorder="1" applyAlignment="1">
      <alignment horizontal="left"/>
    </xf>
    <xf numFmtId="0" fontId="50" fillId="13" borderId="23" xfId="0" applyFont="1" applyFill="1" applyBorder="1" applyAlignment="1">
      <alignment horizontal="left"/>
    </xf>
    <xf numFmtId="0" fontId="36" fillId="2" borderId="23" xfId="0" applyFont="1" applyFill="1" applyBorder="1" applyAlignment="1">
      <alignment horizontal="left"/>
    </xf>
    <xf numFmtId="0" fontId="20" fillId="0" borderId="23" xfId="0" applyFont="1" applyBorder="1"/>
    <xf numFmtId="0" fontId="23" fillId="21" borderId="23" xfId="0" applyFont="1" applyFill="1" applyBorder="1" applyAlignment="1">
      <alignment horizontal="left"/>
    </xf>
    <xf numFmtId="0" fontId="36" fillId="2" borderId="63" xfId="0" applyFont="1" applyFill="1" applyBorder="1" applyAlignment="1">
      <alignment horizontal="left"/>
    </xf>
    <xf numFmtId="0" fontId="50" fillId="0" borderId="0" xfId="0" applyFont="1" applyAlignment="1">
      <alignment horizontal="left"/>
    </xf>
    <xf numFmtId="168" fontId="23" fillId="0" borderId="74" xfId="8" applyNumberFormat="1" applyFont="1" applyFill="1" applyBorder="1" applyProtection="1"/>
    <xf numFmtId="168" fontId="23" fillId="11" borderId="74" xfId="8" applyNumberFormat="1" applyFont="1" applyFill="1" applyBorder="1" applyProtection="1"/>
    <xf numFmtId="168" fontId="78" fillId="0" borderId="74" xfId="8" applyNumberFormat="1" applyFont="1" applyFill="1" applyBorder="1" applyProtection="1"/>
    <xf numFmtId="168" fontId="23" fillId="0" borderId="74" xfId="8" applyNumberFormat="1" applyFont="1" applyFill="1" applyBorder="1" applyAlignment="1" applyProtection="1">
      <alignment horizontal="center"/>
    </xf>
    <xf numFmtId="168" fontId="78" fillId="11" borderId="74" xfId="8" applyNumberFormat="1" applyFont="1" applyFill="1" applyBorder="1" applyProtection="1"/>
    <xf numFmtId="168" fontId="23" fillId="11" borderId="74" xfId="8" applyNumberFormat="1" applyFont="1" applyFill="1" applyBorder="1" applyAlignment="1" applyProtection="1">
      <alignment horizontal="center"/>
    </xf>
    <xf numFmtId="168" fontId="78" fillId="0" borderId="74" xfId="8" applyNumberFormat="1" applyFont="1" applyFill="1" applyBorder="1" applyAlignment="1" applyProtection="1">
      <alignment horizontal="center"/>
    </xf>
    <xf numFmtId="168" fontId="78" fillId="14" borderId="74" xfId="8" applyNumberFormat="1" applyFont="1" applyFill="1" applyBorder="1" applyProtection="1"/>
    <xf numFmtId="168" fontId="78" fillId="14" borderId="74" xfId="8" applyNumberFormat="1" applyFont="1" applyFill="1" applyBorder="1" applyAlignment="1" applyProtection="1">
      <alignment horizontal="center"/>
    </xf>
    <xf numFmtId="168" fontId="23" fillId="14" borderId="74" xfId="8" applyNumberFormat="1" applyFont="1" applyFill="1" applyBorder="1" applyAlignment="1" applyProtection="1">
      <alignment horizontal="center"/>
    </xf>
    <xf numFmtId="38" fontId="20" fillId="0" borderId="0" xfId="0" applyNumberFormat="1" applyFont="1" applyBorder="1" applyAlignment="1">
      <alignment horizontal="center"/>
    </xf>
    <xf numFmtId="38" fontId="20" fillId="0" borderId="0" xfId="1" applyNumberFormat="1" applyFont="1" applyBorder="1" applyAlignment="1">
      <alignment horizontal="center"/>
    </xf>
    <xf numFmtId="38" fontId="20" fillId="0" borderId="62" xfId="1" applyNumberFormat="1" applyFont="1" applyBorder="1" applyAlignment="1">
      <alignment horizontal="center"/>
    </xf>
    <xf numFmtId="38" fontId="50" fillId="13" borderId="0" xfId="1" applyNumberFormat="1" applyFont="1" applyFill="1" applyBorder="1" applyAlignment="1">
      <alignment horizontal="center"/>
    </xf>
    <xf numFmtId="38" fontId="50" fillId="13" borderId="62" xfId="1" applyNumberFormat="1" applyFont="1" applyFill="1" applyBorder="1" applyAlignment="1">
      <alignment horizontal="center"/>
    </xf>
    <xf numFmtId="38" fontId="36" fillId="2" borderId="0" xfId="0" applyNumberFormat="1" applyFont="1" applyFill="1" applyBorder="1" applyAlignment="1">
      <alignment horizontal="center"/>
    </xf>
    <xf numFmtId="38" fontId="36" fillId="2" borderId="62" xfId="0" applyNumberFormat="1" applyFont="1" applyFill="1" applyBorder="1" applyAlignment="1">
      <alignment horizontal="center"/>
    </xf>
    <xf numFmtId="38" fontId="20" fillId="0" borderId="0" xfId="0" applyNumberFormat="1" applyFont="1" applyBorder="1"/>
    <xf numFmtId="38" fontId="20" fillId="0" borderId="62" xfId="0" applyNumberFormat="1" applyFont="1" applyBorder="1"/>
    <xf numFmtId="38" fontId="23" fillId="21" borderId="0" xfId="1" applyNumberFormat="1" applyFont="1" applyFill="1" applyBorder="1" applyAlignment="1">
      <alignment horizontal="center"/>
    </xf>
    <xf numFmtId="38" fontId="23" fillId="21" borderId="62" xfId="1" applyNumberFormat="1" applyFont="1" applyFill="1" applyBorder="1" applyAlignment="1">
      <alignment horizontal="center"/>
    </xf>
    <xf numFmtId="38" fontId="36" fillId="2" borderId="24" xfId="1" applyNumberFormat="1" applyFont="1" applyFill="1" applyBorder="1" applyAlignment="1">
      <alignment horizontal="center"/>
    </xf>
    <xf numFmtId="38" fontId="36" fillId="2" borderId="33" xfId="1" applyNumberFormat="1" applyFont="1" applyFill="1" applyBorder="1" applyAlignment="1">
      <alignment horizontal="center"/>
    </xf>
    <xf numFmtId="0" fontId="20" fillId="15" borderId="0" xfId="0" applyFont="1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0" fontId="74" fillId="0" borderId="0" xfId="700" applyNumberFormat="1" applyFont="1" applyFill="1" applyBorder="1" applyAlignment="1" applyProtection="1">
      <alignment horizontal="center"/>
    </xf>
    <xf numFmtId="191" fontId="19" fillId="14" borderId="8" xfId="3" applyNumberFormat="1" applyFont="1" applyFill="1" applyBorder="1" applyAlignment="1">
      <alignment horizontal="center"/>
    </xf>
    <xf numFmtId="177" fontId="19" fillId="12" borderId="0" xfId="3" applyNumberFormat="1" applyFont="1" applyFill="1" applyBorder="1" applyAlignment="1">
      <alignment horizontal="center"/>
    </xf>
    <xf numFmtId="177" fontId="19" fillId="14" borderId="17" xfId="3" applyNumberFormat="1" applyFont="1" applyFill="1" applyBorder="1" applyAlignment="1">
      <alignment horizontal="center"/>
    </xf>
    <xf numFmtId="43" fontId="19" fillId="14" borderId="8" xfId="1" applyNumberFormat="1" applyFont="1" applyFill="1" applyBorder="1" applyAlignment="1">
      <alignment horizontal="center"/>
    </xf>
    <xf numFmtId="177" fontId="19" fillId="14" borderId="8" xfId="3" applyNumberFormat="1" applyFont="1" applyFill="1" applyBorder="1" applyAlignment="1">
      <alignment horizontal="center"/>
    </xf>
    <xf numFmtId="177" fontId="19" fillId="14" borderId="36" xfId="3" applyNumberFormat="1" applyFont="1" applyFill="1" applyBorder="1" applyAlignment="1">
      <alignment horizontal="center"/>
    </xf>
    <xf numFmtId="177" fontId="19" fillId="12" borderId="0" xfId="0" applyNumberFormat="1" applyFont="1" applyFill="1" applyBorder="1" applyAlignment="1">
      <alignment horizontal="center"/>
    </xf>
    <xf numFmtId="177" fontId="20" fillId="12" borderId="0" xfId="0" applyNumberFormat="1" applyFont="1" applyFill="1" applyAlignment="1">
      <alignment horizontal="center"/>
    </xf>
    <xf numFmtId="177" fontId="19" fillId="14" borderId="22" xfId="3" applyNumberFormat="1" applyFont="1" applyFill="1" applyBorder="1" applyAlignment="1">
      <alignment horizontal="center"/>
    </xf>
    <xf numFmtId="0" fontId="39" fillId="12" borderId="0" xfId="0" applyFont="1" applyFill="1"/>
    <xf numFmtId="0" fontId="91" fillId="12" borderId="0" xfId="0" applyFont="1" applyFill="1"/>
    <xf numFmtId="10" fontId="51" fillId="12" borderId="0" xfId="0" quotePrefix="1" applyNumberFormat="1" applyFont="1" applyFill="1"/>
    <xf numFmtId="6" fontId="51" fillId="12" borderId="0" xfId="3" applyNumberFormat="1" applyFont="1" applyFill="1" applyBorder="1" applyAlignment="1">
      <alignment horizontal="right"/>
    </xf>
    <xf numFmtId="6" fontId="51" fillId="12" borderId="0" xfId="0" applyNumberFormat="1" applyFont="1" applyFill="1"/>
    <xf numFmtId="38" fontId="51" fillId="12" borderId="0" xfId="0" quotePrefix="1" applyNumberFormat="1" applyFont="1" applyFill="1"/>
    <xf numFmtId="0" fontId="89" fillId="0" borderId="0" xfId="0" applyFont="1"/>
    <xf numFmtId="22" fontId="48" fillId="0" borderId="0" xfId="0" applyNumberFormat="1" applyFont="1" applyFill="1" applyAlignment="1">
      <alignment horizontal="left"/>
    </xf>
    <xf numFmtId="0" fontId="92" fillId="0" borderId="0" xfId="0" applyFont="1" applyFill="1" applyBorder="1" applyAlignment="1">
      <alignment horizontal="right"/>
    </xf>
    <xf numFmtId="9" fontId="22" fillId="0" borderId="0" xfId="0" applyNumberFormat="1" applyFont="1" applyAlignment="1">
      <alignment horizontal="left"/>
    </xf>
    <xf numFmtId="22" fontId="52" fillId="0" borderId="0" xfId="0" applyNumberFormat="1" applyFont="1" applyFill="1" applyAlignment="1">
      <alignment vertical="top"/>
    </xf>
    <xf numFmtId="0" fontId="57" fillId="0" borderId="0" xfId="0" applyFont="1" applyFill="1" applyBorder="1"/>
    <xf numFmtId="0" fontId="92" fillId="0" borderId="0" xfId="0" applyFont="1" applyAlignment="1">
      <alignment horizontal="left" vertical="center"/>
    </xf>
    <xf numFmtId="0" fontId="94" fillId="0" borderId="0" xfId="701" applyFont="1" applyAlignment="1" applyProtection="1">
      <alignment horizontal="left" vertical="center"/>
    </xf>
    <xf numFmtId="0" fontId="95" fillId="0" borderId="0" xfId="0" applyFont="1" applyFill="1" applyBorder="1" applyAlignment="1">
      <alignment horizontal="left"/>
    </xf>
    <xf numFmtId="0" fontId="0" fillId="0" borderId="0" xfId="0" applyAlignment="1">
      <alignment horizontal="centerContinuous"/>
    </xf>
    <xf numFmtId="0" fontId="36" fillId="2" borderId="77" xfId="0" applyFont="1" applyFill="1" applyBorder="1" applyAlignment="1">
      <alignment horizontal="center"/>
    </xf>
    <xf numFmtId="0" fontId="36" fillId="2" borderId="77" xfId="0" applyFont="1" applyFill="1" applyBorder="1" applyAlignment="1">
      <alignment horizontal="center" wrapText="1"/>
    </xf>
    <xf numFmtId="0" fontId="36" fillId="2" borderId="78" xfId="0" applyFont="1" applyFill="1" applyBorder="1" applyAlignment="1">
      <alignment horizontal="center" vertical="center"/>
    </xf>
    <xf numFmtId="0" fontId="36" fillId="2" borderId="79" xfId="0" applyFont="1" applyFill="1" applyBorder="1" applyAlignment="1">
      <alignment horizontal="center" vertical="center"/>
    </xf>
    <xf numFmtId="0" fontId="36" fillId="2" borderId="80" xfId="0" applyFont="1" applyFill="1" applyBorder="1" applyAlignment="1">
      <alignment horizontal="center" vertical="center"/>
    </xf>
    <xf numFmtId="0" fontId="20" fillId="0" borderId="77" xfId="0" applyFont="1" applyBorder="1" applyAlignment="1">
      <alignment horizontal="center"/>
    </xf>
    <xf numFmtId="37" fontId="20" fillId="0" borderId="77" xfId="0" applyNumberFormat="1" applyFont="1" applyBorder="1" applyAlignment="1">
      <alignment horizontal="center"/>
    </xf>
    <xf numFmtId="6" fontId="20" fillId="0" borderId="77" xfId="0" applyNumberFormat="1" applyFont="1" applyBorder="1" applyAlignment="1">
      <alignment horizontal="center"/>
    </xf>
    <xf numFmtId="14" fontId="20" fillId="0" borderId="77" xfId="0" applyNumberFormat="1" applyFont="1" applyBorder="1" applyAlignment="1">
      <alignment horizontal="center"/>
    </xf>
    <xf numFmtId="0" fontId="20" fillId="0" borderId="81" xfId="0" applyFont="1" applyBorder="1" applyAlignment="1">
      <alignment horizontal="center"/>
    </xf>
    <xf numFmtId="9" fontId="20" fillId="12" borderId="77" xfId="0" applyNumberFormat="1" applyFont="1" applyFill="1" applyBorder="1" applyAlignment="1">
      <alignment horizontal="center"/>
    </xf>
    <xf numFmtId="9" fontId="20" fillId="12" borderId="82" xfId="0" applyNumberFormat="1" applyFont="1" applyFill="1" applyBorder="1" applyAlignment="1">
      <alignment horizontal="center"/>
    </xf>
    <xf numFmtId="6" fontId="36" fillId="2" borderId="77" xfId="0" applyNumberFormat="1" applyFont="1" applyFill="1" applyBorder="1" applyAlignment="1">
      <alignment horizontal="center"/>
    </xf>
    <xf numFmtId="0" fontId="46" fillId="12" borderId="83" xfId="0" applyFont="1" applyFill="1" applyBorder="1"/>
    <xf numFmtId="0" fontId="63" fillId="12" borderId="84" xfId="0" applyFont="1" applyFill="1" applyBorder="1"/>
    <xf numFmtId="10" fontId="63" fillId="12" borderId="85" xfId="0" applyNumberFormat="1" applyFont="1" applyFill="1" applyBorder="1"/>
    <xf numFmtId="0" fontId="4" fillId="0" borderId="0" xfId="0" applyFont="1" applyBorder="1"/>
    <xf numFmtId="0" fontId="36" fillId="2" borderId="0" xfId="0" applyFont="1" applyFill="1" applyBorder="1"/>
    <xf numFmtId="0" fontId="36" fillId="2" borderId="0" xfId="0" applyFont="1" applyFill="1" applyBorder="1" applyAlignment="1">
      <alignment horizontal="center"/>
    </xf>
    <xf numFmtId="0" fontId="0" fillId="0" borderId="0" xfId="0" applyFill="1" applyBorder="1"/>
    <xf numFmtId="0" fontId="5" fillId="0" borderId="0" xfId="0" applyFont="1" applyBorder="1"/>
    <xf numFmtId="0" fontId="36" fillId="2" borderId="81" xfId="0" applyFont="1" applyFill="1" applyBorder="1" applyAlignment="1">
      <alignment horizontal="left" vertical="center"/>
    </xf>
    <xf numFmtId="0" fontId="36" fillId="2" borderId="86" xfId="0" applyFont="1" applyFill="1" applyBorder="1" applyAlignment="1">
      <alignment horizontal="center" vertical="center"/>
    </xf>
    <xf numFmtId="0" fontId="36" fillId="2" borderId="82" xfId="0" applyFont="1" applyFill="1" applyBorder="1" applyAlignment="1">
      <alignment horizontal="center" vertical="center"/>
    </xf>
    <xf numFmtId="0" fontId="20" fillId="0" borderId="87" xfId="0" applyFont="1" applyBorder="1" applyAlignment="1"/>
    <xf numFmtId="38" fontId="20" fillId="0" borderId="88" xfId="0" applyNumberFormat="1" applyFont="1" applyBorder="1" applyAlignment="1">
      <alignment horizontal="center"/>
    </xf>
    <xf numFmtId="0" fontId="5" fillId="0" borderId="0" xfId="0" quotePrefix="1" applyFont="1"/>
    <xf numFmtId="0" fontId="36" fillId="2" borderId="81" xfId="0" applyFont="1" applyFill="1" applyBorder="1" applyAlignment="1">
      <alignment horizontal="left"/>
    </xf>
    <xf numFmtId="38" fontId="36" fillId="2" borderId="86" xfId="1" applyNumberFormat="1" applyFont="1" applyFill="1" applyBorder="1" applyAlignment="1">
      <alignment horizontal="center"/>
    </xf>
    <xf numFmtId="38" fontId="36" fillId="2" borderId="82" xfId="1" applyNumberFormat="1" applyFont="1" applyFill="1" applyBorder="1" applyAlignment="1">
      <alignment horizontal="center"/>
    </xf>
    <xf numFmtId="0" fontId="89" fillId="0" borderId="0" xfId="0" applyFont="1" applyBorder="1"/>
    <xf numFmtId="0" fontId="23" fillId="14" borderId="0" xfId="0" applyFont="1" applyFill="1" applyBorder="1" applyAlignment="1">
      <alignment horizontal="center" vertical="center"/>
    </xf>
    <xf numFmtId="0" fontId="89" fillId="14" borderId="0" xfId="0" applyFont="1" applyFill="1"/>
    <xf numFmtId="38" fontId="89" fillId="14" borderId="0" xfId="0" applyNumberFormat="1" applyFont="1" applyFill="1"/>
    <xf numFmtId="169" fontId="89" fillId="14" borderId="0" xfId="0" applyNumberFormat="1" applyFont="1" applyFill="1"/>
    <xf numFmtId="0" fontId="96" fillId="0" borderId="0" xfId="0" applyFont="1"/>
    <xf numFmtId="0" fontId="92" fillId="0" borderId="0" xfId="0" applyFont="1" applyAlignment="1">
      <alignment horizontal="left"/>
    </xf>
    <xf numFmtId="169" fontId="5" fillId="0" borderId="0" xfId="0" applyNumberFormat="1" applyFont="1"/>
    <xf numFmtId="0" fontId="50" fillId="0" borderId="0" xfId="0" applyFont="1" applyFill="1" applyBorder="1" applyAlignment="1"/>
    <xf numFmtId="0" fontId="20" fillId="0" borderId="0" xfId="0" applyFont="1" applyFill="1" applyBorder="1" applyAlignment="1"/>
    <xf numFmtId="38" fontId="20" fillId="0" borderId="0" xfId="0" applyNumberFormat="1" applyFont="1" applyFill="1" applyBorder="1" applyAlignment="1">
      <alignment horizontal="center"/>
    </xf>
    <xf numFmtId="0" fontId="36" fillId="0" borderId="0" xfId="0" applyFont="1" applyFill="1" applyBorder="1" applyAlignment="1">
      <alignment horizontal="left"/>
    </xf>
    <xf numFmtId="38" fontId="36" fillId="0" borderId="0" xfId="1" applyNumberFormat="1" applyFont="1" applyFill="1" applyBorder="1" applyAlignment="1">
      <alignment horizontal="center"/>
    </xf>
    <xf numFmtId="0" fontId="97" fillId="0" borderId="0" xfId="0" applyFont="1" applyAlignment="1"/>
    <xf numFmtId="0" fontId="98" fillId="0" borderId="0" xfId="0" applyFont="1" applyProtection="1"/>
    <xf numFmtId="0" fontId="99" fillId="0" borderId="0" xfId="0" applyFont="1" applyAlignment="1" applyProtection="1">
      <alignment horizontal="left" indent="1"/>
    </xf>
    <xf numFmtId="0" fontId="99" fillId="0" borderId="0" xfId="0" applyFont="1" applyProtection="1"/>
    <xf numFmtId="173" fontId="7" fillId="14" borderId="23" xfId="0" applyNumberFormat="1" applyFont="1" applyFill="1" applyBorder="1" applyAlignment="1" applyProtection="1">
      <alignment horizontal="center"/>
      <protection locked="0"/>
    </xf>
    <xf numFmtId="0" fontId="0" fillId="13" borderId="0" xfId="0" applyFill="1"/>
    <xf numFmtId="22" fontId="100" fillId="0" borderId="0" xfId="0" applyNumberFormat="1" applyFont="1" applyBorder="1" applyAlignment="1">
      <alignment horizontal="left"/>
    </xf>
    <xf numFmtId="0" fontId="101" fillId="0" borderId="0" xfId="0" applyFont="1" applyBorder="1" applyAlignment="1">
      <alignment horizontal="left"/>
    </xf>
    <xf numFmtId="2" fontId="72" fillId="0" borderId="0" xfId="0" applyNumberFormat="1" applyFont="1" applyBorder="1" applyAlignment="1">
      <alignment horizontal="right"/>
    </xf>
    <xf numFmtId="0" fontId="72" fillId="0" borderId="0" xfId="0" applyFont="1" applyBorder="1" applyAlignment="1"/>
    <xf numFmtId="2" fontId="72" fillId="0" borderId="0" xfId="0" applyNumberFormat="1" applyFont="1" applyBorder="1" applyAlignment="1"/>
    <xf numFmtId="2" fontId="72" fillId="0" borderId="0" xfId="0" applyNumberFormat="1" applyFont="1" applyAlignment="1">
      <alignment horizontal="right"/>
    </xf>
    <xf numFmtId="2" fontId="72" fillId="0" borderId="0" xfId="0" applyNumberFormat="1" applyFont="1" applyAlignment="1"/>
    <xf numFmtId="0" fontId="73" fillId="17" borderId="49" xfId="0" applyFont="1" applyFill="1" applyBorder="1" applyAlignment="1">
      <alignment horizontal="center" vertical="center" wrapText="1"/>
    </xf>
    <xf numFmtId="0" fontId="73" fillId="17" borderId="50" xfId="0" applyFont="1" applyFill="1" applyBorder="1" applyAlignment="1">
      <alignment horizontal="right" vertical="top"/>
    </xf>
    <xf numFmtId="0" fontId="73" fillId="17" borderId="50" xfId="0" applyFont="1" applyFill="1" applyBorder="1" applyAlignment="1">
      <alignment horizontal="right" vertical="center"/>
    </xf>
    <xf numFmtId="0" fontId="73" fillId="17" borderId="5" xfId="0" applyNumberFormat="1" applyFont="1" applyFill="1" applyBorder="1" applyAlignment="1">
      <alignment horizontal="centerContinuous" vertical="center"/>
    </xf>
    <xf numFmtId="14" fontId="73" fillId="17" borderId="51" xfId="0" applyNumberFormat="1" applyFont="1" applyFill="1" applyBorder="1" applyAlignment="1">
      <alignment horizontal="center" vertical="center"/>
    </xf>
    <xf numFmtId="14" fontId="73" fillId="17" borderId="51" xfId="0" applyNumberFormat="1" applyFont="1" applyFill="1" applyBorder="1" applyAlignment="1">
      <alignment horizontal="centerContinuous" vertical="center"/>
    </xf>
    <xf numFmtId="0" fontId="73" fillId="17" borderId="52" xfId="0" applyFont="1" applyFill="1" applyBorder="1" applyAlignment="1">
      <alignment horizontal="centerContinuous" vertical="center"/>
    </xf>
    <xf numFmtId="0" fontId="73" fillId="17" borderId="54" xfId="0" applyFont="1" applyFill="1" applyBorder="1" applyAlignment="1">
      <alignment vertical="center"/>
    </xf>
    <xf numFmtId="0" fontId="73" fillId="17" borderId="55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center" vertical="center"/>
    </xf>
    <xf numFmtId="0" fontId="73" fillId="17" borderId="57" xfId="0" applyFont="1" applyFill="1" applyBorder="1" applyAlignment="1">
      <alignment horizontal="center" vertical="center"/>
    </xf>
    <xf numFmtId="0" fontId="73" fillId="17" borderId="58" xfId="0" applyFont="1" applyFill="1" applyBorder="1" applyAlignment="1">
      <alignment horizontal="center" vertical="center"/>
    </xf>
    <xf numFmtId="0" fontId="73" fillId="17" borderId="60" xfId="0" applyFont="1" applyFill="1" applyBorder="1" applyAlignment="1">
      <alignment horizontal="right" vertical="center"/>
    </xf>
    <xf numFmtId="0" fontId="73" fillId="17" borderId="0" xfId="0" applyFont="1" applyFill="1" applyBorder="1" applyAlignment="1">
      <alignment horizontal="center" vertical="center"/>
    </xf>
    <xf numFmtId="14" fontId="73" fillId="17" borderId="0" xfId="0" applyNumberFormat="1" applyFont="1" applyFill="1" applyBorder="1" applyAlignment="1">
      <alignment horizontal="center" vertical="center"/>
    </xf>
    <xf numFmtId="0" fontId="73" fillId="17" borderId="61" xfId="0" applyFont="1" applyFill="1" applyBorder="1" applyAlignment="1">
      <alignment horizontal="center" vertical="center"/>
    </xf>
    <xf numFmtId="0" fontId="72" fillId="14" borderId="38" xfId="0" applyFont="1" applyFill="1" applyBorder="1" applyAlignment="1">
      <alignment vertical="top"/>
    </xf>
    <xf numFmtId="38" fontId="72" fillId="14" borderId="0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/>
    </xf>
    <xf numFmtId="38" fontId="72" fillId="14" borderId="23" xfId="0" applyNumberFormat="1" applyFont="1" applyFill="1" applyBorder="1" applyAlignment="1">
      <alignment horizontal="right"/>
    </xf>
    <xf numFmtId="0" fontId="72" fillId="14" borderId="38" xfId="0" applyFont="1" applyFill="1" applyBorder="1" applyAlignment="1"/>
    <xf numFmtId="0" fontId="72" fillId="14" borderId="44" xfId="0" applyFont="1" applyFill="1" applyBorder="1" applyAlignment="1">
      <alignment vertical="top"/>
    </xf>
    <xf numFmtId="38" fontId="72" fillId="14" borderId="24" xfId="0" applyNumberFormat="1" applyFont="1" applyFill="1" applyBorder="1" applyAlignment="1">
      <alignment horizontal="right"/>
    </xf>
    <xf numFmtId="185" fontId="72" fillId="14" borderId="33" xfId="0" applyNumberFormat="1" applyFont="1" applyFill="1" applyBorder="1" applyAlignment="1">
      <alignment horizontal="right"/>
    </xf>
    <xf numFmtId="38" fontId="72" fillId="14" borderId="63" xfId="0" applyNumberFormat="1" applyFont="1" applyFill="1" applyBorder="1" applyAlignment="1">
      <alignment horizontal="right"/>
    </xf>
    <xf numFmtId="38" fontId="72" fillId="14" borderId="0" xfId="2" applyNumberFormat="1" applyFont="1" applyFill="1" applyBorder="1" applyAlignment="1">
      <alignment horizontal="right" vertical="top"/>
    </xf>
    <xf numFmtId="38" fontId="72" fillId="14" borderId="0" xfId="0" applyNumberFormat="1" applyFont="1" applyFill="1" applyBorder="1" applyAlignment="1">
      <alignment horizontal="right" vertical="top"/>
    </xf>
    <xf numFmtId="38" fontId="71" fillId="14" borderId="24" xfId="0" applyNumberFormat="1" applyFont="1" applyFill="1" applyBorder="1" applyAlignment="1">
      <alignment horizontal="right"/>
    </xf>
    <xf numFmtId="185" fontId="71" fillId="14" borderId="33" xfId="0" applyNumberFormat="1" applyFont="1" applyFill="1" applyBorder="1" applyAlignment="1"/>
    <xf numFmtId="38" fontId="71" fillId="14" borderId="63" xfId="0" applyNumberFormat="1" applyFont="1" applyFill="1" applyBorder="1" applyAlignment="1"/>
    <xf numFmtId="38" fontId="71" fillId="14" borderId="24" xfId="0" applyNumberFormat="1" applyFont="1" applyFill="1" applyBorder="1" applyAlignment="1"/>
    <xf numFmtId="185" fontId="72" fillId="14" borderId="23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 vertical="top"/>
    </xf>
    <xf numFmtId="185" fontId="72" fillId="14" borderId="23" xfId="0" applyNumberFormat="1" applyFont="1" applyFill="1" applyBorder="1" applyAlignment="1">
      <alignment horizontal="right" vertical="top"/>
    </xf>
    <xf numFmtId="185" fontId="72" fillId="14" borderId="0" xfId="1" applyNumberFormat="1" applyFont="1" applyFill="1" applyBorder="1" applyAlignment="1">
      <alignment horizontal="right" vertical="top"/>
    </xf>
    <xf numFmtId="177" fontId="72" fillId="14" borderId="0" xfId="0" applyNumberFormat="1" applyFont="1" applyFill="1" applyBorder="1" applyAlignment="1">
      <alignment horizontal="right" vertical="top"/>
    </xf>
    <xf numFmtId="177" fontId="72" fillId="14" borderId="23" xfId="0" applyNumberFormat="1" applyFont="1" applyFill="1" applyBorder="1" applyAlignment="1">
      <alignment horizontal="right"/>
    </xf>
    <xf numFmtId="177" fontId="72" fillId="14" borderId="0" xfId="0" applyNumberFormat="1" applyFont="1" applyFill="1" applyBorder="1" applyAlignment="1">
      <alignment horizontal="right"/>
    </xf>
    <xf numFmtId="185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/>
    <xf numFmtId="185" fontId="71" fillId="14" borderId="23" xfId="0" applyNumberFormat="1" applyFont="1" applyFill="1" applyBorder="1" applyAlignment="1">
      <alignment horizontal="right"/>
    </xf>
    <xf numFmtId="185" fontId="71" fillId="14" borderId="24" xfId="0" applyNumberFormat="1" applyFont="1" applyFill="1" applyBorder="1" applyAlignment="1">
      <alignment horizontal="right"/>
    </xf>
    <xf numFmtId="185" fontId="71" fillId="14" borderId="63" xfId="0" applyNumberFormat="1" applyFont="1" applyFill="1" applyBorder="1" applyAlignment="1">
      <alignment horizontal="right"/>
    </xf>
    <xf numFmtId="37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>
      <alignment horizontal="right"/>
    </xf>
    <xf numFmtId="37" fontId="71" fillId="14" borderId="23" xfId="0" applyNumberFormat="1" applyFont="1" applyFill="1" applyBorder="1" applyAlignment="1">
      <alignment horizontal="right"/>
    </xf>
    <xf numFmtId="38" fontId="71" fillId="14" borderId="0" xfId="0" applyNumberFormat="1" applyFont="1" applyFill="1" applyBorder="1" applyAlignment="1">
      <alignment horizontal="right"/>
    </xf>
    <xf numFmtId="38" fontId="71" fillId="14" borderId="23" xfId="0" applyNumberFormat="1" applyFont="1" applyFill="1" applyBorder="1" applyAlignment="1"/>
    <xf numFmtId="38" fontId="71" fillId="14" borderId="0" xfId="0" applyNumberFormat="1" applyFont="1" applyFill="1" applyBorder="1" applyAlignment="1"/>
    <xf numFmtId="0" fontId="72" fillId="14" borderId="64" xfId="0" applyFont="1" applyFill="1" applyBorder="1" applyAlignment="1">
      <alignment vertical="top"/>
    </xf>
    <xf numFmtId="38" fontId="71" fillId="14" borderId="65" xfId="0" applyNumberFormat="1" applyFont="1" applyFill="1" applyBorder="1" applyAlignment="1">
      <alignment horizontal="right"/>
    </xf>
    <xf numFmtId="185" fontId="71" fillId="14" borderId="66" xfId="0" applyNumberFormat="1" applyFont="1" applyFill="1" applyBorder="1" applyAlignment="1"/>
    <xf numFmtId="38" fontId="71" fillId="14" borderId="67" xfId="0" applyNumberFormat="1" applyFont="1" applyFill="1" applyBorder="1" applyAlignment="1"/>
    <xf numFmtId="0" fontId="73" fillId="17" borderId="53" xfId="0" applyFont="1" applyFill="1" applyBorder="1" applyAlignment="1">
      <alignment horizontal="centerContinuous" vertical="center" wrapText="1"/>
    </xf>
    <xf numFmtId="0" fontId="73" fillId="17" borderId="5" xfId="0" applyFont="1" applyFill="1" applyBorder="1" applyAlignment="1">
      <alignment horizontal="centerContinuous" vertical="center" wrapText="1"/>
    </xf>
    <xf numFmtId="0" fontId="73" fillId="17" borderId="46" xfId="0" applyFont="1" applyFill="1" applyBorder="1" applyAlignment="1">
      <alignment horizontal="centerContinuous" vertical="center" wrapText="1"/>
    </xf>
    <xf numFmtId="0" fontId="102" fillId="12" borderId="0" xfId="0" applyFont="1" applyFill="1"/>
    <xf numFmtId="169" fontId="20" fillId="0" borderId="0" xfId="0" applyNumberFormat="1" applyFont="1"/>
    <xf numFmtId="182" fontId="20" fillId="0" borderId="0" xfId="0" applyNumberFormat="1" applyFont="1"/>
    <xf numFmtId="168" fontId="20" fillId="0" borderId="0" xfId="0" applyNumberFormat="1" applyFont="1"/>
    <xf numFmtId="14" fontId="20" fillId="0" borderId="0" xfId="0" applyNumberFormat="1" applyFont="1" applyAlignment="1">
      <alignment horizontal="left"/>
    </xf>
    <xf numFmtId="0" fontId="25" fillId="0" borderId="0" xfId="0" applyFont="1"/>
    <xf numFmtId="0" fontId="11" fillId="9" borderId="9" xfId="0" applyFont="1" applyFill="1" applyBorder="1" applyProtection="1"/>
    <xf numFmtId="168" fontId="31" fillId="0" borderId="0" xfId="0" applyNumberFormat="1" applyFont="1"/>
    <xf numFmtId="0" fontId="0" fillId="0" borderId="0" xfId="0" applyAlignment="1"/>
    <xf numFmtId="0" fontId="4" fillId="0" borderId="0" xfId="0" applyFont="1" applyAlignment="1"/>
    <xf numFmtId="14" fontId="4" fillId="0" borderId="0" xfId="0" applyNumberFormat="1" applyFont="1" applyAlignment="1"/>
    <xf numFmtId="0" fontId="0" fillId="0" borderId="0" xfId="0" applyFont="1" applyAlignment="1"/>
    <xf numFmtId="14" fontId="0" fillId="0" borderId="0" xfId="0" applyNumberFormat="1" applyAlignment="1"/>
    <xf numFmtId="190" fontId="0" fillId="0" borderId="0" xfId="0" applyNumberFormat="1" applyAlignment="1"/>
    <xf numFmtId="192" fontId="50" fillId="13" borderId="62" xfId="1" applyNumberFormat="1" applyFont="1" applyFill="1" applyBorder="1" applyAlignment="1">
      <alignment horizontal="center"/>
    </xf>
    <xf numFmtId="1" fontId="20" fillId="0" borderId="0" xfId="0" applyNumberFormat="1" applyFont="1" applyAlignment="1">
      <alignment horizontal="center"/>
    </xf>
    <xf numFmtId="17" fontId="20" fillId="0" borderId="0" xfId="0" applyNumberFormat="1" applyFont="1" applyAlignment="1">
      <alignment horizontal="center"/>
    </xf>
    <xf numFmtId="168" fontId="20" fillId="0" borderId="0" xfId="0" applyNumberFormat="1" applyFont="1" applyAlignment="1">
      <alignment horizontal="center"/>
    </xf>
    <xf numFmtId="10" fontId="20" fillId="0" borderId="0" xfId="0" applyNumberFormat="1" applyFont="1" applyAlignment="1">
      <alignment horizontal="center"/>
    </xf>
    <xf numFmtId="168" fontId="79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Alignment="1" applyProtection="1">
      <alignment horizontal="center"/>
    </xf>
    <xf numFmtId="9" fontId="81" fillId="0" borderId="0" xfId="700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center"/>
    </xf>
    <xf numFmtId="9" fontId="80" fillId="0" borderId="0" xfId="700" applyFont="1" applyFill="1" applyBorder="1" applyAlignment="1" applyProtection="1">
      <alignment horizontal="center"/>
    </xf>
    <xf numFmtId="168" fontId="78" fillId="10" borderId="0" xfId="8" applyNumberFormat="1" applyFont="1" applyFill="1" applyBorder="1" applyAlignment="1" applyProtection="1">
      <alignment horizontal="center"/>
    </xf>
    <xf numFmtId="0" fontId="19" fillId="0" borderId="33" xfId="0" applyFont="1" applyFill="1" applyBorder="1" applyProtection="1">
      <protection locked="0"/>
    </xf>
    <xf numFmtId="0" fontId="19" fillId="13" borderId="10" xfId="0" applyFont="1" applyFill="1" applyBorder="1" applyAlignment="1" applyProtection="1">
      <alignment horizontal="left"/>
      <protection locked="0"/>
    </xf>
    <xf numFmtId="168" fontId="19" fillId="13" borderId="10" xfId="7" applyNumberFormat="1" applyFont="1" applyFill="1" applyBorder="1" applyAlignment="1" applyProtection="1">
      <alignment horizontal="left"/>
      <protection locked="0"/>
    </xf>
    <xf numFmtId="168" fontId="19" fillId="0" borderId="10" xfId="7" applyNumberFormat="1" applyFont="1" applyFill="1" applyBorder="1" applyAlignment="1" applyProtection="1">
      <alignment horizontal="left"/>
      <protection locked="0"/>
    </xf>
    <xf numFmtId="168" fontId="23" fillId="10" borderId="20" xfId="7" applyNumberFormat="1" applyFont="1" applyFill="1" applyBorder="1" applyProtection="1">
      <protection locked="0"/>
    </xf>
    <xf numFmtId="0" fontId="19" fillId="0" borderId="11" xfId="0" applyFont="1" applyFill="1" applyBorder="1" applyProtection="1">
      <protection locked="0"/>
    </xf>
    <xf numFmtId="0" fontId="19" fillId="0" borderId="10" xfId="0" applyFont="1" applyFill="1" applyBorder="1" applyAlignment="1" applyProtection="1">
      <alignment horizontal="left"/>
      <protection locked="0"/>
    </xf>
    <xf numFmtId="168" fontId="19" fillId="0" borderId="20" xfId="7" applyNumberFormat="1" applyFont="1" applyFill="1" applyBorder="1" applyAlignment="1" applyProtection="1">
      <alignment horizontal="left"/>
      <protection locked="0"/>
    </xf>
    <xf numFmtId="0" fontId="103" fillId="0" borderId="0" xfId="0" applyFont="1"/>
    <xf numFmtId="0" fontId="6" fillId="0" borderId="39" xfId="0" applyFont="1" applyFill="1" applyBorder="1"/>
    <xf numFmtId="168" fontId="7" fillId="0" borderId="8" xfId="1" applyNumberFormat="1" applyFont="1" applyFill="1" applyBorder="1" applyAlignment="1">
      <alignment horizontal="center"/>
    </xf>
    <xf numFmtId="168" fontId="7" fillId="0" borderId="10" xfId="1" applyNumberFormat="1" applyFont="1" applyFill="1" applyBorder="1" applyAlignment="1">
      <alignment horizontal="center"/>
    </xf>
    <xf numFmtId="0" fontId="42" fillId="0" borderId="8" xfId="0" applyFont="1" applyBorder="1"/>
    <xf numFmtId="0" fontId="27" fillId="0" borderId="8" xfId="0" applyFont="1" applyBorder="1" applyAlignment="1">
      <alignment horizontal="center"/>
    </xf>
    <xf numFmtId="179" fontId="7" fillId="13" borderId="8" xfId="1" applyNumberFormat="1" applyFont="1" applyFill="1" applyBorder="1" applyAlignment="1">
      <alignment horizontal="right"/>
    </xf>
    <xf numFmtId="17" fontId="8" fillId="2" borderId="7" xfId="0" applyNumberFormat="1" applyFont="1" applyFill="1" applyBorder="1" applyAlignment="1">
      <alignment horizontal="center"/>
    </xf>
    <xf numFmtId="17" fontId="8" fillId="2" borderId="12" xfId="0" applyNumberFormat="1" applyFont="1" applyFill="1" applyBorder="1" applyAlignment="1">
      <alignment horizontal="center"/>
    </xf>
    <xf numFmtId="17" fontId="8" fillId="2" borderId="13" xfId="0" applyNumberFormat="1" applyFont="1" applyFill="1" applyBorder="1" applyAlignment="1">
      <alignment horizontal="center"/>
    </xf>
    <xf numFmtId="0" fontId="27" fillId="0" borderId="36" xfId="0" applyFont="1" applyBorder="1" applyAlignment="1">
      <alignment horizontal="center"/>
    </xf>
    <xf numFmtId="0" fontId="6" fillId="0" borderId="17" xfId="0" applyFont="1" applyFill="1" applyBorder="1"/>
    <xf numFmtId="0" fontId="6" fillId="13" borderId="17" xfId="0" applyFont="1" applyFill="1" applyBorder="1"/>
    <xf numFmtId="168" fontId="6" fillId="13" borderId="17" xfId="1" applyNumberFormat="1" applyFont="1" applyFill="1" applyBorder="1" applyAlignment="1">
      <alignment horizontal="left"/>
    </xf>
    <xf numFmtId="168" fontId="6" fillId="13" borderId="21" xfId="1" applyNumberFormat="1" applyFont="1" applyFill="1" applyBorder="1" applyAlignment="1">
      <alignment horizontal="left"/>
    </xf>
    <xf numFmtId="179" fontId="7" fillId="13" borderId="22" xfId="1" applyNumberFormat="1" applyFont="1" applyFill="1" applyBorder="1" applyAlignment="1">
      <alignment horizontal="right"/>
    </xf>
    <xf numFmtId="168" fontId="7" fillId="0" borderId="27" xfId="1" applyNumberFormat="1" applyFont="1" applyBorder="1" applyAlignment="1">
      <alignment horizontal="center"/>
    </xf>
    <xf numFmtId="0" fontId="19" fillId="16" borderId="17" xfId="0" applyFont="1" applyFill="1" applyBorder="1" applyAlignment="1" applyProtection="1">
      <alignment horizontal="left"/>
      <protection locked="0"/>
    </xf>
    <xf numFmtId="0" fontId="42" fillId="16" borderId="8" xfId="0" applyFont="1" applyFill="1" applyBorder="1"/>
    <xf numFmtId="0" fontId="27" fillId="16" borderId="8" xfId="0" applyFont="1" applyFill="1" applyBorder="1" applyAlignment="1">
      <alignment horizontal="center"/>
    </xf>
    <xf numFmtId="0" fontId="27" fillId="16" borderId="36" xfId="0" applyFont="1" applyFill="1" applyBorder="1" applyAlignment="1">
      <alignment horizontal="center"/>
    </xf>
    <xf numFmtId="168" fontId="6" fillId="0" borderId="8" xfId="1" applyNumberFormat="1" applyFont="1" applyFill="1" applyBorder="1" applyAlignment="1">
      <alignment horizontal="center"/>
    </xf>
    <xf numFmtId="0" fontId="6" fillId="0" borderId="21" xfId="0" applyFont="1" applyFill="1" applyBorder="1"/>
    <xf numFmtId="0" fontId="4" fillId="8" borderId="0" xfId="0" applyFont="1" applyFill="1"/>
    <xf numFmtId="38" fontId="0" fillId="0" borderId="0" xfId="0" applyNumberFormat="1" applyAlignment="1"/>
    <xf numFmtId="0" fontId="3" fillId="22" borderId="73" xfId="0" applyFont="1" applyFill="1" applyBorder="1" applyAlignment="1">
      <alignment horizontal="center" vertical="center"/>
    </xf>
    <xf numFmtId="168" fontId="3" fillId="2" borderId="73" xfId="0" applyNumberFormat="1" applyFont="1" applyFill="1" applyBorder="1" applyAlignment="1">
      <alignment horizontal="center" vertical="center"/>
    </xf>
    <xf numFmtId="168" fontId="3" fillId="2" borderId="63" xfId="0" applyNumberFormat="1" applyFont="1" applyFill="1" applyBorder="1" applyAlignment="1">
      <alignment horizontal="center" vertical="center"/>
    </xf>
    <xf numFmtId="168" fontId="3" fillId="0" borderId="0" xfId="0" applyNumberFormat="1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73" xfId="0" applyFont="1" applyFill="1" applyBorder="1" applyAlignment="1">
      <alignment horizontal="center" vertical="center"/>
    </xf>
    <xf numFmtId="17" fontId="0" fillId="0" borderId="0" xfId="0" applyNumberFormat="1" applyAlignment="1"/>
    <xf numFmtId="168" fontId="38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4" fillId="8" borderId="0" xfId="0" applyFont="1" applyFill="1" applyAlignment="1"/>
    <xf numFmtId="168" fontId="38" fillId="23" borderId="0" xfId="0" applyNumberFormat="1" applyFont="1" applyFill="1" applyBorder="1" applyAlignment="1">
      <alignment horizontal="center" vertical="center"/>
    </xf>
    <xf numFmtId="17" fontId="0" fillId="23" borderId="0" xfId="0" applyNumberFormat="1" applyFill="1" applyAlignment="1"/>
    <xf numFmtId="0" fontId="41" fillId="0" borderId="0" xfId="0" applyFont="1" applyFill="1"/>
    <xf numFmtId="0" fontId="4" fillId="8" borderId="0" xfId="0" applyFont="1" applyFill="1" applyBorder="1" applyAlignment="1"/>
    <xf numFmtId="0" fontId="3" fillId="22" borderId="23" xfId="0" applyFont="1" applyFill="1" applyBorder="1" applyAlignment="1">
      <alignment horizontal="center" vertical="center"/>
    </xf>
    <xf numFmtId="169" fontId="20" fillId="15" borderId="0" xfId="0" applyNumberFormat="1" applyFont="1" applyFill="1" applyAlignment="1">
      <alignment horizontal="center"/>
    </xf>
    <xf numFmtId="17" fontId="10" fillId="0" borderId="0" xfId="0" applyNumberFormat="1" applyFont="1"/>
    <xf numFmtId="17" fontId="8" fillId="2" borderId="74" xfId="3" applyNumberFormat="1" applyFont="1" applyFill="1" applyBorder="1" applyAlignment="1">
      <alignment horizontal="center"/>
    </xf>
    <xf numFmtId="169" fontId="6" fillId="13" borderId="0" xfId="0" applyNumberFormat="1" applyFont="1" applyFill="1" applyAlignment="1">
      <alignment horizontal="right"/>
    </xf>
    <xf numFmtId="169" fontId="10" fillId="0" borderId="0" xfId="0" applyNumberFormat="1" applyFont="1" applyAlignment="1">
      <alignment horizontal="right"/>
    </xf>
    <xf numFmtId="169" fontId="6" fillId="13" borderId="0" xfId="0" applyNumberFormat="1" applyFont="1" applyFill="1"/>
    <xf numFmtId="169" fontId="10" fillId="0" borderId="0" xfId="0" applyNumberFormat="1" applyFont="1"/>
    <xf numFmtId="175" fontId="6" fillId="13" borderId="0" xfId="0" applyNumberFormat="1" applyFont="1" applyFill="1" applyBorder="1"/>
    <xf numFmtId="175" fontId="7" fillId="0" borderId="0" xfId="0" applyNumberFormat="1" applyFont="1" applyBorder="1"/>
    <xf numFmtId="0" fontId="7" fillId="0" borderId="89" xfId="0" applyFont="1" applyBorder="1"/>
    <xf numFmtId="175" fontId="106" fillId="0" borderId="0" xfId="1" applyNumberFormat="1" applyFont="1" applyFill="1" applyBorder="1" applyAlignment="1">
      <alignment horizontal="right"/>
    </xf>
    <xf numFmtId="176" fontId="7" fillId="0" borderId="24" xfId="0" applyNumberFormat="1" applyFont="1" applyBorder="1"/>
    <xf numFmtId="193" fontId="7" fillId="0" borderId="0" xfId="0" applyNumberFormat="1" applyFont="1" applyBorder="1"/>
    <xf numFmtId="177" fontId="6" fillId="13" borderId="0" xfId="0" applyNumberFormat="1" applyFont="1" applyFill="1"/>
    <xf numFmtId="177" fontId="10" fillId="0" borderId="0" xfId="0" applyNumberFormat="1" applyFont="1" applyAlignment="1">
      <alignment horizontal="right"/>
    </xf>
    <xf numFmtId="176" fontId="10" fillId="0" borderId="0" xfId="0" applyNumberFormat="1" applyFont="1" applyBorder="1"/>
    <xf numFmtId="176" fontId="28" fillId="0" borderId="24" xfId="0" applyNumberFormat="1" applyFont="1" applyBorder="1"/>
    <xf numFmtId="175" fontId="27" fillId="13" borderId="0" xfId="0" applyNumberFormat="1" applyFont="1" applyFill="1" applyBorder="1"/>
    <xf numFmtId="9" fontId="6" fillId="13" borderId="0" xfId="0" applyNumberFormat="1" applyFont="1" applyFill="1" applyBorder="1"/>
    <xf numFmtId="1" fontId="6" fillId="13" borderId="0" xfId="0" applyNumberFormat="1" applyFont="1" applyFill="1"/>
    <xf numFmtId="178" fontId="10" fillId="0" borderId="0" xfId="0" applyNumberFormat="1" applyFont="1" applyAlignment="1">
      <alignment horizontal="right"/>
    </xf>
    <xf numFmtId="168" fontId="10" fillId="0" borderId="0" xfId="1" applyNumberFormat="1" applyFont="1"/>
    <xf numFmtId="38" fontId="6" fillId="13" borderId="0" xfId="0" applyNumberFormat="1" applyFont="1" applyFill="1" applyBorder="1"/>
    <xf numFmtId="0" fontId="7" fillId="0" borderId="0" xfId="0" applyFont="1" applyFill="1"/>
    <xf numFmtId="169" fontId="7" fillId="0" borderId="0" xfId="0" applyNumberFormat="1" applyFont="1" applyFill="1"/>
    <xf numFmtId="41" fontId="7" fillId="0" borderId="0" xfId="0" applyNumberFormat="1" applyFont="1" applyAlignment="1">
      <alignment horizontal="right"/>
    </xf>
    <xf numFmtId="41" fontId="7" fillId="0" borderId="0" xfId="1" applyNumberFormat="1" applyFont="1" applyBorder="1" applyAlignment="1">
      <alignment horizontal="right"/>
    </xf>
    <xf numFmtId="41" fontId="7" fillId="0" borderId="24" xfId="1" applyNumberFormat="1" applyFont="1" applyBorder="1" applyAlignment="1">
      <alignment horizontal="right"/>
    </xf>
    <xf numFmtId="169" fontId="6" fillId="13" borderId="0" xfId="1" applyNumberFormat="1" applyFont="1" applyFill="1" applyBorder="1"/>
    <xf numFmtId="168" fontId="23" fillId="13" borderId="17" xfId="7" applyNumberFormat="1" applyFont="1" applyFill="1" applyBorder="1" applyAlignment="1" applyProtection="1">
      <alignment horizontal="left"/>
      <protection locked="0"/>
    </xf>
    <xf numFmtId="168" fontId="23" fillId="13" borderId="10" xfId="7" applyNumberFormat="1" applyFont="1" applyFill="1" applyBorder="1" applyAlignment="1" applyProtection="1">
      <alignment horizontal="left"/>
      <protection locked="0"/>
    </xf>
    <xf numFmtId="168" fontId="50" fillId="13" borderId="10" xfId="1" applyNumberFormat="1" applyFont="1" applyFill="1" applyBorder="1" applyAlignment="1">
      <alignment horizontal="right"/>
    </xf>
    <xf numFmtId="168" fontId="50" fillId="13" borderId="35" xfId="1" applyNumberFormat="1" applyFont="1" applyFill="1" applyBorder="1" applyAlignment="1">
      <alignment horizontal="right"/>
    </xf>
    <xf numFmtId="169" fontId="50" fillId="13" borderId="10" xfId="1" applyNumberFormat="1" applyFont="1" applyFill="1" applyBorder="1" applyAlignment="1">
      <alignment horizontal="right"/>
    </xf>
    <xf numFmtId="169" fontId="50" fillId="13" borderId="35" xfId="1" applyNumberFormat="1" applyFont="1" applyFill="1" applyBorder="1" applyAlignment="1">
      <alignment horizontal="right"/>
    </xf>
    <xf numFmtId="169" fontId="20" fillId="14" borderId="90" xfId="0" applyNumberFormat="1" applyFont="1" applyFill="1" applyBorder="1"/>
    <xf numFmtId="176" fontId="20" fillId="14" borderId="90" xfId="0" applyNumberFormat="1" applyFont="1" applyFill="1" applyBorder="1"/>
    <xf numFmtId="9" fontId="20" fillId="14" borderId="90" xfId="0" applyNumberFormat="1" applyFont="1" applyFill="1" applyBorder="1"/>
    <xf numFmtId="17" fontId="67" fillId="2" borderId="7" xfId="3" applyNumberFormat="1" applyFont="1" applyFill="1" applyBorder="1" applyAlignment="1">
      <alignment horizontal="center"/>
    </xf>
    <xf numFmtId="0" fontId="50" fillId="14" borderId="91" xfId="0" applyFont="1" applyFill="1" applyBorder="1"/>
    <xf numFmtId="9" fontId="20" fillId="14" borderId="92" xfId="0" applyNumberFormat="1" applyFont="1" applyFill="1" applyBorder="1"/>
    <xf numFmtId="177" fontId="20" fillId="14" borderId="90" xfId="0" applyNumberFormat="1" applyFont="1" applyFill="1" applyBorder="1"/>
    <xf numFmtId="177" fontId="20" fillId="14" borderId="90" xfId="0" applyNumberFormat="1" applyFont="1" applyFill="1" applyBorder="1" applyAlignment="1">
      <alignment horizontal="right"/>
    </xf>
    <xf numFmtId="169" fontId="20" fillId="14" borderId="92" xfId="0" applyNumberFormat="1" applyFont="1" applyFill="1" applyBorder="1"/>
    <xf numFmtId="43" fontId="20" fillId="14" borderId="90" xfId="1" applyNumberFormat="1" applyFont="1" applyFill="1" applyBorder="1"/>
    <xf numFmtId="43" fontId="20" fillId="14" borderId="92" xfId="1" applyNumberFormat="1" applyFont="1" applyFill="1" applyBorder="1"/>
    <xf numFmtId="9" fontId="20" fillId="14" borderId="92" xfId="1" applyNumberFormat="1" applyFont="1" applyFill="1" applyBorder="1"/>
    <xf numFmtId="0" fontId="23" fillId="14" borderId="91" xfId="3" applyFont="1" applyFill="1" applyBorder="1" applyAlignment="1">
      <alignment horizontal="left" vertical="top"/>
    </xf>
    <xf numFmtId="168" fontId="20" fillId="12" borderId="90" xfId="1" applyNumberFormat="1" applyFont="1" applyFill="1" applyBorder="1"/>
    <xf numFmtId="168" fontId="20" fillId="14" borderId="90" xfId="0" applyNumberFormat="1" applyFont="1" applyFill="1" applyBorder="1"/>
    <xf numFmtId="168" fontId="20" fillId="14" borderId="90" xfId="1" applyNumberFormat="1" applyFont="1" applyFill="1" applyBorder="1"/>
    <xf numFmtId="178" fontId="20" fillId="14" borderId="90" xfId="0" applyNumberFormat="1" applyFont="1" applyFill="1" applyBorder="1" applyAlignment="1">
      <alignment horizontal="right"/>
    </xf>
    <xf numFmtId="1" fontId="20" fillId="14" borderId="90" xfId="0" applyNumberFormat="1" applyFont="1" applyFill="1" applyBorder="1" applyAlignment="1">
      <alignment horizontal="right"/>
    </xf>
    <xf numFmtId="38" fontId="20" fillId="14" borderId="90" xfId="0" applyNumberFormat="1" applyFont="1" applyFill="1" applyBorder="1"/>
    <xf numFmtId="0" fontId="50" fillId="12" borderId="91" xfId="0" applyFont="1" applyFill="1" applyBorder="1"/>
    <xf numFmtId="168" fontId="20" fillId="14" borderId="36" xfId="0" applyNumberFormat="1" applyFont="1" applyFill="1" applyBorder="1"/>
    <xf numFmtId="38" fontId="20" fillId="14" borderId="92" xfId="0" applyNumberFormat="1" applyFont="1" applyFill="1" applyBorder="1"/>
    <xf numFmtId="0" fontId="31" fillId="0" borderId="0" xfId="0" applyFont="1" applyAlignment="1">
      <alignment horizontal="right"/>
    </xf>
    <xf numFmtId="0" fontId="31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0" fontId="108" fillId="0" borderId="0" xfId="0" applyFont="1" applyFill="1" applyBorder="1"/>
    <xf numFmtId="174" fontId="33" fillId="0" borderId="0" xfId="0" applyNumberFormat="1" applyFont="1" applyAlignment="1">
      <alignment horizontal="right"/>
    </xf>
    <xf numFmtId="17" fontId="10" fillId="0" borderId="0" xfId="0" applyNumberFormat="1" applyFont="1" applyAlignment="1">
      <alignment horizontal="right"/>
    </xf>
    <xf numFmtId="17" fontId="86" fillId="0" borderId="0" xfId="0" applyNumberFormat="1" applyFont="1" applyAlignment="1">
      <alignment horizontal="right"/>
    </xf>
    <xf numFmtId="0" fontId="41" fillId="0" borderId="0" xfId="0" applyFont="1" applyFill="1" applyBorder="1"/>
    <xf numFmtId="0" fontId="12" fillId="0" borderId="0" xfId="0" applyFont="1" applyAlignment="1">
      <alignment horizontal="right"/>
    </xf>
    <xf numFmtId="0" fontId="9" fillId="0" borderId="0" xfId="0" applyFont="1" applyFill="1" applyBorder="1"/>
    <xf numFmtId="0" fontId="12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7" fontId="12" fillId="0" borderId="0" xfId="0" applyNumberFormat="1" applyFont="1" applyAlignment="1">
      <alignment horizontal="right"/>
    </xf>
    <xf numFmtId="14" fontId="9" fillId="0" borderId="0" xfId="0" applyNumberFormat="1" applyFont="1" applyFill="1" applyBorder="1"/>
    <xf numFmtId="0" fontId="8" fillId="2" borderId="74" xfId="3" applyNumberFormat="1" applyFont="1" applyFill="1" applyBorder="1" applyAlignment="1">
      <alignment horizontal="right"/>
    </xf>
    <xf numFmtId="169" fontId="10" fillId="13" borderId="0" xfId="0" applyNumberFormat="1" applyFont="1" applyFill="1" applyAlignment="1">
      <alignment horizontal="center"/>
    </xf>
    <xf numFmtId="0" fontId="7" fillId="0" borderId="0" xfId="0" applyFont="1" applyAlignment="1"/>
    <xf numFmtId="0" fontId="8" fillId="2" borderId="0" xfId="0" applyFont="1" applyFill="1" applyBorder="1" applyAlignment="1">
      <alignment horizontal="center"/>
    </xf>
    <xf numFmtId="17" fontId="12" fillId="0" borderId="0" xfId="0" applyNumberFormat="1" applyFont="1" applyAlignment="1">
      <alignment horizontal="center"/>
    </xf>
    <xf numFmtId="0" fontId="8" fillId="2" borderId="74" xfId="3" applyNumberFormat="1" applyFont="1" applyFill="1" applyBorder="1" applyAlignment="1">
      <alignment horizontal="center"/>
    </xf>
    <xf numFmtId="0" fontId="32" fillId="0" borderId="0" xfId="0" applyFont="1" applyAlignment="1">
      <alignment horizontal="center"/>
    </xf>
    <xf numFmtId="174" fontId="33" fillId="0" borderId="0" xfId="0" applyNumberFormat="1" applyFont="1" applyAlignment="1">
      <alignment horizontal="center"/>
    </xf>
    <xf numFmtId="17" fontId="10" fillId="0" borderId="0" xfId="0" applyNumberFormat="1" applyFont="1" applyAlignment="1">
      <alignment horizontal="center"/>
    </xf>
    <xf numFmtId="17" fontId="86" fillId="0" borderId="0" xfId="0" applyNumberFormat="1" applyFont="1" applyAlignment="1">
      <alignment horizontal="center"/>
    </xf>
    <xf numFmtId="0" fontId="4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4" fontId="9" fillId="0" borderId="0" xfId="0" applyNumberFormat="1" applyFont="1" applyFill="1" applyAlignment="1">
      <alignment horizontal="center"/>
    </xf>
    <xf numFmtId="169" fontId="6" fillId="13" borderId="0" xfId="0" applyNumberFormat="1" applyFont="1" applyFill="1" applyAlignment="1">
      <alignment horizontal="center"/>
    </xf>
    <xf numFmtId="169" fontId="10" fillId="0" borderId="0" xfId="0" applyNumberFormat="1" applyFont="1" applyAlignment="1">
      <alignment horizontal="center"/>
    </xf>
    <xf numFmtId="169" fontId="6" fillId="13" borderId="0" xfId="0" applyNumberFormat="1" applyFont="1" applyFill="1" applyBorder="1" applyAlignment="1">
      <alignment horizontal="center"/>
    </xf>
    <xf numFmtId="175" fontId="7" fillId="0" borderId="0" xfId="0" applyNumberFormat="1" applyFont="1" applyBorder="1" applyAlignment="1">
      <alignment horizontal="center"/>
    </xf>
    <xf numFmtId="169" fontId="7" fillId="0" borderId="0" xfId="0" applyNumberFormat="1" applyFont="1" applyBorder="1" applyAlignment="1">
      <alignment horizontal="center"/>
    </xf>
    <xf numFmtId="0" fontId="7" fillId="0" borderId="89" xfId="0" applyFont="1" applyBorder="1" applyAlignment="1">
      <alignment horizontal="center"/>
    </xf>
    <xf numFmtId="176" fontId="7" fillId="0" borderId="0" xfId="0" applyNumberFormat="1" applyFont="1" applyBorder="1" applyAlignment="1">
      <alignment horizontal="center"/>
    </xf>
    <xf numFmtId="175" fontId="106" fillId="0" borderId="0" xfId="1" applyNumberFormat="1" applyFont="1" applyFill="1" applyBorder="1" applyAlignment="1">
      <alignment horizontal="center"/>
    </xf>
    <xf numFmtId="169" fontId="106" fillId="0" borderId="0" xfId="1" applyNumberFormat="1" applyFont="1" applyFill="1" applyBorder="1" applyAlignment="1">
      <alignment horizontal="center"/>
    </xf>
    <xf numFmtId="176" fontId="7" fillId="0" borderId="24" xfId="0" applyNumberFormat="1" applyFont="1" applyBorder="1" applyAlignment="1">
      <alignment horizontal="center"/>
    </xf>
    <xf numFmtId="39" fontId="6" fillId="0" borderId="0" xfId="0" applyNumberFormat="1" applyFont="1" applyAlignment="1">
      <alignment horizontal="center"/>
    </xf>
    <xf numFmtId="193" fontId="7" fillId="0" borderId="0" xfId="0" applyNumberFormat="1" applyFont="1" applyBorder="1" applyAlignment="1">
      <alignment horizontal="center"/>
    </xf>
    <xf numFmtId="177" fontId="6" fillId="13" borderId="0" xfId="0" applyNumberFormat="1" applyFont="1" applyFill="1" applyAlignment="1">
      <alignment horizontal="center"/>
    </xf>
    <xf numFmtId="177" fontId="10" fillId="0" borderId="0" xfId="0" applyNumberFormat="1" applyFont="1" applyAlignment="1">
      <alignment horizontal="center"/>
    </xf>
    <xf numFmtId="43" fontId="7" fillId="0" borderId="0" xfId="1" applyNumberFormat="1" applyFont="1" applyBorder="1" applyAlignment="1">
      <alignment horizontal="center"/>
    </xf>
    <xf numFmtId="169" fontId="6" fillId="13" borderId="0" xfId="1" applyNumberFormat="1" applyFont="1" applyFill="1" applyBorder="1" applyAlignment="1">
      <alignment horizontal="center"/>
    </xf>
    <xf numFmtId="169" fontId="7" fillId="0" borderId="0" xfId="1" applyNumberFormat="1" applyFont="1" applyBorder="1" applyAlignment="1">
      <alignment horizontal="center"/>
    </xf>
    <xf numFmtId="17" fontId="8" fillId="0" borderId="0" xfId="0" applyNumberFormat="1" applyFont="1" applyAlignment="1">
      <alignment horizontal="center"/>
    </xf>
    <xf numFmtId="169" fontId="27" fillId="13" borderId="0" xfId="0" applyNumberFormat="1" applyFont="1" applyFill="1" applyBorder="1" applyAlignment="1">
      <alignment horizontal="center"/>
    </xf>
    <xf numFmtId="1" fontId="6" fillId="13" borderId="0" xfId="0" applyNumberFormat="1" applyFont="1" applyFill="1" applyAlignment="1">
      <alignment horizontal="center"/>
    </xf>
    <xf numFmtId="38" fontId="6" fillId="13" borderId="0" xfId="0" applyNumberFormat="1" applyFont="1" applyFill="1" applyAlignment="1">
      <alignment horizontal="center"/>
    </xf>
    <xf numFmtId="38" fontId="7" fillId="0" borderId="0" xfId="0" applyNumberFormat="1" applyFont="1" applyAlignment="1">
      <alignment horizontal="center"/>
    </xf>
    <xf numFmtId="178" fontId="10" fillId="0" borderId="0" xfId="0" applyNumberFormat="1" applyFont="1" applyAlignment="1">
      <alignment horizontal="center"/>
    </xf>
    <xf numFmtId="38" fontId="7" fillId="0" borderId="0" xfId="0" applyNumberFormat="1" applyFont="1" applyBorder="1" applyAlignment="1">
      <alignment horizontal="center"/>
    </xf>
    <xf numFmtId="38" fontId="6" fillId="13" borderId="0" xfId="0" applyNumberFormat="1" applyFont="1" applyFill="1" applyBorder="1" applyAlignment="1">
      <alignment horizontal="center"/>
    </xf>
    <xf numFmtId="169" fontId="7" fillId="0" borderId="0" xfId="0" applyNumberFormat="1" applyFont="1" applyFill="1" applyAlignment="1">
      <alignment horizontal="center"/>
    </xf>
    <xf numFmtId="14" fontId="20" fillId="0" borderId="0" xfId="0" applyNumberFormat="1" applyFont="1"/>
    <xf numFmtId="37" fontId="7" fillId="0" borderId="0" xfId="1" applyNumberFormat="1" applyFont="1" applyBorder="1" applyAlignment="1">
      <alignment horizontal="center"/>
    </xf>
    <xf numFmtId="37" fontId="7" fillId="0" borderId="24" xfId="1" applyNumberFormat="1" applyFont="1" applyBorder="1" applyAlignment="1">
      <alignment horizontal="center"/>
    </xf>
    <xf numFmtId="0" fontId="109" fillId="0" borderId="0" xfId="0" applyNumberFormat="1" applyFont="1" applyAlignment="1">
      <alignment horizontal="right"/>
    </xf>
    <xf numFmtId="0" fontId="109" fillId="0" borderId="0" xfId="0" applyNumberFormat="1" applyFont="1" applyAlignment="1">
      <alignment horizontal="center"/>
    </xf>
    <xf numFmtId="17" fontId="109" fillId="0" borderId="0" xfId="0" applyNumberFormat="1" applyFont="1" applyAlignment="1">
      <alignment horizontal="center"/>
    </xf>
    <xf numFmtId="17" fontId="8" fillId="2" borderId="93" xfId="3" applyNumberFormat="1" applyFont="1" applyFill="1" applyBorder="1" applyAlignment="1">
      <alignment horizontal="center"/>
    </xf>
    <xf numFmtId="0" fontId="8" fillId="2" borderId="93" xfId="3" applyNumberFormat="1" applyFont="1" applyFill="1" applyBorder="1" applyAlignment="1">
      <alignment horizontal="center"/>
    </xf>
    <xf numFmtId="0" fontId="6" fillId="13" borderId="94" xfId="0" applyFont="1" applyFill="1" applyBorder="1"/>
    <xf numFmtId="169" fontId="6" fillId="13" borderId="94" xfId="0" applyNumberFormat="1" applyFont="1" applyFill="1" applyBorder="1" applyAlignment="1">
      <alignment horizontal="center"/>
    </xf>
    <xf numFmtId="0" fontId="10" fillId="0" borderId="94" xfId="0" applyFont="1" applyBorder="1" applyAlignment="1">
      <alignment horizontal="left" indent="1"/>
    </xf>
    <xf numFmtId="169" fontId="10" fillId="0" borderId="94" xfId="0" applyNumberFormat="1" applyFont="1" applyBorder="1" applyAlignment="1">
      <alignment horizontal="center"/>
    </xf>
    <xf numFmtId="0" fontId="7" fillId="0" borderId="94" xfId="0" applyFont="1" applyBorder="1"/>
    <xf numFmtId="169" fontId="7" fillId="0" borderId="94" xfId="0" applyNumberFormat="1" applyFont="1" applyBorder="1" applyAlignment="1">
      <alignment horizontal="center"/>
    </xf>
    <xf numFmtId="175" fontId="7" fillId="0" borderId="94" xfId="0" applyNumberFormat="1" applyFont="1" applyBorder="1" applyAlignment="1">
      <alignment horizontal="center"/>
    </xf>
    <xf numFmtId="0" fontId="28" fillId="0" borderId="95" xfId="0" applyFont="1" applyBorder="1"/>
    <xf numFmtId="0" fontId="7" fillId="0" borderId="95" xfId="0" applyFont="1" applyBorder="1" applyAlignment="1">
      <alignment horizontal="center"/>
    </xf>
    <xf numFmtId="176" fontId="7" fillId="0" borderId="94" xfId="0" applyNumberFormat="1" applyFont="1" applyBorder="1" applyAlignment="1">
      <alignment horizontal="center"/>
    </xf>
    <xf numFmtId="0" fontId="106" fillId="0" borderId="94" xfId="0" applyFont="1" applyBorder="1" applyAlignment="1">
      <alignment horizontal="left" indent="1"/>
    </xf>
    <xf numFmtId="169" fontId="106" fillId="0" borderId="94" xfId="1" applyNumberFormat="1" applyFont="1" applyFill="1" applyBorder="1" applyAlignment="1">
      <alignment horizontal="center"/>
    </xf>
    <xf numFmtId="0" fontId="7" fillId="0" borderId="94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176" fontId="7" fillId="0" borderId="96" xfId="0" applyNumberFormat="1" applyFont="1" applyBorder="1" applyAlignment="1">
      <alignment horizontal="center"/>
    </xf>
    <xf numFmtId="0" fontId="7" fillId="0" borderId="94" xfId="0" applyFont="1" applyBorder="1" applyAlignment="1">
      <alignment horizontal="center"/>
    </xf>
    <xf numFmtId="0" fontId="8" fillId="2" borderId="93" xfId="3" applyFont="1" applyFill="1" applyBorder="1" applyAlignment="1">
      <alignment horizontal="center"/>
    </xf>
    <xf numFmtId="193" fontId="7" fillId="0" borderId="94" xfId="0" applyNumberFormat="1" applyFont="1" applyBorder="1" applyAlignment="1">
      <alignment horizontal="center"/>
    </xf>
    <xf numFmtId="0" fontId="12" fillId="0" borderId="94" xfId="0" applyFont="1" applyBorder="1"/>
    <xf numFmtId="0" fontId="6" fillId="0" borderId="94" xfId="0" applyFont="1" applyBorder="1"/>
    <xf numFmtId="43" fontId="7" fillId="0" borderId="94" xfId="1" applyNumberFormat="1" applyFont="1" applyBorder="1" applyAlignment="1">
      <alignment horizontal="center"/>
    </xf>
    <xf numFmtId="169" fontId="6" fillId="13" borderId="94" xfId="1" applyNumberFormat="1" applyFont="1" applyFill="1" applyBorder="1" applyAlignment="1">
      <alignment horizontal="center"/>
    </xf>
    <xf numFmtId="169" fontId="7" fillId="0" borderId="94" xfId="1" applyNumberFormat="1" applyFont="1" applyBorder="1" applyAlignment="1">
      <alignment horizontal="center"/>
    </xf>
    <xf numFmtId="0" fontId="28" fillId="0" borderId="94" xfId="0" applyFont="1" applyBorder="1"/>
    <xf numFmtId="17" fontId="8" fillId="0" borderId="94" xfId="0" applyNumberFormat="1" applyFont="1" applyBorder="1" applyAlignment="1">
      <alignment horizontal="center"/>
    </xf>
    <xf numFmtId="0" fontId="110" fillId="0" borderId="94" xfId="0" applyFont="1" applyBorder="1"/>
    <xf numFmtId="0" fontId="7" fillId="13" borderId="0" xfId="0" applyFont="1" applyFill="1"/>
    <xf numFmtId="0" fontId="27" fillId="13" borderId="94" xfId="0" applyFont="1" applyFill="1" applyBorder="1" applyAlignment="1"/>
    <xf numFmtId="169" fontId="27" fillId="13" borderId="94" xfId="0" applyNumberFormat="1" applyFont="1" applyFill="1" applyBorder="1" applyAlignment="1">
      <alignment horizontal="center"/>
    </xf>
    <xf numFmtId="175" fontId="27" fillId="0" borderId="0" xfId="0" applyNumberFormat="1" applyFont="1" applyFill="1" applyBorder="1"/>
    <xf numFmtId="0" fontId="12" fillId="0" borderId="94" xfId="0" applyFont="1" applyFill="1" applyBorder="1" applyAlignment="1"/>
    <xf numFmtId="175" fontId="12" fillId="0" borderId="0" xfId="0" applyNumberFormat="1" applyFont="1" applyFill="1" applyBorder="1"/>
    <xf numFmtId="169" fontId="12" fillId="0" borderId="0" xfId="0" applyNumberFormat="1" applyFont="1" applyFill="1" applyBorder="1" applyAlignment="1">
      <alignment horizontal="center"/>
    </xf>
    <xf numFmtId="169" fontId="12" fillId="0" borderId="94" xfId="0" applyNumberFormat="1" applyFont="1" applyFill="1" applyBorder="1" applyAlignment="1">
      <alignment horizontal="center"/>
    </xf>
    <xf numFmtId="0" fontId="7" fillId="0" borderId="94" xfId="0" applyFont="1" applyFill="1" applyBorder="1"/>
    <xf numFmtId="169" fontId="7" fillId="0" borderId="0" xfId="0" applyNumberFormat="1" applyFont="1" applyFill="1" applyBorder="1"/>
    <xf numFmtId="169" fontId="7" fillId="0" borderId="0" xfId="0" applyNumberFormat="1" applyFont="1" applyFill="1" applyBorder="1" applyAlignment="1">
      <alignment horizontal="center"/>
    </xf>
    <xf numFmtId="169" fontId="7" fillId="0" borderId="94" xfId="0" applyNumberFormat="1" applyFont="1" applyFill="1" applyBorder="1" applyAlignment="1">
      <alignment horizontal="center"/>
    </xf>
    <xf numFmtId="0" fontId="12" fillId="0" borderId="94" xfId="3" applyFont="1" applyFill="1" applyBorder="1" applyAlignment="1">
      <alignment horizontal="left" vertical="top"/>
    </xf>
    <xf numFmtId="169" fontId="7" fillId="13" borderId="0" xfId="0" applyNumberFormat="1" applyFont="1" applyFill="1" applyAlignment="1">
      <alignment horizontal="center"/>
    </xf>
    <xf numFmtId="0" fontId="27" fillId="13" borderId="94" xfId="3" applyFont="1" applyFill="1" applyBorder="1" applyAlignment="1">
      <alignment horizontal="left" vertical="top"/>
    </xf>
    <xf numFmtId="169" fontId="6" fillId="0" borderId="0" xfId="0" applyNumberFormat="1" applyFont="1" applyFill="1"/>
    <xf numFmtId="0" fontId="111" fillId="0" borderId="94" xfId="0" applyFont="1" applyBorder="1"/>
    <xf numFmtId="0" fontId="7" fillId="0" borderId="0" xfId="0" applyFont="1" applyBorder="1" applyAlignment="1">
      <alignment horizontal="center"/>
    </xf>
    <xf numFmtId="0" fontId="7" fillId="0" borderId="96" xfId="0" applyFont="1" applyBorder="1"/>
    <xf numFmtId="38" fontId="6" fillId="13" borderId="94" xfId="0" applyNumberFormat="1" applyFont="1" applyFill="1" applyBorder="1" applyAlignment="1">
      <alignment horizontal="center"/>
    </xf>
    <xf numFmtId="0" fontId="7" fillId="0" borderId="94" xfId="0" applyFont="1" applyFill="1" applyBorder="1" applyAlignment="1">
      <alignment horizontal="left" indent="1"/>
    </xf>
    <xf numFmtId="38" fontId="7" fillId="0" borderId="94" xfId="0" applyNumberFormat="1" applyFont="1" applyBorder="1" applyAlignment="1">
      <alignment horizontal="center"/>
    </xf>
    <xf numFmtId="0" fontId="10" fillId="0" borderId="94" xfId="0" applyFont="1" applyFill="1" applyBorder="1" applyAlignment="1">
      <alignment horizontal="left" indent="1"/>
    </xf>
    <xf numFmtId="178" fontId="10" fillId="0" borderId="94" xfId="0" applyNumberFormat="1" applyFont="1" applyBorder="1" applyAlignment="1">
      <alignment horizontal="center"/>
    </xf>
    <xf numFmtId="37" fontId="10" fillId="0" borderId="0" xfId="1" applyNumberFormat="1" applyFont="1" applyAlignment="1">
      <alignment horizontal="center"/>
    </xf>
    <xf numFmtId="37" fontId="7" fillId="0" borderId="0" xfId="0" applyNumberFormat="1" applyFont="1" applyAlignment="1">
      <alignment horizontal="center"/>
    </xf>
    <xf numFmtId="37" fontId="7" fillId="0" borderId="94" xfId="0" applyNumberFormat="1" applyFont="1" applyBorder="1" applyAlignment="1">
      <alignment horizontal="center"/>
    </xf>
    <xf numFmtId="0" fontId="107" fillId="0" borderId="94" xfId="0" applyFont="1" applyBorder="1"/>
    <xf numFmtId="37" fontId="7" fillId="0" borderId="94" xfId="1" applyNumberFormat="1" applyFont="1" applyBorder="1" applyAlignment="1">
      <alignment horizontal="center"/>
    </xf>
    <xf numFmtId="37" fontId="7" fillId="0" borderId="96" xfId="1" applyNumberFormat="1" applyFont="1" applyBorder="1" applyAlignment="1">
      <alignment horizontal="center"/>
    </xf>
    <xf numFmtId="0" fontId="12" fillId="0" borderId="96" xfId="0" applyFont="1" applyBorder="1" applyAlignment="1">
      <alignment horizontal="left"/>
    </xf>
    <xf numFmtId="17" fontId="12" fillId="0" borderId="0" xfId="0" applyNumberFormat="1" applyFont="1"/>
    <xf numFmtId="190" fontId="112" fillId="0" borderId="0" xfId="0" applyNumberFormat="1" applyFont="1" applyAlignment="1">
      <alignment horizontal="center"/>
    </xf>
    <xf numFmtId="169" fontId="6" fillId="13" borderId="0" xfId="0" applyNumberFormat="1" applyFont="1" applyFill="1" applyBorder="1"/>
    <xf numFmtId="169" fontId="7" fillId="0" borderId="0" xfId="0" applyNumberFormat="1" applyFont="1"/>
    <xf numFmtId="38" fontId="0" fillId="0" borderId="0" xfId="0" applyNumberFormat="1" applyAlignment="1">
      <alignment wrapText="1"/>
    </xf>
    <xf numFmtId="38" fontId="0" fillId="0" borderId="0" xfId="0" applyNumberFormat="1" applyAlignment="1">
      <alignment horizontal="right"/>
    </xf>
    <xf numFmtId="169" fontId="10" fillId="0" borderId="0" xfId="0" applyNumberFormat="1" applyFont="1" applyFill="1" applyAlignment="1">
      <alignment horizontal="center"/>
    </xf>
    <xf numFmtId="176" fontId="7" fillId="0" borderId="0" xfId="0" applyNumberFormat="1" applyFont="1"/>
    <xf numFmtId="176" fontId="6" fillId="0" borderId="0" xfId="0" applyNumberFormat="1" applyFont="1" applyBorder="1"/>
    <xf numFmtId="176" fontId="10" fillId="0" borderId="0" xfId="0" applyNumberFormat="1" applyFont="1" applyBorder="1" applyAlignment="1">
      <alignment horizontal="center"/>
    </xf>
    <xf numFmtId="176" fontId="10" fillId="0" borderId="94" xfId="0" applyNumberFormat="1" applyFont="1" applyBorder="1" applyAlignment="1">
      <alignment horizontal="center"/>
    </xf>
    <xf numFmtId="176" fontId="12" fillId="0" borderId="24" xfId="0" applyNumberFormat="1" applyFont="1" applyBorder="1" applyAlignment="1">
      <alignment horizontal="center"/>
    </xf>
    <xf numFmtId="176" fontId="12" fillId="0" borderId="96" xfId="0" applyNumberFormat="1" applyFont="1" applyBorder="1" applyAlignment="1">
      <alignment horizontal="center"/>
    </xf>
    <xf numFmtId="0" fontId="0" fillId="11" borderId="97" xfId="0" applyFill="1" applyBorder="1" applyAlignment="1">
      <alignment horizontal="centerContinuous"/>
    </xf>
    <xf numFmtId="0" fontId="0" fillId="0" borderId="97" xfId="0" applyBorder="1"/>
    <xf numFmtId="0" fontId="0" fillId="0" borderId="97" xfId="0" applyBorder="1" applyAlignment="1">
      <alignment horizontal="right"/>
    </xf>
    <xf numFmtId="185" fontId="71" fillId="14" borderId="0" xfId="0" applyNumberFormat="1" applyFont="1" applyFill="1" applyBorder="1" applyAlignment="1"/>
    <xf numFmtId="0" fontId="72" fillId="14" borderId="0" xfId="0" applyFont="1" applyFill="1" applyBorder="1" applyAlignment="1">
      <alignment vertical="top"/>
    </xf>
    <xf numFmtId="194" fontId="71" fillId="15" borderId="0" xfId="0" applyNumberFormat="1" applyFont="1" applyFill="1" applyAlignment="1">
      <alignment horizontal="right"/>
    </xf>
    <xf numFmtId="0" fontId="71" fillId="15" borderId="0" xfId="0" applyFont="1" applyFill="1" applyAlignment="1"/>
    <xf numFmtId="194" fontId="71" fillId="15" borderId="0" xfId="0" applyNumberFormat="1" applyFont="1" applyFill="1" applyAlignment="1"/>
    <xf numFmtId="0" fontId="101" fillId="0" borderId="0" xfId="0" applyFont="1" applyAlignment="1"/>
    <xf numFmtId="37" fontId="71" fillId="0" borderId="0" xfId="0" applyNumberFormat="1" applyFont="1" applyAlignment="1">
      <alignment horizontal="right"/>
    </xf>
    <xf numFmtId="168" fontId="0" fillId="0" borderId="10" xfId="1" applyNumberFormat="1" applyFont="1" applyFill="1" applyBorder="1" applyAlignment="1">
      <alignment horizontal="center"/>
    </xf>
    <xf numFmtId="10" fontId="20" fillId="0" borderId="77" xfId="0" applyNumberFormat="1" applyFont="1" applyBorder="1" applyAlignment="1">
      <alignment horizontal="left"/>
    </xf>
    <xf numFmtId="10" fontId="20" fillId="14" borderId="25" xfId="0" applyNumberFormat="1" applyFont="1" applyFill="1" applyBorder="1" applyAlignment="1">
      <alignment horizontal="left"/>
    </xf>
    <xf numFmtId="10" fontId="62" fillId="14" borderId="22" xfId="0" quotePrefix="1" applyNumberFormat="1" applyFont="1" applyFill="1" applyBorder="1" applyAlignment="1">
      <alignment horizontal="left"/>
    </xf>
    <xf numFmtId="0" fontId="36" fillId="2" borderId="98" xfId="0" applyFont="1" applyFill="1" applyBorder="1" applyAlignment="1">
      <alignment horizontal="center"/>
    </xf>
    <xf numFmtId="14" fontId="36" fillId="2" borderId="98" xfId="0" applyNumberFormat="1" applyFont="1" applyFill="1" applyBorder="1" applyAlignment="1">
      <alignment horizontal="center"/>
    </xf>
    <xf numFmtId="0" fontId="36" fillId="2" borderId="99" xfId="0" applyFont="1" applyFill="1" applyBorder="1" applyAlignment="1">
      <alignment horizontal="center"/>
    </xf>
    <xf numFmtId="195" fontId="36" fillId="2" borderId="86" xfId="1" applyNumberFormat="1" applyFont="1" applyFill="1" applyBorder="1" applyAlignment="1">
      <alignment horizontal="center"/>
    </xf>
    <xf numFmtId="0" fontId="23" fillId="14" borderId="0" xfId="0" applyFont="1" applyFill="1" applyBorder="1" applyAlignment="1">
      <alignment horizontal="left" vertical="center"/>
    </xf>
    <xf numFmtId="196" fontId="20" fillId="0" borderId="77" xfId="0" applyNumberFormat="1" applyFont="1" applyBorder="1" applyAlignment="1">
      <alignment horizontal="center"/>
    </xf>
    <xf numFmtId="195" fontId="36" fillId="2" borderId="0" xfId="1" applyNumberFormat="1" applyFont="1" applyFill="1" applyBorder="1" applyAlignment="1">
      <alignment horizontal="center"/>
    </xf>
    <xf numFmtId="43" fontId="51" fillId="12" borderId="0" xfId="1" applyFont="1" applyFill="1" applyBorder="1" applyAlignment="1">
      <alignment horizontal="right"/>
    </xf>
    <xf numFmtId="43" fontId="51" fillId="12" borderId="0" xfId="1" applyFont="1" applyFill="1"/>
    <xf numFmtId="169" fontId="1" fillId="14" borderId="0" xfId="2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113" fillId="14" borderId="44" xfId="0" applyFont="1" applyFill="1" applyBorder="1" applyAlignment="1">
      <alignment vertical="top"/>
    </xf>
    <xf numFmtId="184" fontId="100" fillId="0" borderId="24" xfId="0" applyNumberFormat="1" applyFont="1" applyFill="1" applyBorder="1" applyAlignment="1">
      <alignment horizontal="right" vertical="top"/>
    </xf>
    <xf numFmtId="0" fontId="73" fillId="0" borderId="24" xfId="0" applyFont="1" applyFill="1" applyBorder="1" applyAlignment="1">
      <alignment horizontal="center" vertical="top"/>
    </xf>
    <xf numFmtId="0" fontId="73" fillId="0" borderId="45" xfId="0" applyFont="1" applyFill="1" applyBorder="1" applyAlignment="1">
      <alignment horizontal="center" vertical="top"/>
    </xf>
    <xf numFmtId="43" fontId="113" fillId="0" borderId="24" xfId="1" applyFont="1" applyFill="1" applyBorder="1" applyAlignment="1">
      <alignment horizontal="right" vertical="top"/>
    </xf>
    <xf numFmtId="185" fontId="113" fillId="14" borderId="33" xfId="0" applyNumberFormat="1" applyFont="1" applyFill="1" applyBorder="1" applyAlignment="1">
      <alignment horizontal="right"/>
    </xf>
    <xf numFmtId="0" fontId="73" fillId="17" borderId="3" xfId="0" applyFont="1" applyFill="1" applyBorder="1" applyAlignment="1">
      <alignment vertical="center"/>
    </xf>
    <xf numFmtId="184" fontId="73" fillId="17" borderId="29" xfId="0" applyNumberFormat="1" applyFont="1" applyFill="1" applyBorder="1" applyAlignment="1">
      <alignment horizontal="right" vertical="top"/>
    </xf>
    <xf numFmtId="0" fontId="73" fillId="17" borderId="29" xfId="0" applyFont="1" applyFill="1" applyBorder="1" applyAlignment="1">
      <alignment horizontal="center" vertical="top"/>
    </xf>
    <xf numFmtId="0" fontId="73" fillId="17" borderId="101" xfId="0" applyFont="1" applyFill="1" applyBorder="1" applyAlignment="1">
      <alignment horizontal="center" vertical="top"/>
    </xf>
    <xf numFmtId="0" fontId="73" fillId="17" borderId="102" xfId="0" applyFont="1" applyFill="1" applyBorder="1" applyAlignment="1">
      <alignment horizontal="center" vertical="top"/>
    </xf>
    <xf numFmtId="0" fontId="73" fillId="17" borderId="31" xfId="0" applyFont="1" applyFill="1" applyBorder="1" applyAlignment="1">
      <alignment horizontal="center" vertical="top"/>
    </xf>
    <xf numFmtId="0" fontId="72" fillId="12" borderId="3" xfId="0" applyFont="1" applyFill="1" applyBorder="1" applyAlignment="1">
      <alignment vertical="center"/>
    </xf>
    <xf numFmtId="184" fontId="73" fillId="12" borderId="29" xfId="0" applyNumberFormat="1" applyFont="1" applyFill="1" applyBorder="1" applyAlignment="1">
      <alignment horizontal="right" vertical="top"/>
    </xf>
    <xf numFmtId="0" fontId="73" fillId="12" borderId="29" xfId="0" applyFont="1" applyFill="1" applyBorder="1" applyAlignment="1">
      <alignment horizontal="center" vertical="top"/>
    </xf>
    <xf numFmtId="0" fontId="73" fillId="12" borderId="30" xfId="0" applyFont="1" applyFill="1" applyBorder="1" applyAlignment="1">
      <alignment horizontal="center" vertical="top"/>
    </xf>
    <xf numFmtId="0" fontId="73" fillId="12" borderId="31" xfId="0" applyFont="1" applyFill="1" applyBorder="1" applyAlignment="1">
      <alignment horizontal="center" vertical="top"/>
    </xf>
    <xf numFmtId="0" fontId="113" fillId="14" borderId="4" xfId="0" applyFont="1" applyFill="1" applyBorder="1" applyAlignment="1">
      <alignment vertical="top"/>
    </xf>
    <xf numFmtId="184" fontId="100" fillId="0" borderId="5" xfId="0" applyNumberFormat="1" applyFont="1" applyFill="1" applyBorder="1" applyAlignment="1">
      <alignment horizontal="right" vertical="top"/>
    </xf>
    <xf numFmtId="43" fontId="113" fillId="0" borderId="5" xfId="1" applyFont="1" applyFill="1" applyBorder="1" applyAlignment="1">
      <alignment horizontal="right" vertical="top"/>
    </xf>
    <xf numFmtId="185" fontId="113" fillId="14" borderId="14" xfId="0" applyNumberFormat="1" applyFont="1" applyFill="1" applyBorder="1" applyAlignment="1">
      <alignment horizontal="right"/>
    </xf>
    <xf numFmtId="0" fontId="73" fillId="0" borderId="5" xfId="0" applyFont="1" applyFill="1" applyBorder="1" applyAlignment="1">
      <alignment horizontal="center" vertical="top"/>
    </xf>
    <xf numFmtId="0" fontId="73" fillId="0" borderId="46" xfId="0" applyFont="1" applyFill="1" applyBorder="1" applyAlignment="1">
      <alignment horizontal="center" vertical="top"/>
    </xf>
    <xf numFmtId="0" fontId="101" fillId="0" borderId="0" xfId="0" applyFont="1"/>
    <xf numFmtId="0" fontId="46" fillId="12" borderId="78" xfId="0" applyFont="1" applyFill="1" applyBorder="1" applyAlignment="1">
      <alignment horizontal="center"/>
    </xf>
    <xf numFmtId="0" fontId="46" fillId="12" borderId="79" xfId="0" applyFont="1" applyFill="1" applyBorder="1" applyAlignment="1">
      <alignment horizontal="center"/>
    </xf>
    <xf numFmtId="0" fontId="46" fillId="12" borderId="80" xfId="0" applyFont="1" applyFill="1" applyBorder="1" applyAlignment="1">
      <alignment horizontal="center"/>
    </xf>
    <xf numFmtId="6" fontId="63" fillId="12" borderId="81" xfId="1" applyNumberFormat="1" applyFont="1" applyFill="1" applyBorder="1" applyAlignment="1">
      <alignment horizontal="center"/>
    </xf>
    <xf numFmtId="6" fontId="63" fillId="12" borderId="86" xfId="1" applyNumberFormat="1" applyFont="1" applyFill="1" applyBorder="1" applyAlignment="1">
      <alignment horizontal="center"/>
    </xf>
    <xf numFmtId="6" fontId="63" fillId="12" borderId="82" xfId="1" applyNumberFormat="1" applyFont="1" applyFill="1" applyBorder="1" applyAlignment="1">
      <alignment horizontal="center"/>
    </xf>
  </cellXfs>
  <cellStyles count="1040">
    <cellStyle name="1" xfId="4"/>
    <cellStyle name="Cancel" xfId="5"/>
    <cellStyle name="Comma" xfId="1" builtinId="3"/>
    <cellStyle name="Comma 2" xfId="6"/>
    <cellStyle name="Comma 3" xfId="7"/>
    <cellStyle name="Comma 4" xfId="8"/>
    <cellStyle name="Currency 2" xfId="9"/>
    <cellStyle name="Hyperlink" xfId="701" builtinId="8"/>
    <cellStyle name="Millares 10" xfId="10"/>
    <cellStyle name="Millares 10 4" xfId="11"/>
    <cellStyle name="Millares 11" xfId="12"/>
    <cellStyle name="Millares 12" xfId="13"/>
    <cellStyle name="Millares 13" xfId="14"/>
    <cellStyle name="Millares 14" xfId="15"/>
    <cellStyle name="Millares 15" xfId="16"/>
    <cellStyle name="Millares 16" xfId="17"/>
    <cellStyle name="Millares 17" xfId="18"/>
    <cellStyle name="Millares 18" xfId="19"/>
    <cellStyle name="Millares 19" xfId="20"/>
    <cellStyle name="Millares 2" xfId="21"/>
    <cellStyle name="Millares 2 10" xfId="22"/>
    <cellStyle name="Millares 2 11" xfId="23"/>
    <cellStyle name="Millares 2 12" xfId="24"/>
    <cellStyle name="Millares 2 13" xfId="25"/>
    <cellStyle name="Millares 2 14" xfId="26"/>
    <cellStyle name="Millares 2 15" xfId="27"/>
    <cellStyle name="Millares 2 16" xfId="28"/>
    <cellStyle name="Millares 2 17" xfId="29"/>
    <cellStyle name="Millares 2 18" xfId="30"/>
    <cellStyle name="Millares 2 19" xfId="31"/>
    <cellStyle name="Millares 2 2" xfId="32"/>
    <cellStyle name="Millares 2 2 2" xfId="33"/>
    <cellStyle name="Millares 2 20" xfId="34"/>
    <cellStyle name="Millares 2 21" xfId="35"/>
    <cellStyle name="Millares 2 22" xfId="36"/>
    <cellStyle name="Millares 2 23" xfId="37"/>
    <cellStyle name="Millares 2 24" xfId="38"/>
    <cellStyle name="Millares 2 25" xfId="39"/>
    <cellStyle name="Millares 2 26" xfId="40"/>
    <cellStyle name="Millares 2 27" xfId="41"/>
    <cellStyle name="Millares 2 28" xfId="42"/>
    <cellStyle name="Millares 2 29" xfId="43"/>
    <cellStyle name="Millares 2 3" xfId="44"/>
    <cellStyle name="Millares 2 3 2" xfId="45"/>
    <cellStyle name="Millares 2 30" xfId="46"/>
    <cellStyle name="Millares 2 31" xfId="47"/>
    <cellStyle name="Millares 2 32" xfId="48"/>
    <cellStyle name="Millares 2 33" xfId="49"/>
    <cellStyle name="Millares 2 34" xfId="50"/>
    <cellStyle name="Millares 2 4" xfId="51"/>
    <cellStyle name="Millares 2 5" xfId="52"/>
    <cellStyle name="Millares 2 6" xfId="53"/>
    <cellStyle name="Millares 2 7" xfId="54"/>
    <cellStyle name="Millares 2 8" xfId="55"/>
    <cellStyle name="Millares 2 9" xfId="56"/>
    <cellStyle name="Millares 20" xfId="57"/>
    <cellStyle name="Millares 21" xfId="58"/>
    <cellStyle name="Millares 22" xfId="59"/>
    <cellStyle name="Millares 23" xfId="60"/>
    <cellStyle name="Millares 24" xfId="61"/>
    <cellStyle name="Millares 25" xfId="62"/>
    <cellStyle name="Millares 26" xfId="63"/>
    <cellStyle name="Millares 27" xfId="64"/>
    <cellStyle name="Millares 28" xfId="65"/>
    <cellStyle name="Millares 29" xfId="66"/>
    <cellStyle name="Millares 3" xfId="67"/>
    <cellStyle name="Millares 3 2" xfId="68"/>
    <cellStyle name="Millares 3 2 2" xfId="69"/>
    <cellStyle name="Millares 3 3" xfId="70"/>
    <cellStyle name="Millares 3 3 2" xfId="71"/>
    <cellStyle name="Millares 3 3 3" xfId="72"/>
    <cellStyle name="Millares 3 3 4" xfId="73"/>
    <cellStyle name="Millares 3 3 5" xfId="74"/>
    <cellStyle name="Millares 3 3 6" xfId="75"/>
    <cellStyle name="Millares 3 4" xfId="76"/>
    <cellStyle name="Millares 3 5" xfId="77"/>
    <cellStyle name="Millares 31" xfId="78"/>
    <cellStyle name="Millares 4" xfId="79"/>
    <cellStyle name="Millares 4 2" xfId="80"/>
    <cellStyle name="Millares 4 3" xfId="81"/>
    <cellStyle name="Millares 5" xfId="82"/>
    <cellStyle name="Millares 5 2" xfId="83"/>
    <cellStyle name="Millares 6" xfId="84"/>
    <cellStyle name="Millares 6 2" xfId="85"/>
    <cellStyle name="Millares 7" xfId="86"/>
    <cellStyle name="Millares 7 2" xfId="87"/>
    <cellStyle name="Millares 8" xfId="88"/>
    <cellStyle name="Millares 8 2" xfId="89"/>
    <cellStyle name="Millares 9" xfId="90"/>
    <cellStyle name="Moneda 2" xfId="91"/>
    <cellStyle name="Moneda 2 2" xfId="92"/>
    <cellStyle name="Moneda 3" xfId="93"/>
    <cellStyle name="Moneda 3 2" xfId="94"/>
    <cellStyle name="Normal" xfId="0" builtinId="0"/>
    <cellStyle name="Normal 10" xfId="95"/>
    <cellStyle name="Normal 10 10" xfId="3"/>
    <cellStyle name="Normal 10 2" xfId="96"/>
    <cellStyle name="Normal 10 3" xfId="97"/>
    <cellStyle name="Normal 10 4" xfId="98"/>
    <cellStyle name="Normal 10 5" xfId="99"/>
    <cellStyle name="Normal 10 6" xfId="100"/>
    <cellStyle name="Normal 10 7" xfId="101"/>
    <cellStyle name="Normal 10 8" xfId="102"/>
    <cellStyle name="Normal 11" xfId="103"/>
    <cellStyle name="Normal 11 2" xfId="104"/>
    <cellStyle name="Normal 11 3" xfId="105"/>
    <cellStyle name="Normal 11 4" xfId="106"/>
    <cellStyle name="Normal 11 5" xfId="107"/>
    <cellStyle name="Normal 11 6" xfId="108"/>
    <cellStyle name="Normal 11 7" xfId="109"/>
    <cellStyle name="Normal 11 8" xfId="110"/>
    <cellStyle name="Normal 12" xfId="111"/>
    <cellStyle name="Normal 12 2" xfId="112"/>
    <cellStyle name="Normal 12 3" xfId="113"/>
    <cellStyle name="Normal 12 4" xfId="114"/>
    <cellStyle name="Normal 12 5" xfId="115"/>
    <cellStyle name="Normal 12 6" xfId="116"/>
    <cellStyle name="Normal 12 7" xfId="117"/>
    <cellStyle name="Normal 12 8" xfId="118"/>
    <cellStyle name="Normal 12_julio_26 proyecciones_doctor-correc" xfId="119"/>
    <cellStyle name="Normal 13" xfId="120"/>
    <cellStyle name="Normal 14" xfId="121"/>
    <cellStyle name="Normal 15" xfId="122"/>
    <cellStyle name="Normal 16" xfId="123"/>
    <cellStyle name="Normal 17" xfId="124"/>
    <cellStyle name="Normal 17 2" xfId="125"/>
    <cellStyle name="Normal 17 3" xfId="126"/>
    <cellStyle name="Normal 18" xfId="127"/>
    <cellStyle name="Normal 19" xfId="128"/>
    <cellStyle name="Normal 19 2" xfId="129"/>
    <cellStyle name="Normal 19 3" xfId="130"/>
    <cellStyle name="Normal 2" xfId="131"/>
    <cellStyle name="Normal 2 2" xfId="132"/>
    <cellStyle name="Normal 2 3" xfId="133"/>
    <cellStyle name="Normal 2 4" xfId="134"/>
    <cellStyle name="Normal 2 5" xfId="135"/>
    <cellStyle name="Normal 2 6" xfId="136"/>
    <cellStyle name="Normal 2 7" xfId="137"/>
    <cellStyle name="Normal 2 8" xfId="138"/>
    <cellStyle name="Normal 2_EDO.RESULTADOS" xfId="139"/>
    <cellStyle name="Normal 20" xfId="140"/>
    <cellStyle name="Normal 20 2" xfId="141"/>
    <cellStyle name="Normal 20 3" xfId="142"/>
    <cellStyle name="Normal 21" xfId="143"/>
    <cellStyle name="Normal 22" xfId="144"/>
    <cellStyle name="Normal 22 2" xfId="145"/>
    <cellStyle name="Normal 22 3" xfId="146"/>
    <cellStyle name="Normal 23" xfId="147"/>
    <cellStyle name="Normal 23 2" xfId="148"/>
    <cellStyle name="Normal 23 3" xfId="149"/>
    <cellStyle name="Normal 23 4" xfId="150"/>
    <cellStyle name="Normal 23 5" xfId="151"/>
    <cellStyle name="Normal 23 6" xfId="152"/>
    <cellStyle name="Normal 23 7" xfId="153"/>
    <cellStyle name="Normal 23 8" xfId="154"/>
    <cellStyle name="Normal 23 9" xfId="155"/>
    <cellStyle name="Normal 24" xfId="156"/>
    <cellStyle name="Normal 24 2" xfId="157"/>
    <cellStyle name="Normal 25" xfId="158"/>
    <cellStyle name="Normal 25 2" xfId="159"/>
    <cellStyle name="Normal 26" xfId="160"/>
    <cellStyle name="Normal 26 2" xfId="161"/>
    <cellStyle name="Normal 27" xfId="162"/>
    <cellStyle name="Normal 27 2" xfId="163"/>
    <cellStyle name="Normal 27 3" xfId="164"/>
    <cellStyle name="Normal 28" xfId="165"/>
    <cellStyle name="Normal 28 2" xfId="166"/>
    <cellStyle name="Normal 28 3" xfId="167"/>
    <cellStyle name="Normal 29" xfId="168"/>
    <cellStyle name="Normal 29 2" xfId="169"/>
    <cellStyle name="Normal 29 3" xfId="170"/>
    <cellStyle name="Normal 3" xfId="171"/>
    <cellStyle name="Normal 3 2" xfId="172"/>
    <cellStyle name="Normal 3 3" xfId="173"/>
    <cellStyle name="Normal 3 4" xfId="174"/>
    <cellStyle name="Normal 3_ PROY FIN  2009 CONSERV." xfId="175"/>
    <cellStyle name="Normal 30" xfId="176"/>
    <cellStyle name="Normal 30 2" xfId="177"/>
    <cellStyle name="Normal 30 3" xfId="178"/>
    <cellStyle name="Normal 31" xfId="179"/>
    <cellStyle name="Normal 31 2" xfId="180"/>
    <cellStyle name="Normal 31 3" xfId="181"/>
    <cellStyle name="Normal 32" xfId="182"/>
    <cellStyle name="Normal 32 2" xfId="183"/>
    <cellStyle name="Normal 32 3" xfId="184"/>
    <cellStyle name="Normal 33" xfId="185"/>
    <cellStyle name="Normal 33 2" xfId="186"/>
    <cellStyle name="Normal 33 3" xfId="187"/>
    <cellStyle name="Normal 33 4" xfId="188"/>
    <cellStyle name="Normal 33_julio_26 proyecciones_doctor-correc" xfId="189"/>
    <cellStyle name="Normal 34" xfId="190"/>
    <cellStyle name="Normal 34 2" xfId="191"/>
    <cellStyle name="Normal 35" xfId="192"/>
    <cellStyle name="Normal 35 2" xfId="193"/>
    <cellStyle name="Normal 36" xfId="194"/>
    <cellStyle name="Normal 36 2" xfId="195"/>
    <cellStyle name="Normal 37" xfId="196"/>
    <cellStyle name="Normal 37 2" xfId="197"/>
    <cellStyle name="Normal 38" xfId="198"/>
    <cellStyle name="Normal 38 2" xfId="199"/>
    <cellStyle name="Normal 39" xfId="200"/>
    <cellStyle name="Normal 39 2" xfId="201"/>
    <cellStyle name="Normal 39 3" xfId="202"/>
    <cellStyle name="Normal 39 4" xfId="203"/>
    <cellStyle name="Normal 4" xfId="204"/>
    <cellStyle name="Normal 4 2" xfId="205"/>
    <cellStyle name="Normal 4 3" xfId="206"/>
    <cellStyle name="Normal 40" xfId="207"/>
    <cellStyle name="Normal 40 2" xfId="208"/>
    <cellStyle name="Normal 40 3" xfId="209"/>
    <cellStyle name="Normal 40 4" xfId="210"/>
    <cellStyle name="Normal 41" xfId="211"/>
    <cellStyle name="Normal 41 2" xfId="212"/>
    <cellStyle name="Normal 41 3" xfId="213"/>
    <cellStyle name="Normal 41 4" xfId="214"/>
    <cellStyle name="Normal 42" xfId="215"/>
    <cellStyle name="Normal 42 2" xfId="216"/>
    <cellStyle name="Normal 43" xfId="217"/>
    <cellStyle name="Normal 43 2" xfId="218"/>
    <cellStyle name="Normal 43 3" xfId="219"/>
    <cellStyle name="Normal 43 4" xfId="220"/>
    <cellStyle name="Normal 44" xfId="221"/>
    <cellStyle name="Normal 44 2" xfId="222"/>
    <cellStyle name="Normal 44 3" xfId="223"/>
    <cellStyle name="Normal 44 4" xfId="224"/>
    <cellStyle name="Normal 45" xfId="225"/>
    <cellStyle name="Normal 45 2" xfId="226"/>
    <cellStyle name="Normal 45 3" xfId="227"/>
    <cellStyle name="Normal 46" xfId="228"/>
    <cellStyle name="Normal 46 2" xfId="229"/>
    <cellStyle name="Normal 46 3" xfId="230"/>
    <cellStyle name="Normal 47" xfId="231"/>
    <cellStyle name="Normal 47 2" xfId="232"/>
    <cellStyle name="Normal 47_julio_26 proyecciones_doctor-correc" xfId="233"/>
    <cellStyle name="Normal 48" xfId="234"/>
    <cellStyle name="Normal 48 2" xfId="235"/>
    <cellStyle name="Normal 48 3" xfId="236"/>
    <cellStyle name="Normal 49" xfId="237"/>
    <cellStyle name="Normal 49 2" xfId="238"/>
    <cellStyle name="Normal 49 3" xfId="239"/>
    <cellStyle name="Normal 5" xfId="240"/>
    <cellStyle name="Normal 5 2" xfId="241"/>
    <cellStyle name="Normal 5 3" xfId="242"/>
    <cellStyle name="Normal 50" xfId="243"/>
    <cellStyle name="Normal 50 2" xfId="244"/>
    <cellStyle name="Normal 50 3" xfId="245"/>
    <cellStyle name="Normal 51" xfId="246"/>
    <cellStyle name="Normal 51 2" xfId="247"/>
    <cellStyle name="Normal 51 3" xfId="248"/>
    <cellStyle name="Normal 51 4" xfId="249"/>
    <cellStyle name="Normal 52" xfId="250"/>
    <cellStyle name="Normal 52 2" xfId="251"/>
    <cellStyle name="Normal 52 3" xfId="252"/>
    <cellStyle name="Normal 52 4" xfId="253"/>
    <cellStyle name="Normal 53" xfId="254"/>
    <cellStyle name="Normal 53 2" xfId="255"/>
    <cellStyle name="Normal 53 3" xfId="256"/>
    <cellStyle name="Normal 53 4" xfId="257"/>
    <cellStyle name="Normal 54" xfId="258"/>
    <cellStyle name="Normal 54 2" xfId="259"/>
    <cellStyle name="Normal 54 3" xfId="260"/>
    <cellStyle name="Normal 54 4" xfId="261"/>
    <cellStyle name="Normal 55" xfId="262"/>
    <cellStyle name="Normal 55 2" xfId="263"/>
    <cellStyle name="Normal 55 3" xfId="264"/>
    <cellStyle name="Normal 55 4" xfId="265"/>
    <cellStyle name="Normal 56" xfId="266"/>
    <cellStyle name="Normal 56 2" xfId="267"/>
    <cellStyle name="Normal 56 3" xfId="268"/>
    <cellStyle name="Normal 57" xfId="269"/>
    <cellStyle name="Normal 57 2" xfId="270"/>
    <cellStyle name="Normal 57 3" xfId="271"/>
    <cellStyle name="Normal 58" xfId="272"/>
    <cellStyle name="Normal 58 2" xfId="273"/>
    <cellStyle name="Normal 58 3" xfId="274"/>
    <cellStyle name="Normal 59" xfId="275"/>
    <cellStyle name="Normal 59 2" xfId="276"/>
    <cellStyle name="Normal 59 3" xfId="277"/>
    <cellStyle name="Normal 6" xfId="278"/>
    <cellStyle name="Normal 6 2" xfId="279"/>
    <cellStyle name="Normal 6 3" xfId="280"/>
    <cellStyle name="Normal 6 4" xfId="281"/>
    <cellStyle name="Normal 6 5" xfId="282"/>
    <cellStyle name="Normal 6 6" xfId="283"/>
    <cellStyle name="Normal 6 7" xfId="284"/>
    <cellStyle name="Normal 6 8" xfId="285"/>
    <cellStyle name="Normal 60" xfId="286"/>
    <cellStyle name="Normal 60 2" xfId="287"/>
    <cellStyle name="Normal 60 3" xfId="288"/>
    <cellStyle name="Normal 61" xfId="289"/>
    <cellStyle name="Normal 61 2" xfId="290"/>
    <cellStyle name="Normal 62" xfId="291"/>
    <cellStyle name="Normal 62 2" xfId="292"/>
    <cellStyle name="Normal 62 3" xfId="293"/>
    <cellStyle name="Normal 63" xfId="294"/>
    <cellStyle name="Normal 63 2" xfId="295"/>
    <cellStyle name="Normal 63 3" xfId="296"/>
    <cellStyle name="Normal 64" xfId="297"/>
    <cellStyle name="Normal 64 2" xfId="298"/>
    <cellStyle name="Normal 64 3" xfId="299"/>
    <cellStyle name="Normal 65" xfId="300"/>
    <cellStyle name="Normal 65 2" xfId="301"/>
    <cellStyle name="Normal 65 3" xfId="302"/>
    <cellStyle name="Normal 66" xfId="303"/>
    <cellStyle name="Normal 66 2" xfId="304"/>
    <cellStyle name="Normal 66 3" xfId="305"/>
    <cellStyle name="Normal 67" xfId="306"/>
    <cellStyle name="Normal 67 2" xfId="307"/>
    <cellStyle name="Normal 68" xfId="308"/>
    <cellStyle name="Normal 68 2" xfId="309"/>
    <cellStyle name="Normal 69" xfId="310"/>
    <cellStyle name="Normal 69 2" xfId="311"/>
    <cellStyle name="Normal 7" xfId="312"/>
    <cellStyle name="Normal 7 2" xfId="313"/>
    <cellStyle name="Normal 7 3" xfId="314"/>
    <cellStyle name="Normal 70" xfId="315"/>
    <cellStyle name="Normal 70 2" xfId="316"/>
    <cellStyle name="Normal 71" xfId="317"/>
    <cellStyle name="Normal 72" xfId="318"/>
    <cellStyle name="Normal 73" xfId="319"/>
    <cellStyle name="Normal 74" xfId="320"/>
    <cellStyle name="Normal 75" xfId="321"/>
    <cellStyle name="Normal 76" xfId="322"/>
    <cellStyle name="Normal 77" xfId="323"/>
    <cellStyle name="Normal 78" xfId="324"/>
    <cellStyle name="Normal 79" xfId="325"/>
    <cellStyle name="Normal 79 2" xfId="326"/>
    <cellStyle name="Normal 8" xfId="327"/>
    <cellStyle name="Normal 8 2" xfId="328"/>
    <cellStyle name="Normal 8 3" xfId="329"/>
    <cellStyle name="Normal 8 4" xfId="330"/>
    <cellStyle name="Normal 80" xfId="331"/>
    <cellStyle name="Normal 80 2" xfId="332"/>
    <cellStyle name="Normal 81" xfId="333"/>
    <cellStyle name="Normal 81 2" xfId="334"/>
    <cellStyle name="Normal 82" xfId="335"/>
    <cellStyle name="Normal 83" xfId="336"/>
    <cellStyle name="Normal 84" xfId="337"/>
    <cellStyle name="Normal 85" xfId="338"/>
    <cellStyle name="Normal 86" xfId="339"/>
    <cellStyle name="Normal 87" xfId="340"/>
    <cellStyle name="Normal 88" xfId="341"/>
    <cellStyle name="Normal 89" xfId="342"/>
    <cellStyle name="Normal 9" xfId="343"/>
    <cellStyle name="Normal 9 2" xfId="344"/>
    <cellStyle name="Normal 9 3" xfId="345"/>
    <cellStyle name="Normal 9 4" xfId="346"/>
    <cellStyle name="Normal 9 5" xfId="347"/>
    <cellStyle name="Normal 9 6" xfId="348"/>
    <cellStyle name="Normal 9 7" xfId="349"/>
    <cellStyle name="Normal 9 8" xfId="350"/>
    <cellStyle name="Normal 90" xfId="351"/>
    <cellStyle name="Normal 91" xfId="352"/>
    <cellStyle name="Normal 92" xfId="353"/>
    <cellStyle name="Normal 93" xfId="354"/>
    <cellStyle name="Normal 94" xfId="355"/>
    <cellStyle name="Normal_Organizational Data" xfId="356"/>
    <cellStyle name="Notas 10" xfId="357"/>
    <cellStyle name="Notas 10 2" xfId="358"/>
    <cellStyle name="Notas 10 2 2" xfId="703"/>
    <cellStyle name="Notas 10 3" xfId="359"/>
    <cellStyle name="Notas 10 3 2" xfId="704"/>
    <cellStyle name="Notas 10 4" xfId="360"/>
    <cellStyle name="Notas 10 4 2" xfId="705"/>
    <cellStyle name="Notas 10 5" xfId="361"/>
    <cellStyle name="Notas 10 5 2" xfId="706"/>
    <cellStyle name="Notas 10 6" xfId="362"/>
    <cellStyle name="Notas 10 6 2" xfId="707"/>
    <cellStyle name="Notas 10 7" xfId="363"/>
    <cellStyle name="Notas 10 7 2" xfId="708"/>
    <cellStyle name="Notas 10 8" xfId="364"/>
    <cellStyle name="Notas 10 8 2" xfId="709"/>
    <cellStyle name="Notas 10 9" xfId="702"/>
    <cellStyle name="Notas 11" xfId="365"/>
    <cellStyle name="Notas 11 2" xfId="366"/>
    <cellStyle name="Notas 11 2 2" xfId="711"/>
    <cellStyle name="Notas 11 3" xfId="367"/>
    <cellStyle name="Notas 11 3 2" xfId="712"/>
    <cellStyle name="Notas 11 4" xfId="368"/>
    <cellStyle name="Notas 11 4 2" xfId="713"/>
    <cellStyle name="Notas 11 5" xfId="369"/>
    <cellStyle name="Notas 11 5 2" xfId="714"/>
    <cellStyle name="Notas 11 6" xfId="370"/>
    <cellStyle name="Notas 11 6 2" xfId="715"/>
    <cellStyle name="Notas 11 7" xfId="371"/>
    <cellStyle name="Notas 11 7 2" xfId="716"/>
    <cellStyle name="Notas 11 8" xfId="372"/>
    <cellStyle name="Notas 11 8 2" xfId="717"/>
    <cellStyle name="Notas 11 9" xfId="710"/>
    <cellStyle name="Notas 12" xfId="373"/>
    <cellStyle name="Notas 12 2" xfId="718"/>
    <cellStyle name="Notas 13" xfId="374"/>
    <cellStyle name="Notas 13 2" xfId="719"/>
    <cellStyle name="Notas 14" xfId="375"/>
    <cellStyle name="Notas 14 2" xfId="720"/>
    <cellStyle name="Notas 15" xfId="376"/>
    <cellStyle name="Notas 15 2" xfId="721"/>
    <cellStyle name="Notas 16" xfId="377"/>
    <cellStyle name="Notas 16 2" xfId="722"/>
    <cellStyle name="Notas 17" xfId="378"/>
    <cellStyle name="Notas 17 2" xfId="723"/>
    <cellStyle name="Notas 18" xfId="379"/>
    <cellStyle name="Notas 18 2" xfId="724"/>
    <cellStyle name="Notas 19" xfId="380"/>
    <cellStyle name="Notas 19 2" xfId="725"/>
    <cellStyle name="Notas 2" xfId="381"/>
    <cellStyle name="Notas 2 2" xfId="382"/>
    <cellStyle name="Notas 2 2 2" xfId="727"/>
    <cellStyle name="Notas 2 3" xfId="383"/>
    <cellStyle name="Notas 2 3 2" xfId="728"/>
    <cellStyle name="Notas 2 4" xfId="384"/>
    <cellStyle name="Notas 2 4 2" xfId="729"/>
    <cellStyle name="Notas 2 5" xfId="385"/>
    <cellStyle name="Notas 2 5 2" xfId="730"/>
    <cellStyle name="Notas 2 6" xfId="386"/>
    <cellStyle name="Notas 2 6 2" xfId="731"/>
    <cellStyle name="Notas 2 7" xfId="387"/>
    <cellStyle name="Notas 2 7 2" xfId="732"/>
    <cellStyle name="Notas 2 8" xfId="388"/>
    <cellStyle name="Notas 2 8 2" xfId="733"/>
    <cellStyle name="Notas 2 9" xfId="726"/>
    <cellStyle name="Notas 20" xfId="389"/>
    <cellStyle name="Notas 20 2" xfId="734"/>
    <cellStyle name="Notas 21" xfId="390"/>
    <cellStyle name="Notas 21 2" xfId="735"/>
    <cellStyle name="Notas 22" xfId="391"/>
    <cellStyle name="Notas 22 2" xfId="392"/>
    <cellStyle name="Notas 22 2 2" xfId="737"/>
    <cellStyle name="Notas 22 3" xfId="393"/>
    <cellStyle name="Notas 22 3 2" xfId="738"/>
    <cellStyle name="Notas 22 4" xfId="394"/>
    <cellStyle name="Notas 22 4 2" xfId="739"/>
    <cellStyle name="Notas 22 5" xfId="395"/>
    <cellStyle name="Notas 22 5 2" xfId="740"/>
    <cellStyle name="Notas 22 6" xfId="396"/>
    <cellStyle name="Notas 22 6 2" xfId="741"/>
    <cellStyle name="Notas 22 7" xfId="736"/>
    <cellStyle name="Notas 23" xfId="397"/>
    <cellStyle name="Notas 23 2" xfId="398"/>
    <cellStyle name="Notas 23 2 2" xfId="743"/>
    <cellStyle name="Notas 23 3" xfId="399"/>
    <cellStyle name="Notas 23 3 2" xfId="744"/>
    <cellStyle name="Notas 23 4" xfId="400"/>
    <cellStyle name="Notas 23 4 2" xfId="745"/>
    <cellStyle name="Notas 23 5" xfId="401"/>
    <cellStyle name="Notas 23 5 2" xfId="746"/>
    <cellStyle name="Notas 23 6" xfId="402"/>
    <cellStyle name="Notas 23 6 2" xfId="747"/>
    <cellStyle name="Notas 23 7" xfId="742"/>
    <cellStyle name="Notas 24" xfId="403"/>
    <cellStyle name="Notas 24 2" xfId="404"/>
    <cellStyle name="Notas 24 2 2" xfId="749"/>
    <cellStyle name="Notas 24 3" xfId="405"/>
    <cellStyle name="Notas 24 3 2" xfId="750"/>
    <cellStyle name="Notas 24 4" xfId="406"/>
    <cellStyle name="Notas 24 4 2" xfId="751"/>
    <cellStyle name="Notas 24 5" xfId="407"/>
    <cellStyle name="Notas 24 5 2" xfId="752"/>
    <cellStyle name="Notas 24 6" xfId="408"/>
    <cellStyle name="Notas 24 6 2" xfId="753"/>
    <cellStyle name="Notas 24 7" xfId="748"/>
    <cellStyle name="Notas 25" xfId="409"/>
    <cellStyle name="Notas 25 2" xfId="410"/>
    <cellStyle name="Notas 25 2 2" xfId="755"/>
    <cellStyle name="Notas 25 3" xfId="411"/>
    <cellStyle name="Notas 25 3 2" xfId="756"/>
    <cellStyle name="Notas 25 4" xfId="412"/>
    <cellStyle name="Notas 25 4 2" xfId="757"/>
    <cellStyle name="Notas 25 5" xfId="413"/>
    <cellStyle name="Notas 25 5 2" xfId="758"/>
    <cellStyle name="Notas 25 6" xfId="414"/>
    <cellStyle name="Notas 25 6 2" xfId="759"/>
    <cellStyle name="Notas 25 7" xfId="754"/>
    <cellStyle name="Notas 26" xfId="415"/>
    <cellStyle name="Notas 26 2" xfId="416"/>
    <cellStyle name="Notas 26 2 2" xfId="761"/>
    <cellStyle name="Notas 26 3" xfId="417"/>
    <cellStyle name="Notas 26 3 2" xfId="762"/>
    <cellStyle name="Notas 26 4" xfId="418"/>
    <cellStyle name="Notas 26 4 2" xfId="763"/>
    <cellStyle name="Notas 26 5" xfId="419"/>
    <cellStyle name="Notas 26 5 2" xfId="764"/>
    <cellStyle name="Notas 26 6" xfId="420"/>
    <cellStyle name="Notas 26 6 2" xfId="765"/>
    <cellStyle name="Notas 26 7" xfId="760"/>
    <cellStyle name="Notas 27" xfId="421"/>
    <cellStyle name="Notas 27 2" xfId="422"/>
    <cellStyle name="Notas 27 2 2" xfId="767"/>
    <cellStyle name="Notas 27 3" xfId="423"/>
    <cellStyle name="Notas 27 3 2" xfId="768"/>
    <cellStyle name="Notas 27 4" xfId="424"/>
    <cellStyle name="Notas 27 4 2" xfId="769"/>
    <cellStyle name="Notas 27 5" xfId="425"/>
    <cellStyle name="Notas 27 5 2" xfId="770"/>
    <cellStyle name="Notas 27 6" xfId="426"/>
    <cellStyle name="Notas 27 6 2" xfId="771"/>
    <cellStyle name="Notas 27 7" xfId="766"/>
    <cellStyle name="Notas 28" xfId="427"/>
    <cellStyle name="Notas 28 2" xfId="428"/>
    <cellStyle name="Notas 28 2 2" xfId="773"/>
    <cellStyle name="Notas 28 3" xfId="429"/>
    <cellStyle name="Notas 28 3 2" xfId="774"/>
    <cellStyle name="Notas 28 4" xfId="430"/>
    <cellStyle name="Notas 28 4 2" xfId="775"/>
    <cellStyle name="Notas 28 5" xfId="431"/>
    <cellStyle name="Notas 28 5 2" xfId="776"/>
    <cellStyle name="Notas 28 6" xfId="432"/>
    <cellStyle name="Notas 28 6 2" xfId="777"/>
    <cellStyle name="Notas 28 7" xfId="772"/>
    <cellStyle name="Notas 29" xfId="433"/>
    <cellStyle name="Notas 29 2" xfId="434"/>
    <cellStyle name="Notas 29 2 2" xfId="779"/>
    <cellStyle name="Notas 29 3" xfId="435"/>
    <cellStyle name="Notas 29 3 2" xfId="780"/>
    <cellStyle name="Notas 29 4" xfId="436"/>
    <cellStyle name="Notas 29 4 2" xfId="781"/>
    <cellStyle name="Notas 29 5" xfId="437"/>
    <cellStyle name="Notas 29 5 2" xfId="782"/>
    <cellStyle name="Notas 29 6" xfId="438"/>
    <cellStyle name="Notas 29 6 2" xfId="783"/>
    <cellStyle name="Notas 29 7" xfId="778"/>
    <cellStyle name="Notas 3" xfId="439"/>
    <cellStyle name="Notas 3 2" xfId="440"/>
    <cellStyle name="Notas 3 2 2" xfId="785"/>
    <cellStyle name="Notas 3 3" xfId="441"/>
    <cellStyle name="Notas 3 3 2" xfId="786"/>
    <cellStyle name="Notas 3 4" xfId="442"/>
    <cellStyle name="Notas 3 4 2" xfId="787"/>
    <cellStyle name="Notas 3 5" xfId="443"/>
    <cellStyle name="Notas 3 5 2" xfId="788"/>
    <cellStyle name="Notas 3 6" xfId="444"/>
    <cellStyle name="Notas 3 6 2" xfId="789"/>
    <cellStyle name="Notas 3 7" xfId="445"/>
    <cellStyle name="Notas 3 7 2" xfId="790"/>
    <cellStyle name="Notas 3 8" xfId="446"/>
    <cellStyle name="Notas 3 8 2" xfId="791"/>
    <cellStyle name="Notas 3 9" xfId="784"/>
    <cellStyle name="Notas 30" xfId="447"/>
    <cellStyle name="Notas 30 2" xfId="448"/>
    <cellStyle name="Notas 30 2 2" xfId="793"/>
    <cellStyle name="Notas 30 3" xfId="449"/>
    <cellStyle name="Notas 30 3 2" xfId="794"/>
    <cellStyle name="Notas 30 4" xfId="450"/>
    <cellStyle name="Notas 30 4 2" xfId="795"/>
    <cellStyle name="Notas 30 5" xfId="451"/>
    <cellStyle name="Notas 30 5 2" xfId="796"/>
    <cellStyle name="Notas 30 6" xfId="792"/>
    <cellStyle name="Notas 31" xfId="452"/>
    <cellStyle name="Notas 31 2" xfId="453"/>
    <cellStyle name="Notas 31 2 2" xfId="798"/>
    <cellStyle name="Notas 31 3" xfId="454"/>
    <cellStyle name="Notas 31 3 2" xfId="799"/>
    <cellStyle name="Notas 31 4" xfId="455"/>
    <cellStyle name="Notas 31 4 2" xfId="800"/>
    <cellStyle name="Notas 31 5" xfId="456"/>
    <cellStyle name="Notas 31 5 2" xfId="801"/>
    <cellStyle name="Notas 31 6" xfId="797"/>
    <cellStyle name="Notas 32" xfId="457"/>
    <cellStyle name="Notas 32 2" xfId="458"/>
    <cellStyle name="Notas 32 2 2" xfId="803"/>
    <cellStyle name="Notas 32 3" xfId="459"/>
    <cellStyle name="Notas 32 3 2" xfId="804"/>
    <cellStyle name="Notas 32 4" xfId="460"/>
    <cellStyle name="Notas 32 4 2" xfId="805"/>
    <cellStyle name="Notas 32 5" xfId="461"/>
    <cellStyle name="Notas 32 5 2" xfId="806"/>
    <cellStyle name="Notas 32 6" xfId="802"/>
    <cellStyle name="Notas 33" xfId="462"/>
    <cellStyle name="Notas 33 2" xfId="463"/>
    <cellStyle name="Notas 33 2 2" xfId="808"/>
    <cellStyle name="Notas 33 3" xfId="464"/>
    <cellStyle name="Notas 33 3 2" xfId="809"/>
    <cellStyle name="Notas 33 4" xfId="465"/>
    <cellStyle name="Notas 33 4 2" xfId="810"/>
    <cellStyle name="Notas 33 5" xfId="466"/>
    <cellStyle name="Notas 33 5 2" xfId="811"/>
    <cellStyle name="Notas 33 6" xfId="807"/>
    <cellStyle name="Notas 34" xfId="467"/>
    <cellStyle name="Notas 34 2" xfId="468"/>
    <cellStyle name="Notas 34 2 2" xfId="813"/>
    <cellStyle name="Notas 34 3" xfId="469"/>
    <cellStyle name="Notas 34 3 2" xfId="814"/>
    <cellStyle name="Notas 34 4" xfId="470"/>
    <cellStyle name="Notas 34 4 2" xfId="815"/>
    <cellStyle name="Notas 34 5" xfId="471"/>
    <cellStyle name="Notas 34 5 2" xfId="816"/>
    <cellStyle name="Notas 34 6" xfId="812"/>
    <cellStyle name="Notas 35" xfId="472"/>
    <cellStyle name="Notas 35 2" xfId="473"/>
    <cellStyle name="Notas 35 2 2" xfId="818"/>
    <cellStyle name="Notas 35 3" xfId="474"/>
    <cellStyle name="Notas 35 3 2" xfId="819"/>
    <cellStyle name="Notas 35 4" xfId="475"/>
    <cellStyle name="Notas 35 4 2" xfId="820"/>
    <cellStyle name="Notas 35 5" xfId="476"/>
    <cellStyle name="Notas 35 5 2" xfId="821"/>
    <cellStyle name="Notas 35 6" xfId="817"/>
    <cellStyle name="Notas 36" xfId="477"/>
    <cellStyle name="Notas 36 2" xfId="478"/>
    <cellStyle name="Notas 36 2 2" xfId="823"/>
    <cellStyle name="Notas 36 3" xfId="479"/>
    <cellStyle name="Notas 36 3 2" xfId="824"/>
    <cellStyle name="Notas 36 4" xfId="480"/>
    <cellStyle name="Notas 36 4 2" xfId="825"/>
    <cellStyle name="Notas 36 5" xfId="481"/>
    <cellStyle name="Notas 36 5 2" xfId="826"/>
    <cellStyle name="Notas 36 6" xfId="822"/>
    <cellStyle name="Notas 37" xfId="482"/>
    <cellStyle name="Notas 37 2" xfId="483"/>
    <cellStyle name="Notas 37 2 2" xfId="828"/>
    <cellStyle name="Notas 37 3" xfId="484"/>
    <cellStyle name="Notas 37 3 2" xfId="829"/>
    <cellStyle name="Notas 37 4" xfId="485"/>
    <cellStyle name="Notas 37 4 2" xfId="830"/>
    <cellStyle name="Notas 37 5" xfId="486"/>
    <cellStyle name="Notas 37 5 2" xfId="831"/>
    <cellStyle name="Notas 37 6" xfId="827"/>
    <cellStyle name="Notas 38" xfId="487"/>
    <cellStyle name="Notas 38 2" xfId="488"/>
    <cellStyle name="Notas 38 2 2" xfId="833"/>
    <cellStyle name="Notas 38 3" xfId="489"/>
    <cellStyle name="Notas 38 3 2" xfId="834"/>
    <cellStyle name="Notas 38 4" xfId="490"/>
    <cellStyle name="Notas 38 4 2" xfId="835"/>
    <cellStyle name="Notas 38 5" xfId="491"/>
    <cellStyle name="Notas 38 5 2" xfId="836"/>
    <cellStyle name="Notas 38 6" xfId="832"/>
    <cellStyle name="Notas 39" xfId="492"/>
    <cellStyle name="Notas 39 2" xfId="493"/>
    <cellStyle name="Notas 39 2 2" xfId="838"/>
    <cellStyle name="Notas 39 3" xfId="494"/>
    <cellStyle name="Notas 39 3 2" xfId="839"/>
    <cellStyle name="Notas 39 4" xfId="495"/>
    <cellStyle name="Notas 39 4 2" xfId="840"/>
    <cellStyle name="Notas 39 5" xfId="496"/>
    <cellStyle name="Notas 39 5 2" xfId="841"/>
    <cellStyle name="Notas 39 6" xfId="837"/>
    <cellStyle name="Notas 4" xfId="497"/>
    <cellStyle name="Notas 4 2" xfId="498"/>
    <cellStyle name="Notas 4 2 2" xfId="843"/>
    <cellStyle name="Notas 4 3" xfId="499"/>
    <cellStyle name="Notas 4 3 2" xfId="844"/>
    <cellStyle name="Notas 4 4" xfId="500"/>
    <cellStyle name="Notas 4 4 2" xfId="845"/>
    <cellStyle name="Notas 4 5" xfId="501"/>
    <cellStyle name="Notas 4 5 2" xfId="846"/>
    <cellStyle name="Notas 4 6" xfId="502"/>
    <cellStyle name="Notas 4 6 2" xfId="847"/>
    <cellStyle name="Notas 4 7" xfId="503"/>
    <cellStyle name="Notas 4 7 2" xfId="848"/>
    <cellStyle name="Notas 4 8" xfId="504"/>
    <cellStyle name="Notas 4 8 2" xfId="849"/>
    <cellStyle name="Notas 4 9" xfId="842"/>
    <cellStyle name="Notas 40" xfId="505"/>
    <cellStyle name="Notas 40 2" xfId="506"/>
    <cellStyle name="Notas 40 2 2" xfId="851"/>
    <cellStyle name="Notas 40 3" xfId="507"/>
    <cellStyle name="Notas 40 3 2" xfId="852"/>
    <cellStyle name="Notas 40 4" xfId="508"/>
    <cellStyle name="Notas 40 4 2" xfId="853"/>
    <cellStyle name="Notas 40 5" xfId="509"/>
    <cellStyle name="Notas 40 5 2" xfId="854"/>
    <cellStyle name="Notas 40 6" xfId="850"/>
    <cellStyle name="Notas 41" xfId="510"/>
    <cellStyle name="Notas 41 2" xfId="511"/>
    <cellStyle name="Notas 41 2 2" xfId="856"/>
    <cellStyle name="Notas 41 3" xfId="512"/>
    <cellStyle name="Notas 41 3 2" xfId="857"/>
    <cellStyle name="Notas 41 4" xfId="513"/>
    <cellStyle name="Notas 41 4 2" xfId="858"/>
    <cellStyle name="Notas 41 5" xfId="514"/>
    <cellStyle name="Notas 41 5 2" xfId="859"/>
    <cellStyle name="Notas 41 6" xfId="855"/>
    <cellStyle name="Notas 42" xfId="515"/>
    <cellStyle name="Notas 42 2" xfId="516"/>
    <cellStyle name="Notas 42 2 2" xfId="861"/>
    <cellStyle name="Notas 42 3" xfId="517"/>
    <cellStyle name="Notas 42 3 2" xfId="862"/>
    <cellStyle name="Notas 42 4" xfId="518"/>
    <cellStyle name="Notas 42 4 2" xfId="863"/>
    <cellStyle name="Notas 42 5" xfId="519"/>
    <cellStyle name="Notas 42 5 2" xfId="864"/>
    <cellStyle name="Notas 42 6" xfId="860"/>
    <cellStyle name="Notas 43" xfId="520"/>
    <cellStyle name="Notas 43 2" xfId="521"/>
    <cellStyle name="Notas 43 2 2" xfId="866"/>
    <cellStyle name="Notas 43 3" xfId="522"/>
    <cellStyle name="Notas 43 3 2" xfId="867"/>
    <cellStyle name="Notas 43 4" xfId="523"/>
    <cellStyle name="Notas 43 4 2" xfId="868"/>
    <cellStyle name="Notas 43 5" xfId="524"/>
    <cellStyle name="Notas 43 5 2" xfId="869"/>
    <cellStyle name="Notas 43 6" xfId="865"/>
    <cellStyle name="Notas 44" xfId="525"/>
    <cellStyle name="Notas 44 2" xfId="526"/>
    <cellStyle name="Notas 44 2 2" xfId="871"/>
    <cellStyle name="Notas 44 3" xfId="527"/>
    <cellStyle name="Notas 44 3 2" xfId="872"/>
    <cellStyle name="Notas 44 4" xfId="528"/>
    <cellStyle name="Notas 44 4 2" xfId="873"/>
    <cellStyle name="Notas 44 5" xfId="529"/>
    <cellStyle name="Notas 44 5 2" xfId="874"/>
    <cellStyle name="Notas 44 6" xfId="870"/>
    <cellStyle name="Notas 45" xfId="530"/>
    <cellStyle name="Notas 45 2" xfId="531"/>
    <cellStyle name="Notas 45 2 2" xfId="876"/>
    <cellStyle name="Notas 45 3" xfId="532"/>
    <cellStyle name="Notas 45 3 2" xfId="877"/>
    <cellStyle name="Notas 45 4" xfId="533"/>
    <cellStyle name="Notas 45 4 2" xfId="878"/>
    <cellStyle name="Notas 45 5" xfId="534"/>
    <cellStyle name="Notas 45 5 2" xfId="879"/>
    <cellStyle name="Notas 45 6" xfId="875"/>
    <cellStyle name="Notas 46" xfId="535"/>
    <cellStyle name="Notas 46 2" xfId="536"/>
    <cellStyle name="Notas 46 2 2" xfId="881"/>
    <cellStyle name="Notas 46 3" xfId="537"/>
    <cellStyle name="Notas 46 3 2" xfId="882"/>
    <cellStyle name="Notas 46 4" xfId="538"/>
    <cellStyle name="Notas 46 4 2" xfId="883"/>
    <cellStyle name="Notas 46 5" xfId="539"/>
    <cellStyle name="Notas 46 5 2" xfId="884"/>
    <cellStyle name="Notas 46 6" xfId="880"/>
    <cellStyle name="Notas 47" xfId="540"/>
    <cellStyle name="Notas 47 2" xfId="541"/>
    <cellStyle name="Notas 47 2 2" xfId="886"/>
    <cellStyle name="Notas 47 3" xfId="542"/>
    <cellStyle name="Notas 47 3 2" xfId="887"/>
    <cellStyle name="Notas 47 4" xfId="543"/>
    <cellStyle name="Notas 47 4 2" xfId="888"/>
    <cellStyle name="Notas 47 5" xfId="885"/>
    <cellStyle name="Notas 48" xfId="544"/>
    <cellStyle name="Notas 48 2" xfId="545"/>
    <cellStyle name="Notas 48 2 2" xfId="890"/>
    <cellStyle name="Notas 48 3" xfId="546"/>
    <cellStyle name="Notas 48 3 2" xfId="891"/>
    <cellStyle name="Notas 48 4" xfId="547"/>
    <cellStyle name="Notas 48 4 2" xfId="892"/>
    <cellStyle name="Notas 48 5" xfId="889"/>
    <cellStyle name="Notas 49" xfId="548"/>
    <cellStyle name="Notas 49 2" xfId="549"/>
    <cellStyle name="Notas 49 2 2" xfId="894"/>
    <cellStyle name="Notas 49 3" xfId="550"/>
    <cellStyle name="Notas 49 3 2" xfId="895"/>
    <cellStyle name="Notas 49 4" xfId="551"/>
    <cellStyle name="Notas 49 4 2" xfId="896"/>
    <cellStyle name="Notas 49 5" xfId="893"/>
    <cellStyle name="Notas 5" xfId="552"/>
    <cellStyle name="Notas 5 2" xfId="553"/>
    <cellStyle name="Notas 5 2 2" xfId="898"/>
    <cellStyle name="Notas 5 3" xfId="554"/>
    <cellStyle name="Notas 5 3 2" xfId="899"/>
    <cellStyle name="Notas 5 4" xfId="555"/>
    <cellStyle name="Notas 5 4 2" xfId="900"/>
    <cellStyle name="Notas 5 5" xfId="556"/>
    <cellStyle name="Notas 5 5 2" xfId="901"/>
    <cellStyle name="Notas 5 6" xfId="557"/>
    <cellStyle name="Notas 5 6 2" xfId="902"/>
    <cellStyle name="Notas 5 7" xfId="558"/>
    <cellStyle name="Notas 5 7 2" xfId="903"/>
    <cellStyle name="Notas 5 8" xfId="559"/>
    <cellStyle name="Notas 5 8 2" xfId="904"/>
    <cellStyle name="Notas 5 9" xfId="897"/>
    <cellStyle name="Notas 50" xfId="560"/>
    <cellStyle name="Notas 50 2" xfId="561"/>
    <cellStyle name="Notas 50 2 2" xfId="906"/>
    <cellStyle name="Notas 50 3" xfId="562"/>
    <cellStyle name="Notas 50 3 2" xfId="907"/>
    <cellStyle name="Notas 50 4" xfId="563"/>
    <cellStyle name="Notas 50 4 2" xfId="908"/>
    <cellStyle name="Notas 50 5" xfId="905"/>
    <cellStyle name="Notas 51" xfId="564"/>
    <cellStyle name="Notas 51 2" xfId="565"/>
    <cellStyle name="Notas 51 2 2" xfId="910"/>
    <cellStyle name="Notas 51 3" xfId="566"/>
    <cellStyle name="Notas 51 3 2" xfId="911"/>
    <cellStyle name="Notas 51 4" xfId="567"/>
    <cellStyle name="Notas 51 4 2" xfId="912"/>
    <cellStyle name="Notas 51 5" xfId="909"/>
    <cellStyle name="Notas 52" xfId="568"/>
    <cellStyle name="Notas 52 2" xfId="569"/>
    <cellStyle name="Notas 52 2 2" xfId="914"/>
    <cellStyle name="Notas 52 3" xfId="570"/>
    <cellStyle name="Notas 52 3 2" xfId="915"/>
    <cellStyle name="Notas 52 4" xfId="571"/>
    <cellStyle name="Notas 52 4 2" xfId="916"/>
    <cellStyle name="Notas 52 5" xfId="913"/>
    <cellStyle name="Notas 53" xfId="572"/>
    <cellStyle name="Notas 53 2" xfId="573"/>
    <cellStyle name="Notas 53 2 2" xfId="918"/>
    <cellStyle name="Notas 53 3" xfId="574"/>
    <cellStyle name="Notas 53 3 2" xfId="919"/>
    <cellStyle name="Notas 53 4" xfId="575"/>
    <cellStyle name="Notas 53 4 2" xfId="920"/>
    <cellStyle name="Notas 53 5" xfId="917"/>
    <cellStyle name="Notas 54" xfId="576"/>
    <cellStyle name="Notas 54 2" xfId="577"/>
    <cellStyle name="Notas 54 2 2" xfId="922"/>
    <cellStyle name="Notas 54 3" xfId="578"/>
    <cellStyle name="Notas 54 3 2" xfId="923"/>
    <cellStyle name="Notas 54 4" xfId="579"/>
    <cellStyle name="Notas 54 4 2" xfId="924"/>
    <cellStyle name="Notas 54 5" xfId="921"/>
    <cellStyle name="Notas 55" xfId="580"/>
    <cellStyle name="Notas 55 2" xfId="581"/>
    <cellStyle name="Notas 55 2 2" xfId="926"/>
    <cellStyle name="Notas 55 3" xfId="582"/>
    <cellStyle name="Notas 55 3 2" xfId="927"/>
    <cellStyle name="Notas 55 4" xfId="583"/>
    <cellStyle name="Notas 55 4 2" xfId="928"/>
    <cellStyle name="Notas 55 5" xfId="925"/>
    <cellStyle name="Notas 56" xfId="584"/>
    <cellStyle name="Notas 56 2" xfId="585"/>
    <cellStyle name="Notas 56 2 2" xfId="930"/>
    <cellStyle name="Notas 56 3" xfId="586"/>
    <cellStyle name="Notas 56 3 2" xfId="931"/>
    <cellStyle name="Notas 56 4" xfId="587"/>
    <cellStyle name="Notas 56 4 2" xfId="932"/>
    <cellStyle name="Notas 56 5" xfId="929"/>
    <cellStyle name="Notas 57" xfId="588"/>
    <cellStyle name="Notas 57 2" xfId="589"/>
    <cellStyle name="Notas 57 2 2" xfId="934"/>
    <cellStyle name="Notas 57 3" xfId="590"/>
    <cellStyle name="Notas 57 3 2" xfId="935"/>
    <cellStyle name="Notas 57 4" xfId="933"/>
    <cellStyle name="Notas 58" xfId="591"/>
    <cellStyle name="Notas 58 2" xfId="592"/>
    <cellStyle name="Notas 58 2 2" xfId="937"/>
    <cellStyle name="Notas 58 3" xfId="593"/>
    <cellStyle name="Notas 58 3 2" xfId="938"/>
    <cellStyle name="Notas 58 4" xfId="936"/>
    <cellStyle name="Notas 59" xfId="594"/>
    <cellStyle name="Notas 59 2" xfId="595"/>
    <cellStyle name="Notas 59 2 2" xfId="940"/>
    <cellStyle name="Notas 59 3" xfId="596"/>
    <cellStyle name="Notas 59 3 2" xfId="941"/>
    <cellStyle name="Notas 59 4" xfId="939"/>
    <cellStyle name="Notas 6" xfId="597"/>
    <cellStyle name="Notas 6 2" xfId="598"/>
    <cellStyle name="Notas 6 2 2" xfId="943"/>
    <cellStyle name="Notas 6 3" xfId="599"/>
    <cellStyle name="Notas 6 3 2" xfId="944"/>
    <cellStyle name="Notas 6 4" xfId="600"/>
    <cellStyle name="Notas 6 4 2" xfId="945"/>
    <cellStyle name="Notas 6 5" xfId="601"/>
    <cellStyle name="Notas 6 5 2" xfId="946"/>
    <cellStyle name="Notas 6 6" xfId="602"/>
    <cellStyle name="Notas 6 6 2" xfId="947"/>
    <cellStyle name="Notas 6 7" xfId="603"/>
    <cellStyle name="Notas 6 7 2" xfId="948"/>
    <cellStyle name="Notas 6 8" xfId="604"/>
    <cellStyle name="Notas 6 8 2" xfId="949"/>
    <cellStyle name="Notas 6 9" xfId="942"/>
    <cellStyle name="Notas 60" xfId="605"/>
    <cellStyle name="Notas 60 2" xfId="606"/>
    <cellStyle name="Notas 60 2 2" xfId="951"/>
    <cellStyle name="Notas 60 3" xfId="607"/>
    <cellStyle name="Notas 60 3 2" xfId="952"/>
    <cellStyle name="Notas 60 4" xfId="950"/>
    <cellStyle name="Notas 61" xfId="608"/>
    <cellStyle name="Notas 61 2" xfId="609"/>
    <cellStyle name="Notas 61 2 2" xfId="954"/>
    <cellStyle name="Notas 61 3" xfId="610"/>
    <cellStyle name="Notas 61 3 2" xfId="955"/>
    <cellStyle name="Notas 61 4" xfId="953"/>
    <cellStyle name="Notas 62" xfId="611"/>
    <cellStyle name="Notas 62 2" xfId="612"/>
    <cellStyle name="Notas 62 2 2" xfId="957"/>
    <cellStyle name="Notas 62 3" xfId="613"/>
    <cellStyle name="Notas 62 3 2" xfId="958"/>
    <cellStyle name="Notas 62 4" xfId="956"/>
    <cellStyle name="Notas 63" xfId="614"/>
    <cellStyle name="Notas 63 2" xfId="615"/>
    <cellStyle name="Notas 63 2 2" xfId="960"/>
    <cellStyle name="Notas 63 3" xfId="616"/>
    <cellStyle name="Notas 63 3 2" xfId="961"/>
    <cellStyle name="Notas 63 4" xfId="959"/>
    <cellStyle name="Notas 64" xfId="617"/>
    <cellStyle name="Notas 64 2" xfId="618"/>
    <cellStyle name="Notas 64 2 2" xfId="963"/>
    <cellStyle name="Notas 64 3" xfId="619"/>
    <cellStyle name="Notas 64 3 2" xfId="964"/>
    <cellStyle name="Notas 64 4" xfId="962"/>
    <cellStyle name="Notas 65" xfId="620"/>
    <cellStyle name="Notas 65 2" xfId="621"/>
    <cellStyle name="Notas 65 2 2" xfId="966"/>
    <cellStyle name="Notas 65 3" xfId="622"/>
    <cellStyle name="Notas 65 3 2" xfId="967"/>
    <cellStyle name="Notas 65 4" xfId="965"/>
    <cellStyle name="Notas 66" xfId="623"/>
    <cellStyle name="Notas 66 2" xfId="624"/>
    <cellStyle name="Notas 66 2 2" xfId="969"/>
    <cellStyle name="Notas 66 3" xfId="625"/>
    <cellStyle name="Notas 66 3 2" xfId="970"/>
    <cellStyle name="Notas 66 4" xfId="968"/>
    <cellStyle name="Notas 67" xfId="626"/>
    <cellStyle name="Notas 67 2" xfId="627"/>
    <cellStyle name="Notas 67 2 2" xfId="972"/>
    <cellStyle name="Notas 67 3" xfId="628"/>
    <cellStyle name="Notas 67 3 2" xfId="973"/>
    <cellStyle name="Notas 67 4" xfId="971"/>
    <cellStyle name="Notas 68" xfId="629"/>
    <cellStyle name="Notas 68 2" xfId="630"/>
    <cellStyle name="Notas 68 2 2" xfId="975"/>
    <cellStyle name="Notas 68 3" xfId="974"/>
    <cellStyle name="Notas 69" xfId="631"/>
    <cellStyle name="Notas 69 2" xfId="632"/>
    <cellStyle name="Notas 69 2 2" xfId="977"/>
    <cellStyle name="Notas 69 3" xfId="976"/>
    <cellStyle name="Notas 7" xfId="633"/>
    <cellStyle name="Notas 7 2" xfId="634"/>
    <cellStyle name="Notas 7 2 2" xfId="979"/>
    <cellStyle name="Notas 7 3" xfId="635"/>
    <cellStyle name="Notas 7 3 2" xfId="980"/>
    <cellStyle name="Notas 7 4" xfId="636"/>
    <cellStyle name="Notas 7 4 2" xfId="981"/>
    <cellStyle name="Notas 7 5" xfId="637"/>
    <cellStyle name="Notas 7 5 2" xfId="982"/>
    <cellStyle name="Notas 7 6" xfId="638"/>
    <cellStyle name="Notas 7 6 2" xfId="983"/>
    <cellStyle name="Notas 7 7" xfId="639"/>
    <cellStyle name="Notas 7 7 2" xfId="984"/>
    <cellStyle name="Notas 7 8" xfId="640"/>
    <cellStyle name="Notas 7 8 2" xfId="985"/>
    <cellStyle name="Notas 7 9" xfId="978"/>
    <cellStyle name="Notas 70" xfId="641"/>
    <cellStyle name="Notas 70 2" xfId="642"/>
    <cellStyle name="Notas 70 2 2" xfId="987"/>
    <cellStyle name="Notas 70 3" xfId="986"/>
    <cellStyle name="Notas 71" xfId="643"/>
    <cellStyle name="Notas 71 2" xfId="644"/>
    <cellStyle name="Notas 71 2 2" xfId="989"/>
    <cellStyle name="Notas 71 3" xfId="988"/>
    <cellStyle name="Notas 72" xfId="645"/>
    <cellStyle name="Notas 72 2" xfId="646"/>
    <cellStyle name="Notas 72 2 2" xfId="991"/>
    <cellStyle name="Notas 72 3" xfId="990"/>
    <cellStyle name="Notas 73" xfId="647"/>
    <cellStyle name="Notas 73 2" xfId="648"/>
    <cellStyle name="Notas 73 2 2" xfId="993"/>
    <cellStyle name="Notas 73 3" xfId="992"/>
    <cellStyle name="Notas 74" xfId="649"/>
    <cellStyle name="Notas 74 2" xfId="650"/>
    <cellStyle name="Notas 74 2 2" xfId="995"/>
    <cellStyle name="Notas 74 3" xfId="994"/>
    <cellStyle name="Notas 75" xfId="651"/>
    <cellStyle name="Notas 75 2" xfId="652"/>
    <cellStyle name="Notas 75 2 2" xfId="997"/>
    <cellStyle name="Notas 75 3" xfId="996"/>
    <cellStyle name="Notas 76" xfId="653"/>
    <cellStyle name="Notas 76 2" xfId="654"/>
    <cellStyle name="Notas 76 2 2" xfId="999"/>
    <cellStyle name="Notas 76 3" xfId="998"/>
    <cellStyle name="Notas 77" xfId="655"/>
    <cellStyle name="Notas 77 2" xfId="656"/>
    <cellStyle name="Notas 77 2 2" xfId="1001"/>
    <cellStyle name="Notas 77 3" xfId="1000"/>
    <cellStyle name="Notas 78" xfId="657"/>
    <cellStyle name="Notas 78 2" xfId="658"/>
    <cellStyle name="Notas 78 2 2" xfId="1003"/>
    <cellStyle name="Notas 78 3" xfId="1002"/>
    <cellStyle name="Notas 79" xfId="659"/>
    <cellStyle name="Notas 79 2" xfId="660"/>
    <cellStyle name="Notas 79 2 2" xfId="1005"/>
    <cellStyle name="Notas 79 3" xfId="1004"/>
    <cellStyle name="Notas 8" xfId="661"/>
    <cellStyle name="Notas 8 2" xfId="662"/>
    <cellStyle name="Notas 8 2 2" xfId="1007"/>
    <cellStyle name="Notas 8 3" xfId="663"/>
    <cellStyle name="Notas 8 3 2" xfId="1008"/>
    <cellStyle name="Notas 8 4" xfId="664"/>
    <cellStyle name="Notas 8 4 2" xfId="1009"/>
    <cellStyle name="Notas 8 5" xfId="665"/>
    <cellStyle name="Notas 8 5 2" xfId="1010"/>
    <cellStyle name="Notas 8 6" xfId="666"/>
    <cellStyle name="Notas 8 6 2" xfId="1011"/>
    <cellStyle name="Notas 8 7" xfId="667"/>
    <cellStyle name="Notas 8 7 2" xfId="1012"/>
    <cellStyle name="Notas 8 8" xfId="668"/>
    <cellStyle name="Notas 8 8 2" xfId="1013"/>
    <cellStyle name="Notas 8 9" xfId="1006"/>
    <cellStyle name="Notas 80" xfId="669"/>
    <cellStyle name="Notas 80 2" xfId="670"/>
    <cellStyle name="Notas 80 2 2" xfId="1015"/>
    <cellStyle name="Notas 80 3" xfId="1014"/>
    <cellStyle name="Notas 81" xfId="671"/>
    <cellStyle name="Notas 81 2" xfId="672"/>
    <cellStyle name="Notas 81 2 2" xfId="1017"/>
    <cellStyle name="Notas 81 3" xfId="1016"/>
    <cellStyle name="Notas 82" xfId="673"/>
    <cellStyle name="Notas 82 2" xfId="674"/>
    <cellStyle name="Notas 82 2 2" xfId="1019"/>
    <cellStyle name="Notas 82 3" xfId="1018"/>
    <cellStyle name="Notas 83" xfId="675"/>
    <cellStyle name="Notas 83 2" xfId="676"/>
    <cellStyle name="Notas 83 2 2" xfId="1021"/>
    <cellStyle name="Notas 83 3" xfId="1020"/>
    <cellStyle name="Notas 84" xfId="677"/>
    <cellStyle name="Notas 84 2" xfId="678"/>
    <cellStyle name="Notas 84 2 2" xfId="1023"/>
    <cellStyle name="Notas 84 3" xfId="1022"/>
    <cellStyle name="Notas 85" xfId="679"/>
    <cellStyle name="Notas 85 2" xfId="1024"/>
    <cellStyle name="Notas 86" xfId="680"/>
    <cellStyle name="Notas 86 2" xfId="1025"/>
    <cellStyle name="Notas 87" xfId="681"/>
    <cellStyle name="Notas 87 2" xfId="1026"/>
    <cellStyle name="Notas 88" xfId="682"/>
    <cellStyle name="Notas 88 2" xfId="1027"/>
    <cellStyle name="Notas 89" xfId="683"/>
    <cellStyle name="Notas 89 2" xfId="1028"/>
    <cellStyle name="Notas 9" xfId="684"/>
    <cellStyle name="Notas 9 2" xfId="685"/>
    <cellStyle name="Notas 9 2 2" xfId="1030"/>
    <cellStyle name="Notas 9 3" xfId="686"/>
    <cellStyle name="Notas 9 3 2" xfId="1031"/>
    <cellStyle name="Notas 9 4" xfId="687"/>
    <cellStyle name="Notas 9 4 2" xfId="1032"/>
    <cellStyle name="Notas 9 5" xfId="688"/>
    <cellStyle name="Notas 9 5 2" xfId="1033"/>
    <cellStyle name="Notas 9 6" xfId="689"/>
    <cellStyle name="Notas 9 6 2" xfId="1034"/>
    <cellStyle name="Notas 9 7" xfId="690"/>
    <cellStyle name="Notas 9 7 2" xfId="1035"/>
    <cellStyle name="Notas 9 8" xfId="691"/>
    <cellStyle name="Notas 9 8 2" xfId="1036"/>
    <cellStyle name="Notas 9 9" xfId="1029"/>
    <cellStyle name="Notas 90" xfId="692"/>
    <cellStyle name="Notas 90 2" xfId="1037"/>
    <cellStyle name="Notas 91" xfId="693"/>
    <cellStyle name="Notas 91 2" xfId="1038"/>
    <cellStyle name="Notas 92" xfId="694"/>
    <cellStyle name="Notas 92 2" xfId="1039"/>
    <cellStyle name="Percent" xfId="2" builtinId="5"/>
    <cellStyle name="Percent 2" xfId="695"/>
    <cellStyle name="Percent 3" xfId="700"/>
    <cellStyle name="Porcentual 2" xfId="696"/>
    <cellStyle name="Porcentual 3" xfId="697"/>
    <cellStyle name="Product_name" xfId="698"/>
    <cellStyle name="Step" xfId="699"/>
  </cellStyles>
  <dxfs count="250"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font>
        <b val="0"/>
        <i/>
        <color theme="8" tint="-0.499984740745262"/>
      </font>
      <fill>
        <patternFill>
          <bgColor theme="8" tint="0.79998168889431442"/>
        </patternFill>
      </fill>
    </dxf>
    <dxf>
      <numFmt numFmtId="197" formatCode="yyyy"/>
    </dxf>
    <dxf>
      <numFmt numFmtId="197" formatCode="yyyy"/>
    </dxf>
    <dxf>
      <font>
        <color rgb="FF00B050"/>
      </font>
    </dxf>
    <dxf>
      <font>
        <color auto="1"/>
      </font>
    </dxf>
    <dxf>
      <font>
        <color rgb="FFFF0000"/>
      </font>
    </dxf>
    <dxf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border>
        <left/>
        <right/>
        <top style="thin">
          <color theme="0" tint="-0.499984740745262"/>
        </top>
        <bottom/>
        <vertical/>
        <horizontal/>
      </border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 val="0"/>
        <i/>
        <strike val="0"/>
        <color theme="8" tint="-0.499984740745262"/>
      </font>
      <fill>
        <patternFill>
          <bgColor theme="8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9"/>
    </mc:Choice>
    <mc:Fallback>
      <c:style val="39"/>
    </mc:Fallback>
  </mc:AlternateContent>
  <c:chart>
    <c:title>
      <c:tx>
        <c:strRef>
          <c:f>'MFI Home'!$B$44</c:f>
          <c:strCache>
            <c:ptCount val="1"/>
            <c:pt idx="0">
              <c:v>Fund</c:v>
            </c:pt>
          </c:strCache>
        </c:strRef>
      </c:tx>
      <c:layout>
        <c:manualLayout>
          <c:xMode val="edge"/>
          <c:yMode val="edge"/>
          <c:x val="0.20588432794115888"/>
          <c:y val="3.9606847856968212E-2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653285556697924E-3"/>
          <c:y val="0.19277997342607656"/>
          <c:w val="0.8301885979046113"/>
          <c:h val="0.64920519369534901"/>
        </c:manualLayout>
      </c:layout>
      <c:ofPieChart>
        <c:ofPieType val="bar"/>
        <c:varyColors val="1"/>
        <c:ser>
          <c:idx val="0"/>
          <c:order val="0"/>
          <c:explosion val="27"/>
          <c:dLbls>
            <c:dLbl>
              <c:idx val="0"/>
              <c:layout/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layout/>
              <c:tx>
                <c:strRef>
                  <c:f>'MFI Home'!$B$19</c:f>
                  <c:strCache>
                    <c:ptCount val="1"/>
                    <c:pt idx="0">
                      <c:v>#NAME?</c:v>
                    </c:pt>
                  </c:strCache>
                </c:strRef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cat>
            <c:strRef>
              <c:f>'MFI Home'!$L$34:$L$41</c:f>
              <c:strCache>
                <c:ptCount val="1"/>
                <c:pt idx="0">
                  <c:v>#NAME?</c:v>
                </c:pt>
              </c:strCache>
            </c:strRef>
          </c:cat>
          <c:val>
            <c:numRef>
              <c:f>'MFI Home'!$M$34:$M$41</c:f>
              <c:numCache>
                <c:formatCode>#,##0_);[Red]\(#,##0\)</c:formatCode>
                <c:ptCount val="8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gapWidth val="100"/>
        <c:splitType val="cust"/>
        <c:custSplit>
          <c:secondPiePt val="1"/>
          <c:secondPiePt val="2"/>
          <c:secondPiePt val="3"/>
          <c:secondPiePt val="4"/>
          <c:secondPiePt val="5"/>
          <c:secondPiePt val="6"/>
          <c:secondPiePt val="7"/>
        </c:custSplit>
        <c:secondPieSize val="75"/>
        <c:serLines/>
      </c:ofPieChart>
    </c:plotArea>
    <c:legend>
      <c:legendPos val="r"/>
      <c:legendEntry>
        <c:idx val="0"/>
        <c:delete val="1"/>
      </c:legendEntry>
      <c:layout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0"/>
    <c:dispBlanksAs val="gap"/>
    <c:showDLblsOverMax val="0"/>
  </c:chart>
  <c:spPr>
    <a:noFill/>
    <a:ln w="9525" cap="flat" cmpd="sng" algn="ctr">
      <a:solidFill>
        <a:schemeClr val="bg1">
          <a:lumMod val="6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Expenses (as % of GLP) </a:t>
            </a:r>
          </a:p>
        </c:rich>
      </c:tx>
      <c:layout>
        <c:manualLayout>
          <c:xMode val="edge"/>
          <c:yMode val="edge"/>
          <c:x val="0.29467683276605788"/>
          <c:y val="4.593312873298948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99755248595471"/>
          <c:y val="0.15566013627583591"/>
          <c:w val="0.79162866058490156"/>
          <c:h val="0.514192812989989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Assessment'!$AU$9</c:f>
              <c:strCache>
                <c:ptCount val="1"/>
                <c:pt idx="0">
                  <c:v>Op. Exp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'Risk Assessment'!$AV$9:$BG$9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'Risk Assessment'!$AU$10</c:f>
              <c:strCache>
                <c:ptCount val="1"/>
                <c:pt idx="0">
                  <c:v>Fin. Exp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'Risk Assessment'!$AV$10:$BG$10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'Risk Assessment'!$AU$11</c:f>
              <c:strCache>
                <c:ptCount val="1"/>
                <c:pt idx="0">
                  <c:v>Prov. Exp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'Risk Assessment'!$AV$11:$BG$11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093440"/>
        <c:axId val="198390144"/>
      </c:barChart>
      <c:lineChart>
        <c:grouping val="standard"/>
        <c:varyColors val="0"/>
        <c:ser>
          <c:idx val="3"/>
          <c:order val="3"/>
          <c:tx>
            <c:strRef>
              <c:f>'Risk Assessment'!$AU$13</c:f>
              <c:strCache>
                <c:ptCount val="1"/>
                <c:pt idx="0">
                  <c:v>Portfolio Yield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'Risk Assessment'!$AY$6:$BH$6</c:f>
              <c:numCache>
                <c:formatCode>0.0%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'Risk Assessment'!$AV$13:$BG$13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93440"/>
        <c:axId val="198390144"/>
      </c:lineChart>
      <c:dateAx>
        <c:axId val="19809344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crossAx val="198390144"/>
        <c:crosses val="autoZero"/>
        <c:auto val="1"/>
        <c:lblOffset val="100"/>
        <c:baseTimeUnit val="days"/>
      </c:dateAx>
      <c:valAx>
        <c:axId val="198390144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Margin %</a:t>
                </a:r>
              </a:p>
            </c:rich>
          </c:tx>
          <c:layout>
            <c:manualLayout>
              <c:xMode val="edge"/>
              <c:yMode val="edge"/>
              <c:x val="1.7073401231690041E-2"/>
              <c:y val="0.29874903056230973"/>
            </c:manualLayout>
          </c:layout>
          <c:overlay val="0"/>
        </c:title>
        <c:numFmt formatCode="0.0%" sourceLinked="1"/>
        <c:majorTickMark val="none"/>
        <c:minorTickMark val="none"/>
        <c:tickLblPos val="nextTo"/>
        <c:crossAx val="1980934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3.2508534326959555E-2"/>
          <c:y val="0.77807758425567164"/>
          <c:w val="0.93731142214413365"/>
          <c:h val="0.16402776920227216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Portfolio </a:t>
            </a:r>
            <a:r>
              <a:rPr lang="en-US" sz="1600"/>
              <a:t>Quality</a:t>
            </a:r>
          </a:p>
        </c:rich>
      </c:tx>
      <c:layout>
        <c:manualLayout>
          <c:xMode val="edge"/>
          <c:yMode val="edge"/>
          <c:x val="0.39115725250370575"/>
          <c:y val="2.266666787259707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94201309826098"/>
          <c:y val="0.14258951244535251"/>
          <c:w val="0.85234073493110363"/>
          <c:h val="0.575623443407645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Assessment'!$AU$7</c:f>
              <c:strCache>
                <c:ptCount val="1"/>
                <c:pt idx="0">
                  <c:v>PAR (&gt;30 days) R+R</c:v>
                </c:pt>
              </c:strCache>
            </c:strRef>
          </c:tx>
          <c:spPr>
            <a:ln w="38100"/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'Risk Assessment'!$AV$7:$BG$7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v>Write-Offs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'Risk Assessment'!$AV$6:$BG$6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1568"/>
        <c:axId val="198113152"/>
      </c:barChart>
      <c:valAx>
        <c:axId val="198113152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ot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layout/>
          <c:overlay val="0"/>
        </c:title>
        <c:numFmt formatCode="0.0%" sourceLinked="1"/>
        <c:majorTickMark val="none"/>
        <c:minorTickMark val="none"/>
        <c:tickLblPos val="nextTo"/>
        <c:txPr>
          <a:bodyPr/>
          <a:lstStyle/>
          <a:p>
            <a:pPr>
              <a:defRPr sz="750"/>
            </a:pPr>
            <a:endParaRPr lang="en-US"/>
          </a:p>
        </c:txPr>
        <c:crossAx val="198381568"/>
        <c:crosses val="autoZero"/>
        <c:crossBetween val="between"/>
      </c:valAx>
      <c:dateAx>
        <c:axId val="198381568"/>
        <c:scaling>
          <c:orientation val="minMax"/>
        </c:scaling>
        <c:delete val="1"/>
        <c:axPos val="b"/>
        <c:numFmt formatCode="mmm\-yy" sourceLinked="1"/>
        <c:majorTickMark val="none"/>
        <c:minorTickMark val="none"/>
        <c:tickLblPos val="none"/>
        <c:crossAx val="198113152"/>
        <c:crosses val="autoZero"/>
        <c:auto val="1"/>
        <c:lblOffset val="100"/>
        <c:baseTimeUnit val="days"/>
        <c:majorUnit val="1"/>
        <c:minorUnit val="1"/>
      </c:dateAx>
      <c:dTable>
        <c:showHorzBorder val="1"/>
        <c:showVertBorder val="1"/>
        <c:showOutline val="1"/>
        <c:showKeys val="0"/>
        <c:spPr>
          <a:ln>
            <a:prstDash val="sysDot"/>
          </a:ln>
        </c:spPr>
        <c:txPr>
          <a:bodyPr/>
          <a:lstStyle/>
          <a:p>
            <a:pPr rtl="0">
              <a:defRPr sz="750"/>
            </a:pPr>
            <a:endParaRPr lang="en-US"/>
          </a:p>
        </c:txPr>
      </c:dTable>
    </c:plotArea>
    <c:plotVisOnly val="0"/>
    <c:dispBlanksAs val="zero"/>
    <c:showDLblsOverMax val="0"/>
  </c:chart>
  <c:spPr>
    <a:solidFill>
      <a:sysClr val="window" lastClr="FFFFFF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Solvency</a:t>
            </a:r>
          </a:p>
        </c:rich>
      </c:tx>
      <c:layout>
        <c:manualLayout>
          <c:xMode val="edge"/>
          <c:yMode val="edge"/>
          <c:x val="0.41726634210569441"/>
          <c:y val="2.2327412185585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417715249019653"/>
          <c:y val="0.12386362945352716"/>
          <c:w val="0.85053971074838763"/>
          <c:h val="0.6603922796734315"/>
        </c:manualLayout>
      </c:layout>
      <c:areaChart>
        <c:grouping val="standard"/>
        <c:varyColors val="0"/>
        <c:ser>
          <c:idx val="0"/>
          <c:order val="0"/>
          <c:tx>
            <c:strRef>
              <c:f>'Risk Assessment'!$AU$8</c:f>
              <c:strCache>
                <c:ptCount val="1"/>
                <c:pt idx="0">
                  <c:v>Solvency</c:v>
                </c:pt>
              </c:strCache>
            </c:strRef>
          </c:tx>
          <c:spPr>
            <a:solidFill>
              <a:srgbClr val="4BACC6">
                <a:lumMod val="50000"/>
                <a:alpha val="83000"/>
              </a:srgbClr>
            </a:solidFill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'Risk Assessment'!$AV$8:$BG$8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'Risk Assessment'!$N$45</c:f>
              <c:strCache>
                <c:ptCount val="1"/>
                <c:pt idx="0">
                  <c:v>Solvency Ratio (100% provisioning)</c:v>
                </c:pt>
              </c:strCache>
            </c:strRef>
          </c:tx>
          <c:spPr>
            <a:ln w="25400">
              <a:solidFill>
                <a:srgbClr val="4BACC6">
                  <a:lumMod val="20000"/>
                  <a:lumOff val="80000"/>
                  <a:alpha val="50000"/>
                </a:srgbClr>
              </a:solidFill>
            </a:ln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'Risk Assessment'!$O$45:$Z$45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633344"/>
        <c:axId val="198634880"/>
      </c:areaChart>
      <c:dateAx>
        <c:axId val="19863334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98634880"/>
        <c:crosses val="autoZero"/>
        <c:auto val="1"/>
        <c:lblOffset val="100"/>
        <c:baseTimeUnit val="days"/>
      </c:dateAx>
      <c:valAx>
        <c:axId val="198634880"/>
        <c:scaling>
          <c:orientation val="minMax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198633344"/>
        <c:crosses val="autoZero"/>
        <c:crossBetween val="midCat"/>
      </c:valAx>
    </c:plotArea>
    <c:legend>
      <c:legendPos val="b"/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Income</a:t>
            </a:r>
          </a:p>
        </c:rich>
      </c:tx>
      <c:layout>
        <c:manualLayout>
          <c:xMode val="edge"/>
          <c:yMode val="edge"/>
          <c:x val="0.38966588791494733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2509739204397"/>
          <c:y val="0.15417621692646191"/>
          <c:w val="0.70068692286571754"/>
          <c:h val="0.58898230000743512"/>
        </c:manualLayout>
      </c:layout>
      <c:barChart>
        <c:barDir val="col"/>
        <c:grouping val="clustered"/>
        <c:varyColors val="0"/>
        <c:ser>
          <c:idx val="1"/>
          <c:order val="1"/>
          <c:tx>
            <c:v>Monthly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'Risk Assessment'!$AV$12:$BG$12</c:f>
              <c:numCache>
                <c:formatCode>"$"#,##0.00_);[Red]\("$"#,##0.00\)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98648576"/>
        <c:axId val="198650112"/>
      </c:barChart>
      <c:lineChart>
        <c:grouping val="standard"/>
        <c:varyColors val="0"/>
        <c:ser>
          <c:idx val="0"/>
          <c:order val="0"/>
          <c:tx>
            <c:v>LTM</c:v>
          </c:tx>
          <c:spPr>
            <a:ln w="38100"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cat>
          <c:val>
            <c:numRef>
              <c:f>'Risk Assessment'!$AV$14:$BG$14</c:f>
              <c:numCache>
                <c:formatCode>"$"#,##0.00_);[Red]\("$"#,##0.00\)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648576"/>
        <c:axId val="198650112"/>
      </c:lineChart>
      <c:dateAx>
        <c:axId val="19864857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198650112"/>
        <c:crosses val="autoZero"/>
        <c:auto val="1"/>
        <c:lblOffset val="100"/>
        <c:baseTimeUnit val="days"/>
      </c:dateAx>
      <c:valAx>
        <c:axId val="198650112"/>
        <c:scaling>
          <c:orientation val="minMax"/>
        </c:scaling>
        <c:delete val="0"/>
        <c:axPos val="l"/>
        <c:majorGridlines/>
        <c:numFmt formatCode="&quot;$&quot;#,##0.00_);[Red]\(&quot;$&quot;#,##0.00\)" sourceLinked="1"/>
        <c:majorTickMark val="none"/>
        <c:minorTickMark val="none"/>
        <c:tickLblPos val="nextTo"/>
        <c:crossAx val="198648576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7101510959778682E-2"/>
                <c:y val="0.35963218780973188"/>
              </c:manualLayout>
            </c:layout>
          </c:dispUnitsLbl>
        </c:dispUnits>
      </c:valAx>
    </c:plotArea>
    <c:legend>
      <c:legendPos val="b"/>
      <c:layout>
        <c:manualLayout>
          <c:xMode val="edge"/>
          <c:yMode val="edge"/>
          <c:x val="0.27955090680201738"/>
          <c:y val="0.88075550418015114"/>
          <c:w val="0.40298032319410837"/>
          <c:h val="0.10299610144134266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Loan Portfolio Performance: </a:t>
            </a:r>
            <a:br>
              <a:rPr lang="en-US"/>
            </a:br>
            <a:r>
              <a:rPr lang="en-US" b="0"/>
              <a:t>Asset Productivity &amp; Expense Management</a:t>
            </a:r>
          </a:p>
        </c:rich>
      </c:tx>
      <c:layout>
        <c:manualLayout>
          <c:xMode val="edge"/>
          <c:yMode val="edge"/>
          <c:x val="0.2681071576222438"/>
          <c:y val="2.082233896655278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919261128373932"/>
          <c:y val="0.16225264213613141"/>
          <c:w val="0.7842181744800335"/>
          <c:h val="0.62573424587603521"/>
        </c:manualLayout>
      </c:layout>
      <c:barChart>
        <c:barDir val="col"/>
        <c:grouping val="stacked"/>
        <c:varyColors val="0"/>
        <c:ser>
          <c:idx val="0"/>
          <c:order val="0"/>
          <c:tx>
            <c:v>Op Exp. Ratio</c:v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Review'!$AL$30:$AO$30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v>Fin Exp. Ratio</c:v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Review'!$AL$28:$AO$28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tx>
            <c:v>Provision Exp. Ratio</c:v>
          </c:tx>
          <c:spPr>
            <a:solidFill>
              <a:schemeClr val="accent5">
                <a:lumMod val="20000"/>
                <a:lumOff val="80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'Refi-Annual Review'!$AL$37:$AO$37</c:f>
                <c:numCache>
                  <c:formatCode>General</c:formatCode>
                  <c:ptCount val="4"/>
                  <c:pt idx="0">
                    <c:v>#N/A</c:v>
                  </c:pt>
                  <c:pt idx="1">
                    <c:v>#N/A</c:v>
                  </c:pt>
                  <c:pt idx="2">
                    <c:v>#N/A</c:v>
                  </c:pt>
                  <c:pt idx="3">
                    <c:v>0</c:v>
                  </c:pt>
                </c:numCache>
              </c:numRef>
            </c:plus>
            <c:minus>
              <c:numRef>
                <c:f>'Refi-Annual Review'!$AK$38:$AM$38</c:f>
                <c:numCache>
                  <c:formatCode>General</c:formatCode>
                  <c:ptCount val="3"/>
                </c:numCache>
              </c:numRef>
            </c:minus>
          </c:errBars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Review'!$AL$29:$AO$29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ser>
          <c:idx val="3"/>
          <c:order val="3"/>
          <c:tx>
            <c:v>Portfolio Yield</c:v>
          </c:tx>
          <c:spPr>
            <a:solidFill>
              <a:schemeClr val="tx1"/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330048"/>
        <c:axId val="199332224"/>
      </c:barChart>
      <c:catAx>
        <c:axId val="199330048"/>
        <c:scaling>
          <c:orientation val="minMax"/>
        </c:scaling>
        <c:delete val="0"/>
        <c:axPos val="b"/>
        <c:title>
          <c:layout/>
          <c:overlay val="0"/>
        </c:title>
        <c:numFmt formatCode="General" sourceLinked="1"/>
        <c:majorTickMark val="out"/>
        <c:minorTickMark val="none"/>
        <c:tickLblPos val="low"/>
        <c:crossAx val="199332224"/>
        <c:crosses val="autoZero"/>
        <c:auto val="1"/>
        <c:lblAlgn val="ctr"/>
        <c:lblOffset val="100"/>
        <c:noMultiLvlLbl val="0"/>
      </c:catAx>
      <c:valAx>
        <c:axId val="19933222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as % of GLP</a:t>
                </a:r>
              </a:p>
            </c:rich>
          </c:tx>
          <c:layout/>
          <c:overlay val="0"/>
        </c:title>
        <c:numFmt formatCode="0.0%" sourceLinked="1"/>
        <c:majorTickMark val="out"/>
        <c:minorTickMark val="none"/>
        <c:tickLblPos val="nextTo"/>
        <c:crossAx val="19933004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0885094045847279"/>
          <c:y val="0.89943591204068862"/>
          <c:w val="0.83538461698101762"/>
          <c:h val="7.910911811971570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baseline="0"/>
              <a:t>GLP &amp;  PAR&gt;30 (R+R)</a:t>
            </a:r>
            <a:endParaRPr lang="en-US" sz="1000" b="0"/>
          </a:p>
        </c:rich>
      </c:tx>
      <c:layout>
        <c:manualLayout>
          <c:xMode val="edge"/>
          <c:yMode val="edge"/>
          <c:x val="0.34572733464418326"/>
          <c:y val="3.7922446608416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722666343571868"/>
          <c:y val="0.1507291354369909"/>
          <c:w val="0.75595137197501983"/>
          <c:h val="0.63689102083645865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'Refi-Annual Review'!$D$9</c:f>
              <c:strCache>
                <c:ptCount val="1"/>
                <c:pt idx="0">
                  <c:v>Gross Loan Portfolio (USD)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Review'!$AL$23:$AO$23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Review'!$AL$9:$AO$9</c:f>
              <c:numCache>
                <c:formatCode>#,##0_);[Red]\(#,##0\)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9359104"/>
        <c:axId val="199434624"/>
      </c:barChart>
      <c:lineChart>
        <c:grouping val="standard"/>
        <c:varyColors val="0"/>
        <c:ser>
          <c:idx val="0"/>
          <c:order val="1"/>
          <c:tx>
            <c:strRef>
              <c:f>'Refi-Annual Review'!$D$12</c:f>
              <c:strCache>
                <c:ptCount val="1"/>
                <c:pt idx="0">
                  <c:v>PAR &gt;30 (R+R)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Review'!$AL$12:$AO$12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437696"/>
        <c:axId val="199436160"/>
      </c:lineChart>
      <c:catAx>
        <c:axId val="199359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99434624"/>
        <c:crosses val="autoZero"/>
        <c:auto val="1"/>
        <c:lblAlgn val="ctr"/>
        <c:lblOffset val="100"/>
        <c:noMultiLvlLbl val="0"/>
      </c:catAx>
      <c:valAx>
        <c:axId val="19943462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#,##0_);[Red]\(#,##0\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99359104"/>
        <c:crosses val="autoZero"/>
        <c:crossBetween val="between"/>
      </c:valAx>
      <c:valAx>
        <c:axId val="199436160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99437696"/>
        <c:crosses val="max"/>
        <c:crossBetween val="between"/>
      </c:valAx>
      <c:catAx>
        <c:axId val="199437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99436160"/>
        <c:crosses val="autoZero"/>
        <c:auto val="1"/>
        <c:lblAlgn val="ctr"/>
        <c:lblOffset val="100"/>
        <c:noMultiLvlLbl val="0"/>
      </c:catAx>
    </c:plotArea>
    <c:legend>
      <c:legendPos val="b"/>
      <c:layout>
        <c:manualLayout>
          <c:xMode val="edge"/>
          <c:yMode val="edge"/>
          <c:x val="0.14686637962096441"/>
          <c:y val="0.90349825185709454"/>
          <c:w val="0.71215808332039165"/>
          <c:h val="7.4597124329499123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  <c:txPr>
        <a:bodyPr/>
        <a:lstStyle/>
        <a:p>
          <a:pPr>
            <a:defRPr sz="75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Client &amp; Portfolio Growth</a:t>
            </a:r>
          </a:p>
        </c:rich>
      </c:tx>
      <c:layout>
        <c:manualLayout>
          <c:xMode val="edge"/>
          <c:yMode val="edge"/>
          <c:x val="0.35396945071375452"/>
          <c:y val="3.783175779819821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432529585606852"/>
          <c:y val="0.10984156112794631"/>
          <c:w val="0.75595146415366121"/>
          <c:h val="0.65733458893219998"/>
        </c:manualLayout>
      </c:layout>
      <c:lineChart>
        <c:grouping val="standard"/>
        <c:varyColors val="0"/>
        <c:ser>
          <c:idx val="3"/>
          <c:order val="0"/>
          <c:tx>
            <c:strRef>
              <c:f>'Refi-Annual Review'!$D$19</c:f>
              <c:strCache>
                <c:ptCount val="1"/>
                <c:pt idx="0">
                  <c:v>GLP (YoY Growth) - LHS</c:v>
                </c:pt>
              </c:strCache>
            </c:strRef>
          </c:tx>
          <c:marker>
            <c:symbol val="square"/>
            <c:size val="7"/>
          </c:marker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Review'!$AL$19:$AO$19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'Refi-Annual Review'!$D$20</c:f>
              <c:strCache>
                <c:ptCount val="1"/>
                <c:pt idx="0">
                  <c:v>Borrowers (YoY Growth) - RHS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diamond"/>
            <c:size val="7"/>
          </c:marker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Review'!$AL$20:$AO$20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475584"/>
        <c:axId val="199477120"/>
      </c:lineChart>
      <c:catAx>
        <c:axId val="199475584"/>
        <c:scaling>
          <c:orientation val="minMax"/>
        </c:scaling>
        <c:delete val="0"/>
        <c:axPos val="b"/>
        <c:numFmt formatCode="#,##0_);[Red]\(#,##0\)" sourceLinked="1"/>
        <c:majorTickMark val="out"/>
        <c:minorTickMark val="none"/>
        <c:tickLblPos val="nextTo"/>
        <c:crossAx val="199477120"/>
        <c:crosses val="autoZero"/>
        <c:auto val="1"/>
        <c:lblAlgn val="ctr"/>
        <c:lblOffset val="100"/>
        <c:noMultiLvlLbl val="0"/>
      </c:catAx>
      <c:valAx>
        <c:axId val="19947712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0.0%" sourceLinked="1"/>
        <c:majorTickMark val="out"/>
        <c:minorTickMark val="none"/>
        <c:tickLblPos val="nextTo"/>
        <c:crossAx val="19947558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51981191372298"/>
          <c:y val="0.88260018429805454"/>
          <c:w val="0.87848025003020191"/>
          <c:h val="7.311631106484402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291351</xdr:colOff>
      <xdr:row>21</xdr:row>
      <xdr:rowOff>4002</xdr:rowOff>
    </xdr:from>
    <xdr:to>
      <xdr:col>10</xdr:col>
      <xdr:colOff>818029</xdr:colOff>
      <xdr:row>38</xdr:row>
      <xdr:rowOff>89647</xdr:rowOff>
    </xdr:to>
    <xdr:graphicFrame macro="">
      <xdr:nvGraphicFramePr>
        <xdr:cNvPr id="3" name="Home 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414618</xdr:colOff>
      <xdr:row>1</xdr:row>
      <xdr:rowOff>86845</xdr:rowOff>
    </xdr:from>
    <xdr:to>
      <xdr:col>9</xdr:col>
      <xdr:colOff>237007</xdr:colOff>
      <xdr:row>7</xdr:row>
      <xdr:rowOff>22411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404412" y="210110"/>
          <a:ext cx="2724713" cy="129147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0.57287</cdr:x>
      <cdr:y>0.17315</cdr:y>
    </cdr:from>
    <cdr:to>
      <cdr:x>0.81944</cdr:x>
      <cdr:y>0.27975</cdr:y>
    </cdr:to>
    <cdr:sp macro="" textlink="'MFI Home'!$B$1">
      <cdr:nvSpPr>
        <cdr:cNvPr id="3" name="TextBox 1"/>
        <cdr:cNvSpPr txBox="1"/>
      </cdr:nvSpPr>
      <cdr:spPr>
        <a:xfrm xmlns:a="http://schemas.openxmlformats.org/drawingml/2006/main">
          <a:off x="2593505" y="529009"/>
          <a:ext cx="1116266" cy="3256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pPr algn="ctr"/>
          <a:fld id="{4FBF680F-1CF8-417A-A815-3C9B7F25F8ED}" type="TxLink">
            <a:rPr lang="en-US" sz="900" b="1" i="0" u="sng" strike="noStrike">
              <a:solidFill>
                <a:sysClr val="windowText" lastClr="000000"/>
              </a:solidFill>
              <a:latin typeface="Calibri"/>
              <a:cs typeface="Calibri"/>
            </a:rPr>
            <a:pPr algn="ctr"/>
            <a:t>#NAME?</a:t>
          </a:fld>
          <a:endParaRPr lang="en-US" sz="900" b="1" u="sng">
            <a:solidFill>
              <a:sysClr val="windowText" lastClr="000000"/>
            </a:solidFill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9</xdr:col>
      <xdr:colOff>761314</xdr:colOff>
      <xdr:row>6</xdr:row>
      <xdr:rowOff>145053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264088" y="0"/>
          <a:ext cx="2554255" cy="127684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11768</xdr:colOff>
      <xdr:row>75</xdr:row>
      <xdr:rowOff>22412</xdr:rowOff>
    </xdr:from>
    <xdr:to>
      <xdr:col>10</xdr:col>
      <xdr:colOff>11206</xdr:colOff>
      <xdr:row>96</xdr:row>
      <xdr:rowOff>78441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35</xdr:col>
      <xdr:colOff>549089</xdr:colOff>
      <xdr:row>1</xdr:row>
      <xdr:rowOff>257734</xdr:rowOff>
    </xdr:from>
    <xdr:to>
      <xdr:col>38</xdr:col>
      <xdr:colOff>885823</xdr:colOff>
      <xdr:row>6</xdr:row>
      <xdr:rowOff>197783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175442" y="358587"/>
          <a:ext cx="2735519" cy="115028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2</xdr:col>
      <xdr:colOff>22412</xdr:colOff>
      <xdr:row>21</xdr:row>
      <xdr:rowOff>11205</xdr:rowOff>
    </xdr:from>
    <xdr:to>
      <xdr:col>9</xdr:col>
      <xdr:colOff>67234</xdr:colOff>
      <xdr:row>39</xdr:row>
      <xdr:rowOff>44823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33617</xdr:colOff>
      <xdr:row>40</xdr:row>
      <xdr:rowOff>11206</xdr:rowOff>
    </xdr:from>
    <xdr:to>
      <xdr:col>10</xdr:col>
      <xdr:colOff>33618</xdr:colOff>
      <xdr:row>55</xdr:row>
      <xdr:rowOff>164087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33618</xdr:colOff>
      <xdr:row>57</xdr:row>
      <xdr:rowOff>33618</xdr:rowOff>
    </xdr:from>
    <xdr:to>
      <xdr:col>9</xdr:col>
      <xdr:colOff>44823</xdr:colOff>
      <xdr:row>73</xdr:row>
      <xdr:rowOff>22413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23</xdr:row>
          <xdr:rowOff>104775</xdr:rowOff>
        </xdr:from>
        <xdr:to>
          <xdr:col>39</xdr:col>
          <xdr:colOff>609600</xdr:colOff>
          <xdr:row>55</xdr:row>
          <xdr:rowOff>142875</xdr:rowOff>
        </xdr:to>
        <xdr:sp macro="" textlink="">
          <xdr:nvSpPr>
            <xdr:cNvPr id="6145" name="commentary_input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23</xdr:row>
          <xdr:rowOff>85725</xdr:rowOff>
        </xdr:from>
        <xdr:to>
          <xdr:col>42</xdr:col>
          <xdr:colOff>0</xdr:colOff>
          <xdr:row>25</xdr:row>
          <xdr:rowOff>104775</xdr:rowOff>
        </xdr:to>
        <xdr:sp macro="" textlink="">
          <xdr:nvSpPr>
            <xdr:cNvPr id="6146" name="CommentarySaveButton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Commentary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27</xdr:row>
          <xdr:rowOff>9525</xdr:rowOff>
        </xdr:from>
        <xdr:to>
          <xdr:col>42</xdr:col>
          <xdr:colOff>0</xdr:colOff>
          <xdr:row>29</xdr:row>
          <xdr:rowOff>9525</xdr:rowOff>
        </xdr:to>
        <xdr:sp macro="" textlink="">
          <xdr:nvSpPr>
            <xdr:cNvPr id="6147" name="CommentaryHideButton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58</xdr:row>
          <xdr:rowOff>85725</xdr:rowOff>
        </xdr:from>
        <xdr:to>
          <xdr:col>33</xdr:col>
          <xdr:colOff>295275</xdr:colOff>
          <xdr:row>60</xdr:row>
          <xdr:rowOff>85725</xdr:rowOff>
        </xdr:to>
        <xdr:sp macro="" textlink="">
          <xdr:nvSpPr>
            <xdr:cNvPr id="6148" name="riskRatingDrop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</xdr:col>
          <xdr:colOff>180975</xdr:colOff>
          <xdr:row>58</xdr:row>
          <xdr:rowOff>85725</xdr:rowOff>
        </xdr:from>
        <xdr:to>
          <xdr:col>37</xdr:col>
          <xdr:colOff>1114425</xdr:colOff>
          <xdr:row>60</xdr:row>
          <xdr:rowOff>47625</xdr:rowOff>
        </xdr:to>
        <xdr:sp macro="" textlink="">
          <xdr:nvSpPr>
            <xdr:cNvPr id="6149" name="riskRatingSaveButton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Risk Rating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1285875</xdr:colOff>
          <xdr:row>58</xdr:row>
          <xdr:rowOff>76200</xdr:rowOff>
        </xdr:from>
        <xdr:to>
          <xdr:col>39</xdr:col>
          <xdr:colOff>228600</xdr:colOff>
          <xdr:row>60</xdr:row>
          <xdr:rowOff>38100</xdr:rowOff>
        </xdr:to>
        <xdr:sp macro="" textlink="">
          <xdr:nvSpPr>
            <xdr:cNvPr id="6150" name="CommentaryHideButton2" hidden="1">
              <a:extLst>
                <a:ext uri="{63B3BB69-23CF-44E3-9099-C40C66FF867C}">
                  <a14:compatExt spid="_x0000_s6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644899</xdr:colOff>
      <xdr:row>10</xdr:row>
      <xdr:rowOff>42685</xdr:rowOff>
    </xdr:from>
    <xdr:to>
      <xdr:col>33</xdr:col>
      <xdr:colOff>481853</xdr:colOff>
      <xdr:row>23</xdr:row>
      <xdr:rowOff>112059</xdr:rowOff>
    </xdr:to>
    <xdr:graphicFrame macro="">
      <xdr:nvGraphicFramePr>
        <xdr:cNvPr id="12" name="GLP_Expens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635373</xdr:colOff>
      <xdr:row>25</xdr:row>
      <xdr:rowOff>77911</xdr:rowOff>
    </xdr:from>
    <xdr:to>
      <xdr:col>33</xdr:col>
      <xdr:colOff>515470</xdr:colOff>
      <xdr:row>38</xdr:row>
      <xdr:rowOff>156881</xdr:rowOff>
    </xdr:to>
    <xdr:graphicFrame macro="">
      <xdr:nvGraphicFramePr>
        <xdr:cNvPr id="13" name="GLP_PAR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691965</xdr:colOff>
      <xdr:row>41</xdr:row>
      <xdr:rowOff>68917</xdr:rowOff>
    </xdr:from>
    <xdr:to>
      <xdr:col>33</xdr:col>
      <xdr:colOff>627531</xdr:colOff>
      <xdr:row>55</xdr:row>
      <xdr:rowOff>123266</xdr:rowOff>
    </xdr:to>
    <xdr:graphicFrame macro="">
      <xdr:nvGraphicFramePr>
        <xdr:cNvPr id="14" name="GLP_Growt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3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2.xml"/><Relationship Id="rId11" Type="http://schemas.openxmlformats.org/officeDocument/2006/relationships/ctrlProp" Target="../ctrlProps/ctrlProp4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P20000"/>
  <sheetViews>
    <sheetView zoomScale="70" zoomScaleNormal="70" workbookViewId="0"/>
  </sheetViews>
  <sheetFormatPr defaultRowHeight="15"/>
  <cols>
    <col min="1" max="1" width="23.7109375" style="831" bestFit="1" customWidth="1"/>
    <col min="2" max="2" width="83" style="831" bestFit="1" customWidth="1"/>
    <col min="3" max="3" width="21" style="831" bestFit="1" customWidth="1"/>
    <col min="4" max="5" width="9.140625" style="831"/>
    <col min="6" max="6" width="10.7109375" style="835" bestFit="1" customWidth="1"/>
    <col min="7" max="7" width="9.140625" style="831"/>
    <col min="8" max="8" width="10.7109375" style="831" bestFit="1" customWidth="1"/>
    <col min="9" max="9" width="7.7109375" style="831" customWidth="1"/>
    <col min="10" max="10" width="4.7109375" style="831" customWidth="1"/>
    <col min="11" max="11" width="9.5703125" style="831" bestFit="1" customWidth="1"/>
    <col min="12" max="13" width="10.7109375" style="831" bestFit="1" customWidth="1"/>
    <col min="14" max="16384" width="9.140625" style="831"/>
  </cols>
  <sheetData>
    <row r="1" spans="1:42">
      <c r="A1" s="831" t="s">
        <v>667</v>
      </c>
      <c r="B1" s="832" t="s">
        <v>465</v>
      </c>
      <c r="C1" s="832"/>
      <c r="D1" s="832"/>
      <c r="E1" s="832"/>
      <c r="F1" s="833"/>
      <c r="G1" s="832"/>
      <c r="M1" s="832"/>
      <c r="N1" s="832"/>
      <c r="O1" s="832"/>
      <c r="P1" s="832"/>
      <c r="Q1" s="832"/>
      <c r="R1" s="832"/>
      <c r="S1" s="832"/>
      <c r="T1" s="832"/>
      <c r="W1" s="832"/>
      <c r="X1" s="832"/>
      <c r="Y1" s="832"/>
      <c r="Z1" s="832"/>
      <c r="AA1" s="832"/>
      <c r="AB1" s="832"/>
      <c r="AD1" s="832"/>
      <c r="AE1" s="832"/>
      <c r="AF1" s="832"/>
      <c r="AG1" s="832"/>
      <c r="AL1" s="832"/>
      <c r="AM1" s="832"/>
      <c r="AN1" s="832"/>
    </row>
    <row r="2" spans="1:42">
      <c r="B2" s="834" t="str">
        <f>C2&amp;"|"&amp;D2&amp;"|"&amp;E2&amp;"|"&amp;F2</f>
        <v>|||</v>
      </c>
      <c r="H2" s="835"/>
      <c r="K2" s="836"/>
      <c r="L2" s="835"/>
      <c r="R2" s="835"/>
      <c r="S2" s="835"/>
      <c r="X2" s="835"/>
      <c r="AF2" s="835"/>
      <c r="AG2" s="835"/>
      <c r="AI2" s="835"/>
      <c r="AL2" s="835"/>
      <c r="AP2" s="831" t="str">
        <f>IF(AX2&lt;&gt;"",IF(OR(AX2=3,AX2=4),"Equity","Debt"),"")</f>
        <v/>
      </c>
    </row>
    <row r="3" spans="1:42">
      <c r="B3" s="834" t="str">
        <f t="shared" ref="B3:B66" si="0">C3&amp;"|"&amp;D3&amp;"|"&amp;E3&amp;"|"&amp;F3</f>
        <v>|||</v>
      </c>
      <c r="H3" s="835">
        <f>EOMONTH(L3,0)</f>
        <v>31</v>
      </c>
      <c r="K3" s="836"/>
      <c r="L3" s="835"/>
      <c r="R3" s="835"/>
      <c r="S3" s="835"/>
      <c r="X3" s="835"/>
      <c r="AF3" s="835"/>
      <c r="AG3" s="835"/>
      <c r="AL3" s="835"/>
      <c r="AP3" s="831" t="str">
        <f t="shared" ref="AP3:AP66" si="1">IF(AX3&lt;&gt;"",IF(OR(AX3=3,AX3=4),"Equity","Debt"),"")</f>
        <v/>
      </c>
    </row>
    <row r="4" spans="1:42">
      <c r="B4" s="834" t="str">
        <f t="shared" si="0"/>
        <v>|||</v>
      </c>
      <c r="H4" s="835">
        <f t="shared" ref="H4:H67" si="2">EOMONTH(L4,0)</f>
        <v>31</v>
      </c>
      <c r="K4" s="836"/>
      <c r="L4" s="835"/>
      <c r="R4" s="835"/>
      <c r="S4" s="835"/>
      <c r="X4" s="835"/>
      <c r="AF4" s="835"/>
      <c r="AG4" s="835"/>
      <c r="AP4" s="831" t="str">
        <f t="shared" si="1"/>
        <v/>
      </c>
    </row>
    <row r="5" spans="1:42">
      <c r="B5" s="834" t="str">
        <f t="shared" si="0"/>
        <v>|||</v>
      </c>
      <c r="H5" s="835">
        <f t="shared" si="2"/>
        <v>31</v>
      </c>
      <c r="K5" s="836"/>
      <c r="L5" s="835"/>
      <c r="R5" s="835"/>
      <c r="S5" s="835"/>
      <c r="X5" s="835"/>
      <c r="AF5" s="835"/>
      <c r="AG5" s="835"/>
      <c r="AP5" s="831" t="str">
        <f t="shared" si="1"/>
        <v/>
      </c>
    </row>
    <row r="6" spans="1:42">
      <c r="B6" s="834" t="str">
        <f t="shared" si="0"/>
        <v>|||</v>
      </c>
      <c r="H6" s="835">
        <f t="shared" si="2"/>
        <v>31</v>
      </c>
      <c r="K6" s="836"/>
      <c r="L6" s="835"/>
      <c r="R6" s="835"/>
      <c r="S6" s="835"/>
      <c r="X6" s="835"/>
      <c r="AP6" s="831" t="str">
        <f t="shared" si="1"/>
        <v/>
      </c>
    </row>
    <row r="7" spans="1:42">
      <c r="B7" s="834" t="str">
        <f t="shared" si="0"/>
        <v>|||</v>
      </c>
      <c r="H7" s="835">
        <f t="shared" si="2"/>
        <v>31</v>
      </c>
      <c r="K7" s="836"/>
      <c r="L7" s="835"/>
      <c r="R7" s="835"/>
      <c r="S7" s="835"/>
      <c r="X7" s="835"/>
      <c r="AP7" s="831" t="str">
        <f t="shared" si="1"/>
        <v/>
      </c>
    </row>
    <row r="8" spans="1:42">
      <c r="B8" s="834" t="str">
        <f t="shared" si="0"/>
        <v>|||</v>
      </c>
      <c r="H8" s="835">
        <f t="shared" si="2"/>
        <v>31</v>
      </c>
      <c r="K8" s="836"/>
      <c r="L8" s="835"/>
      <c r="AP8" s="831" t="str">
        <f t="shared" si="1"/>
        <v/>
      </c>
    </row>
    <row r="9" spans="1:42">
      <c r="B9" s="834" t="str">
        <f t="shared" si="0"/>
        <v>|||</v>
      </c>
      <c r="H9" s="835">
        <f t="shared" si="2"/>
        <v>31</v>
      </c>
      <c r="K9" s="836"/>
      <c r="L9" s="835"/>
      <c r="AP9" s="831" t="str">
        <f t="shared" si="1"/>
        <v/>
      </c>
    </row>
    <row r="10" spans="1:42">
      <c r="A10" s="835"/>
      <c r="B10" s="834" t="str">
        <f t="shared" si="0"/>
        <v>|||</v>
      </c>
      <c r="H10" s="835">
        <f t="shared" si="2"/>
        <v>31</v>
      </c>
      <c r="K10" s="836"/>
      <c r="L10" s="835"/>
      <c r="AP10" s="831" t="str">
        <f t="shared" si="1"/>
        <v/>
      </c>
    </row>
    <row r="11" spans="1:42">
      <c r="B11" s="834" t="str">
        <f t="shared" si="0"/>
        <v>|||</v>
      </c>
      <c r="H11" s="835">
        <f t="shared" si="2"/>
        <v>31</v>
      </c>
      <c r="K11" s="836"/>
      <c r="L11" s="835"/>
      <c r="AP11" s="831" t="str">
        <f t="shared" si="1"/>
        <v/>
      </c>
    </row>
    <row r="12" spans="1:42">
      <c r="B12" s="834" t="str">
        <f t="shared" si="0"/>
        <v>|||</v>
      </c>
      <c r="H12" s="835">
        <f t="shared" si="2"/>
        <v>31</v>
      </c>
      <c r="K12" s="836"/>
      <c r="L12" s="835"/>
      <c r="AP12" s="831" t="str">
        <f t="shared" si="1"/>
        <v/>
      </c>
    </row>
    <row r="13" spans="1:42">
      <c r="B13" s="834" t="str">
        <f t="shared" si="0"/>
        <v>|||</v>
      </c>
      <c r="H13" s="835">
        <f t="shared" si="2"/>
        <v>31</v>
      </c>
      <c r="K13" s="836"/>
      <c r="L13" s="835"/>
      <c r="AP13" s="831" t="str">
        <f t="shared" si="1"/>
        <v/>
      </c>
    </row>
    <row r="14" spans="1:42">
      <c r="B14" s="834" t="str">
        <f t="shared" si="0"/>
        <v>|||</v>
      </c>
      <c r="H14" s="835">
        <f t="shared" si="2"/>
        <v>31</v>
      </c>
      <c r="K14" s="836"/>
      <c r="L14" s="835"/>
      <c r="AP14" s="831" t="str">
        <f t="shared" si="1"/>
        <v/>
      </c>
    </row>
    <row r="15" spans="1:42">
      <c r="B15" s="834" t="str">
        <f t="shared" si="0"/>
        <v>|||</v>
      </c>
      <c r="H15" s="835">
        <f t="shared" si="2"/>
        <v>31</v>
      </c>
      <c r="K15" s="836"/>
      <c r="L15" s="835"/>
      <c r="AP15" s="831" t="str">
        <f t="shared" si="1"/>
        <v/>
      </c>
    </row>
    <row r="16" spans="1:42">
      <c r="B16" s="834" t="str">
        <f t="shared" si="0"/>
        <v>|||</v>
      </c>
      <c r="H16" s="835">
        <f t="shared" si="2"/>
        <v>31</v>
      </c>
      <c r="K16" s="836"/>
      <c r="L16" s="835"/>
      <c r="AP16" s="831" t="str">
        <f t="shared" si="1"/>
        <v/>
      </c>
    </row>
    <row r="17" spans="2:42">
      <c r="B17" s="834" t="str">
        <f t="shared" si="0"/>
        <v>|||</v>
      </c>
      <c r="H17" s="835">
        <f t="shared" si="2"/>
        <v>31</v>
      </c>
      <c r="K17" s="836"/>
      <c r="L17" s="835"/>
      <c r="AP17" s="831" t="str">
        <f t="shared" si="1"/>
        <v/>
      </c>
    </row>
    <row r="18" spans="2:42">
      <c r="B18" s="834" t="str">
        <f t="shared" si="0"/>
        <v>|||</v>
      </c>
      <c r="H18" s="835">
        <f t="shared" si="2"/>
        <v>31</v>
      </c>
      <c r="K18" s="836"/>
      <c r="L18" s="835"/>
      <c r="AP18" s="831" t="str">
        <f t="shared" si="1"/>
        <v/>
      </c>
    </row>
    <row r="19" spans="2:42">
      <c r="B19" s="834" t="str">
        <f t="shared" si="0"/>
        <v>|||</v>
      </c>
      <c r="H19" s="835">
        <f t="shared" si="2"/>
        <v>31</v>
      </c>
      <c r="K19" s="836"/>
      <c r="L19" s="835"/>
      <c r="AP19" s="831" t="str">
        <f t="shared" si="1"/>
        <v/>
      </c>
    </row>
    <row r="20" spans="2:42">
      <c r="B20" s="834" t="str">
        <f t="shared" si="0"/>
        <v>|||</v>
      </c>
      <c r="H20" s="835">
        <f t="shared" si="2"/>
        <v>31</v>
      </c>
      <c r="K20" s="836"/>
      <c r="L20" s="835"/>
      <c r="AP20" s="831" t="str">
        <f t="shared" si="1"/>
        <v/>
      </c>
    </row>
    <row r="21" spans="2:42">
      <c r="B21" s="834" t="str">
        <f t="shared" si="0"/>
        <v>|||</v>
      </c>
      <c r="H21" s="835">
        <f t="shared" si="2"/>
        <v>31</v>
      </c>
      <c r="K21" s="836"/>
      <c r="L21" s="835"/>
      <c r="AP21" s="831" t="str">
        <f t="shared" si="1"/>
        <v/>
      </c>
    </row>
    <row r="22" spans="2:42">
      <c r="B22" s="834" t="str">
        <f t="shared" si="0"/>
        <v>|||</v>
      </c>
      <c r="H22" s="835">
        <f t="shared" si="2"/>
        <v>31</v>
      </c>
      <c r="K22" s="836"/>
      <c r="L22" s="835"/>
      <c r="AP22" s="831" t="str">
        <f t="shared" si="1"/>
        <v/>
      </c>
    </row>
    <row r="23" spans="2:42">
      <c r="B23" s="834" t="str">
        <f t="shared" si="0"/>
        <v>|||</v>
      </c>
      <c r="H23" s="835">
        <f t="shared" si="2"/>
        <v>31</v>
      </c>
      <c r="K23" s="836"/>
      <c r="L23" s="835"/>
      <c r="AP23" s="831" t="str">
        <f t="shared" si="1"/>
        <v/>
      </c>
    </row>
    <row r="24" spans="2:42">
      <c r="B24" s="834" t="str">
        <f t="shared" si="0"/>
        <v>|||</v>
      </c>
      <c r="H24" s="835">
        <f t="shared" si="2"/>
        <v>31</v>
      </c>
      <c r="K24" s="836"/>
      <c r="L24" s="835"/>
      <c r="AP24" s="831" t="str">
        <f t="shared" si="1"/>
        <v/>
      </c>
    </row>
    <row r="25" spans="2:42">
      <c r="B25" s="834" t="str">
        <f t="shared" si="0"/>
        <v>|||</v>
      </c>
      <c r="H25" s="835">
        <f t="shared" si="2"/>
        <v>31</v>
      </c>
      <c r="K25" s="836"/>
      <c r="L25" s="835"/>
      <c r="AP25" s="831" t="str">
        <f t="shared" si="1"/>
        <v/>
      </c>
    </row>
    <row r="26" spans="2:42">
      <c r="B26" s="834" t="str">
        <f t="shared" si="0"/>
        <v>|||</v>
      </c>
      <c r="H26" s="835">
        <f t="shared" si="2"/>
        <v>31</v>
      </c>
      <c r="K26" s="836"/>
      <c r="L26" s="835"/>
      <c r="AP26" s="831" t="str">
        <f t="shared" si="1"/>
        <v/>
      </c>
    </row>
    <row r="27" spans="2:42">
      <c r="B27" s="834" t="str">
        <f t="shared" si="0"/>
        <v>|||</v>
      </c>
      <c r="H27" s="835">
        <f t="shared" si="2"/>
        <v>31</v>
      </c>
      <c r="K27" s="836"/>
      <c r="L27" s="835"/>
      <c r="AP27" s="831" t="str">
        <f t="shared" si="1"/>
        <v/>
      </c>
    </row>
    <row r="28" spans="2:42">
      <c r="B28" s="834" t="str">
        <f t="shared" si="0"/>
        <v>|||</v>
      </c>
      <c r="H28" s="835">
        <f t="shared" si="2"/>
        <v>31</v>
      </c>
      <c r="K28" s="836"/>
      <c r="L28" s="835"/>
      <c r="AP28" s="831" t="str">
        <f t="shared" si="1"/>
        <v/>
      </c>
    </row>
    <row r="29" spans="2:42">
      <c r="B29" s="834" t="str">
        <f t="shared" si="0"/>
        <v>|||</v>
      </c>
      <c r="H29" s="835">
        <f t="shared" si="2"/>
        <v>31</v>
      </c>
      <c r="K29" s="836"/>
      <c r="L29" s="835"/>
      <c r="AP29" s="831" t="str">
        <f t="shared" si="1"/>
        <v/>
      </c>
    </row>
    <row r="30" spans="2:42">
      <c r="B30" s="834" t="str">
        <f t="shared" si="0"/>
        <v>|||</v>
      </c>
      <c r="H30" s="835">
        <f t="shared" si="2"/>
        <v>31</v>
      </c>
      <c r="K30" s="836"/>
      <c r="L30" s="835"/>
      <c r="AP30" s="831" t="str">
        <f t="shared" si="1"/>
        <v/>
      </c>
    </row>
    <row r="31" spans="2:42">
      <c r="B31" s="834" t="str">
        <f>C31&amp;"|"&amp;D31&amp;"|"&amp;E31&amp;"|"&amp;F31</f>
        <v>|||</v>
      </c>
      <c r="H31" s="835">
        <f t="shared" si="2"/>
        <v>31</v>
      </c>
      <c r="K31" s="836"/>
      <c r="L31" s="835"/>
      <c r="AP31" s="831" t="str">
        <f t="shared" si="1"/>
        <v/>
      </c>
    </row>
    <row r="32" spans="2:42">
      <c r="B32" s="834" t="str">
        <f t="shared" si="0"/>
        <v>|||</v>
      </c>
      <c r="H32" s="835">
        <f t="shared" si="2"/>
        <v>31</v>
      </c>
      <c r="K32" s="836"/>
      <c r="L32" s="835"/>
      <c r="AP32" s="831" t="str">
        <f t="shared" si="1"/>
        <v/>
      </c>
    </row>
    <row r="33" spans="2:42">
      <c r="B33" s="834" t="str">
        <f t="shared" si="0"/>
        <v>|||</v>
      </c>
      <c r="H33" s="835">
        <f t="shared" si="2"/>
        <v>31</v>
      </c>
      <c r="K33" s="836"/>
      <c r="L33" s="835"/>
      <c r="AP33" s="831" t="str">
        <f t="shared" si="1"/>
        <v/>
      </c>
    </row>
    <row r="34" spans="2:42">
      <c r="B34" s="834" t="str">
        <f t="shared" si="0"/>
        <v>|||</v>
      </c>
      <c r="H34" s="835">
        <f t="shared" si="2"/>
        <v>31</v>
      </c>
      <c r="K34" s="836"/>
      <c r="L34" s="835"/>
      <c r="AP34" s="831" t="str">
        <f t="shared" si="1"/>
        <v/>
      </c>
    </row>
    <row r="35" spans="2:42">
      <c r="B35" s="834" t="str">
        <f t="shared" si="0"/>
        <v>|||</v>
      </c>
      <c r="H35" s="835">
        <f t="shared" si="2"/>
        <v>31</v>
      </c>
      <c r="K35" s="836"/>
      <c r="L35" s="835"/>
      <c r="AP35" s="831" t="str">
        <f t="shared" si="1"/>
        <v/>
      </c>
    </row>
    <row r="36" spans="2:42">
      <c r="B36" s="834" t="str">
        <f t="shared" si="0"/>
        <v>|||</v>
      </c>
      <c r="H36" s="835">
        <f t="shared" si="2"/>
        <v>31</v>
      </c>
      <c r="K36" s="836"/>
      <c r="L36" s="835"/>
      <c r="AP36" s="831" t="str">
        <f t="shared" si="1"/>
        <v/>
      </c>
    </row>
    <row r="37" spans="2:42">
      <c r="B37" s="834" t="str">
        <f t="shared" si="0"/>
        <v>|||</v>
      </c>
      <c r="H37" s="835">
        <f t="shared" si="2"/>
        <v>31</v>
      </c>
      <c r="K37" s="836"/>
      <c r="L37" s="835"/>
      <c r="AP37" s="831" t="str">
        <f t="shared" si="1"/>
        <v/>
      </c>
    </row>
    <row r="38" spans="2:42">
      <c r="B38" s="834" t="str">
        <f t="shared" si="0"/>
        <v>|||</v>
      </c>
      <c r="H38" s="835">
        <f t="shared" si="2"/>
        <v>31</v>
      </c>
      <c r="K38" s="836"/>
      <c r="L38" s="835"/>
      <c r="AP38" s="831" t="str">
        <f t="shared" si="1"/>
        <v/>
      </c>
    </row>
    <row r="39" spans="2:42">
      <c r="B39" s="834" t="str">
        <f t="shared" si="0"/>
        <v>|||</v>
      </c>
      <c r="H39" s="835">
        <f t="shared" si="2"/>
        <v>31</v>
      </c>
      <c r="K39" s="836"/>
      <c r="L39" s="835"/>
      <c r="AP39" s="831" t="str">
        <f t="shared" si="1"/>
        <v/>
      </c>
    </row>
    <row r="40" spans="2:42">
      <c r="B40" s="834" t="str">
        <f t="shared" si="0"/>
        <v>|||</v>
      </c>
      <c r="H40" s="835">
        <f t="shared" si="2"/>
        <v>31</v>
      </c>
      <c r="K40" s="836"/>
      <c r="L40" s="835"/>
      <c r="AP40" s="831" t="str">
        <f t="shared" si="1"/>
        <v/>
      </c>
    </row>
    <row r="41" spans="2:42">
      <c r="B41" s="834" t="str">
        <f t="shared" si="0"/>
        <v>|||</v>
      </c>
      <c r="H41" s="835">
        <f t="shared" si="2"/>
        <v>31</v>
      </c>
      <c r="K41" s="836"/>
      <c r="L41" s="835"/>
      <c r="AP41" s="831" t="str">
        <f t="shared" si="1"/>
        <v/>
      </c>
    </row>
    <row r="42" spans="2:42">
      <c r="B42" s="834" t="str">
        <f t="shared" si="0"/>
        <v>|||</v>
      </c>
      <c r="H42" s="835">
        <f t="shared" si="2"/>
        <v>31</v>
      </c>
      <c r="K42" s="836"/>
      <c r="L42" s="835"/>
      <c r="AP42" s="831" t="str">
        <f t="shared" si="1"/>
        <v/>
      </c>
    </row>
    <row r="43" spans="2:42">
      <c r="B43" s="834" t="str">
        <f t="shared" si="0"/>
        <v>|||</v>
      </c>
      <c r="H43" s="835">
        <f t="shared" si="2"/>
        <v>31</v>
      </c>
      <c r="K43" s="836"/>
      <c r="L43" s="835"/>
      <c r="AP43" s="831" t="str">
        <f t="shared" si="1"/>
        <v/>
      </c>
    </row>
    <row r="44" spans="2:42">
      <c r="B44" s="834" t="str">
        <f t="shared" si="0"/>
        <v>|||</v>
      </c>
      <c r="H44" s="835">
        <f t="shared" si="2"/>
        <v>31</v>
      </c>
      <c r="K44" s="836"/>
      <c r="L44" s="835"/>
      <c r="AP44" s="831" t="str">
        <f t="shared" si="1"/>
        <v/>
      </c>
    </row>
    <row r="45" spans="2:42">
      <c r="B45" s="834" t="str">
        <f t="shared" si="0"/>
        <v>|||</v>
      </c>
      <c r="H45" s="835">
        <f t="shared" si="2"/>
        <v>31</v>
      </c>
      <c r="K45" s="836"/>
      <c r="L45" s="835"/>
      <c r="AP45" s="831" t="str">
        <f t="shared" si="1"/>
        <v/>
      </c>
    </row>
    <row r="46" spans="2:42">
      <c r="B46" s="834" t="str">
        <f t="shared" si="0"/>
        <v>|||</v>
      </c>
      <c r="H46" s="835">
        <f t="shared" si="2"/>
        <v>31</v>
      </c>
      <c r="K46" s="836"/>
      <c r="L46" s="835"/>
      <c r="AP46" s="831" t="str">
        <f t="shared" si="1"/>
        <v/>
      </c>
    </row>
    <row r="47" spans="2:42">
      <c r="B47" s="834" t="str">
        <f t="shared" si="0"/>
        <v>|||</v>
      </c>
      <c r="H47" s="835">
        <f t="shared" si="2"/>
        <v>31</v>
      </c>
      <c r="K47" s="836"/>
      <c r="L47" s="835"/>
      <c r="AP47" s="831" t="str">
        <f t="shared" si="1"/>
        <v/>
      </c>
    </row>
    <row r="48" spans="2:42">
      <c r="B48" s="834" t="str">
        <f t="shared" si="0"/>
        <v>|||</v>
      </c>
      <c r="H48" s="835">
        <f t="shared" si="2"/>
        <v>31</v>
      </c>
      <c r="K48" s="836"/>
      <c r="L48" s="835"/>
      <c r="AP48" s="831" t="str">
        <f t="shared" si="1"/>
        <v/>
      </c>
    </row>
    <row r="49" spans="2:42">
      <c r="B49" s="834" t="str">
        <f t="shared" si="0"/>
        <v>|||</v>
      </c>
      <c r="H49" s="835">
        <f t="shared" si="2"/>
        <v>31</v>
      </c>
      <c r="K49" s="836"/>
      <c r="L49" s="835"/>
      <c r="AP49" s="831" t="str">
        <f t="shared" si="1"/>
        <v/>
      </c>
    </row>
    <row r="50" spans="2:42">
      <c r="B50" s="834" t="str">
        <f t="shared" si="0"/>
        <v>|||</v>
      </c>
      <c r="H50" s="835">
        <f t="shared" si="2"/>
        <v>31</v>
      </c>
      <c r="K50" s="836"/>
      <c r="L50" s="835"/>
      <c r="AP50" s="831" t="str">
        <f t="shared" si="1"/>
        <v/>
      </c>
    </row>
    <row r="51" spans="2:42">
      <c r="B51" s="834" t="str">
        <f t="shared" si="0"/>
        <v>|||</v>
      </c>
      <c r="H51" s="835">
        <f t="shared" si="2"/>
        <v>31</v>
      </c>
      <c r="K51" s="836"/>
      <c r="L51" s="835"/>
      <c r="AP51" s="831" t="str">
        <f t="shared" si="1"/>
        <v/>
      </c>
    </row>
    <row r="52" spans="2:42">
      <c r="B52" s="834" t="str">
        <f t="shared" si="0"/>
        <v>|||</v>
      </c>
      <c r="H52" s="835">
        <f t="shared" si="2"/>
        <v>31</v>
      </c>
      <c r="K52" s="836"/>
      <c r="L52" s="835"/>
      <c r="AP52" s="831" t="str">
        <f t="shared" si="1"/>
        <v/>
      </c>
    </row>
    <row r="53" spans="2:42">
      <c r="B53" s="834" t="str">
        <f t="shared" si="0"/>
        <v>|||</v>
      </c>
      <c r="H53" s="835">
        <f t="shared" si="2"/>
        <v>31</v>
      </c>
      <c r="K53" s="836"/>
      <c r="L53" s="835"/>
      <c r="AP53" s="831" t="str">
        <f t="shared" si="1"/>
        <v/>
      </c>
    </row>
    <row r="54" spans="2:42">
      <c r="B54" s="834" t="str">
        <f t="shared" si="0"/>
        <v>|||</v>
      </c>
      <c r="H54" s="835">
        <f t="shared" si="2"/>
        <v>31</v>
      </c>
      <c r="L54" s="835"/>
      <c r="AP54" s="831" t="str">
        <f t="shared" si="1"/>
        <v/>
      </c>
    </row>
    <row r="55" spans="2:42">
      <c r="B55" s="834" t="str">
        <f t="shared" si="0"/>
        <v>|||</v>
      </c>
      <c r="H55" s="835">
        <f t="shared" si="2"/>
        <v>31</v>
      </c>
      <c r="L55" s="835"/>
      <c r="AP55" s="831" t="str">
        <f t="shared" si="1"/>
        <v/>
      </c>
    </row>
    <row r="56" spans="2:42">
      <c r="B56" s="834" t="str">
        <f t="shared" si="0"/>
        <v>|||</v>
      </c>
      <c r="H56" s="835">
        <f t="shared" si="2"/>
        <v>31</v>
      </c>
      <c r="L56" s="835"/>
      <c r="AP56" s="831" t="str">
        <f t="shared" si="1"/>
        <v/>
      </c>
    </row>
    <row r="57" spans="2:42">
      <c r="B57" s="834" t="str">
        <f t="shared" si="0"/>
        <v>|||</v>
      </c>
      <c r="H57" s="835">
        <f t="shared" si="2"/>
        <v>31</v>
      </c>
      <c r="L57" s="835"/>
      <c r="AP57" s="831" t="str">
        <f t="shared" si="1"/>
        <v/>
      </c>
    </row>
    <row r="58" spans="2:42">
      <c r="B58" s="834" t="str">
        <f t="shared" si="0"/>
        <v>|||</v>
      </c>
      <c r="H58" s="835">
        <f t="shared" si="2"/>
        <v>31</v>
      </c>
      <c r="L58" s="835"/>
      <c r="AP58" s="831" t="str">
        <f t="shared" si="1"/>
        <v/>
      </c>
    </row>
    <row r="59" spans="2:42">
      <c r="B59" s="834" t="str">
        <f t="shared" si="0"/>
        <v>|||</v>
      </c>
      <c r="H59" s="835">
        <f t="shared" si="2"/>
        <v>31</v>
      </c>
      <c r="L59" s="835"/>
      <c r="AP59" s="831" t="str">
        <f t="shared" si="1"/>
        <v/>
      </c>
    </row>
    <row r="60" spans="2:42">
      <c r="B60" s="834" t="str">
        <f t="shared" si="0"/>
        <v>|||</v>
      </c>
      <c r="H60" s="835">
        <f t="shared" si="2"/>
        <v>31</v>
      </c>
      <c r="L60" s="835"/>
      <c r="AP60" s="831" t="str">
        <f t="shared" si="1"/>
        <v/>
      </c>
    </row>
    <row r="61" spans="2:42">
      <c r="B61" s="834" t="str">
        <f t="shared" si="0"/>
        <v>|||</v>
      </c>
      <c r="H61" s="835">
        <f t="shared" si="2"/>
        <v>31</v>
      </c>
      <c r="L61" s="835"/>
      <c r="AP61" s="831" t="str">
        <f t="shared" si="1"/>
        <v/>
      </c>
    </row>
    <row r="62" spans="2:42">
      <c r="B62" s="834" t="str">
        <f t="shared" si="0"/>
        <v>|||</v>
      </c>
      <c r="H62" s="835">
        <f t="shared" si="2"/>
        <v>31</v>
      </c>
      <c r="L62" s="835"/>
      <c r="AP62" s="831" t="str">
        <f t="shared" si="1"/>
        <v/>
      </c>
    </row>
    <row r="63" spans="2:42">
      <c r="B63" s="834" t="str">
        <f t="shared" si="0"/>
        <v>|||</v>
      </c>
      <c r="H63" s="835">
        <f t="shared" si="2"/>
        <v>31</v>
      </c>
      <c r="L63" s="835"/>
      <c r="AP63" s="831" t="str">
        <f t="shared" si="1"/>
        <v/>
      </c>
    </row>
    <row r="64" spans="2:42">
      <c r="B64" s="834" t="str">
        <f t="shared" si="0"/>
        <v>|||</v>
      </c>
      <c r="H64" s="835">
        <f t="shared" si="2"/>
        <v>31</v>
      </c>
      <c r="L64" s="835"/>
      <c r="AP64" s="831" t="str">
        <f t="shared" si="1"/>
        <v/>
      </c>
    </row>
    <row r="65" spans="2:42">
      <c r="B65" s="834" t="str">
        <f t="shared" si="0"/>
        <v>|||</v>
      </c>
      <c r="H65" s="835">
        <f t="shared" si="2"/>
        <v>31</v>
      </c>
      <c r="L65" s="835"/>
      <c r="AP65" s="831" t="str">
        <f t="shared" si="1"/>
        <v/>
      </c>
    </row>
    <row r="66" spans="2:42">
      <c r="B66" s="834" t="str">
        <f t="shared" si="0"/>
        <v>|||</v>
      </c>
      <c r="H66" s="835">
        <f t="shared" si="2"/>
        <v>31</v>
      </c>
      <c r="AP66" s="831" t="str">
        <f t="shared" si="1"/>
        <v/>
      </c>
    </row>
    <row r="67" spans="2:42">
      <c r="B67" s="834" t="str">
        <f t="shared" ref="B67:B130" si="3">C67&amp;"|"&amp;D67&amp;"|"&amp;E67&amp;"|"&amp;F67</f>
        <v>|||</v>
      </c>
      <c r="H67" s="835">
        <f t="shared" si="2"/>
        <v>31</v>
      </c>
      <c r="AP67" s="831" t="str">
        <f t="shared" ref="AP67:AP130" si="4">IF(AX67&lt;&gt;"",IF(OR(AX67=3,AX67=4),"Equity","Debt"),"")</f>
        <v/>
      </c>
    </row>
    <row r="68" spans="2:42">
      <c r="B68" s="834" t="str">
        <f t="shared" si="3"/>
        <v>|||</v>
      </c>
      <c r="H68" s="835">
        <f t="shared" ref="H68:H131" si="5">EOMONTH(L68,0)</f>
        <v>31</v>
      </c>
      <c r="AP68" s="831" t="str">
        <f t="shared" si="4"/>
        <v/>
      </c>
    </row>
    <row r="69" spans="2:42">
      <c r="B69" s="834" t="str">
        <f t="shared" si="3"/>
        <v>|||</v>
      </c>
      <c r="H69" s="835">
        <f t="shared" si="5"/>
        <v>31</v>
      </c>
      <c r="AP69" s="831" t="str">
        <f t="shared" si="4"/>
        <v/>
      </c>
    </row>
    <row r="70" spans="2:42">
      <c r="B70" s="834" t="str">
        <f t="shared" si="3"/>
        <v>|||</v>
      </c>
      <c r="H70" s="835">
        <f t="shared" si="5"/>
        <v>31</v>
      </c>
      <c r="AP70" s="831" t="str">
        <f t="shared" si="4"/>
        <v/>
      </c>
    </row>
    <row r="71" spans="2:42">
      <c r="B71" s="834" t="str">
        <f t="shared" si="3"/>
        <v>|||</v>
      </c>
      <c r="H71" s="835">
        <f t="shared" si="5"/>
        <v>31</v>
      </c>
      <c r="AP71" s="831" t="str">
        <f t="shared" si="4"/>
        <v/>
      </c>
    </row>
    <row r="72" spans="2:42">
      <c r="B72" s="834" t="str">
        <f t="shared" si="3"/>
        <v>|||</v>
      </c>
      <c r="H72" s="835">
        <f t="shared" si="5"/>
        <v>31</v>
      </c>
      <c r="AP72" s="831" t="str">
        <f t="shared" si="4"/>
        <v/>
      </c>
    </row>
    <row r="73" spans="2:42">
      <c r="B73" s="834" t="str">
        <f t="shared" si="3"/>
        <v>|||</v>
      </c>
      <c r="H73" s="835">
        <f t="shared" si="5"/>
        <v>31</v>
      </c>
      <c r="AP73" s="831" t="str">
        <f t="shared" si="4"/>
        <v/>
      </c>
    </row>
    <row r="74" spans="2:42">
      <c r="B74" s="834" t="str">
        <f t="shared" si="3"/>
        <v>|||</v>
      </c>
      <c r="H74" s="835">
        <f t="shared" si="5"/>
        <v>31</v>
      </c>
      <c r="AP74" s="831" t="str">
        <f t="shared" si="4"/>
        <v/>
      </c>
    </row>
    <row r="75" spans="2:42">
      <c r="B75" s="834" t="str">
        <f t="shared" si="3"/>
        <v>|||</v>
      </c>
      <c r="H75" s="835">
        <f t="shared" si="5"/>
        <v>31</v>
      </c>
      <c r="AP75" s="831" t="str">
        <f t="shared" si="4"/>
        <v/>
      </c>
    </row>
    <row r="76" spans="2:42">
      <c r="B76" s="834" t="str">
        <f t="shared" si="3"/>
        <v>|||</v>
      </c>
      <c r="H76" s="835">
        <f t="shared" si="5"/>
        <v>31</v>
      </c>
      <c r="AP76" s="831" t="str">
        <f t="shared" si="4"/>
        <v/>
      </c>
    </row>
    <row r="77" spans="2:42">
      <c r="B77" s="834" t="str">
        <f t="shared" si="3"/>
        <v>|||</v>
      </c>
      <c r="H77" s="835">
        <f t="shared" si="5"/>
        <v>31</v>
      </c>
      <c r="AP77" s="831" t="str">
        <f t="shared" si="4"/>
        <v/>
      </c>
    </row>
    <row r="78" spans="2:42">
      <c r="B78" s="834" t="str">
        <f t="shared" si="3"/>
        <v>|||</v>
      </c>
      <c r="H78" s="835">
        <f t="shared" si="5"/>
        <v>31</v>
      </c>
      <c r="AP78" s="831" t="str">
        <f t="shared" si="4"/>
        <v/>
      </c>
    </row>
    <row r="79" spans="2:42">
      <c r="B79" s="834" t="str">
        <f t="shared" si="3"/>
        <v>|||</v>
      </c>
      <c r="H79" s="835">
        <f t="shared" si="5"/>
        <v>31</v>
      </c>
      <c r="AP79" s="831" t="str">
        <f t="shared" si="4"/>
        <v/>
      </c>
    </row>
    <row r="80" spans="2:42">
      <c r="B80" s="834" t="str">
        <f t="shared" si="3"/>
        <v>|||</v>
      </c>
      <c r="H80" s="835">
        <f t="shared" si="5"/>
        <v>31</v>
      </c>
      <c r="AP80" s="831" t="str">
        <f t="shared" si="4"/>
        <v/>
      </c>
    </row>
    <row r="81" spans="2:42">
      <c r="B81" s="834" t="str">
        <f t="shared" si="3"/>
        <v>|||</v>
      </c>
      <c r="H81" s="835">
        <f t="shared" si="5"/>
        <v>31</v>
      </c>
      <c r="AP81" s="831" t="str">
        <f t="shared" si="4"/>
        <v/>
      </c>
    </row>
    <row r="82" spans="2:42">
      <c r="B82" s="834" t="str">
        <f t="shared" si="3"/>
        <v>|||</v>
      </c>
      <c r="H82" s="835">
        <f t="shared" si="5"/>
        <v>31</v>
      </c>
      <c r="AP82" s="831" t="str">
        <f t="shared" si="4"/>
        <v/>
      </c>
    </row>
    <row r="83" spans="2:42">
      <c r="B83" s="834" t="str">
        <f t="shared" si="3"/>
        <v>|||</v>
      </c>
      <c r="H83" s="835">
        <f t="shared" si="5"/>
        <v>31</v>
      </c>
      <c r="AP83" s="831" t="str">
        <f t="shared" si="4"/>
        <v/>
      </c>
    </row>
    <row r="84" spans="2:42">
      <c r="B84" s="834" t="str">
        <f t="shared" si="3"/>
        <v>|||</v>
      </c>
      <c r="H84" s="835">
        <f t="shared" si="5"/>
        <v>31</v>
      </c>
      <c r="AP84" s="831" t="str">
        <f t="shared" si="4"/>
        <v/>
      </c>
    </row>
    <row r="85" spans="2:42">
      <c r="B85" s="834" t="str">
        <f t="shared" si="3"/>
        <v>|||</v>
      </c>
      <c r="H85" s="835">
        <f t="shared" si="5"/>
        <v>31</v>
      </c>
      <c r="AP85" s="831" t="str">
        <f t="shared" si="4"/>
        <v/>
      </c>
    </row>
    <row r="86" spans="2:42">
      <c r="B86" s="834" t="str">
        <f t="shared" si="3"/>
        <v>|||</v>
      </c>
      <c r="H86" s="835">
        <f t="shared" si="5"/>
        <v>31</v>
      </c>
      <c r="AP86" s="831" t="str">
        <f t="shared" si="4"/>
        <v/>
      </c>
    </row>
    <row r="87" spans="2:42">
      <c r="B87" s="834" t="str">
        <f t="shared" si="3"/>
        <v>|||</v>
      </c>
      <c r="H87" s="835">
        <f t="shared" si="5"/>
        <v>31</v>
      </c>
      <c r="AP87" s="831" t="str">
        <f t="shared" si="4"/>
        <v/>
      </c>
    </row>
    <row r="88" spans="2:42">
      <c r="B88" s="834" t="str">
        <f t="shared" si="3"/>
        <v>|||</v>
      </c>
      <c r="H88" s="835">
        <f t="shared" si="5"/>
        <v>31</v>
      </c>
      <c r="AP88" s="831" t="str">
        <f t="shared" si="4"/>
        <v/>
      </c>
    </row>
    <row r="89" spans="2:42">
      <c r="B89" s="834" t="str">
        <f t="shared" si="3"/>
        <v>|||</v>
      </c>
      <c r="H89" s="835">
        <f t="shared" si="5"/>
        <v>31</v>
      </c>
      <c r="AP89" s="831" t="str">
        <f t="shared" si="4"/>
        <v/>
      </c>
    </row>
    <row r="90" spans="2:42">
      <c r="B90" s="834" t="str">
        <f t="shared" si="3"/>
        <v>|||</v>
      </c>
      <c r="H90" s="835">
        <f t="shared" si="5"/>
        <v>31</v>
      </c>
      <c r="AP90" s="831" t="str">
        <f t="shared" si="4"/>
        <v/>
      </c>
    </row>
    <row r="91" spans="2:42">
      <c r="B91" s="834" t="str">
        <f t="shared" si="3"/>
        <v>|||</v>
      </c>
      <c r="H91" s="835">
        <f t="shared" si="5"/>
        <v>31</v>
      </c>
      <c r="AP91" s="831" t="str">
        <f t="shared" si="4"/>
        <v/>
      </c>
    </row>
    <row r="92" spans="2:42">
      <c r="B92" s="834" t="str">
        <f t="shared" si="3"/>
        <v>|||</v>
      </c>
      <c r="H92" s="835">
        <f t="shared" si="5"/>
        <v>31</v>
      </c>
      <c r="AP92" s="831" t="str">
        <f t="shared" si="4"/>
        <v/>
      </c>
    </row>
    <row r="93" spans="2:42">
      <c r="B93" s="834" t="str">
        <f t="shared" si="3"/>
        <v>|||</v>
      </c>
      <c r="H93" s="835">
        <f t="shared" si="5"/>
        <v>31</v>
      </c>
      <c r="AP93" s="831" t="str">
        <f t="shared" si="4"/>
        <v/>
      </c>
    </row>
    <row r="94" spans="2:42">
      <c r="B94" s="834" t="str">
        <f t="shared" si="3"/>
        <v>|||</v>
      </c>
      <c r="H94" s="835">
        <f t="shared" si="5"/>
        <v>31</v>
      </c>
      <c r="AP94" s="831" t="str">
        <f t="shared" si="4"/>
        <v/>
      </c>
    </row>
    <row r="95" spans="2:42">
      <c r="B95" s="834" t="str">
        <f t="shared" si="3"/>
        <v>|||</v>
      </c>
      <c r="H95" s="835">
        <f t="shared" si="5"/>
        <v>31</v>
      </c>
      <c r="AP95" s="831" t="str">
        <f t="shared" si="4"/>
        <v/>
      </c>
    </row>
    <row r="96" spans="2:42">
      <c r="B96" s="834" t="str">
        <f t="shared" si="3"/>
        <v>|||</v>
      </c>
      <c r="H96" s="835">
        <f t="shared" si="5"/>
        <v>31</v>
      </c>
      <c r="AP96" s="831" t="str">
        <f t="shared" si="4"/>
        <v/>
      </c>
    </row>
    <row r="97" spans="2:42">
      <c r="B97" s="834" t="str">
        <f t="shared" si="3"/>
        <v>|||</v>
      </c>
      <c r="H97" s="835">
        <f t="shared" si="5"/>
        <v>31</v>
      </c>
      <c r="AP97" s="831" t="str">
        <f t="shared" si="4"/>
        <v/>
      </c>
    </row>
    <row r="98" spans="2:42">
      <c r="B98" s="834" t="str">
        <f t="shared" si="3"/>
        <v>|||</v>
      </c>
      <c r="H98" s="835">
        <f t="shared" si="5"/>
        <v>31</v>
      </c>
      <c r="AP98" s="831" t="str">
        <f t="shared" si="4"/>
        <v/>
      </c>
    </row>
    <row r="99" spans="2:42">
      <c r="B99" s="834" t="str">
        <f t="shared" si="3"/>
        <v>|||</v>
      </c>
      <c r="H99" s="835">
        <f t="shared" si="5"/>
        <v>31</v>
      </c>
      <c r="AP99" s="831" t="str">
        <f t="shared" si="4"/>
        <v/>
      </c>
    </row>
    <row r="100" spans="2:42">
      <c r="B100" s="834" t="str">
        <f t="shared" si="3"/>
        <v>|||</v>
      </c>
      <c r="H100" s="835">
        <f t="shared" si="5"/>
        <v>31</v>
      </c>
      <c r="AP100" s="831" t="str">
        <f t="shared" si="4"/>
        <v/>
      </c>
    </row>
    <row r="101" spans="2:42">
      <c r="B101" s="834" t="str">
        <f t="shared" si="3"/>
        <v>|||</v>
      </c>
      <c r="H101" s="835">
        <f t="shared" si="5"/>
        <v>31</v>
      </c>
      <c r="AP101" s="831" t="str">
        <f t="shared" si="4"/>
        <v/>
      </c>
    </row>
    <row r="102" spans="2:42">
      <c r="B102" s="834" t="str">
        <f t="shared" si="3"/>
        <v>|||</v>
      </c>
      <c r="H102" s="835">
        <f t="shared" si="5"/>
        <v>31</v>
      </c>
      <c r="AP102" s="831" t="str">
        <f t="shared" si="4"/>
        <v/>
      </c>
    </row>
    <row r="103" spans="2:42">
      <c r="B103" s="834" t="str">
        <f t="shared" si="3"/>
        <v>|||</v>
      </c>
      <c r="H103" s="835">
        <f t="shared" si="5"/>
        <v>31</v>
      </c>
      <c r="AP103" s="831" t="str">
        <f t="shared" si="4"/>
        <v/>
      </c>
    </row>
    <row r="104" spans="2:42">
      <c r="B104" s="834" t="str">
        <f t="shared" si="3"/>
        <v>|||</v>
      </c>
      <c r="H104" s="835">
        <f t="shared" si="5"/>
        <v>31</v>
      </c>
      <c r="AP104" s="831" t="str">
        <f t="shared" si="4"/>
        <v/>
      </c>
    </row>
    <row r="105" spans="2:42">
      <c r="B105" s="834" t="str">
        <f t="shared" si="3"/>
        <v>|||</v>
      </c>
      <c r="H105" s="835">
        <f t="shared" si="5"/>
        <v>31</v>
      </c>
      <c r="AP105" s="831" t="str">
        <f t="shared" si="4"/>
        <v/>
      </c>
    </row>
    <row r="106" spans="2:42">
      <c r="B106" s="834" t="str">
        <f t="shared" si="3"/>
        <v>|||</v>
      </c>
      <c r="H106" s="835">
        <f t="shared" si="5"/>
        <v>31</v>
      </c>
      <c r="AP106" s="831" t="str">
        <f t="shared" si="4"/>
        <v/>
      </c>
    </row>
    <row r="107" spans="2:42">
      <c r="B107" s="834" t="str">
        <f t="shared" si="3"/>
        <v>|||</v>
      </c>
      <c r="H107" s="835">
        <f t="shared" si="5"/>
        <v>31</v>
      </c>
      <c r="AP107" s="831" t="str">
        <f t="shared" si="4"/>
        <v/>
      </c>
    </row>
    <row r="108" spans="2:42">
      <c r="B108" s="834" t="str">
        <f t="shared" si="3"/>
        <v>|||</v>
      </c>
      <c r="H108" s="835">
        <f t="shared" si="5"/>
        <v>31</v>
      </c>
      <c r="AP108" s="831" t="str">
        <f t="shared" si="4"/>
        <v/>
      </c>
    </row>
    <row r="109" spans="2:42">
      <c r="B109" s="834" t="str">
        <f t="shared" si="3"/>
        <v>|||</v>
      </c>
      <c r="H109" s="835">
        <f t="shared" si="5"/>
        <v>31</v>
      </c>
      <c r="AP109" s="831" t="str">
        <f t="shared" si="4"/>
        <v/>
      </c>
    </row>
    <row r="110" spans="2:42">
      <c r="B110" s="834" t="str">
        <f t="shared" si="3"/>
        <v>|||</v>
      </c>
      <c r="H110" s="835">
        <f t="shared" si="5"/>
        <v>31</v>
      </c>
      <c r="AP110" s="831" t="str">
        <f t="shared" si="4"/>
        <v/>
      </c>
    </row>
    <row r="111" spans="2:42">
      <c r="B111" s="834" t="str">
        <f t="shared" si="3"/>
        <v>|||</v>
      </c>
      <c r="H111" s="835">
        <f t="shared" si="5"/>
        <v>31</v>
      </c>
      <c r="AP111" s="831" t="str">
        <f t="shared" si="4"/>
        <v/>
      </c>
    </row>
    <row r="112" spans="2:42">
      <c r="B112" s="834" t="str">
        <f t="shared" si="3"/>
        <v>|||</v>
      </c>
      <c r="H112" s="835">
        <f t="shared" si="5"/>
        <v>31</v>
      </c>
      <c r="AP112" s="831" t="str">
        <f t="shared" si="4"/>
        <v/>
      </c>
    </row>
    <row r="113" spans="2:42">
      <c r="B113" s="834" t="str">
        <f t="shared" si="3"/>
        <v>|||</v>
      </c>
      <c r="H113" s="835">
        <f t="shared" si="5"/>
        <v>31</v>
      </c>
      <c r="AP113" s="831" t="str">
        <f t="shared" si="4"/>
        <v/>
      </c>
    </row>
    <row r="114" spans="2:42">
      <c r="B114" s="834" t="str">
        <f t="shared" si="3"/>
        <v>|||</v>
      </c>
      <c r="H114" s="835">
        <f t="shared" si="5"/>
        <v>31</v>
      </c>
      <c r="AP114" s="831" t="str">
        <f t="shared" si="4"/>
        <v/>
      </c>
    </row>
    <row r="115" spans="2:42">
      <c r="B115" s="834" t="str">
        <f t="shared" si="3"/>
        <v>|||</v>
      </c>
      <c r="H115" s="835">
        <f t="shared" si="5"/>
        <v>31</v>
      </c>
      <c r="AP115" s="831" t="str">
        <f t="shared" si="4"/>
        <v/>
      </c>
    </row>
    <row r="116" spans="2:42">
      <c r="B116" s="834" t="str">
        <f t="shared" si="3"/>
        <v>|||</v>
      </c>
      <c r="H116" s="835">
        <f t="shared" si="5"/>
        <v>31</v>
      </c>
      <c r="AP116" s="831" t="str">
        <f t="shared" si="4"/>
        <v/>
      </c>
    </row>
    <row r="117" spans="2:42">
      <c r="B117" s="834" t="str">
        <f t="shared" si="3"/>
        <v>|||</v>
      </c>
      <c r="H117" s="835">
        <f t="shared" si="5"/>
        <v>31</v>
      </c>
      <c r="AP117" s="831" t="str">
        <f t="shared" si="4"/>
        <v/>
      </c>
    </row>
    <row r="118" spans="2:42">
      <c r="B118" s="834" t="str">
        <f t="shared" si="3"/>
        <v>|||</v>
      </c>
      <c r="H118" s="835">
        <f t="shared" si="5"/>
        <v>31</v>
      </c>
      <c r="AP118" s="831" t="str">
        <f t="shared" si="4"/>
        <v/>
      </c>
    </row>
    <row r="119" spans="2:42">
      <c r="B119" s="834" t="str">
        <f t="shared" si="3"/>
        <v>|||</v>
      </c>
      <c r="H119" s="835">
        <f t="shared" si="5"/>
        <v>31</v>
      </c>
      <c r="AP119" s="831" t="str">
        <f t="shared" si="4"/>
        <v/>
      </c>
    </row>
    <row r="120" spans="2:42">
      <c r="B120" s="834" t="str">
        <f t="shared" si="3"/>
        <v>|||</v>
      </c>
      <c r="H120" s="835">
        <f t="shared" si="5"/>
        <v>31</v>
      </c>
      <c r="AP120" s="831" t="str">
        <f t="shared" si="4"/>
        <v/>
      </c>
    </row>
    <row r="121" spans="2:42">
      <c r="B121" s="834" t="str">
        <f t="shared" si="3"/>
        <v>|||</v>
      </c>
      <c r="H121" s="835">
        <f t="shared" si="5"/>
        <v>31</v>
      </c>
      <c r="AP121" s="831" t="str">
        <f t="shared" si="4"/>
        <v/>
      </c>
    </row>
    <row r="122" spans="2:42">
      <c r="B122" s="834" t="str">
        <f t="shared" si="3"/>
        <v>|||</v>
      </c>
      <c r="H122" s="835">
        <f t="shared" si="5"/>
        <v>31</v>
      </c>
      <c r="AP122" s="831" t="str">
        <f t="shared" si="4"/>
        <v/>
      </c>
    </row>
    <row r="123" spans="2:42">
      <c r="B123" s="834" t="str">
        <f t="shared" si="3"/>
        <v>|||</v>
      </c>
      <c r="H123" s="835">
        <f t="shared" si="5"/>
        <v>31</v>
      </c>
      <c r="AP123" s="831" t="str">
        <f t="shared" si="4"/>
        <v/>
      </c>
    </row>
    <row r="124" spans="2:42">
      <c r="B124" s="834" t="str">
        <f t="shared" si="3"/>
        <v>|||</v>
      </c>
      <c r="H124" s="835">
        <f t="shared" si="5"/>
        <v>31</v>
      </c>
      <c r="AP124" s="831" t="str">
        <f t="shared" si="4"/>
        <v/>
      </c>
    </row>
    <row r="125" spans="2:42">
      <c r="B125" s="834" t="str">
        <f t="shared" si="3"/>
        <v>|||</v>
      </c>
      <c r="H125" s="835">
        <f t="shared" si="5"/>
        <v>31</v>
      </c>
      <c r="AP125" s="831" t="str">
        <f t="shared" si="4"/>
        <v/>
      </c>
    </row>
    <row r="126" spans="2:42">
      <c r="B126" s="834" t="str">
        <f t="shared" si="3"/>
        <v>|||</v>
      </c>
      <c r="H126" s="835">
        <f t="shared" si="5"/>
        <v>31</v>
      </c>
      <c r="AP126" s="831" t="str">
        <f t="shared" si="4"/>
        <v/>
      </c>
    </row>
    <row r="127" spans="2:42">
      <c r="B127" s="834" t="str">
        <f t="shared" si="3"/>
        <v>|||</v>
      </c>
      <c r="H127" s="835">
        <f t="shared" si="5"/>
        <v>31</v>
      </c>
      <c r="AP127" s="831" t="str">
        <f t="shared" si="4"/>
        <v/>
      </c>
    </row>
    <row r="128" spans="2:42">
      <c r="B128" s="834" t="str">
        <f t="shared" si="3"/>
        <v>|||</v>
      </c>
      <c r="H128" s="835">
        <f t="shared" si="5"/>
        <v>31</v>
      </c>
      <c r="AP128" s="831" t="str">
        <f t="shared" si="4"/>
        <v/>
      </c>
    </row>
    <row r="129" spans="2:42">
      <c r="B129" s="834" t="str">
        <f t="shared" si="3"/>
        <v>|||</v>
      </c>
      <c r="H129" s="835">
        <f t="shared" si="5"/>
        <v>31</v>
      </c>
      <c r="AP129" s="831" t="str">
        <f t="shared" si="4"/>
        <v/>
      </c>
    </row>
    <row r="130" spans="2:42">
      <c r="B130" s="834" t="str">
        <f t="shared" si="3"/>
        <v>|||</v>
      </c>
      <c r="H130" s="835">
        <f t="shared" si="5"/>
        <v>31</v>
      </c>
      <c r="AP130" s="831" t="str">
        <f t="shared" si="4"/>
        <v/>
      </c>
    </row>
    <row r="131" spans="2:42">
      <c r="B131" s="834" t="str">
        <f t="shared" ref="B131:B194" si="6">C131&amp;"|"&amp;D131&amp;"|"&amp;E131&amp;"|"&amp;F131</f>
        <v>|||</v>
      </c>
      <c r="H131" s="835">
        <f t="shared" si="5"/>
        <v>31</v>
      </c>
      <c r="AP131" s="831" t="str">
        <f t="shared" ref="AP131:AP194" si="7">IF(AX131&lt;&gt;"",IF(OR(AX131=3,AX131=4),"Equity","Debt"),"")</f>
        <v/>
      </c>
    </row>
    <row r="132" spans="2:42">
      <c r="B132" s="834" t="str">
        <f t="shared" si="6"/>
        <v>|||</v>
      </c>
      <c r="H132" s="835">
        <f t="shared" ref="H132:H195" si="8">EOMONTH(L132,0)</f>
        <v>31</v>
      </c>
      <c r="AP132" s="831" t="str">
        <f t="shared" si="7"/>
        <v/>
      </c>
    </row>
    <row r="133" spans="2:42">
      <c r="B133" s="834" t="str">
        <f t="shared" si="6"/>
        <v>|||</v>
      </c>
      <c r="H133" s="835">
        <f t="shared" si="8"/>
        <v>31</v>
      </c>
      <c r="AP133" s="831" t="str">
        <f t="shared" si="7"/>
        <v/>
      </c>
    </row>
    <row r="134" spans="2:42">
      <c r="B134" s="834" t="str">
        <f t="shared" si="6"/>
        <v>|||</v>
      </c>
      <c r="H134" s="835">
        <f t="shared" si="8"/>
        <v>31</v>
      </c>
      <c r="AP134" s="831" t="str">
        <f t="shared" si="7"/>
        <v/>
      </c>
    </row>
    <row r="135" spans="2:42">
      <c r="B135" s="834" t="str">
        <f t="shared" si="6"/>
        <v>|||</v>
      </c>
      <c r="H135" s="835">
        <f t="shared" si="8"/>
        <v>31</v>
      </c>
      <c r="AP135" s="831" t="str">
        <f t="shared" si="7"/>
        <v/>
      </c>
    </row>
    <row r="136" spans="2:42">
      <c r="B136" s="834" t="str">
        <f t="shared" si="6"/>
        <v>|||</v>
      </c>
      <c r="H136" s="835">
        <f t="shared" si="8"/>
        <v>31</v>
      </c>
      <c r="AP136" s="831" t="str">
        <f t="shared" si="7"/>
        <v/>
      </c>
    </row>
    <row r="137" spans="2:42">
      <c r="B137" s="834" t="str">
        <f t="shared" si="6"/>
        <v>|||</v>
      </c>
      <c r="H137" s="835">
        <f t="shared" si="8"/>
        <v>31</v>
      </c>
      <c r="AP137" s="831" t="str">
        <f t="shared" si="7"/>
        <v/>
      </c>
    </row>
    <row r="138" spans="2:42">
      <c r="B138" s="834" t="str">
        <f t="shared" si="6"/>
        <v>|||</v>
      </c>
      <c r="H138" s="835">
        <f t="shared" si="8"/>
        <v>31</v>
      </c>
      <c r="AP138" s="831" t="str">
        <f t="shared" si="7"/>
        <v/>
      </c>
    </row>
    <row r="139" spans="2:42">
      <c r="B139" s="834" t="str">
        <f t="shared" si="6"/>
        <v>|||</v>
      </c>
      <c r="H139" s="835">
        <f t="shared" si="8"/>
        <v>31</v>
      </c>
      <c r="AP139" s="831" t="str">
        <f t="shared" si="7"/>
        <v/>
      </c>
    </row>
    <row r="140" spans="2:42">
      <c r="B140" s="834" t="str">
        <f t="shared" si="6"/>
        <v>|||</v>
      </c>
      <c r="H140" s="835">
        <f t="shared" si="8"/>
        <v>31</v>
      </c>
      <c r="AP140" s="831" t="str">
        <f t="shared" si="7"/>
        <v/>
      </c>
    </row>
    <row r="141" spans="2:42">
      <c r="B141" s="834" t="str">
        <f t="shared" si="6"/>
        <v>|||</v>
      </c>
      <c r="H141" s="835">
        <f t="shared" si="8"/>
        <v>31</v>
      </c>
      <c r="AP141" s="831" t="str">
        <f t="shared" si="7"/>
        <v/>
      </c>
    </row>
    <row r="142" spans="2:42">
      <c r="B142" s="834" t="str">
        <f t="shared" si="6"/>
        <v>|||</v>
      </c>
      <c r="H142" s="835">
        <f t="shared" si="8"/>
        <v>31</v>
      </c>
      <c r="AP142" s="831" t="str">
        <f t="shared" si="7"/>
        <v/>
      </c>
    </row>
    <row r="143" spans="2:42">
      <c r="B143" s="834" t="str">
        <f t="shared" si="6"/>
        <v>|||</v>
      </c>
      <c r="H143" s="835">
        <f t="shared" si="8"/>
        <v>31</v>
      </c>
      <c r="AP143" s="831" t="str">
        <f t="shared" si="7"/>
        <v/>
      </c>
    </row>
    <row r="144" spans="2:42">
      <c r="B144" s="834" t="str">
        <f t="shared" si="6"/>
        <v>|||</v>
      </c>
      <c r="H144" s="835">
        <f t="shared" si="8"/>
        <v>31</v>
      </c>
      <c r="AP144" s="831" t="str">
        <f t="shared" si="7"/>
        <v/>
      </c>
    </row>
    <row r="145" spans="2:42">
      <c r="B145" s="834" t="str">
        <f t="shared" si="6"/>
        <v>|||</v>
      </c>
      <c r="H145" s="835">
        <f t="shared" si="8"/>
        <v>31</v>
      </c>
      <c r="AP145" s="831" t="str">
        <f t="shared" si="7"/>
        <v/>
      </c>
    </row>
    <row r="146" spans="2:42">
      <c r="B146" s="834" t="str">
        <f t="shared" si="6"/>
        <v>|||</v>
      </c>
      <c r="H146" s="835">
        <f t="shared" si="8"/>
        <v>31</v>
      </c>
      <c r="AP146" s="831" t="str">
        <f t="shared" si="7"/>
        <v/>
      </c>
    </row>
    <row r="147" spans="2:42">
      <c r="B147" s="834" t="str">
        <f t="shared" si="6"/>
        <v>|||</v>
      </c>
      <c r="H147" s="835">
        <f t="shared" si="8"/>
        <v>31</v>
      </c>
      <c r="AP147" s="831" t="str">
        <f t="shared" si="7"/>
        <v/>
      </c>
    </row>
    <row r="148" spans="2:42">
      <c r="B148" s="834" t="str">
        <f t="shared" si="6"/>
        <v>|||</v>
      </c>
      <c r="H148" s="835">
        <f t="shared" si="8"/>
        <v>31</v>
      </c>
      <c r="AP148" s="831" t="str">
        <f t="shared" si="7"/>
        <v/>
      </c>
    </row>
    <row r="149" spans="2:42">
      <c r="B149" s="834" t="str">
        <f t="shared" si="6"/>
        <v>|||</v>
      </c>
      <c r="H149" s="835">
        <f t="shared" si="8"/>
        <v>31</v>
      </c>
      <c r="AP149" s="831" t="str">
        <f t="shared" si="7"/>
        <v/>
      </c>
    </row>
    <row r="150" spans="2:42">
      <c r="B150" s="834" t="str">
        <f t="shared" si="6"/>
        <v>|||</v>
      </c>
      <c r="H150" s="835">
        <f t="shared" si="8"/>
        <v>31</v>
      </c>
      <c r="AP150" s="831" t="str">
        <f t="shared" si="7"/>
        <v/>
      </c>
    </row>
    <row r="151" spans="2:42">
      <c r="B151" s="834" t="str">
        <f t="shared" si="6"/>
        <v>|||</v>
      </c>
      <c r="H151" s="835">
        <f t="shared" si="8"/>
        <v>31</v>
      </c>
      <c r="AP151" s="831" t="str">
        <f t="shared" si="7"/>
        <v/>
      </c>
    </row>
    <row r="152" spans="2:42">
      <c r="B152" s="834" t="str">
        <f t="shared" si="6"/>
        <v>|||</v>
      </c>
      <c r="H152" s="835">
        <f t="shared" si="8"/>
        <v>31</v>
      </c>
      <c r="AP152" s="831" t="str">
        <f t="shared" si="7"/>
        <v/>
      </c>
    </row>
    <row r="153" spans="2:42">
      <c r="B153" s="834" t="str">
        <f t="shared" si="6"/>
        <v>|||</v>
      </c>
      <c r="H153" s="835">
        <f t="shared" si="8"/>
        <v>31</v>
      </c>
      <c r="AP153" s="831" t="str">
        <f t="shared" si="7"/>
        <v/>
      </c>
    </row>
    <row r="154" spans="2:42">
      <c r="B154" s="834" t="str">
        <f t="shared" si="6"/>
        <v>|||</v>
      </c>
      <c r="H154" s="835">
        <f t="shared" si="8"/>
        <v>31</v>
      </c>
      <c r="AP154" s="831" t="str">
        <f t="shared" si="7"/>
        <v/>
      </c>
    </row>
    <row r="155" spans="2:42">
      <c r="B155" s="834" t="str">
        <f t="shared" si="6"/>
        <v>|||</v>
      </c>
      <c r="H155" s="835">
        <f t="shared" si="8"/>
        <v>31</v>
      </c>
      <c r="AP155" s="831" t="str">
        <f t="shared" si="7"/>
        <v/>
      </c>
    </row>
    <row r="156" spans="2:42">
      <c r="B156" s="834" t="str">
        <f t="shared" si="6"/>
        <v>|||</v>
      </c>
      <c r="H156" s="835">
        <f t="shared" si="8"/>
        <v>31</v>
      </c>
      <c r="AP156" s="831" t="str">
        <f t="shared" si="7"/>
        <v/>
      </c>
    </row>
    <row r="157" spans="2:42">
      <c r="B157" s="834" t="str">
        <f t="shared" si="6"/>
        <v>|||</v>
      </c>
      <c r="H157" s="835">
        <f t="shared" si="8"/>
        <v>31</v>
      </c>
      <c r="AP157" s="831" t="str">
        <f t="shared" si="7"/>
        <v/>
      </c>
    </row>
    <row r="158" spans="2:42">
      <c r="B158" s="834" t="str">
        <f t="shared" si="6"/>
        <v>|||</v>
      </c>
      <c r="H158" s="835">
        <f t="shared" si="8"/>
        <v>31</v>
      </c>
      <c r="AP158" s="831" t="str">
        <f t="shared" si="7"/>
        <v/>
      </c>
    </row>
    <row r="159" spans="2:42">
      <c r="B159" s="834" t="str">
        <f t="shared" si="6"/>
        <v>|||</v>
      </c>
      <c r="H159" s="835">
        <f t="shared" si="8"/>
        <v>31</v>
      </c>
      <c r="AP159" s="831" t="str">
        <f t="shared" si="7"/>
        <v/>
      </c>
    </row>
    <row r="160" spans="2:42">
      <c r="B160" s="834" t="str">
        <f t="shared" si="6"/>
        <v>|||</v>
      </c>
      <c r="H160" s="835">
        <f t="shared" si="8"/>
        <v>31</v>
      </c>
      <c r="AP160" s="831" t="str">
        <f t="shared" si="7"/>
        <v/>
      </c>
    </row>
    <row r="161" spans="2:42">
      <c r="B161" s="834" t="str">
        <f t="shared" si="6"/>
        <v>|||</v>
      </c>
      <c r="H161" s="835">
        <f t="shared" si="8"/>
        <v>31</v>
      </c>
      <c r="AP161" s="831" t="str">
        <f t="shared" si="7"/>
        <v/>
      </c>
    </row>
    <row r="162" spans="2:42">
      <c r="B162" s="834" t="str">
        <f t="shared" si="6"/>
        <v>|||</v>
      </c>
      <c r="H162" s="835">
        <f t="shared" si="8"/>
        <v>31</v>
      </c>
      <c r="AP162" s="831" t="str">
        <f t="shared" si="7"/>
        <v/>
      </c>
    </row>
    <row r="163" spans="2:42">
      <c r="B163" s="834" t="str">
        <f t="shared" si="6"/>
        <v>|||</v>
      </c>
      <c r="H163" s="835">
        <f t="shared" si="8"/>
        <v>31</v>
      </c>
      <c r="AP163" s="831" t="str">
        <f t="shared" si="7"/>
        <v/>
      </c>
    </row>
    <row r="164" spans="2:42">
      <c r="B164" s="834" t="str">
        <f t="shared" si="6"/>
        <v>|||</v>
      </c>
      <c r="H164" s="835">
        <f t="shared" si="8"/>
        <v>31</v>
      </c>
      <c r="AP164" s="831" t="str">
        <f t="shared" si="7"/>
        <v/>
      </c>
    </row>
    <row r="165" spans="2:42">
      <c r="B165" s="834" t="str">
        <f t="shared" si="6"/>
        <v>|||</v>
      </c>
      <c r="H165" s="835">
        <f t="shared" si="8"/>
        <v>31</v>
      </c>
      <c r="AP165" s="831" t="str">
        <f t="shared" si="7"/>
        <v/>
      </c>
    </row>
    <row r="166" spans="2:42">
      <c r="B166" s="834" t="str">
        <f t="shared" si="6"/>
        <v>|||</v>
      </c>
      <c r="H166" s="835">
        <f t="shared" si="8"/>
        <v>31</v>
      </c>
      <c r="AP166" s="831" t="str">
        <f t="shared" si="7"/>
        <v/>
      </c>
    </row>
    <row r="167" spans="2:42">
      <c r="B167" s="834" t="str">
        <f t="shared" si="6"/>
        <v>|||</v>
      </c>
      <c r="H167" s="835">
        <f t="shared" si="8"/>
        <v>31</v>
      </c>
      <c r="AP167" s="831" t="str">
        <f t="shared" si="7"/>
        <v/>
      </c>
    </row>
    <row r="168" spans="2:42">
      <c r="B168" s="834" t="str">
        <f t="shared" si="6"/>
        <v>|||</v>
      </c>
      <c r="H168" s="835">
        <f t="shared" si="8"/>
        <v>31</v>
      </c>
      <c r="AP168" s="831" t="str">
        <f t="shared" si="7"/>
        <v/>
      </c>
    </row>
    <row r="169" spans="2:42">
      <c r="B169" s="834" t="str">
        <f t="shared" si="6"/>
        <v>|||</v>
      </c>
      <c r="H169" s="835">
        <f t="shared" si="8"/>
        <v>31</v>
      </c>
      <c r="AP169" s="831" t="str">
        <f t="shared" si="7"/>
        <v/>
      </c>
    </row>
    <row r="170" spans="2:42">
      <c r="B170" s="834" t="str">
        <f t="shared" si="6"/>
        <v>|||</v>
      </c>
      <c r="H170" s="835">
        <f t="shared" si="8"/>
        <v>31</v>
      </c>
      <c r="AP170" s="831" t="str">
        <f t="shared" si="7"/>
        <v/>
      </c>
    </row>
    <row r="171" spans="2:42">
      <c r="B171" s="834" t="str">
        <f t="shared" si="6"/>
        <v>|||</v>
      </c>
      <c r="H171" s="835">
        <f t="shared" si="8"/>
        <v>31</v>
      </c>
      <c r="AP171" s="831" t="str">
        <f t="shared" si="7"/>
        <v/>
      </c>
    </row>
    <row r="172" spans="2:42">
      <c r="B172" s="834" t="str">
        <f t="shared" si="6"/>
        <v>|||</v>
      </c>
      <c r="H172" s="835">
        <f t="shared" si="8"/>
        <v>31</v>
      </c>
      <c r="AP172" s="831" t="str">
        <f t="shared" si="7"/>
        <v/>
      </c>
    </row>
    <row r="173" spans="2:42">
      <c r="B173" s="834" t="str">
        <f t="shared" si="6"/>
        <v>|||</v>
      </c>
      <c r="H173" s="835">
        <f t="shared" si="8"/>
        <v>31</v>
      </c>
      <c r="AP173" s="831" t="str">
        <f t="shared" si="7"/>
        <v/>
      </c>
    </row>
    <row r="174" spans="2:42">
      <c r="B174" s="834" t="str">
        <f t="shared" si="6"/>
        <v>|||</v>
      </c>
      <c r="H174" s="835">
        <f t="shared" si="8"/>
        <v>31</v>
      </c>
      <c r="AP174" s="831" t="str">
        <f t="shared" si="7"/>
        <v/>
      </c>
    </row>
    <row r="175" spans="2:42">
      <c r="B175" s="834" t="str">
        <f t="shared" si="6"/>
        <v>|||</v>
      </c>
      <c r="H175" s="835">
        <f t="shared" si="8"/>
        <v>31</v>
      </c>
      <c r="AP175" s="831" t="str">
        <f t="shared" si="7"/>
        <v/>
      </c>
    </row>
    <row r="176" spans="2:42">
      <c r="B176" s="834" t="str">
        <f t="shared" si="6"/>
        <v>|||</v>
      </c>
      <c r="H176" s="835">
        <f t="shared" si="8"/>
        <v>31</v>
      </c>
      <c r="AP176" s="831" t="str">
        <f t="shared" si="7"/>
        <v/>
      </c>
    </row>
    <row r="177" spans="2:42">
      <c r="B177" s="834" t="str">
        <f t="shared" si="6"/>
        <v>|||</v>
      </c>
      <c r="H177" s="835">
        <f t="shared" si="8"/>
        <v>31</v>
      </c>
      <c r="AP177" s="831" t="str">
        <f t="shared" si="7"/>
        <v/>
      </c>
    </row>
    <row r="178" spans="2:42">
      <c r="B178" s="834" t="str">
        <f t="shared" si="6"/>
        <v>|||</v>
      </c>
      <c r="H178" s="835">
        <f t="shared" si="8"/>
        <v>31</v>
      </c>
      <c r="AP178" s="831" t="str">
        <f t="shared" si="7"/>
        <v/>
      </c>
    </row>
    <row r="179" spans="2:42">
      <c r="B179" s="834" t="str">
        <f t="shared" si="6"/>
        <v>|||</v>
      </c>
      <c r="H179" s="835">
        <f t="shared" si="8"/>
        <v>31</v>
      </c>
      <c r="AP179" s="831" t="str">
        <f t="shared" si="7"/>
        <v/>
      </c>
    </row>
    <row r="180" spans="2:42">
      <c r="B180" s="834" t="str">
        <f t="shared" si="6"/>
        <v>|||</v>
      </c>
      <c r="H180" s="835">
        <f t="shared" si="8"/>
        <v>31</v>
      </c>
      <c r="AP180" s="831" t="str">
        <f t="shared" si="7"/>
        <v/>
      </c>
    </row>
    <row r="181" spans="2:42">
      <c r="B181" s="834" t="str">
        <f t="shared" si="6"/>
        <v>|||</v>
      </c>
      <c r="H181" s="835">
        <f t="shared" si="8"/>
        <v>31</v>
      </c>
      <c r="AP181" s="831" t="str">
        <f t="shared" si="7"/>
        <v/>
      </c>
    </row>
    <row r="182" spans="2:42">
      <c r="B182" s="834" t="str">
        <f t="shared" si="6"/>
        <v>|||</v>
      </c>
      <c r="H182" s="835">
        <f t="shared" si="8"/>
        <v>31</v>
      </c>
      <c r="AP182" s="831" t="str">
        <f t="shared" si="7"/>
        <v/>
      </c>
    </row>
    <row r="183" spans="2:42">
      <c r="B183" s="834" t="str">
        <f t="shared" si="6"/>
        <v>|||</v>
      </c>
      <c r="H183" s="835">
        <f t="shared" si="8"/>
        <v>31</v>
      </c>
      <c r="AP183" s="831" t="str">
        <f t="shared" si="7"/>
        <v/>
      </c>
    </row>
    <row r="184" spans="2:42">
      <c r="B184" s="834" t="str">
        <f t="shared" si="6"/>
        <v>|||</v>
      </c>
      <c r="H184" s="835">
        <f t="shared" si="8"/>
        <v>31</v>
      </c>
      <c r="AP184" s="831" t="str">
        <f t="shared" si="7"/>
        <v/>
      </c>
    </row>
    <row r="185" spans="2:42">
      <c r="B185" s="834" t="str">
        <f t="shared" si="6"/>
        <v>|||</v>
      </c>
      <c r="H185" s="835">
        <f t="shared" si="8"/>
        <v>31</v>
      </c>
      <c r="AP185" s="831" t="str">
        <f t="shared" si="7"/>
        <v/>
      </c>
    </row>
    <row r="186" spans="2:42">
      <c r="B186" s="834" t="str">
        <f t="shared" si="6"/>
        <v>|||</v>
      </c>
      <c r="H186" s="835">
        <f t="shared" si="8"/>
        <v>31</v>
      </c>
      <c r="AP186" s="831" t="str">
        <f t="shared" si="7"/>
        <v/>
      </c>
    </row>
    <row r="187" spans="2:42">
      <c r="B187" s="834" t="str">
        <f t="shared" si="6"/>
        <v>|||</v>
      </c>
      <c r="H187" s="835">
        <f t="shared" si="8"/>
        <v>31</v>
      </c>
      <c r="AP187" s="831" t="str">
        <f t="shared" si="7"/>
        <v/>
      </c>
    </row>
    <row r="188" spans="2:42">
      <c r="B188" s="834" t="str">
        <f t="shared" si="6"/>
        <v>|||</v>
      </c>
      <c r="H188" s="835">
        <f t="shared" si="8"/>
        <v>31</v>
      </c>
      <c r="AP188" s="831" t="str">
        <f t="shared" si="7"/>
        <v/>
      </c>
    </row>
    <row r="189" spans="2:42">
      <c r="B189" s="834" t="str">
        <f t="shared" si="6"/>
        <v>|||</v>
      </c>
      <c r="H189" s="835">
        <f t="shared" si="8"/>
        <v>31</v>
      </c>
      <c r="AP189" s="831" t="str">
        <f t="shared" si="7"/>
        <v/>
      </c>
    </row>
    <row r="190" spans="2:42">
      <c r="B190" s="834" t="str">
        <f t="shared" si="6"/>
        <v>|||</v>
      </c>
      <c r="H190" s="835">
        <f t="shared" si="8"/>
        <v>31</v>
      </c>
      <c r="AP190" s="831" t="str">
        <f t="shared" si="7"/>
        <v/>
      </c>
    </row>
    <row r="191" spans="2:42">
      <c r="B191" s="834" t="str">
        <f t="shared" si="6"/>
        <v>|||</v>
      </c>
      <c r="H191" s="835">
        <f t="shared" si="8"/>
        <v>31</v>
      </c>
      <c r="AP191" s="831" t="str">
        <f t="shared" si="7"/>
        <v/>
      </c>
    </row>
    <row r="192" spans="2:42">
      <c r="B192" s="834" t="str">
        <f t="shared" si="6"/>
        <v>|||</v>
      </c>
      <c r="H192" s="835">
        <f t="shared" si="8"/>
        <v>31</v>
      </c>
      <c r="AP192" s="831" t="str">
        <f t="shared" si="7"/>
        <v/>
      </c>
    </row>
    <row r="193" spans="2:42">
      <c r="B193" s="834" t="str">
        <f t="shared" si="6"/>
        <v>|||</v>
      </c>
      <c r="H193" s="835">
        <f t="shared" si="8"/>
        <v>31</v>
      </c>
      <c r="AP193" s="831" t="str">
        <f t="shared" si="7"/>
        <v/>
      </c>
    </row>
    <row r="194" spans="2:42">
      <c r="B194" s="834" t="str">
        <f t="shared" si="6"/>
        <v>|||</v>
      </c>
      <c r="H194" s="835">
        <f t="shared" si="8"/>
        <v>31</v>
      </c>
      <c r="AP194" s="831" t="str">
        <f t="shared" si="7"/>
        <v/>
      </c>
    </row>
    <row r="195" spans="2:42">
      <c r="B195" s="834" t="str">
        <f t="shared" ref="B195:B258" si="9">C195&amp;"|"&amp;D195&amp;"|"&amp;E195&amp;"|"&amp;F195</f>
        <v>|||</v>
      </c>
      <c r="H195" s="835">
        <f t="shared" si="8"/>
        <v>31</v>
      </c>
      <c r="AP195" s="831" t="str">
        <f t="shared" ref="AP195:AP258" si="10">IF(AX195&lt;&gt;"",IF(OR(AX195=3,AX195=4),"Equity","Debt"),"")</f>
        <v/>
      </c>
    </row>
    <row r="196" spans="2:42">
      <c r="B196" s="834" t="str">
        <f t="shared" si="9"/>
        <v>|||</v>
      </c>
      <c r="H196" s="835">
        <f t="shared" ref="H196:H259" si="11">EOMONTH(L196,0)</f>
        <v>31</v>
      </c>
      <c r="AP196" s="831" t="str">
        <f t="shared" si="10"/>
        <v/>
      </c>
    </row>
    <row r="197" spans="2:42">
      <c r="B197" s="834" t="str">
        <f t="shared" si="9"/>
        <v>|||</v>
      </c>
      <c r="H197" s="835">
        <f t="shared" si="11"/>
        <v>31</v>
      </c>
      <c r="AP197" s="831" t="str">
        <f t="shared" si="10"/>
        <v/>
      </c>
    </row>
    <row r="198" spans="2:42">
      <c r="B198" s="834" t="str">
        <f t="shared" si="9"/>
        <v>|||</v>
      </c>
      <c r="H198" s="835">
        <f t="shared" si="11"/>
        <v>31</v>
      </c>
      <c r="AP198" s="831" t="str">
        <f t="shared" si="10"/>
        <v/>
      </c>
    </row>
    <row r="199" spans="2:42">
      <c r="B199" s="834" t="str">
        <f t="shared" si="9"/>
        <v>|||</v>
      </c>
      <c r="H199" s="835">
        <f t="shared" si="11"/>
        <v>31</v>
      </c>
      <c r="AP199" s="831" t="str">
        <f t="shared" si="10"/>
        <v/>
      </c>
    </row>
    <row r="200" spans="2:42">
      <c r="B200" s="834" t="str">
        <f t="shared" si="9"/>
        <v>|||</v>
      </c>
      <c r="H200" s="835">
        <f t="shared" si="11"/>
        <v>31</v>
      </c>
      <c r="AP200" s="831" t="str">
        <f t="shared" si="10"/>
        <v/>
      </c>
    </row>
    <row r="201" spans="2:42">
      <c r="B201" s="834" t="str">
        <f t="shared" si="9"/>
        <v>|||</v>
      </c>
      <c r="H201" s="835">
        <f t="shared" si="11"/>
        <v>31</v>
      </c>
      <c r="AP201" s="831" t="str">
        <f t="shared" si="10"/>
        <v/>
      </c>
    </row>
    <row r="202" spans="2:42">
      <c r="B202" s="834" t="str">
        <f t="shared" si="9"/>
        <v>|||</v>
      </c>
      <c r="H202" s="835">
        <f t="shared" si="11"/>
        <v>31</v>
      </c>
      <c r="AP202" s="831" t="str">
        <f t="shared" si="10"/>
        <v/>
      </c>
    </row>
    <row r="203" spans="2:42">
      <c r="B203" s="834" t="str">
        <f t="shared" si="9"/>
        <v>|||</v>
      </c>
      <c r="H203" s="835">
        <f t="shared" si="11"/>
        <v>31</v>
      </c>
      <c r="AP203" s="831" t="str">
        <f t="shared" si="10"/>
        <v/>
      </c>
    </row>
    <row r="204" spans="2:42">
      <c r="B204" s="834" t="str">
        <f t="shared" si="9"/>
        <v>|||</v>
      </c>
      <c r="H204" s="835">
        <f t="shared" si="11"/>
        <v>31</v>
      </c>
      <c r="AP204" s="831" t="str">
        <f t="shared" si="10"/>
        <v/>
      </c>
    </row>
    <row r="205" spans="2:42">
      <c r="B205" s="834" t="str">
        <f t="shared" si="9"/>
        <v>|||</v>
      </c>
      <c r="H205" s="835">
        <f t="shared" si="11"/>
        <v>31</v>
      </c>
      <c r="AP205" s="831" t="str">
        <f t="shared" si="10"/>
        <v/>
      </c>
    </row>
    <row r="206" spans="2:42">
      <c r="B206" s="834" t="str">
        <f t="shared" si="9"/>
        <v>|||</v>
      </c>
      <c r="H206" s="835">
        <f t="shared" si="11"/>
        <v>31</v>
      </c>
      <c r="AP206" s="831" t="str">
        <f t="shared" si="10"/>
        <v/>
      </c>
    </row>
    <row r="207" spans="2:42">
      <c r="B207" s="834" t="str">
        <f t="shared" si="9"/>
        <v>|||</v>
      </c>
      <c r="H207" s="835">
        <f t="shared" si="11"/>
        <v>31</v>
      </c>
      <c r="AP207" s="831" t="str">
        <f t="shared" si="10"/>
        <v/>
      </c>
    </row>
    <row r="208" spans="2:42">
      <c r="B208" s="834" t="str">
        <f t="shared" si="9"/>
        <v>|||</v>
      </c>
      <c r="H208" s="835">
        <f t="shared" si="11"/>
        <v>31</v>
      </c>
      <c r="AP208" s="831" t="str">
        <f t="shared" si="10"/>
        <v/>
      </c>
    </row>
    <row r="209" spans="2:42">
      <c r="B209" s="834" t="str">
        <f t="shared" si="9"/>
        <v>|||</v>
      </c>
      <c r="H209" s="835">
        <f t="shared" si="11"/>
        <v>31</v>
      </c>
      <c r="AP209" s="831" t="str">
        <f t="shared" si="10"/>
        <v/>
      </c>
    </row>
    <row r="210" spans="2:42">
      <c r="B210" s="834" t="str">
        <f t="shared" si="9"/>
        <v>|||</v>
      </c>
      <c r="H210" s="835">
        <f t="shared" si="11"/>
        <v>31</v>
      </c>
      <c r="AP210" s="831" t="str">
        <f t="shared" si="10"/>
        <v/>
      </c>
    </row>
    <row r="211" spans="2:42">
      <c r="B211" s="834" t="str">
        <f t="shared" si="9"/>
        <v>|||</v>
      </c>
      <c r="H211" s="835">
        <f t="shared" si="11"/>
        <v>31</v>
      </c>
      <c r="AP211" s="831" t="str">
        <f t="shared" si="10"/>
        <v/>
      </c>
    </row>
    <row r="212" spans="2:42">
      <c r="B212" s="834" t="str">
        <f t="shared" si="9"/>
        <v>|||</v>
      </c>
      <c r="H212" s="835">
        <f t="shared" si="11"/>
        <v>31</v>
      </c>
      <c r="AP212" s="831" t="str">
        <f t="shared" si="10"/>
        <v/>
      </c>
    </row>
    <row r="213" spans="2:42">
      <c r="B213" s="834" t="str">
        <f t="shared" si="9"/>
        <v>|||</v>
      </c>
      <c r="H213" s="835">
        <f t="shared" si="11"/>
        <v>31</v>
      </c>
      <c r="AP213" s="831" t="str">
        <f t="shared" si="10"/>
        <v/>
      </c>
    </row>
    <row r="214" spans="2:42">
      <c r="B214" s="834" t="str">
        <f t="shared" si="9"/>
        <v>|||</v>
      </c>
      <c r="H214" s="835">
        <f t="shared" si="11"/>
        <v>31</v>
      </c>
      <c r="AP214" s="831" t="str">
        <f t="shared" si="10"/>
        <v/>
      </c>
    </row>
    <row r="215" spans="2:42">
      <c r="B215" s="834" t="str">
        <f t="shared" si="9"/>
        <v>|||</v>
      </c>
      <c r="H215" s="835">
        <f t="shared" si="11"/>
        <v>31</v>
      </c>
      <c r="AP215" s="831" t="str">
        <f t="shared" si="10"/>
        <v/>
      </c>
    </row>
    <row r="216" spans="2:42">
      <c r="B216" s="834" t="str">
        <f t="shared" si="9"/>
        <v>|||</v>
      </c>
      <c r="H216" s="835">
        <f t="shared" si="11"/>
        <v>31</v>
      </c>
      <c r="AP216" s="831" t="str">
        <f t="shared" si="10"/>
        <v/>
      </c>
    </row>
    <row r="217" spans="2:42">
      <c r="B217" s="834" t="str">
        <f t="shared" si="9"/>
        <v>|||</v>
      </c>
      <c r="H217" s="835">
        <f t="shared" si="11"/>
        <v>31</v>
      </c>
      <c r="AP217" s="831" t="str">
        <f t="shared" si="10"/>
        <v/>
      </c>
    </row>
    <row r="218" spans="2:42">
      <c r="B218" s="834" t="str">
        <f t="shared" si="9"/>
        <v>|||</v>
      </c>
      <c r="H218" s="835">
        <f t="shared" si="11"/>
        <v>31</v>
      </c>
      <c r="AP218" s="831" t="str">
        <f t="shared" si="10"/>
        <v/>
      </c>
    </row>
    <row r="219" spans="2:42">
      <c r="B219" s="834" t="str">
        <f t="shared" si="9"/>
        <v>|||</v>
      </c>
      <c r="H219" s="835">
        <f t="shared" si="11"/>
        <v>31</v>
      </c>
      <c r="AP219" s="831" t="str">
        <f t="shared" si="10"/>
        <v/>
      </c>
    </row>
    <row r="220" spans="2:42">
      <c r="B220" s="834" t="str">
        <f t="shared" si="9"/>
        <v>|||</v>
      </c>
      <c r="H220" s="835">
        <f t="shared" si="11"/>
        <v>31</v>
      </c>
      <c r="AP220" s="831" t="str">
        <f t="shared" si="10"/>
        <v/>
      </c>
    </row>
    <row r="221" spans="2:42">
      <c r="B221" s="834" t="str">
        <f t="shared" si="9"/>
        <v>|||</v>
      </c>
      <c r="H221" s="835">
        <f t="shared" si="11"/>
        <v>31</v>
      </c>
      <c r="AP221" s="831" t="str">
        <f t="shared" si="10"/>
        <v/>
      </c>
    </row>
    <row r="222" spans="2:42">
      <c r="B222" s="834" t="str">
        <f t="shared" si="9"/>
        <v>|||</v>
      </c>
      <c r="H222" s="835">
        <f t="shared" si="11"/>
        <v>31</v>
      </c>
      <c r="AP222" s="831" t="str">
        <f t="shared" si="10"/>
        <v/>
      </c>
    </row>
    <row r="223" spans="2:42">
      <c r="B223" s="834" t="str">
        <f t="shared" si="9"/>
        <v>|||</v>
      </c>
      <c r="H223" s="835">
        <f t="shared" si="11"/>
        <v>31</v>
      </c>
      <c r="AP223" s="831" t="str">
        <f t="shared" si="10"/>
        <v/>
      </c>
    </row>
    <row r="224" spans="2:42">
      <c r="B224" s="834" t="str">
        <f t="shared" si="9"/>
        <v>|||</v>
      </c>
      <c r="H224" s="835">
        <f t="shared" si="11"/>
        <v>31</v>
      </c>
      <c r="AP224" s="831" t="str">
        <f t="shared" si="10"/>
        <v/>
      </c>
    </row>
    <row r="225" spans="2:42">
      <c r="B225" s="834" t="str">
        <f t="shared" si="9"/>
        <v>|||</v>
      </c>
      <c r="H225" s="835">
        <f t="shared" si="11"/>
        <v>31</v>
      </c>
      <c r="AP225" s="831" t="str">
        <f t="shared" si="10"/>
        <v/>
      </c>
    </row>
    <row r="226" spans="2:42">
      <c r="B226" s="834" t="str">
        <f t="shared" si="9"/>
        <v>|||</v>
      </c>
      <c r="H226" s="835">
        <f t="shared" si="11"/>
        <v>31</v>
      </c>
      <c r="AP226" s="831" t="str">
        <f t="shared" si="10"/>
        <v/>
      </c>
    </row>
    <row r="227" spans="2:42">
      <c r="B227" s="834" t="str">
        <f t="shared" si="9"/>
        <v>|||</v>
      </c>
      <c r="H227" s="835">
        <f t="shared" si="11"/>
        <v>31</v>
      </c>
      <c r="AP227" s="831" t="str">
        <f t="shared" si="10"/>
        <v/>
      </c>
    </row>
    <row r="228" spans="2:42">
      <c r="B228" s="834" t="str">
        <f t="shared" si="9"/>
        <v>|||</v>
      </c>
      <c r="H228" s="835">
        <f t="shared" si="11"/>
        <v>31</v>
      </c>
      <c r="AP228" s="831" t="str">
        <f t="shared" si="10"/>
        <v/>
      </c>
    </row>
    <row r="229" spans="2:42">
      <c r="B229" s="834" t="str">
        <f t="shared" si="9"/>
        <v>|||</v>
      </c>
      <c r="H229" s="835">
        <f t="shared" si="11"/>
        <v>31</v>
      </c>
      <c r="AP229" s="831" t="str">
        <f t="shared" si="10"/>
        <v/>
      </c>
    </row>
    <row r="230" spans="2:42">
      <c r="B230" s="834" t="str">
        <f t="shared" si="9"/>
        <v>|||</v>
      </c>
      <c r="H230" s="835">
        <f t="shared" si="11"/>
        <v>31</v>
      </c>
      <c r="AP230" s="831" t="str">
        <f t="shared" si="10"/>
        <v/>
      </c>
    </row>
    <row r="231" spans="2:42">
      <c r="B231" s="834" t="str">
        <f t="shared" si="9"/>
        <v>|||</v>
      </c>
      <c r="H231" s="835">
        <f t="shared" si="11"/>
        <v>31</v>
      </c>
      <c r="AP231" s="831" t="str">
        <f t="shared" si="10"/>
        <v/>
      </c>
    </row>
    <row r="232" spans="2:42">
      <c r="B232" s="834" t="str">
        <f t="shared" si="9"/>
        <v>|||</v>
      </c>
      <c r="H232" s="835">
        <f t="shared" si="11"/>
        <v>31</v>
      </c>
      <c r="AP232" s="831" t="str">
        <f t="shared" si="10"/>
        <v/>
      </c>
    </row>
    <row r="233" spans="2:42">
      <c r="B233" s="834" t="str">
        <f t="shared" si="9"/>
        <v>|||</v>
      </c>
      <c r="H233" s="835">
        <f t="shared" si="11"/>
        <v>31</v>
      </c>
      <c r="AP233" s="831" t="str">
        <f t="shared" si="10"/>
        <v/>
      </c>
    </row>
    <row r="234" spans="2:42">
      <c r="B234" s="834" t="str">
        <f t="shared" si="9"/>
        <v>|||</v>
      </c>
      <c r="H234" s="835">
        <f t="shared" si="11"/>
        <v>31</v>
      </c>
      <c r="AP234" s="831" t="str">
        <f t="shared" si="10"/>
        <v/>
      </c>
    </row>
    <row r="235" spans="2:42">
      <c r="B235" s="834" t="str">
        <f t="shared" si="9"/>
        <v>|||</v>
      </c>
      <c r="H235" s="835">
        <f t="shared" si="11"/>
        <v>31</v>
      </c>
      <c r="AP235" s="831" t="str">
        <f t="shared" si="10"/>
        <v/>
      </c>
    </row>
    <row r="236" spans="2:42">
      <c r="B236" s="834" t="str">
        <f t="shared" si="9"/>
        <v>|||</v>
      </c>
      <c r="H236" s="835">
        <f t="shared" si="11"/>
        <v>31</v>
      </c>
      <c r="AP236" s="831" t="str">
        <f t="shared" si="10"/>
        <v/>
      </c>
    </row>
    <row r="237" spans="2:42">
      <c r="B237" s="834" t="str">
        <f t="shared" si="9"/>
        <v>|||</v>
      </c>
      <c r="H237" s="835">
        <f t="shared" si="11"/>
        <v>31</v>
      </c>
      <c r="AP237" s="831" t="str">
        <f t="shared" si="10"/>
        <v/>
      </c>
    </row>
    <row r="238" spans="2:42">
      <c r="B238" s="834" t="str">
        <f t="shared" si="9"/>
        <v>|||</v>
      </c>
      <c r="H238" s="835">
        <f t="shared" si="11"/>
        <v>31</v>
      </c>
      <c r="AP238" s="831" t="str">
        <f t="shared" si="10"/>
        <v/>
      </c>
    </row>
    <row r="239" spans="2:42">
      <c r="B239" s="834" t="str">
        <f t="shared" si="9"/>
        <v>|||</v>
      </c>
      <c r="H239" s="835">
        <f t="shared" si="11"/>
        <v>31</v>
      </c>
      <c r="AP239" s="831" t="str">
        <f t="shared" si="10"/>
        <v/>
      </c>
    </row>
    <row r="240" spans="2:42">
      <c r="B240" s="834" t="str">
        <f t="shared" si="9"/>
        <v>|||</v>
      </c>
      <c r="H240" s="835">
        <f t="shared" si="11"/>
        <v>31</v>
      </c>
      <c r="AP240" s="831" t="str">
        <f t="shared" si="10"/>
        <v/>
      </c>
    </row>
    <row r="241" spans="2:42">
      <c r="B241" s="834" t="str">
        <f t="shared" si="9"/>
        <v>|||</v>
      </c>
      <c r="H241" s="835">
        <f t="shared" si="11"/>
        <v>31</v>
      </c>
      <c r="AP241" s="831" t="str">
        <f t="shared" si="10"/>
        <v/>
      </c>
    </row>
    <row r="242" spans="2:42">
      <c r="B242" s="834" t="str">
        <f t="shared" si="9"/>
        <v>|||</v>
      </c>
      <c r="H242" s="835">
        <f t="shared" si="11"/>
        <v>31</v>
      </c>
      <c r="AP242" s="831" t="str">
        <f t="shared" si="10"/>
        <v/>
      </c>
    </row>
    <row r="243" spans="2:42">
      <c r="B243" s="834" t="str">
        <f t="shared" si="9"/>
        <v>|||</v>
      </c>
      <c r="H243" s="835">
        <f t="shared" si="11"/>
        <v>31</v>
      </c>
      <c r="AP243" s="831" t="str">
        <f t="shared" si="10"/>
        <v/>
      </c>
    </row>
    <row r="244" spans="2:42">
      <c r="B244" s="834" t="str">
        <f t="shared" si="9"/>
        <v>|||</v>
      </c>
      <c r="H244" s="835">
        <f t="shared" si="11"/>
        <v>31</v>
      </c>
      <c r="AP244" s="831" t="str">
        <f t="shared" si="10"/>
        <v/>
      </c>
    </row>
    <row r="245" spans="2:42">
      <c r="B245" s="834" t="str">
        <f t="shared" si="9"/>
        <v>|||</v>
      </c>
      <c r="H245" s="835">
        <f t="shared" si="11"/>
        <v>31</v>
      </c>
      <c r="AP245" s="831" t="str">
        <f t="shared" si="10"/>
        <v/>
      </c>
    </row>
    <row r="246" spans="2:42">
      <c r="B246" s="834" t="str">
        <f t="shared" si="9"/>
        <v>|||</v>
      </c>
      <c r="H246" s="835">
        <f t="shared" si="11"/>
        <v>31</v>
      </c>
      <c r="AP246" s="831" t="str">
        <f t="shared" si="10"/>
        <v/>
      </c>
    </row>
    <row r="247" spans="2:42">
      <c r="B247" s="834" t="str">
        <f t="shared" si="9"/>
        <v>|||</v>
      </c>
      <c r="H247" s="835">
        <f t="shared" si="11"/>
        <v>31</v>
      </c>
      <c r="AP247" s="831" t="str">
        <f t="shared" si="10"/>
        <v/>
      </c>
    </row>
    <row r="248" spans="2:42">
      <c r="B248" s="834" t="str">
        <f t="shared" si="9"/>
        <v>|||</v>
      </c>
      <c r="H248" s="835">
        <f t="shared" si="11"/>
        <v>31</v>
      </c>
      <c r="AP248" s="831" t="str">
        <f t="shared" si="10"/>
        <v/>
      </c>
    </row>
    <row r="249" spans="2:42">
      <c r="B249" s="834" t="str">
        <f t="shared" si="9"/>
        <v>|||</v>
      </c>
      <c r="H249" s="835">
        <f t="shared" si="11"/>
        <v>31</v>
      </c>
      <c r="AP249" s="831" t="str">
        <f t="shared" si="10"/>
        <v/>
      </c>
    </row>
    <row r="250" spans="2:42">
      <c r="B250" s="834" t="str">
        <f t="shared" si="9"/>
        <v>|||</v>
      </c>
      <c r="H250" s="835">
        <f t="shared" si="11"/>
        <v>31</v>
      </c>
      <c r="AP250" s="831" t="str">
        <f t="shared" si="10"/>
        <v/>
      </c>
    </row>
    <row r="251" spans="2:42">
      <c r="B251" s="834" t="str">
        <f t="shared" si="9"/>
        <v>|||</v>
      </c>
      <c r="H251" s="835">
        <f t="shared" si="11"/>
        <v>31</v>
      </c>
      <c r="AP251" s="831" t="str">
        <f t="shared" si="10"/>
        <v/>
      </c>
    </row>
    <row r="252" spans="2:42">
      <c r="B252" s="834" t="str">
        <f t="shared" si="9"/>
        <v>|||</v>
      </c>
      <c r="H252" s="835">
        <f t="shared" si="11"/>
        <v>31</v>
      </c>
      <c r="AP252" s="831" t="str">
        <f t="shared" si="10"/>
        <v/>
      </c>
    </row>
    <row r="253" spans="2:42">
      <c r="B253" s="834" t="str">
        <f t="shared" si="9"/>
        <v>|||</v>
      </c>
      <c r="H253" s="835">
        <f t="shared" si="11"/>
        <v>31</v>
      </c>
      <c r="AP253" s="831" t="str">
        <f t="shared" si="10"/>
        <v/>
      </c>
    </row>
    <row r="254" spans="2:42">
      <c r="B254" s="834" t="str">
        <f t="shared" si="9"/>
        <v>|||</v>
      </c>
      <c r="H254" s="835">
        <f t="shared" si="11"/>
        <v>31</v>
      </c>
      <c r="AP254" s="831" t="str">
        <f t="shared" si="10"/>
        <v/>
      </c>
    </row>
    <row r="255" spans="2:42">
      <c r="B255" s="834" t="str">
        <f t="shared" si="9"/>
        <v>|||</v>
      </c>
      <c r="H255" s="835">
        <f t="shared" si="11"/>
        <v>31</v>
      </c>
      <c r="AP255" s="831" t="str">
        <f t="shared" si="10"/>
        <v/>
      </c>
    </row>
    <row r="256" spans="2:42">
      <c r="B256" s="834" t="str">
        <f t="shared" si="9"/>
        <v>|||</v>
      </c>
      <c r="H256" s="835">
        <f t="shared" si="11"/>
        <v>31</v>
      </c>
      <c r="AP256" s="831" t="str">
        <f t="shared" si="10"/>
        <v/>
      </c>
    </row>
    <row r="257" spans="2:42">
      <c r="B257" s="834" t="str">
        <f t="shared" si="9"/>
        <v>|||</v>
      </c>
      <c r="H257" s="835">
        <f t="shared" si="11"/>
        <v>31</v>
      </c>
      <c r="AP257" s="831" t="str">
        <f t="shared" si="10"/>
        <v/>
      </c>
    </row>
    <row r="258" spans="2:42">
      <c r="B258" s="834" t="str">
        <f t="shared" si="9"/>
        <v>|||</v>
      </c>
      <c r="H258" s="835">
        <f t="shared" si="11"/>
        <v>31</v>
      </c>
      <c r="AP258" s="831" t="str">
        <f t="shared" si="10"/>
        <v/>
      </c>
    </row>
    <row r="259" spans="2:42">
      <c r="B259" s="834" t="str">
        <f t="shared" ref="B259:B322" si="12">C259&amp;"|"&amp;D259&amp;"|"&amp;E259&amp;"|"&amp;F259</f>
        <v>|||</v>
      </c>
      <c r="H259" s="835">
        <f t="shared" si="11"/>
        <v>31</v>
      </c>
      <c r="AP259" s="831" t="str">
        <f t="shared" ref="AP259:AP322" si="13">IF(AX259&lt;&gt;"",IF(OR(AX259=3,AX259=4),"Equity","Debt"),"")</f>
        <v/>
      </c>
    </row>
    <row r="260" spans="2:42">
      <c r="B260" s="834" t="str">
        <f t="shared" si="12"/>
        <v>|||</v>
      </c>
      <c r="H260" s="835">
        <f t="shared" ref="H260:H323" si="14">EOMONTH(L260,0)</f>
        <v>31</v>
      </c>
      <c r="AP260" s="831" t="str">
        <f t="shared" si="13"/>
        <v/>
      </c>
    </row>
    <row r="261" spans="2:42">
      <c r="B261" s="834" t="str">
        <f t="shared" si="12"/>
        <v>|||</v>
      </c>
      <c r="H261" s="835">
        <f t="shared" si="14"/>
        <v>31</v>
      </c>
      <c r="AP261" s="831" t="str">
        <f t="shared" si="13"/>
        <v/>
      </c>
    </row>
    <row r="262" spans="2:42">
      <c r="B262" s="834" t="str">
        <f t="shared" si="12"/>
        <v>|||</v>
      </c>
      <c r="H262" s="835">
        <f t="shared" si="14"/>
        <v>31</v>
      </c>
      <c r="AP262" s="831" t="str">
        <f t="shared" si="13"/>
        <v/>
      </c>
    </row>
    <row r="263" spans="2:42">
      <c r="B263" s="834" t="str">
        <f t="shared" si="12"/>
        <v>|||</v>
      </c>
      <c r="H263" s="835">
        <f t="shared" si="14"/>
        <v>31</v>
      </c>
      <c r="AP263" s="831" t="str">
        <f t="shared" si="13"/>
        <v/>
      </c>
    </row>
    <row r="264" spans="2:42">
      <c r="B264" s="834" t="str">
        <f t="shared" si="12"/>
        <v>|||</v>
      </c>
      <c r="H264" s="835">
        <f t="shared" si="14"/>
        <v>31</v>
      </c>
      <c r="AP264" s="831" t="str">
        <f t="shared" si="13"/>
        <v/>
      </c>
    </row>
    <row r="265" spans="2:42">
      <c r="B265" s="834" t="str">
        <f t="shared" si="12"/>
        <v>|||</v>
      </c>
      <c r="H265" s="835">
        <f t="shared" si="14"/>
        <v>31</v>
      </c>
      <c r="AP265" s="831" t="str">
        <f t="shared" si="13"/>
        <v/>
      </c>
    </row>
    <row r="266" spans="2:42">
      <c r="B266" s="834" t="str">
        <f t="shared" si="12"/>
        <v>|||</v>
      </c>
      <c r="H266" s="835">
        <f t="shared" si="14"/>
        <v>31</v>
      </c>
      <c r="AP266" s="831" t="str">
        <f t="shared" si="13"/>
        <v/>
      </c>
    </row>
    <row r="267" spans="2:42">
      <c r="B267" s="834" t="str">
        <f t="shared" si="12"/>
        <v>|||</v>
      </c>
      <c r="H267" s="835">
        <f t="shared" si="14"/>
        <v>31</v>
      </c>
      <c r="AP267" s="831" t="str">
        <f t="shared" si="13"/>
        <v/>
      </c>
    </row>
    <row r="268" spans="2:42">
      <c r="B268" s="834" t="str">
        <f t="shared" si="12"/>
        <v>|||</v>
      </c>
      <c r="H268" s="835">
        <f t="shared" si="14"/>
        <v>31</v>
      </c>
      <c r="AP268" s="831" t="str">
        <f t="shared" si="13"/>
        <v/>
      </c>
    </row>
    <row r="269" spans="2:42">
      <c r="B269" s="834" t="str">
        <f t="shared" si="12"/>
        <v>|||</v>
      </c>
      <c r="H269" s="835">
        <f t="shared" si="14"/>
        <v>31</v>
      </c>
      <c r="AP269" s="831" t="str">
        <f t="shared" si="13"/>
        <v/>
      </c>
    </row>
    <row r="270" spans="2:42">
      <c r="B270" s="834" t="str">
        <f t="shared" si="12"/>
        <v>|||</v>
      </c>
      <c r="H270" s="835">
        <f t="shared" si="14"/>
        <v>31</v>
      </c>
      <c r="AP270" s="831" t="str">
        <f t="shared" si="13"/>
        <v/>
      </c>
    </row>
    <row r="271" spans="2:42">
      <c r="B271" s="834" t="str">
        <f t="shared" si="12"/>
        <v>|||</v>
      </c>
      <c r="H271" s="835">
        <f t="shared" si="14"/>
        <v>31</v>
      </c>
      <c r="AP271" s="831" t="str">
        <f t="shared" si="13"/>
        <v/>
      </c>
    </row>
    <row r="272" spans="2:42">
      <c r="B272" s="834" t="str">
        <f t="shared" si="12"/>
        <v>|||</v>
      </c>
      <c r="H272" s="835">
        <f t="shared" si="14"/>
        <v>31</v>
      </c>
      <c r="AP272" s="831" t="str">
        <f t="shared" si="13"/>
        <v/>
      </c>
    </row>
    <row r="273" spans="2:42">
      <c r="B273" s="834" t="str">
        <f t="shared" si="12"/>
        <v>|||</v>
      </c>
      <c r="H273" s="835">
        <f t="shared" si="14"/>
        <v>31</v>
      </c>
      <c r="AP273" s="831" t="str">
        <f t="shared" si="13"/>
        <v/>
      </c>
    </row>
    <row r="274" spans="2:42">
      <c r="B274" s="834" t="str">
        <f t="shared" si="12"/>
        <v>|||</v>
      </c>
      <c r="H274" s="835">
        <f t="shared" si="14"/>
        <v>31</v>
      </c>
      <c r="AP274" s="831" t="str">
        <f t="shared" si="13"/>
        <v/>
      </c>
    </row>
    <row r="275" spans="2:42">
      <c r="B275" s="834" t="str">
        <f t="shared" si="12"/>
        <v>|||</v>
      </c>
      <c r="H275" s="835">
        <f t="shared" si="14"/>
        <v>31</v>
      </c>
      <c r="AP275" s="831" t="str">
        <f t="shared" si="13"/>
        <v/>
      </c>
    </row>
    <row r="276" spans="2:42">
      <c r="B276" s="834" t="str">
        <f t="shared" si="12"/>
        <v>|||</v>
      </c>
      <c r="H276" s="835">
        <f t="shared" si="14"/>
        <v>31</v>
      </c>
      <c r="AP276" s="831" t="str">
        <f t="shared" si="13"/>
        <v/>
      </c>
    </row>
    <row r="277" spans="2:42">
      <c r="B277" s="834" t="str">
        <f t="shared" si="12"/>
        <v>|||</v>
      </c>
      <c r="H277" s="835">
        <f t="shared" si="14"/>
        <v>31</v>
      </c>
      <c r="AP277" s="831" t="str">
        <f t="shared" si="13"/>
        <v/>
      </c>
    </row>
    <row r="278" spans="2:42">
      <c r="B278" s="834" t="str">
        <f t="shared" si="12"/>
        <v>|||</v>
      </c>
      <c r="H278" s="835">
        <f t="shared" si="14"/>
        <v>31</v>
      </c>
      <c r="AP278" s="831" t="str">
        <f t="shared" si="13"/>
        <v/>
      </c>
    </row>
    <row r="279" spans="2:42">
      <c r="B279" s="834" t="str">
        <f t="shared" si="12"/>
        <v>|||</v>
      </c>
      <c r="H279" s="835">
        <f t="shared" si="14"/>
        <v>31</v>
      </c>
      <c r="AP279" s="831" t="str">
        <f t="shared" si="13"/>
        <v/>
      </c>
    </row>
    <row r="280" spans="2:42">
      <c r="B280" s="834" t="str">
        <f t="shared" si="12"/>
        <v>|||</v>
      </c>
      <c r="H280" s="835">
        <f t="shared" si="14"/>
        <v>31</v>
      </c>
      <c r="AP280" s="831" t="str">
        <f t="shared" si="13"/>
        <v/>
      </c>
    </row>
    <row r="281" spans="2:42">
      <c r="B281" s="834" t="str">
        <f t="shared" si="12"/>
        <v>|||</v>
      </c>
      <c r="H281" s="835">
        <f t="shared" si="14"/>
        <v>31</v>
      </c>
      <c r="AP281" s="831" t="str">
        <f t="shared" si="13"/>
        <v/>
      </c>
    </row>
    <row r="282" spans="2:42">
      <c r="B282" s="834" t="str">
        <f t="shared" si="12"/>
        <v>|||</v>
      </c>
      <c r="H282" s="835">
        <f t="shared" si="14"/>
        <v>31</v>
      </c>
      <c r="AP282" s="831" t="str">
        <f t="shared" si="13"/>
        <v/>
      </c>
    </row>
    <row r="283" spans="2:42">
      <c r="B283" s="834" t="str">
        <f t="shared" si="12"/>
        <v>|||</v>
      </c>
      <c r="H283" s="835">
        <f t="shared" si="14"/>
        <v>31</v>
      </c>
      <c r="AP283" s="831" t="str">
        <f t="shared" si="13"/>
        <v/>
      </c>
    </row>
    <row r="284" spans="2:42">
      <c r="B284" s="834" t="str">
        <f t="shared" si="12"/>
        <v>|||</v>
      </c>
      <c r="H284" s="835">
        <f t="shared" si="14"/>
        <v>31</v>
      </c>
      <c r="AP284" s="831" t="str">
        <f t="shared" si="13"/>
        <v/>
      </c>
    </row>
    <row r="285" spans="2:42">
      <c r="B285" s="834" t="str">
        <f t="shared" si="12"/>
        <v>|||</v>
      </c>
      <c r="H285" s="835">
        <f t="shared" si="14"/>
        <v>31</v>
      </c>
      <c r="AP285" s="831" t="str">
        <f t="shared" si="13"/>
        <v/>
      </c>
    </row>
    <row r="286" spans="2:42">
      <c r="B286" s="834" t="str">
        <f t="shared" si="12"/>
        <v>|||</v>
      </c>
      <c r="H286" s="835">
        <f t="shared" si="14"/>
        <v>31</v>
      </c>
      <c r="AP286" s="831" t="str">
        <f t="shared" si="13"/>
        <v/>
      </c>
    </row>
    <row r="287" spans="2:42">
      <c r="B287" s="834" t="str">
        <f t="shared" si="12"/>
        <v>|||</v>
      </c>
      <c r="H287" s="835">
        <f t="shared" si="14"/>
        <v>31</v>
      </c>
      <c r="AP287" s="831" t="str">
        <f t="shared" si="13"/>
        <v/>
      </c>
    </row>
    <row r="288" spans="2:42">
      <c r="B288" s="834" t="str">
        <f t="shared" si="12"/>
        <v>|||</v>
      </c>
      <c r="H288" s="835">
        <f t="shared" si="14"/>
        <v>31</v>
      </c>
      <c r="AP288" s="831" t="str">
        <f t="shared" si="13"/>
        <v/>
      </c>
    </row>
    <row r="289" spans="2:42">
      <c r="B289" s="834" t="str">
        <f t="shared" si="12"/>
        <v>|||</v>
      </c>
      <c r="H289" s="835">
        <f t="shared" si="14"/>
        <v>31</v>
      </c>
      <c r="AP289" s="831" t="str">
        <f t="shared" si="13"/>
        <v/>
      </c>
    </row>
    <row r="290" spans="2:42">
      <c r="B290" s="834" t="str">
        <f t="shared" si="12"/>
        <v>|||</v>
      </c>
      <c r="H290" s="835">
        <f t="shared" si="14"/>
        <v>31</v>
      </c>
      <c r="AP290" s="831" t="str">
        <f t="shared" si="13"/>
        <v/>
      </c>
    </row>
    <row r="291" spans="2:42">
      <c r="B291" s="834" t="str">
        <f t="shared" si="12"/>
        <v>|||</v>
      </c>
      <c r="H291" s="835">
        <f t="shared" si="14"/>
        <v>31</v>
      </c>
      <c r="AP291" s="831" t="str">
        <f t="shared" si="13"/>
        <v/>
      </c>
    </row>
    <row r="292" spans="2:42">
      <c r="B292" s="834" t="str">
        <f t="shared" si="12"/>
        <v>|||</v>
      </c>
      <c r="H292" s="835">
        <f t="shared" si="14"/>
        <v>31</v>
      </c>
      <c r="AP292" s="831" t="str">
        <f t="shared" si="13"/>
        <v/>
      </c>
    </row>
    <row r="293" spans="2:42">
      <c r="B293" s="834" t="str">
        <f t="shared" si="12"/>
        <v>|||</v>
      </c>
      <c r="H293" s="835">
        <f t="shared" si="14"/>
        <v>31</v>
      </c>
      <c r="AP293" s="831" t="str">
        <f t="shared" si="13"/>
        <v/>
      </c>
    </row>
    <row r="294" spans="2:42">
      <c r="B294" s="834" t="str">
        <f t="shared" si="12"/>
        <v>|||</v>
      </c>
      <c r="H294" s="835">
        <f t="shared" si="14"/>
        <v>31</v>
      </c>
      <c r="AP294" s="831" t="str">
        <f t="shared" si="13"/>
        <v/>
      </c>
    </row>
    <row r="295" spans="2:42">
      <c r="B295" s="834" t="str">
        <f t="shared" si="12"/>
        <v>|||</v>
      </c>
      <c r="H295" s="835">
        <f t="shared" si="14"/>
        <v>31</v>
      </c>
      <c r="AP295" s="831" t="str">
        <f t="shared" si="13"/>
        <v/>
      </c>
    </row>
    <row r="296" spans="2:42">
      <c r="B296" s="834" t="str">
        <f t="shared" si="12"/>
        <v>|||</v>
      </c>
      <c r="H296" s="835">
        <f t="shared" si="14"/>
        <v>31</v>
      </c>
      <c r="AP296" s="831" t="str">
        <f t="shared" si="13"/>
        <v/>
      </c>
    </row>
    <row r="297" spans="2:42">
      <c r="B297" s="834" t="str">
        <f t="shared" si="12"/>
        <v>|||</v>
      </c>
      <c r="H297" s="835">
        <f t="shared" si="14"/>
        <v>31</v>
      </c>
      <c r="AP297" s="831" t="str">
        <f t="shared" si="13"/>
        <v/>
      </c>
    </row>
    <row r="298" spans="2:42">
      <c r="B298" s="834" t="str">
        <f t="shared" si="12"/>
        <v>|||</v>
      </c>
      <c r="H298" s="835">
        <f t="shared" si="14"/>
        <v>31</v>
      </c>
      <c r="AP298" s="831" t="str">
        <f t="shared" si="13"/>
        <v/>
      </c>
    </row>
    <row r="299" spans="2:42">
      <c r="B299" s="834" t="str">
        <f t="shared" si="12"/>
        <v>|||</v>
      </c>
      <c r="H299" s="835">
        <f t="shared" si="14"/>
        <v>31</v>
      </c>
      <c r="AP299" s="831" t="str">
        <f t="shared" si="13"/>
        <v/>
      </c>
    </row>
    <row r="300" spans="2:42">
      <c r="B300" s="834" t="str">
        <f t="shared" si="12"/>
        <v>|||</v>
      </c>
      <c r="H300" s="835">
        <f t="shared" si="14"/>
        <v>31</v>
      </c>
      <c r="AP300" s="831" t="str">
        <f t="shared" si="13"/>
        <v/>
      </c>
    </row>
    <row r="301" spans="2:42">
      <c r="B301" s="834" t="str">
        <f t="shared" si="12"/>
        <v>|||</v>
      </c>
      <c r="H301" s="835">
        <f t="shared" si="14"/>
        <v>31</v>
      </c>
      <c r="AP301" s="831" t="str">
        <f t="shared" si="13"/>
        <v/>
      </c>
    </row>
    <row r="302" spans="2:42">
      <c r="B302" s="834" t="str">
        <f t="shared" si="12"/>
        <v>|||</v>
      </c>
      <c r="H302" s="835">
        <f t="shared" si="14"/>
        <v>31</v>
      </c>
      <c r="AP302" s="831" t="str">
        <f t="shared" si="13"/>
        <v/>
      </c>
    </row>
    <row r="303" spans="2:42">
      <c r="B303" s="834" t="str">
        <f t="shared" si="12"/>
        <v>|||</v>
      </c>
      <c r="H303" s="835">
        <f t="shared" si="14"/>
        <v>31</v>
      </c>
      <c r="AP303" s="831" t="str">
        <f t="shared" si="13"/>
        <v/>
      </c>
    </row>
    <row r="304" spans="2:42">
      <c r="B304" s="834" t="str">
        <f t="shared" si="12"/>
        <v>|||</v>
      </c>
      <c r="H304" s="835">
        <f t="shared" si="14"/>
        <v>31</v>
      </c>
      <c r="AP304" s="831" t="str">
        <f t="shared" si="13"/>
        <v/>
      </c>
    </row>
    <row r="305" spans="2:42">
      <c r="B305" s="834" t="str">
        <f t="shared" si="12"/>
        <v>|||</v>
      </c>
      <c r="H305" s="835">
        <f t="shared" si="14"/>
        <v>31</v>
      </c>
      <c r="AP305" s="831" t="str">
        <f t="shared" si="13"/>
        <v/>
      </c>
    </row>
    <row r="306" spans="2:42">
      <c r="B306" s="834" t="str">
        <f t="shared" si="12"/>
        <v>|||</v>
      </c>
      <c r="H306" s="835">
        <f t="shared" si="14"/>
        <v>31</v>
      </c>
      <c r="AP306" s="831" t="str">
        <f t="shared" si="13"/>
        <v/>
      </c>
    </row>
    <row r="307" spans="2:42">
      <c r="B307" s="834" t="str">
        <f t="shared" si="12"/>
        <v>|||</v>
      </c>
      <c r="H307" s="835">
        <f t="shared" si="14"/>
        <v>31</v>
      </c>
      <c r="AP307" s="831" t="str">
        <f t="shared" si="13"/>
        <v/>
      </c>
    </row>
    <row r="308" spans="2:42">
      <c r="B308" s="834" t="str">
        <f t="shared" si="12"/>
        <v>|||</v>
      </c>
      <c r="H308" s="835">
        <f t="shared" si="14"/>
        <v>31</v>
      </c>
      <c r="AP308" s="831" t="str">
        <f t="shared" si="13"/>
        <v/>
      </c>
    </row>
    <row r="309" spans="2:42">
      <c r="B309" s="834" t="str">
        <f t="shared" si="12"/>
        <v>|||</v>
      </c>
      <c r="H309" s="835">
        <f t="shared" si="14"/>
        <v>31</v>
      </c>
      <c r="AP309" s="831" t="str">
        <f t="shared" si="13"/>
        <v/>
      </c>
    </row>
    <row r="310" spans="2:42">
      <c r="B310" s="834" t="str">
        <f t="shared" si="12"/>
        <v>|||</v>
      </c>
      <c r="H310" s="835">
        <f t="shared" si="14"/>
        <v>31</v>
      </c>
      <c r="AP310" s="831" t="str">
        <f t="shared" si="13"/>
        <v/>
      </c>
    </row>
    <row r="311" spans="2:42">
      <c r="B311" s="834" t="str">
        <f t="shared" si="12"/>
        <v>|||</v>
      </c>
      <c r="H311" s="835">
        <f t="shared" si="14"/>
        <v>31</v>
      </c>
      <c r="AP311" s="831" t="str">
        <f t="shared" si="13"/>
        <v/>
      </c>
    </row>
    <row r="312" spans="2:42">
      <c r="B312" s="834" t="str">
        <f t="shared" si="12"/>
        <v>|||</v>
      </c>
      <c r="H312" s="835">
        <f t="shared" si="14"/>
        <v>31</v>
      </c>
      <c r="AP312" s="831" t="str">
        <f t="shared" si="13"/>
        <v/>
      </c>
    </row>
    <row r="313" spans="2:42">
      <c r="B313" s="834" t="str">
        <f t="shared" si="12"/>
        <v>|||</v>
      </c>
      <c r="H313" s="835">
        <f t="shared" si="14"/>
        <v>31</v>
      </c>
      <c r="AP313" s="831" t="str">
        <f t="shared" si="13"/>
        <v/>
      </c>
    </row>
    <row r="314" spans="2:42">
      <c r="B314" s="834" t="str">
        <f t="shared" si="12"/>
        <v>|||</v>
      </c>
      <c r="H314" s="835">
        <f t="shared" si="14"/>
        <v>31</v>
      </c>
      <c r="AP314" s="831" t="str">
        <f t="shared" si="13"/>
        <v/>
      </c>
    </row>
    <row r="315" spans="2:42">
      <c r="B315" s="834" t="str">
        <f t="shared" si="12"/>
        <v>|||</v>
      </c>
      <c r="H315" s="835">
        <f t="shared" si="14"/>
        <v>31</v>
      </c>
      <c r="AP315" s="831" t="str">
        <f t="shared" si="13"/>
        <v/>
      </c>
    </row>
    <row r="316" spans="2:42">
      <c r="B316" s="834" t="str">
        <f t="shared" si="12"/>
        <v>|||</v>
      </c>
      <c r="H316" s="835">
        <f t="shared" si="14"/>
        <v>31</v>
      </c>
      <c r="AP316" s="831" t="str">
        <f t="shared" si="13"/>
        <v/>
      </c>
    </row>
    <row r="317" spans="2:42">
      <c r="B317" s="834" t="str">
        <f t="shared" si="12"/>
        <v>|||</v>
      </c>
      <c r="H317" s="835">
        <f t="shared" si="14"/>
        <v>31</v>
      </c>
      <c r="AP317" s="831" t="str">
        <f t="shared" si="13"/>
        <v/>
      </c>
    </row>
    <row r="318" spans="2:42">
      <c r="B318" s="834" t="str">
        <f t="shared" si="12"/>
        <v>|||</v>
      </c>
      <c r="H318" s="835">
        <f t="shared" si="14"/>
        <v>31</v>
      </c>
      <c r="AP318" s="831" t="str">
        <f t="shared" si="13"/>
        <v/>
      </c>
    </row>
    <row r="319" spans="2:42">
      <c r="B319" s="834" t="str">
        <f t="shared" si="12"/>
        <v>|||</v>
      </c>
      <c r="H319" s="835">
        <f t="shared" si="14"/>
        <v>31</v>
      </c>
      <c r="AP319" s="831" t="str">
        <f t="shared" si="13"/>
        <v/>
      </c>
    </row>
    <row r="320" spans="2:42">
      <c r="B320" s="834" t="str">
        <f t="shared" si="12"/>
        <v>|||</v>
      </c>
      <c r="H320" s="835">
        <f t="shared" si="14"/>
        <v>31</v>
      </c>
      <c r="AP320" s="831" t="str">
        <f t="shared" si="13"/>
        <v/>
      </c>
    </row>
    <row r="321" spans="2:42">
      <c r="B321" s="834" t="str">
        <f t="shared" si="12"/>
        <v>|||</v>
      </c>
      <c r="H321" s="835">
        <f t="shared" si="14"/>
        <v>31</v>
      </c>
      <c r="AP321" s="831" t="str">
        <f t="shared" si="13"/>
        <v/>
      </c>
    </row>
    <row r="322" spans="2:42">
      <c r="B322" s="834" t="str">
        <f t="shared" si="12"/>
        <v>|||</v>
      </c>
      <c r="H322" s="835">
        <f t="shared" si="14"/>
        <v>31</v>
      </c>
      <c r="AP322" s="831" t="str">
        <f t="shared" si="13"/>
        <v/>
      </c>
    </row>
    <row r="323" spans="2:42">
      <c r="B323" s="834" t="str">
        <f t="shared" ref="B323:B386" si="15">C323&amp;"|"&amp;D323&amp;"|"&amp;E323&amp;"|"&amp;F323</f>
        <v>|||</v>
      </c>
      <c r="H323" s="835">
        <f t="shared" si="14"/>
        <v>31</v>
      </c>
      <c r="AP323" s="831" t="str">
        <f t="shared" ref="AP323:AP386" si="16">IF(AX323&lt;&gt;"",IF(OR(AX323=3,AX323=4),"Equity","Debt"),"")</f>
        <v/>
      </c>
    </row>
    <row r="324" spans="2:42">
      <c r="B324" s="834" t="str">
        <f t="shared" si="15"/>
        <v>|||</v>
      </c>
      <c r="H324" s="835">
        <f t="shared" ref="H324:H387" si="17">EOMONTH(L324,0)</f>
        <v>31</v>
      </c>
      <c r="AP324" s="831" t="str">
        <f t="shared" si="16"/>
        <v/>
      </c>
    </row>
    <row r="325" spans="2:42">
      <c r="B325" s="834" t="str">
        <f t="shared" si="15"/>
        <v>|||</v>
      </c>
      <c r="H325" s="835">
        <f t="shared" si="17"/>
        <v>31</v>
      </c>
      <c r="AP325" s="831" t="str">
        <f t="shared" si="16"/>
        <v/>
      </c>
    </row>
    <row r="326" spans="2:42">
      <c r="B326" s="834" t="str">
        <f t="shared" si="15"/>
        <v>|||</v>
      </c>
      <c r="H326" s="835">
        <f t="shared" si="17"/>
        <v>31</v>
      </c>
      <c r="AP326" s="831" t="str">
        <f t="shared" si="16"/>
        <v/>
      </c>
    </row>
    <row r="327" spans="2:42">
      <c r="B327" s="834" t="str">
        <f t="shared" si="15"/>
        <v>|||</v>
      </c>
      <c r="H327" s="835">
        <f t="shared" si="17"/>
        <v>31</v>
      </c>
      <c r="AP327" s="831" t="str">
        <f t="shared" si="16"/>
        <v/>
      </c>
    </row>
    <row r="328" spans="2:42">
      <c r="B328" s="834" t="str">
        <f t="shared" si="15"/>
        <v>|||</v>
      </c>
      <c r="H328" s="835">
        <f t="shared" si="17"/>
        <v>31</v>
      </c>
      <c r="AP328" s="831" t="str">
        <f t="shared" si="16"/>
        <v/>
      </c>
    </row>
    <row r="329" spans="2:42">
      <c r="B329" s="834" t="str">
        <f t="shared" si="15"/>
        <v>|||</v>
      </c>
      <c r="H329" s="835">
        <f t="shared" si="17"/>
        <v>31</v>
      </c>
      <c r="AP329" s="831" t="str">
        <f t="shared" si="16"/>
        <v/>
      </c>
    </row>
    <row r="330" spans="2:42">
      <c r="B330" s="834" t="str">
        <f t="shared" si="15"/>
        <v>|||</v>
      </c>
      <c r="H330" s="835">
        <f t="shared" si="17"/>
        <v>31</v>
      </c>
      <c r="AP330" s="831" t="str">
        <f t="shared" si="16"/>
        <v/>
      </c>
    </row>
    <row r="331" spans="2:42">
      <c r="B331" s="834" t="str">
        <f t="shared" si="15"/>
        <v>|||</v>
      </c>
      <c r="H331" s="835">
        <f t="shared" si="17"/>
        <v>31</v>
      </c>
      <c r="AP331" s="831" t="str">
        <f t="shared" si="16"/>
        <v/>
      </c>
    </row>
    <row r="332" spans="2:42">
      <c r="B332" s="834" t="str">
        <f t="shared" si="15"/>
        <v>|||</v>
      </c>
      <c r="H332" s="835">
        <f t="shared" si="17"/>
        <v>31</v>
      </c>
      <c r="AP332" s="831" t="str">
        <f t="shared" si="16"/>
        <v/>
      </c>
    </row>
    <row r="333" spans="2:42">
      <c r="B333" s="834" t="str">
        <f t="shared" si="15"/>
        <v>|||</v>
      </c>
      <c r="H333" s="835">
        <f t="shared" si="17"/>
        <v>31</v>
      </c>
      <c r="AP333" s="831" t="str">
        <f t="shared" si="16"/>
        <v/>
      </c>
    </row>
    <row r="334" spans="2:42">
      <c r="B334" s="834" t="str">
        <f t="shared" si="15"/>
        <v>|||</v>
      </c>
      <c r="H334" s="835">
        <f t="shared" si="17"/>
        <v>31</v>
      </c>
      <c r="AP334" s="831" t="str">
        <f t="shared" si="16"/>
        <v/>
      </c>
    </row>
    <row r="335" spans="2:42">
      <c r="B335" s="834" t="str">
        <f t="shared" si="15"/>
        <v>|||</v>
      </c>
      <c r="H335" s="835">
        <f t="shared" si="17"/>
        <v>31</v>
      </c>
      <c r="AP335" s="831" t="str">
        <f t="shared" si="16"/>
        <v/>
      </c>
    </row>
    <row r="336" spans="2:42">
      <c r="B336" s="834" t="str">
        <f t="shared" si="15"/>
        <v>|||</v>
      </c>
      <c r="H336" s="835">
        <f t="shared" si="17"/>
        <v>31</v>
      </c>
      <c r="AP336" s="831" t="str">
        <f t="shared" si="16"/>
        <v/>
      </c>
    </row>
    <row r="337" spans="2:42">
      <c r="B337" s="834" t="str">
        <f t="shared" si="15"/>
        <v>|||</v>
      </c>
      <c r="H337" s="835">
        <f t="shared" si="17"/>
        <v>31</v>
      </c>
      <c r="AP337" s="831" t="str">
        <f t="shared" si="16"/>
        <v/>
      </c>
    </row>
    <row r="338" spans="2:42">
      <c r="B338" s="834" t="str">
        <f t="shared" si="15"/>
        <v>|||</v>
      </c>
      <c r="H338" s="835">
        <f t="shared" si="17"/>
        <v>31</v>
      </c>
      <c r="AP338" s="831" t="str">
        <f t="shared" si="16"/>
        <v/>
      </c>
    </row>
    <row r="339" spans="2:42">
      <c r="B339" s="834" t="str">
        <f t="shared" si="15"/>
        <v>|||</v>
      </c>
      <c r="H339" s="835">
        <f t="shared" si="17"/>
        <v>31</v>
      </c>
      <c r="AP339" s="831" t="str">
        <f t="shared" si="16"/>
        <v/>
      </c>
    </row>
    <row r="340" spans="2:42">
      <c r="B340" s="834" t="str">
        <f t="shared" si="15"/>
        <v>|||</v>
      </c>
      <c r="H340" s="835">
        <f t="shared" si="17"/>
        <v>31</v>
      </c>
      <c r="AP340" s="831" t="str">
        <f t="shared" si="16"/>
        <v/>
      </c>
    </row>
    <row r="341" spans="2:42">
      <c r="B341" s="834" t="str">
        <f t="shared" si="15"/>
        <v>|||</v>
      </c>
      <c r="H341" s="835">
        <f t="shared" si="17"/>
        <v>31</v>
      </c>
      <c r="AP341" s="831" t="str">
        <f t="shared" si="16"/>
        <v/>
      </c>
    </row>
    <row r="342" spans="2:42">
      <c r="B342" s="834" t="str">
        <f t="shared" si="15"/>
        <v>|||</v>
      </c>
      <c r="H342" s="835">
        <f t="shared" si="17"/>
        <v>31</v>
      </c>
      <c r="AP342" s="831" t="str">
        <f t="shared" si="16"/>
        <v/>
      </c>
    </row>
    <row r="343" spans="2:42">
      <c r="B343" s="834" t="str">
        <f t="shared" si="15"/>
        <v>|||</v>
      </c>
      <c r="H343" s="835">
        <f t="shared" si="17"/>
        <v>31</v>
      </c>
      <c r="AP343" s="831" t="str">
        <f t="shared" si="16"/>
        <v/>
      </c>
    </row>
    <row r="344" spans="2:42">
      <c r="B344" s="834" t="str">
        <f t="shared" si="15"/>
        <v>|||</v>
      </c>
      <c r="H344" s="835">
        <f t="shared" si="17"/>
        <v>31</v>
      </c>
      <c r="AP344" s="831" t="str">
        <f t="shared" si="16"/>
        <v/>
      </c>
    </row>
    <row r="345" spans="2:42">
      <c r="B345" s="834" t="str">
        <f t="shared" si="15"/>
        <v>|||</v>
      </c>
      <c r="H345" s="835">
        <f t="shared" si="17"/>
        <v>31</v>
      </c>
      <c r="AP345" s="831" t="str">
        <f t="shared" si="16"/>
        <v/>
      </c>
    </row>
    <row r="346" spans="2:42">
      <c r="B346" s="834" t="str">
        <f t="shared" si="15"/>
        <v>|||</v>
      </c>
      <c r="H346" s="835">
        <f t="shared" si="17"/>
        <v>31</v>
      </c>
      <c r="AP346" s="831" t="str">
        <f t="shared" si="16"/>
        <v/>
      </c>
    </row>
    <row r="347" spans="2:42">
      <c r="B347" s="834" t="str">
        <f t="shared" si="15"/>
        <v>|||</v>
      </c>
      <c r="H347" s="835">
        <f t="shared" si="17"/>
        <v>31</v>
      </c>
      <c r="AP347" s="831" t="str">
        <f t="shared" si="16"/>
        <v/>
      </c>
    </row>
    <row r="348" spans="2:42">
      <c r="B348" s="834" t="str">
        <f t="shared" si="15"/>
        <v>|||</v>
      </c>
      <c r="H348" s="835">
        <f t="shared" si="17"/>
        <v>31</v>
      </c>
      <c r="AP348" s="831" t="str">
        <f t="shared" si="16"/>
        <v/>
      </c>
    </row>
    <row r="349" spans="2:42">
      <c r="B349" s="834" t="str">
        <f t="shared" si="15"/>
        <v>|||</v>
      </c>
      <c r="H349" s="835">
        <f t="shared" si="17"/>
        <v>31</v>
      </c>
      <c r="AP349" s="831" t="str">
        <f t="shared" si="16"/>
        <v/>
      </c>
    </row>
    <row r="350" spans="2:42">
      <c r="B350" s="834" t="str">
        <f t="shared" si="15"/>
        <v>|||</v>
      </c>
      <c r="H350" s="835">
        <f t="shared" si="17"/>
        <v>31</v>
      </c>
      <c r="AP350" s="831" t="str">
        <f t="shared" si="16"/>
        <v/>
      </c>
    </row>
    <row r="351" spans="2:42">
      <c r="B351" s="834" t="str">
        <f t="shared" si="15"/>
        <v>|||</v>
      </c>
      <c r="H351" s="835">
        <f t="shared" si="17"/>
        <v>31</v>
      </c>
      <c r="AP351" s="831" t="str">
        <f t="shared" si="16"/>
        <v/>
      </c>
    </row>
    <row r="352" spans="2:42">
      <c r="B352" s="834" t="str">
        <f t="shared" si="15"/>
        <v>|||</v>
      </c>
      <c r="H352" s="835">
        <f t="shared" si="17"/>
        <v>31</v>
      </c>
      <c r="AP352" s="831" t="str">
        <f t="shared" si="16"/>
        <v/>
      </c>
    </row>
    <row r="353" spans="2:42">
      <c r="B353" s="834" t="str">
        <f t="shared" si="15"/>
        <v>|||</v>
      </c>
      <c r="H353" s="835">
        <f t="shared" si="17"/>
        <v>31</v>
      </c>
      <c r="AP353" s="831" t="str">
        <f t="shared" si="16"/>
        <v/>
      </c>
    </row>
    <row r="354" spans="2:42">
      <c r="B354" s="834" t="str">
        <f t="shared" si="15"/>
        <v>|||</v>
      </c>
      <c r="H354" s="835">
        <f t="shared" si="17"/>
        <v>31</v>
      </c>
      <c r="AP354" s="831" t="str">
        <f t="shared" si="16"/>
        <v/>
      </c>
    </row>
    <row r="355" spans="2:42">
      <c r="B355" s="834" t="str">
        <f t="shared" si="15"/>
        <v>|||</v>
      </c>
      <c r="H355" s="835">
        <f t="shared" si="17"/>
        <v>31</v>
      </c>
      <c r="AP355" s="831" t="str">
        <f t="shared" si="16"/>
        <v/>
      </c>
    </row>
    <row r="356" spans="2:42">
      <c r="B356" s="834" t="str">
        <f t="shared" si="15"/>
        <v>|||</v>
      </c>
      <c r="H356" s="835">
        <f t="shared" si="17"/>
        <v>31</v>
      </c>
      <c r="AP356" s="831" t="str">
        <f t="shared" si="16"/>
        <v/>
      </c>
    </row>
    <row r="357" spans="2:42">
      <c r="B357" s="834" t="str">
        <f t="shared" si="15"/>
        <v>|||</v>
      </c>
      <c r="H357" s="835">
        <f t="shared" si="17"/>
        <v>31</v>
      </c>
      <c r="AP357" s="831" t="str">
        <f t="shared" si="16"/>
        <v/>
      </c>
    </row>
    <row r="358" spans="2:42">
      <c r="B358" s="834" t="str">
        <f t="shared" si="15"/>
        <v>|||</v>
      </c>
      <c r="H358" s="835">
        <f t="shared" si="17"/>
        <v>31</v>
      </c>
      <c r="AP358" s="831" t="str">
        <f t="shared" si="16"/>
        <v/>
      </c>
    </row>
    <row r="359" spans="2:42">
      <c r="B359" s="834" t="str">
        <f t="shared" si="15"/>
        <v>|||</v>
      </c>
      <c r="H359" s="835">
        <f t="shared" si="17"/>
        <v>31</v>
      </c>
      <c r="AP359" s="831" t="str">
        <f t="shared" si="16"/>
        <v/>
      </c>
    </row>
    <row r="360" spans="2:42">
      <c r="B360" s="834" t="str">
        <f t="shared" si="15"/>
        <v>|||</v>
      </c>
      <c r="H360" s="835">
        <f t="shared" si="17"/>
        <v>31</v>
      </c>
      <c r="AP360" s="831" t="str">
        <f t="shared" si="16"/>
        <v/>
      </c>
    </row>
    <row r="361" spans="2:42">
      <c r="B361" s="834" t="str">
        <f t="shared" si="15"/>
        <v>|||</v>
      </c>
      <c r="H361" s="835">
        <f t="shared" si="17"/>
        <v>31</v>
      </c>
      <c r="AP361" s="831" t="str">
        <f t="shared" si="16"/>
        <v/>
      </c>
    </row>
    <row r="362" spans="2:42">
      <c r="B362" s="834" t="str">
        <f t="shared" si="15"/>
        <v>|||</v>
      </c>
      <c r="H362" s="835">
        <f t="shared" si="17"/>
        <v>31</v>
      </c>
      <c r="AP362" s="831" t="str">
        <f t="shared" si="16"/>
        <v/>
      </c>
    </row>
    <row r="363" spans="2:42">
      <c r="B363" s="834" t="str">
        <f t="shared" si="15"/>
        <v>|||</v>
      </c>
      <c r="H363" s="835">
        <f t="shared" si="17"/>
        <v>31</v>
      </c>
      <c r="AP363" s="831" t="str">
        <f t="shared" si="16"/>
        <v/>
      </c>
    </row>
    <row r="364" spans="2:42">
      <c r="B364" s="834" t="str">
        <f t="shared" si="15"/>
        <v>|||</v>
      </c>
      <c r="H364" s="835">
        <f t="shared" si="17"/>
        <v>31</v>
      </c>
      <c r="AP364" s="831" t="str">
        <f t="shared" si="16"/>
        <v/>
      </c>
    </row>
    <row r="365" spans="2:42">
      <c r="B365" s="834" t="str">
        <f t="shared" si="15"/>
        <v>|||</v>
      </c>
      <c r="H365" s="835">
        <f t="shared" si="17"/>
        <v>31</v>
      </c>
      <c r="AP365" s="831" t="str">
        <f t="shared" si="16"/>
        <v/>
      </c>
    </row>
    <row r="366" spans="2:42">
      <c r="B366" s="834" t="str">
        <f t="shared" si="15"/>
        <v>|||</v>
      </c>
      <c r="H366" s="835">
        <f t="shared" si="17"/>
        <v>31</v>
      </c>
      <c r="AP366" s="831" t="str">
        <f t="shared" si="16"/>
        <v/>
      </c>
    </row>
    <row r="367" spans="2:42">
      <c r="B367" s="834" t="str">
        <f t="shared" si="15"/>
        <v>|||</v>
      </c>
      <c r="H367" s="835">
        <f t="shared" si="17"/>
        <v>31</v>
      </c>
      <c r="AP367" s="831" t="str">
        <f t="shared" si="16"/>
        <v/>
      </c>
    </row>
    <row r="368" spans="2:42">
      <c r="B368" s="834" t="str">
        <f t="shared" si="15"/>
        <v>|||</v>
      </c>
      <c r="H368" s="835">
        <f t="shared" si="17"/>
        <v>31</v>
      </c>
      <c r="AP368" s="831" t="str">
        <f t="shared" si="16"/>
        <v/>
      </c>
    </row>
    <row r="369" spans="2:42">
      <c r="B369" s="834" t="str">
        <f t="shared" si="15"/>
        <v>|||</v>
      </c>
      <c r="H369" s="835">
        <f t="shared" si="17"/>
        <v>31</v>
      </c>
      <c r="AP369" s="831" t="str">
        <f t="shared" si="16"/>
        <v/>
      </c>
    </row>
    <row r="370" spans="2:42">
      <c r="B370" s="834" t="str">
        <f t="shared" si="15"/>
        <v>|||</v>
      </c>
      <c r="H370" s="835">
        <f t="shared" si="17"/>
        <v>31</v>
      </c>
      <c r="AP370" s="831" t="str">
        <f t="shared" si="16"/>
        <v/>
      </c>
    </row>
    <row r="371" spans="2:42">
      <c r="B371" s="834" t="str">
        <f t="shared" si="15"/>
        <v>|||</v>
      </c>
      <c r="H371" s="835">
        <f t="shared" si="17"/>
        <v>31</v>
      </c>
      <c r="AP371" s="831" t="str">
        <f t="shared" si="16"/>
        <v/>
      </c>
    </row>
    <row r="372" spans="2:42">
      <c r="B372" s="834" t="str">
        <f t="shared" si="15"/>
        <v>|||</v>
      </c>
      <c r="H372" s="835">
        <f t="shared" si="17"/>
        <v>31</v>
      </c>
      <c r="AP372" s="831" t="str">
        <f t="shared" si="16"/>
        <v/>
      </c>
    </row>
    <row r="373" spans="2:42">
      <c r="B373" s="834" t="str">
        <f t="shared" si="15"/>
        <v>|||</v>
      </c>
      <c r="H373" s="835">
        <f t="shared" si="17"/>
        <v>31</v>
      </c>
      <c r="AP373" s="831" t="str">
        <f t="shared" si="16"/>
        <v/>
      </c>
    </row>
    <row r="374" spans="2:42">
      <c r="B374" s="834" t="str">
        <f t="shared" si="15"/>
        <v>|||</v>
      </c>
      <c r="H374" s="835">
        <f t="shared" si="17"/>
        <v>31</v>
      </c>
      <c r="AP374" s="831" t="str">
        <f t="shared" si="16"/>
        <v/>
      </c>
    </row>
    <row r="375" spans="2:42">
      <c r="B375" s="834" t="str">
        <f t="shared" si="15"/>
        <v>|||</v>
      </c>
      <c r="H375" s="835">
        <f t="shared" si="17"/>
        <v>31</v>
      </c>
      <c r="AP375" s="831" t="str">
        <f t="shared" si="16"/>
        <v/>
      </c>
    </row>
    <row r="376" spans="2:42">
      <c r="B376" s="834" t="str">
        <f t="shared" si="15"/>
        <v>|||</v>
      </c>
      <c r="H376" s="835">
        <f t="shared" si="17"/>
        <v>31</v>
      </c>
      <c r="AP376" s="831" t="str">
        <f t="shared" si="16"/>
        <v/>
      </c>
    </row>
    <row r="377" spans="2:42">
      <c r="B377" s="834" t="str">
        <f t="shared" si="15"/>
        <v>|||</v>
      </c>
      <c r="H377" s="835">
        <f t="shared" si="17"/>
        <v>31</v>
      </c>
      <c r="AP377" s="831" t="str">
        <f t="shared" si="16"/>
        <v/>
      </c>
    </row>
    <row r="378" spans="2:42">
      <c r="B378" s="834" t="str">
        <f t="shared" si="15"/>
        <v>|||</v>
      </c>
      <c r="H378" s="835">
        <f t="shared" si="17"/>
        <v>31</v>
      </c>
      <c r="AP378" s="831" t="str">
        <f t="shared" si="16"/>
        <v/>
      </c>
    </row>
    <row r="379" spans="2:42">
      <c r="B379" s="834" t="str">
        <f t="shared" si="15"/>
        <v>|||</v>
      </c>
      <c r="H379" s="835">
        <f t="shared" si="17"/>
        <v>31</v>
      </c>
      <c r="AP379" s="831" t="str">
        <f t="shared" si="16"/>
        <v/>
      </c>
    </row>
    <row r="380" spans="2:42">
      <c r="B380" s="834" t="str">
        <f t="shared" si="15"/>
        <v>|||</v>
      </c>
      <c r="H380" s="835">
        <f t="shared" si="17"/>
        <v>31</v>
      </c>
      <c r="AP380" s="831" t="str">
        <f t="shared" si="16"/>
        <v/>
      </c>
    </row>
    <row r="381" spans="2:42">
      <c r="B381" s="834" t="str">
        <f t="shared" si="15"/>
        <v>|||</v>
      </c>
      <c r="H381" s="835">
        <f t="shared" si="17"/>
        <v>31</v>
      </c>
      <c r="AP381" s="831" t="str">
        <f t="shared" si="16"/>
        <v/>
      </c>
    </row>
    <row r="382" spans="2:42">
      <c r="B382" s="834" t="str">
        <f t="shared" si="15"/>
        <v>|||</v>
      </c>
      <c r="H382" s="835">
        <f t="shared" si="17"/>
        <v>31</v>
      </c>
      <c r="AP382" s="831" t="str">
        <f t="shared" si="16"/>
        <v/>
      </c>
    </row>
    <row r="383" spans="2:42">
      <c r="B383" s="834" t="str">
        <f t="shared" si="15"/>
        <v>|||</v>
      </c>
      <c r="H383" s="835">
        <f t="shared" si="17"/>
        <v>31</v>
      </c>
      <c r="AP383" s="831" t="str">
        <f t="shared" si="16"/>
        <v/>
      </c>
    </row>
    <row r="384" spans="2:42">
      <c r="B384" s="834" t="str">
        <f t="shared" si="15"/>
        <v>|||</v>
      </c>
      <c r="H384" s="835">
        <f t="shared" si="17"/>
        <v>31</v>
      </c>
      <c r="AP384" s="831" t="str">
        <f t="shared" si="16"/>
        <v/>
      </c>
    </row>
    <row r="385" spans="2:42">
      <c r="B385" s="834" t="str">
        <f t="shared" si="15"/>
        <v>|||</v>
      </c>
      <c r="H385" s="835">
        <f t="shared" si="17"/>
        <v>31</v>
      </c>
      <c r="AP385" s="831" t="str">
        <f t="shared" si="16"/>
        <v/>
      </c>
    </row>
    <row r="386" spans="2:42">
      <c r="B386" s="834" t="str">
        <f t="shared" si="15"/>
        <v>|||</v>
      </c>
      <c r="H386" s="835">
        <f t="shared" si="17"/>
        <v>31</v>
      </c>
      <c r="AP386" s="831" t="str">
        <f t="shared" si="16"/>
        <v/>
      </c>
    </row>
    <row r="387" spans="2:42">
      <c r="B387" s="834" t="str">
        <f t="shared" ref="B387:B450" si="18">C387&amp;"|"&amp;D387&amp;"|"&amp;E387&amp;"|"&amp;F387</f>
        <v>|||</v>
      </c>
      <c r="H387" s="835">
        <f t="shared" si="17"/>
        <v>31</v>
      </c>
      <c r="AP387" s="831" t="str">
        <f t="shared" ref="AP387:AP450" si="19">IF(AX387&lt;&gt;"",IF(OR(AX387=3,AX387=4),"Equity","Debt"),"")</f>
        <v/>
      </c>
    </row>
    <row r="388" spans="2:42">
      <c r="B388" s="834" t="str">
        <f t="shared" si="18"/>
        <v>|||</v>
      </c>
      <c r="H388" s="835">
        <f t="shared" ref="H388:H451" si="20">EOMONTH(L388,0)</f>
        <v>31</v>
      </c>
      <c r="AP388" s="831" t="str">
        <f t="shared" si="19"/>
        <v/>
      </c>
    </row>
    <row r="389" spans="2:42">
      <c r="B389" s="834" t="str">
        <f t="shared" si="18"/>
        <v>|||</v>
      </c>
      <c r="H389" s="835">
        <f t="shared" si="20"/>
        <v>31</v>
      </c>
      <c r="AP389" s="831" t="str">
        <f t="shared" si="19"/>
        <v/>
      </c>
    </row>
    <row r="390" spans="2:42">
      <c r="B390" s="834" t="str">
        <f t="shared" si="18"/>
        <v>|||</v>
      </c>
      <c r="H390" s="835">
        <f t="shared" si="20"/>
        <v>31</v>
      </c>
      <c r="AP390" s="831" t="str">
        <f t="shared" si="19"/>
        <v/>
      </c>
    </row>
    <row r="391" spans="2:42">
      <c r="B391" s="834" t="str">
        <f t="shared" si="18"/>
        <v>|||</v>
      </c>
      <c r="H391" s="835">
        <f t="shared" si="20"/>
        <v>31</v>
      </c>
      <c r="AP391" s="831" t="str">
        <f t="shared" si="19"/>
        <v/>
      </c>
    </row>
    <row r="392" spans="2:42">
      <c r="B392" s="834" t="str">
        <f t="shared" si="18"/>
        <v>|||</v>
      </c>
      <c r="H392" s="835">
        <f t="shared" si="20"/>
        <v>31</v>
      </c>
      <c r="AP392" s="831" t="str">
        <f t="shared" si="19"/>
        <v/>
      </c>
    </row>
    <row r="393" spans="2:42">
      <c r="B393" s="834" t="str">
        <f t="shared" si="18"/>
        <v>|||</v>
      </c>
      <c r="H393" s="835">
        <f t="shared" si="20"/>
        <v>31</v>
      </c>
      <c r="AP393" s="831" t="str">
        <f t="shared" si="19"/>
        <v/>
      </c>
    </row>
    <row r="394" spans="2:42">
      <c r="B394" s="834" t="str">
        <f t="shared" si="18"/>
        <v>|||</v>
      </c>
      <c r="H394" s="835">
        <f t="shared" si="20"/>
        <v>31</v>
      </c>
      <c r="AP394" s="831" t="str">
        <f t="shared" si="19"/>
        <v/>
      </c>
    </row>
    <row r="395" spans="2:42">
      <c r="B395" s="834" t="str">
        <f t="shared" si="18"/>
        <v>|||</v>
      </c>
      <c r="H395" s="835">
        <f t="shared" si="20"/>
        <v>31</v>
      </c>
      <c r="AP395" s="831" t="str">
        <f t="shared" si="19"/>
        <v/>
      </c>
    </row>
    <row r="396" spans="2:42">
      <c r="B396" s="834" t="str">
        <f t="shared" si="18"/>
        <v>|||</v>
      </c>
      <c r="H396" s="835">
        <f t="shared" si="20"/>
        <v>31</v>
      </c>
      <c r="AP396" s="831" t="str">
        <f t="shared" si="19"/>
        <v/>
      </c>
    </row>
    <row r="397" spans="2:42">
      <c r="B397" s="834" t="str">
        <f t="shared" si="18"/>
        <v>|||</v>
      </c>
      <c r="H397" s="835">
        <f t="shared" si="20"/>
        <v>31</v>
      </c>
      <c r="AP397" s="831" t="str">
        <f t="shared" si="19"/>
        <v/>
      </c>
    </row>
    <row r="398" spans="2:42">
      <c r="B398" s="834" t="str">
        <f t="shared" si="18"/>
        <v>|||</v>
      </c>
      <c r="H398" s="835">
        <f t="shared" si="20"/>
        <v>31</v>
      </c>
      <c r="AP398" s="831" t="str">
        <f t="shared" si="19"/>
        <v/>
      </c>
    </row>
    <row r="399" spans="2:42">
      <c r="B399" s="834" t="str">
        <f t="shared" si="18"/>
        <v>|||</v>
      </c>
      <c r="H399" s="835">
        <f t="shared" si="20"/>
        <v>31</v>
      </c>
      <c r="AP399" s="831" t="str">
        <f t="shared" si="19"/>
        <v/>
      </c>
    </row>
    <row r="400" spans="2:42">
      <c r="B400" s="834" t="str">
        <f t="shared" si="18"/>
        <v>|||</v>
      </c>
      <c r="H400" s="835">
        <f t="shared" si="20"/>
        <v>31</v>
      </c>
      <c r="AP400" s="831" t="str">
        <f t="shared" si="19"/>
        <v/>
      </c>
    </row>
    <row r="401" spans="2:42">
      <c r="B401" s="834" t="str">
        <f t="shared" si="18"/>
        <v>|||</v>
      </c>
      <c r="H401" s="835">
        <f t="shared" si="20"/>
        <v>31</v>
      </c>
      <c r="AP401" s="831" t="str">
        <f t="shared" si="19"/>
        <v/>
      </c>
    </row>
    <row r="402" spans="2:42">
      <c r="B402" s="834" t="str">
        <f t="shared" si="18"/>
        <v>|||</v>
      </c>
      <c r="H402" s="835">
        <f t="shared" si="20"/>
        <v>31</v>
      </c>
      <c r="AP402" s="831" t="str">
        <f t="shared" si="19"/>
        <v/>
      </c>
    </row>
    <row r="403" spans="2:42">
      <c r="B403" s="834" t="str">
        <f t="shared" si="18"/>
        <v>|||</v>
      </c>
      <c r="H403" s="835">
        <f t="shared" si="20"/>
        <v>31</v>
      </c>
      <c r="AP403" s="831" t="str">
        <f t="shared" si="19"/>
        <v/>
      </c>
    </row>
    <row r="404" spans="2:42">
      <c r="B404" s="834" t="str">
        <f t="shared" si="18"/>
        <v>|||</v>
      </c>
      <c r="H404" s="835">
        <f t="shared" si="20"/>
        <v>31</v>
      </c>
      <c r="AP404" s="831" t="str">
        <f t="shared" si="19"/>
        <v/>
      </c>
    </row>
    <row r="405" spans="2:42">
      <c r="B405" s="834" t="str">
        <f t="shared" si="18"/>
        <v>|||</v>
      </c>
      <c r="H405" s="835">
        <f t="shared" si="20"/>
        <v>31</v>
      </c>
      <c r="AP405" s="831" t="str">
        <f t="shared" si="19"/>
        <v/>
      </c>
    </row>
    <row r="406" spans="2:42">
      <c r="B406" s="834" t="str">
        <f t="shared" si="18"/>
        <v>|||</v>
      </c>
      <c r="H406" s="835">
        <f t="shared" si="20"/>
        <v>31</v>
      </c>
      <c r="AP406" s="831" t="str">
        <f t="shared" si="19"/>
        <v/>
      </c>
    </row>
    <row r="407" spans="2:42">
      <c r="B407" s="834" t="str">
        <f t="shared" si="18"/>
        <v>|||</v>
      </c>
      <c r="H407" s="835">
        <f t="shared" si="20"/>
        <v>31</v>
      </c>
      <c r="AP407" s="831" t="str">
        <f t="shared" si="19"/>
        <v/>
      </c>
    </row>
    <row r="408" spans="2:42">
      <c r="B408" s="834" t="str">
        <f t="shared" si="18"/>
        <v>|||</v>
      </c>
      <c r="H408" s="835">
        <f t="shared" si="20"/>
        <v>31</v>
      </c>
      <c r="AP408" s="831" t="str">
        <f t="shared" si="19"/>
        <v/>
      </c>
    </row>
    <row r="409" spans="2:42">
      <c r="B409" s="834" t="str">
        <f t="shared" si="18"/>
        <v>|||</v>
      </c>
      <c r="H409" s="835">
        <f t="shared" si="20"/>
        <v>31</v>
      </c>
      <c r="AP409" s="831" t="str">
        <f t="shared" si="19"/>
        <v/>
      </c>
    </row>
    <row r="410" spans="2:42">
      <c r="B410" s="834" t="str">
        <f t="shared" si="18"/>
        <v>|||</v>
      </c>
      <c r="H410" s="835">
        <f t="shared" si="20"/>
        <v>31</v>
      </c>
      <c r="AP410" s="831" t="str">
        <f t="shared" si="19"/>
        <v/>
      </c>
    </row>
    <row r="411" spans="2:42">
      <c r="B411" s="834" t="str">
        <f t="shared" si="18"/>
        <v>|||</v>
      </c>
      <c r="H411" s="835">
        <f t="shared" si="20"/>
        <v>31</v>
      </c>
      <c r="AP411" s="831" t="str">
        <f t="shared" si="19"/>
        <v/>
      </c>
    </row>
    <row r="412" spans="2:42">
      <c r="B412" s="834" t="str">
        <f t="shared" si="18"/>
        <v>|||</v>
      </c>
      <c r="H412" s="835">
        <f t="shared" si="20"/>
        <v>31</v>
      </c>
      <c r="AP412" s="831" t="str">
        <f t="shared" si="19"/>
        <v/>
      </c>
    </row>
    <row r="413" spans="2:42">
      <c r="B413" s="834" t="str">
        <f t="shared" si="18"/>
        <v>|||</v>
      </c>
      <c r="H413" s="835">
        <f t="shared" si="20"/>
        <v>31</v>
      </c>
      <c r="AP413" s="831" t="str">
        <f t="shared" si="19"/>
        <v/>
      </c>
    </row>
    <row r="414" spans="2:42">
      <c r="B414" s="834" t="str">
        <f t="shared" si="18"/>
        <v>|||</v>
      </c>
      <c r="H414" s="835">
        <f t="shared" si="20"/>
        <v>31</v>
      </c>
      <c r="AP414" s="831" t="str">
        <f t="shared" si="19"/>
        <v/>
      </c>
    </row>
    <row r="415" spans="2:42">
      <c r="B415" s="834" t="str">
        <f t="shared" si="18"/>
        <v>|||</v>
      </c>
      <c r="H415" s="835">
        <f t="shared" si="20"/>
        <v>31</v>
      </c>
      <c r="AP415" s="831" t="str">
        <f t="shared" si="19"/>
        <v/>
      </c>
    </row>
    <row r="416" spans="2:42">
      <c r="B416" s="834" t="str">
        <f t="shared" si="18"/>
        <v>|||</v>
      </c>
      <c r="H416" s="835">
        <f t="shared" si="20"/>
        <v>31</v>
      </c>
      <c r="AP416" s="831" t="str">
        <f t="shared" si="19"/>
        <v/>
      </c>
    </row>
    <row r="417" spans="2:42">
      <c r="B417" s="834" t="str">
        <f t="shared" si="18"/>
        <v>|||</v>
      </c>
      <c r="H417" s="835">
        <f t="shared" si="20"/>
        <v>31</v>
      </c>
      <c r="AP417" s="831" t="str">
        <f t="shared" si="19"/>
        <v/>
      </c>
    </row>
    <row r="418" spans="2:42">
      <c r="B418" s="834" t="str">
        <f t="shared" si="18"/>
        <v>|||</v>
      </c>
      <c r="H418" s="835">
        <f t="shared" si="20"/>
        <v>31</v>
      </c>
      <c r="AP418" s="831" t="str">
        <f t="shared" si="19"/>
        <v/>
      </c>
    </row>
    <row r="419" spans="2:42">
      <c r="B419" s="834" t="str">
        <f t="shared" si="18"/>
        <v>|||</v>
      </c>
      <c r="H419" s="835">
        <f t="shared" si="20"/>
        <v>31</v>
      </c>
      <c r="AP419" s="831" t="str">
        <f t="shared" si="19"/>
        <v/>
      </c>
    </row>
    <row r="420" spans="2:42">
      <c r="B420" s="834" t="str">
        <f t="shared" si="18"/>
        <v>|||</v>
      </c>
      <c r="H420" s="835">
        <f t="shared" si="20"/>
        <v>31</v>
      </c>
      <c r="AP420" s="831" t="str">
        <f t="shared" si="19"/>
        <v/>
      </c>
    </row>
    <row r="421" spans="2:42">
      <c r="B421" s="834" t="str">
        <f t="shared" si="18"/>
        <v>|||</v>
      </c>
      <c r="H421" s="835">
        <f t="shared" si="20"/>
        <v>31</v>
      </c>
      <c r="AP421" s="831" t="str">
        <f t="shared" si="19"/>
        <v/>
      </c>
    </row>
    <row r="422" spans="2:42">
      <c r="B422" s="834" t="str">
        <f t="shared" si="18"/>
        <v>|||</v>
      </c>
      <c r="H422" s="835">
        <f t="shared" si="20"/>
        <v>31</v>
      </c>
      <c r="AP422" s="831" t="str">
        <f t="shared" si="19"/>
        <v/>
      </c>
    </row>
    <row r="423" spans="2:42">
      <c r="B423" s="834" t="str">
        <f t="shared" si="18"/>
        <v>|||</v>
      </c>
      <c r="H423" s="835">
        <f t="shared" si="20"/>
        <v>31</v>
      </c>
      <c r="AP423" s="831" t="str">
        <f t="shared" si="19"/>
        <v/>
      </c>
    </row>
    <row r="424" spans="2:42">
      <c r="B424" s="834" t="str">
        <f t="shared" si="18"/>
        <v>|||</v>
      </c>
      <c r="H424" s="835">
        <f t="shared" si="20"/>
        <v>31</v>
      </c>
      <c r="AP424" s="831" t="str">
        <f t="shared" si="19"/>
        <v/>
      </c>
    </row>
    <row r="425" spans="2:42">
      <c r="B425" s="834" t="str">
        <f t="shared" si="18"/>
        <v>|||</v>
      </c>
      <c r="H425" s="835">
        <f t="shared" si="20"/>
        <v>31</v>
      </c>
      <c r="AP425" s="831" t="str">
        <f t="shared" si="19"/>
        <v/>
      </c>
    </row>
    <row r="426" spans="2:42">
      <c r="B426" s="834" t="str">
        <f t="shared" si="18"/>
        <v>|||</v>
      </c>
      <c r="H426" s="835">
        <f t="shared" si="20"/>
        <v>31</v>
      </c>
      <c r="AP426" s="831" t="str">
        <f t="shared" si="19"/>
        <v/>
      </c>
    </row>
    <row r="427" spans="2:42">
      <c r="B427" s="834" t="str">
        <f t="shared" si="18"/>
        <v>|||</v>
      </c>
      <c r="H427" s="835">
        <f t="shared" si="20"/>
        <v>31</v>
      </c>
      <c r="AP427" s="831" t="str">
        <f t="shared" si="19"/>
        <v/>
      </c>
    </row>
    <row r="428" spans="2:42">
      <c r="B428" s="834" t="str">
        <f t="shared" si="18"/>
        <v>|||</v>
      </c>
      <c r="H428" s="835">
        <f t="shared" si="20"/>
        <v>31</v>
      </c>
      <c r="AP428" s="831" t="str">
        <f t="shared" si="19"/>
        <v/>
      </c>
    </row>
    <row r="429" spans="2:42">
      <c r="B429" s="834" t="str">
        <f t="shared" si="18"/>
        <v>|||</v>
      </c>
      <c r="H429" s="835">
        <f t="shared" si="20"/>
        <v>31</v>
      </c>
      <c r="AP429" s="831" t="str">
        <f t="shared" si="19"/>
        <v/>
      </c>
    </row>
    <row r="430" spans="2:42">
      <c r="B430" s="834" t="str">
        <f t="shared" si="18"/>
        <v>|||</v>
      </c>
      <c r="H430" s="835">
        <f t="shared" si="20"/>
        <v>31</v>
      </c>
      <c r="AP430" s="831" t="str">
        <f t="shared" si="19"/>
        <v/>
      </c>
    </row>
    <row r="431" spans="2:42">
      <c r="B431" s="834" t="str">
        <f t="shared" si="18"/>
        <v>|||</v>
      </c>
      <c r="H431" s="835">
        <f t="shared" si="20"/>
        <v>31</v>
      </c>
      <c r="AP431" s="831" t="str">
        <f t="shared" si="19"/>
        <v/>
      </c>
    </row>
    <row r="432" spans="2:42">
      <c r="B432" s="834" t="str">
        <f t="shared" si="18"/>
        <v>|||</v>
      </c>
      <c r="H432" s="835">
        <f t="shared" si="20"/>
        <v>31</v>
      </c>
      <c r="AP432" s="831" t="str">
        <f t="shared" si="19"/>
        <v/>
      </c>
    </row>
    <row r="433" spans="2:42">
      <c r="B433" s="834" t="str">
        <f t="shared" si="18"/>
        <v>|||</v>
      </c>
      <c r="H433" s="835">
        <f t="shared" si="20"/>
        <v>31</v>
      </c>
      <c r="AP433" s="831" t="str">
        <f t="shared" si="19"/>
        <v/>
      </c>
    </row>
    <row r="434" spans="2:42">
      <c r="B434" s="834" t="str">
        <f t="shared" si="18"/>
        <v>|||</v>
      </c>
      <c r="H434" s="835">
        <f t="shared" si="20"/>
        <v>31</v>
      </c>
      <c r="AP434" s="831" t="str">
        <f t="shared" si="19"/>
        <v/>
      </c>
    </row>
    <row r="435" spans="2:42">
      <c r="B435" s="834" t="str">
        <f t="shared" si="18"/>
        <v>|||</v>
      </c>
      <c r="H435" s="835">
        <f t="shared" si="20"/>
        <v>31</v>
      </c>
      <c r="AP435" s="831" t="str">
        <f t="shared" si="19"/>
        <v/>
      </c>
    </row>
    <row r="436" spans="2:42">
      <c r="B436" s="834" t="str">
        <f t="shared" si="18"/>
        <v>|||</v>
      </c>
      <c r="H436" s="835">
        <f t="shared" si="20"/>
        <v>31</v>
      </c>
      <c r="AP436" s="831" t="str">
        <f t="shared" si="19"/>
        <v/>
      </c>
    </row>
    <row r="437" spans="2:42">
      <c r="B437" s="834" t="str">
        <f t="shared" si="18"/>
        <v>|||</v>
      </c>
      <c r="H437" s="835">
        <f t="shared" si="20"/>
        <v>31</v>
      </c>
      <c r="AP437" s="831" t="str">
        <f t="shared" si="19"/>
        <v/>
      </c>
    </row>
    <row r="438" spans="2:42">
      <c r="B438" s="834" t="str">
        <f t="shared" si="18"/>
        <v>|||</v>
      </c>
      <c r="H438" s="835">
        <f t="shared" si="20"/>
        <v>31</v>
      </c>
      <c r="AP438" s="831" t="str">
        <f t="shared" si="19"/>
        <v/>
      </c>
    </row>
    <row r="439" spans="2:42">
      <c r="B439" s="834" t="str">
        <f t="shared" si="18"/>
        <v>|||</v>
      </c>
      <c r="H439" s="835">
        <f t="shared" si="20"/>
        <v>31</v>
      </c>
      <c r="AP439" s="831" t="str">
        <f t="shared" si="19"/>
        <v/>
      </c>
    </row>
    <row r="440" spans="2:42">
      <c r="B440" s="834" t="str">
        <f t="shared" si="18"/>
        <v>|||</v>
      </c>
      <c r="H440" s="835">
        <f t="shared" si="20"/>
        <v>31</v>
      </c>
      <c r="AP440" s="831" t="str">
        <f t="shared" si="19"/>
        <v/>
      </c>
    </row>
    <row r="441" spans="2:42">
      <c r="B441" s="834" t="str">
        <f t="shared" si="18"/>
        <v>|||</v>
      </c>
      <c r="H441" s="835">
        <f t="shared" si="20"/>
        <v>31</v>
      </c>
      <c r="AP441" s="831" t="str">
        <f t="shared" si="19"/>
        <v/>
      </c>
    </row>
    <row r="442" spans="2:42">
      <c r="B442" s="834" t="str">
        <f t="shared" si="18"/>
        <v>|||</v>
      </c>
      <c r="H442" s="835">
        <f t="shared" si="20"/>
        <v>31</v>
      </c>
      <c r="AP442" s="831" t="str">
        <f t="shared" si="19"/>
        <v/>
      </c>
    </row>
    <row r="443" spans="2:42">
      <c r="B443" s="834" t="str">
        <f t="shared" si="18"/>
        <v>|||</v>
      </c>
      <c r="H443" s="835">
        <f t="shared" si="20"/>
        <v>31</v>
      </c>
      <c r="AP443" s="831" t="str">
        <f t="shared" si="19"/>
        <v/>
      </c>
    </row>
    <row r="444" spans="2:42">
      <c r="B444" s="834" t="str">
        <f t="shared" si="18"/>
        <v>|||</v>
      </c>
      <c r="H444" s="835">
        <f t="shared" si="20"/>
        <v>31</v>
      </c>
      <c r="AP444" s="831" t="str">
        <f t="shared" si="19"/>
        <v/>
      </c>
    </row>
    <row r="445" spans="2:42">
      <c r="B445" s="834" t="str">
        <f t="shared" si="18"/>
        <v>|||</v>
      </c>
      <c r="H445" s="835">
        <f t="shared" si="20"/>
        <v>31</v>
      </c>
      <c r="AP445" s="831" t="str">
        <f t="shared" si="19"/>
        <v/>
      </c>
    </row>
    <row r="446" spans="2:42">
      <c r="B446" s="834" t="str">
        <f t="shared" si="18"/>
        <v>|||</v>
      </c>
      <c r="H446" s="835">
        <f t="shared" si="20"/>
        <v>31</v>
      </c>
      <c r="AP446" s="831" t="str">
        <f t="shared" si="19"/>
        <v/>
      </c>
    </row>
    <row r="447" spans="2:42">
      <c r="B447" s="834" t="str">
        <f t="shared" si="18"/>
        <v>|||</v>
      </c>
      <c r="H447" s="835">
        <f t="shared" si="20"/>
        <v>31</v>
      </c>
      <c r="AP447" s="831" t="str">
        <f t="shared" si="19"/>
        <v/>
      </c>
    </row>
    <row r="448" spans="2:42">
      <c r="B448" s="834" t="str">
        <f t="shared" si="18"/>
        <v>|||</v>
      </c>
      <c r="H448" s="835">
        <f t="shared" si="20"/>
        <v>31</v>
      </c>
      <c r="AP448" s="831" t="str">
        <f t="shared" si="19"/>
        <v/>
      </c>
    </row>
    <row r="449" spans="2:42">
      <c r="B449" s="834" t="str">
        <f t="shared" si="18"/>
        <v>|||</v>
      </c>
      <c r="H449" s="835">
        <f t="shared" si="20"/>
        <v>31</v>
      </c>
      <c r="AP449" s="831" t="str">
        <f t="shared" si="19"/>
        <v/>
      </c>
    </row>
    <row r="450" spans="2:42">
      <c r="B450" s="834" t="str">
        <f t="shared" si="18"/>
        <v>|||</v>
      </c>
      <c r="H450" s="835">
        <f t="shared" si="20"/>
        <v>31</v>
      </c>
      <c r="AP450" s="831" t="str">
        <f t="shared" si="19"/>
        <v/>
      </c>
    </row>
    <row r="451" spans="2:42">
      <c r="B451" s="834" t="str">
        <f t="shared" ref="B451:B514" si="21">C451&amp;"|"&amp;D451&amp;"|"&amp;E451&amp;"|"&amp;F451</f>
        <v>|||</v>
      </c>
      <c r="H451" s="835">
        <f t="shared" si="20"/>
        <v>31</v>
      </c>
      <c r="AP451" s="831" t="str">
        <f t="shared" ref="AP451:AP514" si="22">IF(AX451&lt;&gt;"",IF(OR(AX451=3,AX451=4),"Equity","Debt"),"")</f>
        <v/>
      </c>
    </row>
    <row r="452" spans="2:42">
      <c r="B452" s="834" t="str">
        <f t="shared" si="21"/>
        <v>|||</v>
      </c>
      <c r="H452" s="835">
        <f t="shared" ref="H452:H515" si="23">EOMONTH(L452,0)</f>
        <v>31</v>
      </c>
      <c r="AP452" s="831" t="str">
        <f t="shared" si="22"/>
        <v/>
      </c>
    </row>
    <row r="453" spans="2:42">
      <c r="B453" s="834" t="str">
        <f t="shared" si="21"/>
        <v>|||</v>
      </c>
      <c r="H453" s="835">
        <f t="shared" si="23"/>
        <v>31</v>
      </c>
      <c r="AP453" s="831" t="str">
        <f t="shared" si="22"/>
        <v/>
      </c>
    </row>
    <row r="454" spans="2:42">
      <c r="B454" s="834" t="str">
        <f t="shared" si="21"/>
        <v>|||</v>
      </c>
      <c r="H454" s="835">
        <f t="shared" si="23"/>
        <v>31</v>
      </c>
      <c r="AP454" s="831" t="str">
        <f t="shared" si="22"/>
        <v/>
      </c>
    </row>
    <row r="455" spans="2:42">
      <c r="B455" s="834" t="str">
        <f t="shared" si="21"/>
        <v>|||</v>
      </c>
      <c r="H455" s="835">
        <f t="shared" si="23"/>
        <v>31</v>
      </c>
      <c r="AP455" s="831" t="str">
        <f t="shared" si="22"/>
        <v/>
      </c>
    </row>
    <row r="456" spans="2:42">
      <c r="B456" s="834" t="str">
        <f t="shared" si="21"/>
        <v>|||</v>
      </c>
      <c r="H456" s="835">
        <f t="shared" si="23"/>
        <v>31</v>
      </c>
      <c r="AP456" s="831" t="str">
        <f t="shared" si="22"/>
        <v/>
      </c>
    </row>
    <row r="457" spans="2:42">
      <c r="B457" s="834" t="str">
        <f t="shared" si="21"/>
        <v>|||</v>
      </c>
      <c r="H457" s="835">
        <f t="shared" si="23"/>
        <v>31</v>
      </c>
      <c r="AP457" s="831" t="str">
        <f t="shared" si="22"/>
        <v/>
      </c>
    </row>
    <row r="458" spans="2:42">
      <c r="B458" s="834" t="str">
        <f t="shared" si="21"/>
        <v>|||</v>
      </c>
      <c r="H458" s="835">
        <f t="shared" si="23"/>
        <v>31</v>
      </c>
      <c r="AP458" s="831" t="str">
        <f t="shared" si="22"/>
        <v/>
      </c>
    </row>
    <row r="459" spans="2:42">
      <c r="B459" s="834" t="str">
        <f t="shared" si="21"/>
        <v>|||</v>
      </c>
      <c r="H459" s="835">
        <f t="shared" si="23"/>
        <v>31</v>
      </c>
      <c r="AP459" s="831" t="str">
        <f t="shared" si="22"/>
        <v/>
      </c>
    </row>
    <row r="460" spans="2:42">
      <c r="B460" s="834" t="str">
        <f t="shared" si="21"/>
        <v>|||</v>
      </c>
      <c r="H460" s="835">
        <f t="shared" si="23"/>
        <v>31</v>
      </c>
      <c r="AP460" s="831" t="str">
        <f t="shared" si="22"/>
        <v/>
      </c>
    </row>
    <row r="461" spans="2:42">
      <c r="B461" s="834" t="str">
        <f t="shared" si="21"/>
        <v>|||</v>
      </c>
      <c r="H461" s="835">
        <f t="shared" si="23"/>
        <v>31</v>
      </c>
      <c r="AP461" s="831" t="str">
        <f t="shared" si="22"/>
        <v/>
      </c>
    </row>
    <row r="462" spans="2:42">
      <c r="B462" s="834" t="str">
        <f t="shared" si="21"/>
        <v>|||</v>
      </c>
      <c r="H462" s="835">
        <f t="shared" si="23"/>
        <v>31</v>
      </c>
      <c r="AP462" s="831" t="str">
        <f t="shared" si="22"/>
        <v/>
      </c>
    </row>
    <row r="463" spans="2:42">
      <c r="B463" s="834" t="str">
        <f t="shared" si="21"/>
        <v>|||</v>
      </c>
      <c r="H463" s="835">
        <f t="shared" si="23"/>
        <v>31</v>
      </c>
      <c r="AP463" s="831" t="str">
        <f t="shared" si="22"/>
        <v/>
      </c>
    </row>
    <row r="464" spans="2:42">
      <c r="B464" s="834" t="str">
        <f t="shared" si="21"/>
        <v>|||</v>
      </c>
      <c r="H464" s="835">
        <f t="shared" si="23"/>
        <v>31</v>
      </c>
      <c r="AP464" s="831" t="str">
        <f t="shared" si="22"/>
        <v/>
      </c>
    </row>
    <row r="465" spans="2:42">
      <c r="B465" s="834" t="str">
        <f t="shared" si="21"/>
        <v>|||</v>
      </c>
      <c r="H465" s="835">
        <f t="shared" si="23"/>
        <v>31</v>
      </c>
      <c r="AP465" s="831" t="str">
        <f t="shared" si="22"/>
        <v/>
      </c>
    </row>
    <row r="466" spans="2:42">
      <c r="B466" s="834" t="str">
        <f t="shared" si="21"/>
        <v>|||</v>
      </c>
      <c r="H466" s="835">
        <f t="shared" si="23"/>
        <v>31</v>
      </c>
      <c r="AP466" s="831" t="str">
        <f t="shared" si="22"/>
        <v/>
      </c>
    </row>
    <row r="467" spans="2:42">
      <c r="B467" s="834" t="str">
        <f t="shared" si="21"/>
        <v>|||</v>
      </c>
      <c r="H467" s="835">
        <f t="shared" si="23"/>
        <v>31</v>
      </c>
      <c r="AP467" s="831" t="str">
        <f t="shared" si="22"/>
        <v/>
      </c>
    </row>
    <row r="468" spans="2:42">
      <c r="B468" s="834" t="str">
        <f t="shared" si="21"/>
        <v>|||</v>
      </c>
      <c r="H468" s="835">
        <f t="shared" si="23"/>
        <v>31</v>
      </c>
      <c r="AP468" s="831" t="str">
        <f t="shared" si="22"/>
        <v/>
      </c>
    </row>
    <row r="469" spans="2:42">
      <c r="B469" s="834" t="str">
        <f t="shared" si="21"/>
        <v>|||</v>
      </c>
      <c r="H469" s="835">
        <f t="shared" si="23"/>
        <v>31</v>
      </c>
      <c r="AP469" s="831" t="str">
        <f t="shared" si="22"/>
        <v/>
      </c>
    </row>
    <row r="470" spans="2:42">
      <c r="B470" s="834" t="str">
        <f t="shared" si="21"/>
        <v>|||</v>
      </c>
      <c r="H470" s="835">
        <f t="shared" si="23"/>
        <v>31</v>
      </c>
      <c r="AP470" s="831" t="str">
        <f t="shared" si="22"/>
        <v/>
      </c>
    </row>
    <row r="471" spans="2:42">
      <c r="B471" s="834" t="str">
        <f t="shared" si="21"/>
        <v>|||</v>
      </c>
      <c r="H471" s="835">
        <f t="shared" si="23"/>
        <v>31</v>
      </c>
      <c r="AP471" s="831" t="str">
        <f t="shared" si="22"/>
        <v/>
      </c>
    </row>
    <row r="472" spans="2:42">
      <c r="B472" s="834" t="str">
        <f t="shared" si="21"/>
        <v>|||</v>
      </c>
      <c r="H472" s="835">
        <f t="shared" si="23"/>
        <v>31</v>
      </c>
      <c r="AP472" s="831" t="str">
        <f t="shared" si="22"/>
        <v/>
      </c>
    </row>
    <row r="473" spans="2:42">
      <c r="B473" s="834" t="str">
        <f t="shared" si="21"/>
        <v>|||</v>
      </c>
      <c r="H473" s="835">
        <f t="shared" si="23"/>
        <v>31</v>
      </c>
      <c r="AP473" s="831" t="str">
        <f t="shared" si="22"/>
        <v/>
      </c>
    </row>
    <row r="474" spans="2:42">
      <c r="B474" s="834" t="str">
        <f t="shared" si="21"/>
        <v>|||</v>
      </c>
      <c r="H474" s="835">
        <f t="shared" si="23"/>
        <v>31</v>
      </c>
      <c r="AP474" s="831" t="str">
        <f t="shared" si="22"/>
        <v/>
      </c>
    </row>
    <row r="475" spans="2:42">
      <c r="B475" s="834" t="str">
        <f t="shared" si="21"/>
        <v>|||</v>
      </c>
      <c r="H475" s="835">
        <f t="shared" si="23"/>
        <v>31</v>
      </c>
      <c r="AP475" s="831" t="str">
        <f t="shared" si="22"/>
        <v/>
      </c>
    </row>
    <row r="476" spans="2:42">
      <c r="B476" s="834" t="str">
        <f t="shared" si="21"/>
        <v>|||</v>
      </c>
      <c r="H476" s="835">
        <f t="shared" si="23"/>
        <v>31</v>
      </c>
      <c r="AP476" s="831" t="str">
        <f t="shared" si="22"/>
        <v/>
      </c>
    </row>
    <row r="477" spans="2:42">
      <c r="B477" s="834" t="str">
        <f t="shared" si="21"/>
        <v>|||</v>
      </c>
      <c r="H477" s="835">
        <f t="shared" si="23"/>
        <v>31</v>
      </c>
      <c r="AP477" s="831" t="str">
        <f t="shared" si="22"/>
        <v/>
      </c>
    </row>
    <row r="478" spans="2:42">
      <c r="B478" s="834" t="str">
        <f t="shared" si="21"/>
        <v>|||</v>
      </c>
      <c r="H478" s="835">
        <f t="shared" si="23"/>
        <v>31</v>
      </c>
      <c r="AP478" s="831" t="str">
        <f t="shared" si="22"/>
        <v/>
      </c>
    </row>
    <row r="479" spans="2:42">
      <c r="B479" s="834" t="str">
        <f t="shared" si="21"/>
        <v>|||</v>
      </c>
      <c r="H479" s="835">
        <f t="shared" si="23"/>
        <v>31</v>
      </c>
      <c r="AP479" s="831" t="str">
        <f t="shared" si="22"/>
        <v/>
      </c>
    </row>
    <row r="480" spans="2:42">
      <c r="B480" s="834" t="str">
        <f t="shared" si="21"/>
        <v>|||</v>
      </c>
      <c r="H480" s="835">
        <f t="shared" si="23"/>
        <v>31</v>
      </c>
      <c r="AP480" s="831" t="str">
        <f t="shared" si="22"/>
        <v/>
      </c>
    </row>
    <row r="481" spans="2:42">
      <c r="B481" s="834" t="str">
        <f t="shared" si="21"/>
        <v>|||</v>
      </c>
      <c r="H481" s="835">
        <f t="shared" si="23"/>
        <v>31</v>
      </c>
      <c r="AP481" s="831" t="str">
        <f t="shared" si="22"/>
        <v/>
      </c>
    </row>
    <row r="482" spans="2:42">
      <c r="B482" s="834" t="str">
        <f t="shared" si="21"/>
        <v>|||</v>
      </c>
      <c r="H482" s="835">
        <f t="shared" si="23"/>
        <v>31</v>
      </c>
      <c r="AP482" s="831" t="str">
        <f t="shared" si="22"/>
        <v/>
      </c>
    </row>
    <row r="483" spans="2:42">
      <c r="B483" s="834" t="str">
        <f t="shared" si="21"/>
        <v>|||</v>
      </c>
      <c r="H483" s="835">
        <f t="shared" si="23"/>
        <v>31</v>
      </c>
      <c r="AP483" s="831" t="str">
        <f t="shared" si="22"/>
        <v/>
      </c>
    </row>
    <row r="484" spans="2:42">
      <c r="B484" s="834" t="str">
        <f t="shared" si="21"/>
        <v>|||</v>
      </c>
      <c r="H484" s="835">
        <f t="shared" si="23"/>
        <v>31</v>
      </c>
      <c r="AP484" s="831" t="str">
        <f t="shared" si="22"/>
        <v/>
      </c>
    </row>
    <row r="485" spans="2:42">
      <c r="B485" s="834" t="str">
        <f t="shared" si="21"/>
        <v>|||</v>
      </c>
      <c r="H485" s="835">
        <f t="shared" si="23"/>
        <v>31</v>
      </c>
      <c r="AP485" s="831" t="str">
        <f t="shared" si="22"/>
        <v/>
      </c>
    </row>
    <row r="486" spans="2:42">
      <c r="B486" s="834" t="str">
        <f t="shared" si="21"/>
        <v>|||</v>
      </c>
      <c r="H486" s="835">
        <f t="shared" si="23"/>
        <v>31</v>
      </c>
      <c r="AP486" s="831" t="str">
        <f t="shared" si="22"/>
        <v/>
      </c>
    </row>
    <row r="487" spans="2:42">
      <c r="B487" s="834" t="str">
        <f t="shared" si="21"/>
        <v>|||</v>
      </c>
      <c r="H487" s="835">
        <f t="shared" si="23"/>
        <v>31</v>
      </c>
      <c r="AP487" s="831" t="str">
        <f t="shared" si="22"/>
        <v/>
      </c>
    </row>
    <row r="488" spans="2:42">
      <c r="B488" s="834" t="str">
        <f t="shared" si="21"/>
        <v>|||</v>
      </c>
      <c r="H488" s="835">
        <f t="shared" si="23"/>
        <v>31</v>
      </c>
      <c r="AP488" s="831" t="str">
        <f t="shared" si="22"/>
        <v/>
      </c>
    </row>
    <row r="489" spans="2:42">
      <c r="B489" s="834" t="str">
        <f t="shared" si="21"/>
        <v>|||</v>
      </c>
      <c r="H489" s="835">
        <f t="shared" si="23"/>
        <v>31</v>
      </c>
      <c r="AP489" s="831" t="str">
        <f t="shared" si="22"/>
        <v/>
      </c>
    </row>
    <row r="490" spans="2:42">
      <c r="B490" s="834" t="str">
        <f t="shared" si="21"/>
        <v>|||</v>
      </c>
      <c r="H490" s="835">
        <f t="shared" si="23"/>
        <v>31</v>
      </c>
      <c r="AP490" s="831" t="str">
        <f t="shared" si="22"/>
        <v/>
      </c>
    </row>
    <row r="491" spans="2:42">
      <c r="B491" s="834" t="str">
        <f t="shared" si="21"/>
        <v>|||</v>
      </c>
      <c r="H491" s="835">
        <f t="shared" si="23"/>
        <v>31</v>
      </c>
      <c r="AP491" s="831" t="str">
        <f t="shared" si="22"/>
        <v/>
      </c>
    </row>
    <row r="492" spans="2:42">
      <c r="B492" s="834" t="str">
        <f t="shared" si="21"/>
        <v>|||</v>
      </c>
      <c r="H492" s="835">
        <f t="shared" si="23"/>
        <v>31</v>
      </c>
      <c r="AP492" s="831" t="str">
        <f t="shared" si="22"/>
        <v/>
      </c>
    </row>
    <row r="493" spans="2:42">
      <c r="B493" s="834" t="str">
        <f t="shared" si="21"/>
        <v>|||</v>
      </c>
      <c r="H493" s="835">
        <f t="shared" si="23"/>
        <v>31</v>
      </c>
      <c r="AP493" s="831" t="str">
        <f t="shared" si="22"/>
        <v/>
      </c>
    </row>
    <row r="494" spans="2:42">
      <c r="B494" s="834" t="str">
        <f t="shared" si="21"/>
        <v>|||</v>
      </c>
      <c r="H494" s="835">
        <f t="shared" si="23"/>
        <v>31</v>
      </c>
      <c r="AP494" s="831" t="str">
        <f t="shared" si="22"/>
        <v/>
      </c>
    </row>
    <row r="495" spans="2:42">
      <c r="B495" s="834" t="str">
        <f t="shared" si="21"/>
        <v>|||</v>
      </c>
      <c r="H495" s="835">
        <f t="shared" si="23"/>
        <v>31</v>
      </c>
      <c r="AP495" s="831" t="str">
        <f t="shared" si="22"/>
        <v/>
      </c>
    </row>
    <row r="496" spans="2:42">
      <c r="B496" s="834" t="str">
        <f t="shared" si="21"/>
        <v>|||</v>
      </c>
      <c r="H496" s="835">
        <f t="shared" si="23"/>
        <v>31</v>
      </c>
      <c r="AP496" s="831" t="str">
        <f t="shared" si="22"/>
        <v/>
      </c>
    </row>
    <row r="497" spans="2:42">
      <c r="B497" s="834" t="str">
        <f t="shared" si="21"/>
        <v>|||</v>
      </c>
      <c r="H497" s="835">
        <f t="shared" si="23"/>
        <v>31</v>
      </c>
      <c r="AP497" s="831" t="str">
        <f t="shared" si="22"/>
        <v/>
      </c>
    </row>
    <row r="498" spans="2:42">
      <c r="B498" s="834" t="str">
        <f t="shared" si="21"/>
        <v>|||</v>
      </c>
      <c r="H498" s="835">
        <f t="shared" si="23"/>
        <v>31</v>
      </c>
      <c r="AP498" s="831" t="str">
        <f t="shared" si="22"/>
        <v/>
      </c>
    </row>
    <row r="499" spans="2:42">
      <c r="B499" s="834" t="str">
        <f t="shared" si="21"/>
        <v>|||</v>
      </c>
      <c r="H499" s="835">
        <f t="shared" si="23"/>
        <v>31</v>
      </c>
      <c r="AP499" s="831" t="str">
        <f t="shared" si="22"/>
        <v/>
      </c>
    </row>
    <row r="500" spans="2:42">
      <c r="B500" s="834" t="str">
        <f t="shared" si="21"/>
        <v>|||</v>
      </c>
      <c r="H500" s="835">
        <f t="shared" si="23"/>
        <v>31</v>
      </c>
      <c r="AP500" s="831" t="str">
        <f t="shared" si="22"/>
        <v/>
      </c>
    </row>
    <row r="501" spans="2:42">
      <c r="B501" s="834" t="str">
        <f t="shared" si="21"/>
        <v>|||</v>
      </c>
      <c r="H501" s="835">
        <f t="shared" si="23"/>
        <v>31</v>
      </c>
      <c r="AP501" s="831" t="str">
        <f t="shared" si="22"/>
        <v/>
      </c>
    </row>
    <row r="502" spans="2:42">
      <c r="B502" s="834" t="str">
        <f t="shared" si="21"/>
        <v>|||</v>
      </c>
      <c r="H502" s="835">
        <f t="shared" si="23"/>
        <v>31</v>
      </c>
      <c r="AP502" s="831" t="str">
        <f t="shared" si="22"/>
        <v/>
      </c>
    </row>
    <row r="503" spans="2:42">
      <c r="B503" s="834" t="str">
        <f t="shared" si="21"/>
        <v>|||</v>
      </c>
      <c r="H503" s="835">
        <f t="shared" si="23"/>
        <v>31</v>
      </c>
      <c r="AP503" s="831" t="str">
        <f t="shared" si="22"/>
        <v/>
      </c>
    </row>
    <row r="504" spans="2:42">
      <c r="B504" s="834" t="str">
        <f t="shared" si="21"/>
        <v>|||</v>
      </c>
      <c r="H504" s="835">
        <f t="shared" si="23"/>
        <v>31</v>
      </c>
      <c r="AP504" s="831" t="str">
        <f t="shared" si="22"/>
        <v/>
      </c>
    </row>
    <row r="505" spans="2:42">
      <c r="B505" s="834" t="str">
        <f t="shared" si="21"/>
        <v>|||</v>
      </c>
      <c r="H505" s="835">
        <f t="shared" si="23"/>
        <v>31</v>
      </c>
      <c r="AP505" s="831" t="str">
        <f t="shared" si="22"/>
        <v/>
      </c>
    </row>
    <row r="506" spans="2:42">
      <c r="B506" s="834" t="str">
        <f t="shared" si="21"/>
        <v>|||</v>
      </c>
      <c r="H506" s="835">
        <f t="shared" si="23"/>
        <v>31</v>
      </c>
      <c r="AP506" s="831" t="str">
        <f t="shared" si="22"/>
        <v/>
      </c>
    </row>
    <row r="507" spans="2:42">
      <c r="B507" s="834" t="str">
        <f t="shared" si="21"/>
        <v>|||</v>
      </c>
      <c r="H507" s="835">
        <f t="shared" si="23"/>
        <v>31</v>
      </c>
      <c r="AP507" s="831" t="str">
        <f t="shared" si="22"/>
        <v/>
      </c>
    </row>
    <row r="508" spans="2:42">
      <c r="B508" s="834" t="str">
        <f t="shared" si="21"/>
        <v>|||</v>
      </c>
      <c r="H508" s="835">
        <f t="shared" si="23"/>
        <v>31</v>
      </c>
      <c r="AP508" s="831" t="str">
        <f t="shared" si="22"/>
        <v/>
      </c>
    </row>
    <row r="509" spans="2:42">
      <c r="B509" s="834" t="str">
        <f t="shared" si="21"/>
        <v>|||</v>
      </c>
      <c r="H509" s="835">
        <f t="shared" si="23"/>
        <v>31</v>
      </c>
      <c r="AP509" s="831" t="str">
        <f t="shared" si="22"/>
        <v/>
      </c>
    </row>
    <row r="510" spans="2:42">
      <c r="B510" s="834" t="str">
        <f t="shared" si="21"/>
        <v>|||</v>
      </c>
      <c r="H510" s="835">
        <f t="shared" si="23"/>
        <v>31</v>
      </c>
      <c r="AP510" s="831" t="str">
        <f t="shared" si="22"/>
        <v/>
      </c>
    </row>
    <row r="511" spans="2:42">
      <c r="B511" s="834" t="str">
        <f t="shared" si="21"/>
        <v>|||</v>
      </c>
      <c r="H511" s="835">
        <f t="shared" si="23"/>
        <v>31</v>
      </c>
      <c r="AP511" s="831" t="str">
        <f t="shared" si="22"/>
        <v/>
      </c>
    </row>
    <row r="512" spans="2:42">
      <c r="B512" s="834" t="str">
        <f t="shared" si="21"/>
        <v>|||</v>
      </c>
      <c r="H512" s="835">
        <f t="shared" si="23"/>
        <v>31</v>
      </c>
      <c r="AP512" s="831" t="str">
        <f t="shared" si="22"/>
        <v/>
      </c>
    </row>
    <row r="513" spans="2:42">
      <c r="B513" s="834" t="str">
        <f t="shared" si="21"/>
        <v>|||</v>
      </c>
      <c r="H513" s="835">
        <f t="shared" si="23"/>
        <v>31</v>
      </c>
      <c r="AP513" s="831" t="str">
        <f t="shared" si="22"/>
        <v/>
      </c>
    </row>
    <row r="514" spans="2:42">
      <c r="B514" s="834" t="str">
        <f t="shared" si="21"/>
        <v>|||</v>
      </c>
      <c r="H514" s="835">
        <f t="shared" si="23"/>
        <v>31</v>
      </c>
      <c r="AP514" s="831" t="str">
        <f t="shared" si="22"/>
        <v/>
      </c>
    </row>
    <row r="515" spans="2:42">
      <c r="B515" s="834" t="str">
        <f t="shared" ref="B515:B578" si="24">C515&amp;"|"&amp;D515&amp;"|"&amp;E515&amp;"|"&amp;F515</f>
        <v>|||</v>
      </c>
      <c r="H515" s="835">
        <f t="shared" si="23"/>
        <v>31</v>
      </c>
      <c r="AP515" s="831" t="str">
        <f t="shared" ref="AP515:AP578" si="25">IF(AX515&lt;&gt;"",IF(OR(AX515=3,AX515=4),"Equity","Debt"),"")</f>
        <v/>
      </c>
    </row>
    <row r="516" spans="2:42">
      <c r="B516" s="834" t="str">
        <f t="shared" si="24"/>
        <v>|||</v>
      </c>
      <c r="H516" s="835">
        <f t="shared" ref="H516:H579" si="26">EOMONTH(L516,0)</f>
        <v>31</v>
      </c>
      <c r="AP516" s="831" t="str">
        <f t="shared" si="25"/>
        <v/>
      </c>
    </row>
    <row r="517" spans="2:42">
      <c r="B517" s="834" t="str">
        <f t="shared" si="24"/>
        <v>|||</v>
      </c>
      <c r="H517" s="835">
        <f t="shared" si="26"/>
        <v>31</v>
      </c>
      <c r="AP517" s="831" t="str">
        <f t="shared" si="25"/>
        <v/>
      </c>
    </row>
    <row r="518" spans="2:42">
      <c r="B518" s="834" t="str">
        <f t="shared" si="24"/>
        <v>|||</v>
      </c>
      <c r="H518" s="835">
        <f t="shared" si="26"/>
        <v>31</v>
      </c>
      <c r="AP518" s="831" t="str">
        <f t="shared" si="25"/>
        <v/>
      </c>
    </row>
    <row r="519" spans="2:42">
      <c r="B519" s="834" t="str">
        <f t="shared" si="24"/>
        <v>|||</v>
      </c>
      <c r="H519" s="835">
        <f t="shared" si="26"/>
        <v>31</v>
      </c>
      <c r="AP519" s="831" t="str">
        <f t="shared" si="25"/>
        <v/>
      </c>
    </row>
    <row r="520" spans="2:42">
      <c r="B520" s="834" t="str">
        <f t="shared" si="24"/>
        <v>|||</v>
      </c>
      <c r="H520" s="835">
        <f t="shared" si="26"/>
        <v>31</v>
      </c>
      <c r="AP520" s="831" t="str">
        <f t="shared" si="25"/>
        <v/>
      </c>
    </row>
    <row r="521" spans="2:42">
      <c r="B521" s="834" t="str">
        <f t="shared" si="24"/>
        <v>|||</v>
      </c>
      <c r="H521" s="835">
        <f t="shared" si="26"/>
        <v>31</v>
      </c>
      <c r="AP521" s="831" t="str">
        <f t="shared" si="25"/>
        <v/>
      </c>
    </row>
    <row r="522" spans="2:42">
      <c r="B522" s="834" t="str">
        <f t="shared" si="24"/>
        <v>|||</v>
      </c>
      <c r="H522" s="835">
        <f t="shared" si="26"/>
        <v>31</v>
      </c>
      <c r="AP522" s="831" t="str">
        <f t="shared" si="25"/>
        <v/>
      </c>
    </row>
    <row r="523" spans="2:42">
      <c r="B523" s="834" t="str">
        <f t="shared" si="24"/>
        <v>|||</v>
      </c>
      <c r="H523" s="835">
        <f t="shared" si="26"/>
        <v>31</v>
      </c>
      <c r="AP523" s="831" t="str">
        <f t="shared" si="25"/>
        <v/>
      </c>
    </row>
    <row r="524" spans="2:42">
      <c r="B524" s="834" t="str">
        <f t="shared" si="24"/>
        <v>|||</v>
      </c>
      <c r="H524" s="835">
        <f t="shared" si="26"/>
        <v>31</v>
      </c>
      <c r="AP524" s="831" t="str">
        <f t="shared" si="25"/>
        <v/>
      </c>
    </row>
    <row r="525" spans="2:42">
      <c r="B525" s="834" t="str">
        <f t="shared" si="24"/>
        <v>|||</v>
      </c>
      <c r="H525" s="835">
        <f t="shared" si="26"/>
        <v>31</v>
      </c>
      <c r="AP525" s="831" t="str">
        <f t="shared" si="25"/>
        <v/>
      </c>
    </row>
    <row r="526" spans="2:42">
      <c r="B526" s="834" t="str">
        <f t="shared" si="24"/>
        <v>|||</v>
      </c>
      <c r="H526" s="835">
        <f t="shared" si="26"/>
        <v>31</v>
      </c>
      <c r="AP526" s="831" t="str">
        <f t="shared" si="25"/>
        <v/>
      </c>
    </row>
    <row r="527" spans="2:42">
      <c r="B527" s="834" t="str">
        <f t="shared" si="24"/>
        <v>|||</v>
      </c>
      <c r="H527" s="835">
        <f t="shared" si="26"/>
        <v>31</v>
      </c>
      <c r="AP527" s="831" t="str">
        <f t="shared" si="25"/>
        <v/>
      </c>
    </row>
    <row r="528" spans="2:42">
      <c r="B528" s="834" t="str">
        <f t="shared" si="24"/>
        <v>|||</v>
      </c>
      <c r="H528" s="835">
        <f t="shared" si="26"/>
        <v>31</v>
      </c>
      <c r="AP528" s="831" t="str">
        <f t="shared" si="25"/>
        <v/>
      </c>
    </row>
    <row r="529" spans="2:42">
      <c r="B529" s="834" t="str">
        <f t="shared" si="24"/>
        <v>|||</v>
      </c>
      <c r="H529" s="835">
        <f t="shared" si="26"/>
        <v>31</v>
      </c>
      <c r="AP529" s="831" t="str">
        <f t="shared" si="25"/>
        <v/>
      </c>
    </row>
    <row r="530" spans="2:42">
      <c r="B530" s="834" t="str">
        <f t="shared" si="24"/>
        <v>|||</v>
      </c>
      <c r="H530" s="835">
        <f t="shared" si="26"/>
        <v>31</v>
      </c>
      <c r="AP530" s="831" t="str">
        <f t="shared" si="25"/>
        <v/>
      </c>
    </row>
    <row r="531" spans="2:42">
      <c r="B531" s="834" t="str">
        <f t="shared" si="24"/>
        <v>|||</v>
      </c>
      <c r="H531" s="835">
        <f t="shared" si="26"/>
        <v>31</v>
      </c>
      <c r="AP531" s="831" t="str">
        <f t="shared" si="25"/>
        <v/>
      </c>
    </row>
    <row r="532" spans="2:42">
      <c r="B532" s="834" t="str">
        <f t="shared" si="24"/>
        <v>|||</v>
      </c>
      <c r="H532" s="835">
        <f t="shared" si="26"/>
        <v>31</v>
      </c>
      <c r="AP532" s="831" t="str">
        <f t="shared" si="25"/>
        <v/>
      </c>
    </row>
    <row r="533" spans="2:42">
      <c r="B533" s="834" t="str">
        <f t="shared" si="24"/>
        <v>|||</v>
      </c>
      <c r="H533" s="835">
        <f t="shared" si="26"/>
        <v>31</v>
      </c>
      <c r="AP533" s="831" t="str">
        <f t="shared" si="25"/>
        <v/>
      </c>
    </row>
    <row r="534" spans="2:42">
      <c r="B534" s="834" t="str">
        <f t="shared" si="24"/>
        <v>|||</v>
      </c>
      <c r="H534" s="835">
        <f t="shared" si="26"/>
        <v>31</v>
      </c>
      <c r="AP534" s="831" t="str">
        <f t="shared" si="25"/>
        <v/>
      </c>
    </row>
    <row r="535" spans="2:42">
      <c r="B535" s="834" t="str">
        <f t="shared" si="24"/>
        <v>|||</v>
      </c>
      <c r="H535" s="835">
        <f t="shared" si="26"/>
        <v>31</v>
      </c>
      <c r="AP535" s="831" t="str">
        <f t="shared" si="25"/>
        <v/>
      </c>
    </row>
    <row r="536" spans="2:42">
      <c r="B536" s="834" t="str">
        <f t="shared" si="24"/>
        <v>|||</v>
      </c>
      <c r="H536" s="835">
        <f t="shared" si="26"/>
        <v>31</v>
      </c>
      <c r="AP536" s="831" t="str">
        <f t="shared" si="25"/>
        <v/>
      </c>
    </row>
    <row r="537" spans="2:42">
      <c r="B537" s="834" t="str">
        <f t="shared" si="24"/>
        <v>|||</v>
      </c>
      <c r="H537" s="835">
        <f t="shared" si="26"/>
        <v>31</v>
      </c>
      <c r="AP537" s="831" t="str">
        <f t="shared" si="25"/>
        <v/>
      </c>
    </row>
    <row r="538" spans="2:42">
      <c r="B538" s="834" t="str">
        <f t="shared" si="24"/>
        <v>|||</v>
      </c>
      <c r="H538" s="835">
        <f t="shared" si="26"/>
        <v>31</v>
      </c>
      <c r="AP538" s="831" t="str">
        <f t="shared" si="25"/>
        <v/>
      </c>
    </row>
    <row r="539" spans="2:42">
      <c r="B539" s="834" t="str">
        <f t="shared" si="24"/>
        <v>|||</v>
      </c>
      <c r="H539" s="835">
        <f t="shared" si="26"/>
        <v>31</v>
      </c>
      <c r="AP539" s="831" t="str">
        <f t="shared" si="25"/>
        <v/>
      </c>
    </row>
    <row r="540" spans="2:42">
      <c r="B540" s="834" t="str">
        <f t="shared" si="24"/>
        <v>|||</v>
      </c>
      <c r="H540" s="835">
        <f t="shared" si="26"/>
        <v>31</v>
      </c>
      <c r="AP540" s="831" t="str">
        <f t="shared" si="25"/>
        <v/>
      </c>
    </row>
    <row r="541" spans="2:42">
      <c r="B541" s="834" t="str">
        <f t="shared" si="24"/>
        <v>|||</v>
      </c>
      <c r="H541" s="835">
        <f t="shared" si="26"/>
        <v>31</v>
      </c>
      <c r="AP541" s="831" t="str">
        <f t="shared" si="25"/>
        <v/>
      </c>
    </row>
    <row r="542" spans="2:42">
      <c r="B542" s="834" t="str">
        <f t="shared" si="24"/>
        <v>|||</v>
      </c>
      <c r="H542" s="835">
        <f t="shared" si="26"/>
        <v>31</v>
      </c>
      <c r="AP542" s="831" t="str">
        <f t="shared" si="25"/>
        <v/>
      </c>
    </row>
    <row r="543" spans="2:42">
      <c r="B543" s="834" t="str">
        <f t="shared" si="24"/>
        <v>|||</v>
      </c>
      <c r="H543" s="835">
        <f t="shared" si="26"/>
        <v>31</v>
      </c>
      <c r="AP543" s="831" t="str">
        <f t="shared" si="25"/>
        <v/>
      </c>
    </row>
    <row r="544" spans="2:42">
      <c r="B544" s="834" t="str">
        <f t="shared" si="24"/>
        <v>|||</v>
      </c>
      <c r="H544" s="835">
        <f t="shared" si="26"/>
        <v>31</v>
      </c>
      <c r="AP544" s="831" t="str">
        <f t="shared" si="25"/>
        <v/>
      </c>
    </row>
    <row r="545" spans="2:42">
      <c r="B545" s="834" t="str">
        <f t="shared" si="24"/>
        <v>|||</v>
      </c>
      <c r="H545" s="835">
        <f t="shared" si="26"/>
        <v>31</v>
      </c>
      <c r="AP545" s="831" t="str">
        <f t="shared" si="25"/>
        <v/>
      </c>
    </row>
    <row r="546" spans="2:42">
      <c r="B546" s="834" t="str">
        <f t="shared" si="24"/>
        <v>|||</v>
      </c>
      <c r="H546" s="835">
        <f t="shared" si="26"/>
        <v>31</v>
      </c>
      <c r="AP546" s="831" t="str">
        <f t="shared" si="25"/>
        <v/>
      </c>
    </row>
    <row r="547" spans="2:42">
      <c r="B547" s="834" t="str">
        <f t="shared" si="24"/>
        <v>|||</v>
      </c>
      <c r="H547" s="835">
        <f t="shared" si="26"/>
        <v>31</v>
      </c>
      <c r="AP547" s="831" t="str">
        <f t="shared" si="25"/>
        <v/>
      </c>
    </row>
    <row r="548" spans="2:42">
      <c r="B548" s="834" t="str">
        <f t="shared" si="24"/>
        <v>|||</v>
      </c>
      <c r="H548" s="835">
        <f t="shared" si="26"/>
        <v>31</v>
      </c>
      <c r="AP548" s="831" t="str">
        <f t="shared" si="25"/>
        <v/>
      </c>
    </row>
    <row r="549" spans="2:42">
      <c r="B549" s="834" t="str">
        <f t="shared" si="24"/>
        <v>|||</v>
      </c>
      <c r="H549" s="835">
        <f t="shared" si="26"/>
        <v>31</v>
      </c>
      <c r="AP549" s="831" t="str">
        <f t="shared" si="25"/>
        <v/>
      </c>
    </row>
    <row r="550" spans="2:42">
      <c r="B550" s="834" t="str">
        <f t="shared" si="24"/>
        <v>|||</v>
      </c>
      <c r="H550" s="835">
        <f t="shared" si="26"/>
        <v>31</v>
      </c>
      <c r="AP550" s="831" t="str">
        <f t="shared" si="25"/>
        <v/>
      </c>
    </row>
    <row r="551" spans="2:42">
      <c r="B551" s="834" t="str">
        <f t="shared" si="24"/>
        <v>|||</v>
      </c>
      <c r="H551" s="835">
        <f t="shared" si="26"/>
        <v>31</v>
      </c>
      <c r="AP551" s="831" t="str">
        <f t="shared" si="25"/>
        <v/>
      </c>
    </row>
    <row r="552" spans="2:42">
      <c r="B552" s="834" t="str">
        <f t="shared" si="24"/>
        <v>|||</v>
      </c>
      <c r="H552" s="835">
        <f t="shared" si="26"/>
        <v>31</v>
      </c>
      <c r="AP552" s="831" t="str">
        <f t="shared" si="25"/>
        <v/>
      </c>
    </row>
    <row r="553" spans="2:42">
      <c r="B553" s="834" t="str">
        <f t="shared" si="24"/>
        <v>|||</v>
      </c>
      <c r="H553" s="835">
        <f t="shared" si="26"/>
        <v>31</v>
      </c>
      <c r="AP553" s="831" t="str">
        <f t="shared" si="25"/>
        <v/>
      </c>
    </row>
    <row r="554" spans="2:42">
      <c r="B554" s="834" t="str">
        <f t="shared" si="24"/>
        <v>|||</v>
      </c>
      <c r="H554" s="835">
        <f t="shared" si="26"/>
        <v>31</v>
      </c>
      <c r="AP554" s="831" t="str">
        <f t="shared" si="25"/>
        <v/>
      </c>
    </row>
    <row r="555" spans="2:42">
      <c r="B555" s="834" t="str">
        <f t="shared" si="24"/>
        <v>|||</v>
      </c>
      <c r="H555" s="835">
        <f t="shared" si="26"/>
        <v>31</v>
      </c>
      <c r="AP555" s="831" t="str">
        <f t="shared" si="25"/>
        <v/>
      </c>
    </row>
    <row r="556" spans="2:42">
      <c r="B556" s="834" t="str">
        <f t="shared" si="24"/>
        <v>|||</v>
      </c>
      <c r="H556" s="835">
        <f t="shared" si="26"/>
        <v>31</v>
      </c>
      <c r="AP556" s="831" t="str">
        <f t="shared" si="25"/>
        <v/>
      </c>
    </row>
    <row r="557" spans="2:42">
      <c r="B557" s="834" t="str">
        <f t="shared" si="24"/>
        <v>|||</v>
      </c>
      <c r="H557" s="835">
        <f t="shared" si="26"/>
        <v>31</v>
      </c>
      <c r="AP557" s="831" t="str">
        <f t="shared" si="25"/>
        <v/>
      </c>
    </row>
    <row r="558" spans="2:42">
      <c r="B558" s="834" t="str">
        <f t="shared" si="24"/>
        <v>|||</v>
      </c>
      <c r="H558" s="835">
        <f t="shared" si="26"/>
        <v>31</v>
      </c>
      <c r="AP558" s="831" t="str">
        <f t="shared" si="25"/>
        <v/>
      </c>
    </row>
    <row r="559" spans="2:42">
      <c r="B559" s="834" t="str">
        <f t="shared" si="24"/>
        <v>|||</v>
      </c>
      <c r="H559" s="835">
        <f t="shared" si="26"/>
        <v>31</v>
      </c>
      <c r="AP559" s="831" t="str">
        <f t="shared" si="25"/>
        <v/>
      </c>
    </row>
    <row r="560" spans="2:42">
      <c r="B560" s="834" t="str">
        <f t="shared" si="24"/>
        <v>|||</v>
      </c>
      <c r="H560" s="835">
        <f t="shared" si="26"/>
        <v>31</v>
      </c>
      <c r="AP560" s="831" t="str">
        <f t="shared" si="25"/>
        <v/>
      </c>
    </row>
    <row r="561" spans="2:42">
      <c r="B561" s="834" t="str">
        <f t="shared" si="24"/>
        <v>|||</v>
      </c>
      <c r="H561" s="835">
        <f t="shared" si="26"/>
        <v>31</v>
      </c>
      <c r="AP561" s="831" t="str">
        <f t="shared" si="25"/>
        <v/>
      </c>
    </row>
    <row r="562" spans="2:42">
      <c r="B562" s="834" t="str">
        <f t="shared" si="24"/>
        <v>|||</v>
      </c>
      <c r="H562" s="835">
        <f t="shared" si="26"/>
        <v>31</v>
      </c>
      <c r="AP562" s="831" t="str">
        <f t="shared" si="25"/>
        <v/>
      </c>
    </row>
    <row r="563" spans="2:42">
      <c r="B563" s="834" t="str">
        <f t="shared" si="24"/>
        <v>|||</v>
      </c>
      <c r="H563" s="835">
        <f t="shared" si="26"/>
        <v>31</v>
      </c>
      <c r="AP563" s="831" t="str">
        <f t="shared" si="25"/>
        <v/>
      </c>
    </row>
    <row r="564" spans="2:42">
      <c r="B564" s="834" t="str">
        <f t="shared" si="24"/>
        <v>|||</v>
      </c>
      <c r="H564" s="835">
        <f t="shared" si="26"/>
        <v>31</v>
      </c>
      <c r="AP564" s="831" t="str">
        <f t="shared" si="25"/>
        <v/>
      </c>
    </row>
    <row r="565" spans="2:42">
      <c r="B565" s="834" t="str">
        <f t="shared" si="24"/>
        <v>|||</v>
      </c>
      <c r="H565" s="835">
        <f t="shared" si="26"/>
        <v>31</v>
      </c>
      <c r="AP565" s="831" t="str">
        <f t="shared" si="25"/>
        <v/>
      </c>
    </row>
    <row r="566" spans="2:42">
      <c r="B566" s="834" t="str">
        <f t="shared" si="24"/>
        <v>|||</v>
      </c>
      <c r="H566" s="835">
        <f t="shared" si="26"/>
        <v>31</v>
      </c>
      <c r="AP566" s="831" t="str">
        <f t="shared" si="25"/>
        <v/>
      </c>
    </row>
    <row r="567" spans="2:42">
      <c r="B567" s="834" t="str">
        <f t="shared" si="24"/>
        <v>|||</v>
      </c>
      <c r="H567" s="835">
        <f t="shared" si="26"/>
        <v>31</v>
      </c>
      <c r="AP567" s="831" t="str">
        <f t="shared" si="25"/>
        <v/>
      </c>
    </row>
    <row r="568" spans="2:42">
      <c r="B568" s="834" t="str">
        <f t="shared" si="24"/>
        <v>|||</v>
      </c>
      <c r="H568" s="835">
        <f t="shared" si="26"/>
        <v>31</v>
      </c>
      <c r="AP568" s="831" t="str">
        <f t="shared" si="25"/>
        <v/>
      </c>
    </row>
    <row r="569" spans="2:42">
      <c r="B569" s="834" t="str">
        <f t="shared" si="24"/>
        <v>|||</v>
      </c>
      <c r="H569" s="835">
        <f t="shared" si="26"/>
        <v>31</v>
      </c>
      <c r="AP569" s="831" t="str">
        <f t="shared" si="25"/>
        <v/>
      </c>
    </row>
    <row r="570" spans="2:42">
      <c r="B570" s="834" t="str">
        <f t="shared" si="24"/>
        <v>|||</v>
      </c>
      <c r="H570" s="835">
        <f t="shared" si="26"/>
        <v>31</v>
      </c>
      <c r="AP570" s="831" t="str">
        <f t="shared" si="25"/>
        <v/>
      </c>
    </row>
    <row r="571" spans="2:42">
      <c r="B571" s="834" t="str">
        <f t="shared" si="24"/>
        <v>|||</v>
      </c>
      <c r="H571" s="835">
        <f t="shared" si="26"/>
        <v>31</v>
      </c>
      <c r="AP571" s="831" t="str">
        <f t="shared" si="25"/>
        <v/>
      </c>
    </row>
    <row r="572" spans="2:42">
      <c r="B572" s="834" t="str">
        <f t="shared" si="24"/>
        <v>|||</v>
      </c>
      <c r="H572" s="835">
        <f t="shared" si="26"/>
        <v>31</v>
      </c>
      <c r="AP572" s="831" t="str">
        <f t="shared" si="25"/>
        <v/>
      </c>
    </row>
    <row r="573" spans="2:42">
      <c r="B573" s="834" t="str">
        <f t="shared" si="24"/>
        <v>|||</v>
      </c>
      <c r="H573" s="835">
        <f t="shared" si="26"/>
        <v>31</v>
      </c>
      <c r="AP573" s="831" t="str">
        <f t="shared" si="25"/>
        <v/>
      </c>
    </row>
    <row r="574" spans="2:42">
      <c r="B574" s="834" t="str">
        <f t="shared" si="24"/>
        <v>|||</v>
      </c>
      <c r="H574" s="835">
        <f t="shared" si="26"/>
        <v>31</v>
      </c>
      <c r="AP574" s="831" t="str">
        <f t="shared" si="25"/>
        <v/>
      </c>
    </row>
    <row r="575" spans="2:42">
      <c r="B575" s="834" t="str">
        <f t="shared" si="24"/>
        <v>|||</v>
      </c>
      <c r="H575" s="835">
        <f t="shared" si="26"/>
        <v>31</v>
      </c>
      <c r="AP575" s="831" t="str">
        <f t="shared" si="25"/>
        <v/>
      </c>
    </row>
    <row r="576" spans="2:42">
      <c r="B576" s="834" t="str">
        <f t="shared" si="24"/>
        <v>|||</v>
      </c>
      <c r="H576" s="835">
        <f t="shared" si="26"/>
        <v>31</v>
      </c>
      <c r="AP576" s="831" t="str">
        <f t="shared" si="25"/>
        <v/>
      </c>
    </row>
    <row r="577" spans="2:42">
      <c r="B577" s="834" t="str">
        <f t="shared" si="24"/>
        <v>|||</v>
      </c>
      <c r="H577" s="835">
        <f t="shared" si="26"/>
        <v>31</v>
      </c>
      <c r="AP577" s="831" t="str">
        <f t="shared" si="25"/>
        <v/>
      </c>
    </row>
    <row r="578" spans="2:42">
      <c r="B578" s="834" t="str">
        <f t="shared" si="24"/>
        <v>|||</v>
      </c>
      <c r="H578" s="835">
        <f t="shared" si="26"/>
        <v>31</v>
      </c>
      <c r="AP578" s="831" t="str">
        <f t="shared" si="25"/>
        <v/>
      </c>
    </row>
    <row r="579" spans="2:42">
      <c r="B579" s="834" t="str">
        <f t="shared" ref="B579:B642" si="27">C579&amp;"|"&amp;D579&amp;"|"&amp;E579&amp;"|"&amp;F579</f>
        <v>|||</v>
      </c>
      <c r="H579" s="835">
        <f t="shared" si="26"/>
        <v>31</v>
      </c>
      <c r="AP579" s="831" t="str">
        <f t="shared" ref="AP579:AP642" si="28">IF(AX579&lt;&gt;"",IF(OR(AX579=3,AX579=4),"Equity","Debt"),"")</f>
        <v/>
      </c>
    </row>
    <row r="580" spans="2:42">
      <c r="B580" s="834" t="str">
        <f t="shared" si="27"/>
        <v>|||</v>
      </c>
      <c r="H580" s="835">
        <f t="shared" ref="H580:H643" si="29">EOMONTH(L580,0)</f>
        <v>31</v>
      </c>
      <c r="AP580" s="831" t="str">
        <f t="shared" si="28"/>
        <v/>
      </c>
    </row>
    <row r="581" spans="2:42">
      <c r="B581" s="834" t="str">
        <f t="shared" si="27"/>
        <v>|||</v>
      </c>
      <c r="H581" s="835">
        <f t="shared" si="29"/>
        <v>31</v>
      </c>
      <c r="AP581" s="831" t="str">
        <f t="shared" si="28"/>
        <v/>
      </c>
    </row>
    <row r="582" spans="2:42">
      <c r="B582" s="834" t="str">
        <f t="shared" si="27"/>
        <v>|||</v>
      </c>
      <c r="H582" s="835">
        <f t="shared" si="29"/>
        <v>31</v>
      </c>
      <c r="AP582" s="831" t="str">
        <f t="shared" si="28"/>
        <v/>
      </c>
    </row>
    <row r="583" spans="2:42">
      <c r="B583" s="834" t="str">
        <f t="shared" si="27"/>
        <v>|||</v>
      </c>
      <c r="H583" s="835">
        <f t="shared" si="29"/>
        <v>31</v>
      </c>
      <c r="AP583" s="831" t="str">
        <f t="shared" si="28"/>
        <v/>
      </c>
    </row>
    <row r="584" spans="2:42">
      <c r="B584" s="834" t="str">
        <f t="shared" si="27"/>
        <v>|||</v>
      </c>
      <c r="H584" s="835">
        <f t="shared" si="29"/>
        <v>31</v>
      </c>
      <c r="AP584" s="831" t="str">
        <f t="shared" si="28"/>
        <v/>
      </c>
    </row>
    <row r="585" spans="2:42">
      <c r="B585" s="834" t="str">
        <f t="shared" si="27"/>
        <v>|||</v>
      </c>
      <c r="H585" s="835">
        <f t="shared" si="29"/>
        <v>31</v>
      </c>
      <c r="AP585" s="831" t="str">
        <f t="shared" si="28"/>
        <v/>
      </c>
    </row>
    <row r="586" spans="2:42">
      <c r="B586" s="834" t="str">
        <f t="shared" si="27"/>
        <v>|||</v>
      </c>
      <c r="H586" s="835">
        <f t="shared" si="29"/>
        <v>31</v>
      </c>
      <c r="AP586" s="831" t="str">
        <f t="shared" si="28"/>
        <v/>
      </c>
    </row>
    <row r="587" spans="2:42">
      <c r="B587" s="834" t="str">
        <f t="shared" si="27"/>
        <v>|||</v>
      </c>
      <c r="H587" s="835">
        <f t="shared" si="29"/>
        <v>31</v>
      </c>
      <c r="AP587" s="831" t="str">
        <f t="shared" si="28"/>
        <v/>
      </c>
    </row>
    <row r="588" spans="2:42">
      <c r="B588" s="834" t="str">
        <f t="shared" si="27"/>
        <v>|||</v>
      </c>
      <c r="H588" s="835">
        <f t="shared" si="29"/>
        <v>31</v>
      </c>
      <c r="AP588" s="831" t="str">
        <f t="shared" si="28"/>
        <v/>
      </c>
    </row>
    <row r="589" spans="2:42">
      <c r="B589" s="834" t="str">
        <f t="shared" si="27"/>
        <v>|||</v>
      </c>
      <c r="H589" s="835">
        <f t="shared" si="29"/>
        <v>31</v>
      </c>
      <c r="AP589" s="831" t="str">
        <f t="shared" si="28"/>
        <v/>
      </c>
    </row>
    <row r="590" spans="2:42">
      <c r="B590" s="834" t="str">
        <f t="shared" si="27"/>
        <v>|||</v>
      </c>
      <c r="H590" s="835">
        <f t="shared" si="29"/>
        <v>31</v>
      </c>
      <c r="AP590" s="831" t="str">
        <f t="shared" si="28"/>
        <v/>
      </c>
    </row>
    <row r="591" spans="2:42">
      <c r="B591" s="834" t="str">
        <f t="shared" si="27"/>
        <v>|||</v>
      </c>
      <c r="H591" s="835">
        <f t="shared" si="29"/>
        <v>31</v>
      </c>
      <c r="AP591" s="831" t="str">
        <f t="shared" si="28"/>
        <v/>
      </c>
    </row>
    <row r="592" spans="2:42">
      <c r="B592" s="834" t="str">
        <f t="shared" si="27"/>
        <v>|||</v>
      </c>
      <c r="H592" s="835">
        <f t="shared" si="29"/>
        <v>31</v>
      </c>
      <c r="AP592" s="831" t="str">
        <f t="shared" si="28"/>
        <v/>
      </c>
    </row>
    <row r="593" spans="2:42">
      <c r="B593" s="834" t="str">
        <f t="shared" si="27"/>
        <v>|||</v>
      </c>
      <c r="H593" s="835">
        <f t="shared" si="29"/>
        <v>31</v>
      </c>
      <c r="AP593" s="831" t="str">
        <f t="shared" si="28"/>
        <v/>
      </c>
    </row>
    <row r="594" spans="2:42">
      <c r="B594" s="834" t="str">
        <f t="shared" si="27"/>
        <v>|||</v>
      </c>
      <c r="H594" s="835">
        <f t="shared" si="29"/>
        <v>31</v>
      </c>
      <c r="AP594" s="831" t="str">
        <f t="shared" si="28"/>
        <v/>
      </c>
    </row>
    <row r="595" spans="2:42">
      <c r="B595" s="834" t="str">
        <f t="shared" si="27"/>
        <v>|||</v>
      </c>
      <c r="H595" s="835">
        <f t="shared" si="29"/>
        <v>31</v>
      </c>
      <c r="AP595" s="831" t="str">
        <f t="shared" si="28"/>
        <v/>
      </c>
    </row>
    <row r="596" spans="2:42">
      <c r="B596" s="834" t="str">
        <f t="shared" si="27"/>
        <v>|||</v>
      </c>
      <c r="H596" s="835">
        <f t="shared" si="29"/>
        <v>31</v>
      </c>
      <c r="AP596" s="831" t="str">
        <f t="shared" si="28"/>
        <v/>
      </c>
    </row>
    <row r="597" spans="2:42">
      <c r="B597" s="834" t="str">
        <f t="shared" si="27"/>
        <v>|||</v>
      </c>
      <c r="H597" s="835">
        <f t="shared" si="29"/>
        <v>31</v>
      </c>
      <c r="AP597" s="831" t="str">
        <f t="shared" si="28"/>
        <v/>
      </c>
    </row>
    <row r="598" spans="2:42">
      <c r="B598" s="834" t="str">
        <f t="shared" si="27"/>
        <v>|||</v>
      </c>
      <c r="H598" s="835">
        <f t="shared" si="29"/>
        <v>31</v>
      </c>
      <c r="AP598" s="831" t="str">
        <f t="shared" si="28"/>
        <v/>
      </c>
    </row>
    <row r="599" spans="2:42">
      <c r="B599" s="834" t="str">
        <f t="shared" si="27"/>
        <v>|||</v>
      </c>
      <c r="H599" s="835">
        <f t="shared" si="29"/>
        <v>31</v>
      </c>
      <c r="AP599" s="831" t="str">
        <f t="shared" si="28"/>
        <v/>
      </c>
    </row>
    <row r="600" spans="2:42">
      <c r="B600" s="834" t="str">
        <f t="shared" si="27"/>
        <v>|||</v>
      </c>
      <c r="H600" s="835">
        <f t="shared" si="29"/>
        <v>31</v>
      </c>
      <c r="AP600" s="831" t="str">
        <f t="shared" si="28"/>
        <v/>
      </c>
    </row>
    <row r="601" spans="2:42">
      <c r="B601" s="834" t="str">
        <f t="shared" si="27"/>
        <v>|||</v>
      </c>
      <c r="H601" s="835">
        <f t="shared" si="29"/>
        <v>31</v>
      </c>
      <c r="AP601" s="831" t="str">
        <f t="shared" si="28"/>
        <v/>
      </c>
    </row>
    <row r="602" spans="2:42">
      <c r="B602" s="834" t="str">
        <f t="shared" si="27"/>
        <v>|||</v>
      </c>
      <c r="H602" s="835">
        <f t="shared" si="29"/>
        <v>31</v>
      </c>
      <c r="AP602" s="831" t="str">
        <f t="shared" si="28"/>
        <v/>
      </c>
    </row>
    <row r="603" spans="2:42">
      <c r="B603" s="834" t="str">
        <f t="shared" si="27"/>
        <v>|||</v>
      </c>
      <c r="H603" s="835">
        <f t="shared" si="29"/>
        <v>31</v>
      </c>
      <c r="AP603" s="831" t="str">
        <f t="shared" si="28"/>
        <v/>
      </c>
    </row>
    <row r="604" spans="2:42">
      <c r="B604" s="834" t="str">
        <f t="shared" si="27"/>
        <v>|||</v>
      </c>
      <c r="H604" s="835">
        <f t="shared" si="29"/>
        <v>31</v>
      </c>
      <c r="AP604" s="831" t="str">
        <f t="shared" si="28"/>
        <v/>
      </c>
    </row>
    <row r="605" spans="2:42">
      <c r="B605" s="834" t="str">
        <f t="shared" si="27"/>
        <v>|||</v>
      </c>
      <c r="H605" s="835">
        <f t="shared" si="29"/>
        <v>31</v>
      </c>
      <c r="AP605" s="831" t="str">
        <f t="shared" si="28"/>
        <v/>
      </c>
    </row>
    <row r="606" spans="2:42">
      <c r="B606" s="834" t="str">
        <f t="shared" si="27"/>
        <v>|||</v>
      </c>
      <c r="H606" s="835">
        <f t="shared" si="29"/>
        <v>31</v>
      </c>
      <c r="AP606" s="831" t="str">
        <f t="shared" si="28"/>
        <v/>
      </c>
    </row>
    <row r="607" spans="2:42">
      <c r="B607" s="834" t="str">
        <f t="shared" si="27"/>
        <v>|||</v>
      </c>
      <c r="H607" s="835">
        <f t="shared" si="29"/>
        <v>31</v>
      </c>
      <c r="AP607" s="831" t="str">
        <f t="shared" si="28"/>
        <v/>
      </c>
    </row>
    <row r="608" spans="2:42">
      <c r="B608" s="834" t="str">
        <f t="shared" si="27"/>
        <v>|||</v>
      </c>
      <c r="H608" s="835">
        <f t="shared" si="29"/>
        <v>31</v>
      </c>
      <c r="AP608" s="831" t="str">
        <f t="shared" si="28"/>
        <v/>
      </c>
    </row>
    <row r="609" spans="2:42">
      <c r="B609" s="834" t="str">
        <f t="shared" si="27"/>
        <v>|||</v>
      </c>
      <c r="H609" s="835">
        <f t="shared" si="29"/>
        <v>31</v>
      </c>
      <c r="AP609" s="831" t="str">
        <f t="shared" si="28"/>
        <v/>
      </c>
    </row>
    <row r="610" spans="2:42">
      <c r="B610" s="834" t="str">
        <f t="shared" si="27"/>
        <v>|||</v>
      </c>
      <c r="H610" s="835">
        <f t="shared" si="29"/>
        <v>31</v>
      </c>
      <c r="AP610" s="831" t="str">
        <f t="shared" si="28"/>
        <v/>
      </c>
    </row>
    <row r="611" spans="2:42">
      <c r="B611" s="834" t="str">
        <f t="shared" si="27"/>
        <v>|||</v>
      </c>
      <c r="H611" s="835">
        <f t="shared" si="29"/>
        <v>31</v>
      </c>
      <c r="AP611" s="831" t="str">
        <f t="shared" si="28"/>
        <v/>
      </c>
    </row>
    <row r="612" spans="2:42">
      <c r="B612" s="834" t="str">
        <f t="shared" si="27"/>
        <v>|||</v>
      </c>
      <c r="H612" s="835">
        <f t="shared" si="29"/>
        <v>31</v>
      </c>
      <c r="AP612" s="831" t="str">
        <f t="shared" si="28"/>
        <v/>
      </c>
    </row>
    <row r="613" spans="2:42">
      <c r="B613" s="834" t="str">
        <f t="shared" si="27"/>
        <v>|||</v>
      </c>
      <c r="H613" s="835">
        <f t="shared" si="29"/>
        <v>31</v>
      </c>
      <c r="AP613" s="831" t="str">
        <f t="shared" si="28"/>
        <v/>
      </c>
    </row>
    <row r="614" spans="2:42">
      <c r="B614" s="834" t="str">
        <f t="shared" si="27"/>
        <v>|||</v>
      </c>
      <c r="H614" s="835">
        <f t="shared" si="29"/>
        <v>31</v>
      </c>
      <c r="AP614" s="831" t="str">
        <f t="shared" si="28"/>
        <v/>
      </c>
    </row>
    <row r="615" spans="2:42">
      <c r="B615" s="834" t="str">
        <f t="shared" si="27"/>
        <v>|||</v>
      </c>
      <c r="H615" s="835">
        <f t="shared" si="29"/>
        <v>31</v>
      </c>
      <c r="AP615" s="831" t="str">
        <f t="shared" si="28"/>
        <v/>
      </c>
    </row>
    <row r="616" spans="2:42">
      <c r="B616" s="834" t="str">
        <f t="shared" si="27"/>
        <v>|||</v>
      </c>
      <c r="H616" s="835">
        <f t="shared" si="29"/>
        <v>31</v>
      </c>
      <c r="AP616" s="831" t="str">
        <f t="shared" si="28"/>
        <v/>
      </c>
    </row>
    <row r="617" spans="2:42">
      <c r="B617" s="834" t="str">
        <f t="shared" si="27"/>
        <v>|||</v>
      </c>
      <c r="H617" s="835">
        <f t="shared" si="29"/>
        <v>31</v>
      </c>
      <c r="AP617" s="831" t="str">
        <f t="shared" si="28"/>
        <v/>
      </c>
    </row>
    <row r="618" spans="2:42">
      <c r="B618" s="834" t="str">
        <f t="shared" si="27"/>
        <v>|||</v>
      </c>
      <c r="H618" s="835">
        <f t="shared" si="29"/>
        <v>31</v>
      </c>
      <c r="AP618" s="831" t="str">
        <f t="shared" si="28"/>
        <v/>
      </c>
    </row>
    <row r="619" spans="2:42">
      <c r="B619" s="834" t="str">
        <f t="shared" si="27"/>
        <v>|||</v>
      </c>
      <c r="H619" s="835">
        <f t="shared" si="29"/>
        <v>31</v>
      </c>
      <c r="AP619" s="831" t="str">
        <f t="shared" si="28"/>
        <v/>
      </c>
    </row>
    <row r="620" spans="2:42">
      <c r="B620" s="834" t="str">
        <f t="shared" si="27"/>
        <v>|||</v>
      </c>
      <c r="H620" s="835">
        <f t="shared" si="29"/>
        <v>31</v>
      </c>
      <c r="AP620" s="831" t="str">
        <f t="shared" si="28"/>
        <v/>
      </c>
    </row>
    <row r="621" spans="2:42">
      <c r="B621" s="834" t="str">
        <f t="shared" si="27"/>
        <v>|||</v>
      </c>
      <c r="H621" s="835">
        <f t="shared" si="29"/>
        <v>31</v>
      </c>
      <c r="AP621" s="831" t="str">
        <f t="shared" si="28"/>
        <v/>
      </c>
    </row>
    <row r="622" spans="2:42">
      <c r="B622" s="834" t="str">
        <f t="shared" si="27"/>
        <v>|||</v>
      </c>
      <c r="H622" s="835">
        <f t="shared" si="29"/>
        <v>31</v>
      </c>
      <c r="AP622" s="831" t="str">
        <f t="shared" si="28"/>
        <v/>
      </c>
    </row>
    <row r="623" spans="2:42">
      <c r="B623" s="834" t="str">
        <f t="shared" si="27"/>
        <v>|||</v>
      </c>
      <c r="H623" s="835">
        <f t="shared" si="29"/>
        <v>31</v>
      </c>
      <c r="AP623" s="831" t="str">
        <f t="shared" si="28"/>
        <v/>
      </c>
    </row>
    <row r="624" spans="2:42">
      <c r="B624" s="834" t="str">
        <f t="shared" si="27"/>
        <v>|||</v>
      </c>
      <c r="H624" s="835">
        <f t="shared" si="29"/>
        <v>31</v>
      </c>
      <c r="AP624" s="831" t="str">
        <f t="shared" si="28"/>
        <v/>
      </c>
    </row>
    <row r="625" spans="2:42">
      <c r="B625" s="834" t="str">
        <f t="shared" si="27"/>
        <v>|||</v>
      </c>
      <c r="H625" s="835">
        <f t="shared" si="29"/>
        <v>31</v>
      </c>
      <c r="AP625" s="831" t="str">
        <f t="shared" si="28"/>
        <v/>
      </c>
    </row>
    <row r="626" spans="2:42">
      <c r="B626" s="834" t="str">
        <f t="shared" si="27"/>
        <v>|||</v>
      </c>
      <c r="H626" s="835">
        <f t="shared" si="29"/>
        <v>31</v>
      </c>
      <c r="AP626" s="831" t="str">
        <f t="shared" si="28"/>
        <v/>
      </c>
    </row>
    <row r="627" spans="2:42">
      <c r="B627" s="834" t="str">
        <f t="shared" si="27"/>
        <v>|||</v>
      </c>
      <c r="H627" s="835">
        <f t="shared" si="29"/>
        <v>31</v>
      </c>
      <c r="AP627" s="831" t="str">
        <f t="shared" si="28"/>
        <v/>
      </c>
    </row>
    <row r="628" spans="2:42">
      <c r="B628" s="834" t="str">
        <f t="shared" si="27"/>
        <v>|||</v>
      </c>
      <c r="H628" s="835">
        <f t="shared" si="29"/>
        <v>31</v>
      </c>
      <c r="AP628" s="831" t="str">
        <f t="shared" si="28"/>
        <v/>
      </c>
    </row>
    <row r="629" spans="2:42">
      <c r="B629" s="834" t="str">
        <f t="shared" si="27"/>
        <v>|||</v>
      </c>
      <c r="H629" s="835">
        <f t="shared" si="29"/>
        <v>31</v>
      </c>
      <c r="AP629" s="831" t="str">
        <f t="shared" si="28"/>
        <v/>
      </c>
    </row>
    <row r="630" spans="2:42">
      <c r="B630" s="834" t="str">
        <f t="shared" si="27"/>
        <v>|||</v>
      </c>
      <c r="H630" s="835">
        <f t="shared" si="29"/>
        <v>31</v>
      </c>
      <c r="AP630" s="831" t="str">
        <f t="shared" si="28"/>
        <v/>
      </c>
    </row>
    <row r="631" spans="2:42">
      <c r="B631" s="834" t="str">
        <f t="shared" si="27"/>
        <v>|||</v>
      </c>
      <c r="H631" s="835">
        <f t="shared" si="29"/>
        <v>31</v>
      </c>
      <c r="AP631" s="831" t="str">
        <f t="shared" si="28"/>
        <v/>
      </c>
    </row>
    <row r="632" spans="2:42">
      <c r="B632" s="834" t="str">
        <f t="shared" si="27"/>
        <v>|||</v>
      </c>
      <c r="H632" s="835">
        <f t="shared" si="29"/>
        <v>31</v>
      </c>
      <c r="AP632" s="831" t="str">
        <f t="shared" si="28"/>
        <v/>
      </c>
    </row>
    <row r="633" spans="2:42">
      <c r="B633" s="834" t="str">
        <f t="shared" si="27"/>
        <v>|||</v>
      </c>
      <c r="H633" s="835">
        <f t="shared" si="29"/>
        <v>31</v>
      </c>
      <c r="AP633" s="831" t="str">
        <f t="shared" si="28"/>
        <v/>
      </c>
    </row>
    <row r="634" spans="2:42">
      <c r="B634" s="834" t="str">
        <f t="shared" si="27"/>
        <v>|||</v>
      </c>
      <c r="H634" s="835">
        <f t="shared" si="29"/>
        <v>31</v>
      </c>
      <c r="AP634" s="831" t="str">
        <f t="shared" si="28"/>
        <v/>
      </c>
    </row>
    <row r="635" spans="2:42">
      <c r="B635" s="834" t="str">
        <f t="shared" si="27"/>
        <v>|||</v>
      </c>
      <c r="H635" s="835">
        <f t="shared" si="29"/>
        <v>31</v>
      </c>
      <c r="AP635" s="831" t="str">
        <f t="shared" si="28"/>
        <v/>
      </c>
    </row>
    <row r="636" spans="2:42">
      <c r="B636" s="834" t="str">
        <f t="shared" si="27"/>
        <v>|||</v>
      </c>
      <c r="H636" s="835">
        <f t="shared" si="29"/>
        <v>31</v>
      </c>
      <c r="AP636" s="831" t="str">
        <f t="shared" si="28"/>
        <v/>
      </c>
    </row>
    <row r="637" spans="2:42">
      <c r="B637" s="834" t="str">
        <f t="shared" si="27"/>
        <v>|||</v>
      </c>
      <c r="H637" s="835">
        <f t="shared" si="29"/>
        <v>31</v>
      </c>
      <c r="AP637" s="831" t="str">
        <f t="shared" si="28"/>
        <v/>
      </c>
    </row>
    <row r="638" spans="2:42">
      <c r="B638" s="834" t="str">
        <f t="shared" si="27"/>
        <v>|||</v>
      </c>
      <c r="H638" s="835">
        <f t="shared" si="29"/>
        <v>31</v>
      </c>
      <c r="AP638" s="831" t="str">
        <f t="shared" si="28"/>
        <v/>
      </c>
    </row>
    <row r="639" spans="2:42">
      <c r="B639" s="834" t="str">
        <f t="shared" si="27"/>
        <v>|||</v>
      </c>
      <c r="H639" s="835">
        <f t="shared" si="29"/>
        <v>31</v>
      </c>
      <c r="AP639" s="831" t="str">
        <f t="shared" si="28"/>
        <v/>
      </c>
    </row>
    <row r="640" spans="2:42">
      <c r="B640" s="834" t="str">
        <f t="shared" si="27"/>
        <v>|||</v>
      </c>
      <c r="H640" s="835">
        <f t="shared" si="29"/>
        <v>31</v>
      </c>
      <c r="AP640" s="831" t="str">
        <f t="shared" si="28"/>
        <v/>
      </c>
    </row>
    <row r="641" spans="2:42">
      <c r="B641" s="834" t="str">
        <f t="shared" si="27"/>
        <v>|||</v>
      </c>
      <c r="H641" s="835">
        <f t="shared" si="29"/>
        <v>31</v>
      </c>
      <c r="AP641" s="831" t="str">
        <f t="shared" si="28"/>
        <v/>
      </c>
    </row>
    <row r="642" spans="2:42">
      <c r="B642" s="834" t="str">
        <f t="shared" si="27"/>
        <v>|||</v>
      </c>
      <c r="H642" s="835">
        <f t="shared" si="29"/>
        <v>31</v>
      </c>
      <c r="AP642" s="831" t="str">
        <f t="shared" si="28"/>
        <v/>
      </c>
    </row>
    <row r="643" spans="2:42">
      <c r="B643" s="834" t="str">
        <f t="shared" ref="B643:B706" si="30">C643&amp;"|"&amp;D643&amp;"|"&amp;E643&amp;"|"&amp;F643</f>
        <v>|||</v>
      </c>
      <c r="H643" s="835">
        <f t="shared" si="29"/>
        <v>31</v>
      </c>
      <c r="AP643" s="831" t="str">
        <f t="shared" ref="AP643:AP706" si="31">IF(AX643&lt;&gt;"",IF(OR(AX643=3,AX643=4),"Equity","Debt"),"")</f>
        <v/>
      </c>
    </row>
    <row r="644" spans="2:42">
      <c r="B644" s="834" t="str">
        <f t="shared" si="30"/>
        <v>|||</v>
      </c>
      <c r="H644" s="835">
        <f t="shared" ref="H644:H707" si="32">EOMONTH(L644,0)</f>
        <v>31</v>
      </c>
      <c r="AP644" s="831" t="str">
        <f t="shared" si="31"/>
        <v/>
      </c>
    </row>
    <row r="645" spans="2:42">
      <c r="B645" s="834" t="str">
        <f t="shared" si="30"/>
        <v>|||</v>
      </c>
      <c r="H645" s="835">
        <f t="shared" si="32"/>
        <v>31</v>
      </c>
      <c r="AP645" s="831" t="str">
        <f t="shared" si="31"/>
        <v/>
      </c>
    </row>
    <row r="646" spans="2:42">
      <c r="B646" s="834" t="str">
        <f t="shared" si="30"/>
        <v>|||</v>
      </c>
      <c r="H646" s="835">
        <f t="shared" si="32"/>
        <v>31</v>
      </c>
      <c r="AP646" s="831" t="str">
        <f t="shared" si="31"/>
        <v/>
      </c>
    </row>
    <row r="647" spans="2:42">
      <c r="B647" s="834" t="str">
        <f t="shared" si="30"/>
        <v>|||</v>
      </c>
      <c r="H647" s="835">
        <f t="shared" si="32"/>
        <v>31</v>
      </c>
      <c r="AP647" s="831" t="str">
        <f t="shared" si="31"/>
        <v/>
      </c>
    </row>
    <row r="648" spans="2:42">
      <c r="B648" s="834" t="str">
        <f t="shared" si="30"/>
        <v>|||</v>
      </c>
      <c r="H648" s="835">
        <f t="shared" si="32"/>
        <v>31</v>
      </c>
      <c r="AP648" s="831" t="str">
        <f t="shared" si="31"/>
        <v/>
      </c>
    </row>
    <row r="649" spans="2:42">
      <c r="B649" s="834" t="str">
        <f t="shared" si="30"/>
        <v>|||</v>
      </c>
      <c r="H649" s="835">
        <f t="shared" si="32"/>
        <v>31</v>
      </c>
      <c r="AP649" s="831" t="str">
        <f t="shared" si="31"/>
        <v/>
      </c>
    </row>
    <row r="650" spans="2:42">
      <c r="B650" s="834" t="str">
        <f t="shared" si="30"/>
        <v>|||</v>
      </c>
      <c r="H650" s="835">
        <f t="shared" si="32"/>
        <v>31</v>
      </c>
      <c r="AP650" s="831" t="str">
        <f t="shared" si="31"/>
        <v/>
      </c>
    </row>
    <row r="651" spans="2:42">
      <c r="B651" s="834" t="str">
        <f t="shared" si="30"/>
        <v>|||</v>
      </c>
      <c r="H651" s="835">
        <f t="shared" si="32"/>
        <v>31</v>
      </c>
      <c r="AP651" s="831" t="str">
        <f t="shared" si="31"/>
        <v/>
      </c>
    </row>
    <row r="652" spans="2:42">
      <c r="B652" s="834" t="str">
        <f t="shared" si="30"/>
        <v>|||</v>
      </c>
      <c r="H652" s="835">
        <f t="shared" si="32"/>
        <v>31</v>
      </c>
      <c r="AP652" s="831" t="str">
        <f t="shared" si="31"/>
        <v/>
      </c>
    </row>
    <row r="653" spans="2:42">
      <c r="B653" s="834" t="str">
        <f t="shared" si="30"/>
        <v>|||</v>
      </c>
      <c r="H653" s="835">
        <f t="shared" si="32"/>
        <v>31</v>
      </c>
      <c r="AP653" s="831" t="str">
        <f t="shared" si="31"/>
        <v/>
      </c>
    </row>
    <row r="654" spans="2:42">
      <c r="B654" s="834" t="str">
        <f t="shared" si="30"/>
        <v>|||</v>
      </c>
      <c r="H654" s="835">
        <f t="shared" si="32"/>
        <v>31</v>
      </c>
      <c r="AP654" s="831" t="str">
        <f t="shared" si="31"/>
        <v/>
      </c>
    </row>
    <row r="655" spans="2:42">
      <c r="B655" s="834" t="str">
        <f t="shared" si="30"/>
        <v>|||</v>
      </c>
      <c r="H655" s="835">
        <f t="shared" si="32"/>
        <v>31</v>
      </c>
      <c r="AP655" s="831" t="str">
        <f t="shared" si="31"/>
        <v/>
      </c>
    </row>
    <row r="656" spans="2:42">
      <c r="B656" s="834" t="str">
        <f t="shared" si="30"/>
        <v>|||</v>
      </c>
      <c r="H656" s="835">
        <f t="shared" si="32"/>
        <v>31</v>
      </c>
      <c r="AP656" s="831" t="str">
        <f t="shared" si="31"/>
        <v/>
      </c>
    </row>
    <row r="657" spans="2:42">
      <c r="B657" s="834" t="str">
        <f t="shared" si="30"/>
        <v>|||</v>
      </c>
      <c r="H657" s="835">
        <f t="shared" si="32"/>
        <v>31</v>
      </c>
      <c r="AP657" s="831" t="str">
        <f t="shared" si="31"/>
        <v/>
      </c>
    </row>
    <row r="658" spans="2:42">
      <c r="B658" s="834" t="str">
        <f t="shared" si="30"/>
        <v>|||</v>
      </c>
      <c r="H658" s="835">
        <f t="shared" si="32"/>
        <v>31</v>
      </c>
      <c r="AP658" s="831" t="str">
        <f t="shared" si="31"/>
        <v/>
      </c>
    </row>
    <row r="659" spans="2:42">
      <c r="B659" s="834" t="str">
        <f t="shared" si="30"/>
        <v>|||</v>
      </c>
      <c r="H659" s="835">
        <f t="shared" si="32"/>
        <v>31</v>
      </c>
      <c r="AP659" s="831" t="str">
        <f t="shared" si="31"/>
        <v/>
      </c>
    </row>
    <row r="660" spans="2:42">
      <c r="B660" s="834" t="str">
        <f t="shared" si="30"/>
        <v>|||</v>
      </c>
      <c r="H660" s="835">
        <f t="shared" si="32"/>
        <v>31</v>
      </c>
      <c r="AP660" s="831" t="str">
        <f t="shared" si="31"/>
        <v/>
      </c>
    </row>
    <row r="661" spans="2:42">
      <c r="B661" s="834" t="str">
        <f t="shared" si="30"/>
        <v>|||</v>
      </c>
      <c r="H661" s="835">
        <f t="shared" si="32"/>
        <v>31</v>
      </c>
      <c r="AP661" s="831" t="str">
        <f t="shared" si="31"/>
        <v/>
      </c>
    </row>
    <row r="662" spans="2:42">
      <c r="B662" s="834" t="str">
        <f t="shared" si="30"/>
        <v>|||</v>
      </c>
      <c r="H662" s="835">
        <f t="shared" si="32"/>
        <v>31</v>
      </c>
      <c r="AP662" s="831" t="str">
        <f t="shared" si="31"/>
        <v/>
      </c>
    </row>
    <row r="663" spans="2:42">
      <c r="B663" s="834" t="str">
        <f t="shared" si="30"/>
        <v>|||</v>
      </c>
      <c r="H663" s="835">
        <f t="shared" si="32"/>
        <v>31</v>
      </c>
      <c r="AP663" s="831" t="str">
        <f t="shared" si="31"/>
        <v/>
      </c>
    </row>
    <row r="664" spans="2:42">
      <c r="B664" s="834" t="str">
        <f t="shared" si="30"/>
        <v>|||</v>
      </c>
      <c r="H664" s="835">
        <f t="shared" si="32"/>
        <v>31</v>
      </c>
      <c r="AP664" s="831" t="str">
        <f t="shared" si="31"/>
        <v/>
      </c>
    </row>
    <row r="665" spans="2:42">
      <c r="B665" s="834" t="str">
        <f t="shared" si="30"/>
        <v>|||</v>
      </c>
      <c r="H665" s="835">
        <f t="shared" si="32"/>
        <v>31</v>
      </c>
      <c r="AP665" s="831" t="str">
        <f t="shared" si="31"/>
        <v/>
      </c>
    </row>
    <row r="666" spans="2:42">
      <c r="B666" s="834" t="str">
        <f t="shared" si="30"/>
        <v>|||</v>
      </c>
      <c r="H666" s="835">
        <f t="shared" si="32"/>
        <v>31</v>
      </c>
      <c r="AP666" s="831" t="str">
        <f t="shared" si="31"/>
        <v/>
      </c>
    </row>
    <row r="667" spans="2:42">
      <c r="B667" s="834" t="str">
        <f t="shared" si="30"/>
        <v>|||</v>
      </c>
      <c r="H667" s="835">
        <f t="shared" si="32"/>
        <v>31</v>
      </c>
      <c r="AP667" s="831" t="str">
        <f t="shared" si="31"/>
        <v/>
      </c>
    </row>
    <row r="668" spans="2:42">
      <c r="B668" s="834" t="str">
        <f t="shared" si="30"/>
        <v>|||</v>
      </c>
      <c r="H668" s="835">
        <f t="shared" si="32"/>
        <v>31</v>
      </c>
      <c r="AP668" s="831" t="str">
        <f t="shared" si="31"/>
        <v/>
      </c>
    </row>
    <row r="669" spans="2:42">
      <c r="B669" s="834" t="str">
        <f t="shared" si="30"/>
        <v>|||</v>
      </c>
      <c r="H669" s="835">
        <f t="shared" si="32"/>
        <v>31</v>
      </c>
      <c r="AP669" s="831" t="str">
        <f t="shared" si="31"/>
        <v/>
      </c>
    </row>
    <row r="670" spans="2:42">
      <c r="B670" s="834" t="str">
        <f t="shared" si="30"/>
        <v>|||</v>
      </c>
      <c r="H670" s="835">
        <f t="shared" si="32"/>
        <v>31</v>
      </c>
      <c r="AP670" s="831" t="str">
        <f t="shared" si="31"/>
        <v/>
      </c>
    </row>
    <row r="671" spans="2:42">
      <c r="B671" s="834" t="str">
        <f t="shared" si="30"/>
        <v>|||</v>
      </c>
      <c r="H671" s="835">
        <f t="shared" si="32"/>
        <v>31</v>
      </c>
      <c r="AP671" s="831" t="str">
        <f t="shared" si="31"/>
        <v/>
      </c>
    </row>
    <row r="672" spans="2:42">
      <c r="B672" s="834" t="str">
        <f t="shared" si="30"/>
        <v>|||</v>
      </c>
      <c r="H672" s="835">
        <f t="shared" si="32"/>
        <v>31</v>
      </c>
      <c r="AP672" s="831" t="str">
        <f t="shared" si="31"/>
        <v/>
      </c>
    </row>
    <row r="673" spans="2:42">
      <c r="B673" s="834" t="str">
        <f t="shared" si="30"/>
        <v>|||</v>
      </c>
      <c r="H673" s="835">
        <f t="shared" si="32"/>
        <v>31</v>
      </c>
      <c r="AP673" s="831" t="str">
        <f t="shared" si="31"/>
        <v/>
      </c>
    </row>
    <row r="674" spans="2:42">
      <c r="B674" s="834" t="str">
        <f t="shared" si="30"/>
        <v>|||</v>
      </c>
      <c r="H674" s="835">
        <f t="shared" si="32"/>
        <v>31</v>
      </c>
      <c r="AP674" s="831" t="str">
        <f t="shared" si="31"/>
        <v/>
      </c>
    </row>
    <row r="675" spans="2:42">
      <c r="B675" s="834" t="str">
        <f t="shared" si="30"/>
        <v>|||</v>
      </c>
      <c r="H675" s="835">
        <f t="shared" si="32"/>
        <v>31</v>
      </c>
      <c r="AP675" s="831" t="str">
        <f t="shared" si="31"/>
        <v/>
      </c>
    </row>
    <row r="676" spans="2:42">
      <c r="B676" s="834" t="str">
        <f t="shared" si="30"/>
        <v>|||</v>
      </c>
      <c r="H676" s="835">
        <f t="shared" si="32"/>
        <v>31</v>
      </c>
      <c r="AP676" s="831" t="str">
        <f t="shared" si="31"/>
        <v/>
      </c>
    </row>
    <row r="677" spans="2:42">
      <c r="B677" s="834" t="str">
        <f t="shared" si="30"/>
        <v>|||</v>
      </c>
      <c r="H677" s="835">
        <f t="shared" si="32"/>
        <v>31</v>
      </c>
      <c r="AP677" s="831" t="str">
        <f t="shared" si="31"/>
        <v/>
      </c>
    </row>
    <row r="678" spans="2:42">
      <c r="B678" s="834" t="str">
        <f t="shared" si="30"/>
        <v>|||</v>
      </c>
      <c r="H678" s="835">
        <f t="shared" si="32"/>
        <v>31</v>
      </c>
      <c r="AP678" s="831" t="str">
        <f t="shared" si="31"/>
        <v/>
      </c>
    </row>
    <row r="679" spans="2:42">
      <c r="B679" s="834" t="str">
        <f t="shared" si="30"/>
        <v>|||</v>
      </c>
      <c r="H679" s="835">
        <f t="shared" si="32"/>
        <v>31</v>
      </c>
      <c r="AP679" s="831" t="str">
        <f t="shared" si="31"/>
        <v/>
      </c>
    </row>
    <row r="680" spans="2:42">
      <c r="B680" s="834" t="str">
        <f t="shared" si="30"/>
        <v>|||</v>
      </c>
      <c r="H680" s="835">
        <f t="shared" si="32"/>
        <v>31</v>
      </c>
      <c r="AP680" s="831" t="str">
        <f t="shared" si="31"/>
        <v/>
      </c>
    </row>
    <row r="681" spans="2:42">
      <c r="B681" s="834" t="str">
        <f t="shared" si="30"/>
        <v>|||</v>
      </c>
      <c r="H681" s="835">
        <f t="shared" si="32"/>
        <v>31</v>
      </c>
      <c r="AP681" s="831" t="str">
        <f t="shared" si="31"/>
        <v/>
      </c>
    </row>
    <row r="682" spans="2:42">
      <c r="B682" s="834" t="str">
        <f t="shared" si="30"/>
        <v>|||</v>
      </c>
      <c r="H682" s="835">
        <f t="shared" si="32"/>
        <v>31</v>
      </c>
      <c r="AP682" s="831" t="str">
        <f t="shared" si="31"/>
        <v/>
      </c>
    </row>
    <row r="683" spans="2:42">
      <c r="B683" s="834" t="str">
        <f t="shared" si="30"/>
        <v>|||</v>
      </c>
      <c r="H683" s="835">
        <f t="shared" si="32"/>
        <v>31</v>
      </c>
      <c r="AP683" s="831" t="str">
        <f t="shared" si="31"/>
        <v/>
      </c>
    </row>
    <row r="684" spans="2:42">
      <c r="B684" s="834" t="str">
        <f t="shared" si="30"/>
        <v>|||</v>
      </c>
      <c r="H684" s="835">
        <f t="shared" si="32"/>
        <v>31</v>
      </c>
      <c r="AP684" s="831" t="str">
        <f t="shared" si="31"/>
        <v/>
      </c>
    </row>
    <row r="685" spans="2:42">
      <c r="B685" s="834" t="str">
        <f t="shared" si="30"/>
        <v>|||</v>
      </c>
      <c r="H685" s="835">
        <f t="shared" si="32"/>
        <v>31</v>
      </c>
      <c r="AP685" s="831" t="str">
        <f t="shared" si="31"/>
        <v/>
      </c>
    </row>
    <row r="686" spans="2:42">
      <c r="B686" s="834" t="str">
        <f t="shared" si="30"/>
        <v>|||</v>
      </c>
      <c r="H686" s="835">
        <f t="shared" si="32"/>
        <v>31</v>
      </c>
      <c r="AP686" s="831" t="str">
        <f t="shared" si="31"/>
        <v/>
      </c>
    </row>
    <row r="687" spans="2:42">
      <c r="B687" s="834" t="str">
        <f t="shared" si="30"/>
        <v>|||</v>
      </c>
      <c r="H687" s="835">
        <f t="shared" si="32"/>
        <v>31</v>
      </c>
      <c r="AP687" s="831" t="str">
        <f t="shared" si="31"/>
        <v/>
      </c>
    </row>
    <row r="688" spans="2:42">
      <c r="B688" s="834" t="str">
        <f t="shared" si="30"/>
        <v>|||</v>
      </c>
      <c r="H688" s="835">
        <f t="shared" si="32"/>
        <v>31</v>
      </c>
      <c r="AP688" s="831" t="str">
        <f t="shared" si="31"/>
        <v/>
      </c>
    </row>
    <row r="689" spans="2:42">
      <c r="B689" s="834" t="str">
        <f t="shared" si="30"/>
        <v>|||</v>
      </c>
      <c r="H689" s="835">
        <f t="shared" si="32"/>
        <v>31</v>
      </c>
      <c r="AP689" s="831" t="str">
        <f t="shared" si="31"/>
        <v/>
      </c>
    </row>
    <row r="690" spans="2:42">
      <c r="B690" s="834" t="str">
        <f t="shared" si="30"/>
        <v>|||</v>
      </c>
      <c r="H690" s="835">
        <f t="shared" si="32"/>
        <v>31</v>
      </c>
      <c r="AP690" s="831" t="str">
        <f t="shared" si="31"/>
        <v/>
      </c>
    </row>
    <row r="691" spans="2:42">
      <c r="B691" s="834" t="str">
        <f t="shared" si="30"/>
        <v>|||</v>
      </c>
      <c r="H691" s="835">
        <f t="shared" si="32"/>
        <v>31</v>
      </c>
      <c r="AP691" s="831" t="str">
        <f t="shared" si="31"/>
        <v/>
      </c>
    </row>
    <row r="692" spans="2:42">
      <c r="B692" s="834" t="str">
        <f t="shared" si="30"/>
        <v>|||</v>
      </c>
      <c r="H692" s="835">
        <f t="shared" si="32"/>
        <v>31</v>
      </c>
      <c r="AP692" s="831" t="str">
        <f t="shared" si="31"/>
        <v/>
      </c>
    </row>
    <row r="693" spans="2:42">
      <c r="B693" s="834" t="str">
        <f t="shared" si="30"/>
        <v>|||</v>
      </c>
      <c r="H693" s="835">
        <f t="shared" si="32"/>
        <v>31</v>
      </c>
      <c r="AP693" s="831" t="str">
        <f t="shared" si="31"/>
        <v/>
      </c>
    </row>
    <row r="694" spans="2:42">
      <c r="B694" s="834" t="str">
        <f t="shared" si="30"/>
        <v>|||</v>
      </c>
      <c r="H694" s="835">
        <f t="shared" si="32"/>
        <v>31</v>
      </c>
      <c r="AP694" s="831" t="str">
        <f t="shared" si="31"/>
        <v/>
      </c>
    </row>
    <row r="695" spans="2:42">
      <c r="B695" s="834" t="str">
        <f t="shared" si="30"/>
        <v>|||</v>
      </c>
      <c r="H695" s="835">
        <f t="shared" si="32"/>
        <v>31</v>
      </c>
      <c r="AP695" s="831" t="str">
        <f t="shared" si="31"/>
        <v/>
      </c>
    </row>
    <row r="696" spans="2:42">
      <c r="B696" s="834" t="str">
        <f t="shared" si="30"/>
        <v>|||</v>
      </c>
      <c r="H696" s="835">
        <f t="shared" si="32"/>
        <v>31</v>
      </c>
      <c r="AP696" s="831" t="str">
        <f t="shared" si="31"/>
        <v/>
      </c>
    </row>
    <row r="697" spans="2:42">
      <c r="B697" s="834" t="str">
        <f t="shared" si="30"/>
        <v>|||</v>
      </c>
      <c r="H697" s="835">
        <f t="shared" si="32"/>
        <v>31</v>
      </c>
      <c r="AP697" s="831" t="str">
        <f t="shared" si="31"/>
        <v/>
      </c>
    </row>
    <row r="698" spans="2:42">
      <c r="B698" s="834" t="str">
        <f t="shared" si="30"/>
        <v>|||</v>
      </c>
      <c r="H698" s="835">
        <f t="shared" si="32"/>
        <v>31</v>
      </c>
      <c r="AP698" s="831" t="str">
        <f t="shared" si="31"/>
        <v/>
      </c>
    </row>
    <row r="699" spans="2:42">
      <c r="B699" s="834" t="str">
        <f t="shared" si="30"/>
        <v>|||</v>
      </c>
      <c r="H699" s="835">
        <f t="shared" si="32"/>
        <v>31</v>
      </c>
      <c r="AP699" s="831" t="str">
        <f t="shared" si="31"/>
        <v/>
      </c>
    </row>
    <row r="700" spans="2:42">
      <c r="B700" s="834" t="str">
        <f t="shared" si="30"/>
        <v>|||</v>
      </c>
      <c r="H700" s="835">
        <f t="shared" si="32"/>
        <v>31</v>
      </c>
      <c r="AP700" s="831" t="str">
        <f t="shared" si="31"/>
        <v/>
      </c>
    </row>
    <row r="701" spans="2:42">
      <c r="B701" s="834" t="str">
        <f t="shared" si="30"/>
        <v>|||</v>
      </c>
      <c r="H701" s="835">
        <f t="shared" si="32"/>
        <v>31</v>
      </c>
      <c r="AP701" s="831" t="str">
        <f t="shared" si="31"/>
        <v/>
      </c>
    </row>
    <row r="702" spans="2:42">
      <c r="B702" s="834" t="str">
        <f t="shared" si="30"/>
        <v>|||</v>
      </c>
      <c r="H702" s="835">
        <f t="shared" si="32"/>
        <v>31</v>
      </c>
      <c r="AP702" s="831" t="str">
        <f t="shared" si="31"/>
        <v/>
      </c>
    </row>
    <row r="703" spans="2:42">
      <c r="B703" s="834" t="str">
        <f t="shared" si="30"/>
        <v>|||</v>
      </c>
      <c r="H703" s="835">
        <f t="shared" si="32"/>
        <v>31</v>
      </c>
      <c r="AP703" s="831" t="str">
        <f t="shared" si="31"/>
        <v/>
      </c>
    </row>
    <row r="704" spans="2:42">
      <c r="B704" s="834" t="str">
        <f t="shared" si="30"/>
        <v>|||</v>
      </c>
      <c r="H704" s="835">
        <f t="shared" si="32"/>
        <v>31</v>
      </c>
      <c r="AP704" s="831" t="str">
        <f t="shared" si="31"/>
        <v/>
      </c>
    </row>
    <row r="705" spans="2:42">
      <c r="B705" s="834" t="str">
        <f t="shared" si="30"/>
        <v>|||</v>
      </c>
      <c r="H705" s="835">
        <f t="shared" si="32"/>
        <v>31</v>
      </c>
      <c r="AP705" s="831" t="str">
        <f t="shared" si="31"/>
        <v/>
      </c>
    </row>
    <row r="706" spans="2:42">
      <c r="B706" s="834" t="str">
        <f t="shared" si="30"/>
        <v>|||</v>
      </c>
      <c r="H706" s="835">
        <f t="shared" si="32"/>
        <v>31</v>
      </c>
      <c r="AP706" s="831" t="str">
        <f t="shared" si="31"/>
        <v/>
      </c>
    </row>
    <row r="707" spans="2:42">
      <c r="B707" s="834" t="str">
        <f t="shared" ref="B707:B770" si="33">C707&amp;"|"&amp;D707&amp;"|"&amp;E707&amp;"|"&amp;F707</f>
        <v>|||</v>
      </c>
      <c r="H707" s="835">
        <f t="shared" si="32"/>
        <v>31</v>
      </c>
      <c r="AP707" s="831" t="str">
        <f t="shared" ref="AP707:AP770" si="34">IF(AX707&lt;&gt;"",IF(OR(AX707=3,AX707=4),"Equity","Debt"),"")</f>
        <v/>
      </c>
    </row>
    <row r="708" spans="2:42">
      <c r="B708" s="834" t="str">
        <f t="shared" si="33"/>
        <v>|||</v>
      </c>
      <c r="H708" s="835">
        <f t="shared" ref="H708:H771" si="35">EOMONTH(L708,0)</f>
        <v>31</v>
      </c>
      <c r="AP708" s="831" t="str">
        <f t="shared" si="34"/>
        <v/>
      </c>
    </row>
    <row r="709" spans="2:42">
      <c r="B709" s="834" t="str">
        <f t="shared" si="33"/>
        <v>|||</v>
      </c>
      <c r="H709" s="835">
        <f t="shared" si="35"/>
        <v>31</v>
      </c>
      <c r="AP709" s="831" t="str">
        <f t="shared" si="34"/>
        <v/>
      </c>
    </row>
    <row r="710" spans="2:42">
      <c r="B710" s="834" t="str">
        <f t="shared" si="33"/>
        <v>|||</v>
      </c>
      <c r="H710" s="835">
        <f t="shared" si="35"/>
        <v>31</v>
      </c>
      <c r="AP710" s="831" t="str">
        <f t="shared" si="34"/>
        <v/>
      </c>
    </row>
    <row r="711" spans="2:42">
      <c r="B711" s="834" t="str">
        <f t="shared" si="33"/>
        <v>|||</v>
      </c>
      <c r="H711" s="835">
        <f t="shared" si="35"/>
        <v>31</v>
      </c>
      <c r="AP711" s="831" t="str">
        <f t="shared" si="34"/>
        <v/>
      </c>
    </row>
    <row r="712" spans="2:42">
      <c r="B712" s="834" t="str">
        <f t="shared" si="33"/>
        <v>|||</v>
      </c>
      <c r="H712" s="835">
        <f t="shared" si="35"/>
        <v>31</v>
      </c>
      <c r="AP712" s="831" t="str">
        <f t="shared" si="34"/>
        <v/>
      </c>
    </row>
    <row r="713" spans="2:42">
      <c r="B713" s="834" t="str">
        <f t="shared" si="33"/>
        <v>|||</v>
      </c>
      <c r="H713" s="835">
        <f t="shared" si="35"/>
        <v>31</v>
      </c>
      <c r="AP713" s="831" t="str">
        <f t="shared" si="34"/>
        <v/>
      </c>
    </row>
    <row r="714" spans="2:42">
      <c r="B714" s="834" t="str">
        <f t="shared" si="33"/>
        <v>|||</v>
      </c>
      <c r="H714" s="835">
        <f t="shared" si="35"/>
        <v>31</v>
      </c>
      <c r="AP714" s="831" t="str">
        <f t="shared" si="34"/>
        <v/>
      </c>
    </row>
    <row r="715" spans="2:42">
      <c r="B715" s="834" t="str">
        <f t="shared" si="33"/>
        <v>|||</v>
      </c>
      <c r="H715" s="835">
        <f t="shared" si="35"/>
        <v>31</v>
      </c>
      <c r="AP715" s="831" t="str">
        <f t="shared" si="34"/>
        <v/>
      </c>
    </row>
    <row r="716" spans="2:42">
      <c r="B716" s="834" t="str">
        <f t="shared" si="33"/>
        <v>|||</v>
      </c>
      <c r="H716" s="835">
        <f t="shared" si="35"/>
        <v>31</v>
      </c>
      <c r="AP716" s="831" t="str">
        <f t="shared" si="34"/>
        <v/>
      </c>
    </row>
    <row r="717" spans="2:42">
      <c r="B717" s="834" t="str">
        <f t="shared" si="33"/>
        <v>|||</v>
      </c>
      <c r="H717" s="835">
        <f t="shared" si="35"/>
        <v>31</v>
      </c>
      <c r="AP717" s="831" t="str">
        <f t="shared" si="34"/>
        <v/>
      </c>
    </row>
    <row r="718" spans="2:42">
      <c r="B718" s="834" t="str">
        <f t="shared" si="33"/>
        <v>|||</v>
      </c>
      <c r="H718" s="835">
        <f t="shared" si="35"/>
        <v>31</v>
      </c>
      <c r="AP718" s="831" t="str">
        <f t="shared" si="34"/>
        <v/>
      </c>
    </row>
    <row r="719" spans="2:42">
      <c r="B719" s="834" t="str">
        <f t="shared" si="33"/>
        <v>|||</v>
      </c>
      <c r="H719" s="835">
        <f t="shared" si="35"/>
        <v>31</v>
      </c>
      <c r="AP719" s="831" t="str">
        <f t="shared" si="34"/>
        <v/>
      </c>
    </row>
    <row r="720" spans="2:42">
      <c r="B720" s="834" t="str">
        <f t="shared" si="33"/>
        <v>|||</v>
      </c>
      <c r="H720" s="835">
        <f t="shared" si="35"/>
        <v>31</v>
      </c>
      <c r="AP720" s="831" t="str">
        <f t="shared" si="34"/>
        <v/>
      </c>
    </row>
    <row r="721" spans="2:42">
      <c r="B721" s="834" t="str">
        <f t="shared" si="33"/>
        <v>|||</v>
      </c>
      <c r="H721" s="835">
        <f t="shared" si="35"/>
        <v>31</v>
      </c>
      <c r="AP721" s="831" t="str">
        <f t="shared" si="34"/>
        <v/>
      </c>
    </row>
    <row r="722" spans="2:42">
      <c r="B722" s="834" t="str">
        <f t="shared" si="33"/>
        <v>|||</v>
      </c>
      <c r="H722" s="835">
        <f t="shared" si="35"/>
        <v>31</v>
      </c>
      <c r="AP722" s="831" t="str">
        <f t="shared" si="34"/>
        <v/>
      </c>
    </row>
    <row r="723" spans="2:42">
      <c r="B723" s="834" t="str">
        <f t="shared" si="33"/>
        <v>|||</v>
      </c>
      <c r="H723" s="835">
        <f t="shared" si="35"/>
        <v>31</v>
      </c>
      <c r="AP723" s="831" t="str">
        <f t="shared" si="34"/>
        <v/>
      </c>
    </row>
    <row r="724" spans="2:42">
      <c r="B724" s="834" t="str">
        <f t="shared" si="33"/>
        <v>|||</v>
      </c>
      <c r="H724" s="835">
        <f t="shared" si="35"/>
        <v>31</v>
      </c>
      <c r="AP724" s="831" t="str">
        <f t="shared" si="34"/>
        <v/>
      </c>
    </row>
    <row r="725" spans="2:42">
      <c r="B725" s="834" t="str">
        <f t="shared" si="33"/>
        <v>|||</v>
      </c>
      <c r="H725" s="835">
        <f t="shared" si="35"/>
        <v>31</v>
      </c>
      <c r="AP725" s="831" t="str">
        <f t="shared" si="34"/>
        <v/>
      </c>
    </row>
    <row r="726" spans="2:42">
      <c r="B726" s="834" t="str">
        <f t="shared" si="33"/>
        <v>|||</v>
      </c>
      <c r="H726" s="835">
        <f t="shared" si="35"/>
        <v>31</v>
      </c>
      <c r="AP726" s="831" t="str">
        <f t="shared" si="34"/>
        <v/>
      </c>
    </row>
    <row r="727" spans="2:42">
      <c r="B727" s="834" t="str">
        <f t="shared" si="33"/>
        <v>|||</v>
      </c>
      <c r="H727" s="835">
        <f t="shared" si="35"/>
        <v>31</v>
      </c>
      <c r="AP727" s="831" t="str">
        <f t="shared" si="34"/>
        <v/>
      </c>
    </row>
    <row r="728" spans="2:42">
      <c r="B728" s="834" t="str">
        <f t="shared" si="33"/>
        <v>|||</v>
      </c>
      <c r="H728" s="835">
        <f t="shared" si="35"/>
        <v>31</v>
      </c>
      <c r="AP728" s="831" t="str">
        <f t="shared" si="34"/>
        <v/>
      </c>
    </row>
    <row r="729" spans="2:42">
      <c r="B729" s="834" t="str">
        <f t="shared" si="33"/>
        <v>|||</v>
      </c>
      <c r="H729" s="835">
        <f t="shared" si="35"/>
        <v>31</v>
      </c>
      <c r="AP729" s="831" t="str">
        <f t="shared" si="34"/>
        <v/>
      </c>
    </row>
    <row r="730" spans="2:42">
      <c r="B730" s="834" t="str">
        <f t="shared" si="33"/>
        <v>|||</v>
      </c>
      <c r="H730" s="835">
        <f t="shared" si="35"/>
        <v>31</v>
      </c>
      <c r="AP730" s="831" t="str">
        <f t="shared" si="34"/>
        <v/>
      </c>
    </row>
    <row r="731" spans="2:42">
      <c r="B731" s="834" t="str">
        <f t="shared" si="33"/>
        <v>|||</v>
      </c>
      <c r="H731" s="835">
        <f t="shared" si="35"/>
        <v>31</v>
      </c>
      <c r="AP731" s="831" t="str">
        <f t="shared" si="34"/>
        <v/>
      </c>
    </row>
    <row r="732" spans="2:42">
      <c r="B732" s="834" t="str">
        <f t="shared" si="33"/>
        <v>|||</v>
      </c>
      <c r="H732" s="835">
        <f t="shared" si="35"/>
        <v>31</v>
      </c>
      <c r="AP732" s="831" t="str">
        <f t="shared" si="34"/>
        <v/>
      </c>
    </row>
    <row r="733" spans="2:42">
      <c r="B733" s="834" t="str">
        <f t="shared" si="33"/>
        <v>|||</v>
      </c>
      <c r="H733" s="835">
        <f t="shared" si="35"/>
        <v>31</v>
      </c>
      <c r="AP733" s="831" t="str">
        <f t="shared" si="34"/>
        <v/>
      </c>
    </row>
    <row r="734" spans="2:42">
      <c r="B734" s="834" t="str">
        <f t="shared" si="33"/>
        <v>|||</v>
      </c>
      <c r="H734" s="835">
        <f t="shared" si="35"/>
        <v>31</v>
      </c>
      <c r="AP734" s="831" t="str">
        <f t="shared" si="34"/>
        <v/>
      </c>
    </row>
    <row r="735" spans="2:42">
      <c r="B735" s="834" t="str">
        <f t="shared" si="33"/>
        <v>|||</v>
      </c>
      <c r="H735" s="835">
        <f t="shared" si="35"/>
        <v>31</v>
      </c>
      <c r="AP735" s="831" t="str">
        <f t="shared" si="34"/>
        <v/>
      </c>
    </row>
    <row r="736" spans="2:42">
      <c r="B736" s="834" t="str">
        <f t="shared" si="33"/>
        <v>|||</v>
      </c>
      <c r="H736" s="835">
        <f t="shared" si="35"/>
        <v>31</v>
      </c>
      <c r="AP736" s="831" t="str">
        <f t="shared" si="34"/>
        <v/>
      </c>
    </row>
    <row r="737" spans="2:42">
      <c r="B737" s="834" t="str">
        <f t="shared" si="33"/>
        <v>|||</v>
      </c>
      <c r="H737" s="835">
        <f t="shared" si="35"/>
        <v>31</v>
      </c>
      <c r="AP737" s="831" t="str">
        <f t="shared" si="34"/>
        <v/>
      </c>
    </row>
    <row r="738" spans="2:42">
      <c r="B738" s="834" t="str">
        <f t="shared" si="33"/>
        <v>|||</v>
      </c>
      <c r="H738" s="835">
        <f t="shared" si="35"/>
        <v>31</v>
      </c>
      <c r="AP738" s="831" t="str">
        <f t="shared" si="34"/>
        <v/>
      </c>
    </row>
    <row r="739" spans="2:42">
      <c r="B739" s="834" t="str">
        <f t="shared" si="33"/>
        <v>|||</v>
      </c>
      <c r="H739" s="835">
        <f t="shared" si="35"/>
        <v>31</v>
      </c>
      <c r="AP739" s="831" t="str">
        <f t="shared" si="34"/>
        <v/>
      </c>
    </row>
    <row r="740" spans="2:42">
      <c r="B740" s="834" t="str">
        <f t="shared" si="33"/>
        <v>|||</v>
      </c>
      <c r="H740" s="835">
        <f t="shared" si="35"/>
        <v>31</v>
      </c>
      <c r="AP740" s="831" t="str">
        <f t="shared" si="34"/>
        <v/>
      </c>
    </row>
    <row r="741" spans="2:42">
      <c r="B741" s="834" t="str">
        <f t="shared" si="33"/>
        <v>|||</v>
      </c>
      <c r="H741" s="835">
        <f t="shared" si="35"/>
        <v>31</v>
      </c>
      <c r="AP741" s="831" t="str">
        <f t="shared" si="34"/>
        <v/>
      </c>
    </row>
    <row r="742" spans="2:42">
      <c r="B742" s="834" t="str">
        <f t="shared" si="33"/>
        <v>|||</v>
      </c>
      <c r="H742" s="835">
        <f t="shared" si="35"/>
        <v>31</v>
      </c>
      <c r="AP742" s="831" t="str">
        <f t="shared" si="34"/>
        <v/>
      </c>
    </row>
    <row r="743" spans="2:42">
      <c r="B743" s="834" t="str">
        <f t="shared" si="33"/>
        <v>|||</v>
      </c>
      <c r="H743" s="835">
        <f t="shared" si="35"/>
        <v>31</v>
      </c>
      <c r="AP743" s="831" t="str">
        <f t="shared" si="34"/>
        <v/>
      </c>
    </row>
    <row r="744" spans="2:42">
      <c r="B744" s="834" t="str">
        <f t="shared" si="33"/>
        <v>|||</v>
      </c>
      <c r="H744" s="835">
        <f t="shared" si="35"/>
        <v>31</v>
      </c>
      <c r="AP744" s="831" t="str">
        <f t="shared" si="34"/>
        <v/>
      </c>
    </row>
    <row r="745" spans="2:42">
      <c r="B745" s="834" t="str">
        <f t="shared" si="33"/>
        <v>|||</v>
      </c>
      <c r="H745" s="835">
        <f t="shared" si="35"/>
        <v>31</v>
      </c>
      <c r="AP745" s="831" t="str">
        <f t="shared" si="34"/>
        <v/>
      </c>
    </row>
    <row r="746" spans="2:42">
      <c r="B746" s="834" t="str">
        <f t="shared" si="33"/>
        <v>|||</v>
      </c>
      <c r="H746" s="835">
        <f t="shared" si="35"/>
        <v>31</v>
      </c>
      <c r="AP746" s="831" t="str">
        <f t="shared" si="34"/>
        <v/>
      </c>
    </row>
    <row r="747" spans="2:42">
      <c r="B747" s="834" t="str">
        <f t="shared" si="33"/>
        <v>|||</v>
      </c>
      <c r="H747" s="835">
        <f t="shared" si="35"/>
        <v>31</v>
      </c>
      <c r="AP747" s="831" t="str">
        <f t="shared" si="34"/>
        <v/>
      </c>
    </row>
    <row r="748" spans="2:42">
      <c r="B748" s="834" t="str">
        <f t="shared" si="33"/>
        <v>|||</v>
      </c>
      <c r="H748" s="835">
        <f t="shared" si="35"/>
        <v>31</v>
      </c>
      <c r="AP748" s="831" t="str">
        <f t="shared" si="34"/>
        <v/>
      </c>
    </row>
    <row r="749" spans="2:42">
      <c r="B749" s="834" t="str">
        <f t="shared" si="33"/>
        <v>|||</v>
      </c>
      <c r="H749" s="835">
        <f t="shared" si="35"/>
        <v>31</v>
      </c>
      <c r="AP749" s="831" t="str">
        <f t="shared" si="34"/>
        <v/>
      </c>
    </row>
    <row r="750" spans="2:42">
      <c r="B750" s="834" t="str">
        <f t="shared" si="33"/>
        <v>|||</v>
      </c>
      <c r="H750" s="835">
        <f t="shared" si="35"/>
        <v>31</v>
      </c>
      <c r="AP750" s="831" t="str">
        <f t="shared" si="34"/>
        <v/>
      </c>
    </row>
    <row r="751" spans="2:42">
      <c r="B751" s="834" t="str">
        <f t="shared" si="33"/>
        <v>|||</v>
      </c>
      <c r="H751" s="835">
        <f t="shared" si="35"/>
        <v>31</v>
      </c>
      <c r="AP751" s="831" t="str">
        <f t="shared" si="34"/>
        <v/>
      </c>
    </row>
    <row r="752" spans="2:42">
      <c r="B752" s="834" t="str">
        <f t="shared" si="33"/>
        <v>|||</v>
      </c>
      <c r="H752" s="835">
        <f t="shared" si="35"/>
        <v>31</v>
      </c>
      <c r="AP752" s="831" t="str">
        <f t="shared" si="34"/>
        <v/>
      </c>
    </row>
    <row r="753" spans="2:42">
      <c r="B753" s="834" t="str">
        <f t="shared" si="33"/>
        <v>|||</v>
      </c>
      <c r="H753" s="835">
        <f t="shared" si="35"/>
        <v>31</v>
      </c>
      <c r="AP753" s="831" t="str">
        <f t="shared" si="34"/>
        <v/>
      </c>
    </row>
    <row r="754" spans="2:42">
      <c r="B754" s="834" t="str">
        <f t="shared" si="33"/>
        <v>|||</v>
      </c>
      <c r="H754" s="835">
        <f t="shared" si="35"/>
        <v>31</v>
      </c>
      <c r="AP754" s="831" t="str">
        <f t="shared" si="34"/>
        <v/>
      </c>
    </row>
    <row r="755" spans="2:42">
      <c r="B755" s="834" t="str">
        <f t="shared" si="33"/>
        <v>|||</v>
      </c>
      <c r="H755" s="835">
        <f t="shared" si="35"/>
        <v>31</v>
      </c>
      <c r="AP755" s="831" t="str">
        <f t="shared" si="34"/>
        <v/>
      </c>
    </row>
    <row r="756" spans="2:42">
      <c r="B756" s="834" t="str">
        <f t="shared" si="33"/>
        <v>|||</v>
      </c>
      <c r="H756" s="835">
        <f t="shared" si="35"/>
        <v>31</v>
      </c>
      <c r="AP756" s="831" t="str">
        <f t="shared" si="34"/>
        <v/>
      </c>
    </row>
    <row r="757" spans="2:42">
      <c r="B757" s="834" t="str">
        <f t="shared" si="33"/>
        <v>|||</v>
      </c>
      <c r="H757" s="835">
        <f t="shared" si="35"/>
        <v>31</v>
      </c>
      <c r="AP757" s="831" t="str">
        <f t="shared" si="34"/>
        <v/>
      </c>
    </row>
    <row r="758" spans="2:42">
      <c r="B758" s="834" t="str">
        <f t="shared" si="33"/>
        <v>|||</v>
      </c>
      <c r="H758" s="835">
        <f t="shared" si="35"/>
        <v>31</v>
      </c>
      <c r="AP758" s="831" t="str">
        <f t="shared" si="34"/>
        <v/>
      </c>
    </row>
    <row r="759" spans="2:42">
      <c r="B759" s="834" t="str">
        <f t="shared" si="33"/>
        <v>|||</v>
      </c>
      <c r="H759" s="835">
        <f t="shared" si="35"/>
        <v>31</v>
      </c>
      <c r="AP759" s="831" t="str">
        <f t="shared" si="34"/>
        <v/>
      </c>
    </row>
    <row r="760" spans="2:42">
      <c r="B760" s="834" t="str">
        <f t="shared" si="33"/>
        <v>|||</v>
      </c>
      <c r="H760" s="835">
        <f t="shared" si="35"/>
        <v>31</v>
      </c>
      <c r="AP760" s="831" t="str">
        <f t="shared" si="34"/>
        <v/>
      </c>
    </row>
    <row r="761" spans="2:42">
      <c r="B761" s="834" t="str">
        <f t="shared" si="33"/>
        <v>|||</v>
      </c>
      <c r="H761" s="835">
        <f t="shared" si="35"/>
        <v>31</v>
      </c>
      <c r="AP761" s="831" t="str">
        <f t="shared" si="34"/>
        <v/>
      </c>
    </row>
    <row r="762" spans="2:42">
      <c r="B762" s="834" t="str">
        <f t="shared" si="33"/>
        <v>|||</v>
      </c>
      <c r="H762" s="835">
        <f t="shared" si="35"/>
        <v>31</v>
      </c>
      <c r="AP762" s="831" t="str">
        <f t="shared" si="34"/>
        <v/>
      </c>
    </row>
    <row r="763" spans="2:42">
      <c r="B763" s="834" t="str">
        <f t="shared" si="33"/>
        <v>|||</v>
      </c>
      <c r="H763" s="835">
        <f t="shared" si="35"/>
        <v>31</v>
      </c>
      <c r="AP763" s="831" t="str">
        <f t="shared" si="34"/>
        <v/>
      </c>
    </row>
    <row r="764" spans="2:42">
      <c r="B764" s="834" t="str">
        <f t="shared" si="33"/>
        <v>|||</v>
      </c>
      <c r="H764" s="835">
        <f t="shared" si="35"/>
        <v>31</v>
      </c>
      <c r="AP764" s="831" t="str">
        <f t="shared" si="34"/>
        <v/>
      </c>
    </row>
    <row r="765" spans="2:42">
      <c r="B765" s="834" t="str">
        <f t="shared" si="33"/>
        <v>|||</v>
      </c>
      <c r="H765" s="835">
        <f t="shared" si="35"/>
        <v>31</v>
      </c>
      <c r="AP765" s="831" t="str">
        <f t="shared" si="34"/>
        <v/>
      </c>
    </row>
    <row r="766" spans="2:42">
      <c r="B766" s="834" t="str">
        <f t="shared" si="33"/>
        <v>|||</v>
      </c>
      <c r="H766" s="835">
        <f t="shared" si="35"/>
        <v>31</v>
      </c>
      <c r="AP766" s="831" t="str">
        <f t="shared" si="34"/>
        <v/>
      </c>
    </row>
    <row r="767" spans="2:42">
      <c r="B767" s="834" t="str">
        <f t="shared" si="33"/>
        <v>|||</v>
      </c>
      <c r="H767" s="835">
        <f t="shared" si="35"/>
        <v>31</v>
      </c>
      <c r="AP767" s="831" t="str">
        <f t="shared" si="34"/>
        <v/>
      </c>
    </row>
    <row r="768" spans="2:42">
      <c r="B768" s="834" t="str">
        <f t="shared" si="33"/>
        <v>|||</v>
      </c>
      <c r="H768" s="835">
        <f t="shared" si="35"/>
        <v>31</v>
      </c>
      <c r="AP768" s="831" t="str">
        <f t="shared" si="34"/>
        <v/>
      </c>
    </row>
    <row r="769" spans="2:42">
      <c r="B769" s="834" t="str">
        <f t="shared" si="33"/>
        <v>|||</v>
      </c>
      <c r="H769" s="835">
        <f t="shared" si="35"/>
        <v>31</v>
      </c>
      <c r="AP769" s="831" t="str">
        <f t="shared" si="34"/>
        <v/>
      </c>
    </row>
    <row r="770" spans="2:42">
      <c r="B770" s="834" t="str">
        <f t="shared" si="33"/>
        <v>|||</v>
      </c>
      <c r="H770" s="835">
        <f t="shared" si="35"/>
        <v>31</v>
      </c>
      <c r="AP770" s="831" t="str">
        <f t="shared" si="34"/>
        <v/>
      </c>
    </row>
    <row r="771" spans="2:42">
      <c r="B771" s="834" t="str">
        <f t="shared" ref="B771:B834" si="36">C771&amp;"|"&amp;D771&amp;"|"&amp;E771&amp;"|"&amp;F771</f>
        <v>|||</v>
      </c>
      <c r="H771" s="835">
        <f t="shared" si="35"/>
        <v>31</v>
      </c>
      <c r="AP771" s="831" t="str">
        <f t="shared" ref="AP771:AP834" si="37">IF(AX771&lt;&gt;"",IF(OR(AX771=3,AX771=4),"Equity","Debt"),"")</f>
        <v/>
      </c>
    </row>
    <row r="772" spans="2:42">
      <c r="B772" s="834" t="str">
        <f t="shared" si="36"/>
        <v>|||</v>
      </c>
      <c r="H772" s="835">
        <f t="shared" ref="H772:H835" si="38">EOMONTH(L772,0)</f>
        <v>31</v>
      </c>
      <c r="AP772" s="831" t="str">
        <f t="shared" si="37"/>
        <v/>
      </c>
    </row>
    <row r="773" spans="2:42">
      <c r="B773" s="834" t="str">
        <f t="shared" si="36"/>
        <v>|||</v>
      </c>
      <c r="H773" s="835">
        <f t="shared" si="38"/>
        <v>31</v>
      </c>
      <c r="AP773" s="831" t="str">
        <f t="shared" si="37"/>
        <v/>
      </c>
    </row>
    <row r="774" spans="2:42">
      <c r="B774" s="834" t="str">
        <f t="shared" si="36"/>
        <v>|||</v>
      </c>
      <c r="H774" s="835">
        <f t="shared" si="38"/>
        <v>31</v>
      </c>
      <c r="AP774" s="831" t="str">
        <f t="shared" si="37"/>
        <v/>
      </c>
    </row>
    <row r="775" spans="2:42">
      <c r="B775" s="834" t="str">
        <f t="shared" si="36"/>
        <v>|||</v>
      </c>
      <c r="H775" s="835">
        <f t="shared" si="38"/>
        <v>31</v>
      </c>
      <c r="AP775" s="831" t="str">
        <f t="shared" si="37"/>
        <v/>
      </c>
    </row>
    <row r="776" spans="2:42">
      <c r="B776" s="834" t="str">
        <f t="shared" si="36"/>
        <v>|||</v>
      </c>
      <c r="H776" s="835">
        <f t="shared" si="38"/>
        <v>31</v>
      </c>
      <c r="AP776" s="831" t="str">
        <f t="shared" si="37"/>
        <v/>
      </c>
    </row>
    <row r="777" spans="2:42">
      <c r="B777" s="834" t="str">
        <f t="shared" si="36"/>
        <v>|||</v>
      </c>
      <c r="H777" s="835">
        <f t="shared" si="38"/>
        <v>31</v>
      </c>
      <c r="AP777" s="831" t="str">
        <f t="shared" si="37"/>
        <v/>
      </c>
    </row>
    <row r="778" spans="2:42">
      <c r="B778" s="834" t="str">
        <f t="shared" si="36"/>
        <v>|||</v>
      </c>
      <c r="H778" s="835">
        <f t="shared" si="38"/>
        <v>31</v>
      </c>
      <c r="AP778" s="831" t="str">
        <f t="shared" si="37"/>
        <v/>
      </c>
    </row>
    <row r="779" spans="2:42">
      <c r="B779" s="834" t="str">
        <f t="shared" si="36"/>
        <v>|||</v>
      </c>
      <c r="H779" s="835">
        <f t="shared" si="38"/>
        <v>31</v>
      </c>
      <c r="AP779" s="831" t="str">
        <f t="shared" si="37"/>
        <v/>
      </c>
    </row>
    <row r="780" spans="2:42">
      <c r="B780" s="834" t="str">
        <f t="shared" si="36"/>
        <v>|||</v>
      </c>
      <c r="H780" s="835">
        <f t="shared" si="38"/>
        <v>31</v>
      </c>
      <c r="AP780" s="831" t="str">
        <f t="shared" si="37"/>
        <v/>
      </c>
    </row>
    <row r="781" spans="2:42">
      <c r="B781" s="834" t="str">
        <f t="shared" si="36"/>
        <v>|||</v>
      </c>
      <c r="H781" s="835">
        <f t="shared" si="38"/>
        <v>31</v>
      </c>
      <c r="AP781" s="831" t="str">
        <f t="shared" si="37"/>
        <v/>
      </c>
    </row>
    <row r="782" spans="2:42">
      <c r="B782" s="834" t="str">
        <f t="shared" si="36"/>
        <v>|||</v>
      </c>
      <c r="H782" s="835">
        <f t="shared" si="38"/>
        <v>31</v>
      </c>
      <c r="AP782" s="831" t="str">
        <f t="shared" si="37"/>
        <v/>
      </c>
    </row>
    <row r="783" spans="2:42">
      <c r="B783" s="834" t="str">
        <f t="shared" si="36"/>
        <v>|||</v>
      </c>
      <c r="H783" s="835">
        <f t="shared" si="38"/>
        <v>31</v>
      </c>
      <c r="AP783" s="831" t="str">
        <f t="shared" si="37"/>
        <v/>
      </c>
    </row>
    <row r="784" spans="2:42">
      <c r="B784" s="834" t="str">
        <f t="shared" si="36"/>
        <v>|||</v>
      </c>
      <c r="H784" s="835">
        <f t="shared" si="38"/>
        <v>31</v>
      </c>
      <c r="AP784" s="831" t="str">
        <f t="shared" si="37"/>
        <v/>
      </c>
    </row>
    <row r="785" spans="2:42">
      <c r="B785" s="834" t="str">
        <f t="shared" si="36"/>
        <v>|||</v>
      </c>
      <c r="H785" s="835">
        <f t="shared" si="38"/>
        <v>31</v>
      </c>
      <c r="AP785" s="831" t="str">
        <f t="shared" si="37"/>
        <v/>
      </c>
    </row>
    <row r="786" spans="2:42">
      <c r="B786" s="834" t="str">
        <f t="shared" si="36"/>
        <v>|||</v>
      </c>
      <c r="H786" s="835">
        <f t="shared" si="38"/>
        <v>31</v>
      </c>
      <c r="AP786" s="831" t="str">
        <f t="shared" si="37"/>
        <v/>
      </c>
    </row>
    <row r="787" spans="2:42">
      <c r="B787" s="834" t="str">
        <f t="shared" si="36"/>
        <v>|||</v>
      </c>
      <c r="H787" s="835">
        <f t="shared" si="38"/>
        <v>31</v>
      </c>
      <c r="AP787" s="831" t="str">
        <f t="shared" si="37"/>
        <v/>
      </c>
    </row>
    <row r="788" spans="2:42">
      <c r="B788" s="834" t="str">
        <f t="shared" si="36"/>
        <v>|||</v>
      </c>
      <c r="H788" s="835">
        <f t="shared" si="38"/>
        <v>31</v>
      </c>
      <c r="AP788" s="831" t="str">
        <f t="shared" si="37"/>
        <v/>
      </c>
    </row>
    <row r="789" spans="2:42">
      <c r="B789" s="834" t="str">
        <f t="shared" si="36"/>
        <v>|||</v>
      </c>
      <c r="H789" s="835">
        <f t="shared" si="38"/>
        <v>31</v>
      </c>
      <c r="AP789" s="831" t="str">
        <f t="shared" si="37"/>
        <v/>
      </c>
    </row>
    <row r="790" spans="2:42">
      <c r="B790" s="834" t="str">
        <f t="shared" si="36"/>
        <v>|||</v>
      </c>
      <c r="H790" s="835">
        <f t="shared" si="38"/>
        <v>31</v>
      </c>
      <c r="AP790" s="831" t="str">
        <f t="shared" si="37"/>
        <v/>
      </c>
    </row>
    <row r="791" spans="2:42">
      <c r="B791" s="834" t="str">
        <f t="shared" si="36"/>
        <v>|||</v>
      </c>
      <c r="H791" s="835">
        <f t="shared" si="38"/>
        <v>31</v>
      </c>
      <c r="AP791" s="831" t="str">
        <f t="shared" si="37"/>
        <v/>
      </c>
    </row>
    <row r="792" spans="2:42">
      <c r="B792" s="834" t="str">
        <f t="shared" si="36"/>
        <v>|||</v>
      </c>
      <c r="H792" s="835">
        <f t="shared" si="38"/>
        <v>31</v>
      </c>
      <c r="AP792" s="831" t="str">
        <f t="shared" si="37"/>
        <v/>
      </c>
    </row>
    <row r="793" spans="2:42">
      <c r="B793" s="834" t="str">
        <f t="shared" si="36"/>
        <v>|||</v>
      </c>
      <c r="H793" s="835">
        <f t="shared" si="38"/>
        <v>31</v>
      </c>
      <c r="AP793" s="831" t="str">
        <f t="shared" si="37"/>
        <v/>
      </c>
    </row>
    <row r="794" spans="2:42">
      <c r="B794" s="834" t="str">
        <f t="shared" si="36"/>
        <v>|||</v>
      </c>
      <c r="H794" s="835">
        <f t="shared" si="38"/>
        <v>31</v>
      </c>
      <c r="AP794" s="831" t="str">
        <f t="shared" si="37"/>
        <v/>
      </c>
    </row>
    <row r="795" spans="2:42">
      <c r="B795" s="834" t="str">
        <f t="shared" si="36"/>
        <v>|||</v>
      </c>
      <c r="H795" s="835">
        <f t="shared" si="38"/>
        <v>31</v>
      </c>
      <c r="AP795" s="831" t="str">
        <f t="shared" si="37"/>
        <v/>
      </c>
    </row>
    <row r="796" spans="2:42">
      <c r="B796" s="834" t="str">
        <f t="shared" si="36"/>
        <v>|||</v>
      </c>
      <c r="H796" s="835">
        <f t="shared" si="38"/>
        <v>31</v>
      </c>
      <c r="AP796" s="831" t="str">
        <f t="shared" si="37"/>
        <v/>
      </c>
    </row>
    <row r="797" spans="2:42">
      <c r="B797" s="834" t="str">
        <f t="shared" si="36"/>
        <v>|||</v>
      </c>
      <c r="H797" s="835">
        <f t="shared" si="38"/>
        <v>31</v>
      </c>
      <c r="AP797" s="831" t="str">
        <f t="shared" si="37"/>
        <v/>
      </c>
    </row>
    <row r="798" spans="2:42">
      <c r="B798" s="834" t="str">
        <f t="shared" si="36"/>
        <v>|||</v>
      </c>
      <c r="H798" s="835">
        <f t="shared" si="38"/>
        <v>31</v>
      </c>
      <c r="AP798" s="831" t="str">
        <f t="shared" si="37"/>
        <v/>
      </c>
    </row>
    <row r="799" spans="2:42">
      <c r="B799" s="834" t="str">
        <f t="shared" si="36"/>
        <v>|||</v>
      </c>
      <c r="H799" s="835">
        <f t="shared" si="38"/>
        <v>31</v>
      </c>
      <c r="AP799" s="831" t="str">
        <f t="shared" si="37"/>
        <v/>
      </c>
    </row>
    <row r="800" spans="2:42">
      <c r="B800" s="834" t="str">
        <f t="shared" si="36"/>
        <v>|||</v>
      </c>
      <c r="H800" s="835">
        <f t="shared" si="38"/>
        <v>31</v>
      </c>
      <c r="AP800" s="831" t="str">
        <f t="shared" si="37"/>
        <v/>
      </c>
    </row>
    <row r="801" spans="2:42">
      <c r="B801" s="834" t="str">
        <f t="shared" si="36"/>
        <v>|||</v>
      </c>
      <c r="H801" s="835">
        <f t="shared" si="38"/>
        <v>31</v>
      </c>
      <c r="AP801" s="831" t="str">
        <f t="shared" si="37"/>
        <v/>
      </c>
    </row>
    <row r="802" spans="2:42">
      <c r="B802" s="834" t="str">
        <f t="shared" si="36"/>
        <v>|||</v>
      </c>
      <c r="H802" s="835">
        <f t="shared" si="38"/>
        <v>31</v>
      </c>
      <c r="AP802" s="831" t="str">
        <f t="shared" si="37"/>
        <v/>
      </c>
    </row>
    <row r="803" spans="2:42">
      <c r="B803" s="834" t="str">
        <f t="shared" si="36"/>
        <v>|||</v>
      </c>
      <c r="H803" s="835">
        <f t="shared" si="38"/>
        <v>31</v>
      </c>
      <c r="AP803" s="831" t="str">
        <f t="shared" si="37"/>
        <v/>
      </c>
    </row>
    <row r="804" spans="2:42">
      <c r="B804" s="834" t="str">
        <f t="shared" si="36"/>
        <v>|||</v>
      </c>
      <c r="H804" s="835">
        <f t="shared" si="38"/>
        <v>31</v>
      </c>
      <c r="AP804" s="831" t="str">
        <f t="shared" si="37"/>
        <v/>
      </c>
    </row>
    <row r="805" spans="2:42">
      <c r="B805" s="834" t="str">
        <f t="shared" si="36"/>
        <v>|||</v>
      </c>
      <c r="H805" s="835">
        <f t="shared" si="38"/>
        <v>31</v>
      </c>
      <c r="AP805" s="831" t="str">
        <f t="shared" si="37"/>
        <v/>
      </c>
    </row>
    <row r="806" spans="2:42">
      <c r="B806" s="834" t="str">
        <f t="shared" si="36"/>
        <v>|||</v>
      </c>
      <c r="H806" s="835">
        <f t="shared" si="38"/>
        <v>31</v>
      </c>
      <c r="AP806" s="831" t="str">
        <f t="shared" si="37"/>
        <v/>
      </c>
    </row>
    <row r="807" spans="2:42">
      <c r="B807" s="834" t="str">
        <f t="shared" si="36"/>
        <v>|||</v>
      </c>
      <c r="H807" s="835">
        <f t="shared" si="38"/>
        <v>31</v>
      </c>
      <c r="AP807" s="831" t="str">
        <f t="shared" si="37"/>
        <v/>
      </c>
    </row>
    <row r="808" spans="2:42">
      <c r="B808" s="834" t="str">
        <f t="shared" si="36"/>
        <v>|||</v>
      </c>
      <c r="H808" s="835">
        <f t="shared" si="38"/>
        <v>31</v>
      </c>
      <c r="AP808" s="831" t="str">
        <f t="shared" si="37"/>
        <v/>
      </c>
    </row>
    <row r="809" spans="2:42">
      <c r="B809" s="834" t="str">
        <f t="shared" si="36"/>
        <v>|||</v>
      </c>
      <c r="H809" s="835">
        <f t="shared" si="38"/>
        <v>31</v>
      </c>
      <c r="AP809" s="831" t="str">
        <f t="shared" si="37"/>
        <v/>
      </c>
    </row>
    <row r="810" spans="2:42">
      <c r="B810" s="834" t="str">
        <f t="shared" si="36"/>
        <v>|||</v>
      </c>
      <c r="H810" s="835">
        <f t="shared" si="38"/>
        <v>31</v>
      </c>
      <c r="AP810" s="831" t="str">
        <f t="shared" si="37"/>
        <v/>
      </c>
    </row>
    <row r="811" spans="2:42">
      <c r="B811" s="834" t="str">
        <f t="shared" si="36"/>
        <v>|||</v>
      </c>
      <c r="H811" s="835">
        <f t="shared" si="38"/>
        <v>31</v>
      </c>
      <c r="AP811" s="831" t="str">
        <f t="shared" si="37"/>
        <v/>
      </c>
    </row>
    <row r="812" spans="2:42">
      <c r="B812" s="834" t="str">
        <f t="shared" si="36"/>
        <v>|||</v>
      </c>
      <c r="H812" s="835">
        <f t="shared" si="38"/>
        <v>31</v>
      </c>
      <c r="AP812" s="831" t="str">
        <f t="shared" si="37"/>
        <v/>
      </c>
    </row>
    <row r="813" spans="2:42">
      <c r="B813" s="834" t="str">
        <f t="shared" si="36"/>
        <v>|||</v>
      </c>
      <c r="H813" s="835">
        <f t="shared" si="38"/>
        <v>31</v>
      </c>
      <c r="AP813" s="831" t="str">
        <f t="shared" si="37"/>
        <v/>
      </c>
    </row>
    <row r="814" spans="2:42">
      <c r="B814" s="834" t="str">
        <f t="shared" si="36"/>
        <v>|||</v>
      </c>
      <c r="H814" s="835">
        <f t="shared" si="38"/>
        <v>31</v>
      </c>
      <c r="AP814" s="831" t="str">
        <f t="shared" si="37"/>
        <v/>
      </c>
    </row>
    <row r="815" spans="2:42">
      <c r="B815" s="834" t="str">
        <f t="shared" si="36"/>
        <v>|||</v>
      </c>
      <c r="H815" s="835">
        <f t="shared" si="38"/>
        <v>31</v>
      </c>
      <c r="AP815" s="831" t="str">
        <f t="shared" si="37"/>
        <v/>
      </c>
    </row>
    <row r="816" spans="2:42">
      <c r="B816" s="834" t="str">
        <f t="shared" si="36"/>
        <v>|||</v>
      </c>
      <c r="H816" s="835">
        <f t="shared" si="38"/>
        <v>31</v>
      </c>
      <c r="AP816" s="831" t="str">
        <f t="shared" si="37"/>
        <v/>
      </c>
    </row>
    <row r="817" spans="2:42">
      <c r="B817" s="834" t="str">
        <f t="shared" si="36"/>
        <v>|||</v>
      </c>
      <c r="H817" s="835">
        <f t="shared" si="38"/>
        <v>31</v>
      </c>
      <c r="AP817" s="831" t="str">
        <f t="shared" si="37"/>
        <v/>
      </c>
    </row>
    <row r="818" spans="2:42">
      <c r="B818" s="834" t="str">
        <f t="shared" si="36"/>
        <v>|||</v>
      </c>
      <c r="H818" s="835">
        <f t="shared" si="38"/>
        <v>31</v>
      </c>
      <c r="AP818" s="831" t="str">
        <f t="shared" si="37"/>
        <v/>
      </c>
    </row>
    <row r="819" spans="2:42">
      <c r="B819" s="834" t="str">
        <f t="shared" si="36"/>
        <v>|||</v>
      </c>
      <c r="H819" s="835">
        <f t="shared" si="38"/>
        <v>31</v>
      </c>
      <c r="AP819" s="831" t="str">
        <f t="shared" si="37"/>
        <v/>
      </c>
    </row>
    <row r="820" spans="2:42">
      <c r="B820" s="834" t="str">
        <f t="shared" si="36"/>
        <v>|||</v>
      </c>
      <c r="H820" s="835">
        <f t="shared" si="38"/>
        <v>31</v>
      </c>
      <c r="AP820" s="831" t="str">
        <f t="shared" si="37"/>
        <v/>
      </c>
    </row>
    <row r="821" spans="2:42">
      <c r="B821" s="834" t="str">
        <f t="shared" si="36"/>
        <v>|||</v>
      </c>
      <c r="H821" s="835">
        <f t="shared" si="38"/>
        <v>31</v>
      </c>
      <c r="AP821" s="831" t="str">
        <f t="shared" si="37"/>
        <v/>
      </c>
    </row>
    <row r="822" spans="2:42">
      <c r="B822" s="834" t="str">
        <f t="shared" si="36"/>
        <v>|||</v>
      </c>
      <c r="H822" s="835">
        <f t="shared" si="38"/>
        <v>31</v>
      </c>
      <c r="AP822" s="831" t="str">
        <f t="shared" si="37"/>
        <v/>
      </c>
    </row>
    <row r="823" spans="2:42">
      <c r="B823" s="834" t="str">
        <f t="shared" si="36"/>
        <v>|||</v>
      </c>
      <c r="H823" s="835">
        <f t="shared" si="38"/>
        <v>31</v>
      </c>
      <c r="AP823" s="831" t="str">
        <f t="shared" si="37"/>
        <v/>
      </c>
    </row>
    <row r="824" spans="2:42">
      <c r="B824" s="834" t="str">
        <f t="shared" si="36"/>
        <v>|||</v>
      </c>
      <c r="H824" s="835">
        <f t="shared" si="38"/>
        <v>31</v>
      </c>
      <c r="AP824" s="831" t="str">
        <f t="shared" si="37"/>
        <v/>
      </c>
    </row>
    <row r="825" spans="2:42">
      <c r="B825" s="834" t="str">
        <f t="shared" si="36"/>
        <v>|||</v>
      </c>
      <c r="H825" s="835">
        <f t="shared" si="38"/>
        <v>31</v>
      </c>
      <c r="AP825" s="831" t="str">
        <f t="shared" si="37"/>
        <v/>
      </c>
    </row>
    <row r="826" spans="2:42">
      <c r="B826" s="834" t="str">
        <f t="shared" si="36"/>
        <v>|||</v>
      </c>
      <c r="H826" s="835">
        <f t="shared" si="38"/>
        <v>31</v>
      </c>
      <c r="AP826" s="831" t="str">
        <f t="shared" si="37"/>
        <v/>
      </c>
    </row>
    <row r="827" spans="2:42">
      <c r="B827" s="834" t="str">
        <f t="shared" si="36"/>
        <v>|||</v>
      </c>
      <c r="H827" s="835">
        <f t="shared" si="38"/>
        <v>31</v>
      </c>
      <c r="AP827" s="831" t="str">
        <f t="shared" si="37"/>
        <v/>
      </c>
    </row>
    <row r="828" spans="2:42">
      <c r="B828" s="834" t="str">
        <f t="shared" si="36"/>
        <v>|||</v>
      </c>
      <c r="H828" s="835">
        <f t="shared" si="38"/>
        <v>31</v>
      </c>
      <c r="AP828" s="831" t="str">
        <f t="shared" si="37"/>
        <v/>
      </c>
    </row>
    <row r="829" spans="2:42">
      <c r="B829" s="834" t="str">
        <f t="shared" si="36"/>
        <v>|||</v>
      </c>
      <c r="H829" s="835">
        <f t="shared" si="38"/>
        <v>31</v>
      </c>
      <c r="AP829" s="831" t="str">
        <f t="shared" si="37"/>
        <v/>
      </c>
    </row>
    <row r="830" spans="2:42">
      <c r="B830" s="834" t="str">
        <f t="shared" si="36"/>
        <v>|||</v>
      </c>
      <c r="H830" s="835">
        <f t="shared" si="38"/>
        <v>31</v>
      </c>
      <c r="AP830" s="831" t="str">
        <f t="shared" si="37"/>
        <v/>
      </c>
    </row>
    <row r="831" spans="2:42">
      <c r="B831" s="834" t="str">
        <f t="shared" si="36"/>
        <v>|||</v>
      </c>
      <c r="H831" s="835">
        <f t="shared" si="38"/>
        <v>31</v>
      </c>
      <c r="AP831" s="831" t="str">
        <f t="shared" si="37"/>
        <v/>
      </c>
    </row>
    <row r="832" spans="2:42">
      <c r="B832" s="834" t="str">
        <f t="shared" si="36"/>
        <v>|||</v>
      </c>
      <c r="H832" s="835">
        <f t="shared" si="38"/>
        <v>31</v>
      </c>
      <c r="AP832" s="831" t="str">
        <f t="shared" si="37"/>
        <v/>
      </c>
    </row>
    <row r="833" spans="2:42">
      <c r="B833" s="834" t="str">
        <f t="shared" si="36"/>
        <v>|||</v>
      </c>
      <c r="H833" s="835">
        <f t="shared" si="38"/>
        <v>31</v>
      </c>
      <c r="AP833" s="831" t="str">
        <f t="shared" si="37"/>
        <v/>
      </c>
    </row>
    <row r="834" spans="2:42">
      <c r="B834" s="834" t="str">
        <f t="shared" si="36"/>
        <v>|||</v>
      </c>
      <c r="H834" s="835">
        <f t="shared" si="38"/>
        <v>31</v>
      </c>
      <c r="AP834" s="831" t="str">
        <f t="shared" si="37"/>
        <v/>
      </c>
    </row>
    <row r="835" spans="2:42">
      <c r="B835" s="834" t="str">
        <f t="shared" ref="B835:B898" si="39">C835&amp;"|"&amp;D835&amp;"|"&amp;E835&amp;"|"&amp;F835</f>
        <v>|||</v>
      </c>
      <c r="H835" s="835">
        <f t="shared" si="38"/>
        <v>31</v>
      </c>
      <c r="AP835" s="831" t="str">
        <f t="shared" ref="AP835:AP898" si="40">IF(AX835&lt;&gt;"",IF(OR(AX835=3,AX835=4),"Equity","Debt"),"")</f>
        <v/>
      </c>
    </row>
    <row r="836" spans="2:42">
      <c r="B836" s="834" t="str">
        <f t="shared" si="39"/>
        <v>|||</v>
      </c>
      <c r="H836" s="835">
        <f t="shared" ref="H836:H899" si="41">EOMONTH(L836,0)</f>
        <v>31</v>
      </c>
      <c r="AP836" s="831" t="str">
        <f t="shared" si="40"/>
        <v/>
      </c>
    </row>
    <row r="837" spans="2:42">
      <c r="B837" s="834" t="str">
        <f t="shared" si="39"/>
        <v>|||</v>
      </c>
      <c r="H837" s="835">
        <f t="shared" si="41"/>
        <v>31</v>
      </c>
      <c r="AP837" s="831" t="str">
        <f t="shared" si="40"/>
        <v/>
      </c>
    </row>
    <row r="838" spans="2:42">
      <c r="B838" s="834" t="str">
        <f t="shared" si="39"/>
        <v>|||</v>
      </c>
      <c r="H838" s="835">
        <f t="shared" si="41"/>
        <v>31</v>
      </c>
      <c r="AP838" s="831" t="str">
        <f t="shared" si="40"/>
        <v/>
      </c>
    </row>
    <row r="839" spans="2:42">
      <c r="B839" s="834" t="str">
        <f t="shared" si="39"/>
        <v>|||</v>
      </c>
      <c r="H839" s="835">
        <f t="shared" si="41"/>
        <v>31</v>
      </c>
      <c r="AP839" s="831" t="str">
        <f t="shared" si="40"/>
        <v/>
      </c>
    </row>
    <row r="840" spans="2:42">
      <c r="B840" s="834" t="str">
        <f t="shared" si="39"/>
        <v>|||</v>
      </c>
      <c r="H840" s="835">
        <f t="shared" si="41"/>
        <v>31</v>
      </c>
      <c r="AP840" s="831" t="str">
        <f t="shared" si="40"/>
        <v/>
      </c>
    </row>
    <row r="841" spans="2:42">
      <c r="B841" s="834" t="str">
        <f t="shared" si="39"/>
        <v>|||</v>
      </c>
      <c r="H841" s="835">
        <f t="shared" si="41"/>
        <v>31</v>
      </c>
      <c r="AP841" s="831" t="str">
        <f t="shared" si="40"/>
        <v/>
      </c>
    </row>
    <row r="842" spans="2:42">
      <c r="B842" s="834" t="str">
        <f t="shared" si="39"/>
        <v>|||</v>
      </c>
      <c r="H842" s="835">
        <f t="shared" si="41"/>
        <v>31</v>
      </c>
      <c r="AP842" s="831" t="str">
        <f t="shared" si="40"/>
        <v/>
      </c>
    </row>
    <row r="843" spans="2:42">
      <c r="B843" s="834" t="str">
        <f t="shared" si="39"/>
        <v>|||</v>
      </c>
      <c r="H843" s="835">
        <f t="shared" si="41"/>
        <v>31</v>
      </c>
      <c r="AP843" s="831" t="str">
        <f t="shared" si="40"/>
        <v/>
      </c>
    </row>
    <row r="844" spans="2:42">
      <c r="B844" s="834" t="str">
        <f t="shared" si="39"/>
        <v>|||</v>
      </c>
      <c r="H844" s="835">
        <f t="shared" si="41"/>
        <v>31</v>
      </c>
      <c r="AP844" s="831" t="str">
        <f t="shared" si="40"/>
        <v/>
      </c>
    </row>
    <row r="845" spans="2:42">
      <c r="B845" s="834" t="str">
        <f t="shared" si="39"/>
        <v>|||</v>
      </c>
      <c r="H845" s="835">
        <f t="shared" si="41"/>
        <v>31</v>
      </c>
      <c r="AP845" s="831" t="str">
        <f t="shared" si="40"/>
        <v/>
      </c>
    </row>
    <row r="846" spans="2:42">
      <c r="B846" s="834" t="str">
        <f t="shared" si="39"/>
        <v>|||</v>
      </c>
      <c r="H846" s="835">
        <f t="shared" si="41"/>
        <v>31</v>
      </c>
      <c r="AP846" s="831" t="str">
        <f t="shared" si="40"/>
        <v/>
      </c>
    </row>
    <row r="847" spans="2:42">
      <c r="B847" s="834" t="str">
        <f t="shared" si="39"/>
        <v>|||</v>
      </c>
      <c r="H847" s="835">
        <f t="shared" si="41"/>
        <v>31</v>
      </c>
      <c r="AP847" s="831" t="str">
        <f t="shared" si="40"/>
        <v/>
      </c>
    </row>
    <row r="848" spans="2:42">
      <c r="B848" s="834" t="str">
        <f t="shared" si="39"/>
        <v>|||</v>
      </c>
      <c r="H848" s="835">
        <f t="shared" si="41"/>
        <v>31</v>
      </c>
      <c r="AP848" s="831" t="str">
        <f t="shared" si="40"/>
        <v/>
      </c>
    </row>
    <row r="849" spans="2:42">
      <c r="B849" s="834" t="str">
        <f t="shared" si="39"/>
        <v>|||</v>
      </c>
      <c r="H849" s="835">
        <f t="shared" si="41"/>
        <v>31</v>
      </c>
      <c r="AP849" s="831" t="str">
        <f t="shared" si="40"/>
        <v/>
      </c>
    </row>
    <row r="850" spans="2:42">
      <c r="B850" s="834" t="str">
        <f t="shared" si="39"/>
        <v>|||</v>
      </c>
      <c r="H850" s="835">
        <f t="shared" si="41"/>
        <v>31</v>
      </c>
      <c r="AP850" s="831" t="str">
        <f t="shared" si="40"/>
        <v/>
      </c>
    </row>
    <row r="851" spans="2:42">
      <c r="B851" s="834" t="str">
        <f t="shared" si="39"/>
        <v>|||</v>
      </c>
      <c r="H851" s="835">
        <f t="shared" si="41"/>
        <v>31</v>
      </c>
      <c r="AP851" s="831" t="str">
        <f t="shared" si="40"/>
        <v/>
      </c>
    </row>
    <row r="852" spans="2:42">
      <c r="B852" s="834" t="str">
        <f t="shared" si="39"/>
        <v>|||</v>
      </c>
      <c r="H852" s="835">
        <f t="shared" si="41"/>
        <v>31</v>
      </c>
      <c r="AP852" s="831" t="str">
        <f t="shared" si="40"/>
        <v/>
      </c>
    </row>
    <row r="853" spans="2:42">
      <c r="B853" s="834" t="str">
        <f t="shared" si="39"/>
        <v>|||</v>
      </c>
      <c r="H853" s="835">
        <f t="shared" si="41"/>
        <v>31</v>
      </c>
      <c r="AP853" s="831" t="str">
        <f t="shared" si="40"/>
        <v/>
      </c>
    </row>
    <row r="854" spans="2:42">
      <c r="B854" s="834" t="str">
        <f t="shared" si="39"/>
        <v>|||</v>
      </c>
      <c r="H854" s="835">
        <f t="shared" si="41"/>
        <v>31</v>
      </c>
      <c r="AP854" s="831" t="str">
        <f t="shared" si="40"/>
        <v/>
      </c>
    </row>
    <row r="855" spans="2:42">
      <c r="B855" s="834" t="str">
        <f t="shared" si="39"/>
        <v>|||</v>
      </c>
      <c r="H855" s="835">
        <f t="shared" si="41"/>
        <v>31</v>
      </c>
      <c r="AP855" s="831" t="str">
        <f t="shared" si="40"/>
        <v/>
      </c>
    </row>
    <row r="856" spans="2:42">
      <c r="B856" s="834" t="str">
        <f t="shared" si="39"/>
        <v>|||</v>
      </c>
      <c r="H856" s="835">
        <f t="shared" si="41"/>
        <v>31</v>
      </c>
      <c r="AP856" s="831" t="str">
        <f t="shared" si="40"/>
        <v/>
      </c>
    </row>
    <row r="857" spans="2:42">
      <c r="B857" s="834" t="str">
        <f t="shared" si="39"/>
        <v>|||</v>
      </c>
      <c r="H857" s="835">
        <f t="shared" si="41"/>
        <v>31</v>
      </c>
      <c r="AP857" s="831" t="str">
        <f t="shared" si="40"/>
        <v/>
      </c>
    </row>
    <row r="858" spans="2:42">
      <c r="B858" s="834" t="str">
        <f t="shared" si="39"/>
        <v>|||</v>
      </c>
      <c r="H858" s="835">
        <f t="shared" si="41"/>
        <v>31</v>
      </c>
      <c r="AP858" s="831" t="str">
        <f t="shared" si="40"/>
        <v/>
      </c>
    </row>
    <row r="859" spans="2:42">
      <c r="B859" s="834" t="str">
        <f t="shared" si="39"/>
        <v>|||</v>
      </c>
      <c r="H859" s="835">
        <f t="shared" si="41"/>
        <v>31</v>
      </c>
      <c r="AP859" s="831" t="str">
        <f t="shared" si="40"/>
        <v/>
      </c>
    </row>
    <row r="860" spans="2:42">
      <c r="B860" s="834" t="str">
        <f t="shared" si="39"/>
        <v>|||</v>
      </c>
      <c r="H860" s="835">
        <f t="shared" si="41"/>
        <v>31</v>
      </c>
      <c r="AP860" s="831" t="str">
        <f t="shared" si="40"/>
        <v/>
      </c>
    </row>
    <row r="861" spans="2:42">
      <c r="B861" s="834" t="str">
        <f t="shared" si="39"/>
        <v>|||</v>
      </c>
      <c r="H861" s="835">
        <f t="shared" si="41"/>
        <v>31</v>
      </c>
      <c r="AP861" s="831" t="str">
        <f t="shared" si="40"/>
        <v/>
      </c>
    </row>
    <row r="862" spans="2:42">
      <c r="B862" s="834" t="str">
        <f t="shared" si="39"/>
        <v>|||</v>
      </c>
      <c r="H862" s="835">
        <f t="shared" si="41"/>
        <v>31</v>
      </c>
      <c r="AP862" s="831" t="str">
        <f t="shared" si="40"/>
        <v/>
      </c>
    </row>
    <row r="863" spans="2:42">
      <c r="B863" s="834" t="str">
        <f t="shared" si="39"/>
        <v>|||</v>
      </c>
      <c r="H863" s="835">
        <f t="shared" si="41"/>
        <v>31</v>
      </c>
      <c r="AP863" s="831" t="str">
        <f t="shared" si="40"/>
        <v/>
      </c>
    </row>
    <row r="864" spans="2:42">
      <c r="B864" s="834" t="str">
        <f t="shared" si="39"/>
        <v>|||</v>
      </c>
      <c r="H864" s="835">
        <f t="shared" si="41"/>
        <v>31</v>
      </c>
      <c r="AP864" s="831" t="str">
        <f t="shared" si="40"/>
        <v/>
      </c>
    </row>
    <row r="865" spans="2:42">
      <c r="B865" s="834" t="str">
        <f t="shared" si="39"/>
        <v>|||</v>
      </c>
      <c r="H865" s="835">
        <f t="shared" si="41"/>
        <v>31</v>
      </c>
      <c r="AP865" s="831" t="str">
        <f t="shared" si="40"/>
        <v/>
      </c>
    </row>
    <row r="866" spans="2:42">
      <c r="B866" s="834" t="str">
        <f t="shared" si="39"/>
        <v>|||</v>
      </c>
      <c r="H866" s="835">
        <f t="shared" si="41"/>
        <v>31</v>
      </c>
      <c r="AP866" s="831" t="str">
        <f t="shared" si="40"/>
        <v/>
      </c>
    </row>
    <row r="867" spans="2:42">
      <c r="B867" s="834" t="str">
        <f t="shared" si="39"/>
        <v>|||</v>
      </c>
      <c r="H867" s="835">
        <f t="shared" si="41"/>
        <v>31</v>
      </c>
      <c r="AP867" s="831" t="str">
        <f t="shared" si="40"/>
        <v/>
      </c>
    </row>
    <row r="868" spans="2:42">
      <c r="B868" s="834" t="str">
        <f t="shared" si="39"/>
        <v>|||</v>
      </c>
      <c r="H868" s="835">
        <f t="shared" si="41"/>
        <v>31</v>
      </c>
      <c r="AP868" s="831" t="str">
        <f t="shared" si="40"/>
        <v/>
      </c>
    </row>
    <row r="869" spans="2:42">
      <c r="B869" s="834" t="str">
        <f t="shared" si="39"/>
        <v>|||</v>
      </c>
      <c r="H869" s="835">
        <f t="shared" si="41"/>
        <v>31</v>
      </c>
      <c r="AP869" s="831" t="str">
        <f t="shared" si="40"/>
        <v/>
      </c>
    </row>
    <row r="870" spans="2:42">
      <c r="B870" s="834" t="str">
        <f t="shared" si="39"/>
        <v>|||</v>
      </c>
      <c r="H870" s="835">
        <f t="shared" si="41"/>
        <v>31</v>
      </c>
      <c r="AP870" s="831" t="str">
        <f t="shared" si="40"/>
        <v/>
      </c>
    </row>
    <row r="871" spans="2:42">
      <c r="B871" s="834" t="str">
        <f t="shared" si="39"/>
        <v>|||</v>
      </c>
      <c r="H871" s="835">
        <f t="shared" si="41"/>
        <v>31</v>
      </c>
      <c r="AP871" s="831" t="str">
        <f t="shared" si="40"/>
        <v/>
      </c>
    </row>
    <row r="872" spans="2:42">
      <c r="B872" s="834" t="str">
        <f t="shared" si="39"/>
        <v>|||</v>
      </c>
      <c r="H872" s="835">
        <f t="shared" si="41"/>
        <v>31</v>
      </c>
      <c r="AP872" s="831" t="str">
        <f t="shared" si="40"/>
        <v/>
      </c>
    </row>
    <row r="873" spans="2:42">
      <c r="B873" s="834" t="str">
        <f t="shared" si="39"/>
        <v>|||</v>
      </c>
      <c r="H873" s="835">
        <f t="shared" si="41"/>
        <v>31</v>
      </c>
      <c r="AP873" s="831" t="str">
        <f t="shared" si="40"/>
        <v/>
      </c>
    </row>
    <row r="874" spans="2:42">
      <c r="B874" s="834" t="str">
        <f t="shared" si="39"/>
        <v>|||</v>
      </c>
      <c r="H874" s="835">
        <f t="shared" si="41"/>
        <v>31</v>
      </c>
      <c r="AP874" s="831" t="str">
        <f t="shared" si="40"/>
        <v/>
      </c>
    </row>
    <row r="875" spans="2:42">
      <c r="B875" s="834" t="str">
        <f t="shared" si="39"/>
        <v>|||</v>
      </c>
      <c r="H875" s="835">
        <f t="shared" si="41"/>
        <v>31</v>
      </c>
      <c r="AP875" s="831" t="str">
        <f t="shared" si="40"/>
        <v/>
      </c>
    </row>
    <row r="876" spans="2:42">
      <c r="B876" s="834" t="str">
        <f t="shared" si="39"/>
        <v>|||</v>
      </c>
      <c r="H876" s="835">
        <f t="shared" si="41"/>
        <v>31</v>
      </c>
      <c r="AP876" s="831" t="str">
        <f t="shared" si="40"/>
        <v/>
      </c>
    </row>
    <row r="877" spans="2:42">
      <c r="B877" s="834" t="str">
        <f t="shared" si="39"/>
        <v>|||</v>
      </c>
      <c r="H877" s="835">
        <f t="shared" si="41"/>
        <v>31</v>
      </c>
      <c r="AP877" s="831" t="str">
        <f t="shared" si="40"/>
        <v/>
      </c>
    </row>
    <row r="878" spans="2:42">
      <c r="B878" s="834" t="str">
        <f t="shared" si="39"/>
        <v>|||</v>
      </c>
      <c r="H878" s="835">
        <f t="shared" si="41"/>
        <v>31</v>
      </c>
      <c r="AP878" s="831" t="str">
        <f t="shared" si="40"/>
        <v/>
      </c>
    </row>
    <row r="879" spans="2:42">
      <c r="B879" s="834" t="str">
        <f t="shared" si="39"/>
        <v>|||</v>
      </c>
      <c r="H879" s="835">
        <f t="shared" si="41"/>
        <v>31</v>
      </c>
      <c r="AP879" s="831" t="str">
        <f t="shared" si="40"/>
        <v/>
      </c>
    </row>
    <row r="880" spans="2:42">
      <c r="B880" s="834" t="str">
        <f t="shared" si="39"/>
        <v>|||</v>
      </c>
      <c r="H880" s="835">
        <f t="shared" si="41"/>
        <v>31</v>
      </c>
      <c r="AP880" s="831" t="str">
        <f t="shared" si="40"/>
        <v/>
      </c>
    </row>
    <row r="881" spans="2:42">
      <c r="B881" s="834" t="str">
        <f t="shared" si="39"/>
        <v>|||</v>
      </c>
      <c r="H881" s="835">
        <f t="shared" si="41"/>
        <v>31</v>
      </c>
      <c r="AP881" s="831" t="str">
        <f t="shared" si="40"/>
        <v/>
      </c>
    </row>
    <row r="882" spans="2:42">
      <c r="B882" s="834" t="str">
        <f t="shared" si="39"/>
        <v>|||</v>
      </c>
      <c r="H882" s="835">
        <f t="shared" si="41"/>
        <v>31</v>
      </c>
      <c r="AP882" s="831" t="str">
        <f t="shared" si="40"/>
        <v/>
      </c>
    </row>
    <row r="883" spans="2:42">
      <c r="B883" s="834" t="str">
        <f t="shared" si="39"/>
        <v>|||</v>
      </c>
      <c r="H883" s="835">
        <f t="shared" si="41"/>
        <v>31</v>
      </c>
      <c r="AP883" s="831" t="str">
        <f t="shared" si="40"/>
        <v/>
      </c>
    </row>
    <row r="884" spans="2:42">
      <c r="B884" s="834" t="str">
        <f t="shared" si="39"/>
        <v>|||</v>
      </c>
      <c r="H884" s="835">
        <f t="shared" si="41"/>
        <v>31</v>
      </c>
      <c r="AP884" s="831" t="str">
        <f t="shared" si="40"/>
        <v/>
      </c>
    </row>
    <row r="885" spans="2:42">
      <c r="B885" s="834" t="str">
        <f t="shared" si="39"/>
        <v>|||</v>
      </c>
      <c r="H885" s="835">
        <f t="shared" si="41"/>
        <v>31</v>
      </c>
      <c r="AP885" s="831" t="str">
        <f t="shared" si="40"/>
        <v/>
      </c>
    </row>
    <row r="886" spans="2:42">
      <c r="B886" s="834" t="str">
        <f t="shared" si="39"/>
        <v>|||</v>
      </c>
      <c r="H886" s="835">
        <f t="shared" si="41"/>
        <v>31</v>
      </c>
      <c r="AP886" s="831" t="str">
        <f t="shared" si="40"/>
        <v/>
      </c>
    </row>
    <row r="887" spans="2:42">
      <c r="B887" s="834" t="str">
        <f t="shared" si="39"/>
        <v>|||</v>
      </c>
      <c r="H887" s="835">
        <f t="shared" si="41"/>
        <v>31</v>
      </c>
      <c r="AP887" s="831" t="str">
        <f t="shared" si="40"/>
        <v/>
      </c>
    </row>
    <row r="888" spans="2:42">
      <c r="B888" s="834" t="str">
        <f t="shared" si="39"/>
        <v>|||</v>
      </c>
      <c r="H888" s="835">
        <f t="shared" si="41"/>
        <v>31</v>
      </c>
      <c r="AP888" s="831" t="str">
        <f t="shared" si="40"/>
        <v/>
      </c>
    </row>
    <row r="889" spans="2:42">
      <c r="B889" s="834" t="str">
        <f t="shared" si="39"/>
        <v>|||</v>
      </c>
      <c r="H889" s="835">
        <f t="shared" si="41"/>
        <v>31</v>
      </c>
      <c r="AP889" s="831" t="str">
        <f t="shared" si="40"/>
        <v/>
      </c>
    </row>
    <row r="890" spans="2:42">
      <c r="B890" s="834" t="str">
        <f t="shared" si="39"/>
        <v>|||</v>
      </c>
      <c r="H890" s="835">
        <f t="shared" si="41"/>
        <v>31</v>
      </c>
      <c r="AP890" s="831" t="str">
        <f t="shared" si="40"/>
        <v/>
      </c>
    </row>
    <row r="891" spans="2:42">
      <c r="B891" s="834" t="str">
        <f t="shared" si="39"/>
        <v>|||</v>
      </c>
      <c r="H891" s="835">
        <f t="shared" si="41"/>
        <v>31</v>
      </c>
      <c r="AP891" s="831" t="str">
        <f t="shared" si="40"/>
        <v/>
      </c>
    </row>
    <row r="892" spans="2:42">
      <c r="B892" s="834" t="str">
        <f t="shared" si="39"/>
        <v>|||</v>
      </c>
      <c r="H892" s="835">
        <f t="shared" si="41"/>
        <v>31</v>
      </c>
      <c r="AP892" s="831" t="str">
        <f t="shared" si="40"/>
        <v/>
      </c>
    </row>
    <row r="893" spans="2:42">
      <c r="B893" s="834" t="str">
        <f t="shared" si="39"/>
        <v>|||</v>
      </c>
      <c r="H893" s="835">
        <f t="shared" si="41"/>
        <v>31</v>
      </c>
      <c r="AP893" s="831" t="str">
        <f t="shared" si="40"/>
        <v/>
      </c>
    </row>
    <row r="894" spans="2:42">
      <c r="B894" s="834" t="str">
        <f t="shared" si="39"/>
        <v>|||</v>
      </c>
      <c r="H894" s="835">
        <f t="shared" si="41"/>
        <v>31</v>
      </c>
      <c r="AP894" s="831" t="str">
        <f t="shared" si="40"/>
        <v/>
      </c>
    </row>
    <row r="895" spans="2:42">
      <c r="B895" s="834" t="str">
        <f t="shared" si="39"/>
        <v>|||</v>
      </c>
      <c r="H895" s="835">
        <f t="shared" si="41"/>
        <v>31</v>
      </c>
      <c r="AP895" s="831" t="str">
        <f t="shared" si="40"/>
        <v/>
      </c>
    </row>
    <row r="896" spans="2:42">
      <c r="B896" s="834" t="str">
        <f t="shared" si="39"/>
        <v>|||</v>
      </c>
      <c r="H896" s="835">
        <f t="shared" si="41"/>
        <v>31</v>
      </c>
      <c r="AP896" s="831" t="str">
        <f t="shared" si="40"/>
        <v/>
      </c>
    </row>
    <row r="897" spans="2:42">
      <c r="B897" s="834" t="str">
        <f t="shared" si="39"/>
        <v>|||</v>
      </c>
      <c r="H897" s="835">
        <f t="shared" si="41"/>
        <v>31</v>
      </c>
      <c r="AP897" s="831" t="str">
        <f t="shared" si="40"/>
        <v/>
      </c>
    </row>
    <row r="898" spans="2:42">
      <c r="B898" s="834" t="str">
        <f t="shared" si="39"/>
        <v>|||</v>
      </c>
      <c r="H898" s="835">
        <f t="shared" si="41"/>
        <v>31</v>
      </c>
      <c r="AP898" s="831" t="str">
        <f t="shared" si="40"/>
        <v/>
      </c>
    </row>
    <row r="899" spans="2:42">
      <c r="B899" s="834" t="str">
        <f t="shared" ref="B899:B962" si="42">C899&amp;"|"&amp;D899&amp;"|"&amp;E899&amp;"|"&amp;F899</f>
        <v>|||</v>
      </c>
      <c r="H899" s="835">
        <f t="shared" si="41"/>
        <v>31</v>
      </c>
      <c r="AP899" s="831" t="str">
        <f t="shared" ref="AP899:AP962" si="43">IF(AX899&lt;&gt;"",IF(OR(AX899=3,AX899=4),"Equity","Debt"),"")</f>
        <v/>
      </c>
    </row>
    <row r="900" spans="2:42">
      <c r="B900" s="834" t="str">
        <f t="shared" si="42"/>
        <v>|||</v>
      </c>
      <c r="H900" s="835">
        <f t="shared" ref="H900:H963" si="44">EOMONTH(L900,0)</f>
        <v>31</v>
      </c>
      <c r="AP900" s="831" t="str">
        <f t="shared" si="43"/>
        <v/>
      </c>
    </row>
    <row r="901" spans="2:42">
      <c r="B901" s="834" t="str">
        <f t="shared" si="42"/>
        <v>|||</v>
      </c>
      <c r="H901" s="835">
        <f t="shared" si="44"/>
        <v>31</v>
      </c>
      <c r="AP901" s="831" t="str">
        <f t="shared" si="43"/>
        <v/>
      </c>
    </row>
    <row r="902" spans="2:42">
      <c r="B902" s="834" t="str">
        <f t="shared" si="42"/>
        <v>|||</v>
      </c>
      <c r="H902" s="835">
        <f t="shared" si="44"/>
        <v>31</v>
      </c>
      <c r="AP902" s="831" t="str">
        <f t="shared" si="43"/>
        <v/>
      </c>
    </row>
    <row r="903" spans="2:42">
      <c r="B903" s="834" t="str">
        <f t="shared" si="42"/>
        <v>|||</v>
      </c>
      <c r="H903" s="835">
        <f t="shared" si="44"/>
        <v>31</v>
      </c>
      <c r="AP903" s="831" t="str">
        <f t="shared" si="43"/>
        <v/>
      </c>
    </row>
    <row r="904" spans="2:42">
      <c r="B904" s="834" t="str">
        <f t="shared" si="42"/>
        <v>|||</v>
      </c>
      <c r="H904" s="835">
        <f t="shared" si="44"/>
        <v>31</v>
      </c>
      <c r="AP904" s="831" t="str">
        <f t="shared" si="43"/>
        <v/>
      </c>
    </row>
    <row r="905" spans="2:42">
      <c r="B905" s="834" t="str">
        <f t="shared" si="42"/>
        <v>|||</v>
      </c>
      <c r="H905" s="835">
        <f t="shared" si="44"/>
        <v>31</v>
      </c>
      <c r="AP905" s="831" t="str">
        <f t="shared" si="43"/>
        <v/>
      </c>
    </row>
    <row r="906" spans="2:42">
      <c r="B906" s="834" t="str">
        <f t="shared" si="42"/>
        <v>|||</v>
      </c>
      <c r="H906" s="835">
        <f t="shared" si="44"/>
        <v>31</v>
      </c>
      <c r="AP906" s="831" t="str">
        <f t="shared" si="43"/>
        <v/>
      </c>
    </row>
    <row r="907" spans="2:42">
      <c r="B907" s="834" t="str">
        <f t="shared" si="42"/>
        <v>|||</v>
      </c>
      <c r="H907" s="835">
        <f t="shared" si="44"/>
        <v>31</v>
      </c>
      <c r="AP907" s="831" t="str">
        <f t="shared" si="43"/>
        <v/>
      </c>
    </row>
    <row r="908" spans="2:42">
      <c r="B908" s="834" t="str">
        <f t="shared" si="42"/>
        <v>|||</v>
      </c>
      <c r="H908" s="835">
        <f t="shared" si="44"/>
        <v>31</v>
      </c>
      <c r="AP908" s="831" t="str">
        <f t="shared" si="43"/>
        <v/>
      </c>
    </row>
    <row r="909" spans="2:42">
      <c r="B909" s="834" t="str">
        <f t="shared" si="42"/>
        <v>|||</v>
      </c>
      <c r="H909" s="835">
        <f t="shared" si="44"/>
        <v>31</v>
      </c>
      <c r="AP909" s="831" t="str">
        <f t="shared" si="43"/>
        <v/>
      </c>
    </row>
    <row r="910" spans="2:42">
      <c r="B910" s="834" t="str">
        <f t="shared" si="42"/>
        <v>|||</v>
      </c>
      <c r="H910" s="835">
        <f t="shared" si="44"/>
        <v>31</v>
      </c>
      <c r="AP910" s="831" t="str">
        <f t="shared" si="43"/>
        <v/>
      </c>
    </row>
    <row r="911" spans="2:42">
      <c r="B911" s="834" t="str">
        <f t="shared" si="42"/>
        <v>|||</v>
      </c>
      <c r="H911" s="835">
        <f t="shared" si="44"/>
        <v>31</v>
      </c>
      <c r="AP911" s="831" t="str">
        <f t="shared" si="43"/>
        <v/>
      </c>
    </row>
    <row r="912" spans="2:42">
      <c r="B912" s="834" t="str">
        <f t="shared" si="42"/>
        <v>|||</v>
      </c>
      <c r="H912" s="835">
        <f t="shared" si="44"/>
        <v>31</v>
      </c>
      <c r="AP912" s="831" t="str">
        <f t="shared" si="43"/>
        <v/>
      </c>
    </row>
    <row r="913" spans="2:42">
      <c r="B913" s="834" t="str">
        <f t="shared" si="42"/>
        <v>|||</v>
      </c>
      <c r="H913" s="835">
        <f t="shared" si="44"/>
        <v>31</v>
      </c>
      <c r="AP913" s="831" t="str">
        <f t="shared" si="43"/>
        <v/>
      </c>
    </row>
    <row r="914" spans="2:42">
      <c r="B914" s="834" t="str">
        <f t="shared" si="42"/>
        <v>|||</v>
      </c>
      <c r="H914" s="835">
        <f t="shared" si="44"/>
        <v>31</v>
      </c>
      <c r="AP914" s="831" t="str">
        <f t="shared" si="43"/>
        <v/>
      </c>
    </row>
    <row r="915" spans="2:42">
      <c r="B915" s="834" t="str">
        <f t="shared" si="42"/>
        <v>|||</v>
      </c>
      <c r="H915" s="835">
        <f t="shared" si="44"/>
        <v>31</v>
      </c>
      <c r="AP915" s="831" t="str">
        <f t="shared" si="43"/>
        <v/>
      </c>
    </row>
    <row r="916" spans="2:42">
      <c r="B916" s="834" t="str">
        <f t="shared" si="42"/>
        <v>|||</v>
      </c>
      <c r="H916" s="835">
        <f t="shared" si="44"/>
        <v>31</v>
      </c>
      <c r="AP916" s="831" t="str">
        <f t="shared" si="43"/>
        <v/>
      </c>
    </row>
    <row r="917" spans="2:42">
      <c r="B917" s="834" t="str">
        <f t="shared" si="42"/>
        <v>|||</v>
      </c>
      <c r="H917" s="835">
        <f t="shared" si="44"/>
        <v>31</v>
      </c>
      <c r="AP917" s="831" t="str">
        <f t="shared" si="43"/>
        <v/>
      </c>
    </row>
    <row r="918" spans="2:42">
      <c r="B918" s="834" t="str">
        <f t="shared" si="42"/>
        <v>|||</v>
      </c>
      <c r="H918" s="835">
        <f t="shared" si="44"/>
        <v>31</v>
      </c>
      <c r="AP918" s="831" t="str">
        <f t="shared" si="43"/>
        <v/>
      </c>
    </row>
    <row r="919" spans="2:42">
      <c r="B919" s="834" t="str">
        <f t="shared" si="42"/>
        <v>|||</v>
      </c>
      <c r="H919" s="835">
        <f t="shared" si="44"/>
        <v>31</v>
      </c>
      <c r="AP919" s="831" t="str">
        <f t="shared" si="43"/>
        <v/>
      </c>
    </row>
    <row r="920" spans="2:42">
      <c r="B920" s="834" t="str">
        <f t="shared" si="42"/>
        <v>|||</v>
      </c>
      <c r="H920" s="835">
        <f t="shared" si="44"/>
        <v>31</v>
      </c>
      <c r="AP920" s="831" t="str">
        <f t="shared" si="43"/>
        <v/>
      </c>
    </row>
    <row r="921" spans="2:42">
      <c r="B921" s="834" t="str">
        <f t="shared" si="42"/>
        <v>|||</v>
      </c>
      <c r="H921" s="835">
        <f t="shared" si="44"/>
        <v>31</v>
      </c>
      <c r="AP921" s="831" t="str">
        <f t="shared" si="43"/>
        <v/>
      </c>
    </row>
    <row r="922" spans="2:42">
      <c r="B922" s="834" t="str">
        <f t="shared" si="42"/>
        <v>|||</v>
      </c>
      <c r="H922" s="835">
        <f t="shared" si="44"/>
        <v>31</v>
      </c>
      <c r="AP922" s="831" t="str">
        <f t="shared" si="43"/>
        <v/>
      </c>
    </row>
    <row r="923" spans="2:42">
      <c r="B923" s="834" t="str">
        <f t="shared" si="42"/>
        <v>|||</v>
      </c>
      <c r="H923" s="835">
        <f t="shared" si="44"/>
        <v>31</v>
      </c>
      <c r="AP923" s="831" t="str">
        <f t="shared" si="43"/>
        <v/>
      </c>
    </row>
    <row r="924" spans="2:42">
      <c r="B924" s="834" t="str">
        <f t="shared" si="42"/>
        <v>|||</v>
      </c>
      <c r="H924" s="835">
        <f t="shared" si="44"/>
        <v>31</v>
      </c>
      <c r="AP924" s="831" t="str">
        <f t="shared" si="43"/>
        <v/>
      </c>
    </row>
    <row r="925" spans="2:42">
      <c r="B925" s="834" t="str">
        <f t="shared" si="42"/>
        <v>|||</v>
      </c>
      <c r="H925" s="835">
        <f t="shared" si="44"/>
        <v>31</v>
      </c>
      <c r="AP925" s="831" t="str">
        <f t="shared" si="43"/>
        <v/>
      </c>
    </row>
    <row r="926" spans="2:42">
      <c r="B926" s="834" t="str">
        <f t="shared" si="42"/>
        <v>|||</v>
      </c>
      <c r="H926" s="835">
        <f t="shared" si="44"/>
        <v>31</v>
      </c>
      <c r="AP926" s="831" t="str">
        <f t="shared" si="43"/>
        <v/>
      </c>
    </row>
    <row r="927" spans="2:42">
      <c r="B927" s="834" t="str">
        <f t="shared" si="42"/>
        <v>|||</v>
      </c>
      <c r="H927" s="835">
        <f t="shared" si="44"/>
        <v>31</v>
      </c>
      <c r="AP927" s="831" t="str">
        <f t="shared" si="43"/>
        <v/>
      </c>
    </row>
    <row r="928" spans="2:42">
      <c r="B928" s="834" t="str">
        <f t="shared" si="42"/>
        <v>|||</v>
      </c>
      <c r="H928" s="835">
        <f t="shared" si="44"/>
        <v>31</v>
      </c>
      <c r="AP928" s="831" t="str">
        <f t="shared" si="43"/>
        <v/>
      </c>
    </row>
    <row r="929" spans="2:42">
      <c r="B929" s="834" t="str">
        <f t="shared" si="42"/>
        <v>|||</v>
      </c>
      <c r="H929" s="835">
        <f t="shared" si="44"/>
        <v>31</v>
      </c>
      <c r="AP929" s="831" t="str">
        <f t="shared" si="43"/>
        <v/>
      </c>
    </row>
    <row r="930" spans="2:42">
      <c r="B930" s="834" t="str">
        <f t="shared" si="42"/>
        <v>|||</v>
      </c>
      <c r="H930" s="835">
        <f t="shared" si="44"/>
        <v>31</v>
      </c>
      <c r="AP930" s="831" t="str">
        <f t="shared" si="43"/>
        <v/>
      </c>
    </row>
    <row r="931" spans="2:42">
      <c r="B931" s="834" t="str">
        <f t="shared" si="42"/>
        <v>|||</v>
      </c>
      <c r="H931" s="835">
        <f t="shared" si="44"/>
        <v>31</v>
      </c>
      <c r="AP931" s="831" t="str">
        <f t="shared" si="43"/>
        <v/>
      </c>
    </row>
    <row r="932" spans="2:42">
      <c r="B932" s="834" t="str">
        <f t="shared" si="42"/>
        <v>|||</v>
      </c>
      <c r="H932" s="835">
        <f t="shared" si="44"/>
        <v>31</v>
      </c>
      <c r="AP932" s="831" t="str">
        <f t="shared" si="43"/>
        <v/>
      </c>
    </row>
    <row r="933" spans="2:42">
      <c r="B933" s="834" t="str">
        <f t="shared" si="42"/>
        <v>|||</v>
      </c>
      <c r="H933" s="835">
        <f t="shared" si="44"/>
        <v>31</v>
      </c>
      <c r="AP933" s="831" t="str">
        <f t="shared" si="43"/>
        <v/>
      </c>
    </row>
    <row r="934" spans="2:42">
      <c r="B934" s="834" t="str">
        <f t="shared" si="42"/>
        <v>|||</v>
      </c>
      <c r="H934" s="835">
        <f t="shared" si="44"/>
        <v>31</v>
      </c>
      <c r="AP934" s="831" t="str">
        <f t="shared" si="43"/>
        <v/>
      </c>
    </row>
    <row r="935" spans="2:42">
      <c r="B935" s="834" t="str">
        <f t="shared" si="42"/>
        <v>|||</v>
      </c>
      <c r="H935" s="835">
        <f t="shared" si="44"/>
        <v>31</v>
      </c>
      <c r="AP935" s="831" t="str">
        <f t="shared" si="43"/>
        <v/>
      </c>
    </row>
    <row r="936" spans="2:42">
      <c r="B936" s="834" t="str">
        <f t="shared" si="42"/>
        <v>|||</v>
      </c>
      <c r="H936" s="835">
        <f t="shared" si="44"/>
        <v>31</v>
      </c>
      <c r="AP936" s="831" t="str">
        <f t="shared" si="43"/>
        <v/>
      </c>
    </row>
    <row r="937" spans="2:42">
      <c r="B937" s="834" t="str">
        <f t="shared" si="42"/>
        <v>|||</v>
      </c>
      <c r="H937" s="835">
        <f t="shared" si="44"/>
        <v>31</v>
      </c>
      <c r="AP937" s="831" t="str">
        <f t="shared" si="43"/>
        <v/>
      </c>
    </row>
    <row r="938" spans="2:42">
      <c r="B938" s="834" t="str">
        <f t="shared" si="42"/>
        <v>|||</v>
      </c>
      <c r="H938" s="835">
        <f t="shared" si="44"/>
        <v>31</v>
      </c>
      <c r="AP938" s="831" t="str">
        <f t="shared" si="43"/>
        <v/>
      </c>
    </row>
    <row r="939" spans="2:42">
      <c r="B939" s="834" t="str">
        <f t="shared" si="42"/>
        <v>|||</v>
      </c>
      <c r="H939" s="835">
        <f t="shared" si="44"/>
        <v>31</v>
      </c>
      <c r="AP939" s="831" t="str">
        <f t="shared" si="43"/>
        <v/>
      </c>
    </row>
    <row r="940" spans="2:42">
      <c r="B940" s="834" t="str">
        <f t="shared" si="42"/>
        <v>|||</v>
      </c>
      <c r="H940" s="835">
        <f t="shared" si="44"/>
        <v>31</v>
      </c>
      <c r="AP940" s="831" t="str">
        <f t="shared" si="43"/>
        <v/>
      </c>
    </row>
    <row r="941" spans="2:42">
      <c r="B941" s="834" t="str">
        <f t="shared" si="42"/>
        <v>|||</v>
      </c>
      <c r="H941" s="835">
        <f t="shared" si="44"/>
        <v>31</v>
      </c>
      <c r="AP941" s="831" t="str">
        <f t="shared" si="43"/>
        <v/>
      </c>
    </row>
    <row r="942" spans="2:42">
      <c r="B942" s="834" t="str">
        <f t="shared" si="42"/>
        <v>|||</v>
      </c>
      <c r="H942" s="835">
        <f t="shared" si="44"/>
        <v>31</v>
      </c>
      <c r="AP942" s="831" t="str">
        <f t="shared" si="43"/>
        <v/>
      </c>
    </row>
    <row r="943" spans="2:42">
      <c r="B943" s="834" t="str">
        <f t="shared" si="42"/>
        <v>|||</v>
      </c>
      <c r="H943" s="835">
        <f t="shared" si="44"/>
        <v>31</v>
      </c>
      <c r="AP943" s="831" t="str">
        <f t="shared" si="43"/>
        <v/>
      </c>
    </row>
    <row r="944" spans="2:42">
      <c r="B944" s="834" t="str">
        <f t="shared" si="42"/>
        <v>|||</v>
      </c>
      <c r="H944" s="835">
        <f t="shared" si="44"/>
        <v>31</v>
      </c>
      <c r="AP944" s="831" t="str">
        <f t="shared" si="43"/>
        <v/>
      </c>
    </row>
    <row r="945" spans="2:42">
      <c r="B945" s="834" t="str">
        <f t="shared" si="42"/>
        <v>|||</v>
      </c>
      <c r="H945" s="835">
        <f t="shared" si="44"/>
        <v>31</v>
      </c>
      <c r="AP945" s="831" t="str">
        <f t="shared" si="43"/>
        <v/>
      </c>
    </row>
    <row r="946" spans="2:42">
      <c r="B946" s="834" t="str">
        <f t="shared" si="42"/>
        <v>|||</v>
      </c>
      <c r="H946" s="835">
        <f t="shared" si="44"/>
        <v>31</v>
      </c>
      <c r="AP946" s="831" t="str">
        <f t="shared" si="43"/>
        <v/>
      </c>
    </row>
    <row r="947" spans="2:42">
      <c r="B947" s="834" t="str">
        <f t="shared" si="42"/>
        <v>|||</v>
      </c>
      <c r="H947" s="835">
        <f t="shared" si="44"/>
        <v>31</v>
      </c>
      <c r="AP947" s="831" t="str">
        <f t="shared" si="43"/>
        <v/>
      </c>
    </row>
    <row r="948" spans="2:42">
      <c r="B948" s="834" t="str">
        <f t="shared" si="42"/>
        <v>|||</v>
      </c>
      <c r="H948" s="835">
        <f t="shared" si="44"/>
        <v>31</v>
      </c>
      <c r="AP948" s="831" t="str">
        <f t="shared" si="43"/>
        <v/>
      </c>
    </row>
    <row r="949" spans="2:42">
      <c r="B949" s="834" t="str">
        <f t="shared" si="42"/>
        <v>|||</v>
      </c>
      <c r="H949" s="835">
        <f t="shared" si="44"/>
        <v>31</v>
      </c>
      <c r="AP949" s="831" t="str">
        <f t="shared" si="43"/>
        <v/>
      </c>
    </row>
    <row r="950" spans="2:42">
      <c r="B950" s="834" t="str">
        <f t="shared" si="42"/>
        <v>|||</v>
      </c>
      <c r="H950" s="835">
        <f t="shared" si="44"/>
        <v>31</v>
      </c>
      <c r="AP950" s="831" t="str">
        <f t="shared" si="43"/>
        <v/>
      </c>
    </row>
    <row r="951" spans="2:42">
      <c r="B951" s="834" t="str">
        <f t="shared" si="42"/>
        <v>|||</v>
      </c>
      <c r="H951" s="835">
        <f t="shared" si="44"/>
        <v>31</v>
      </c>
      <c r="AP951" s="831" t="str">
        <f t="shared" si="43"/>
        <v/>
      </c>
    </row>
    <row r="952" spans="2:42">
      <c r="B952" s="834" t="str">
        <f t="shared" si="42"/>
        <v>|||</v>
      </c>
      <c r="H952" s="835">
        <f t="shared" si="44"/>
        <v>31</v>
      </c>
      <c r="AP952" s="831" t="str">
        <f t="shared" si="43"/>
        <v/>
      </c>
    </row>
    <row r="953" spans="2:42">
      <c r="B953" s="834" t="str">
        <f t="shared" si="42"/>
        <v>|||</v>
      </c>
      <c r="H953" s="835">
        <f t="shared" si="44"/>
        <v>31</v>
      </c>
      <c r="AP953" s="831" t="str">
        <f t="shared" si="43"/>
        <v/>
      </c>
    </row>
    <row r="954" spans="2:42">
      <c r="B954" s="834" t="str">
        <f t="shared" si="42"/>
        <v>|||</v>
      </c>
      <c r="H954" s="835">
        <f t="shared" si="44"/>
        <v>31</v>
      </c>
      <c r="AP954" s="831" t="str">
        <f t="shared" si="43"/>
        <v/>
      </c>
    </row>
    <row r="955" spans="2:42">
      <c r="B955" s="834" t="str">
        <f t="shared" si="42"/>
        <v>|||</v>
      </c>
      <c r="H955" s="835">
        <f t="shared" si="44"/>
        <v>31</v>
      </c>
      <c r="AP955" s="831" t="str">
        <f t="shared" si="43"/>
        <v/>
      </c>
    </row>
    <row r="956" spans="2:42">
      <c r="B956" s="834" t="str">
        <f t="shared" si="42"/>
        <v>|||</v>
      </c>
      <c r="H956" s="835">
        <f t="shared" si="44"/>
        <v>31</v>
      </c>
      <c r="AP956" s="831" t="str">
        <f t="shared" si="43"/>
        <v/>
      </c>
    </row>
    <row r="957" spans="2:42">
      <c r="B957" s="834" t="str">
        <f t="shared" si="42"/>
        <v>|||</v>
      </c>
      <c r="H957" s="835">
        <f t="shared" si="44"/>
        <v>31</v>
      </c>
      <c r="AP957" s="831" t="str">
        <f t="shared" si="43"/>
        <v/>
      </c>
    </row>
    <row r="958" spans="2:42">
      <c r="B958" s="834" t="str">
        <f t="shared" si="42"/>
        <v>|||</v>
      </c>
      <c r="H958" s="835">
        <f t="shared" si="44"/>
        <v>31</v>
      </c>
      <c r="AP958" s="831" t="str">
        <f t="shared" si="43"/>
        <v/>
      </c>
    </row>
    <row r="959" spans="2:42">
      <c r="B959" s="834" t="str">
        <f t="shared" si="42"/>
        <v>|||</v>
      </c>
      <c r="H959" s="835">
        <f t="shared" si="44"/>
        <v>31</v>
      </c>
      <c r="AP959" s="831" t="str">
        <f t="shared" si="43"/>
        <v/>
      </c>
    </row>
    <row r="960" spans="2:42">
      <c r="B960" s="834" t="str">
        <f t="shared" si="42"/>
        <v>|||</v>
      </c>
      <c r="H960" s="835">
        <f t="shared" si="44"/>
        <v>31</v>
      </c>
      <c r="AP960" s="831" t="str">
        <f t="shared" si="43"/>
        <v/>
      </c>
    </row>
    <row r="961" spans="2:42">
      <c r="B961" s="834" t="str">
        <f t="shared" si="42"/>
        <v>|||</v>
      </c>
      <c r="H961" s="835">
        <f t="shared" si="44"/>
        <v>31</v>
      </c>
      <c r="AP961" s="831" t="str">
        <f t="shared" si="43"/>
        <v/>
      </c>
    </row>
    <row r="962" spans="2:42">
      <c r="B962" s="834" t="str">
        <f t="shared" si="42"/>
        <v>|||</v>
      </c>
      <c r="H962" s="835">
        <f t="shared" si="44"/>
        <v>31</v>
      </c>
      <c r="AP962" s="831" t="str">
        <f t="shared" si="43"/>
        <v/>
      </c>
    </row>
    <row r="963" spans="2:42">
      <c r="B963" s="834" t="str">
        <f t="shared" ref="B963:B1026" si="45">C963&amp;"|"&amp;D963&amp;"|"&amp;E963&amp;"|"&amp;F963</f>
        <v>|||</v>
      </c>
      <c r="H963" s="835">
        <f t="shared" si="44"/>
        <v>31</v>
      </c>
      <c r="AP963" s="831" t="str">
        <f t="shared" ref="AP963:AP1026" si="46">IF(AX963&lt;&gt;"",IF(OR(AX963=3,AX963=4),"Equity","Debt"),"")</f>
        <v/>
      </c>
    </row>
    <row r="964" spans="2:42">
      <c r="B964" s="834" t="str">
        <f t="shared" si="45"/>
        <v>|||</v>
      </c>
      <c r="H964" s="835">
        <f t="shared" ref="H964:H1027" si="47">EOMONTH(L964,0)</f>
        <v>31</v>
      </c>
      <c r="AP964" s="831" t="str">
        <f t="shared" si="46"/>
        <v/>
      </c>
    </row>
    <row r="965" spans="2:42">
      <c r="B965" s="834" t="str">
        <f t="shared" si="45"/>
        <v>|||</v>
      </c>
      <c r="H965" s="835">
        <f t="shared" si="47"/>
        <v>31</v>
      </c>
      <c r="AP965" s="831" t="str">
        <f t="shared" si="46"/>
        <v/>
      </c>
    </row>
    <row r="966" spans="2:42">
      <c r="B966" s="834" t="str">
        <f t="shared" si="45"/>
        <v>|||</v>
      </c>
      <c r="H966" s="835">
        <f t="shared" si="47"/>
        <v>31</v>
      </c>
      <c r="AP966" s="831" t="str">
        <f t="shared" si="46"/>
        <v/>
      </c>
    </row>
    <row r="967" spans="2:42">
      <c r="B967" s="834" t="str">
        <f t="shared" si="45"/>
        <v>|||</v>
      </c>
      <c r="H967" s="835">
        <f t="shared" si="47"/>
        <v>31</v>
      </c>
      <c r="AP967" s="831" t="str">
        <f t="shared" si="46"/>
        <v/>
      </c>
    </row>
    <row r="968" spans="2:42">
      <c r="B968" s="834" t="str">
        <f t="shared" si="45"/>
        <v>|||</v>
      </c>
      <c r="H968" s="835">
        <f t="shared" si="47"/>
        <v>31</v>
      </c>
      <c r="AP968" s="831" t="str">
        <f t="shared" si="46"/>
        <v/>
      </c>
    </row>
    <row r="969" spans="2:42">
      <c r="B969" s="834" t="str">
        <f t="shared" si="45"/>
        <v>|||</v>
      </c>
      <c r="H969" s="835">
        <f t="shared" si="47"/>
        <v>31</v>
      </c>
      <c r="AP969" s="831" t="str">
        <f t="shared" si="46"/>
        <v/>
      </c>
    </row>
    <row r="970" spans="2:42">
      <c r="B970" s="834" t="str">
        <f t="shared" si="45"/>
        <v>|||</v>
      </c>
      <c r="H970" s="835">
        <f t="shared" si="47"/>
        <v>31</v>
      </c>
      <c r="AP970" s="831" t="str">
        <f t="shared" si="46"/>
        <v/>
      </c>
    </row>
    <row r="971" spans="2:42">
      <c r="B971" s="834" t="str">
        <f t="shared" si="45"/>
        <v>|||</v>
      </c>
      <c r="H971" s="835">
        <f t="shared" si="47"/>
        <v>31</v>
      </c>
      <c r="AP971" s="831" t="str">
        <f t="shared" si="46"/>
        <v/>
      </c>
    </row>
    <row r="972" spans="2:42">
      <c r="B972" s="834" t="str">
        <f t="shared" si="45"/>
        <v>|||</v>
      </c>
      <c r="H972" s="835">
        <f t="shared" si="47"/>
        <v>31</v>
      </c>
      <c r="AP972" s="831" t="str">
        <f t="shared" si="46"/>
        <v/>
      </c>
    </row>
    <row r="973" spans="2:42">
      <c r="B973" s="834" t="str">
        <f t="shared" si="45"/>
        <v>|||</v>
      </c>
      <c r="H973" s="835">
        <f t="shared" si="47"/>
        <v>31</v>
      </c>
      <c r="AP973" s="831" t="str">
        <f t="shared" si="46"/>
        <v/>
      </c>
    </row>
    <row r="974" spans="2:42">
      <c r="B974" s="834" t="str">
        <f t="shared" si="45"/>
        <v>|||</v>
      </c>
      <c r="H974" s="835">
        <f t="shared" si="47"/>
        <v>31</v>
      </c>
      <c r="AP974" s="831" t="str">
        <f t="shared" si="46"/>
        <v/>
      </c>
    </row>
    <row r="975" spans="2:42">
      <c r="B975" s="834" t="str">
        <f t="shared" si="45"/>
        <v>|||</v>
      </c>
      <c r="H975" s="835">
        <f t="shared" si="47"/>
        <v>31</v>
      </c>
      <c r="AP975" s="831" t="str">
        <f t="shared" si="46"/>
        <v/>
      </c>
    </row>
    <row r="976" spans="2:42">
      <c r="B976" s="834" t="str">
        <f t="shared" si="45"/>
        <v>|||</v>
      </c>
      <c r="H976" s="835">
        <f t="shared" si="47"/>
        <v>31</v>
      </c>
      <c r="AP976" s="831" t="str">
        <f t="shared" si="46"/>
        <v/>
      </c>
    </row>
    <row r="977" spans="2:42">
      <c r="B977" s="834" t="str">
        <f t="shared" si="45"/>
        <v>|||</v>
      </c>
      <c r="H977" s="835">
        <f t="shared" si="47"/>
        <v>31</v>
      </c>
      <c r="AP977" s="831" t="str">
        <f t="shared" si="46"/>
        <v/>
      </c>
    </row>
    <row r="978" spans="2:42">
      <c r="B978" s="834" t="str">
        <f t="shared" si="45"/>
        <v>|||</v>
      </c>
      <c r="H978" s="835">
        <f t="shared" si="47"/>
        <v>31</v>
      </c>
      <c r="AP978" s="831" t="str">
        <f t="shared" si="46"/>
        <v/>
      </c>
    </row>
    <row r="979" spans="2:42">
      <c r="B979" s="834" t="str">
        <f t="shared" si="45"/>
        <v>|||</v>
      </c>
      <c r="H979" s="835">
        <f t="shared" si="47"/>
        <v>31</v>
      </c>
      <c r="AP979" s="831" t="str">
        <f t="shared" si="46"/>
        <v/>
      </c>
    </row>
    <row r="980" spans="2:42">
      <c r="B980" s="834" t="str">
        <f t="shared" si="45"/>
        <v>|||</v>
      </c>
      <c r="H980" s="835">
        <f t="shared" si="47"/>
        <v>31</v>
      </c>
      <c r="AP980" s="831" t="str">
        <f t="shared" si="46"/>
        <v/>
      </c>
    </row>
    <row r="981" spans="2:42">
      <c r="B981" s="834" t="str">
        <f t="shared" si="45"/>
        <v>|||</v>
      </c>
      <c r="H981" s="835">
        <f t="shared" si="47"/>
        <v>31</v>
      </c>
      <c r="AP981" s="831" t="str">
        <f t="shared" si="46"/>
        <v/>
      </c>
    </row>
    <row r="982" spans="2:42">
      <c r="B982" s="834" t="str">
        <f t="shared" si="45"/>
        <v>|||</v>
      </c>
      <c r="H982" s="835">
        <f t="shared" si="47"/>
        <v>31</v>
      </c>
      <c r="AP982" s="831" t="str">
        <f t="shared" si="46"/>
        <v/>
      </c>
    </row>
    <row r="983" spans="2:42">
      <c r="B983" s="834" t="str">
        <f t="shared" si="45"/>
        <v>|||</v>
      </c>
      <c r="H983" s="835">
        <f t="shared" si="47"/>
        <v>31</v>
      </c>
      <c r="AP983" s="831" t="str">
        <f t="shared" si="46"/>
        <v/>
      </c>
    </row>
    <row r="984" spans="2:42">
      <c r="B984" s="834" t="str">
        <f t="shared" si="45"/>
        <v>|||</v>
      </c>
      <c r="H984" s="835">
        <f t="shared" si="47"/>
        <v>31</v>
      </c>
      <c r="AP984" s="831" t="str">
        <f t="shared" si="46"/>
        <v/>
      </c>
    </row>
    <row r="985" spans="2:42">
      <c r="B985" s="834" t="str">
        <f t="shared" si="45"/>
        <v>|||</v>
      </c>
      <c r="H985" s="835">
        <f t="shared" si="47"/>
        <v>31</v>
      </c>
      <c r="AP985" s="831" t="str">
        <f t="shared" si="46"/>
        <v/>
      </c>
    </row>
    <row r="986" spans="2:42">
      <c r="B986" s="834" t="str">
        <f t="shared" si="45"/>
        <v>|||</v>
      </c>
      <c r="H986" s="835">
        <f t="shared" si="47"/>
        <v>31</v>
      </c>
      <c r="AP986" s="831" t="str">
        <f t="shared" si="46"/>
        <v/>
      </c>
    </row>
    <row r="987" spans="2:42">
      <c r="B987" s="834" t="str">
        <f t="shared" si="45"/>
        <v>|||</v>
      </c>
      <c r="H987" s="835">
        <f t="shared" si="47"/>
        <v>31</v>
      </c>
      <c r="AP987" s="831" t="str">
        <f t="shared" si="46"/>
        <v/>
      </c>
    </row>
    <row r="988" spans="2:42">
      <c r="B988" s="834" t="str">
        <f t="shared" si="45"/>
        <v>|||</v>
      </c>
      <c r="H988" s="835">
        <f t="shared" si="47"/>
        <v>31</v>
      </c>
      <c r="AP988" s="831" t="str">
        <f t="shared" si="46"/>
        <v/>
      </c>
    </row>
    <row r="989" spans="2:42">
      <c r="B989" s="834" t="str">
        <f t="shared" si="45"/>
        <v>|||</v>
      </c>
      <c r="H989" s="835">
        <f t="shared" si="47"/>
        <v>31</v>
      </c>
      <c r="AP989" s="831" t="str">
        <f t="shared" si="46"/>
        <v/>
      </c>
    </row>
    <row r="990" spans="2:42">
      <c r="B990" s="834" t="str">
        <f t="shared" si="45"/>
        <v>|||</v>
      </c>
      <c r="H990" s="835">
        <f t="shared" si="47"/>
        <v>31</v>
      </c>
      <c r="AP990" s="831" t="str">
        <f t="shared" si="46"/>
        <v/>
      </c>
    </row>
    <row r="991" spans="2:42">
      <c r="B991" s="834" t="str">
        <f t="shared" si="45"/>
        <v>|||</v>
      </c>
      <c r="H991" s="835">
        <f t="shared" si="47"/>
        <v>31</v>
      </c>
      <c r="AP991" s="831" t="str">
        <f t="shared" si="46"/>
        <v/>
      </c>
    </row>
    <row r="992" spans="2:42">
      <c r="B992" s="834" t="str">
        <f t="shared" si="45"/>
        <v>|||</v>
      </c>
      <c r="H992" s="835">
        <f t="shared" si="47"/>
        <v>31</v>
      </c>
      <c r="AP992" s="831" t="str">
        <f t="shared" si="46"/>
        <v/>
      </c>
    </row>
    <row r="993" spans="2:42">
      <c r="B993" s="834" t="str">
        <f t="shared" si="45"/>
        <v>|||</v>
      </c>
      <c r="H993" s="835">
        <f t="shared" si="47"/>
        <v>31</v>
      </c>
      <c r="AP993" s="831" t="str">
        <f t="shared" si="46"/>
        <v/>
      </c>
    </row>
    <row r="994" spans="2:42">
      <c r="B994" s="834" t="str">
        <f t="shared" si="45"/>
        <v>|||</v>
      </c>
      <c r="H994" s="835">
        <f t="shared" si="47"/>
        <v>31</v>
      </c>
      <c r="AP994" s="831" t="str">
        <f t="shared" si="46"/>
        <v/>
      </c>
    </row>
    <row r="995" spans="2:42">
      <c r="B995" s="834" t="str">
        <f t="shared" si="45"/>
        <v>|||</v>
      </c>
      <c r="H995" s="835">
        <f t="shared" si="47"/>
        <v>31</v>
      </c>
      <c r="AP995" s="831" t="str">
        <f t="shared" si="46"/>
        <v/>
      </c>
    </row>
    <row r="996" spans="2:42">
      <c r="B996" s="834" t="str">
        <f t="shared" si="45"/>
        <v>|||</v>
      </c>
      <c r="H996" s="835">
        <f t="shared" si="47"/>
        <v>31</v>
      </c>
      <c r="AP996" s="831" t="str">
        <f t="shared" si="46"/>
        <v/>
      </c>
    </row>
    <row r="997" spans="2:42">
      <c r="B997" s="834" t="str">
        <f t="shared" si="45"/>
        <v>|||</v>
      </c>
      <c r="H997" s="835">
        <f t="shared" si="47"/>
        <v>31</v>
      </c>
      <c r="AP997" s="831" t="str">
        <f t="shared" si="46"/>
        <v/>
      </c>
    </row>
    <row r="998" spans="2:42">
      <c r="B998" s="834" t="str">
        <f t="shared" si="45"/>
        <v>|||</v>
      </c>
      <c r="H998" s="835">
        <f t="shared" si="47"/>
        <v>31</v>
      </c>
      <c r="AP998" s="831" t="str">
        <f t="shared" si="46"/>
        <v/>
      </c>
    </row>
    <row r="999" spans="2:42">
      <c r="B999" s="834" t="str">
        <f t="shared" si="45"/>
        <v>|||</v>
      </c>
      <c r="H999" s="835">
        <f t="shared" si="47"/>
        <v>31</v>
      </c>
      <c r="AP999" s="831" t="str">
        <f t="shared" si="46"/>
        <v/>
      </c>
    </row>
    <row r="1000" spans="2:42">
      <c r="B1000" s="834" t="str">
        <f t="shared" si="45"/>
        <v>|||</v>
      </c>
      <c r="H1000" s="835">
        <f t="shared" si="47"/>
        <v>31</v>
      </c>
      <c r="AP1000" s="831" t="str">
        <f t="shared" si="46"/>
        <v/>
      </c>
    </row>
    <row r="1001" spans="2:42">
      <c r="B1001" s="834" t="str">
        <f t="shared" si="45"/>
        <v>|||</v>
      </c>
      <c r="H1001" s="835">
        <f t="shared" si="47"/>
        <v>31</v>
      </c>
      <c r="AP1001" s="831" t="str">
        <f t="shared" si="46"/>
        <v/>
      </c>
    </row>
    <row r="1002" spans="2:42">
      <c r="B1002" s="834" t="str">
        <f t="shared" si="45"/>
        <v>|||</v>
      </c>
      <c r="H1002" s="835">
        <f t="shared" si="47"/>
        <v>31</v>
      </c>
      <c r="AP1002" s="831" t="str">
        <f t="shared" si="46"/>
        <v/>
      </c>
    </row>
    <row r="1003" spans="2:42">
      <c r="B1003" s="834" t="str">
        <f t="shared" si="45"/>
        <v>|||</v>
      </c>
      <c r="H1003" s="835">
        <f t="shared" si="47"/>
        <v>31</v>
      </c>
      <c r="AP1003" s="831" t="str">
        <f t="shared" si="46"/>
        <v/>
      </c>
    </row>
    <row r="1004" spans="2:42">
      <c r="B1004" s="834" t="str">
        <f t="shared" si="45"/>
        <v>|||</v>
      </c>
      <c r="H1004" s="835">
        <f t="shared" si="47"/>
        <v>31</v>
      </c>
      <c r="AP1004" s="831" t="str">
        <f t="shared" si="46"/>
        <v/>
      </c>
    </row>
    <row r="1005" spans="2:42">
      <c r="B1005" s="834" t="str">
        <f t="shared" si="45"/>
        <v>|||</v>
      </c>
      <c r="H1005" s="835">
        <f t="shared" si="47"/>
        <v>31</v>
      </c>
      <c r="AP1005" s="831" t="str">
        <f t="shared" si="46"/>
        <v/>
      </c>
    </row>
    <row r="1006" spans="2:42">
      <c r="B1006" s="834" t="str">
        <f t="shared" si="45"/>
        <v>|||</v>
      </c>
      <c r="H1006" s="835">
        <f t="shared" si="47"/>
        <v>31</v>
      </c>
      <c r="AP1006" s="831" t="str">
        <f t="shared" si="46"/>
        <v/>
      </c>
    </row>
    <row r="1007" spans="2:42">
      <c r="B1007" s="834" t="str">
        <f t="shared" si="45"/>
        <v>|||</v>
      </c>
      <c r="H1007" s="835">
        <f t="shared" si="47"/>
        <v>31</v>
      </c>
      <c r="AP1007" s="831" t="str">
        <f t="shared" si="46"/>
        <v/>
      </c>
    </row>
    <row r="1008" spans="2:42">
      <c r="B1008" s="834" t="str">
        <f t="shared" si="45"/>
        <v>|||</v>
      </c>
      <c r="H1008" s="835">
        <f t="shared" si="47"/>
        <v>31</v>
      </c>
      <c r="AP1008" s="831" t="str">
        <f t="shared" si="46"/>
        <v/>
      </c>
    </row>
    <row r="1009" spans="2:42">
      <c r="B1009" s="834" t="str">
        <f t="shared" si="45"/>
        <v>|||</v>
      </c>
      <c r="H1009" s="835">
        <f t="shared" si="47"/>
        <v>31</v>
      </c>
      <c r="AP1009" s="831" t="str">
        <f t="shared" si="46"/>
        <v/>
      </c>
    </row>
    <row r="1010" spans="2:42">
      <c r="B1010" s="834" t="str">
        <f t="shared" si="45"/>
        <v>|||</v>
      </c>
      <c r="H1010" s="835">
        <f t="shared" si="47"/>
        <v>31</v>
      </c>
      <c r="AP1010" s="831" t="str">
        <f t="shared" si="46"/>
        <v/>
      </c>
    </row>
    <row r="1011" spans="2:42">
      <c r="B1011" s="834" t="str">
        <f t="shared" si="45"/>
        <v>|||</v>
      </c>
      <c r="H1011" s="835">
        <f t="shared" si="47"/>
        <v>31</v>
      </c>
      <c r="AP1011" s="831" t="str">
        <f t="shared" si="46"/>
        <v/>
      </c>
    </row>
    <row r="1012" spans="2:42">
      <c r="B1012" s="834" t="str">
        <f t="shared" si="45"/>
        <v>|||</v>
      </c>
      <c r="H1012" s="835">
        <f t="shared" si="47"/>
        <v>31</v>
      </c>
      <c r="AP1012" s="831" t="str">
        <f t="shared" si="46"/>
        <v/>
      </c>
    </row>
    <row r="1013" spans="2:42">
      <c r="B1013" s="834" t="str">
        <f t="shared" si="45"/>
        <v>|||</v>
      </c>
      <c r="H1013" s="835">
        <f t="shared" si="47"/>
        <v>31</v>
      </c>
      <c r="AP1013" s="831" t="str">
        <f t="shared" si="46"/>
        <v/>
      </c>
    </row>
    <row r="1014" spans="2:42">
      <c r="B1014" s="834" t="str">
        <f t="shared" si="45"/>
        <v>|||</v>
      </c>
      <c r="H1014" s="835">
        <f t="shared" si="47"/>
        <v>31</v>
      </c>
      <c r="AP1014" s="831" t="str">
        <f t="shared" si="46"/>
        <v/>
      </c>
    </row>
    <row r="1015" spans="2:42">
      <c r="B1015" s="834" t="str">
        <f t="shared" si="45"/>
        <v>|||</v>
      </c>
      <c r="H1015" s="835">
        <f t="shared" si="47"/>
        <v>31</v>
      </c>
      <c r="AP1015" s="831" t="str">
        <f t="shared" si="46"/>
        <v/>
      </c>
    </row>
    <row r="1016" spans="2:42">
      <c r="B1016" s="834" t="str">
        <f t="shared" si="45"/>
        <v>|||</v>
      </c>
      <c r="H1016" s="835">
        <f t="shared" si="47"/>
        <v>31</v>
      </c>
      <c r="AP1016" s="831" t="str">
        <f t="shared" si="46"/>
        <v/>
      </c>
    </row>
    <row r="1017" spans="2:42">
      <c r="B1017" s="834" t="str">
        <f t="shared" si="45"/>
        <v>|||</v>
      </c>
      <c r="H1017" s="835">
        <f t="shared" si="47"/>
        <v>31</v>
      </c>
      <c r="AP1017" s="831" t="str">
        <f t="shared" si="46"/>
        <v/>
      </c>
    </row>
    <row r="1018" spans="2:42">
      <c r="B1018" s="834" t="str">
        <f t="shared" si="45"/>
        <v>|||</v>
      </c>
      <c r="H1018" s="835">
        <f t="shared" si="47"/>
        <v>31</v>
      </c>
      <c r="AP1018" s="831" t="str">
        <f t="shared" si="46"/>
        <v/>
      </c>
    </row>
    <row r="1019" spans="2:42">
      <c r="B1019" s="834" t="str">
        <f t="shared" si="45"/>
        <v>|||</v>
      </c>
      <c r="H1019" s="835">
        <f t="shared" si="47"/>
        <v>31</v>
      </c>
      <c r="AP1019" s="831" t="str">
        <f t="shared" si="46"/>
        <v/>
      </c>
    </row>
    <row r="1020" spans="2:42">
      <c r="B1020" s="834" t="str">
        <f t="shared" si="45"/>
        <v>|||</v>
      </c>
      <c r="H1020" s="835">
        <f t="shared" si="47"/>
        <v>31</v>
      </c>
      <c r="AP1020" s="831" t="str">
        <f t="shared" si="46"/>
        <v/>
      </c>
    </row>
    <row r="1021" spans="2:42">
      <c r="B1021" s="834" t="str">
        <f t="shared" si="45"/>
        <v>|||</v>
      </c>
      <c r="H1021" s="835">
        <f t="shared" si="47"/>
        <v>31</v>
      </c>
      <c r="AP1021" s="831" t="str">
        <f t="shared" si="46"/>
        <v/>
      </c>
    </row>
    <row r="1022" spans="2:42">
      <c r="B1022" s="834" t="str">
        <f t="shared" si="45"/>
        <v>|||</v>
      </c>
      <c r="H1022" s="835">
        <f t="shared" si="47"/>
        <v>31</v>
      </c>
      <c r="AP1022" s="831" t="str">
        <f t="shared" si="46"/>
        <v/>
      </c>
    </row>
    <row r="1023" spans="2:42">
      <c r="B1023" s="834" t="str">
        <f t="shared" si="45"/>
        <v>|||</v>
      </c>
      <c r="H1023" s="835">
        <f t="shared" si="47"/>
        <v>31</v>
      </c>
      <c r="AP1023" s="831" t="str">
        <f t="shared" si="46"/>
        <v/>
      </c>
    </row>
    <row r="1024" spans="2:42">
      <c r="B1024" s="834" t="str">
        <f t="shared" si="45"/>
        <v>|||</v>
      </c>
      <c r="H1024" s="835">
        <f t="shared" si="47"/>
        <v>31</v>
      </c>
      <c r="AP1024" s="831" t="str">
        <f t="shared" si="46"/>
        <v/>
      </c>
    </row>
    <row r="1025" spans="2:42">
      <c r="B1025" s="834" t="str">
        <f t="shared" si="45"/>
        <v>|||</v>
      </c>
      <c r="H1025" s="835">
        <f t="shared" si="47"/>
        <v>31</v>
      </c>
      <c r="AP1025" s="831" t="str">
        <f t="shared" si="46"/>
        <v/>
      </c>
    </row>
    <row r="1026" spans="2:42">
      <c r="B1026" s="834" t="str">
        <f t="shared" si="45"/>
        <v>|||</v>
      </c>
      <c r="H1026" s="835">
        <f t="shared" si="47"/>
        <v>31</v>
      </c>
      <c r="AP1026" s="831" t="str">
        <f t="shared" si="46"/>
        <v/>
      </c>
    </row>
    <row r="1027" spans="2:42">
      <c r="B1027" s="834" t="str">
        <f t="shared" ref="B1027:B1090" si="48">C1027&amp;"|"&amp;D1027&amp;"|"&amp;E1027&amp;"|"&amp;F1027</f>
        <v>|||</v>
      </c>
      <c r="H1027" s="835">
        <f t="shared" si="47"/>
        <v>31</v>
      </c>
      <c r="AP1027" s="831" t="str">
        <f t="shared" ref="AP1027:AP1090" si="49">IF(AX1027&lt;&gt;"",IF(OR(AX1027=3,AX1027=4),"Equity","Debt"),"")</f>
        <v/>
      </c>
    </row>
    <row r="1028" spans="2:42">
      <c r="B1028" s="834" t="str">
        <f t="shared" si="48"/>
        <v>|||</v>
      </c>
      <c r="H1028" s="835">
        <f t="shared" ref="H1028:H1091" si="50">EOMONTH(L1028,0)</f>
        <v>31</v>
      </c>
      <c r="AP1028" s="831" t="str">
        <f t="shared" si="49"/>
        <v/>
      </c>
    </row>
    <row r="1029" spans="2:42">
      <c r="B1029" s="834" t="str">
        <f t="shared" si="48"/>
        <v>|||</v>
      </c>
      <c r="H1029" s="835">
        <f t="shared" si="50"/>
        <v>31</v>
      </c>
      <c r="AP1029" s="831" t="str">
        <f t="shared" si="49"/>
        <v/>
      </c>
    </row>
    <row r="1030" spans="2:42">
      <c r="B1030" s="834" t="str">
        <f t="shared" si="48"/>
        <v>|||</v>
      </c>
      <c r="H1030" s="835">
        <f t="shared" si="50"/>
        <v>31</v>
      </c>
      <c r="AP1030" s="831" t="str">
        <f t="shared" si="49"/>
        <v/>
      </c>
    </row>
    <row r="1031" spans="2:42">
      <c r="B1031" s="834" t="str">
        <f t="shared" si="48"/>
        <v>|||</v>
      </c>
      <c r="H1031" s="835">
        <f t="shared" si="50"/>
        <v>31</v>
      </c>
      <c r="AP1031" s="831" t="str">
        <f t="shared" si="49"/>
        <v/>
      </c>
    </row>
    <row r="1032" spans="2:42">
      <c r="B1032" s="834" t="str">
        <f t="shared" si="48"/>
        <v>|||</v>
      </c>
      <c r="H1032" s="835">
        <f t="shared" si="50"/>
        <v>31</v>
      </c>
      <c r="AP1032" s="831" t="str">
        <f t="shared" si="49"/>
        <v/>
      </c>
    </row>
    <row r="1033" spans="2:42">
      <c r="B1033" s="834" t="str">
        <f t="shared" si="48"/>
        <v>|||</v>
      </c>
      <c r="H1033" s="835">
        <f t="shared" si="50"/>
        <v>31</v>
      </c>
      <c r="AP1033" s="831" t="str">
        <f t="shared" si="49"/>
        <v/>
      </c>
    </row>
    <row r="1034" spans="2:42">
      <c r="B1034" s="834" t="str">
        <f t="shared" si="48"/>
        <v>|||</v>
      </c>
      <c r="H1034" s="835">
        <f t="shared" si="50"/>
        <v>31</v>
      </c>
      <c r="AP1034" s="831" t="str">
        <f t="shared" si="49"/>
        <v/>
      </c>
    </row>
    <row r="1035" spans="2:42">
      <c r="B1035" s="834" t="str">
        <f t="shared" si="48"/>
        <v>|||</v>
      </c>
      <c r="H1035" s="835">
        <f t="shared" si="50"/>
        <v>31</v>
      </c>
      <c r="AP1035" s="831" t="str">
        <f t="shared" si="49"/>
        <v/>
      </c>
    </row>
    <row r="1036" spans="2:42">
      <c r="B1036" s="834" t="str">
        <f t="shared" si="48"/>
        <v>|||</v>
      </c>
      <c r="H1036" s="835">
        <f t="shared" si="50"/>
        <v>31</v>
      </c>
      <c r="AP1036" s="831" t="str">
        <f t="shared" si="49"/>
        <v/>
      </c>
    </row>
    <row r="1037" spans="2:42">
      <c r="B1037" s="834" t="str">
        <f t="shared" si="48"/>
        <v>|||</v>
      </c>
      <c r="H1037" s="835">
        <f t="shared" si="50"/>
        <v>31</v>
      </c>
      <c r="AP1037" s="831" t="str">
        <f t="shared" si="49"/>
        <v/>
      </c>
    </row>
    <row r="1038" spans="2:42">
      <c r="B1038" s="834" t="str">
        <f t="shared" si="48"/>
        <v>|||</v>
      </c>
      <c r="H1038" s="835">
        <f t="shared" si="50"/>
        <v>31</v>
      </c>
      <c r="AP1038" s="831" t="str">
        <f t="shared" si="49"/>
        <v/>
      </c>
    </row>
    <row r="1039" spans="2:42">
      <c r="B1039" s="834" t="str">
        <f t="shared" si="48"/>
        <v>|||</v>
      </c>
      <c r="H1039" s="835">
        <f t="shared" si="50"/>
        <v>31</v>
      </c>
      <c r="AP1039" s="831" t="str">
        <f t="shared" si="49"/>
        <v/>
      </c>
    </row>
    <row r="1040" spans="2:42">
      <c r="B1040" s="834" t="str">
        <f t="shared" si="48"/>
        <v>|||</v>
      </c>
      <c r="H1040" s="835">
        <f t="shared" si="50"/>
        <v>31</v>
      </c>
      <c r="AP1040" s="831" t="str">
        <f t="shared" si="49"/>
        <v/>
      </c>
    </row>
    <row r="1041" spans="2:42">
      <c r="B1041" s="834" t="str">
        <f t="shared" si="48"/>
        <v>|||</v>
      </c>
      <c r="H1041" s="835">
        <f t="shared" si="50"/>
        <v>31</v>
      </c>
      <c r="AP1041" s="831" t="str">
        <f t="shared" si="49"/>
        <v/>
      </c>
    </row>
    <row r="1042" spans="2:42">
      <c r="B1042" s="834" t="str">
        <f t="shared" si="48"/>
        <v>|||</v>
      </c>
      <c r="H1042" s="835">
        <f t="shared" si="50"/>
        <v>31</v>
      </c>
      <c r="AP1042" s="831" t="str">
        <f t="shared" si="49"/>
        <v/>
      </c>
    </row>
    <row r="1043" spans="2:42">
      <c r="B1043" s="834" t="str">
        <f t="shared" si="48"/>
        <v>|||</v>
      </c>
      <c r="H1043" s="835">
        <f t="shared" si="50"/>
        <v>31</v>
      </c>
      <c r="AP1043" s="831" t="str">
        <f t="shared" si="49"/>
        <v/>
      </c>
    </row>
    <row r="1044" spans="2:42">
      <c r="B1044" s="834" t="str">
        <f t="shared" si="48"/>
        <v>|||</v>
      </c>
      <c r="H1044" s="835">
        <f t="shared" si="50"/>
        <v>31</v>
      </c>
      <c r="AP1044" s="831" t="str">
        <f t="shared" si="49"/>
        <v/>
      </c>
    </row>
    <row r="1045" spans="2:42">
      <c r="B1045" s="834" t="str">
        <f t="shared" si="48"/>
        <v>|||</v>
      </c>
      <c r="H1045" s="835">
        <f t="shared" si="50"/>
        <v>31</v>
      </c>
      <c r="AP1045" s="831" t="str">
        <f t="shared" si="49"/>
        <v/>
      </c>
    </row>
    <row r="1046" spans="2:42">
      <c r="B1046" s="834" t="str">
        <f t="shared" si="48"/>
        <v>|||</v>
      </c>
      <c r="H1046" s="835">
        <f t="shared" si="50"/>
        <v>31</v>
      </c>
      <c r="AP1046" s="831" t="str">
        <f t="shared" si="49"/>
        <v/>
      </c>
    </row>
    <row r="1047" spans="2:42">
      <c r="B1047" s="834" t="str">
        <f t="shared" si="48"/>
        <v>|||</v>
      </c>
      <c r="H1047" s="835">
        <f t="shared" si="50"/>
        <v>31</v>
      </c>
      <c r="AP1047" s="831" t="str">
        <f t="shared" si="49"/>
        <v/>
      </c>
    </row>
    <row r="1048" spans="2:42">
      <c r="B1048" s="834" t="str">
        <f t="shared" si="48"/>
        <v>|||</v>
      </c>
      <c r="H1048" s="835">
        <f t="shared" si="50"/>
        <v>31</v>
      </c>
      <c r="AP1048" s="831" t="str">
        <f t="shared" si="49"/>
        <v/>
      </c>
    </row>
    <row r="1049" spans="2:42">
      <c r="B1049" s="834" t="str">
        <f t="shared" si="48"/>
        <v>|||</v>
      </c>
      <c r="H1049" s="835">
        <f t="shared" si="50"/>
        <v>31</v>
      </c>
      <c r="AP1049" s="831" t="str">
        <f t="shared" si="49"/>
        <v/>
      </c>
    </row>
    <row r="1050" spans="2:42">
      <c r="B1050" s="834" t="str">
        <f t="shared" si="48"/>
        <v>|||</v>
      </c>
      <c r="H1050" s="835">
        <f t="shared" si="50"/>
        <v>31</v>
      </c>
      <c r="AP1050" s="831" t="str">
        <f t="shared" si="49"/>
        <v/>
      </c>
    </row>
    <row r="1051" spans="2:42">
      <c r="B1051" s="834" t="str">
        <f t="shared" si="48"/>
        <v>|||</v>
      </c>
      <c r="H1051" s="835">
        <f t="shared" si="50"/>
        <v>31</v>
      </c>
      <c r="AP1051" s="831" t="str">
        <f t="shared" si="49"/>
        <v/>
      </c>
    </row>
    <row r="1052" spans="2:42">
      <c r="B1052" s="834" t="str">
        <f t="shared" si="48"/>
        <v>|||</v>
      </c>
      <c r="H1052" s="835">
        <f t="shared" si="50"/>
        <v>31</v>
      </c>
      <c r="AP1052" s="831" t="str">
        <f t="shared" si="49"/>
        <v/>
      </c>
    </row>
    <row r="1053" spans="2:42">
      <c r="B1053" s="834" t="str">
        <f t="shared" si="48"/>
        <v>|||</v>
      </c>
      <c r="H1053" s="835">
        <f t="shared" si="50"/>
        <v>31</v>
      </c>
      <c r="AP1053" s="831" t="str">
        <f t="shared" si="49"/>
        <v/>
      </c>
    </row>
    <row r="1054" spans="2:42">
      <c r="B1054" s="834" t="str">
        <f t="shared" si="48"/>
        <v>|||</v>
      </c>
      <c r="H1054" s="835">
        <f t="shared" si="50"/>
        <v>31</v>
      </c>
      <c r="AP1054" s="831" t="str">
        <f t="shared" si="49"/>
        <v/>
      </c>
    </row>
    <row r="1055" spans="2:42">
      <c r="B1055" s="834" t="str">
        <f t="shared" si="48"/>
        <v>|||</v>
      </c>
      <c r="H1055" s="835">
        <f t="shared" si="50"/>
        <v>31</v>
      </c>
      <c r="AP1055" s="831" t="str">
        <f t="shared" si="49"/>
        <v/>
      </c>
    </row>
    <row r="1056" spans="2:42">
      <c r="B1056" s="834" t="str">
        <f t="shared" si="48"/>
        <v>|||</v>
      </c>
      <c r="H1056" s="835">
        <f t="shared" si="50"/>
        <v>31</v>
      </c>
      <c r="AP1056" s="831" t="str">
        <f t="shared" si="49"/>
        <v/>
      </c>
    </row>
    <row r="1057" spans="2:42">
      <c r="B1057" s="834" t="str">
        <f t="shared" si="48"/>
        <v>|||</v>
      </c>
      <c r="H1057" s="835">
        <f t="shared" si="50"/>
        <v>31</v>
      </c>
      <c r="AP1057" s="831" t="str">
        <f t="shared" si="49"/>
        <v/>
      </c>
    </row>
    <row r="1058" spans="2:42">
      <c r="B1058" s="834" t="str">
        <f t="shared" si="48"/>
        <v>|||</v>
      </c>
      <c r="H1058" s="835">
        <f t="shared" si="50"/>
        <v>31</v>
      </c>
      <c r="AP1058" s="831" t="str">
        <f t="shared" si="49"/>
        <v/>
      </c>
    </row>
    <row r="1059" spans="2:42">
      <c r="B1059" s="834" t="str">
        <f t="shared" si="48"/>
        <v>|||</v>
      </c>
      <c r="H1059" s="835">
        <f t="shared" si="50"/>
        <v>31</v>
      </c>
      <c r="AP1059" s="831" t="str">
        <f t="shared" si="49"/>
        <v/>
      </c>
    </row>
    <row r="1060" spans="2:42">
      <c r="B1060" s="834" t="str">
        <f t="shared" si="48"/>
        <v>|||</v>
      </c>
      <c r="H1060" s="835">
        <f t="shared" si="50"/>
        <v>31</v>
      </c>
      <c r="AP1060" s="831" t="str">
        <f t="shared" si="49"/>
        <v/>
      </c>
    </row>
    <row r="1061" spans="2:42">
      <c r="B1061" s="834" t="str">
        <f t="shared" si="48"/>
        <v>|||</v>
      </c>
      <c r="H1061" s="835">
        <f t="shared" si="50"/>
        <v>31</v>
      </c>
      <c r="AP1061" s="831" t="str">
        <f t="shared" si="49"/>
        <v/>
      </c>
    </row>
    <row r="1062" spans="2:42">
      <c r="B1062" s="834" t="str">
        <f t="shared" si="48"/>
        <v>|||</v>
      </c>
      <c r="H1062" s="835">
        <f t="shared" si="50"/>
        <v>31</v>
      </c>
      <c r="AP1062" s="831" t="str">
        <f t="shared" si="49"/>
        <v/>
      </c>
    </row>
    <row r="1063" spans="2:42">
      <c r="B1063" s="834" t="str">
        <f t="shared" si="48"/>
        <v>|||</v>
      </c>
      <c r="H1063" s="835">
        <f t="shared" si="50"/>
        <v>31</v>
      </c>
      <c r="AP1063" s="831" t="str">
        <f t="shared" si="49"/>
        <v/>
      </c>
    </row>
    <row r="1064" spans="2:42">
      <c r="B1064" s="834" t="str">
        <f t="shared" si="48"/>
        <v>|||</v>
      </c>
      <c r="H1064" s="835">
        <f t="shared" si="50"/>
        <v>31</v>
      </c>
      <c r="AP1064" s="831" t="str">
        <f t="shared" si="49"/>
        <v/>
      </c>
    </row>
    <row r="1065" spans="2:42">
      <c r="B1065" s="834" t="str">
        <f t="shared" si="48"/>
        <v>|||</v>
      </c>
      <c r="H1065" s="835">
        <f t="shared" si="50"/>
        <v>31</v>
      </c>
      <c r="AP1065" s="831" t="str">
        <f t="shared" si="49"/>
        <v/>
      </c>
    </row>
    <row r="1066" spans="2:42">
      <c r="B1066" s="834" t="str">
        <f t="shared" si="48"/>
        <v>|||</v>
      </c>
      <c r="H1066" s="835">
        <f t="shared" si="50"/>
        <v>31</v>
      </c>
      <c r="AP1066" s="831" t="str">
        <f t="shared" si="49"/>
        <v/>
      </c>
    </row>
    <row r="1067" spans="2:42">
      <c r="B1067" s="834" t="str">
        <f t="shared" si="48"/>
        <v>|||</v>
      </c>
      <c r="H1067" s="835">
        <f t="shared" si="50"/>
        <v>31</v>
      </c>
      <c r="AP1067" s="831" t="str">
        <f t="shared" si="49"/>
        <v/>
      </c>
    </row>
    <row r="1068" spans="2:42">
      <c r="B1068" s="834" t="str">
        <f t="shared" si="48"/>
        <v>|||</v>
      </c>
      <c r="H1068" s="835">
        <f t="shared" si="50"/>
        <v>31</v>
      </c>
      <c r="AP1068" s="831" t="str">
        <f t="shared" si="49"/>
        <v/>
      </c>
    </row>
    <row r="1069" spans="2:42">
      <c r="B1069" s="834" t="str">
        <f t="shared" si="48"/>
        <v>|||</v>
      </c>
      <c r="H1069" s="835">
        <f t="shared" si="50"/>
        <v>31</v>
      </c>
      <c r="AP1069" s="831" t="str">
        <f t="shared" si="49"/>
        <v/>
      </c>
    </row>
    <row r="1070" spans="2:42">
      <c r="B1070" s="834" t="str">
        <f t="shared" si="48"/>
        <v>|||</v>
      </c>
      <c r="H1070" s="835">
        <f t="shared" si="50"/>
        <v>31</v>
      </c>
      <c r="AP1070" s="831" t="str">
        <f t="shared" si="49"/>
        <v/>
      </c>
    </row>
    <row r="1071" spans="2:42">
      <c r="B1071" s="834" t="str">
        <f t="shared" si="48"/>
        <v>|||</v>
      </c>
      <c r="H1071" s="835">
        <f t="shared" si="50"/>
        <v>31</v>
      </c>
      <c r="AP1071" s="831" t="str">
        <f t="shared" si="49"/>
        <v/>
      </c>
    </row>
    <row r="1072" spans="2:42">
      <c r="B1072" s="834" t="str">
        <f t="shared" si="48"/>
        <v>|||</v>
      </c>
      <c r="H1072" s="835">
        <f t="shared" si="50"/>
        <v>31</v>
      </c>
      <c r="AP1072" s="831" t="str">
        <f t="shared" si="49"/>
        <v/>
      </c>
    </row>
    <row r="1073" spans="2:42">
      <c r="B1073" s="834" t="str">
        <f t="shared" si="48"/>
        <v>|||</v>
      </c>
      <c r="H1073" s="835">
        <f t="shared" si="50"/>
        <v>31</v>
      </c>
      <c r="AP1073" s="831" t="str">
        <f t="shared" si="49"/>
        <v/>
      </c>
    </row>
    <row r="1074" spans="2:42">
      <c r="B1074" s="834" t="str">
        <f t="shared" si="48"/>
        <v>|||</v>
      </c>
      <c r="H1074" s="835">
        <f t="shared" si="50"/>
        <v>31</v>
      </c>
      <c r="AP1074" s="831" t="str">
        <f t="shared" si="49"/>
        <v/>
      </c>
    </row>
    <row r="1075" spans="2:42">
      <c r="B1075" s="834" t="str">
        <f t="shared" si="48"/>
        <v>|||</v>
      </c>
      <c r="H1075" s="835">
        <f t="shared" si="50"/>
        <v>31</v>
      </c>
      <c r="AP1075" s="831" t="str">
        <f t="shared" si="49"/>
        <v/>
      </c>
    </row>
    <row r="1076" spans="2:42">
      <c r="B1076" s="834" t="str">
        <f t="shared" si="48"/>
        <v>|||</v>
      </c>
      <c r="H1076" s="835">
        <f t="shared" si="50"/>
        <v>31</v>
      </c>
      <c r="AP1076" s="831" t="str">
        <f t="shared" si="49"/>
        <v/>
      </c>
    </row>
    <row r="1077" spans="2:42">
      <c r="B1077" s="834" t="str">
        <f t="shared" si="48"/>
        <v>|||</v>
      </c>
      <c r="H1077" s="835">
        <f t="shared" si="50"/>
        <v>31</v>
      </c>
      <c r="AP1077" s="831" t="str">
        <f t="shared" si="49"/>
        <v/>
      </c>
    </row>
    <row r="1078" spans="2:42">
      <c r="B1078" s="834" t="str">
        <f t="shared" si="48"/>
        <v>|||</v>
      </c>
      <c r="H1078" s="835">
        <f t="shared" si="50"/>
        <v>31</v>
      </c>
      <c r="AP1078" s="831" t="str">
        <f t="shared" si="49"/>
        <v/>
      </c>
    </row>
    <row r="1079" spans="2:42">
      <c r="B1079" s="834" t="str">
        <f t="shared" si="48"/>
        <v>|||</v>
      </c>
      <c r="H1079" s="835">
        <f t="shared" si="50"/>
        <v>31</v>
      </c>
      <c r="AP1079" s="831" t="str">
        <f t="shared" si="49"/>
        <v/>
      </c>
    </row>
    <row r="1080" spans="2:42">
      <c r="B1080" s="834" t="str">
        <f t="shared" si="48"/>
        <v>|||</v>
      </c>
      <c r="H1080" s="835">
        <f t="shared" si="50"/>
        <v>31</v>
      </c>
      <c r="AP1080" s="831" t="str">
        <f t="shared" si="49"/>
        <v/>
      </c>
    </row>
    <row r="1081" spans="2:42">
      <c r="B1081" s="834" t="str">
        <f t="shared" si="48"/>
        <v>|||</v>
      </c>
      <c r="H1081" s="835">
        <f t="shared" si="50"/>
        <v>31</v>
      </c>
      <c r="AP1081" s="831" t="str">
        <f t="shared" si="49"/>
        <v/>
      </c>
    </row>
    <row r="1082" spans="2:42">
      <c r="B1082" s="834" t="str">
        <f t="shared" si="48"/>
        <v>|||</v>
      </c>
      <c r="H1082" s="835">
        <f t="shared" si="50"/>
        <v>31</v>
      </c>
      <c r="AP1082" s="831" t="str">
        <f t="shared" si="49"/>
        <v/>
      </c>
    </row>
    <row r="1083" spans="2:42">
      <c r="B1083" s="834" t="str">
        <f t="shared" si="48"/>
        <v>|||</v>
      </c>
      <c r="H1083" s="835">
        <f t="shared" si="50"/>
        <v>31</v>
      </c>
      <c r="AP1083" s="831" t="str">
        <f t="shared" si="49"/>
        <v/>
      </c>
    </row>
    <row r="1084" spans="2:42">
      <c r="B1084" s="834" t="str">
        <f t="shared" si="48"/>
        <v>|||</v>
      </c>
      <c r="H1084" s="835">
        <f t="shared" si="50"/>
        <v>31</v>
      </c>
      <c r="AP1084" s="831" t="str">
        <f t="shared" si="49"/>
        <v/>
      </c>
    </row>
    <row r="1085" spans="2:42">
      <c r="B1085" s="834" t="str">
        <f t="shared" si="48"/>
        <v>|||</v>
      </c>
      <c r="H1085" s="835">
        <f t="shared" si="50"/>
        <v>31</v>
      </c>
      <c r="AP1085" s="831" t="str">
        <f t="shared" si="49"/>
        <v/>
      </c>
    </row>
    <row r="1086" spans="2:42">
      <c r="B1086" s="834" t="str">
        <f t="shared" si="48"/>
        <v>|||</v>
      </c>
      <c r="H1086" s="835">
        <f t="shared" si="50"/>
        <v>31</v>
      </c>
      <c r="AP1086" s="831" t="str">
        <f t="shared" si="49"/>
        <v/>
      </c>
    </row>
    <row r="1087" spans="2:42">
      <c r="B1087" s="834" t="str">
        <f t="shared" si="48"/>
        <v>|||</v>
      </c>
      <c r="H1087" s="835">
        <f t="shared" si="50"/>
        <v>31</v>
      </c>
      <c r="AP1087" s="831" t="str">
        <f t="shared" si="49"/>
        <v/>
      </c>
    </row>
    <row r="1088" spans="2:42">
      <c r="B1088" s="834" t="str">
        <f t="shared" si="48"/>
        <v>|||</v>
      </c>
      <c r="H1088" s="835">
        <f t="shared" si="50"/>
        <v>31</v>
      </c>
      <c r="AP1088" s="831" t="str">
        <f t="shared" si="49"/>
        <v/>
      </c>
    </row>
    <row r="1089" spans="2:42">
      <c r="B1089" s="834" t="str">
        <f t="shared" si="48"/>
        <v>|||</v>
      </c>
      <c r="H1089" s="835">
        <f t="shared" si="50"/>
        <v>31</v>
      </c>
      <c r="AP1089" s="831" t="str">
        <f t="shared" si="49"/>
        <v/>
      </c>
    </row>
    <row r="1090" spans="2:42">
      <c r="B1090" s="834" t="str">
        <f t="shared" si="48"/>
        <v>|||</v>
      </c>
      <c r="H1090" s="835">
        <f t="shared" si="50"/>
        <v>31</v>
      </c>
      <c r="AP1090" s="831" t="str">
        <f t="shared" si="49"/>
        <v/>
      </c>
    </row>
    <row r="1091" spans="2:42">
      <c r="B1091" s="834" t="str">
        <f t="shared" ref="B1091:B1154" si="51">C1091&amp;"|"&amp;D1091&amp;"|"&amp;E1091&amp;"|"&amp;F1091</f>
        <v>|||</v>
      </c>
      <c r="H1091" s="835">
        <f t="shared" si="50"/>
        <v>31</v>
      </c>
      <c r="AP1091" s="831" t="str">
        <f t="shared" ref="AP1091:AP1154" si="52">IF(AX1091&lt;&gt;"",IF(OR(AX1091=3,AX1091=4),"Equity","Debt"),"")</f>
        <v/>
      </c>
    </row>
    <row r="1092" spans="2:42">
      <c r="B1092" s="834" t="str">
        <f t="shared" si="51"/>
        <v>|||</v>
      </c>
      <c r="H1092" s="835">
        <f t="shared" ref="H1092:H1155" si="53">EOMONTH(L1092,0)</f>
        <v>31</v>
      </c>
      <c r="AP1092" s="831" t="str">
        <f t="shared" si="52"/>
        <v/>
      </c>
    </row>
    <row r="1093" spans="2:42">
      <c r="B1093" s="834" t="str">
        <f t="shared" si="51"/>
        <v>|||</v>
      </c>
      <c r="H1093" s="835">
        <f t="shared" si="53"/>
        <v>31</v>
      </c>
      <c r="AP1093" s="831" t="str">
        <f t="shared" si="52"/>
        <v/>
      </c>
    </row>
    <row r="1094" spans="2:42">
      <c r="B1094" s="834" t="str">
        <f t="shared" si="51"/>
        <v>|||</v>
      </c>
      <c r="H1094" s="835">
        <f t="shared" si="53"/>
        <v>31</v>
      </c>
      <c r="AP1094" s="831" t="str">
        <f t="shared" si="52"/>
        <v/>
      </c>
    </row>
    <row r="1095" spans="2:42">
      <c r="B1095" s="834" t="str">
        <f t="shared" si="51"/>
        <v>|||</v>
      </c>
      <c r="H1095" s="835">
        <f t="shared" si="53"/>
        <v>31</v>
      </c>
      <c r="AP1095" s="831" t="str">
        <f t="shared" si="52"/>
        <v/>
      </c>
    </row>
    <row r="1096" spans="2:42">
      <c r="B1096" s="834" t="str">
        <f t="shared" si="51"/>
        <v>|||</v>
      </c>
      <c r="H1096" s="835">
        <f t="shared" si="53"/>
        <v>31</v>
      </c>
      <c r="AP1096" s="831" t="str">
        <f t="shared" si="52"/>
        <v/>
      </c>
    </row>
    <row r="1097" spans="2:42">
      <c r="B1097" s="834" t="str">
        <f t="shared" si="51"/>
        <v>|||</v>
      </c>
      <c r="H1097" s="835">
        <f t="shared" si="53"/>
        <v>31</v>
      </c>
      <c r="AP1097" s="831" t="str">
        <f t="shared" si="52"/>
        <v/>
      </c>
    </row>
    <row r="1098" spans="2:42">
      <c r="B1098" s="834" t="str">
        <f t="shared" si="51"/>
        <v>|||</v>
      </c>
      <c r="H1098" s="835">
        <f t="shared" si="53"/>
        <v>31</v>
      </c>
      <c r="AP1098" s="831" t="str">
        <f t="shared" si="52"/>
        <v/>
      </c>
    </row>
    <row r="1099" spans="2:42">
      <c r="B1099" s="834" t="str">
        <f t="shared" si="51"/>
        <v>|||</v>
      </c>
      <c r="H1099" s="835">
        <f t="shared" si="53"/>
        <v>31</v>
      </c>
      <c r="AP1099" s="831" t="str">
        <f t="shared" si="52"/>
        <v/>
      </c>
    </row>
    <row r="1100" spans="2:42">
      <c r="B1100" s="834" t="str">
        <f t="shared" si="51"/>
        <v>|||</v>
      </c>
      <c r="H1100" s="835">
        <f t="shared" si="53"/>
        <v>31</v>
      </c>
      <c r="AP1100" s="831" t="str">
        <f t="shared" si="52"/>
        <v/>
      </c>
    </row>
    <row r="1101" spans="2:42">
      <c r="B1101" s="834" t="str">
        <f t="shared" si="51"/>
        <v>|||</v>
      </c>
      <c r="H1101" s="835">
        <f t="shared" si="53"/>
        <v>31</v>
      </c>
      <c r="AP1101" s="831" t="str">
        <f t="shared" si="52"/>
        <v/>
      </c>
    </row>
    <row r="1102" spans="2:42">
      <c r="B1102" s="834" t="str">
        <f t="shared" si="51"/>
        <v>|||</v>
      </c>
      <c r="H1102" s="835">
        <f t="shared" si="53"/>
        <v>31</v>
      </c>
      <c r="AP1102" s="831" t="str">
        <f t="shared" si="52"/>
        <v/>
      </c>
    </row>
    <row r="1103" spans="2:42">
      <c r="B1103" s="834" t="str">
        <f t="shared" si="51"/>
        <v>|||</v>
      </c>
      <c r="H1103" s="835">
        <f t="shared" si="53"/>
        <v>31</v>
      </c>
      <c r="AP1103" s="831" t="str">
        <f t="shared" si="52"/>
        <v/>
      </c>
    </row>
    <row r="1104" spans="2:42">
      <c r="B1104" s="834" t="str">
        <f t="shared" si="51"/>
        <v>|||</v>
      </c>
      <c r="H1104" s="835">
        <f t="shared" si="53"/>
        <v>31</v>
      </c>
      <c r="AP1104" s="831" t="str">
        <f t="shared" si="52"/>
        <v/>
      </c>
    </row>
    <row r="1105" spans="2:42">
      <c r="B1105" s="834" t="str">
        <f t="shared" si="51"/>
        <v>|||</v>
      </c>
      <c r="H1105" s="835">
        <f t="shared" si="53"/>
        <v>31</v>
      </c>
      <c r="AP1105" s="831" t="str">
        <f t="shared" si="52"/>
        <v/>
      </c>
    </row>
    <row r="1106" spans="2:42">
      <c r="B1106" s="834" t="str">
        <f t="shared" si="51"/>
        <v>|||</v>
      </c>
      <c r="H1106" s="835">
        <f t="shared" si="53"/>
        <v>31</v>
      </c>
      <c r="AP1106" s="831" t="str">
        <f t="shared" si="52"/>
        <v/>
      </c>
    </row>
    <row r="1107" spans="2:42">
      <c r="B1107" s="834" t="str">
        <f t="shared" si="51"/>
        <v>|||</v>
      </c>
      <c r="H1107" s="835">
        <f t="shared" si="53"/>
        <v>31</v>
      </c>
      <c r="AP1107" s="831" t="str">
        <f t="shared" si="52"/>
        <v/>
      </c>
    </row>
    <row r="1108" spans="2:42">
      <c r="B1108" s="834" t="str">
        <f t="shared" si="51"/>
        <v>|||</v>
      </c>
      <c r="H1108" s="835">
        <f t="shared" si="53"/>
        <v>31</v>
      </c>
      <c r="AP1108" s="831" t="str">
        <f t="shared" si="52"/>
        <v/>
      </c>
    </row>
    <row r="1109" spans="2:42">
      <c r="B1109" s="834" t="str">
        <f t="shared" si="51"/>
        <v>|||</v>
      </c>
      <c r="H1109" s="835">
        <f t="shared" si="53"/>
        <v>31</v>
      </c>
      <c r="AP1109" s="831" t="str">
        <f t="shared" si="52"/>
        <v/>
      </c>
    </row>
    <row r="1110" spans="2:42">
      <c r="B1110" s="834" t="str">
        <f t="shared" si="51"/>
        <v>|||</v>
      </c>
      <c r="H1110" s="835">
        <f t="shared" si="53"/>
        <v>31</v>
      </c>
      <c r="AP1110" s="831" t="str">
        <f t="shared" si="52"/>
        <v/>
      </c>
    </row>
    <row r="1111" spans="2:42">
      <c r="B1111" s="834" t="str">
        <f t="shared" si="51"/>
        <v>|||</v>
      </c>
      <c r="H1111" s="835">
        <f t="shared" si="53"/>
        <v>31</v>
      </c>
      <c r="AP1111" s="831" t="str">
        <f t="shared" si="52"/>
        <v/>
      </c>
    </row>
    <row r="1112" spans="2:42">
      <c r="B1112" s="834" t="str">
        <f t="shared" si="51"/>
        <v>|||</v>
      </c>
      <c r="H1112" s="835">
        <f t="shared" si="53"/>
        <v>31</v>
      </c>
      <c r="AP1112" s="831" t="str">
        <f t="shared" si="52"/>
        <v/>
      </c>
    </row>
    <row r="1113" spans="2:42">
      <c r="B1113" s="834" t="str">
        <f t="shared" si="51"/>
        <v>|||</v>
      </c>
      <c r="H1113" s="835">
        <f t="shared" si="53"/>
        <v>31</v>
      </c>
      <c r="AP1113" s="831" t="str">
        <f t="shared" si="52"/>
        <v/>
      </c>
    </row>
    <row r="1114" spans="2:42">
      <c r="B1114" s="834" t="str">
        <f t="shared" si="51"/>
        <v>|||</v>
      </c>
      <c r="H1114" s="835">
        <f t="shared" si="53"/>
        <v>31</v>
      </c>
      <c r="AP1114" s="831" t="str">
        <f t="shared" si="52"/>
        <v/>
      </c>
    </row>
    <row r="1115" spans="2:42">
      <c r="B1115" s="834" t="str">
        <f t="shared" si="51"/>
        <v>|||</v>
      </c>
      <c r="H1115" s="835">
        <f t="shared" si="53"/>
        <v>31</v>
      </c>
      <c r="AP1115" s="831" t="str">
        <f t="shared" si="52"/>
        <v/>
      </c>
    </row>
    <row r="1116" spans="2:42">
      <c r="B1116" s="834" t="str">
        <f t="shared" si="51"/>
        <v>|||</v>
      </c>
      <c r="H1116" s="835">
        <f t="shared" si="53"/>
        <v>31</v>
      </c>
      <c r="AP1116" s="831" t="str">
        <f t="shared" si="52"/>
        <v/>
      </c>
    </row>
    <row r="1117" spans="2:42">
      <c r="B1117" s="834" t="str">
        <f t="shared" si="51"/>
        <v>|||</v>
      </c>
      <c r="H1117" s="835">
        <f t="shared" si="53"/>
        <v>31</v>
      </c>
      <c r="AP1117" s="831" t="str">
        <f t="shared" si="52"/>
        <v/>
      </c>
    </row>
    <row r="1118" spans="2:42">
      <c r="B1118" s="834" t="str">
        <f t="shared" si="51"/>
        <v>|||</v>
      </c>
      <c r="H1118" s="835">
        <f t="shared" si="53"/>
        <v>31</v>
      </c>
      <c r="AP1118" s="831" t="str">
        <f t="shared" si="52"/>
        <v/>
      </c>
    </row>
    <row r="1119" spans="2:42">
      <c r="B1119" s="834" t="str">
        <f t="shared" si="51"/>
        <v>|||</v>
      </c>
      <c r="H1119" s="835">
        <f t="shared" si="53"/>
        <v>31</v>
      </c>
      <c r="AP1119" s="831" t="str">
        <f t="shared" si="52"/>
        <v/>
      </c>
    </row>
    <row r="1120" spans="2:42">
      <c r="B1120" s="834" t="str">
        <f t="shared" si="51"/>
        <v>|||</v>
      </c>
      <c r="H1120" s="835">
        <f t="shared" si="53"/>
        <v>31</v>
      </c>
      <c r="AP1120" s="831" t="str">
        <f t="shared" si="52"/>
        <v/>
      </c>
    </row>
    <row r="1121" spans="2:42">
      <c r="B1121" s="834" t="str">
        <f t="shared" si="51"/>
        <v>|||</v>
      </c>
      <c r="H1121" s="835">
        <f t="shared" si="53"/>
        <v>31</v>
      </c>
      <c r="AP1121" s="831" t="str">
        <f t="shared" si="52"/>
        <v/>
      </c>
    </row>
    <row r="1122" spans="2:42">
      <c r="B1122" s="834" t="str">
        <f t="shared" si="51"/>
        <v>|||</v>
      </c>
      <c r="H1122" s="835">
        <f t="shared" si="53"/>
        <v>31</v>
      </c>
      <c r="AP1122" s="831" t="str">
        <f t="shared" si="52"/>
        <v/>
      </c>
    </row>
    <row r="1123" spans="2:42">
      <c r="B1123" s="834" t="str">
        <f t="shared" si="51"/>
        <v>|||</v>
      </c>
      <c r="H1123" s="835">
        <f t="shared" si="53"/>
        <v>31</v>
      </c>
      <c r="AP1123" s="831" t="str">
        <f t="shared" si="52"/>
        <v/>
      </c>
    </row>
    <row r="1124" spans="2:42">
      <c r="B1124" s="834" t="str">
        <f t="shared" si="51"/>
        <v>|||</v>
      </c>
      <c r="H1124" s="835">
        <f t="shared" si="53"/>
        <v>31</v>
      </c>
      <c r="AP1124" s="831" t="str">
        <f t="shared" si="52"/>
        <v/>
      </c>
    </row>
    <row r="1125" spans="2:42">
      <c r="B1125" s="834" t="str">
        <f t="shared" si="51"/>
        <v>|||</v>
      </c>
      <c r="H1125" s="835">
        <f t="shared" si="53"/>
        <v>31</v>
      </c>
      <c r="AP1125" s="831" t="str">
        <f t="shared" si="52"/>
        <v/>
      </c>
    </row>
    <row r="1126" spans="2:42">
      <c r="B1126" s="834" t="str">
        <f t="shared" si="51"/>
        <v>|||</v>
      </c>
      <c r="H1126" s="835">
        <f t="shared" si="53"/>
        <v>31</v>
      </c>
      <c r="AP1126" s="831" t="str">
        <f t="shared" si="52"/>
        <v/>
      </c>
    </row>
    <row r="1127" spans="2:42">
      <c r="B1127" s="834" t="str">
        <f t="shared" si="51"/>
        <v>|||</v>
      </c>
      <c r="H1127" s="835">
        <f t="shared" si="53"/>
        <v>31</v>
      </c>
      <c r="AP1127" s="831" t="str">
        <f t="shared" si="52"/>
        <v/>
      </c>
    </row>
    <row r="1128" spans="2:42">
      <c r="B1128" s="834" t="str">
        <f t="shared" si="51"/>
        <v>|||</v>
      </c>
      <c r="H1128" s="835">
        <f t="shared" si="53"/>
        <v>31</v>
      </c>
      <c r="AP1128" s="831" t="str">
        <f t="shared" si="52"/>
        <v/>
      </c>
    </row>
    <row r="1129" spans="2:42">
      <c r="B1129" s="834" t="str">
        <f t="shared" si="51"/>
        <v>|||</v>
      </c>
      <c r="H1129" s="835">
        <f t="shared" si="53"/>
        <v>31</v>
      </c>
      <c r="AP1129" s="831" t="str">
        <f t="shared" si="52"/>
        <v/>
      </c>
    </row>
    <row r="1130" spans="2:42">
      <c r="B1130" s="834" t="str">
        <f t="shared" si="51"/>
        <v>|||</v>
      </c>
      <c r="H1130" s="835">
        <f t="shared" si="53"/>
        <v>31</v>
      </c>
      <c r="AP1130" s="831" t="str">
        <f t="shared" si="52"/>
        <v/>
      </c>
    </row>
    <row r="1131" spans="2:42">
      <c r="B1131" s="834" t="str">
        <f t="shared" si="51"/>
        <v>|||</v>
      </c>
      <c r="H1131" s="835">
        <f t="shared" si="53"/>
        <v>31</v>
      </c>
      <c r="AP1131" s="831" t="str">
        <f t="shared" si="52"/>
        <v/>
      </c>
    </row>
    <row r="1132" spans="2:42">
      <c r="B1132" s="834" t="str">
        <f t="shared" si="51"/>
        <v>|||</v>
      </c>
      <c r="H1132" s="835">
        <f t="shared" si="53"/>
        <v>31</v>
      </c>
      <c r="AP1132" s="831" t="str">
        <f t="shared" si="52"/>
        <v/>
      </c>
    </row>
    <row r="1133" spans="2:42">
      <c r="B1133" s="834" t="str">
        <f t="shared" si="51"/>
        <v>|||</v>
      </c>
      <c r="H1133" s="835">
        <f t="shared" si="53"/>
        <v>31</v>
      </c>
      <c r="AP1133" s="831" t="str">
        <f t="shared" si="52"/>
        <v/>
      </c>
    </row>
    <row r="1134" spans="2:42">
      <c r="B1134" s="834" t="str">
        <f t="shared" si="51"/>
        <v>|||</v>
      </c>
      <c r="H1134" s="835">
        <f t="shared" si="53"/>
        <v>31</v>
      </c>
      <c r="AP1134" s="831" t="str">
        <f t="shared" si="52"/>
        <v/>
      </c>
    </row>
    <row r="1135" spans="2:42">
      <c r="B1135" s="834" t="str">
        <f t="shared" si="51"/>
        <v>|||</v>
      </c>
      <c r="H1135" s="835">
        <f t="shared" si="53"/>
        <v>31</v>
      </c>
      <c r="AP1135" s="831" t="str">
        <f t="shared" si="52"/>
        <v/>
      </c>
    </row>
    <row r="1136" spans="2:42">
      <c r="B1136" s="834" t="str">
        <f t="shared" si="51"/>
        <v>|||</v>
      </c>
      <c r="H1136" s="835">
        <f t="shared" si="53"/>
        <v>31</v>
      </c>
      <c r="AP1136" s="831" t="str">
        <f t="shared" si="52"/>
        <v/>
      </c>
    </row>
    <row r="1137" spans="2:42">
      <c r="B1137" s="834" t="str">
        <f t="shared" si="51"/>
        <v>|||</v>
      </c>
      <c r="H1137" s="835">
        <f t="shared" si="53"/>
        <v>31</v>
      </c>
      <c r="AP1137" s="831" t="str">
        <f t="shared" si="52"/>
        <v/>
      </c>
    </row>
    <row r="1138" spans="2:42">
      <c r="B1138" s="834" t="str">
        <f t="shared" si="51"/>
        <v>|||</v>
      </c>
      <c r="H1138" s="835">
        <f t="shared" si="53"/>
        <v>31</v>
      </c>
      <c r="AP1138" s="831" t="str">
        <f t="shared" si="52"/>
        <v/>
      </c>
    </row>
    <row r="1139" spans="2:42">
      <c r="B1139" s="834" t="str">
        <f t="shared" si="51"/>
        <v>|||</v>
      </c>
      <c r="H1139" s="835">
        <f t="shared" si="53"/>
        <v>31</v>
      </c>
      <c r="AP1139" s="831" t="str">
        <f t="shared" si="52"/>
        <v/>
      </c>
    </row>
    <row r="1140" spans="2:42">
      <c r="B1140" s="834" t="str">
        <f t="shared" si="51"/>
        <v>|||</v>
      </c>
      <c r="H1140" s="835">
        <f t="shared" si="53"/>
        <v>31</v>
      </c>
      <c r="AP1140" s="831" t="str">
        <f t="shared" si="52"/>
        <v/>
      </c>
    </row>
    <row r="1141" spans="2:42">
      <c r="B1141" s="834" t="str">
        <f t="shared" si="51"/>
        <v>|||</v>
      </c>
      <c r="H1141" s="835">
        <f t="shared" si="53"/>
        <v>31</v>
      </c>
      <c r="AP1141" s="831" t="str">
        <f t="shared" si="52"/>
        <v/>
      </c>
    </row>
    <row r="1142" spans="2:42">
      <c r="B1142" s="834" t="str">
        <f t="shared" si="51"/>
        <v>|||</v>
      </c>
      <c r="H1142" s="835">
        <f t="shared" si="53"/>
        <v>31</v>
      </c>
      <c r="AP1142" s="831" t="str">
        <f t="shared" si="52"/>
        <v/>
      </c>
    </row>
    <row r="1143" spans="2:42">
      <c r="B1143" s="834" t="str">
        <f t="shared" si="51"/>
        <v>|||</v>
      </c>
      <c r="H1143" s="835">
        <f t="shared" si="53"/>
        <v>31</v>
      </c>
      <c r="AP1143" s="831" t="str">
        <f t="shared" si="52"/>
        <v/>
      </c>
    </row>
    <row r="1144" spans="2:42">
      <c r="B1144" s="834" t="str">
        <f t="shared" si="51"/>
        <v>|||</v>
      </c>
      <c r="H1144" s="835">
        <f t="shared" si="53"/>
        <v>31</v>
      </c>
      <c r="AP1144" s="831" t="str">
        <f t="shared" si="52"/>
        <v/>
      </c>
    </row>
    <row r="1145" spans="2:42">
      <c r="B1145" s="834" t="str">
        <f t="shared" si="51"/>
        <v>|||</v>
      </c>
      <c r="H1145" s="835">
        <f t="shared" si="53"/>
        <v>31</v>
      </c>
      <c r="AP1145" s="831" t="str">
        <f t="shared" si="52"/>
        <v/>
      </c>
    </row>
    <row r="1146" spans="2:42">
      <c r="B1146" s="834" t="str">
        <f t="shared" si="51"/>
        <v>|||</v>
      </c>
      <c r="H1146" s="835">
        <f t="shared" si="53"/>
        <v>31</v>
      </c>
      <c r="AP1146" s="831" t="str">
        <f t="shared" si="52"/>
        <v/>
      </c>
    </row>
    <row r="1147" spans="2:42">
      <c r="B1147" s="834" t="str">
        <f t="shared" si="51"/>
        <v>|||</v>
      </c>
      <c r="H1147" s="835">
        <f t="shared" si="53"/>
        <v>31</v>
      </c>
      <c r="AP1147" s="831" t="str">
        <f t="shared" si="52"/>
        <v/>
      </c>
    </row>
    <row r="1148" spans="2:42">
      <c r="B1148" s="834" t="str">
        <f t="shared" si="51"/>
        <v>|||</v>
      </c>
      <c r="H1148" s="835">
        <f t="shared" si="53"/>
        <v>31</v>
      </c>
      <c r="AP1148" s="831" t="str">
        <f t="shared" si="52"/>
        <v/>
      </c>
    </row>
    <row r="1149" spans="2:42">
      <c r="B1149" s="834" t="str">
        <f t="shared" si="51"/>
        <v>|||</v>
      </c>
      <c r="H1149" s="835">
        <f t="shared" si="53"/>
        <v>31</v>
      </c>
      <c r="AP1149" s="831" t="str">
        <f t="shared" si="52"/>
        <v/>
      </c>
    </row>
    <row r="1150" spans="2:42">
      <c r="B1150" s="834" t="str">
        <f t="shared" si="51"/>
        <v>|||</v>
      </c>
      <c r="H1150" s="835">
        <f t="shared" si="53"/>
        <v>31</v>
      </c>
      <c r="AP1150" s="831" t="str">
        <f t="shared" si="52"/>
        <v/>
      </c>
    </row>
    <row r="1151" spans="2:42">
      <c r="B1151" s="834" t="str">
        <f t="shared" si="51"/>
        <v>|||</v>
      </c>
      <c r="H1151" s="835">
        <f t="shared" si="53"/>
        <v>31</v>
      </c>
      <c r="AP1151" s="831" t="str">
        <f t="shared" si="52"/>
        <v/>
      </c>
    </row>
    <row r="1152" spans="2:42">
      <c r="B1152" s="834" t="str">
        <f t="shared" si="51"/>
        <v>|||</v>
      </c>
      <c r="H1152" s="835">
        <f t="shared" si="53"/>
        <v>31</v>
      </c>
      <c r="AP1152" s="831" t="str">
        <f t="shared" si="52"/>
        <v/>
      </c>
    </row>
    <row r="1153" spans="2:42">
      <c r="B1153" s="834" t="str">
        <f t="shared" si="51"/>
        <v>|||</v>
      </c>
      <c r="H1153" s="835">
        <f t="shared" si="53"/>
        <v>31</v>
      </c>
      <c r="AP1153" s="831" t="str">
        <f t="shared" si="52"/>
        <v/>
      </c>
    </row>
    <row r="1154" spans="2:42">
      <c r="B1154" s="834" t="str">
        <f t="shared" si="51"/>
        <v>|||</v>
      </c>
      <c r="H1154" s="835">
        <f t="shared" si="53"/>
        <v>31</v>
      </c>
      <c r="AP1154" s="831" t="str">
        <f t="shared" si="52"/>
        <v/>
      </c>
    </row>
    <row r="1155" spans="2:42">
      <c r="B1155" s="834" t="str">
        <f t="shared" ref="B1155:B1218" si="54">C1155&amp;"|"&amp;D1155&amp;"|"&amp;E1155&amp;"|"&amp;F1155</f>
        <v>|||</v>
      </c>
      <c r="H1155" s="835">
        <f t="shared" si="53"/>
        <v>31</v>
      </c>
      <c r="AP1155" s="831" t="str">
        <f t="shared" ref="AP1155:AP1218" si="55">IF(AX1155&lt;&gt;"",IF(OR(AX1155=3,AX1155=4),"Equity","Debt"),"")</f>
        <v/>
      </c>
    </row>
    <row r="1156" spans="2:42">
      <c r="B1156" s="834" t="str">
        <f t="shared" si="54"/>
        <v>|||</v>
      </c>
      <c r="H1156" s="835">
        <f t="shared" ref="H1156:H1219" si="56">EOMONTH(L1156,0)</f>
        <v>31</v>
      </c>
      <c r="AP1156" s="831" t="str">
        <f t="shared" si="55"/>
        <v/>
      </c>
    </row>
    <row r="1157" spans="2:42">
      <c r="B1157" s="834" t="str">
        <f t="shared" si="54"/>
        <v>|||</v>
      </c>
      <c r="H1157" s="835">
        <f t="shared" si="56"/>
        <v>31</v>
      </c>
      <c r="AP1157" s="831" t="str">
        <f t="shared" si="55"/>
        <v/>
      </c>
    </row>
    <row r="1158" spans="2:42">
      <c r="B1158" s="834" t="str">
        <f t="shared" si="54"/>
        <v>|||</v>
      </c>
      <c r="H1158" s="835">
        <f t="shared" si="56"/>
        <v>31</v>
      </c>
      <c r="AP1158" s="831" t="str">
        <f t="shared" si="55"/>
        <v/>
      </c>
    </row>
    <row r="1159" spans="2:42">
      <c r="B1159" s="834" t="str">
        <f t="shared" si="54"/>
        <v>|||</v>
      </c>
      <c r="H1159" s="835">
        <f t="shared" si="56"/>
        <v>31</v>
      </c>
      <c r="AP1159" s="831" t="str">
        <f t="shared" si="55"/>
        <v/>
      </c>
    </row>
    <row r="1160" spans="2:42">
      <c r="B1160" s="834" t="str">
        <f t="shared" si="54"/>
        <v>|||</v>
      </c>
      <c r="H1160" s="835">
        <f t="shared" si="56"/>
        <v>31</v>
      </c>
      <c r="AP1160" s="831" t="str">
        <f t="shared" si="55"/>
        <v/>
      </c>
    </row>
    <row r="1161" spans="2:42">
      <c r="B1161" s="834" t="str">
        <f t="shared" si="54"/>
        <v>|||</v>
      </c>
      <c r="H1161" s="835">
        <f t="shared" si="56"/>
        <v>31</v>
      </c>
      <c r="AP1161" s="831" t="str">
        <f t="shared" si="55"/>
        <v/>
      </c>
    </row>
    <row r="1162" spans="2:42">
      <c r="B1162" s="834" t="str">
        <f t="shared" si="54"/>
        <v>|||</v>
      </c>
      <c r="H1162" s="835">
        <f t="shared" si="56"/>
        <v>31</v>
      </c>
      <c r="AP1162" s="831" t="str">
        <f t="shared" si="55"/>
        <v/>
      </c>
    </row>
    <row r="1163" spans="2:42">
      <c r="B1163" s="834" t="str">
        <f t="shared" si="54"/>
        <v>|||</v>
      </c>
      <c r="H1163" s="835">
        <f t="shared" si="56"/>
        <v>31</v>
      </c>
      <c r="AP1163" s="831" t="str">
        <f t="shared" si="55"/>
        <v/>
      </c>
    </row>
    <row r="1164" spans="2:42">
      <c r="B1164" s="834" t="str">
        <f t="shared" si="54"/>
        <v>|||</v>
      </c>
      <c r="H1164" s="835">
        <f t="shared" si="56"/>
        <v>31</v>
      </c>
      <c r="AP1164" s="831" t="str">
        <f t="shared" si="55"/>
        <v/>
      </c>
    </row>
    <row r="1165" spans="2:42">
      <c r="B1165" s="834" t="str">
        <f t="shared" si="54"/>
        <v>|||</v>
      </c>
      <c r="H1165" s="835">
        <f t="shared" si="56"/>
        <v>31</v>
      </c>
      <c r="AP1165" s="831" t="str">
        <f t="shared" si="55"/>
        <v/>
      </c>
    </row>
    <row r="1166" spans="2:42">
      <c r="B1166" s="834" t="str">
        <f t="shared" si="54"/>
        <v>|||</v>
      </c>
      <c r="H1166" s="835">
        <f t="shared" si="56"/>
        <v>31</v>
      </c>
      <c r="AP1166" s="831" t="str">
        <f t="shared" si="55"/>
        <v/>
      </c>
    </row>
    <row r="1167" spans="2:42">
      <c r="B1167" s="834" t="str">
        <f t="shared" si="54"/>
        <v>|||</v>
      </c>
      <c r="H1167" s="835">
        <f t="shared" si="56"/>
        <v>31</v>
      </c>
      <c r="AP1167" s="831" t="str">
        <f t="shared" si="55"/>
        <v/>
      </c>
    </row>
    <row r="1168" spans="2:42">
      <c r="B1168" s="834" t="str">
        <f t="shared" si="54"/>
        <v>|||</v>
      </c>
      <c r="H1168" s="835">
        <f t="shared" si="56"/>
        <v>31</v>
      </c>
      <c r="AP1168" s="831" t="str">
        <f t="shared" si="55"/>
        <v/>
      </c>
    </row>
    <row r="1169" spans="2:42">
      <c r="B1169" s="834" t="str">
        <f t="shared" si="54"/>
        <v>|||</v>
      </c>
      <c r="H1169" s="835">
        <f t="shared" si="56"/>
        <v>31</v>
      </c>
      <c r="AP1169" s="831" t="str">
        <f t="shared" si="55"/>
        <v/>
      </c>
    </row>
    <row r="1170" spans="2:42">
      <c r="B1170" s="834" t="str">
        <f t="shared" si="54"/>
        <v>|||</v>
      </c>
      <c r="H1170" s="835">
        <f t="shared" si="56"/>
        <v>31</v>
      </c>
      <c r="AP1170" s="831" t="str">
        <f t="shared" si="55"/>
        <v/>
      </c>
    </row>
    <row r="1171" spans="2:42">
      <c r="B1171" s="834" t="str">
        <f t="shared" si="54"/>
        <v>|||</v>
      </c>
      <c r="H1171" s="835">
        <f t="shared" si="56"/>
        <v>31</v>
      </c>
      <c r="AP1171" s="831" t="str">
        <f t="shared" si="55"/>
        <v/>
      </c>
    </row>
    <row r="1172" spans="2:42">
      <c r="B1172" s="834" t="str">
        <f t="shared" si="54"/>
        <v>|||</v>
      </c>
      <c r="H1172" s="835">
        <f t="shared" si="56"/>
        <v>31</v>
      </c>
      <c r="AP1172" s="831" t="str">
        <f t="shared" si="55"/>
        <v/>
      </c>
    </row>
    <row r="1173" spans="2:42">
      <c r="B1173" s="834" t="str">
        <f t="shared" si="54"/>
        <v>|||</v>
      </c>
      <c r="H1173" s="835">
        <f t="shared" si="56"/>
        <v>31</v>
      </c>
      <c r="AP1173" s="831" t="str">
        <f t="shared" si="55"/>
        <v/>
      </c>
    </row>
    <row r="1174" spans="2:42">
      <c r="B1174" s="834" t="str">
        <f t="shared" si="54"/>
        <v>|||</v>
      </c>
      <c r="H1174" s="835">
        <f t="shared" si="56"/>
        <v>31</v>
      </c>
      <c r="AP1174" s="831" t="str">
        <f t="shared" si="55"/>
        <v/>
      </c>
    </row>
    <row r="1175" spans="2:42">
      <c r="B1175" s="834" t="str">
        <f t="shared" si="54"/>
        <v>|||</v>
      </c>
      <c r="H1175" s="835">
        <f t="shared" si="56"/>
        <v>31</v>
      </c>
      <c r="AP1175" s="831" t="str">
        <f t="shared" si="55"/>
        <v/>
      </c>
    </row>
    <row r="1176" spans="2:42">
      <c r="B1176" s="834" t="str">
        <f t="shared" si="54"/>
        <v>|||</v>
      </c>
      <c r="H1176" s="835">
        <f t="shared" si="56"/>
        <v>31</v>
      </c>
      <c r="AP1176" s="831" t="str">
        <f t="shared" si="55"/>
        <v/>
      </c>
    </row>
    <row r="1177" spans="2:42">
      <c r="B1177" s="834" t="str">
        <f t="shared" si="54"/>
        <v>|||</v>
      </c>
      <c r="H1177" s="835">
        <f t="shared" si="56"/>
        <v>31</v>
      </c>
      <c r="AP1177" s="831" t="str">
        <f t="shared" si="55"/>
        <v/>
      </c>
    </row>
    <row r="1178" spans="2:42">
      <c r="B1178" s="834" t="str">
        <f t="shared" si="54"/>
        <v>|||</v>
      </c>
      <c r="H1178" s="835">
        <f t="shared" si="56"/>
        <v>31</v>
      </c>
      <c r="AP1178" s="831" t="str">
        <f t="shared" si="55"/>
        <v/>
      </c>
    </row>
    <row r="1179" spans="2:42">
      <c r="B1179" s="834" t="str">
        <f t="shared" si="54"/>
        <v>|||</v>
      </c>
      <c r="H1179" s="835">
        <f t="shared" si="56"/>
        <v>31</v>
      </c>
      <c r="AP1179" s="831" t="str">
        <f t="shared" si="55"/>
        <v/>
      </c>
    </row>
    <row r="1180" spans="2:42">
      <c r="B1180" s="834" t="str">
        <f t="shared" si="54"/>
        <v>|||</v>
      </c>
      <c r="H1180" s="835">
        <f t="shared" si="56"/>
        <v>31</v>
      </c>
      <c r="AP1180" s="831" t="str">
        <f t="shared" si="55"/>
        <v/>
      </c>
    </row>
    <row r="1181" spans="2:42">
      <c r="B1181" s="834" t="str">
        <f t="shared" si="54"/>
        <v>|||</v>
      </c>
      <c r="H1181" s="835">
        <f t="shared" si="56"/>
        <v>31</v>
      </c>
      <c r="AP1181" s="831" t="str">
        <f t="shared" si="55"/>
        <v/>
      </c>
    </row>
    <row r="1182" spans="2:42">
      <c r="B1182" s="834" t="str">
        <f t="shared" si="54"/>
        <v>|||</v>
      </c>
      <c r="H1182" s="835">
        <f t="shared" si="56"/>
        <v>31</v>
      </c>
      <c r="AP1182" s="831" t="str">
        <f t="shared" si="55"/>
        <v/>
      </c>
    </row>
    <row r="1183" spans="2:42">
      <c r="B1183" s="834" t="str">
        <f t="shared" si="54"/>
        <v>|||</v>
      </c>
      <c r="H1183" s="835">
        <f t="shared" si="56"/>
        <v>31</v>
      </c>
      <c r="AP1183" s="831" t="str">
        <f t="shared" si="55"/>
        <v/>
      </c>
    </row>
    <row r="1184" spans="2:42">
      <c r="B1184" s="834" t="str">
        <f t="shared" si="54"/>
        <v>|||</v>
      </c>
      <c r="H1184" s="835">
        <f t="shared" si="56"/>
        <v>31</v>
      </c>
      <c r="AP1184" s="831" t="str">
        <f t="shared" si="55"/>
        <v/>
      </c>
    </row>
    <row r="1185" spans="2:42">
      <c r="B1185" s="834" t="str">
        <f t="shared" si="54"/>
        <v>|||</v>
      </c>
      <c r="H1185" s="835">
        <f t="shared" si="56"/>
        <v>31</v>
      </c>
      <c r="AP1185" s="831" t="str">
        <f t="shared" si="55"/>
        <v/>
      </c>
    </row>
    <row r="1186" spans="2:42">
      <c r="B1186" s="834" t="str">
        <f t="shared" si="54"/>
        <v>|||</v>
      </c>
      <c r="H1186" s="835">
        <f t="shared" si="56"/>
        <v>31</v>
      </c>
      <c r="AP1186" s="831" t="str">
        <f t="shared" si="55"/>
        <v/>
      </c>
    </row>
    <row r="1187" spans="2:42">
      <c r="B1187" s="834" t="str">
        <f t="shared" si="54"/>
        <v>|||</v>
      </c>
      <c r="H1187" s="835">
        <f t="shared" si="56"/>
        <v>31</v>
      </c>
      <c r="AP1187" s="831" t="str">
        <f t="shared" si="55"/>
        <v/>
      </c>
    </row>
    <row r="1188" spans="2:42">
      <c r="B1188" s="834" t="str">
        <f t="shared" si="54"/>
        <v>|||</v>
      </c>
      <c r="H1188" s="835">
        <f t="shared" si="56"/>
        <v>31</v>
      </c>
      <c r="AP1188" s="831" t="str">
        <f t="shared" si="55"/>
        <v/>
      </c>
    </row>
    <row r="1189" spans="2:42">
      <c r="B1189" s="834" t="str">
        <f t="shared" si="54"/>
        <v>|||</v>
      </c>
      <c r="H1189" s="835">
        <f t="shared" si="56"/>
        <v>31</v>
      </c>
      <c r="AP1189" s="831" t="str">
        <f t="shared" si="55"/>
        <v/>
      </c>
    </row>
    <row r="1190" spans="2:42">
      <c r="B1190" s="834" t="str">
        <f t="shared" si="54"/>
        <v>|||</v>
      </c>
      <c r="H1190" s="835">
        <f t="shared" si="56"/>
        <v>31</v>
      </c>
      <c r="AP1190" s="831" t="str">
        <f t="shared" si="55"/>
        <v/>
      </c>
    </row>
    <row r="1191" spans="2:42">
      <c r="B1191" s="834" t="str">
        <f t="shared" si="54"/>
        <v>|||</v>
      </c>
      <c r="H1191" s="835">
        <f t="shared" si="56"/>
        <v>31</v>
      </c>
      <c r="AP1191" s="831" t="str">
        <f t="shared" si="55"/>
        <v/>
      </c>
    </row>
    <row r="1192" spans="2:42">
      <c r="B1192" s="834" t="str">
        <f t="shared" si="54"/>
        <v>|||</v>
      </c>
      <c r="H1192" s="835">
        <f t="shared" si="56"/>
        <v>31</v>
      </c>
      <c r="AP1192" s="831" t="str">
        <f t="shared" si="55"/>
        <v/>
      </c>
    </row>
    <row r="1193" spans="2:42">
      <c r="B1193" s="834" t="str">
        <f t="shared" si="54"/>
        <v>|||</v>
      </c>
      <c r="H1193" s="835">
        <f t="shared" si="56"/>
        <v>31</v>
      </c>
      <c r="AP1193" s="831" t="str">
        <f t="shared" si="55"/>
        <v/>
      </c>
    </row>
    <row r="1194" spans="2:42">
      <c r="B1194" s="834" t="str">
        <f t="shared" si="54"/>
        <v>|||</v>
      </c>
      <c r="H1194" s="835">
        <f t="shared" si="56"/>
        <v>31</v>
      </c>
      <c r="AP1194" s="831" t="str">
        <f t="shared" si="55"/>
        <v/>
      </c>
    </row>
    <row r="1195" spans="2:42">
      <c r="B1195" s="834" t="str">
        <f t="shared" si="54"/>
        <v>|||</v>
      </c>
      <c r="H1195" s="835">
        <f t="shared" si="56"/>
        <v>31</v>
      </c>
      <c r="AP1195" s="831" t="str">
        <f t="shared" si="55"/>
        <v/>
      </c>
    </row>
    <row r="1196" spans="2:42">
      <c r="B1196" s="834" t="str">
        <f t="shared" si="54"/>
        <v>|||</v>
      </c>
      <c r="H1196" s="835">
        <f t="shared" si="56"/>
        <v>31</v>
      </c>
      <c r="AP1196" s="831" t="str">
        <f t="shared" si="55"/>
        <v/>
      </c>
    </row>
    <row r="1197" spans="2:42">
      <c r="B1197" s="834" t="str">
        <f t="shared" si="54"/>
        <v>|||</v>
      </c>
      <c r="H1197" s="835">
        <f t="shared" si="56"/>
        <v>31</v>
      </c>
      <c r="AP1197" s="831" t="str">
        <f t="shared" si="55"/>
        <v/>
      </c>
    </row>
    <row r="1198" spans="2:42">
      <c r="B1198" s="834" t="str">
        <f t="shared" si="54"/>
        <v>|||</v>
      </c>
      <c r="H1198" s="835">
        <f t="shared" si="56"/>
        <v>31</v>
      </c>
      <c r="AP1198" s="831" t="str">
        <f t="shared" si="55"/>
        <v/>
      </c>
    </row>
    <row r="1199" spans="2:42">
      <c r="B1199" s="834" t="str">
        <f t="shared" si="54"/>
        <v>|||</v>
      </c>
      <c r="H1199" s="835">
        <f t="shared" si="56"/>
        <v>31</v>
      </c>
      <c r="AP1199" s="831" t="str">
        <f t="shared" si="55"/>
        <v/>
      </c>
    </row>
    <row r="1200" spans="2:42">
      <c r="B1200" s="834" t="str">
        <f t="shared" si="54"/>
        <v>|||</v>
      </c>
      <c r="H1200" s="835">
        <f t="shared" si="56"/>
        <v>31</v>
      </c>
      <c r="AP1200" s="831" t="str">
        <f t="shared" si="55"/>
        <v/>
      </c>
    </row>
    <row r="1201" spans="2:42">
      <c r="B1201" s="834" t="str">
        <f t="shared" si="54"/>
        <v>|||</v>
      </c>
      <c r="H1201" s="835">
        <f t="shared" si="56"/>
        <v>31</v>
      </c>
      <c r="AP1201" s="831" t="str">
        <f t="shared" si="55"/>
        <v/>
      </c>
    </row>
    <row r="1202" spans="2:42">
      <c r="B1202" s="834" t="str">
        <f t="shared" si="54"/>
        <v>|||</v>
      </c>
      <c r="H1202" s="835">
        <f t="shared" si="56"/>
        <v>31</v>
      </c>
      <c r="AP1202" s="831" t="str">
        <f t="shared" si="55"/>
        <v/>
      </c>
    </row>
    <row r="1203" spans="2:42">
      <c r="B1203" s="834" t="str">
        <f t="shared" si="54"/>
        <v>|||</v>
      </c>
      <c r="H1203" s="835">
        <f t="shared" si="56"/>
        <v>31</v>
      </c>
      <c r="AP1203" s="831" t="str">
        <f t="shared" si="55"/>
        <v/>
      </c>
    </row>
    <row r="1204" spans="2:42">
      <c r="B1204" s="834" t="str">
        <f t="shared" si="54"/>
        <v>|||</v>
      </c>
      <c r="H1204" s="835">
        <f t="shared" si="56"/>
        <v>31</v>
      </c>
      <c r="AP1204" s="831" t="str">
        <f t="shared" si="55"/>
        <v/>
      </c>
    </row>
    <row r="1205" spans="2:42">
      <c r="B1205" s="834" t="str">
        <f t="shared" si="54"/>
        <v>|||</v>
      </c>
      <c r="H1205" s="835">
        <f t="shared" si="56"/>
        <v>31</v>
      </c>
      <c r="AP1205" s="831" t="str">
        <f t="shared" si="55"/>
        <v/>
      </c>
    </row>
    <row r="1206" spans="2:42">
      <c r="B1206" s="834" t="str">
        <f t="shared" si="54"/>
        <v>|||</v>
      </c>
      <c r="H1206" s="835">
        <f t="shared" si="56"/>
        <v>31</v>
      </c>
      <c r="AP1206" s="831" t="str">
        <f t="shared" si="55"/>
        <v/>
      </c>
    </row>
    <row r="1207" spans="2:42">
      <c r="B1207" s="834" t="str">
        <f t="shared" si="54"/>
        <v>|||</v>
      </c>
      <c r="H1207" s="835">
        <f t="shared" si="56"/>
        <v>31</v>
      </c>
      <c r="AP1207" s="831" t="str">
        <f t="shared" si="55"/>
        <v/>
      </c>
    </row>
    <row r="1208" spans="2:42">
      <c r="B1208" s="834" t="str">
        <f t="shared" si="54"/>
        <v>|||</v>
      </c>
      <c r="H1208" s="835">
        <f t="shared" si="56"/>
        <v>31</v>
      </c>
      <c r="AP1208" s="831" t="str">
        <f t="shared" si="55"/>
        <v/>
      </c>
    </row>
    <row r="1209" spans="2:42">
      <c r="B1209" s="834" t="str">
        <f t="shared" si="54"/>
        <v>|||</v>
      </c>
      <c r="H1209" s="835">
        <f t="shared" si="56"/>
        <v>31</v>
      </c>
      <c r="AP1209" s="831" t="str">
        <f t="shared" si="55"/>
        <v/>
      </c>
    </row>
    <row r="1210" spans="2:42">
      <c r="B1210" s="834" t="str">
        <f t="shared" si="54"/>
        <v>|||</v>
      </c>
      <c r="H1210" s="835">
        <f t="shared" si="56"/>
        <v>31</v>
      </c>
      <c r="AP1210" s="831" t="str">
        <f t="shared" si="55"/>
        <v/>
      </c>
    </row>
    <row r="1211" spans="2:42">
      <c r="B1211" s="834" t="str">
        <f t="shared" si="54"/>
        <v>|||</v>
      </c>
      <c r="H1211" s="835">
        <f t="shared" si="56"/>
        <v>31</v>
      </c>
      <c r="AP1211" s="831" t="str">
        <f t="shared" si="55"/>
        <v/>
      </c>
    </row>
    <row r="1212" spans="2:42">
      <c r="B1212" s="834" t="str">
        <f t="shared" si="54"/>
        <v>|||</v>
      </c>
      <c r="H1212" s="835">
        <f t="shared" si="56"/>
        <v>31</v>
      </c>
      <c r="AP1212" s="831" t="str">
        <f t="shared" si="55"/>
        <v/>
      </c>
    </row>
    <row r="1213" spans="2:42">
      <c r="B1213" s="834" t="str">
        <f t="shared" si="54"/>
        <v>|||</v>
      </c>
      <c r="H1213" s="835">
        <f t="shared" si="56"/>
        <v>31</v>
      </c>
      <c r="AP1213" s="831" t="str">
        <f t="shared" si="55"/>
        <v/>
      </c>
    </row>
    <row r="1214" spans="2:42">
      <c r="B1214" s="834" t="str">
        <f t="shared" si="54"/>
        <v>|||</v>
      </c>
      <c r="H1214" s="835">
        <f t="shared" si="56"/>
        <v>31</v>
      </c>
      <c r="AP1214" s="831" t="str">
        <f t="shared" si="55"/>
        <v/>
      </c>
    </row>
    <row r="1215" spans="2:42">
      <c r="B1215" s="834" t="str">
        <f t="shared" si="54"/>
        <v>|||</v>
      </c>
      <c r="H1215" s="835">
        <f t="shared" si="56"/>
        <v>31</v>
      </c>
      <c r="AP1215" s="831" t="str">
        <f t="shared" si="55"/>
        <v/>
      </c>
    </row>
    <row r="1216" spans="2:42">
      <c r="B1216" s="834" t="str">
        <f t="shared" si="54"/>
        <v>|||</v>
      </c>
      <c r="H1216" s="835">
        <f t="shared" si="56"/>
        <v>31</v>
      </c>
      <c r="AP1216" s="831" t="str">
        <f t="shared" si="55"/>
        <v/>
      </c>
    </row>
    <row r="1217" spans="2:42">
      <c r="B1217" s="834" t="str">
        <f t="shared" si="54"/>
        <v>|||</v>
      </c>
      <c r="H1217" s="835">
        <f t="shared" si="56"/>
        <v>31</v>
      </c>
      <c r="AP1217" s="831" t="str">
        <f t="shared" si="55"/>
        <v/>
      </c>
    </row>
    <row r="1218" spans="2:42">
      <c r="B1218" s="834" t="str">
        <f t="shared" si="54"/>
        <v>|||</v>
      </c>
      <c r="H1218" s="835">
        <f t="shared" si="56"/>
        <v>31</v>
      </c>
      <c r="AP1218" s="831" t="str">
        <f t="shared" si="55"/>
        <v/>
      </c>
    </row>
    <row r="1219" spans="2:42">
      <c r="B1219" s="834" t="str">
        <f t="shared" ref="B1219:B1282" si="57">C1219&amp;"|"&amp;D1219&amp;"|"&amp;E1219&amp;"|"&amp;F1219</f>
        <v>|||</v>
      </c>
      <c r="H1219" s="835">
        <f t="shared" si="56"/>
        <v>31</v>
      </c>
      <c r="AP1219" s="831" t="str">
        <f t="shared" ref="AP1219:AP1282" si="58">IF(AX1219&lt;&gt;"",IF(OR(AX1219=3,AX1219=4),"Equity","Debt"),"")</f>
        <v/>
      </c>
    </row>
    <row r="1220" spans="2:42">
      <c r="B1220" s="834" t="str">
        <f t="shared" si="57"/>
        <v>|||</v>
      </c>
      <c r="H1220" s="835">
        <f t="shared" ref="H1220:H1283" si="59">EOMONTH(L1220,0)</f>
        <v>31</v>
      </c>
      <c r="AP1220" s="831" t="str">
        <f t="shared" si="58"/>
        <v/>
      </c>
    </row>
    <row r="1221" spans="2:42">
      <c r="B1221" s="834" t="str">
        <f t="shared" si="57"/>
        <v>|||</v>
      </c>
      <c r="H1221" s="835">
        <f t="shared" si="59"/>
        <v>31</v>
      </c>
      <c r="AP1221" s="831" t="str">
        <f t="shared" si="58"/>
        <v/>
      </c>
    </row>
    <row r="1222" spans="2:42">
      <c r="B1222" s="834" t="str">
        <f t="shared" si="57"/>
        <v>|||</v>
      </c>
      <c r="H1222" s="835">
        <f t="shared" si="59"/>
        <v>31</v>
      </c>
      <c r="AP1222" s="831" t="str">
        <f t="shared" si="58"/>
        <v/>
      </c>
    </row>
    <row r="1223" spans="2:42">
      <c r="B1223" s="834" t="str">
        <f t="shared" si="57"/>
        <v>|||</v>
      </c>
      <c r="H1223" s="835">
        <f t="shared" si="59"/>
        <v>31</v>
      </c>
      <c r="AP1223" s="831" t="str">
        <f t="shared" si="58"/>
        <v/>
      </c>
    </row>
    <row r="1224" spans="2:42">
      <c r="B1224" s="834" t="str">
        <f t="shared" si="57"/>
        <v>|||</v>
      </c>
      <c r="H1224" s="835">
        <f t="shared" si="59"/>
        <v>31</v>
      </c>
      <c r="AP1224" s="831" t="str">
        <f t="shared" si="58"/>
        <v/>
      </c>
    </row>
    <row r="1225" spans="2:42">
      <c r="B1225" s="834" t="str">
        <f t="shared" si="57"/>
        <v>|||</v>
      </c>
      <c r="H1225" s="835">
        <f t="shared" si="59"/>
        <v>31</v>
      </c>
      <c r="AP1225" s="831" t="str">
        <f t="shared" si="58"/>
        <v/>
      </c>
    </row>
    <row r="1226" spans="2:42">
      <c r="B1226" s="834" t="str">
        <f t="shared" si="57"/>
        <v>|||</v>
      </c>
      <c r="H1226" s="835">
        <f t="shared" si="59"/>
        <v>31</v>
      </c>
      <c r="AP1226" s="831" t="str">
        <f t="shared" si="58"/>
        <v/>
      </c>
    </row>
    <row r="1227" spans="2:42">
      <c r="B1227" s="834" t="str">
        <f t="shared" si="57"/>
        <v>|||</v>
      </c>
      <c r="H1227" s="835">
        <f t="shared" si="59"/>
        <v>31</v>
      </c>
      <c r="AP1227" s="831" t="str">
        <f t="shared" si="58"/>
        <v/>
      </c>
    </row>
    <row r="1228" spans="2:42">
      <c r="B1228" s="834" t="str">
        <f t="shared" si="57"/>
        <v>|||</v>
      </c>
      <c r="H1228" s="835">
        <f t="shared" si="59"/>
        <v>31</v>
      </c>
      <c r="AP1228" s="831" t="str">
        <f t="shared" si="58"/>
        <v/>
      </c>
    </row>
    <row r="1229" spans="2:42">
      <c r="B1229" s="834" t="str">
        <f t="shared" si="57"/>
        <v>|||</v>
      </c>
      <c r="H1229" s="835">
        <f t="shared" si="59"/>
        <v>31</v>
      </c>
      <c r="AP1229" s="831" t="str">
        <f t="shared" si="58"/>
        <v/>
      </c>
    </row>
    <row r="1230" spans="2:42">
      <c r="B1230" s="834" t="str">
        <f t="shared" si="57"/>
        <v>|||</v>
      </c>
      <c r="H1230" s="835">
        <f t="shared" si="59"/>
        <v>31</v>
      </c>
      <c r="AP1230" s="831" t="str">
        <f t="shared" si="58"/>
        <v/>
      </c>
    </row>
    <row r="1231" spans="2:42">
      <c r="B1231" s="834" t="str">
        <f t="shared" si="57"/>
        <v>|||</v>
      </c>
      <c r="H1231" s="835">
        <f t="shared" si="59"/>
        <v>31</v>
      </c>
      <c r="AP1231" s="831" t="str">
        <f t="shared" si="58"/>
        <v/>
      </c>
    </row>
    <row r="1232" spans="2:42">
      <c r="B1232" s="834" t="str">
        <f t="shared" si="57"/>
        <v>|||</v>
      </c>
      <c r="H1232" s="835">
        <f t="shared" si="59"/>
        <v>31</v>
      </c>
      <c r="AP1232" s="831" t="str">
        <f t="shared" si="58"/>
        <v/>
      </c>
    </row>
    <row r="1233" spans="2:42">
      <c r="B1233" s="834" t="str">
        <f t="shared" si="57"/>
        <v>|||</v>
      </c>
      <c r="H1233" s="835">
        <f t="shared" si="59"/>
        <v>31</v>
      </c>
      <c r="AP1233" s="831" t="str">
        <f t="shared" si="58"/>
        <v/>
      </c>
    </row>
    <row r="1234" spans="2:42">
      <c r="B1234" s="834" t="str">
        <f t="shared" si="57"/>
        <v>|||</v>
      </c>
      <c r="H1234" s="835">
        <f t="shared" si="59"/>
        <v>31</v>
      </c>
      <c r="AP1234" s="831" t="str">
        <f t="shared" si="58"/>
        <v/>
      </c>
    </row>
    <row r="1235" spans="2:42">
      <c r="B1235" s="834" t="str">
        <f t="shared" si="57"/>
        <v>|||</v>
      </c>
      <c r="H1235" s="835">
        <f t="shared" si="59"/>
        <v>31</v>
      </c>
      <c r="AP1235" s="831" t="str">
        <f t="shared" si="58"/>
        <v/>
      </c>
    </row>
    <row r="1236" spans="2:42">
      <c r="B1236" s="834" t="str">
        <f t="shared" si="57"/>
        <v>|||</v>
      </c>
      <c r="H1236" s="835">
        <f t="shared" si="59"/>
        <v>31</v>
      </c>
      <c r="AP1236" s="831" t="str">
        <f t="shared" si="58"/>
        <v/>
      </c>
    </row>
    <row r="1237" spans="2:42">
      <c r="B1237" s="834" t="str">
        <f t="shared" si="57"/>
        <v>|||</v>
      </c>
      <c r="H1237" s="835">
        <f t="shared" si="59"/>
        <v>31</v>
      </c>
      <c r="AP1237" s="831" t="str">
        <f t="shared" si="58"/>
        <v/>
      </c>
    </row>
    <row r="1238" spans="2:42">
      <c r="B1238" s="834" t="str">
        <f t="shared" si="57"/>
        <v>|||</v>
      </c>
      <c r="H1238" s="835">
        <f t="shared" si="59"/>
        <v>31</v>
      </c>
      <c r="AP1238" s="831" t="str">
        <f t="shared" si="58"/>
        <v/>
      </c>
    </row>
    <row r="1239" spans="2:42">
      <c r="B1239" s="834" t="str">
        <f t="shared" si="57"/>
        <v>|||</v>
      </c>
      <c r="H1239" s="835">
        <f t="shared" si="59"/>
        <v>31</v>
      </c>
      <c r="AP1239" s="831" t="str">
        <f t="shared" si="58"/>
        <v/>
      </c>
    </row>
    <row r="1240" spans="2:42">
      <c r="B1240" s="834" t="str">
        <f t="shared" si="57"/>
        <v>|||</v>
      </c>
      <c r="H1240" s="835">
        <f t="shared" si="59"/>
        <v>31</v>
      </c>
      <c r="AP1240" s="831" t="str">
        <f t="shared" si="58"/>
        <v/>
      </c>
    </row>
    <row r="1241" spans="2:42">
      <c r="B1241" s="834" t="str">
        <f t="shared" si="57"/>
        <v>|||</v>
      </c>
      <c r="H1241" s="835">
        <f t="shared" si="59"/>
        <v>31</v>
      </c>
      <c r="AP1241" s="831" t="str">
        <f t="shared" si="58"/>
        <v/>
      </c>
    </row>
    <row r="1242" spans="2:42">
      <c r="B1242" s="834" t="str">
        <f t="shared" si="57"/>
        <v>|||</v>
      </c>
      <c r="H1242" s="835">
        <f t="shared" si="59"/>
        <v>31</v>
      </c>
      <c r="AP1242" s="831" t="str">
        <f t="shared" si="58"/>
        <v/>
      </c>
    </row>
    <row r="1243" spans="2:42">
      <c r="B1243" s="834" t="str">
        <f t="shared" si="57"/>
        <v>|||</v>
      </c>
      <c r="H1243" s="835">
        <f t="shared" si="59"/>
        <v>31</v>
      </c>
      <c r="AP1243" s="831" t="str">
        <f t="shared" si="58"/>
        <v/>
      </c>
    </row>
    <row r="1244" spans="2:42">
      <c r="B1244" s="834" t="str">
        <f t="shared" si="57"/>
        <v>|||</v>
      </c>
      <c r="H1244" s="835">
        <f t="shared" si="59"/>
        <v>31</v>
      </c>
      <c r="AP1244" s="831" t="str">
        <f t="shared" si="58"/>
        <v/>
      </c>
    </row>
    <row r="1245" spans="2:42">
      <c r="B1245" s="834" t="str">
        <f t="shared" si="57"/>
        <v>|||</v>
      </c>
      <c r="H1245" s="835">
        <f t="shared" si="59"/>
        <v>31</v>
      </c>
      <c r="AP1245" s="831" t="str">
        <f t="shared" si="58"/>
        <v/>
      </c>
    </row>
    <row r="1246" spans="2:42">
      <c r="B1246" s="834" t="str">
        <f t="shared" si="57"/>
        <v>|||</v>
      </c>
      <c r="H1246" s="835">
        <f t="shared" si="59"/>
        <v>31</v>
      </c>
      <c r="AP1246" s="831" t="str">
        <f t="shared" si="58"/>
        <v/>
      </c>
    </row>
    <row r="1247" spans="2:42">
      <c r="B1247" s="834" t="str">
        <f t="shared" si="57"/>
        <v>|||</v>
      </c>
      <c r="H1247" s="835">
        <f t="shared" si="59"/>
        <v>31</v>
      </c>
      <c r="AP1247" s="831" t="str">
        <f t="shared" si="58"/>
        <v/>
      </c>
    </row>
    <row r="1248" spans="2:42">
      <c r="B1248" s="834" t="str">
        <f t="shared" si="57"/>
        <v>|||</v>
      </c>
      <c r="H1248" s="835">
        <f t="shared" si="59"/>
        <v>31</v>
      </c>
      <c r="AP1248" s="831" t="str">
        <f t="shared" si="58"/>
        <v/>
      </c>
    </row>
    <row r="1249" spans="2:42">
      <c r="B1249" s="834" t="str">
        <f t="shared" si="57"/>
        <v>|||</v>
      </c>
      <c r="H1249" s="835">
        <f t="shared" si="59"/>
        <v>31</v>
      </c>
      <c r="AP1249" s="831" t="str">
        <f t="shared" si="58"/>
        <v/>
      </c>
    </row>
    <row r="1250" spans="2:42">
      <c r="B1250" s="834" t="str">
        <f t="shared" si="57"/>
        <v>|||</v>
      </c>
      <c r="H1250" s="835">
        <f t="shared" si="59"/>
        <v>31</v>
      </c>
      <c r="AP1250" s="831" t="str">
        <f t="shared" si="58"/>
        <v/>
      </c>
    </row>
    <row r="1251" spans="2:42">
      <c r="B1251" s="834" t="str">
        <f t="shared" si="57"/>
        <v>|||</v>
      </c>
      <c r="H1251" s="835">
        <f t="shared" si="59"/>
        <v>31</v>
      </c>
      <c r="AP1251" s="831" t="str">
        <f t="shared" si="58"/>
        <v/>
      </c>
    </row>
    <row r="1252" spans="2:42">
      <c r="B1252" s="834" t="str">
        <f t="shared" si="57"/>
        <v>|||</v>
      </c>
      <c r="H1252" s="835">
        <f t="shared" si="59"/>
        <v>31</v>
      </c>
      <c r="AP1252" s="831" t="str">
        <f t="shared" si="58"/>
        <v/>
      </c>
    </row>
    <row r="1253" spans="2:42">
      <c r="B1253" s="834" t="str">
        <f t="shared" si="57"/>
        <v>|||</v>
      </c>
      <c r="H1253" s="835">
        <f t="shared" si="59"/>
        <v>31</v>
      </c>
      <c r="AP1253" s="831" t="str">
        <f t="shared" si="58"/>
        <v/>
      </c>
    </row>
    <row r="1254" spans="2:42">
      <c r="B1254" s="834" t="str">
        <f t="shared" si="57"/>
        <v>|||</v>
      </c>
      <c r="H1254" s="835">
        <f t="shared" si="59"/>
        <v>31</v>
      </c>
      <c r="AP1254" s="831" t="str">
        <f t="shared" si="58"/>
        <v/>
      </c>
    </row>
    <row r="1255" spans="2:42">
      <c r="B1255" s="834" t="str">
        <f t="shared" si="57"/>
        <v>|||</v>
      </c>
      <c r="H1255" s="835">
        <f t="shared" si="59"/>
        <v>31</v>
      </c>
      <c r="AP1255" s="831" t="str">
        <f t="shared" si="58"/>
        <v/>
      </c>
    </row>
    <row r="1256" spans="2:42">
      <c r="B1256" s="834" t="str">
        <f t="shared" si="57"/>
        <v>|||</v>
      </c>
      <c r="H1256" s="835">
        <f t="shared" si="59"/>
        <v>31</v>
      </c>
      <c r="AP1256" s="831" t="str">
        <f t="shared" si="58"/>
        <v/>
      </c>
    </row>
    <row r="1257" spans="2:42">
      <c r="B1257" s="834" t="str">
        <f t="shared" si="57"/>
        <v>|||</v>
      </c>
      <c r="H1257" s="835">
        <f t="shared" si="59"/>
        <v>31</v>
      </c>
      <c r="AP1257" s="831" t="str">
        <f t="shared" si="58"/>
        <v/>
      </c>
    </row>
    <row r="1258" spans="2:42">
      <c r="B1258" s="834" t="str">
        <f t="shared" si="57"/>
        <v>|||</v>
      </c>
      <c r="H1258" s="835">
        <f t="shared" si="59"/>
        <v>31</v>
      </c>
      <c r="AP1258" s="831" t="str">
        <f t="shared" si="58"/>
        <v/>
      </c>
    </row>
    <row r="1259" spans="2:42">
      <c r="B1259" s="834" t="str">
        <f t="shared" si="57"/>
        <v>|||</v>
      </c>
      <c r="H1259" s="835">
        <f t="shared" si="59"/>
        <v>31</v>
      </c>
      <c r="AP1259" s="831" t="str">
        <f t="shared" si="58"/>
        <v/>
      </c>
    </row>
    <row r="1260" spans="2:42">
      <c r="B1260" s="834" t="str">
        <f t="shared" si="57"/>
        <v>|||</v>
      </c>
      <c r="H1260" s="835">
        <f t="shared" si="59"/>
        <v>31</v>
      </c>
      <c r="AP1260" s="831" t="str">
        <f t="shared" si="58"/>
        <v/>
      </c>
    </row>
    <row r="1261" spans="2:42">
      <c r="B1261" s="834" t="str">
        <f t="shared" si="57"/>
        <v>|||</v>
      </c>
      <c r="H1261" s="835">
        <f t="shared" si="59"/>
        <v>31</v>
      </c>
      <c r="AP1261" s="831" t="str">
        <f t="shared" si="58"/>
        <v/>
      </c>
    </row>
    <row r="1262" spans="2:42">
      <c r="B1262" s="834" t="str">
        <f t="shared" si="57"/>
        <v>|||</v>
      </c>
      <c r="H1262" s="835">
        <f t="shared" si="59"/>
        <v>31</v>
      </c>
      <c r="AP1262" s="831" t="str">
        <f t="shared" si="58"/>
        <v/>
      </c>
    </row>
    <row r="1263" spans="2:42">
      <c r="B1263" s="834" t="str">
        <f t="shared" si="57"/>
        <v>|||</v>
      </c>
      <c r="H1263" s="835">
        <f t="shared" si="59"/>
        <v>31</v>
      </c>
      <c r="AP1263" s="831" t="str">
        <f t="shared" si="58"/>
        <v/>
      </c>
    </row>
    <row r="1264" spans="2:42">
      <c r="B1264" s="834" t="str">
        <f t="shared" si="57"/>
        <v>|||</v>
      </c>
      <c r="H1264" s="835">
        <f t="shared" si="59"/>
        <v>31</v>
      </c>
      <c r="AP1264" s="831" t="str">
        <f t="shared" si="58"/>
        <v/>
      </c>
    </row>
    <row r="1265" spans="2:42">
      <c r="B1265" s="834" t="str">
        <f t="shared" si="57"/>
        <v>|||</v>
      </c>
      <c r="H1265" s="835">
        <f t="shared" si="59"/>
        <v>31</v>
      </c>
      <c r="AP1265" s="831" t="str">
        <f t="shared" si="58"/>
        <v/>
      </c>
    </row>
    <row r="1266" spans="2:42">
      <c r="B1266" s="834" t="str">
        <f t="shared" si="57"/>
        <v>|||</v>
      </c>
      <c r="H1266" s="835">
        <f t="shared" si="59"/>
        <v>31</v>
      </c>
      <c r="AP1266" s="831" t="str">
        <f t="shared" si="58"/>
        <v/>
      </c>
    </row>
    <row r="1267" spans="2:42">
      <c r="B1267" s="834" t="str">
        <f t="shared" si="57"/>
        <v>|||</v>
      </c>
      <c r="H1267" s="835">
        <f t="shared" si="59"/>
        <v>31</v>
      </c>
      <c r="AP1267" s="831" t="str">
        <f t="shared" si="58"/>
        <v/>
      </c>
    </row>
    <row r="1268" spans="2:42">
      <c r="B1268" s="834" t="str">
        <f t="shared" si="57"/>
        <v>|||</v>
      </c>
      <c r="H1268" s="835">
        <f t="shared" si="59"/>
        <v>31</v>
      </c>
      <c r="AP1268" s="831" t="str">
        <f t="shared" si="58"/>
        <v/>
      </c>
    </row>
    <row r="1269" spans="2:42">
      <c r="B1269" s="834" t="str">
        <f t="shared" si="57"/>
        <v>|||</v>
      </c>
      <c r="H1269" s="835">
        <f t="shared" si="59"/>
        <v>31</v>
      </c>
      <c r="AP1269" s="831" t="str">
        <f t="shared" si="58"/>
        <v/>
      </c>
    </row>
    <row r="1270" spans="2:42">
      <c r="B1270" s="834" t="str">
        <f t="shared" si="57"/>
        <v>|||</v>
      </c>
      <c r="H1270" s="835">
        <f t="shared" si="59"/>
        <v>31</v>
      </c>
      <c r="AP1270" s="831" t="str">
        <f t="shared" si="58"/>
        <v/>
      </c>
    </row>
    <row r="1271" spans="2:42">
      <c r="B1271" s="834" t="str">
        <f t="shared" si="57"/>
        <v>|||</v>
      </c>
      <c r="H1271" s="835">
        <f t="shared" si="59"/>
        <v>31</v>
      </c>
      <c r="AP1271" s="831" t="str">
        <f t="shared" si="58"/>
        <v/>
      </c>
    </row>
    <row r="1272" spans="2:42">
      <c r="B1272" s="834" t="str">
        <f t="shared" si="57"/>
        <v>|||</v>
      </c>
      <c r="H1272" s="835">
        <f t="shared" si="59"/>
        <v>31</v>
      </c>
      <c r="AP1272" s="831" t="str">
        <f t="shared" si="58"/>
        <v/>
      </c>
    </row>
    <row r="1273" spans="2:42">
      <c r="B1273" s="834" t="str">
        <f t="shared" si="57"/>
        <v>|||</v>
      </c>
      <c r="H1273" s="835">
        <f t="shared" si="59"/>
        <v>31</v>
      </c>
      <c r="AP1273" s="831" t="str">
        <f t="shared" si="58"/>
        <v/>
      </c>
    </row>
    <row r="1274" spans="2:42">
      <c r="B1274" s="834" t="str">
        <f t="shared" si="57"/>
        <v>|||</v>
      </c>
      <c r="H1274" s="835">
        <f t="shared" si="59"/>
        <v>31</v>
      </c>
      <c r="AP1274" s="831" t="str">
        <f t="shared" si="58"/>
        <v/>
      </c>
    </row>
    <row r="1275" spans="2:42">
      <c r="B1275" s="834" t="str">
        <f t="shared" si="57"/>
        <v>|||</v>
      </c>
      <c r="H1275" s="835">
        <f t="shared" si="59"/>
        <v>31</v>
      </c>
      <c r="AP1275" s="831" t="str">
        <f t="shared" si="58"/>
        <v/>
      </c>
    </row>
    <row r="1276" spans="2:42">
      <c r="B1276" s="834" t="str">
        <f t="shared" si="57"/>
        <v>|||</v>
      </c>
      <c r="H1276" s="835">
        <f t="shared" si="59"/>
        <v>31</v>
      </c>
      <c r="AP1276" s="831" t="str">
        <f t="shared" si="58"/>
        <v/>
      </c>
    </row>
    <row r="1277" spans="2:42">
      <c r="B1277" s="834" t="str">
        <f t="shared" si="57"/>
        <v>|||</v>
      </c>
      <c r="H1277" s="835">
        <f t="shared" si="59"/>
        <v>31</v>
      </c>
      <c r="AP1277" s="831" t="str">
        <f t="shared" si="58"/>
        <v/>
      </c>
    </row>
    <row r="1278" spans="2:42">
      <c r="B1278" s="834" t="str">
        <f t="shared" si="57"/>
        <v>|||</v>
      </c>
      <c r="H1278" s="835">
        <f t="shared" si="59"/>
        <v>31</v>
      </c>
      <c r="AP1278" s="831" t="str">
        <f t="shared" si="58"/>
        <v/>
      </c>
    </row>
    <row r="1279" spans="2:42">
      <c r="B1279" s="834" t="str">
        <f t="shared" si="57"/>
        <v>|||</v>
      </c>
      <c r="H1279" s="835">
        <f t="shared" si="59"/>
        <v>31</v>
      </c>
      <c r="AP1279" s="831" t="str">
        <f t="shared" si="58"/>
        <v/>
      </c>
    </row>
    <row r="1280" spans="2:42">
      <c r="B1280" s="834" t="str">
        <f t="shared" si="57"/>
        <v>|||</v>
      </c>
      <c r="H1280" s="835">
        <f t="shared" si="59"/>
        <v>31</v>
      </c>
      <c r="AP1280" s="831" t="str">
        <f t="shared" si="58"/>
        <v/>
      </c>
    </row>
    <row r="1281" spans="2:42">
      <c r="B1281" s="834" t="str">
        <f t="shared" si="57"/>
        <v>|||</v>
      </c>
      <c r="H1281" s="835">
        <f t="shared" si="59"/>
        <v>31</v>
      </c>
      <c r="AP1281" s="831" t="str">
        <f t="shared" si="58"/>
        <v/>
      </c>
    </row>
    <row r="1282" spans="2:42">
      <c r="B1282" s="834" t="str">
        <f t="shared" si="57"/>
        <v>|||</v>
      </c>
      <c r="H1282" s="835">
        <f t="shared" si="59"/>
        <v>31</v>
      </c>
      <c r="AP1282" s="831" t="str">
        <f t="shared" si="58"/>
        <v/>
      </c>
    </row>
    <row r="1283" spans="2:42">
      <c r="B1283" s="834" t="str">
        <f t="shared" ref="B1283:B1346" si="60">C1283&amp;"|"&amp;D1283&amp;"|"&amp;E1283&amp;"|"&amp;F1283</f>
        <v>|||</v>
      </c>
      <c r="H1283" s="835">
        <f t="shared" si="59"/>
        <v>31</v>
      </c>
      <c r="AP1283" s="831" t="str">
        <f t="shared" ref="AP1283:AP1346" si="61">IF(AX1283&lt;&gt;"",IF(OR(AX1283=3,AX1283=4),"Equity","Debt"),"")</f>
        <v/>
      </c>
    </row>
    <row r="1284" spans="2:42">
      <c r="B1284" s="834" t="str">
        <f t="shared" si="60"/>
        <v>|||</v>
      </c>
      <c r="H1284" s="835">
        <f t="shared" ref="H1284:H1347" si="62">EOMONTH(L1284,0)</f>
        <v>31</v>
      </c>
      <c r="AP1284" s="831" t="str">
        <f t="shared" si="61"/>
        <v/>
      </c>
    </row>
    <row r="1285" spans="2:42">
      <c r="B1285" s="834" t="str">
        <f t="shared" si="60"/>
        <v>|||</v>
      </c>
      <c r="H1285" s="835">
        <f t="shared" si="62"/>
        <v>31</v>
      </c>
      <c r="AP1285" s="831" t="str">
        <f t="shared" si="61"/>
        <v/>
      </c>
    </row>
    <row r="1286" spans="2:42">
      <c r="B1286" s="834" t="str">
        <f t="shared" si="60"/>
        <v>|||</v>
      </c>
      <c r="H1286" s="835">
        <f t="shared" si="62"/>
        <v>31</v>
      </c>
      <c r="AP1286" s="831" t="str">
        <f t="shared" si="61"/>
        <v/>
      </c>
    </row>
    <row r="1287" spans="2:42">
      <c r="B1287" s="834" t="str">
        <f t="shared" si="60"/>
        <v>|||</v>
      </c>
      <c r="H1287" s="835">
        <f t="shared" si="62"/>
        <v>31</v>
      </c>
      <c r="AP1287" s="831" t="str">
        <f t="shared" si="61"/>
        <v/>
      </c>
    </row>
    <row r="1288" spans="2:42">
      <c r="B1288" s="834" t="str">
        <f t="shared" si="60"/>
        <v>|||</v>
      </c>
      <c r="H1288" s="835">
        <f t="shared" si="62"/>
        <v>31</v>
      </c>
      <c r="AP1288" s="831" t="str">
        <f t="shared" si="61"/>
        <v/>
      </c>
    </row>
    <row r="1289" spans="2:42">
      <c r="B1289" s="834" t="str">
        <f t="shared" si="60"/>
        <v>|||</v>
      </c>
      <c r="H1289" s="835">
        <f t="shared" si="62"/>
        <v>31</v>
      </c>
      <c r="AP1289" s="831" t="str">
        <f t="shared" si="61"/>
        <v/>
      </c>
    </row>
    <row r="1290" spans="2:42">
      <c r="B1290" s="834" t="str">
        <f t="shared" si="60"/>
        <v>|||</v>
      </c>
      <c r="H1290" s="835">
        <f t="shared" si="62"/>
        <v>31</v>
      </c>
      <c r="AP1290" s="831" t="str">
        <f t="shared" si="61"/>
        <v/>
      </c>
    </row>
    <row r="1291" spans="2:42">
      <c r="B1291" s="834" t="str">
        <f t="shared" si="60"/>
        <v>|||</v>
      </c>
      <c r="H1291" s="835">
        <f t="shared" si="62"/>
        <v>31</v>
      </c>
      <c r="AP1291" s="831" t="str">
        <f t="shared" si="61"/>
        <v/>
      </c>
    </row>
    <row r="1292" spans="2:42">
      <c r="B1292" s="834" t="str">
        <f t="shared" si="60"/>
        <v>|||</v>
      </c>
      <c r="H1292" s="835">
        <f t="shared" si="62"/>
        <v>31</v>
      </c>
      <c r="AP1292" s="831" t="str">
        <f t="shared" si="61"/>
        <v/>
      </c>
    </row>
    <row r="1293" spans="2:42">
      <c r="B1293" s="834" t="str">
        <f t="shared" si="60"/>
        <v>|||</v>
      </c>
      <c r="H1293" s="835">
        <f t="shared" si="62"/>
        <v>31</v>
      </c>
      <c r="AP1293" s="831" t="str">
        <f t="shared" si="61"/>
        <v/>
      </c>
    </row>
    <row r="1294" spans="2:42">
      <c r="B1294" s="834" t="str">
        <f t="shared" si="60"/>
        <v>|||</v>
      </c>
      <c r="H1294" s="835">
        <f t="shared" si="62"/>
        <v>31</v>
      </c>
      <c r="AP1294" s="831" t="str">
        <f t="shared" si="61"/>
        <v/>
      </c>
    </row>
    <row r="1295" spans="2:42">
      <c r="B1295" s="834" t="str">
        <f t="shared" si="60"/>
        <v>|||</v>
      </c>
      <c r="H1295" s="835">
        <f t="shared" si="62"/>
        <v>31</v>
      </c>
      <c r="AP1295" s="831" t="str">
        <f t="shared" si="61"/>
        <v/>
      </c>
    </row>
    <row r="1296" spans="2:42">
      <c r="B1296" s="834" t="str">
        <f t="shared" si="60"/>
        <v>|||</v>
      </c>
      <c r="H1296" s="835">
        <f t="shared" si="62"/>
        <v>31</v>
      </c>
      <c r="AP1296" s="831" t="str">
        <f t="shared" si="61"/>
        <v/>
      </c>
    </row>
    <row r="1297" spans="2:42">
      <c r="B1297" s="834" t="str">
        <f t="shared" si="60"/>
        <v>|||</v>
      </c>
      <c r="H1297" s="835">
        <f t="shared" si="62"/>
        <v>31</v>
      </c>
      <c r="AP1297" s="831" t="str">
        <f t="shared" si="61"/>
        <v/>
      </c>
    </row>
    <row r="1298" spans="2:42">
      <c r="B1298" s="834" t="str">
        <f t="shared" si="60"/>
        <v>|||</v>
      </c>
      <c r="H1298" s="835">
        <f t="shared" si="62"/>
        <v>31</v>
      </c>
      <c r="AP1298" s="831" t="str">
        <f t="shared" si="61"/>
        <v/>
      </c>
    </row>
    <row r="1299" spans="2:42">
      <c r="B1299" s="834" t="str">
        <f t="shared" si="60"/>
        <v>|||</v>
      </c>
      <c r="H1299" s="835">
        <f t="shared" si="62"/>
        <v>31</v>
      </c>
      <c r="AP1299" s="831" t="str">
        <f t="shared" si="61"/>
        <v/>
      </c>
    </row>
    <row r="1300" spans="2:42">
      <c r="B1300" s="834" t="str">
        <f t="shared" si="60"/>
        <v>|||</v>
      </c>
      <c r="H1300" s="835">
        <f t="shared" si="62"/>
        <v>31</v>
      </c>
      <c r="AP1300" s="831" t="str">
        <f t="shared" si="61"/>
        <v/>
      </c>
    </row>
    <row r="1301" spans="2:42">
      <c r="B1301" s="834" t="str">
        <f t="shared" si="60"/>
        <v>|||</v>
      </c>
      <c r="H1301" s="835">
        <f t="shared" si="62"/>
        <v>31</v>
      </c>
      <c r="AP1301" s="831" t="str">
        <f t="shared" si="61"/>
        <v/>
      </c>
    </row>
    <row r="1302" spans="2:42">
      <c r="B1302" s="834" t="str">
        <f t="shared" si="60"/>
        <v>|||</v>
      </c>
      <c r="H1302" s="835">
        <f t="shared" si="62"/>
        <v>31</v>
      </c>
      <c r="AP1302" s="831" t="str">
        <f t="shared" si="61"/>
        <v/>
      </c>
    </row>
    <row r="1303" spans="2:42">
      <c r="B1303" s="834" t="str">
        <f t="shared" si="60"/>
        <v>|||</v>
      </c>
      <c r="H1303" s="835">
        <f t="shared" si="62"/>
        <v>31</v>
      </c>
      <c r="AP1303" s="831" t="str">
        <f t="shared" si="61"/>
        <v/>
      </c>
    </row>
    <row r="1304" spans="2:42">
      <c r="B1304" s="834" t="str">
        <f t="shared" si="60"/>
        <v>|||</v>
      </c>
      <c r="H1304" s="835">
        <f t="shared" si="62"/>
        <v>31</v>
      </c>
      <c r="AP1304" s="831" t="str">
        <f t="shared" si="61"/>
        <v/>
      </c>
    </row>
    <row r="1305" spans="2:42">
      <c r="B1305" s="834" t="str">
        <f t="shared" si="60"/>
        <v>|||</v>
      </c>
      <c r="H1305" s="835">
        <f t="shared" si="62"/>
        <v>31</v>
      </c>
      <c r="AP1305" s="831" t="str">
        <f t="shared" si="61"/>
        <v/>
      </c>
    </row>
    <row r="1306" spans="2:42">
      <c r="B1306" s="834" t="str">
        <f t="shared" si="60"/>
        <v>|||</v>
      </c>
      <c r="H1306" s="835">
        <f t="shared" si="62"/>
        <v>31</v>
      </c>
      <c r="AP1306" s="831" t="str">
        <f t="shared" si="61"/>
        <v/>
      </c>
    </row>
    <row r="1307" spans="2:42">
      <c r="B1307" s="834" t="str">
        <f t="shared" si="60"/>
        <v>|||</v>
      </c>
      <c r="H1307" s="835">
        <f t="shared" si="62"/>
        <v>31</v>
      </c>
      <c r="AP1307" s="831" t="str">
        <f t="shared" si="61"/>
        <v/>
      </c>
    </row>
    <row r="1308" spans="2:42">
      <c r="B1308" s="834" t="str">
        <f t="shared" si="60"/>
        <v>|||</v>
      </c>
      <c r="H1308" s="835">
        <f t="shared" si="62"/>
        <v>31</v>
      </c>
      <c r="AP1308" s="831" t="str">
        <f t="shared" si="61"/>
        <v/>
      </c>
    </row>
    <row r="1309" spans="2:42">
      <c r="B1309" s="834" t="str">
        <f t="shared" si="60"/>
        <v>|||</v>
      </c>
      <c r="H1309" s="835">
        <f t="shared" si="62"/>
        <v>31</v>
      </c>
      <c r="AP1309" s="831" t="str">
        <f t="shared" si="61"/>
        <v/>
      </c>
    </row>
    <row r="1310" spans="2:42">
      <c r="B1310" s="834" t="str">
        <f t="shared" si="60"/>
        <v>|||</v>
      </c>
      <c r="H1310" s="835">
        <f t="shared" si="62"/>
        <v>31</v>
      </c>
      <c r="AP1310" s="831" t="str">
        <f t="shared" si="61"/>
        <v/>
      </c>
    </row>
    <row r="1311" spans="2:42">
      <c r="B1311" s="834" t="str">
        <f t="shared" si="60"/>
        <v>|||</v>
      </c>
      <c r="H1311" s="835">
        <f t="shared" si="62"/>
        <v>31</v>
      </c>
      <c r="AP1311" s="831" t="str">
        <f t="shared" si="61"/>
        <v/>
      </c>
    </row>
    <row r="1312" spans="2:42">
      <c r="B1312" s="834" t="str">
        <f t="shared" si="60"/>
        <v>|||</v>
      </c>
      <c r="H1312" s="835">
        <f t="shared" si="62"/>
        <v>31</v>
      </c>
      <c r="AP1312" s="831" t="str">
        <f t="shared" si="61"/>
        <v/>
      </c>
    </row>
    <row r="1313" spans="2:42">
      <c r="B1313" s="834" t="str">
        <f t="shared" si="60"/>
        <v>|||</v>
      </c>
      <c r="H1313" s="835">
        <f t="shared" si="62"/>
        <v>31</v>
      </c>
      <c r="AP1313" s="831" t="str">
        <f t="shared" si="61"/>
        <v/>
      </c>
    </row>
    <row r="1314" spans="2:42">
      <c r="B1314" s="834" t="str">
        <f t="shared" si="60"/>
        <v>|||</v>
      </c>
      <c r="H1314" s="835">
        <f t="shared" si="62"/>
        <v>31</v>
      </c>
      <c r="AP1314" s="831" t="str">
        <f t="shared" si="61"/>
        <v/>
      </c>
    </row>
    <row r="1315" spans="2:42">
      <c r="B1315" s="834" t="str">
        <f t="shared" si="60"/>
        <v>|||</v>
      </c>
      <c r="H1315" s="835">
        <f t="shared" si="62"/>
        <v>31</v>
      </c>
      <c r="AP1315" s="831" t="str">
        <f t="shared" si="61"/>
        <v/>
      </c>
    </row>
    <row r="1316" spans="2:42">
      <c r="B1316" s="834" t="str">
        <f t="shared" si="60"/>
        <v>|||</v>
      </c>
      <c r="H1316" s="835">
        <f t="shared" si="62"/>
        <v>31</v>
      </c>
      <c r="AP1316" s="831" t="str">
        <f t="shared" si="61"/>
        <v/>
      </c>
    </row>
    <row r="1317" spans="2:42">
      <c r="B1317" s="834" t="str">
        <f t="shared" si="60"/>
        <v>|||</v>
      </c>
      <c r="H1317" s="835">
        <f t="shared" si="62"/>
        <v>31</v>
      </c>
      <c r="AP1317" s="831" t="str">
        <f t="shared" si="61"/>
        <v/>
      </c>
    </row>
    <row r="1318" spans="2:42">
      <c r="B1318" s="834" t="str">
        <f t="shared" si="60"/>
        <v>|||</v>
      </c>
      <c r="H1318" s="835">
        <f t="shared" si="62"/>
        <v>31</v>
      </c>
      <c r="AP1318" s="831" t="str">
        <f t="shared" si="61"/>
        <v/>
      </c>
    </row>
    <row r="1319" spans="2:42">
      <c r="B1319" s="834" t="str">
        <f t="shared" si="60"/>
        <v>|||</v>
      </c>
      <c r="H1319" s="835">
        <f t="shared" si="62"/>
        <v>31</v>
      </c>
      <c r="AP1319" s="831" t="str">
        <f t="shared" si="61"/>
        <v/>
      </c>
    </row>
    <row r="1320" spans="2:42">
      <c r="B1320" s="834" t="str">
        <f t="shared" si="60"/>
        <v>|||</v>
      </c>
      <c r="H1320" s="835">
        <f t="shared" si="62"/>
        <v>31</v>
      </c>
      <c r="AP1320" s="831" t="str">
        <f t="shared" si="61"/>
        <v/>
      </c>
    </row>
    <row r="1321" spans="2:42">
      <c r="B1321" s="834" t="str">
        <f t="shared" si="60"/>
        <v>|||</v>
      </c>
      <c r="H1321" s="835">
        <f t="shared" si="62"/>
        <v>31</v>
      </c>
      <c r="AP1321" s="831" t="str">
        <f t="shared" si="61"/>
        <v/>
      </c>
    </row>
    <row r="1322" spans="2:42">
      <c r="B1322" s="834" t="str">
        <f t="shared" si="60"/>
        <v>|||</v>
      </c>
      <c r="H1322" s="835">
        <f t="shared" si="62"/>
        <v>31</v>
      </c>
      <c r="AP1322" s="831" t="str">
        <f t="shared" si="61"/>
        <v/>
      </c>
    </row>
    <row r="1323" spans="2:42">
      <c r="B1323" s="834" t="str">
        <f t="shared" si="60"/>
        <v>|||</v>
      </c>
      <c r="H1323" s="835">
        <f t="shared" si="62"/>
        <v>31</v>
      </c>
      <c r="AP1323" s="831" t="str">
        <f t="shared" si="61"/>
        <v/>
      </c>
    </row>
    <row r="1324" spans="2:42">
      <c r="B1324" s="834" t="str">
        <f t="shared" si="60"/>
        <v>|||</v>
      </c>
      <c r="H1324" s="835">
        <f t="shared" si="62"/>
        <v>31</v>
      </c>
      <c r="AP1324" s="831" t="str">
        <f t="shared" si="61"/>
        <v/>
      </c>
    </row>
    <row r="1325" spans="2:42">
      <c r="B1325" s="834" t="str">
        <f t="shared" si="60"/>
        <v>|||</v>
      </c>
      <c r="H1325" s="835">
        <f t="shared" si="62"/>
        <v>31</v>
      </c>
      <c r="AP1325" s="831" t="str">
        <f t="shared" si="61"/>
        <v/>
      </c>
    </row>
    <row r="1326" spans="2:42">
      <c r="B1326" s="834" t="str">
        <f t="shared" si="60"/>
        <v>|||</v>
      </c>
      <c r="H1326" s="835">
        <f t="shared" si="62"/>
        <v>31</v>
      </c>
      <c r="AP1326" s="831" t="str">
        <f t="shared" si="61"/>
        <v/>
      </c>
    </row>
    <row r="1327" spans="2:42">
      <c r="B1327" s="834" t="str">
        <f t="shared" si="60"/>
        <v>|||</v>
      </c>
      <c r="H1327" s="835">
        <f t="shared" si="62"/>
        <v>31</v>
      </c>
      <c r="AP1327" s="831" t="str">
        <f t="shared" si="61"/>
        <v/>
      </c>
    </row>
    <row r="1328" spans="2:42">
      <c r="B1328" s="834" t="str">
        <f t="shared" si="60"/>
        <v>|||</v>
      </c>
      <c r="H1328" s="835">
        <f t="shared" si="62"/>
        <v>31</v>
      </c>
      <c r="AP1328" s="831" t="str">
        <f t="shared" si="61"/>
        <v/>
      </c>
    </row>
    <row r="1329" spans="2:42">
      <c r="B1329" s="834" t="str">
        <f t="shared" si="60"/>
        <v>|||</v>
      </c>
      <c r="H1329" s="835">
        <f t="shared" si="62"/>
        <v>31</v>
      </c>
      <c r="AP1329" s="831" t="str">
        <f t="shared" si="61"/>
        <v/>
      </c>
    </row>
    <row r="1330" spans="2:42">
      <c r="B1330" s="834" t="str">
        <f t="shared" si="60"/>
        <v>|||</v>
      </c>
      <c r="H1330" s="835">
        <f t="shared" si="62"/>
        <v>31</v>
      </c>
      <c r="AP1330" s="831" t="str">
        <f t="shared" si="61"/>
        <v/>
      </c>
    </row>
    <row r="1331" spans="2:42">
      <c r="B1331" s="834" t="str">
        <f t="shared" si="60"/>
        <v>|||</v>
      </c>
      <c r="H1331" s="835">
        <f t="shared" si="62"/>
        <v>31</v>
      </c>
      <c r="AP1331" s="831" t="str">
        <f t="shared" si="61"/>
        <v/>
      </c>
    </row>
    <row r="1332" spans="2:42">
      <c r="B1332" s="834" t="str">
        <f t="shared" si="60"/>
        <v>|||</v>
      </c>
      <c r="H1332" s="835">
        <f t="shared" si="62"/>
        <v>31</v>
      </c>
      <c r="AP1332" s="831" t="str">
        <f t="shared" si="61"/>
        <v/>
      </c>
    </row>
    <row r="1333" spans="2:42">
      <c r="B1333" s="834" t="str">
        <f t="shared" si="60"/>
        <v>|||</v>
      </c>
      <c r="H1333" s="835">
        <f t="shared" si="62"/>
        <v>31</v>
      </c>
      <c r="AP1333" s="831" t="str">
        <f t="shared" si="61"/>
        <v/>
      </c>
    </row>
    <row r="1334" spans="2:42">
      <c r="B1334" s="834" t="str">
        <f t="shared" si="60"/>
        <v>|||</v>
      </c>
      <c r="H1334" s="835">
        <f t="shared" si="62"/>
        <v>31</v>
      </c>
      <c r="AP1334" s="831" t="str">
        <f t="shared" si="61"/>
        <v/>
      </c>
    </row>
    <row r="1335" spans="2:42">
      <c r="B1335" s="834" t="str">
        <f t="shared" si="60"/>
        <v>|||</v>
      </c>
      <c r="H1335" s="835">
        <f t="shared" si="62"/>
        <v>31</v>
      </c>
      <c r="AP1335" s="831" t="str">
        <f t="shared" si="61"/>
        <v/>
      </c>
    </row>
    <row r="1336" spans="2:42">
      <c r="B1336" s="834" t="str">
        <f t="shared" si="60"/>
        <v>|||</v>
      </c>
      <c r="H1336" s="835">
        <f t="shared" si="62"/>
        <v>31</v>
      </c>
      <c r="AP1336" s="831" t="str">
        <f t="shared" si="61"/>
        <v/>
      </c>
    </row>
    <row r="1337" spans="2:42">
      <c r="B1337" s="834" t="str">
        <f t="shared" si="60"/>
        <v>|||</v>
      </c>
      <c r="H1337" s="835">
        <f t="shared" si="62"/>
        <v>31</v>
      </c>
      <c r="AP1337" s="831" t="str">
        <f t="shared" si="61"/>
        <v/>
      </c>
    </row>
    <row r="1338" spans="2:42">
      <c r="B1338" s="834" t="str">
        <f t="shared" si="60"/>
        <v>|||</v>
      </c>
      <c r="H1338" s="835">
        <f t="shared" si="62"/>
        <v>31</v>
      </c>
      <c r="AP1338" s="831" t="str">
        <f t="shared" si="61"/>
        <v/>
      </c>
    </row>
    <row r="1339" spans="2:42">
      <c r="B1339" s="834" t="str">
        <f t="shared" si="60"/>
        <v>|||</v>
      </c>
      <c r="H1339" s="835">
        <f t="shared" si="62"/>
        <v>31</v>
      </c>
      <c r="AP1339" s="831" t="str">
        <f t="shared" si="61"/>
        <v/>
      </c>
    </row>
    <row r="1340" spans="2:42">
      <c r="B1340" s="834" t="str">
        <f t="shared" si="60"/>
        <v>|||</v>
      </c>
      <c r="H1340" s="835">
        <f t="shared" si="62"/>
        <v>31</v>
      </c>
      <c r="AP1340" s="831" t="str">
        <f t="shared" si="61"/>
        <v/>
      </c>
    </row>
    <row r="1341" spans="2:42">
      <c r="B1341" s="834" t="str">
        <f t="shared" si="60"/>
        <v>|||</v>
      </c>
      <c r="H1341" s="835">
        <f t="shared" si="62"/>
        <v>31</v>
      </c>
      <c r="AP1341" s="831" t="str">
        <f t="shared" si="61"/>
        <v/>
      </c>
    </row>
    <row r="1342" spans="2:42">
      <c r="B1342" s="834" t="str">
        <f t="shared" si="60"/>
        <v>|||</v>
      </c>
      <c r="H1342" s="835">
        <f t="shared" si="62"/>
        <v>31</v>
      </c>
      <c r="AP1342" s="831" t="str">
        <f t="shared" si="61"/>
        <v/>
      </c>
    </row>
    <row r="1343" spans="2:42">
      <c r="B1343" s="834" t="str">
        <f t="shared" si="60"/>
        <v>|||</v>
      </c>
      <c r="H1343" s="835">
        <f t="shared" si="62"/>
        <v>31</v>
      </c>
      <c r="AP1343" s="831" t="str">
        <f t="shared" si="61"/>
        <v/>
      </c>
    </row>
    <row r="1344" spans="2:42">
      <c r="B1344" s="834" t="str">
        <f t="shared" si="60"/>
        <v>|||</v>
      </c>
      <c r="H1344" s="835">
        <f t="shared" si="62"/>
        <v>31</v>
      </c>
      <c r="AP1344" s="831" t="str">
        <f t="shared" si="61"/>
        <v/>
      </c>
    </row>
    <row r="1345" spans="2:42">
      <c r="B1345" s="834" t="str">
        <f t="shared" si="60"/>
        <v>|||</v>
      </c>
      <c r="H1345" s="835">
        <f t="shared" si="62"/>
        <v>31</v>
      </c>
      <c r="AP1345" s="831" t="str">
        <f t="shared" si="61"/>
        <v/>
      </c>
    </row>
    <row r="1346" spans="2:42">
      <c r="B1346" s="834" t="str">
        <f t="shared" si="60"/>
        <v>|||</v>
      </c>
      <c r="H1346" s="835">
        <f t="shared" si="62"/>
        <v>31</v>
      </c>
      <c r="AP1346" s="831" t="str">
        <f t="shared" si="61"/>
        <v/>
      </c>
    </row>
    <row r="1347" spans="2:42">
      <c r="B1347" s="834" t="str">
        <f t="shared" ref="B1347:B1410" si="63">C1347&amp;"|"&amp;D1347&amp;"|"&amp;E1347&amp;"|"&amp;F1347</f>
        <v>|||</v>
      </c>
      <c r="H1347" s="835">
        <f t="shared" si="62"/>
        <v>31</v>
      </c>
      <c r="AP1347" s="831" t="str">
        <f t="shared" ref="AP1347:AP1410" si="64">IF(AX1347&lt;&gt;"",IF(OR(AX1347=3,AX1347=4),"Equity","Debt"),"")</f>
        <v/>
      </c>
    </row>
    <row r="1348" spans="2:42">
      <c r="B1348" s="834" t="str">
        <f t="shared" si="63"/>
        <v>|||</v>
      </c>
      <c r="H1348" s="835">
        <f t="shared" ref="H1348:H1411" si="65">EOMONTH(L1348,0)</f>
        <v>31</v>
      </c>
      <c r="AP1348" s="831" t="str">
        <f t="shared" si="64"/>
        <v/>
      </c>
    </row>
    <row r="1349" spans="2:42">
      <c r="B1349" s="834" t="str">
        <f t="shared" si="63"/>
        <v>|||</v>
      </c>
      <c r="H1349" s="835">
        <f t="shared" si="65"/>
        <v>31</v>
      </c>
      <c r="AP1349" s="831" t="str">
        <f t="shared" si="64"/>
        <v/>
      </c>
    </row>
    <row r="1350" spans="2:42">
      <c r="B1350" s="834" t="str">
        <f t="shared" si="63"/>
        <v>|||</v>
      </c>
      <c r="H1350" s="835">
        <f t="shared" si="65"/>
        <v>31</v>
      </c>
      <c r="AP1350" s="831" t="str">
        <f t="shared" si="64"/>
        <v/>
      </c>
    </row>
    <row r="1351" spans="2:42">
      <c r="B1351" s="834" t="str">
        <f t="shared" si="63"/>
        <v>|||</v>
      </c>
      <c r="H1351" s="835">
        <f t="shared" si="65"/>
        <v>31</v>
      </c>
      <c r="AP1351" s="831" t="str">
        <f t="shared" si="64"/>
        <v/>
      </c>
    </row>
    <row r="1352" spans="2:42">
      <c r="B1352" s="834" t="str">
        <f t="shared" si="63"/>
        <v>|||</v>
      </c>
      <c r="H1352" s="835">
        <f t="shared" si="65"/>
        <v>31</v>
      </c>
      <c r="AP1352" s="831" t="str">
        <f t="shared" si="64"/>
        <v/>
      </c>
    </row>
    <row r="1353" spans="2:42">
      <c r="B1353" s="834" t="str">
        <f t="shared" si="63"/>
        <v>|||</v>
      </c>
      <c r="H1353" s="835">
        <f t="shared" si="65"/>
        <v>31</v>
      </c>
      <c r="AP1353" s="831" t="str">
        <f t="shared" si="64"/>
        <v/>
      </c>
    </row>
    <row r="1354" spans="2:42">
      <c r="B1354" s="834" t="str">
        <f t="shared" si="63"/>
        <v>|||</v>
      </c>
      <c r="H1354" s="835">
        <f t="shared" si="65"/>
        <v>31</v>
      </c>
      <c r="AP1354" s="831" t="str">
        <f t="shared" si="64"/>
        <v/>
      </c>
    </row>
    <row r="1355" spans="2:42">
      <c r="B1355" s="834" t="str">
        <f t="shared" si="63"/>
        <v>|||</v>
      </c>
      <c r="H1355" s="835">
        <f t="shared" si="65"/>
        <v>31</v>
      </c>
      <c r="AP1355" s="831" t="str">
        <f t="shared" si="64"/>
        <v/>
      </c>
    </row>
    <row r="1356" spans="2:42">
      <c r="B1356" s="834" t="str">
        <f t="shared" si="63"/>
        <v>|||</v>
      </c>
      <c r="H1356" s="835">
        <f t="shared" si="65"/>
        <v>31</v>
      </c>
      <c r="AP1356" s="831" t="str">
        <f t="shared" si="64"/>
        <v/>
      </c>
    </row>
    <row r="1357" spans="2:42">
      <c r="B1357" s="834" t="str">
        <f t="shared" si="63"/>
        <v>|||</v>
      </c>
      <c r="H1357" s="835">
        <f t="shared" si="65"/>
        <v>31</v>
      </c>
      <c r="AP1357" s="831" t="str">
        <f t="shared" si="64"/>
        <v/>
      </c>
    </row>
    <row r="1358" spans="2:42">
      <c r="B1358" s="834" t="str">
        <f t="shared" si="63"/>
        <v>|||</v>
      </c>
      <c r="H1358" s="835">
        <f t="shared" si="65"/>
        <v>31</v>
      </c>
      <c r="AP1358" s="831" t="str">
        <f t="shared" si="64"/>
        <v/>
      </c>
    </row>
    <row r="1359" spans="2:42">
      <c r="B1359" s="834" t="str">
        <f t="shared" si="63"/>
        <v>|||</v>
      </c>
      <c r="H1359" s="835">
        <f t="shared" si="65"/>
        <v>31</v>
      </c>
      <c r="AP1359" s="831" t="str">
        <f t="shared" si="64"/>
        <v/>
      </c>
    </row>
    <row r="1360" spans="2:42">
      <c r="B1360" s="834" t="str">
        <f t="shared" si="63"/>
        <v>|||</v>
      </c>
      <c r="H1360" s="835">
        <f t="shared" si="65"/>
        <v>31</v>
      </c>
      <c r="AP1360" s="831" t="str">
        <f t="shared" si="64"/>
        <v/>
      </c>
    </row>
    <row r="1361" spans="2:42">
      <c r="B1361" s="834" t="str">
        <f t="shared" si="63"/>
        <v>|||</v>
      </c>
      <c r="H1361" s="835">
        <f t="shared" si="65"/>
        <v>31</v>
      </c>
      <c r="AP1361" s="831" t="str">
        <f t="shared" si="64"/>
        <v/>
      </c>
    </row>
    <row r="1362" spans="2:42">
      <c r="B1362" s="834" t="str">
        <f t="shared" si="63"/>
        <v>|||</v>
      </c>
      <c r="H1362" s="835">
        <f t="shared" si="65"/>
        <v>31</v>
      </c>
      <c r="AP1362" s="831" t="str">
        <f t="shared" si="64"/>
        <v/>
      </c>
    </row>
    <row r="1363" spans="2:42">
      <c r="B1363" s="834" t="str">
        <f t="shared" si="63"/>
        <v>|||</v>
      </c>
      <c r="H1363" s="835">
        <f t="shared" si="65"/>
        <v>31</v>
      </c>
      <c r="AP1363" s="831" t="str">
        <f t="shared" si="64"/>
        <v/>
      </c>
    </row>
    <row r="1364" spans="2:42">
      <c r="B1364" s="834" t="str">
        <f t="shared" si="63"/>
        <v>|||</v>
      </c>
      <c r="H1364" s="835">
        <f t="shared" si="65"/>
        <v>31</v>
      </c>
      <c r="AP1364" s="831" t="str">
        <f t="shared" si="64"/>
        <v/>
      </c>
    </row>
    <row r="1365" spans="2:42">
      <c r="B1365" s="834" t="str">
        <f t="shared" si="63"/>
        <v>|||</v>
      </c>
      <c r="H1365" s="835">
        <f t="shared" si="65"/>
        <v>31</v>
      </c>
      <c r="AP1365" s="831" t="str">
        <f t="shared" si="64"/>
        <v/>
      </c>
    </row>
    <row r="1366" spans="2:42">
      <c r="B1366" s="834" t="str">
        <f t="shared" si="63"/>
        <v>|||</v>
      </c>
      <c r="H1366" s="835">
        <f t="shared" si="65"/>
        <v>31</v>
      </c>
      <c r="AP1366" s="831" t="str">
        <f t="shared" si="64"/>
        <v/>
      </c>
    </row>
    <row r="1367" spans="2:42">
      <c r="B1367" s="834" t="str">
        <f t="shared" si="63"/>
        <v>|||</v>
      </c>
      <c r="H1367" s="835">
        <f t="shared" si="65"/>
        <v>31</v>
      </c>
      <c r="AP1367" s="831" t="str">
        <f t="shared" si="64"/>
        <v/>
      </c>
    </row>
    <row r="1368" spans="2:42">
      <c r="B1368" s="834" t="str">
        <f t="shared" si="63"/>
        <v>|||</v>
      </c>
      <c r="H1368" s="835">
        <f t="shared" si="65"/>
        <v>31</v>
      </c>
      <c r="AP1368" s="831" t="str">
        <f t="shared" si="64"/>
        <v/>
      </c>
    </row>
    <row r="1369" spans="2:42">
      <c r="B1369" s="834" t="str">
        <f t="shared" si="63"/>
        <v>|||</v>
      </c>
      <c r="H1369" s="835">
        <f t="shared" si="65"/>
        <v>31</v>
      </c>
      <c r="AP1369" s="831" t="str">
        <f t="shared" si="64"/>
        <v/>
      </c>
    </row>
    <row r="1370" spans="2:42">
      <c r="B1370" s="834" t="str">
        <f t="shared" si="63"/>
        <v>|||</v>
      </c>
      <c r="H1370" s="835">
        <f t="shared" si="65"/>
        <v>31</v>
      </c>
      <c r="AP1370" s="831" t="str">
        <f t="shared" si="64"/>
        <v/>
      </c>
    </row>
    <row r="1371" spans="2:42">
      <c r="B1371" s="834" t="str">
        <f t="shared" si="63"/>
        <v>|||</v>
      </c>
      <c r="H1371" s="835">
        <f t="shared" si="65"/>
        <v>31</v>
      </c>
      <c r="AP1371" s="831" t="str">
        <f t="shared" si="64"/>
        <v/>
      </c>
    </row>
    <row r="1372" spans="2:42">
      <c r="B1372" s="834" t="str">
        <f t="shared" si="63"/>
        <v>|||</v>
      </c>
      <c r="H1372" s="835">
        <f t="shared" si="65"/>
        <v>31</v>
      </c>
      <c r="AP1372" s="831" t="str">
        <f t="shared" si="64"/>
        <v/>
      </c>
    </row>
    <row r="1373" spans="2:42">
      <c r="B1373" s="834" t="str">
        <f t="shared" si="63"/>
        <v>|||</v>
      </c>
      <c r="H1373" s="835">
        <f t="shared" si="65"/>
        <v>31</v>
      </c>
      <c r="AP1373" s="831" t="str">
        <f t="shared" si="64"/>
        <v/>
      </c>
    </row>
    <row r="1374" spans="2:42">
      <c r="B1374" s="834" t="str">
        <f t="shared" si="63"/>
        <v>|||</v>
      </c>
      <c r="H1374" s="835">
        <f t="shared" si="65"/>
        <v>31</v>
      </c>
      <c r="AP1374" s="831" t="str">
        <f t="shared" si="64"/>
        <v/>
      </c>
    </row>
    <row r="1375" spans="2:42">
      <c r="B1375" s="834" t="str">
        <f t="shared" si="63"/>
        <v>|||</v>
      </c>
      <c r="H1375" s="835">
        <f t="shared" si="65"/>
        <v>31</v>
      </c>
      <c r="AP1375" s="831" t="str">
        <f t="shared" si="64"/>
        <v/>
      </c>
    </row>
    <row r="1376" spans="2:42">
      <c r="B1376" s="834" t="str">
        <f t="shared" si="63"/>
        <v>|||</v>
      </c>
      <c r="H1376" s="835">
        <f t="shared" si="65"/>
        <v>31</v>
      </c>
      <c r="AP1376" s="831" t="str">
        <f t="shared" si="64"/>
        <v/>
      </c>
    </row>
    <row r="1377" spans="2:42">
      <c r="B1377" s="834" t="str">
        <f t="shared" si="63"/>
        <v>|||</v>
      </c>
      <c r="H1377" s="835">
        <f t="shared" si="65"/>
        <v>31</v>
      </c>
      <c r="AP1377" s="831" t="str">
        <f t="shared" si="64"/>
        <v/>
      </c>
    </row>
    <row r="1378" spans="2:42">
      <c r="B1378" s="834" t="str">
        <f t="shared" si="63"/>
        <v>|||</v>
      </c>
      <c r="H1378" s="835">
        <f t="shared" si="65"/>
        <v>31</v>
      </c>
      <c r="AP1378" s="831" t="str">
        <f t="shared" si="64"/>
        <v/>
      </c>
    </row>
    <row r="1379" spans="2:42">
      <c r="B1379" s="834" t="str">
        <f t="shared" si="63"/>
        <v>|||</v>
      </c>
      <c r="H1379" s="835">
        <f t="shared" si="65"/>
        <v>31</v>
      </c>
      <c r="AP1379" s="831" t="str">
        <f t="shared" si="64"/>
        <v/>
      </c>
    </row>
    <row r="1380" spans="2:42">
      <c r="B1380" s="834" t="str">
        <f t="shared" si="63"/>
        <v>|||</v>
      </c>
      <c r="H1380" s="835">
        <f t="shared" si="65"/>
        <v>31</v>
      </c>
      <c r="AP1380" s="831" t="str">
        <f t="shared" si="64"/>
        <v/>
      </c>
    </row>
    <row r="1381" spans="2:42">
      <c r="B1381" s="834" t="str">
        <f t="shared" si="63"/>
        <v>|||</v>
      </c>
      <c r="H1381" s="835">
        <f t="shared" si="65"/>
        <v>31</v>
      </c>
      <c r="AP1381" s="831" t="str">
        <f t="shared" si="64"/>
        <v/>
      </c>
    </row>
    <row r="1382" spans="2:42">
      <c r="B1382" s="834" t="str">
        <f t="shared" si="63"/>
        <v>|||</v>
      </c>
      <c r="H1382" s="835">
        <f t="shared" si="65"/>
        <v>31</v>
      </c>
      <c r="AP1382" s="831" t="str">
        <f t="shared" si="64"/>
        <v/>
      </c>
    </row>
    <row r="1383" spans="2:42">
      <c r="B1383" s="834" t="str">
        <f t="shared" si="63"/>
        <v>|||</v>
      </c>
      <c r="H1383" s="835">
        <f t="shared" si="65"/>
        <v>31</v>
      </c>
      <c r="AP1383" s="831" t="str">
        <f t="shared" si="64"/>
        <v/>
      </c>
    </row>
    <row r="1384" spans="2:42">
      <c r="B1384" s="834" t="str">
        <f t="shared" si="63"/>
        <v>|||</v>
      </c>
      <c r="H1384" s="835">
        <f t="shared" si="65"/>
        <v>31</v>
      </c>
      <c r="AP1384" s="831" t="str">
        <f t="shared" si="64"/>
        <v/>
      </c>
    </row>
    <row r="1385" spans="2:42">
      <c r="B1385" s="834" t="str">
        <f t="shared" si="63"/>
        <v>|||</v>
      </c>
      <c r="H1385" s="835">
        <f t="shared" si="65"/>
        <v>31</v>
      </c>
      <c r="AP1385" s="831" t="str">
        <f t="shared" si="64"/>
        <v/>
      </c>
    </row>
    <row r="1386" spans="2:42">
      <c r="B1386" s="834" t="str">
        <f t="shared" si="63"/>
        <v>|||</v>
      </c>
      <c r="H1386" s="835">
        <f t="shared" si="65"/>
        <v>31</v>
      </c>
      <c r="AP1386" s="831" t="str">
        <f t="shared" si="64"/>
        <v/>
      </c>
    </row>
    <row r="1387" spans="2:42">
      <c r="B1387" s="834" t="str">
        <f t="shared" si="63"/>
        <v>|||</v>
      </c>
      <c r="H1387" s="835">
        <f t="shared" si="65"/>
        <v>31</v>
      </c>
      <c r="AP1387" s="831" t="str">
        <f t="shared" si="64"/>
        <v/>
      </c>
    </row>
    <row r="1388" spans="2:42">
      <c r="B1388" s="834" t="str">
        <f t="shared" si="63"/>
        <v>|||</v>
      </c>
      <c r="H1388" s="835">
        <f t="shared" si="65"/>
        <v>31</v>
      </c>
      <c r="AP1388" s="831" t="str">
        <f t="shared" si="64"/>
        <v/>
      </c>
    </row>
    <row r="1389" spans="2:42">
      <c r="B1389" s="834" t="str">
        <f t="shared" si="63"/>
        <v>|||</v>
      </c>
      <c r="H1389" s="835">
        <f t="shared" si="65"/>
        <v>31</v>
      </c>
      <c r="AP1389" s="831" t="str">
        <f t="shared" si="64"/>
        <v/>
      </c>
    </row>
    <row r="1390" spans="2:42">
      <c r="B1390" s="834" t="str">
        <f t="shared" si="63"/>
        <v>|||</v>
      </c>
      <c r="H1390" s="835">
        <f t="shared" si="65"/>
        <v>31</v>
      </c>
      <c r="AP1390" s="831" t="str">
        <f t="shared" si="64"/>
        <v/>
      </c>
    </row>
    <row r="1391" spans="2:42">
      <c r="B1391" s="834" t="str">
        <f t="shared" si="63"/>
        <v>|||</v>
      </c>
      <c r="H1391" s="835">
        <f t="shared" si="65"/>
        <v>31</v>
      </c>
      <c r="AP1391" s="831" t="str">
        <f t="shared" si="64"/>
        <v/>
      </c>
    </row>
    <row r="1392" spans="2:42">
      <c r="B1392" s="834" t="str">
        <f t="shared" si="63"/>
        <v>|||</v>
      </c>
      <c r="H1392" s="835">
        <f t="shared" si="65"/>
        <v>31</v>
      </c>
      <c r="AP1392" s="831" t="str">
        <f t="shared" si="64"/>
        <v/>
      </c>
    </row>
    <row r="1393" spans="2:42">
      <c r="B1393" s="834" t="str">
        <f t="shared" si="63"/>
        <v>|||</v>
      </c>
      <c r="H1393" s="835">
        <f t="shared" si="65"/>
        <v>31</v>
      </c>
      <c r="AP1393" s="831" t="str">
        <f t="shared" si="64"/>
        <v/>
      </c>
    </row>
    <row r="1394" spans="2:42">
      <c r="B1394" s="834" t="str">
        <f t="shared" si="63"/>
        <v>|||</v>
      </c>
      <c r="H1394" s="835">
        <f t="shared" si="65"/>
        <v>31</v>
      </c>
      <c r="AP1394" s="831" t="str">
        <f t="shared" si="64"/>
        <v/>
      </c>
    </row>
    <row r="1395" spans="2:42">
      <c r="B1395" s="834" t="str">
        <f t="shared" si="63"/>
        <v>|||</v>
      </c>
      <c r="H1395" s="835">
        <f t="shared" si="65"/>
        <v>31</v>
      </c>
      <c r="AP1395" s="831" t="str">
        <f t="shared" si="64"/>
        <v/>
      </c>
    </row>
    <row r="1396" spans="2:42">
      <c r="B1396" s="834" t="str">
        <f t="shared" si="63"/>
        <v>|||</v>
      </c>
      <c r="H1396" s="835">
        <f t="shared" si="65"/>
        <v>31</v>
      </c>
      <c r="AP1396" s="831" t="str">
        <f t="shared" si="64"/>
        <v/>
      </c>
    </row>
    <row r="1397" spans="2:42">
      <c r="B1397" s="834" t="str">
        <f t="shared" si="63"/>
        <v>|||</v>
      </c>
      <c r="H1397" s="835">
        <f t="shared" si="65"/>
        <v>31</v>
      </c>
      <c r="AP1397" s="831" t="str">
        <f t="shared" si="64"/>
        <v/>
      </c>
    </row>
    <row r="1398" spans="2:42">
      <c r="B1398" s="834" t="str">
        <f t="shared" si="63"/>
        <v>|||</v>
      </c>
      <c r="H1398" s="835">
        <f t="shared" si="65"/>
        <v>31</v>
      </c>
      <c r="AP1398" s="831" t="str">
        <f t="shared" si="64"/>
        <v/>
      </c>
    </row>
    <row r="1399" spans="2:42">
      <c r="B1399" s="834" t="str">
        <f t="shared" si="63"/>
        <v>|||</v>
      </c>
      <c r="H1399" s="835">
        <f t="shared" si="65"/>
        <v>31</v>
      </c>
      <c r="AP1399" s="831" t="str">
        <f t="shared" si="64"/>
        <v/>
      </c>
    </row>
    <row r="1400" spans="2:42">
      <c r="B1400" s="834" t="str">
        <f t="shared" si="63"/>
        <v>|||</v>
      </c>
      <c r="H1400" s="835">
        <f t="shared" si="65"/>
        <v>31</v>
      </c>
      <c r="AP1400" s="831" t="str">
        <f t="shared" si="64"/>
        <v/>
      </c>
    </row>
    <row r="1401" spans="2:42">
      <c r="B1401" s="834" t="str">
        <f t="shared" si="63"/>
        <v>|||</v>
      </c>
      <c r="H1401" s="835">
        <f t="shared" si="65"/>
        <v>31</v>
      </c>
      <c r="AP1401" s="831" t="str">
        <f t="shared" si="64"/>
        <v/>
      </c>
    </row>
    <row r="1402" spans="2:42">
      <c r="B1402" s="834" t="str">
        <f t="shared" si="63"/>
        <v>|||</v>
      </c>
      <c r="H1402" s="835">
        <f t="shared" si="65"/>
        <v>31</v>
      </c>
      <c r="AP1402" s="831" t="str">
        <f t="shared" si="64"/>
        <v/>
      </c>
    </row>
    <row r="1403" spans="2:42">
      <c r="B1403" s="834" t="str">
        <f t="shared" si="63"/>
        <v>|||</v>
      </c>
      <c r="H1403" s="835">
        <f t="shared" si="65"/>
        <v>31</v>
      </c>
      <c r="AP1403" s="831" t="str">
        <f t="shared" si="64"/>
        <v/>
      </c>
    </row>
    <row r="1404" spans="2:42">
      <c r="B1404" s="834" t="str">
        <f t="shared" si="63"/>
        <v>|||</v>
      </c>
      <c r="H1404" s="835">
        <f t="shared" si="65"/>
        <v>31</v>
      </c>
      <c r="AP1404" s="831" t="str">
        <f t="shared" si="64"/>
        <v/>
      </c>
    </row>
    <row r="1405" spans="2:42">
      <c r="B1405" s="834" t="str">
        <f t="shared" si="63"/>
        <v>|||</v>
      </c>
      <c r="H1405" s="835">
        <f t="shared" si="65"/>
        <v>31</v>
      </c>
      <c r="AP1405" s="831" t="str">
        <f t="shared" si="64"/>
        <v/>
      </c>
    </row>
    <row r="1406" spans="2:42">
      <c r="B1406" s="834" t="str">
        <f t="shared" si="63"/>
        <v>|||</v>
      </c>
      <c r="H1406" s="835">
        <f t="shared" si="65"/>
        <v>31</v>
      </c>
      <c r="AP1406" s="831" t="str">
        <f t="shared" si="64"/>
        <v/>
      </c>
    </row>
    <row r="1407" spans="2:42">
      <c r="B1407" s="834" t="str">
        <f t="shared" si="63"/>
        <v>|||</v>
      </c>
      <c r="H1407" s="835">
        <f t="shared" si="65"/>
        <v>31</v>
      </c>
      <c r="AP1407" s="831" t="str">
        <f t="shared" si="64"/>
        <v/>
      </c>
    </row>
    <row r="1408" spans="2:42">
      <c r="B1408" s="834" t="str">
        <f t="shared" si="63"/>
        <v>|||</v>
      </c>
      <c r="H1408" s="835">
        <f t="shared" si="65"/>
        <v>31</v>
      </c>
      <c r="AP1408" s="831" t="str">
        <f t="shared" si="64"/>
        <v/>
      </c>
    </row>
    <row r="1409" spans="2:42">
      <c r="B1409" s="834" t="str">
        <f t="shared" si="63"/>
        <v>|||</v>
      </c>
      <c r="H1409" s="835">
        <f t="shared" si="65"/>
        <v>31</v>
      </c>
      <c r="AP1409" s="831" t="str">
        <f t="shared" si="64"/>
        <v/>
      </c>
    </row>
    <row r="1410" spans="2:42">
      <c r="B1410" s="834" t="str">
        <f t="shared" si="63"/>
        <v>|||</v>
      </c>
      <c r="H1410" s="835">
        <f t="shared" si="65"/>
        <v>31</v>
      </c>
      <c r="AP1410" s="831" t="str">
        <f t="shared" si="64"/>
        <v/>
      </c>
    </row>
    <row r="1411" spans="2:42">
      <c r="B1411" s="834" t="str">
        <f t="shared" ref="B1411:B1474" si="66">C1411&amp;"|"&amp;D1411&amp;"|"&amp;E1411&amp;"|"&amp;F1411</f>
        <v>|||</v>
      </c>
      <c r="H1411" s="835">
        <f t="shared" si="65"/>
        <v>31</v>
      </c>
      <c r="AP1411" s="831" t="str">
        <f t="shared" ref="AP1411:AP1474" si="67">IF(AX1411&lt;&gt;"",IF(OR(AX1411=3,AX1411=4),"Equity","Debt"),"")</f>
        <v/>
      </c>
    </row>
    <row r="1412" spans="2:42">
      <c r="B1412" s="834" t="str">
        <f t="shared" si="66"/>
        <v>|||</v>
      </c>
      <c r="H1412" s="835">
        <f t="shared" ref="H1412:H1475" si="68">EOMONTH(L1412,0)</f>
        <v>31</v>
      </c>
      <c r="AP1412" s="831" t="str">
        <f t="shared" si="67"/>
        <v/>
      </c>
    </row>
    <row r="1413" spans="2:42">
      <c r="B1413" s="834" t="str">
        <f t="shared" si="66"/>
        <v>|||</v>
      </c>
      <c r="H1413" s="835">
        <f t="shared" si="68"/>
        <v>31</v>
      </c>
      <c r="AP1413" s="831" t="str">
        <f t="shared" si="67"/>
        <v/>
      </c>
    </row>
    <row r="1414" spans="2:42">
      <c r="B1414" s="834" t="str">
        <f t="shared" si="66"/>
        <v>|||</v>
      </c>
      <c r="H1414" s="835">
        <f t="shared" si="68"/>
        <v>31</v>
      </c>
      <c r="AP1414" s="831" t="str">
        <f t="shared" si="67"/>
        <v/>
      </c>
    </row>
    <row r="1415" spans="2:42">
      <c r="B1415" s="834" t="str">
        <f t="shared" si="66"/>
        <v>|||</v>
      </c>
      <c r="H1415" s="835">
        <f t="shared" si="68"/>
        <v>31</v>
      </c>
      <c r="AP1415" s="831" t="str">
        <f t="shared" si="67"/>
        <v/>
      </c>
    </row>
    <row r="1416" spans="2:42">
      <c r="B1416" s="834" t="str">
        <f t="shared" si="66"/>
        <v>|||</v>
      </c>
      <c r="H1416" s="835">
        <f t="shared" si="68"/>
        <v>31</v>
      </c>
      <c r="AP1416" s="831" t="str">
        <f t="shared" si="67"/>
        <v/>
      </c>
    </row>
    <row r="1417" spans="2:42">
      <c r="B1417" s="834" t="str">
        <f t="shared" si="66"/>
        <v>|||</v>
      </c>
      <c r="H1417" s="835">
        <f t="shared" si="68"/>
        <v>31</v>
      </c>
      <c r="AP1417" s="831" t="str">
        <f t="shared" si="67"/>
        <v/>
      </c>
    </row>
    <row r="1418" spans="2:42">
      <c r="B1418" s="834" t="str">
        <f t="shared" si="66"/>
        <v>|||</v>
      </c>
      <c r="H1418" s="835">
        <f t="shared" si="68"/>
        <v>31</v>
      </c>
      <c r="AP1418" s="831" t="str">
        <f t="shared" si="67"/>
        <v/>
      </c>
    </row>
    <row r="1419" spans="2:42">
      <c r="B1419" s="834" t="str">
        <f t="shared" si="66"/>
        <v>|||</v>
      </c>
      <c r="H1419" s="835">
        <f t="shared" si="68"/>
        <v>31</v>
      </c>
      <c r="AP1419" s="831" t="str">
        <f t="shared" si="67"/>
        <v/>
      </c>
    </row>
    <row r="1420" spans="2:42">
      <c r="B1420" s="834" t="str">
        <f t="shared" si="66"/>
        <v>|||</v>
      </c>
      <c r="H1420" s="835">
        <f t="shared" si="68"/>
        <v>31</v>
      </c>
      <c r="AP1420" s="831" t="str">
        <f t="shared" si="67"/>
        <v/>
      </c>
    </row>
    <row r="1421" spans="2:42">
      <c r="B1421" s="834" t="str">
        <f t="shared" si="66"/>
        <v>|||</v>
      </c>
      <c r="H1421" s="835">
        <f t="shared" si="68"/>
        <v>31</v>
      </c>
      <c r="AP1421" s="831" t="str">
        <f t="shared" si="67"/>
        <v/>
      </c>
    </row>
    <row r="1422" spans="2:42">
      <c r="B1422" s="834" t="str">
        <f t="shared" si="66"/>
        <v>|||</v>
      </c>
      <c r="H1422" s="835">
        <f t="shared" si="68"/>
        <v>31</v>
      </c>
      <c r="AP1422" s="831" t="str">
        <f t="shared" si="67"/>
        <v/>
      </c>
    </row>
    <row r="1423" spans="2:42">
      <c r="B1423" s="834" t="str">
        <f t="shared" si="66"/>
        <v>|||</v>
      </c>
      <c r="H1423" s="835">
        <f t="shared" si="68"/>
        <v>31</v>
      </c>
      <c r="AP1423" s="831" t="str">
        <f t="shared" si="67"/>
        <v/>
      </c>
    </row>
    <row r="1424" spans="2:42">
      <c r="B1424" s="834" t="str">
        <f t="shared" si="66"/>
        <v>|||</v>
      </c>
      <c r="H1424" s="835">
        <f t="shared" si="68"/>
        <v>31</v>
      </c>
      <c r="AP1424" s="831" t="str">
        <f t="shared" si="67"/>
        <v/>
      </c>
    </row>
    <row r="1425" spans="2:42">
      <c r="B1425" s="834" t="str">
        <f t="shared" si="66"/>
        <v>|||</v>
      </c>
      <c r="H1425" s="835">
        <f t="shared" si="68"/>
        <v>31</v>
      </c>
      <c r="AP1425" s="831" t="str">
        <f t="shared" si="67"/>
        <v/>
      </c>
    </row>
    <row r="1426" spans="2:42">
      <c r="B1426" s="834" t="str">
        <f t="shared" si="66"/>
        <v>|||</v>
      </c>
      <c r="H1426" s="835">
        <f t="shared" si="68"/>
        <v>31</v>
      </c>
      <c r="AP1426" s="831" t="str">
        <f t="shared" si="67"/>
        <v/>
      </c>
    </row>
    <row r="1427" spans="2:42">
      <c r="B1427" s="834" t="str">
        <f t="shared" si="66"/>
        <v>|||</v>
      </c>
      <c r="H1427" s="835">
        <f t="shared" si="68"/>
        <v>31</v>
      </c>
      <c r="AP1427" s="831" t="str">
        <f t="shared" si="67"/>
        <v/>
      </c>
    </row>
    <row r="1428" spans="2:42">
      <c r="B1428" s="834" t="str">
        <f t="shared" si="66"/>
        <v>|||</v>
      </c>
      <c r="H1428" s="835">
        <f t="shared" si="68"/>
        <v>31</v>
      </c>
      <c r="AP1428" s="831" t="str">
        <f t="shared" si="67"/>
        <v/>
      </c>
    </row>
    <row r="1429" spans="2:42">
      <c r="B1429" s="834" t="str">
        <f t="shared" si="66"/>
        <v>|||</v>
      </c>
      <c r="H1429" s="835">
        <f t="shared" si="68"/>
        <v>31</v>
      </c>
      <c r="AP1429" s="831" t="str">
        <f t="shared" si="67"/>
        <v/>
      </c>
    </row>
    <row r="1430" spans="2:42">
      <c r="B1430" s="834" t="str">
        <f t="shared" si="66"/>
        <v>|||</v>
      </c>
      <c r="H1430" s="835">
        <f t="shared" si="68"/>
        <v>31</v>
      </c>
      <c r="AP1430" s="831" t="str">
        <f t="shared" si="67"/>
        <v/>
      </c>
    </row>
    <row r="1431" spans="2:42">
      <c r="B1431" s="834" t="str">
        <f t="shared" si="66"/>
        <v>|||</v>
      </c>
      <c r="H1431" s="835">
        <f t="shared" si="68"/>
        <v>31</v>
      </c>
      <c r="AP1431" s="831" t="str">
        <f t="shared" si="67"/>
        <v/>
      </c>
    </row>
    <row r="1432" spans="2:42">
      <c r="B1432" s="834" t="str">
        <f t="shared" si="66"/>
        <v>|||</v>
      </c>
      <c r="H1432" s="835">
        <f t="shared" si="68"/>
        <v>31</v>
      </c>
      <c r="AP1432" s="831" t="str">
        <f t="shared" si="67"/>
        <v/>
      </c>
    </row>
    <row r="1433" spans="2:42">
      <c r="B1433" s="834" t="str">
        <f t="shared" si="66"/>
        <v>|||</v>
      </c>
      <c r="H1433" s="835">
        <f t="shared" si="68"/>
        <v>31</v>
      </c>
      <c r="AP1433" s="831" t="str">
        <f t="shared" si="67"/>
        <v/>
      </c>
    </row>
    <row r="1434" spans="2:42">
      <c r="B1434" s="834" t="str">
        <f t="shared" si="66"/>
        <v>|||</v>
      </c>
      <c r="H1434" s="835">
        <f t="shared" si="68"/>
        <v>31</v>
      </c>
      <c r="AP1434" s="831" t="str">
        <f t="shared" si="67"/>
        <v/>
      </c>
    </row>
    <row r="1435" spans="2:42">
      <c r="B1435" s="834" t="str">
        <f t="shared" si="66"/>
        <v>|||</v>
      </c>
      <c r="H1435" s="835">
        <f t="shared" si="68"/>
        <v>31</v>
      </c>
      <c r="AP1435" s="831" t="str">
        <f t="shared" si="67"/>
        <v/>
      </c>
    </row>
    <row r="1436" spans="2:42">
      <c r="B1436" s="834" t="str">
        <f t="shared" si="66"/>
        <v>|||</v>
      </c>
      <c r="H1436" s="835">
        <f t="shared" si="68"/>
        <v>31</v>
      </c>
      <c r="AP1436" s="831" t="str">
        <f t="shared" si="67"/>
        <v/>
      </c>
    </row>
    <row r="1437" spans="2:42">
      <c r="B1437" s="834" t="str">
        <f t="shared" si="66"/>
        <v>|||</v>
      </c>
      <c r="H1437" s="835">
        <f t="shared" si="68"/>
        <v>31</v>
      </c>
      <c r="AP1437" s="831" t="str">
        <f t="shared" si="67"/>
        <v/>
      </c>
    </row>
    <row r="1438" spans="2:42">
      <c r="B1438" s="834" t="str">
        <f t="shared" si="66"/>
        <v>|||</v>
      </c>
      <c r="H1438" s="835">
        <f t="shared" si="68"/>
        <v>31</v>
      </c>
      <c r="AP1438" s="831" t="str">
        <f t="shared" si="67"/>
        <v/>
      </c>
    </row>
    <row r="1439" spans="2:42">
      <c r="B1439" s="834" t="str">
        <f t="shared" si="66"/>
        <v>|||</v>
      </c>
      <c r="H1439" s="835">
        <f t="shared" si="68"/>
        <v>31</v>
      </c>
      <c r="AP1439" s="831" t="str">
        <f t="shared" si="67"/>
        <v/>
      </c>
    </row>
    <row r="1440" spans="2:42">
      <c r="B1440" s="834" t="str">
        <f t="shared" si="66"/>
        <v>|||</v>
      </c>
      <c r="H1440" s="835">
        <f t="shared" si="68"/>
        <v>31</v>
      </c>
      <c r="AP1440" s="831" t="str">
        <f t="shared" si="67"/>
        <v/>
      </c>
    </row>
    <row r="1441" spans="2:42">
      <c r="B1441" s="834" t="str">
        <f t="shared" si="66"/>
        <v>|||</v>
      </c>
      <c r="H1441" s="835">
        <f t="shared" si="68"/>
        <v>31</v>
      </c>
      <c r="AP1441" s="831" t="str">
        <f t="shared" si="67"/>
        <v/>
      </c>
    </row>
    <row r="1442" spans="2:42">
      <c r="B1442" s="834" t="str">
        <f t="shared" si="66"/>
        <v>|||</v>
      </c>
      <c r="H1442" s="835">
        <f t="shared" si="68"/>
        <v>31</v>
      </c>
      <c r="AP1442" s="831" t="str">
        <f t="shared" si="67"/>
        <v/>
      </c>
    </row>
    <row r="1443" spans="2:42">
      <c r="B1443" s="834" t="str">
        <f t="shared" si="66"/>
        <v>|||</v>
      </c>
      <c r="H1443" s="835">
        <f t="shared" si="68"/>
        <v>31</v>
      </c>
      <c r="AP1443" s="831" t="str">
        <f t="shared" si="67"/>
        <v/>
      </c>
    </row>
    <row r="1444" spans="2:42">
      <c r="B1444" s="834" t="str">
        <f t="shared" si="66"/>
        <v>|||</v>
      </c>
      <c r="H1444" s="835">
        <f t="shared" si="68"/>
        <v>31</v>
      </c>
      <c r="AP1444" s="831" t="str">
        <f t="shared" si="67"/>
        <v/>
      </c>
    </row>
    <row r="1445" spans="2:42">
      <c r="B1445" s="834" t="str">
        <f t="shared" si="66"/>
        <v>|||</v>
      </c>
      <c r="H1445" s="835">
        <f t="shared" si="68"/>
        <v>31</v>
      </c>
      <c r="AP1445" s="831" t="str">
        <f t="shared" si="67"/>
        <v/>
      </c>
    </row>
    <row r="1446" spans="2:42">
      <c r="B1446" s="834" t="str">
        <f t="shared" si="66"/>
        <v>|||</v>
      </c>
      <c r="H1446" s="835">
        <f t="shared" si="68"/>
        <v>31</v>
      </c>
      <c r="AP1446" s="831" t="str">
        <f t="shared" si="67"/>
        <v/>
      </c>
    </row>
    <row r="1447" spans="2:42">
      <c r="B1447" s="834" t="str">
        <f t="shared" si="66"/>
        <v>|||</v>
      </c>
      <c r="H1447" s="835">
        <f t="shared" si="68"/>
        <v>31</v>
      </c>
      <c r="AP1447" s="831" t="str">
        <f t="shared" si="67"/>
        <v/>
      </c>
    </row>
    <row r="1448" spans="2:42">
      <c r="B1448" s="834" t="str">
        <f t="shared" si="66"/>
        <v>|||</v>
      </c>
      <c r="H1448" s="835">
        <f t="shared" si="68"/>
        <v>31</v>
      </c>
      <c r="AP1448" s="831" t="str">
        <f t="shared" si="67"/>
        <v/>
      </c>
    </row>
    <row r="1449" spans="2:42">
      <c r="B1449" s="834" t="str">
        <f t="shared" si="66"/>
        <v>|||</v>
      </c>
      <c r="H1449" s="835">
        <f t="shared" si="68"/>
        <v>31</v>
      </c>
      <c r="AP1449" s="831" t="str">
        <f t="shared" si="67"/>
        <v/>
      </c>
    </row>
    <row r="1450" spans="2:42">
      <c r="B1450" s="834" t="str">
        <f t="shared" si="66"/>
        <v>|||</v>
      </c>
      <c r="H1450" s="835">
        <f t="shared" si="68"/>
        <v>31</v>
      </c>
      <c r="AP1450" s="831" t="str">
        <f t="shared" si="67"/>
        <v/>
      </c>
    </row>
    <row r="1451" spans="2:42">
      <c r="B1451" s="834" t="str">
        <f t="shared" si="66"/>
        <v>|||</v>
      </c>
      <c r="H1451" s="835">
        <f t="shared" si="68"/>
        <v>31</v>
      </c>
      <c r="AP1451" s="831" t="str">
        <f t="shared" si="67"/>
        <v/>
      </c>
    </row>
    <row r="1452" spans="2:42">
      <c r="B1452" s="834" t="str">
        <f t="shared" si="66"/>
        <v>|||</v>
      </c>
      <c r="H1452" s="835">
        <f t="shared" si="68"/>
        <v>31</v>
      </c>
      <c r="AP1452" s="831" t="str">
        <f t="shared" si="67"/>
        <v/>
      </c>
    </row>
    <row r="1453" spans="2:42">
      <c r="B1453" s="834" t="str">
        <f t="shared" si="66"/>
        <v>|||</v>
      </c>
      <c r="H1453" s="835">
        <f t="shared" si="68"/>
        <v>31</v>
      </c>
      <c r="AP1453" s="831" t="str">
        <f t="shared" si="67"/>
        <v/>
      </c>
    </row>
    <row r="1454" spans="2:42">
      <c r="B1454" s="834" t="str">
        <f t="shared" si="66"/>
        <v>|||</v>
      </c>
      <c r="H1454" s="835">
        <f t="shared" si="68"/>
        <v>31</v>
      </c>
      <c r="AP1454" s="831" t="str">
        <f t="shared" si="67"/>
        <v/>
      </c>
    </row>
    <row r="1455" spans="2:42">
      <c r="B1455" s="834" t="str">
        <f t="shared" si="66"/>
        <v>|||</v>
      </c>
      <c r="H1455" s="835">
        <f t="shared" si="68"/>
        <v>31</v>
      </c>
      <c r="AP1455" s="831" t="str">
        <f t="shared" si="67"/>
        <v/>
      </c>
    </row>
    <row r="1456" spans="2:42">
      <c r="B1456" s="834" t="str">
        <f t="shared" si="66"/>
        <v>|||</v>
      </c>
      <c r="H1456" s="835">
        <f t="shared" si="68"/>
        <v>31</v>
      </c>
      <c r="AP1456" s="831" t="str">
        <f t="shared" si="67"/>
        <v/>
      </c>
    </row>
    <row r="1457" spans="2:42">
      <c r="B1457" s="834" t="str">
        <f t="shared" si="66"/>
        <v>|||</v>
      </c>
      <c r="H1457" s="835">
        <f t="shared" si="68"/>
        <v>31</v>
      </c>
      <c r="AP1457" s="831" t="str">
        <f t="shared" si="67"/>
        <v/>
      </c>
    </row>
    <row r="1458" spans="2:42">
      <c r="B1458" s="834" t="str">
        <f t="shared" si="66"/>
        <v>|||</v>
      </c>
      <c r="H1458" s="835">
        <f t="shared" si="68"/>
        <v>31</v>
      </c>
      <c r="AP1458" s="831" t="str">
        <f t="shared" si="67"/>
        <v/>
      </c>
    </row>
    <row r="1459" spans="2:42">
      <c r="B1459" s="834" t="str">
        <f t="shared" si="66"/>
        <v>|||</v>
      </c>
      <c r="H1459" s="835">
        <f t="shared" si="68"/>
        <v>31</v>
      </c>
      <c r="AP1459" s="831" t="str">
        <f t="shared" si="67"/>
        <v/>
      </c>
    </row>
    <row r="1460" spans="2:42">
      <c r="B1460" s="834" t="str">
        <f t="shared" si="66"/>
        <v>|||</v>
      </c>
      <c r="H1460" s="835">
        <f t="shared" si="68"/>
        <v>31</v>
      </c>
      <c r="AP1460" s="831" t="str">
        <f t="shared" si="67"/>
        <v/>
      </c>
    </row>
    <row r="1461" spans="2:42">
      <c r="B1461" s="834" t="str">
        <f t="shared" si="66"/>
        <v>|||</v>
      </c>
      <c r="H1461" s="835">
        <f t="shared" si="68"/>
        <v>31</v>
      </c>
      <c r="AP1461" s="831" t="str">
        <f t="shared" si="67"/>
        <v/>
      </c>
    </row>
    <row r="1462" spans="2:42">
      <c r="B1462" s="834" t="str">
        <f t="shared" si="66"/>
        <v>|||</v>
      </c>
      <c r="H1462" s="835">
        <f t="shared" si="68"/>
        <v>31</v>
      </c>
      <c r="AP1462" s="831" t="str">
        <f t="shared" si="67"/>
        <v/>
      </c>
    </row>
    <row r="1463" spans="2:42">
      <c r="B1463" s="834" t="str">
        <f t="shared" si="66"/>
        <v>|||</v>
      </c>
      <c r="H1463" s="835">
        <f t="shared" si="68"/>
        <v>31</v>
      </c>
      <c r="AP1463" s="831" t="str">
        <f t="shared" si="67"/>
        <v/>
      </c>
    </row>
    <row r="1464" spans="2:42">
      <c r="B1464" s="834" t="str">
        <f t="shared" si="66"/>
        <v>|||</v>
      </c>
      <c r="H1464" s="835">
        <f t="shared" si="68"/>
        <v>31</v>
      </c>
      <c r="AP1464" s="831" t="str">
        <f t="shared" si="67"/>
        <v/>
      </c>
    </row>
    <row r="1465" spans="2:42">
      <c r="B1465" s="834" t="str">
        <f t="shared" si="66"/>
        <v>|||</v>
      </c>
      <c r="H1465" s="835">
        <f t="shared" si="68"/>
        <v>31</v>
      </c>
      <c r="AP1465" s="831" t="str">
        <f t="shared" si="67"/>
        <v/>
      </c>
    </row>
    <row r="1466" spans="2:42">
      <c r="B1466" s="834" t="str">
        <f t="shared" si="66"/>
        <v>|||</v>
      </c>
      <c r="H1466" s="835">
        <f t="shared" si="68"/>
        <v>31</v>
      </c>
      <c r="AP1466" s="831" t="str">
        <f t="shared" si="67"/>
        <v/>
      </c>
    </row>
    <row r="1467" spans="2:42">
      <c r="B1467" s="834" t="str">
        <f t="shared" si="66"/>
        <v>|||</v>
      </c>
      <c r="H1467" s="835">
        <f t="shared" si="68"/>
        <v>31</v>
      </c>
      <c r="AP1467" s="831" t="str">
        <f t="shared" si="67"/>
        <v/>
      </c>
    </row>
    <row r="1468" spans="2:42">
      <c r="B1468" s="834" t="str">
        <f t="shared" si="66"/>
        <v>|||</v>
      </c>
      <c r="H1468" s="835">
        <f t="shared" si="68"/>
        <v>31</v>
      </c>
      <c r="AP1468" s="831" t="str">
        <f t="shared" si="67"/>
        <v/>
      </c>
    </row>
    <row r="1469" spans="2:42">
      <c r="B1469" s="834" t="str">
        <f t="shared" si="66"/>
        <v>|||</v>
      </c>
      <c r="H1469" s="835">
        <f t="shared" si="68"/>
        <v>31</v>
      </c>
      <c r="AP1469" s="831" t="str">
        <f t="shared" si="67"/>
        <v/>
      </c>
    </row>
    <row r="1470" spans="2:42">
      <c r="B1470" s="834" t="str">
        <f t="shared" si="66"/>
        <v>|||</v>
      </c>
      <c r="H1470" s="835">
        <f t="shared" si="68"/>
        <v>31</v>
      </c>
      <c r="AP1470" s="831" t="str">
        <f t="shared" si="67"/>
        <v/>
      </c>
    </row>
    <row r="1471" spans="2:42">
      <c r="B1471" s="834" t="str">
        <f t="shared" si="66"/>
        <v>|||</v>
      </c>
      <c r="H1471" s="835">
        <f t="shared" si="68"/>
        <v>31</v>
      </c>
      <c r="AP1471" s="831" t="str">
        <f t="shared" si="67"/>
        <v/>
      </c>
    </row>
    <row r="1472" spans="2:42">
      <c r="B1472" s="834" t="str">
        <f t="shared" si="66"/>
        <v>|||</v>
      </c>
      <c r="H1472" s="835">
        <f t="shared" si="68"/>
        <v>31</v>
      </c>
      <c r="AP1472" s="831" t="str">
        <f t="shared" si="67"/>
        <v/>
      </c>
    </row>
    <row r="1473" spans="2:42">
      <c r="B1473" s="834" t="str">
        <f t="shared" si="66"/>
        <v>|||</v>
      </c>
      <c r="H1473" s="835">
        <f t="shared" si="68"/>
        <v>31</v>
      </c>
      <c r="AP1473" s="831" t="str">
        <f t="shared" si="67"/>
        <v/>
      </c>
    </row>
    <row r="1474" spans="2:42">
      <c r="B1474" s="834" t="str">
        <f t="shared" si="66"/>
        <v>|||</v>
      </c>
      <c r="H1474" s="835">
        <f t="shared" si="68"/>
        <v>31</v>
      </c>
      <c r="AP1474" s="831" t="str">
        <f t="shared" si="67"/>
        <v/>
      </c>
    </row>
    <row r="1475" spans="2:42">
      <c r="B1475" s="834" t="str">
        <f t="shared" ref="B1475:B1538" si="69">C1475&amp;"|"&amp;D1475&amp;"|"&amp;E1475&amp;"|"&amp;F1475</f>
        <v>|||</v>
      </c>
      <c r="H1475" s="835">
        <f t="shared" si="68"/>
        <v>31</v>
      </c>
      <c r="AP1475" s="831" t="str">
        <f t="shared" ref="AP1475:AP1538" si="70">IF(AX1475&lt;&gt;"",IF(OR(AX1475=3,AX1475=4),"Equity","Debt"),"")</f>
        <v/>
      </c>
    </row>
    <row r="1476" spans="2:42">
      <c r="B1476" s="834" t="str">
        <f t="shared" si="69"/>
        <v>|||</v>
      </c>
      <c r="H1476" s="835">
        <f t="shared" ref="H1476:H1539" si="71">EOMONTH(L1476,0)</f>
        <v>31</v>
      </c>
      <c r="AP1476" s="831" t="str">
        <f t="shared" si="70"/>
        <v/>
      </c>
    </row>
    <row r="1477" spans="2:42">
      <c r="B1477" s="834" t="str">
        <f t="shared" si="69"/>
        <v>|||</v>
      </c>
      <c r="H1477" s="835">
        <f t="shared" si="71"/>
        <v>31</v>
      </c>
      <c r="AP1477" s="831" t="str">
        <f t="shared" si="70"/>
        <v/>
      </c>
    </row>
    <row r="1478" spans="2:42">
      <c r="B1478" s="834" t="str">
        <f t="shared" si="69"/>
        <v>|||</v>
      </c>
      <c r="H1478" s="835">
        <f t="shared" si="71"/>
        <v>31</v>
      </c>
      <c r="AP1478" s="831" t="str">
        <f t="shared" si="70"/>
        <v/>
      </c>
    </row>
    <row r="1479" spans="2:42">
      <c r="B1479" s="834" t="str">
        <f t="shared" si="69"/>
        <v>|||</v>
      </c>
      <c r="H1479" s="835">
        <f t="shared" si="71"/>
        <v>31</v>
      </c>
      <c r="AP1479" s="831" t="str">
        <f t="shared" si="70"/>
        <v/>
      </c>
    </row>
    <row r="1480" spans="2:42">
      <c r="B1480" s="834" t="str">
        <f t="shared" si="69"/>
        <v>|||</v>
      </c>
      <c r="H1480" s="835">
        <f t="shared" si="71"/>
        <v>31</v>
      </c>
      <c r="AP1480" s="831" t="str">
        <f t="shared" si="70"/>
        <v/>
      </c>
    </row>
    <row r="1481" spans="2:42">
      <c r="B1481" s="834" t="str">
        <f t="shared" si="69"/>
        <v>|||</v>
      </c>
      <c r="H1481" s="835">
        <f t="shared" si="71"/>
        <v>31</v>
      </c>
      <c r="AP1481" s="831" t="str">
        <f t="shared" si="70"/>
        <v/>
      </c>
    </row>
    <row r="1482" spans="2:42">
      <c r="B1482" s="834" t="str">
        <f t="shared" si="69"/>
        <v>|||</v>
      </c>
      <c r="H1482" s="835">
        <f t="shared" si="71"/>
        <v>31</v>
      </c>
      <c r="AP1482" s="831" t="str">
        <f t="shared" si="70"/>
        <v/>
      </c>
    </row>
    <row r="1483" spans="2:42">
      <c r="B1483" s="834" t="str">
        <f t="shared" si="69"/>
        <v>|||</v>
      </c>
      <c r="H1483" s="835">
        <f t="shared" si="71"/>
        <v>31</v>
      </c>
      <c r="AP1483" s="831" t="str">
        <f t="shared" si="70"/>
        <v/>
      </c>
    </row>
    <row r="1484" spans="2:42">
      <c r="B1484" s="834" t="str">
        <f t="shared" si="69"/>
        <v>|||</v>
      </c>
      <c r="H1484" s="835">
        <f t="shared" si="71"/>
        <v>31</v>
      </c>
      <c r="AP1484" s="831" t="str">
        <f t="shared" si="70"/>
        <v/>
      </c>
    </row>
    <row r="1485" spans="2:42">
      <c r="B1485" s="834" t="str">
        <f t="shared" si="69"/>
        <v>|||</v>
      </c>
      <c r="H1485" s="835">
        <f t="shared" si="71"/>
        <v>31</v>
      </c>
      <c r="AP1485" s="831" t="str">
        <f t="shared" si="70"/>
        <v/>
      </c>
    </row>
    <row r="1486" spans="2:42">
      <c r="B1486" s="834" t="str">
        <f t="shared" si="69"/>
        <v>|||</v>
      </c>
      <c r="H1486" s="835">
        <f t="shared" si="71"/>
        <v>31</v>
      </c>
      <c r="AP1486" s="831" t="str">
        <f t="shared" si="70"/>
        <v/>
      </c>
    </row>
    <row r="1487" spans="2:42">
      <c r="B1487" s="834" t="str">
        <f t="shared" si="69"/>
        <v>|||</v>
      </c>
      <c r="H1487" s="835">
        <f t="shared" si="71"/>
        <v>31</v>
      </c>
      <c r="AP1487" s="831" t="str">
        <f t="shared" si="70"/>
        <v/>
      </c>
    </row>
    <row r="1488" spans="2:42">
      <c r="B1488" s="834" t="str">
        <f t="shared" si="69"/>
        <v>|||</v>
      </c>
      <c r="H1488" s="835">
        <f t="shared" si="71"/>
        <v>31</v>
      </c>
      <c r="AP1488" s="831" t="str">
        <f t="shared" si="70"/>
        <v/>
      </c>
    </row>
    <row r="1489" spans="2:42">
      <c r="B1489" s="834" t="str">
        <f t="shared" si="69"/>
        <v>|||</v>
      </c>
      <c r="H1489" s="835">
        <f t="shared" si="71"/>
        <v>31</v>
      </c>
      <c r="AP1489" s="831" t="str">
        <f t="shared" si="70"/>
        <v/>
      </c>
    </row>
    <row r="1490" spans="2:42">
      <c r="B1490" s="834" t="str">
        <f t="shared" si="69"/>
        <v>|||</v>
      </c>
      <c r="H1490" s="835">
        <f t="shared" si="71"/>
        <v>31</v>
      </c>
      <c r="AP1490" s="831" t="str">
        <f t="shared" si="70"/>
        <v/>
      </c>
    </row>
    <row r="1491" spans="2:42">
      <c r="B1491" s="834" t="str">
        <f t="shared" si="69"/>
        <v>|||</v>
      </c>
      <c r="H1491" s="835">
        <f t="shared" si="71"/>
        <v>31</v>
      </c>
      <c r="AP1491" s="831" t="str">
        <f t="shared" si="70"/>
        <v/>
      </c>
    </row>
    <row r="1492" spans="2:42">
      <c r="B1492" s="834" t="str">
        <f t="shared" si="69"/>
        <v>|||</v>
      </c>
      <c r="H1492" s="835">
        <f t="shared" si="71"/>
        <v>31</v>
      </c>
      <c r="AP1492" s="831" t="str">
        <f t="shared" si="70"/>
        <v/>
      </c>
    </row>
    <row r="1493" spans="2:42">
      <c r="B1493" s="834" t="str">
        <f t="shared" si="69"/>
        <v>|||</v>
      </c>
      <c r="H1493" s="835">
        <f t="shared" si="71"/>
        <v>31</v>
      </c>
      <c r="AP1493" s="831" t="str">
        <f t="shared" si="70"/>
        <v/>
      </c>
    </row>
    <row r="1494" spans="2:42">
      <c r="B1494" s="834" t="str">
        <f t="shared" si="69"/>
        <v>|||</v>
      </c>
      <c r="H1494" s="835">
        <f t="shared" si="71"/>
        <v>31</v>
      </c>
      <c r="AP1494" s="831" t="str">
        <f t="shared" si="70"/>
        <v/>
      </c>
    </row>
    <row r="1495" spans="2:42">
      <c r="B1495" s="834" t="str">
        <f t="shared" si="69"/>
        <v>|||</v>
      </c>
      <c r="H1495" s="835">
        <f t="shared" si="71"/>
        <v>31</v>
      </c>
      <c r="AP1495" s="831" t="str">
        <f t="shared" si="70"/>
        <v/>
      </c>
    </row>
    <row r="1496" spans="2:42">
      <c r="B1496" s="834" t="str">
        <f t="shared" si="69"/>
        <v>|||</v>
      </c>
      <c r="H1496" s="835">
        <f t="shared" si="71"/>
        <v>31</v>
      </c>
      <c r="AP1496" s="831" t="str">
        <f t="shared" si="70"/>
        <v/>
      </c>
    </row>
    <row r="1497" spans="2:42">
      <c r="B1497" s="834" t="str">
        <f t="shared" si="69"/>
        <v>|||</v>
      </c>
      <c r="H1497" s="835">
        <f t="shared" si="71"/>
        <v>31</v>
      </c>
      <c r="AP1497" s="831" t="str">
        <f t="shared" si="70"/>
        <v/>
      </c>
    </row>
    <row r="1498" spans="2:42">
      <c r="B1498" s="834" t="str">
        <f t="shared" si="69"/>
        <v>|||</v>
      </c>
      <c r="H1498" s="835">
        <f t="shared" si="71"/>
        <v>31</v>
      </c>
      <c r="AP1498" s="831" t="str">
        <f t="shared" si="70"/>
        <v/>
      </c>
    </row>
    <row r="1499" spans="2:42">
      <c r="B1499" s="834" t="str">
        <f t="shared" si="69"/>
        <v>|||</v>
      </c>
      <c r="H1499" s="835">
        <f t="shared" si="71"/>
        <v>31</v>
      </c>
      <c r="AP1499" s="831" t="str">
        <f t="shared" si="70"/>
        <v/>
      </c>
    </row>
    <row r="1500" spans="2:42">
      <c r="B1500" s="834" t="str">
        <f t="shared" si="69"/>
        <v>|||</v>
      </c>
      <c r="H1500" s="835">
        <f t="shared" si="71"/>
        <v>31</v>
      </c>
      <c r="AP1500" s="831" t="str">
        <f t="shared" si="70"/>
        <v/>
      </c>
    </row>
    <row r="1501" spans="2:42">
      <c r="B1501" s="834" t="str">
        <f t="shared" si="69"/>
        <v>|||</v>
      </c>
      <c r="H1501" s="835">
        <f t="shared" si="71"/>
        <v>31</v>
      </c>
      <c r="AP1501" s="831" t="str">
        <f t="shared" si="70"/>
        <v/>
      </c>
    </row>
    <row r="1502" spans="2:42">
      <c r="B1502" s="834" t="str">
        <f t="shared" si="69"/>
        <v>|||</v>
      </c>
      <c r="H1502" s="835">
        <f t="shared" si="71"/>
        <v>31</v>
      </c>
      <c r="AP1502" s="831" t="str">
        <f t="shared" si="70"/>
        <v/>
      </c>
    </row>
    <row r="1503" spans="2:42">
      <c r="B1503" s="834" t="str">
        <f t="shared" si="69"/>
        <v>|||</v>
      </c>
      <c r="H1503" s="835">
        <f t="shared" si="71"/>
        <v>31</v>
      </c>
      <c r="AP1503" s="831" t="str">
        <f t="shared" si="70"/>
        <v/>
      </c>
    </row>
    <row r="1504" spans="2:42">
      <c r="B1504" s="834" t="str">
        <f t="shared" si="69"/>
        <v>|||</v>
      </c>
      <c r="H1504" s="835">
        <f t="shared" si="71"/>
        <v>31</v>
      </c>
      <c r="AP1504" s="831" t="str">
        <f t="shared" si="70"/>
        <v/>
      </c>
    </row>
    <row r="1505" spans="2:42">
      <c r="B1505" s="834" t="str">
        <f t="shared" si="69"/>
        <v>|||</v>
      </c>
      <c r="H1505" s="835">
        <f t="shared" si="71"/>
        <v>31</v>
      </c>
      <c r="AP1505" s="831" t="str">
        <f t="shared" si="70"/>
        <v/>
      </c>
    </row>
    <row r="1506" spans="2:42">
      <c r="B1506" s="834" t="str">
        <f t="shared" si="69"/>
        <v>|||</v>
      </c>
      <c r="H1506" s="835">
        <f t="shared" si="71"/>
        <v>31</v>
      </c>
      <c r="AP1506" s="831" t="str">
        <f t="shared" si="70"/>
        <v/>
      </c>
    </row>
    <row r="1507" spans="2:42">
      <c r="B1507" s="834" t="str">
        <f t="shared" si="69"/>
        <v>|||</v>
      </c>
      <c r="H1507" s="835">
        <f t="shared" si="71"/>
        <v>31</v>
      </c>
      <c r="AP1507" s="831" t="str">
        <f t="shared" si="70"/>
        <v/>
      </c>
    </row>
    <row r="1508" spans="2:42">
      <c r="B1508" s="834" t="str">
        <f t="shared" si="69"/>
        <v>|||</v>
      </c>
      <c r="H1508" s="835">
        <f t="shared" si="71"/>
        <v>31</v>
      </c>
      <c r="AP1508" s="831" t="str">
        <f t="shared" si="70"/>
        <v/>
      </c>
    </row>
    <row r="1509" spans="2:42">
      <c r="B1509" s="834" t="str">
        <f t="shared" si="69"/>
        <v>|||</v>
      </c>
      <c r="H1509" s="835">
        <f t="shared" si="71"/>
        <v>31</v>
      </c>
      <c r="AP1509" s="831" t="str">
        <f t="shared" si="70"/>
        <v/>
      </c>
    </row>
    <row r="1510" spans="2:42">
      <c r="B1510" s="834" t="str">
        <f t="shared" si="69"/>
        <v>|||</v>
      </c>
      <c r="H1510" s="835">
        <f t="shared" si="71"/>
        <v>31</v>
      </c>
      <c r="AP1510" s="831" t="str">
        <f t="shared" si="70"/>
        <v/>
      </c>
    </row>
    <row r="1511" spans="2:42">
      <c r="B1511" s="834" t="str">
        <f t="shared" si="69"/>
        <v>|||</v>
      </c>
      <c r="H1511" s="835">
        <f t="shared" si="71"/>
        <v>31</v>
      </c>
      <c r="AP1511" s="831" t="str">
        <f t="shared" si="70"/>
        <v/>
      </c>
    </row>
    <row r="1512" spans="2:42">
      <c r="B1512" s="834" t="str">
        <f t="shared" si="69"/>
        <v>|||</v>
      </c>
      <c r="H1512" s="835">
        <f t="shared" si="71"/>
        <v>31</v>
      </c>
      <c r="AP1512" s="831" t="str">
        <f t="shared" si="70"/>
        <v/>
      </c>
    </row>
    <row r="1513" spans="2:42">
      <c r="B1513" s="834" t="str">
        <f t="shared" si="69"/>
        <v>|||</v>
      </c>
      <c r="H1513" s="835">
        <f t="shared" si="71"/>
        <v>31</v>
      </c>
      <c r="AP1513" s="831" t="str">
        <f t="shared" si="70"/>
        <v/>
      </c>
    </row>
    <row r="1514" spans="2:42">
      <c r="B1514" s="834" t="str">
        <f t="shared" si="69"/>
        <v>|||</v>
      </c>
      <c r="H1514" s="835">
        <f t="shared" si="71"/>
        <v>31</v>
      </c>
      <c r="AP1514" s="831" t="str">
        <f t="shared" si="70"/>
        <v/>
      </c>
    </row>
    <row r="1515" spans="2:42">
      <c r="B1515" s="834" t="str">
        <f t="shared" si="69"/>
        <v>|||</v>
      </c>
      <c r="H1515" s="835">
        <f t="shared" si="71"/>
        <v>31</v>
      </c>
      <c r="AP1515" s="831" t="str">
        <f t="shared" si="70"/>
        <v/>
      </c>
    </row>
    <row r="1516" spans="2:42">
      <c r="B1516" s="834" t="str">
        <f t="shared" si="69"/>
        <v>|||</v>
      </c>
      <c r="H1516" s="835">
        <f t="shared" si="71"/>
        <v>31</v>
      </c>
      <c r="AP1516" s="831" t="str">
        <f t="shared" si="70"/>
        <v/>
      </c>
    </row>
    <row r="1517" spans="2:42">
      <c r="B1517" s="834" t="str">
        <f t="shared" si="69"/>
        <v>|||</v>
      </c>
      <c r="H1517" s="835">
        <f t="shared" si="71"/>
        <v>31</v>
      </c>
      <c r="AP1517" s="831" t="str">
        <f t="shared" si="70"/>
        <v/>
      </c>
    </row>
    <row r="1518" spans="2:42">
      <c r="B1518" s="834" t="str">
        <f t="shared" si="69"/>
        <v>|||</v>
      </c>
      <c r="H1518" s="835">
        <f t="shared" si="71"/>
        <v>31</v>
      </c>
      <c r="AP1518" s="831" t="str">
        <f t="shared" si="70"/>
        <v/>
      </c>
    </row>
    <row r="1519" spans="2:42">
      <c r="B1519" s="834" t="str">
        <f t="shared" si="69"/>
        <v>|||</v>
      </c>
      <c r="H1519" s="835">
        <f t="shared" si="71"/>
        <v>31</v>
      </c>
      <c r="AP1519" s="831" t="str">
        <f t="shared" si="70"/>
        <v/>
      </c>
    </row>
    <row r="1520" spans="2:42">
      <c r="B1520" s="834" t="str">
        <f t="shared" si="69"/>
        <v>|||</v>
      </c>
      <c r="H1520" s="835">
        <f t="shared" si="71"/>
        <v>31</v>
      </c>
      <c r="AP1520" s="831" t="str">
        <f t="shared" si="70"/>
        <v/>
      </c>
    </row>
    <row r="1521" spans="2:42">
      <c r="B1521" s="834" t="str">
        <f t="shared" si="69"/>
        <v>|||</v>
      </c>
      <c r="H1521" s="835">
        <f t="shared" si="71"/>
        <v>31</v>
      </c>
      <c r="AP1521" s="831" t="str">
        <f t="shared" si="70"/>
        <v/>
      </c>
    </row>
    <row r="1522" spans="2:42">
      <c r="B1522" s="834" t="str">
        <f t="shared" si="69"/>
        <v>|||</v>
      </c>
      <c r="H1522" s="835">
        <f t="shared" si="71"/>
        <v>31</v>
      </c>
      <c r="AP1522" s="831" t="str">
        <f t="shared" si="70"/>
        <v/>
      </c>
    </row>
    <row r="1523" spans="2:42">
      <c r="B1523" s="834" t="str">
        <f t="shared" si="69"/>
        <v>|||</v>
      </c>
      <c r="H1523" s="835">
        <f t="shared" si="71"/>
        <v>31</v>
      </c>
      <c r="AP1523" s="831" t="str">
        <f t="shared" si="70"/>
        <v/>
      </c>
    </row>
    <row r="1524" spans="2:42">
      <c r="B1524" s="834" t="str">
        <f t="shared" si="69"/>
        <v>|||</v>
      </c>
      <c r="H1524" s="835">
        <f t="shared" si="71"/>
        <v>31</v>
      </c>
      <c r="AP1524" s="831" t="str">
        <f t="shared" si="70"/>
        <v/>
      </c>
    </row>
    <row r="1525" spans="2:42">
      <c r="B1525" s="834" t="str">
        <f t="shared" si="69"/>
        <v>|||</v>
      </c>
      <c r="H1525" s="835">
        <f t="shared" si="71"/>
        <v>31</v>
      </c>
      <c r="AP1525" s="831" t="str">
        <f t="shared" si="70"/>
        <v/>
      </c>
    </row>
    <row r="1526" spans="2:42">
      <c r="B1526" s="834" t="str">
        <f t="shared" si="69"/>
        <v>|||</v>
      </c>
      <c r="H1526" s="835">
        <f t="shared" si="71"/>
        <v>31</v>
      </c>
      <c r="AP1526" s="831" t="str">
        <f t="shared" si="70"/>
        <v/>
      </c>
    </row>
    <row r="1527" spans="2:42">
      <c r="B1527" s="834" t="str">
        <f t="shared" si="69"/>
        <v>|||</v>
      </c>
      <c r="H1527" s="835">
        <f t="shared" si="71"/>
        <v>31</v>
      </c>
      <c r="AP1527" s="831" t="str">
        <f t="shared" si="70"/>
        <v/>
      </c>
    </row>
    <row r="1528" spans="2:42">
      <c r="B1528" s="834" t="str">
        <f t="shared" si="69"/>
        <v>|||</v>
      </c>
      <c r="H1528" s="835">
        <f t="shared" si="71"/>
        <v>31</v>
      </c>
      <c r="AP1528" s="831" t="str">
        <f t="shared" si="70"/>
        <v/>
      </c>
    </row>
    <row r="1529" spans="2:42">
      <c r="B1529" s="834" t="str">
        <f t="shared" si="69"/>
        <v>|||</v>
      </c>
      <c r="H1529" s="835">
        <f t="shared" si="71"/>
        <v>31</v>
      </c>
      <c r="AP1529" s="831" t="str">
        <f t="shared" si="70"/>
        <v/>
      </c>
    </row>
    <row r="1530" spans="2:42">
      <c r="B1530" s="834" t="str">
        <f t="shared" si="69"/>
        <v>|||</v>
      </c>
      <c r="H1530" s="835">
        <f t="shared" si="71"/>
        <v>31</v>
      </c>
      <c r="AP1530" s="831" t="str">
        <f t="shared" si="70"/>
        <v/>
      </c>
    </row>
    <row r="1531" spans="2:42">
      <c r="B1531" s="834" t="str">
        <f t="shared" si="69"/>
        <v>|||</v>
      </c>
      <c r="H1531" s="835">
        <f t="shared" si="71"/>
        <v>31</v>
      </c>
      <c r="AP1531" s="831" t="str">
        <f t="shared" si="70"/>
        <v/>
      </c>
    </row>
    <row r="1532" spans="2:42">
      <c r="B1532" s="834" t="str">
        <f t="shared" si="69"/>
        <v>|||</v>
      </c>
      <c r="H1532" s="835">
        <f t="shared" si="71"/>
        <v>31</v>
      </c>
      <c r="AP1532" s="831" t="str">
        <f t="shared" si="70"/>
        <v/>
      </c>
    </row>
    <row r="1533" spans="2:42">
      <c r="B1533" s="834" t="str">
        <f t="shared" si="69"/>
        <v>|||</v>
      </c>
      <c r="H1533" s="835">
        <f t="shared" si="71"/>
        <v>31</v>
      </c>
      <c r="AP1533" s="831" t="str">
        <f t="shared" si="70"/>
        <v/>
      </c>
    </row>
    <row r="1534" spans="2:42">
      <c r="B1534" s="834" t="str">
        <f t="shared" si="69"/>
        <v>|||</v>
      </c>
      <c r="H1534" s="835">
        <f t="shared" si="71"/>
        <v>31</v>
      </c>
      <c r="AP1534" s="831" t="str">
        <f t="shared" si="70"/>
        <v/>
      </c>
    </row>
    <row r="1535" spans="2:42">
      <c r="B1535" s="834" t="str">
        <f t="shared" si="69"/>
        <v>|||</v>
      </c>
      <c r="H1535" s="835">
        <f t="shared" si="71"/>
        <v>31</v>
      </c>
      <c r="AP1535" s="831" t="str">
        <f t="shared" si="70"/>
        <v/>
      </c>
    </row>
    <row r="1536" spans="2:42">
      <c r="B1536" s="834" t="str">
        <f t="shared" si="69"/>
        <v>|||</v>
      </c>
      <c r="H1536" s="835">
        <f t="shared" si="71"/>
        <v>31</v>
      </c>
      <c r="AP1536" s="831" t="str">
        <f t="shared" si="70"/>
        <v/>
      </c>
    </row>
    <row r="1537" spans="2:42">
      <c r="B1537" s="834" t="str">
        <f t="shared" si="69"/>
        <v>|||</v>
      </c>
      <c r="H1537" s="835">
        <f t="shared" si="71"/>
        <v>31</v>
      </c>
      <c r="AP1537" s="831" t="str">
        <f t="shared" si="70"/>
        <v/>
      </c>
    </row>
    <row r="1538" spans="2:42">
      <c r="B1538" s="834" t="str">
        <f t="shared" si="69"/>
        <v>|||</v>
      </c>
      <c r="H1538" s="835">
        <f t="shared" si="71"/>
        <v>31</v>
      </c>
      <c r="AP1538" s="831" t="str">
        <f t="shared" si="70"/>
        <v/>
      </c>
    </row>
    <row r="1539" spans="2:42">
      <c r="B1539" s="834" t="str">
        <f t="shared" ref="B1539:B1602" si="72">C1539&amp;"|"&amp;D1539&amp;"|"&amp;E1539&amp;"|"&amp;F1539</f>
        <v>|||</v>
      </c>
      <c r="H1539" s="835">
        <f t="shared" si="71"/>
        <v>31</v>
      </c>
      <c r="AP1539" s="831" t="str">
        <f t="shared" ref="AP1539:AP1602" si="73">IF(AX1539&lt;&gt;"",IF(OR(AX1539=3,AX1539=4),"Equity","Debt"),"")</f>
        <v/>
      </c>
    </row>
    <row r="1540" spans="2:42">
      <c r="B1540" s="834" t="str">
        <f t="shared" si="72"/>
        <v>|||</v>
      </c>
      <c r="H1540" s="835">
        <f t="shared" ref="H1540:H1603" si="74">EOMONTH(L1540,0)</f>
        <v>31</v>
      </c>
      <c r="AP1540" s="831" t="str">
        <f t="shared" si="73"/>
        <v/>
      </c>
    </row>
    <row r="1541" spans="2:42">
      <c r="B1541" s="834" t="str">
        <f t="shared" si="72"/>
        <v>|||</v>
      </c>
      <c r="H1541" s="835">
        <f t="shared" si="74"/>
        <v>31</v>
      </c>
      <c r="AP1541" s="831" t="str">
        <f t="shared" si="73"/>
        <v/>
      </c>
    </row>
    <row r="1542" spans="2:42">
      <c r="B1542" s="834" t="str">
        <f t="shared" si="72"/>
        <v>|||</v>
      </c>
      <c r="H1542" s="835">
        <f t="shared" si="74"/>
        <v>31</v>
      </c>
      <c r="AP1542" s="831" t="str">
        <f t="shared" si="73"/>
        <v/>
      </c>
    </row>
    <row r="1543" spans="2:42">
      <c r="B1543" s="834" t="str">
        <f t="shared" si="72"/>
        <v>|||</v>
      </c>
      <c r="H1543" s="835">
        <f t="shared" si="74"/>
        <v>31</v>
      </c>
      <c r="AP1543" s="831" t="str">
        <f t="shared" si="73"/>
        <v/>
      </c>
    </row>
    <row r="1544" spans="2:42">
      <c r="B1544" s="834" t="str">
        <f t="shared" si="72"/>
        <v>|||</v>
      </c>
      <c r="H1544" s="835">
        <f t="shared" si="74"/>
        <v>31</v>
      </c>
      <c r="AP1544" s="831" t="str">
        <f t="shared" si="73"/>
        <v/>
      </c>
    </row>
    <row r="1545" spans="2:42">
      <c r="B1545" s="834" t="str">
        <f t="shared" si="72"/>
        <v>|||</v>
      </c>
      <c r="H1545" s="835">
        <f t="shared" si="74"/>
        <v>31</v>
      </c>
      <c r="AP1545" s="831" t="str">
        <f t="shared" si="73"/>
        <v/>
      </c>
    </row>
    <row r="1546" spans="2:42">
      <c r="B1546" s="834" t="str">
        <f t="shared" si="72"/>
        <v>|||</v>
      </c>
      <c r="H1546" s="835">
        <f t="shared" si="74"/>
        <v>31</v>
      </c>
      <c r="AP1546" s="831" t="str">
        <f t="shared" si="73"/>
        <v/>
      </c>
    </row>
    <row r="1547" spans="2:42">
      <c r="B1547" s="834" t="str">
        <f t="shared" si="72"/>
        <v>|||</v>
      </c>
      <c r="H1547" s="835">
        <f t="shared" si="74"/>
        <v>31</v>
      </c>
      <c r="AP1547" s="831" t="str">
        <f t="shared" si="73"/>
        <v/>
      </c>
    </row>
    <row r="1548" spans="2:42">
      <c r="B1548" s="834" t="str">
        <f t="shared" si="72"/>
        <v>|||</v>
      </c>
      <c r="H1548" s="835">
        <f t="shared" si="74"/>
        <v>31</v>
      </c>
      <c r="AP1548" s="831" t="str">
        <f t="shared" si="73"/>
        <v/>
      </c>
    </row>
    <row r="1549" spans="2:42">
      <c r="B1549" s="834" t="str">
        <f t="shared" si="72"/>
        <v>|||</v>
      </c>
      <c r="H1549" s="835">
        <f t="shared" si="74"/>
        <v>31</v>
      </c>
      <c r="AP1549" s="831" t="str">
        <f t="shared" si="73"/>
        <v/>
      </c>
    </row>
    <row r="1550" spans="2:42">
      <c r="B1550" s="834" t="str">
        <f t="shared" si="72"/>
        <v>|||</v>
      </c>
      <c r="H1550" s="835">
        <f t="shared" si="74"/>
        <v>31</v>
      </c>
      <c r="AP1550" s="831" t="str">
        <f t="shared" si="73"/>
        <v/>
      </c>
    </row>
    <row r="1551" spans="2:42">
      <c r="B1551" s="834" t="str">
        <f t="shared" si="72"/>
        <v>|||</v>
      </c>
      <c r="H1551" s="835">
        <f t="shared" si="74"/>
        <v>31</v>
      </c>
      <c r="AP1551" s="831" t="str">
        <f t="shared" si="73"/>
        <v/>
      </c>
    </row>
    <row r="1552" spans="2:42">
      <c r="B1552" s="834" t="str">
        <f t="shared" si="72"/>
        <v>|||</v>
      </c>
      <c r="H1552" s="835">
        <f t="shared" si="74"/>
        <v>31</v>
      </c>
      <c r="AP1552" s="831" t="str">
        <f t="shared" si="73"/>
        <v/>
      </c>
    </row>
    <row r="1553" spans="2:42">
      <c r="B1553" s="834" t="str">
        <f t="shared" si="72"/>
        <v>|||</v>
      </c>
      <c r="H1553" s="835">
        <f t="shared" si="74"/>
        <v>31</v>
      </c>
      <c r="AP1553" s="831" t="str">
        <f t="shared" si="73"/>
        <v/>
      </c>
    </row>
    <row r="1554" spans="2:42">
      <c r="B1554" s="834" t="str">
        <f t="shared" si="72"/>
        <v>|||</v>
      </c>
      <c r="H1554" s="835">
        <f t="shared" si="74"/>
        <v>31</v>
      </c>
      <c r="AP1554" s="831" t="str">
        <f t="shared" si="73"/>
        <v/>
      </c>
    </row>
    <row r="1555" spans="2:42">
      <c r="B1555" s="834" t="str">
        <f t="shared" si="72"/>
        <v>|||</v>
      </c>
      <c r="H1555" s="835">
        <f t="shared" si="74"/>
        <v>31</v>
      </c>
      <c r="AP1555" s="831" t="str">
        <f t="shared" si="73"/>
        <v/>
      </c>
    </row>
    <row r="1556" spans="2:42">
      <c r="B1556" s="834" t="str">
        <f t="shared" si="72"/>
        <v>|||</v>
      </c>
      <c r="H1556" s="835">
        <f t="shared" si="74"/>
        <v>31</v>
      </c>
      <c r="AP1556" s="831" t="str">
        <f t="shared" si="73"/>
        <v/>
      </c>
    </row>
    <row r="1557" spans="2:42">
      <c r="B1557" s="834" t="str">
        <f t="shared" si="72"/>
        <v>|||</v>
      </c>
      <c r="H1557" s="835">
        <f t="shared" si="74"/>
        <v>31</v>
      </c>
      <c r="AP1557" s="831" t="str">
        <f t="shared" si="73"/>
        <v/>
      </c>
    </row>
    <row r="1558" spans="2:42">
      <c r="B1558" s="834" t="str">
        <f t="shared" si="72"/>
        <v>|||</v>
      </c>
      <c r="H1558" s="835">
        <f t="shared" si="74"/>
        <v>31</v>
      </c>
      <c r="AP1558" s="831" t="str">
        <f t="shared" si="73"/>
        <v/>
      </c>
    </row>
    <row r="1559" spans="2:42">
      <c r="B1559" s="834" t="str">
        <f t="shared" si="72"/>
        <v>|||</v>
      </c>
      <c r="H1559" s="835">
        <f t="shared" si="74"/>
        <v>31</v>
      </c>
      <c r="AP1559" s="831" t="str">
        <f t="shared" si="73"/>
        <v/>
      </c>
    </row>
    <row r="1560" spans="2:42">
      <c r="B1560" s="834" t="str">
        <f t="shared" si="72"/>
        <v>|||</v>
      </c>
      <c r="H1560" s="835">
        <f t="shared" si="74"/>
        <v>31</v>
      </c>
      <c r="AP1560" s="831" t="str">
        <f t="shared" si="73"/>
        <v/>
      </c>
    </row>
    <row r="1561" spans="2:42">
      <c r="B1561" s="834" t="str">
        <f t="shared" si="72"/>
        <v>|||</v>
      </c>
      <c r="H1561" s="835">
        <f t="shared" si="74"/>
        <v>31</v>
      </c>
      <c r="AP1561" s="831" t="str">
        <f t="shared" si="73"/>
        <v/>
      </c>
    </row>
    <row r="1562" spans="2:42">
      <c r="B1562" s="834" t="str">
        <f t="shared" si="72"/>
        <v>|||</v>
      </c>
      <c r="H1562" s="835">
        <f t="shared" si="74"/>
        <v>31</v>
      </c>
      <c r="AP1562" s="831" t="str">
        <f t="shared" si="73"/>
        <v/>
      </c>
    </row>
    <row r="1563" spans="2:42">
      <c r="B1563" s="834" t="str">
        <f t="shared" si="72"/>
        <v>|||</v>
      </c>
      <c r="H1563" s="835">
        <f t="shared" si="74"/>
        <v>31</v>
      </c>
      <c r="AP1563" s="831" t="str">
        <f t="shared" si="73"/>
        <v/>
      </c>
    </row>
    <row r="1564" spans="2:42">
      <c r="B1564" s="834" t="str">
        <f t="shared" si="72"/>
        <v>|||</v>
      </c>
      <c r="H1564" s="835">
        <f t="shared" si="74"/>
        <v>31</v>
      </c>
      <c r="AP1564" s="831" t="str">
        <f t="shared" si="73"/>
        <v/>
      </c>
    </row>
    <row r="1565" spans="2:42">
      <c r="B1565" s="834" t="str">
        <f t="shared" si="72"/>
        <v>|||</v>
      </c>
      <c r="H1565" s="835">
        <f t="shared" si="74"/>
        <v>31</v>
      </c>
      <c r="AP1565" s="831" t="str">
        <f t="shared" si="73"/>
        <v/>
      </c>
    </row>
    <row r="1566" spans="2:42">
      <c r="B1566" s="834" t="str">
        <f t="shared" si="72"/>
        <v>|||</v>
      </c>
      <c r="H1566" s="835">
        <f t="shared" si="74"/>
        <v>31</v>
      </c>
      <c r="AP1566" s="831" t="str">
        <f t="shared" si="73"/>
        <v/>
      </c>
    </row>
    <row r="1567" spans="2:42">
      <c r="B1567" s="834" t="str">
        <f t="shared" si="72"/>
        <v>|||</v>
      </c>
      <c r="H1567" s="835">
        <f t="shared" si="74"/>
        <v>31</v>
      </c>
      <c r="AP1567" s="831" t="str">
        <f t="shared" si="73"/>
        <v/>
      </c>
    </row>
    <row r="1568" spans="2:42">
      <c r="B1568" s="834" t="str">
        <f t="shared" si="72"/>
        <v>|||</v>
      </c>
      <c r="H1568" s="835">
        <f t="shared" si="74"/>
        <v>31</v>
      </c>
      <c r="AP1568" s="831" t="str">
        <f t="shared" si="73"/>
        <v/>
      </c>
    </row>
    <row r="1569" spans="2:42">
      <c r="B1569" s="834" t="str">
        <f t="shared" si="72"/>
        <v>|||</v>
      </c>
      <c r="H1569" s="835">
        <f t="shared" si="74"/>
        <v>31</v>
      </c>
      <c r="AP1569" s="831" t="str">
        <f t="shared" si="73"/>
        <v/>
      </c>
    </row>
    <row r="1570" spans="2:42">
      <c r="B1570" s="834" t="str">
        <f t="shared" si="72"/>
        <v>|||</v>
      </c>
      <c r="H1570" s="835">
        <f t="shared" si="74"/>
        <v>31</v>
      </c>
      <c r="AP1570" s="831" t="str">
        <f t="shared" si="73"/>
        <v/>
      </c>
    </row>
    <row r="1571" spans="2:42">
      <c r="B1571" s="834" t="str">
        <f t="shared" si="72"/>
        <v>|||</v>
      </c>
      <c r="H1571" s="835">
        <f t="shared" si="74"/>
        <v>31</v>
      </c>
      <c r="AP1571" s="831" t="str">
        <f t="shared" si="73"/>
        <v/>
      </c>
    </row>
    <row r="1572" spans="2:42">
      <c r="B1572" s="834" t="str">
        <f t="shared" si="72"/>
        <v>|||</v>
      </c>
      <c r="H1572" s="835">
        <f t="shared" si="74"/>
        <v>31</v>
      </c>
      <c r="AP1572" s="831" t="str">
        <f t="shared" si="73"/>
        <v/>
      </c>
    </row>
    <row r="1573" spans="2:42">
      <c r="B1573" s="834" t="str">
        <f t="shared" si="72"/>
        <v>|||</v>
      </c>
      <c r="H1573" s="835">
        <f t="shared" si="74"/>
        <v>31</v>
      </c>
      <c r="AP1573" s="831" t="str">
        <f t="shared" si="73"/>
        <v/>
      </c>
    </row>
    <row r="1574" spans="2:42">
      <c r="B1574" s="834" t="str">
        <f t="shared" si="72"/>
        <v>|||</v>
      </c>
      <c r="H1574" s="835">
        <f t="shared" si="74"/>
        <v>31</v>
      </c>
      <c r="AP1574" s="831" t="str">
        <f t="shared" si="73"/>
        <v/>
      </c>
    </row>
    <row r="1575" spans="2:42">
      <c r="B1575" s="834" t="str">
        <f t="shared" si="72"/>
        <v>|||</v>
      </c>
      <c r="H1575" s="835">
        <f t="shared" si="74"/>
        <v>31</v>
      </c>
      <c r="AP1575" s="831" t="str">
        <f t="shared" si="73"/>
        <v/>
      </c>
    </row>
    <row r="1576" spans="2:42">
      <c r="B1576" s="834" t="str">
        <f t="shared" si="72"/>
        <v>|||</v>
      </c>
      <c r="H1576" s="835">
        <f t="shared" si="74"/>
        <v>31</v>
      </c>
      <c r="AP1576" s="831" t="str">
        <f t="shared" si="73"/>
        <v/>
      </c>
    </row>
    <row r="1577" spans="2:42">
      <c r="B1577" s="834" t="str">
        <f t="shared" si="72"/>
        <v>|||</v>
      </c>
      <c r="H1577" s="835">
        <f t="shared" si="74"/>
        <v>31</v>
      </c>
      <c r="AP1577" s="831" t="str">
        <f t="shared" si="73"/>
        <v/>
      </c>
    </row>
    <row r="1578" spans="2:42">
      <c r="B1578" s="834" t="str">
        <f t="shared" si="72"/>
        <v>|||</v>
      </c>
      <c r="H1578" s="835">
        <f t="shared" si="74"/>
        <v>31</v>
      </c>
      <c r="AP1578" s="831" t="str">
        <f t="shared" si="73"/>
        <v/>
      </c>
    </row>
    <row r="1579" spans="2:42">
      <c r="B1579" s="834" t="str">
        <f t="shared" si="72"/>
        <v>|||</v>
      </c>
      <c r="H1579" s="835">
        <f t="shared" si="74"/>
        <v>31</v>
      </c>
      <c r="AP1579" s="831" t="str">
        <f t="shared" si="73"/>
        <v/>
      </c>
    </row>
    <row r="1580" spans="2:42">
      <c r="B1580" s="834" t="str">
        <f t="shared" si="72"/>
        <v>|||</v>
      </c>
      <c r="H1580" s="835">
        <f t="shared" si="74"/>
        <v>31</v>
      </c>
      <c r="AP1580" s="831" t="str">
        <f t="shared" si="73"/>
        <v/>
      </c>
    </row>
    <row r="1581" spans="2:42">
      <c r="B1581" s="834" t="str">
        <f t="shared" si="72"/>
        <v>|||</v>
      </c>
      <c r="H1581" s="835">
        <f t="shared" si="74"/>
        <v>31</v>
      </c>
      <c r="AP1581" s="831" t="str">
        <f t="shared" si="73"/>
        <v/>
      </c>
    </row>
    <row r="1582" spans="2:42">
      <c r="B1582" s="834" t="str">
        <f t="shared" si="72"/>
        <v>|||</v>
      </c>
      <c r="H1582" s="835">
        <f t="shared" si="74"/>
        <v>31</v>
      </c>
      <c r="AP1582" s="831" t="str">
        <f t="shared" si="73"/>
        <v/>
      </c>
    </row>
    <row r="1583" spans="2:42">
      <c r="B1583" s="834" t="str">
        <f t="shared" si="72"/>
        <v>|||</v>
      </c>
      <c r="H1583" s="835">
        <f t="shared" si="74"/>
        <v>31</v>
      </c>
      <c r="AP1583" s="831" t="str">
        <f t="shared" si="73"/>
        <v/>
      </c>
    </row>
    <row r="1584" spans="2:42">
      <c r="B1584" s="834" t="str">
        <f t="shared" si="72"/>
        <v>|||</v>
      </c>
      <c r="H1584" s="835">
        <f t="shared" si="74"/>
        <v>31</v>
      </c>
      <c r="AP1584" s="831" t="str">
        <f t="shared" si="73"/>
        <v/>
      </c>
    </row>
    <row r="1585" spans="2:42">
      <c r="B1585" s="834" t="str">
        <f t="shared" si="72"/>
        <v>|||</v>
      </c>
      <c r="H1585" s="835">
        <f t="shared" si="74"/>
        <v>31</v>
      </c>
      <c r="AP1585" s="831" t="str">
        <f t="shared" si="73"/>
        <v/>
      </c>
    </row>
    <row r="1586" spans="2:42">
      <c r="B1586" s="834" t="str">
        <f t="shared" si="72"/>
        <v>|||</v>
      </c>
      <c r="H1586" s="835">
        <f t="shared" si="74"/>
        <v>31</v>
      </c>
      <c r="AP1586" s="831" t="str">
        <f t="shared" si="73"/>
        <v/>
      </c>
    </row>
    <row r="1587" spans="2:42">
      <c r="B1587" s="834" t="str">
        <f t="shared" si="72"/>
        <v>|||</v>
      </c>
      <c r="H1587" s="835">
        <f t="shared" si="74"/>
        <v>31</v>
      </c>
      <c r="AP1587" s="831" t="str">
        <f t="shared" si="73"/>
        <v/>
      </c>
    </row>
    <row r="1588" spans="2:42">
      <c r="B1588" s="834" t="str">
        <f t="shared" si="72"/>
        <v>|||</v>
      </c>
      <c r="H1588" s="835">
        <f t="shared" si="74"/>
        <v>31</v>
      </c>
      <c r="AP1588" s="831" t="str">
        <f t="shared" si="73"/>
        <v/>
      </c>
    </row>
    <row r="1589" spans="2:42">
      <c r="B1589" s="834" t="str">
        <f t="shared" si="72"/>
        <v>|||</v>
      </c>
      <c r="H1589" s="835">
        <f t="shared" si="74"/>
        <v>31</v>
      </c>
      <c r="AP1589" s="831" t="str">
        <f t="shared" si="73"/>
        <v/>
      </c>
    </row>
    <row r="1590" spans="2:42">
      <c r="B1590" s="834" t="str">
        <f t="shared" si="72"/>
        <v>|||</v>
      </c>
      <c r="H1590" s="835">
        <f t="shared" si="74"/>
        <v>31</v>
      </c>
      <c r="AP1590" s="831" t="str">
        <f t="shared" si="73"/>
        <v/>
      </c>
    </row>
    <row r="1591" spans="2:42">
      <c r="B1591" s="834" t="str">
        <f t="shared" si="72"/>
        <v>|||</v>
      </c>
      <c r="H1591" s="835">
        <f t="shared" si="74"/>
        <v>31</v>
      </c>
      <c r="AP1591" s="831" t="str">
        <f t="shared" si="73"/>
        <v/>
      </c>
    </row>
    <row r="1592" spans="2:42">
      <c r="B1592" s="834" t="str">
        <f t="shared" si="72"/>
        <v>|||</v>
      </c>
      <c r="H1592" s="835">
        <f t="shared" si="74"/>
        <v>31</v>
      </c>
      <c r="AP1592" s="831" t="str">
        <f t="shared" si="73"/>
        <v/>
      </c>
    </row>
    <row r="1593" spans="2:42">
      <c r="B1593" s="834" t="str">
        <f t="shared" si="72"/>
        <v>|||</v>
      </c>
      <c r="H1593" s="835">
        <f t="shared" si="74"/>
        <v>31</v>
      </c>
      <c r="AP1593" s="831" t="str">
        <f t="shared" si="73"/>
        <v/>
      </c>
    </row>
    <row r="1594" spans="2:42">
      <c r="B1594" s="834" t="str">
        <f t="shared" si="72"/>
        <v>|||</v>
      </c>
      <c r="H1594" s="835">
        <f t="shared" si="74"/>
        <v>31</v>
      </c>
      <c r="AP1594" s="831" t="str">
        <f t="shared" si="73"/>
        <v/>
      </c>
    </row>
    <row r="1595" spans="2:42">
      <c r="B1595" s="834" t="str">
        <f t="shared" si="72"/>
        <v>|||</v>
      </c>
      <c r="H1595" s="835">
        <f t="shared" si="74"/>
        <v>31</v>
      </c>
      <c r="AP1595" s="831" t="str">
        <f t="shared" si="73"/>
        <v/>
      </c>
    </row>
    <row r="1596" spans="2:42">
      <c r="B1596" s="834" t="str">
        <f t="shared" si="72"/>
        <v>|||</v>
      </c>
      <c r="H1596" s="835">
        <f t="shared" si="74"/>
        <v>31</v>
      </c>
      <c r="AP1596" s="831" t="str">
        <f t="shared" si="73"/>
        <v/>
      </c>
    </row>
    <row r="1597" spans="2:42">
      <c r="B1597" s="834" t="str">
        <f t="shared" si="72"/>
        <v>|||</v>
      </c>
      <c r="H1597" s="835">
        <f t="shared" si="74"/>
        <v>31</v>
      </c>
      <c r="AP1597" s="831" t="str">
        <f t="shared" si="73"/>
        <v/>
      </c>
    </row>
    <row r="1598" spans="2:42">
      <c r="B1598" s="834" t="str">
        <f t="shared" si="72"/>
        <v>|||</v>
      </c>
      <c r="H1598" s="835">
        <f t="shared" si="74"/>
        <v>31</v>
      </c>
      <c r="AP1598" s="831" t="str">
        <f t="shared" si="73"/>
        <v/>
      </c>
    </row>
    <row r="1599" spans="2:42">
      <c r="B1599" s="834" t="str">
        <f t="shared" si="72"/>
        <v>|||</v>
      </c>
      <c r="H1599" s="835">
        <f t="shared" si="74"/>
        <v>31</v>
      </c>
      <c r="AP1599" s="831" t="str">
        <f t="shared" si="73"/>
        <v/>
      </c>
    </row>
    <row r="1600" spans="2:42">
      <c r="B1600" s="834" t="str">
        <f t="shared" si="72"/>
        <v>|||</v>
      </c>
      <c r="H1600" s="835">
        <f t="shared" si="74"/>
        <v>31</v>
      </c>
      <c r="AP1600" s="831" t="str">
        <f t="shared" si="73"/>
        <v/>
      </c>
    </row>
    <row r="1601" spans="2:42">
      <c r="B1601" s="834" t="str">
        <f t="shared" si="72"/>
        <v>|||</v>
      </c>
      <c r="H1601" s="835">
        <f t="shared" si="74"/>
        <v>31</v>
      </c>
      <c r="AP1601" s="831" t="str">
        <f t="shared" si="73"/>
        <v/>
      </c>
    </row>
    <row r="1602" spans="2:42">
      <c r="B1602" s="834" t="str">
        <f t="shared" si="72"/>
        <v>|||</v>
      </c>
      <c r="H1602" s="835">
        <f t="shared" si="74"/>
        <v>31</v>
      </c>
      <c r="AP1602" s="831" t="str">
        <f t="shared" si="73"/>
        <v/>
      </c>
    </row>
    <row r="1603" spans="2:42">
      <c r="B1603" s="834" t="str">
        <f t="shared" ref="B1603:B1666" si="75">C1603&amp;"|"&amp;D1603&amp;"|"&amp;E1603&amp;"|"&amp;F1603</f>
        <v>|||</v>
      </c>
      <c r="H1603" s="835">
        <f t="shared" si="74"/>
        <v>31</v>
      </c>
      <c r="AP1603" s="831" t="str">
        <f t="shared" ref="AP1603:AP1666" si="76">IF(AX1603&lt;&gt;"",IF(OR(AX1603=3,AX1603=4),"Equity","Debt"),"")</f>
        <v/>
      </c>
    </row>
    <row r="1604" spans="2:42">
      <c r="B1604" s="834" t="str">
        <f t="shared" si="75"/>
        <v>|||</v>
      </c>
      <c r="H1604" s="835">
        <f t="shared" ref="H1604:H1667" si="77">EOMONTH(L1604,0)</f>
        <v>31</v>
      </c>
      <c r="AP1604" s="831" t="str">
        <f t="shared" si="76"/>
        <v/>
      </c>
    </row>
    <row r="1605" spans="2:42">
      <c r="B1605" s="834" t="str">
        <f t="shared" si="75"/>
        <v>|||</v>
      </c>
      <c r="H1605" s="835">
        <f t="shared" si="77"/>
        <v>31</v>
      </c>
      <c r="AP1605" s="831" t="str">
        <f t="shared" si="76"/>
        <v/>
      </c>
    </row>
    <row r="1606" spans="2:42">
      <c r="B1606" s="834" t="str">
        <f t="shared" si="75"/>
        <v>|||</v>
      </c>
      <c r="H1606" s="835">
        <f t="shared" si="77"/>
        <v>31</v>
      </c>
      <c r="AP1606" s="831" t="str">
        <f t="shared" si="76"/>
        <v/>
      </c>
    </row>
    <row r="1607" spans="2:42">
      <c r="B1607" s="834" t="str">
        <f t="shared" si="75"/>
        <v>|||</v>
      </c>
      <c r="H1607" s="835">
        <f t="shared" si="77"/>
        <v>31</v>
      </c>
      <c r="AP1607" s="831" t="str">
        <f t="shared" si="76"/>
        <v/>
      </c>
    </row>
    <row r="1608" spans="2:42">
      <c r="B1608" s="834" t="str">
        <f t="shared" si="75"/>
        <v>|||</v>
      </c>
      <c r="H1608" s="835">
        <f t="shared" si="77"/>
        <v>31</v>
      </c>
      <c r="AP1608" s="831" t="str">
        <f t="shared" si="76"/>
        <v/>
      </c>
    </row>
    <row r="1609" spans="2:42">
      <c r="B1609" s="834" t="str">
        <f t="shared" si="75"/>
        <v>|||</v>
      </c>
      <c r="H1609" s="835">
        <f t="shared" si="77"/>
        <v>31</v>
      </c>
      <c r="AP1609" s="831" t="str">
        <f t="shared" si="76"/>
        <v/>
      </c>
    </row>
    <row r="1610" spans="2:42">
      <c r="B1610" s="834" t="str">
        <f t="shared" si="75"/>
        <v>|||</v>
      </c>
      <c r="H1610" s="835">
        <f t="shared" si="77"/>
        <v>31</v>
      </c>
      <c r="AP1610" s="831" t="str">
        <f t="shared" si="76"/>
        <v/>
      </c>
    </row>
    <row r="1611" spans="2:42">
      <c r="B1611" s="834" t="str">
        <f t="shared" si="75"/>
        <v>|||</v>
      </c>
      <c r="H1611" s="835">
        <f t="shared" si="77"/>
        <v>31</v>
      </c>
      <c r="AP1611" s="831" t="str">
        <f t="shared" si="76"/>
        <v/>
      </c>
    </row>
    <row r="1612" spans="2:42">
      <c r="B1612" s="834" t="str">
        <f t="shared" si="75"/>
        <v>|||</v>
      </c>
      <c r="H1612" s="835">
        <f t="shared" si="77"/>
        <v>31</v>
      </c>
      <c r="AP1612" s="831" t="str">
        <f t="shared" si="76"/>
        <v/>
      </c>
    </row>
    <row r="1613" spans="2:42">
      <c r="B1613" s="834" t="str">
        <f t="shared" si="75"/>
        <v>|||</v>
      </c>
      <c r="H1613" s="835">
        <f t="shared" si="77"/>
        <v>31</v>
      </c>
      <c r="AP1613" s="831" t="str">
        <f t="shared" si="76"/>
        <v/>
      </c>
    </row>
    <row r="1614" spans="2:42">
      <c r="B1614" s="834" t="str">
        <f t="shared" si="75"/>
        <v>|||</v>
      </c>
      <c r="H1614" s="835">
        <f t="shared" si="77"/>
        <v>31</v>
      </c>
      <c r="AP1614" s="831" t="str">
        <f t="shared" si="76"/>
        <v/>
      </c>
    </row>
    <row r="1615" spans="2:42">
      <c r="B1615" s="834" t="str">
        <f t="shared" si="75"/>
        <v>|||</v>
      </c>
      <c r="H1615" s="835">
        <f t="shared" si="77"/>
        <v>31</v>
      </c>
      <c r="AP1615" s="831" t="str">
        <f t="shared" si="76"/>
        <v/>
      </c>
    </row>
    <row r="1616" spans="2:42">
      <c r="B1616" s="834" t="str">
        <f t="shared" si="75"/>
        <v>|||</v>
      </c>
      <c r="H1616" s="835">
        <f t="shared" si="77"/>
        <v>31</v>
      </c>
      <c r="AP1616" s="831" t="str">
        <f t="shared" si="76"/>
        <v/>
      </c>
    </row>
    <row r="1617" spans="2:42">
      <c r="B1617" s="834" t="str">
        <f t="shared" si="75"/>
        <v>|||</v>
      </c>
      <c r="H1617" s="835">
        <f t="shared" si="77"/>
        <v>31</v>
      </c>
      <c r="AP1617" s="831" t="str">
        <f t="shared" si="76"/>
        <v/>
      </c>
    </row>
    <row r="1618" spans="2:42">
      <c r="B1618" s="834" t="str">
        <f t="shared" si="75"/>
        <v>|||</v>
      </c>
      <c r="H1618" s="835">
        <f t="shared" si="77"/>
        <v>31</v>
      </c>
      <c r="AP1618" s="831" t="str">
        <f t="shared" si="76"/>
        <v/>
      </c>
    </row>
    <row r="1619" spans="2:42">
      <c r="B1619" s="834" t="str">
        <f t="shared" si="75"/>
        <v>|||</v>
      </c>
      <c r="H1619" s="835">
        <f t="shared" si="77"/>
        <v>31</v>
      </c>
      <c r="AP1619" s="831" t="str">
        <f t="shared" si="76"/>
        <v/>
      </c>
    </row>
    <row r="1620" spans="2:42">
      <c r="B1620" s="834" t="str">
        <f t="shared" si="75"/>
        <v>|||</v>
      </c>
      <c r="H1620" s="835">
        <f t="shared" si="77"/>
        <v>31</v>
      </c>
      <c r="AP1620" s="831" t="str">
        <f t="shared" si="76"/>
        <v/>
      </c>
    </row>
    <row r="1621" spans="2:42">
      <c r="B1621" s="834" t="str">
        <f t="shared" si="75"/>
        <v>|||</v>
      </c>
      <c r="H1621" s="835">
        <f t="shared" si="77"/>
        <v>31</v>
      </c>
      <c r="AP1621" s="831" t="str">
        <f t="shared" si="76"/>
        <v/>
      </c>
    </row>
    <row r="1622" spans="2:42">
      <c r="B1622" s="834" t="str">
        <f t="shared" si="75"/>
        <v>|||</v>
      </c>
      <c r="H1622" s="835">
        <f t="shared" si="77"/>
        <v>31</v>
      </c>
      <c r="AP1622" s="831" t="str">
        <f t="shared" si="76"/>
        <v/>
      </c>
    </row>
    <row r="1623" spans="2:42">
      <c r="B1623" s="834" t="str">
        <f t="shared" si="75"/>
        <v>|||</v>
      </c>
      <c r="H1623" s="835">
        <f t="shared" si="77"/>
        <v>31</v>
      </c>
      <c r="AP1623" s="831" t="str">
        <f t="shared" si="76"/>
        <v/>
      </c>
    </row>
    <row r="1624" spans="2:42">
      <c r="B1624" s="834" t="str">
        <f t="shared" si="75"/>
        <v>|||</v>
      </c>
      <c r="H1624" s="835">
        <f t="shared" si="77"/>
        <v>31</v>
      </c>
      <c r="AP1624" s="831" t="str">
        <f t="shared" si="76"/>
        <v/>
      </c>
    </row>
    <row r="1625" spans="2:42">
      <c r="B1625" s="834" t="str">
        <f t="shared" si="75"/>
        <v>|||</v>
      </c>
      <c r="H1625" s="835">
        <f t="shared" si="77"/>
        <v>31</v>
      </c>
      <c r="AP1625" s="831" t="str">
        <f t="shared" si="76"/>
        <v/>
      </c>
    </row>
    <row r="1626" spans="2:42">
      <c r="B1626" s="834" t="str">
        <f t="shared" si="75"/>
        <v>|||</v>
      </c>
      <c r="H1626" s="835">
        <f t="shared" si="77"/>
        <v>31</v>
      </c>
      <c r="AP1626" s="831" t="str">
        <f t="shared" si="76"/>
        <v/>
      </c>
    </row>
    <row r="1627" spans="2:42">
      <c r="B1627" s="834" t="str">
        <f t="shared" si="75"/>
        <v>|||</v>
      </c>
      <c r="H1627" s="835">
        <f t="shared" si="77"/>
        <v>31</v>
      </c>
      <c r="AP1627" s="831" t="str">
        <f t="shared" si="76"/>
        <v/>
      </c>
    </row>
    <row r="1628" spans="2:42">
      <c r="B1628" s="834" t="str">
        <f t="shared" si="75"/>
        <v>|||</v>
      </c>
      <c r="H1628" s="835">
        <f t="shared" si="77"/>
        <v>31</v>
      </c>
      <c r="AP1628" s="831" t="str">
        <f t="shared" si="76"/>
        <v/>
      </c>
    </row>
    <row r="1629" spans="2:42">
      <c r="B1629" s="834" t="str">
        <f t="shared" si="75"/>
        <v>|||</v>
      </c>
      <c r="H1629" s="835">
        <f t="shared" si="77"/>
        <v>31</v>
      </c>
      <c r="AP1629" s="831" t="str">
        <f t="shared" si="76"/>
        <v/>
      </c>
    </row>
    <row r="1630" spans="2:42">
      <c r="B1630" s="834" t="str">
        <f t="shared" si="75"/>
        <v>|||</v>
      </c>
      <c r="H1630" s="835">
        <f t="shared" si="77"/>
        <v>31</v>
      </c>
      <c r="AP1630" s="831" t="str">
        <f t="shared" si="76"/>
        <v/>
      </c>
    </row>
    <row r="1631" spans="2:42">
      <c r="B1631" s="834" t="str">
        <f t="shared" si="75"/>
        <v>|||</v>
      </c>
      <c r="H1631" s="835">
        <f t="shared" si="77"/>
        <v>31</v>
      </c>
      <c r="AP1631" s="831" t="str">
        <f t="shared" si="76"/>
        <v/>
      </c>
    </row>
    <row r="1632" spans="2:42">
      <c r="B1632" s="834" t="str">
        <f t="shared" si="75"/>
        <v>|||</v>
      </c>
      <c r="H1632" s="835">
        <f t="shared" si="77"/>
        <v>31</v>
      </c>
      <c r="AP1632" s="831" t="str">
        <f t="shared" si="76"/>
        <v/>
      </c>
    </row>
    <row r="1633" spans="2:42">
      <c r="B1633" s="834" t="str">
        <f t="shared" si="75"/>
        <v>|||</v>
      </c>
      <c r="H1633" s="835">
        <f t="shared" si="77"/>
        <v>31</v>
      </c>
      <c r="AP1633" s="831" t="str">
        <f t="shared" si="76"/>
        <v/>
      </c>
    </row>
    <row r="1634" spans="2:42">
      <c r="B1634" s="834" t="str">
        <f t="shared" si="75"/>
        <v>|||</v>
      </c>
      <c r="H1634" s="835">
        <f t="shared" si="77"/>
        <v>31</v>
      </c>
      <c r="AP1634" s="831" t="str">
        <f t="shared" si="76"/>
        <v/>
      </c>
    </row>
    <row r="1635" spans="2:42">
      <c r="B1635" s="834" t="str">
        <f t="shared" si="75"/>
        <v>|||</v>
      </c>
      <c r="H1635" s="835">
        <f t="shared" si="77"/>
        <v>31</v>
      </c>
      <c r="AP1635" s="831" t="str">
        <f t="shared" si="76"/>
        <v/>
      </c>
    </row>
    <row r="1636" spans="2:42">
      <c r="B1636" s="834" t="str">
        <f t="shared" si="75"/>
        <v>|||</v>
      </c>
      <c r="H1636" s="835">
        <f t="shared" si="77"/>
        <v>31</v>
      </c>
      <c r="AP1636" s="831" t="str">
        <f t="shared" si="76"/>
        <v/>
      </c>
    </row>
    <row r="1637" spans="2:42">
      <c r="B1637" s="834" t="str">
        <f t="shared" si="75"/>
        <v>|||</v>
      </c>
      <c r="H1637" s="835">
        <f t="shared" si="77"/>
        <v>31</v>
      </c>
      <c r="AP1637" s="831" t="str">
        <f t="shared" si="76"/>
        <v/>
      </c>
    </row>
    <row r="1638" spans="2:42">
      <c r="B1638" s="834" t="str">
        <f t="shared" si="75"/>
        <v>|||</v>
      </c>
      <c r="H1638" s="835">
        <f t="shared" si="77"/>
        <v>31</v>
      </c>
      <c r="AP1638" s="831" t="str">
        <f t="shared" si="76"/>
        <v/>
      </c>
    </row>
    <row r="1639" spans="2:42">
      <c r="B1639" s="834" t="str">
        <f t="shared" si="75"/>
        <v>|||</v>
      </c>
      <c r="H1639" s="835">
        <f t="shared" si="77"/>
        <v>31</v>
      </c>
      <c r="AP1639" s="831" t="str">
        <f t="shared" si="76"/>
        <v/>
      </c>
    </row>
    <row r="1640" spans="2:42">
      <c r="B1640" s="834" t="str">
        <f t="shared" si="75"/>
        <v>|||</v>
      </c>
      <c r="H1640" s="835">
        <f t="shared" si="77"/>
        <v>31</v>
      </c>
      <c r="AP1640" s="831" t="str">
        <f t="shared" si="76"/>
        <v/>
      </c>
    </row>
    <row r="1641" spans="2:42">
      <c r="B1641" s="834" t="str">
        <f t="shared" si="75"/>
        <v>|||</v>
      </c>
      <c r="H1641" s="835">
        <f t="shared" si="77"/>
        <v>31</v>
      </c>
      <c r="AP1641" s="831" t="str">
        <f t="shared" si="76"/>
        <v/>
      </c>
    </row>
    <row r="1642" spans="2:42">
      <c r="B1642" s="834" t="str">
        <f t="shared" si="75"/>
        <v>|||</v>
      </c>
      <c r="H1642" s="835">
        <f t="shared" si="77"/>
        <v>31</v>
      </c>
      <c r="AP1642" s="831" t="str">
        <f t="shared" si="76"/>
        <v/>
      </c>
    </row>
    <row r="1643" spans="2:42">
      <c r="B1643" s="834" t="str">
        <f t="shared" si="75"/>
        <v>|||</v>
      </c>
      <c r="H1643" s="835">
        <f t="shared" si="77"/>
        <v>31</v>
      </c>
      <c r="AP1643" s="831" t="str">
        <f t="shared" si="76"/>
        <v/>
      </c>
    </row>
    <row r="1644" spans="2:42">
      <c r="B1644" s="834" t="str">
        <f t="shared" si="75"/>
        <v>|||</v>
      </c>
      <c r="H1644" s="835">
        <f t="shared" si="77"/>
        <v>31</v>
      </c>
      <c r="AP1644" s="831" t="str">
        <f t="shared" si="76"/>
        <v/>
      </c>
    </row>
    <row r="1645" spans="2:42">
      <c r="B1645" s="834" t="str">
        <f t="shared" si="75"/>
        <v>|||</v>
      </c>
      <c r="H1645" s="835">
        <f t="shared" si="77"/>
        <v>31</v>
      </c>
      <c r="AP1645" s="831" t="str">
        <f t="shared" si="76"/>
        <v/>
      </c>
    </row>
    <row r="1646" spans="2:42">
      <c r="B1646" s="834" t="str">
        <f t="shared" si="75"/>
        <v>|||</v>
      </c>
      <c r="H1646" s="835">
        <f t="shared" si="77"/>
        <v>31</v>
      </c>
      <c r="AP1646" s="831" t="str">
        <f t="shared" si="76"/>
        <v/>
      </c>
    </row>
    <row r="1647" spans="2:42">
      <c r="B1647" s="834" t="str">
        <f t="shared" si="75"/>
        <v>|||</v>
      </c>
      <c r="H1647" s="835">
        <f t="shared" si="77"/>
        <v>31</v>
      </c>
      <c r="AP1647" s="831" t="str">
        <f t="shared" si="76"/>
        <v/>
      </c>
    </row>
    <row r="1648" spans="2:42">
      <c r="B1648" s="834" t="str">
        <f t="shared" si="75"/>
        <v>|||</v>
      </c>
      <c r="H1648" s="835">
        <f t="shared" si="77"/>
        <v>31</v>
      </c>
      <c r="AP1648" s="831" t="str">
        <f t="shared" si="76"/>
        <v/>
      </c>
    </row>
    <row r="1649" spans="2:42">
      <c r="B1649" s="834" t="str">
        <f t="shared" si="75"/>
        <v>|||</v>
      </c>
      <c r="H1649" s="835">
        <f t="shared" si="77"/>
        <v>31</v>
      </c>
      <c r="AP1649" s="831" t="str">
        <f t="shared" si="76"/>
        <v/>
      </c>
    </row>
    <row r="1650" spans="2:42">
      <c r="B1650" s="834" t="str">
        <f t="shared" si="75"/>
        <v>|||</v>
      </c>
      <c r="H1650" s="835">
        <f t="shared" si="77"/>
        <v>31</v>
      </c>
      <c r="AP1650" s="831" t="str">
        <f t="shared" si="76"/>
        <v/>
      </c>
    </row>
    <row r="1651" spans="2:42">
      <c r="B1651" s="834" t="str">
        <f t="shared" si="75"/>
        <v>|||</v>
      </c>
      <c r="H1651" s="835">
        <f t="shared" si="77"/>
        <v>31</v>
      </c>
      <c r="AP1651" s="831" t="str">
        <f t="shared" si="76"/>
        <v/>
      </c>
    </row>
    <row r="1652" spans="2:42">
      <c r="B1652" s="834" t="str">
        <f t="shared" si="75"/>
        <v>|||</v>
      </c>
      <c r="H1652" s="835">
        <f t="shared" si="77"/>
        <v>31</v>
      </c>
      <c r="AP1652" s="831" t="str">
        <f t="shared" si="76"/>
        <v/>
      </c>
    </row>
    <row r="1653" spans="2:42">
      <c r="B1653" s="834" t="str">
        <f t="shared" si="75"/>
        <v>|||</v>
      </c>
      <c r="H1653" s="835">
        <f t="shared" si="77"/>
        <v>31</v>
      </c>
      <c r="AP1653" s="831" t="str">
        <f t="shared" si="76"/>
        <v/>
      </c>
    </row>
    <row r="1654" spans="2:42">
      <c r="B1654" s="834" t="str">
        <f t="shared" si="75"/>
        <v>|||</v>
      </c>
      <c r="H1654" s="835">
        <f t="shared" si="77"/>
        <v>31</v>
      </c>
      <c r="AP1654" s="831" t="str">
        <f t="shared" si="76"/>
        <v/>
      </c>
    </row>
    <row r="1655" spans="2:42">
      <c r="B1655" s="834" t="str">
        <f t="shared" si="75"/>
        <v>|||</v>
      </c>
      <c r="H1655" s="835">
        <f t="shared" si="77"/>
        <v>31</v>
      </c>
      <c r="AP1655" s="831" t="str">
        <f t="shared" si="76"/>
        <v/>
      </c>
    </row>
    <row r="1656" spans="2:42">
      <c r="B1656" s="834" t="str">
        <f t="shared" si="75"/>
        <v>|||</v>
      </c>
      <c r="H1656" s="835">
        <f t="shared" si="77"/>
        <v>31</v>
      </c>
      <c r="AP1656" s="831" t="str">
        <f t="shared" si="76"/>
        <v/>
      </c>
    </row>
    <row r="1657" spans="2:42">
      <c r="B1657" s="834" t="str">
        <f t="shared" si="75"/>
        <v>|||</v>
      </c>
      <c r="H1657" s="835">
        <f t="shared" si="77"/>
        <v>31</v>
      </c>
      <c r="AP1657" s="831" t="str">
        <f t="shared" si="76"/>
        <v/>
      </c>
    </row>
    <row r="1658" spans="2:42">
      <c r="B1658" s="834" t="str">
        <f t="shared" si="75"/>
        <v>|||</v>
      </c>
      <c r="H1658" s="835">
        <f t="shared" si="77"/>
        <v>31</v>
      </c>
      <c r="AP1658" s="831" t="str">
        <f t="shared" si="76"/>
        <v/>
      </c>
    </row>
    <row r="1659" spans="2:42">
      <c r="B1659" s="834" t="str">
        <f t="shared" si="75"/>
        <v>|||</v>
      </c>
      <c r="H1659" s="835">
        <f t="shared" si="77"/>
        <v>31</v>
      </c>
      <c r="AP1659" s="831" t="str">
        <f t="shared" si="76"/>
        <v/>
      </c>
    </row>
    <row r="1660" spans="2:42">
      <c r="B1660" s="834" t="str">
        <f t="shared" si="75"/>
        <v>|||</v>
      </c>
      <c r="H1660" s="835">
        <f t="shared" si="77"/>
        <v>31</v>
      </c>
      <c r="AP1660" s="831" t="str">
        <f t="shared" si="76"/>
        <v/>
      </c>
    </row>
    <row r="1661" spans="2:42">
      <c r="B1661" s="834" t="str">
        <f t="shared" si="75"/>
        <v>|||</v>
      </c>
      <c r="H1661" s="835">
        <f t="shared" si="77"/>
        <v>31</v>
      </c>
      <c r="AP1661" s="831" t="str">
        <f t="shared" si="76"/>
        <v/>
      </c>
    </row>
    <row r="1662" spans="2:42">
      <c r="B1662" s="834" t="str">
        <f t="shared" si="75"/>
        <v>|||</v>
      </c>
      <c r="H1662" s="835">
        <f t="shared" si="77"/>
        <v>31</v>
      </c>
      <c r="AP1662" s="831" t="str">
        <f t="shared" si="76"/>
        <v/>
      </c>
    </row>
    <row r="1663" spans="2:42">
      <c r="B1663" s="834" t="str">
        <f t="shared" si="75"/>
        <v>|||</v>
      </c>
      <c r="H1663" s="835">
        <f t="shared" si="77"/>
        <v>31</v>
      </c>
      <c r="AP1663" s="831" t="str">
        <f t="shared" si="76"/>
        <v/>
      </c>
    </row>
    <row r="1664" spans="2:42">
      <c r="B1664" s="834" t="str">
        <f t="shared" si="75"/>
        <v>|||</v>
      </c>
      <c r="H1664" s="835">
        <f t="shared" si="77"/>
        <v>31</v>
      </c>
      <c r="AP1664" s="831" t="str">
        <f t="shared" si="76"/>
        <v/>
      </c>
    </row>
    <row r="1665" spans="2:42">
      <c r="B1665" s="834" t="str">
        <f t="shared" si="75"/>
        <v>|||</v>
      </c>
      <c r="H1665" s="835">
        <f t="shared" si="77"/>
        <v>31</v>
      </c>
      <c r="AP1665" s="831" t="str">
        <f t="shared" si="76"/>
        <v/>
      </c>
    </row>
    <row r="1666" spans="2:42">
      <c r="B1666" s="834" t="str">
        <f t="shared" si="75"/>
        <v>|||</v>
      </c>
      <c r="H1666" s="835">
        <f t="shared" si="77"/>
        <v>31</v>
      </c>
      <c r="AP1666" s="831" t="str">
        <f t="shared" si="76"/>
        <v/>
      </c>
    </row>
    <row r="1667" spans="2:42">
      <c r="B1667" s="834" t="str">
        <f t="shared" ref="B1667:B1730" si="78">C1667&amp;"|"&amp;D1667&amp;"|"&amp;E1667&amp;"|"&amp;F1667</f>
        <v>|||</v>
      </c>
      <c r="H1667" s="835">
        <f t="shared" si="77"/>
        <v>31</v>
      </c>
      <c r="AP1667" s="831" t="str">
        <f t="shared" ref="AP1667:AP1730" si="79">IF(AX1667&lt;&gt;"",IF(OR(AX1667=3,AX1667=4),"Equity","Debt"),"")</f>
        <v/>
      </c>
    </row>
    <row r="1668" spans="2:42">
      <c r="B1668" s="834" t="str">
        <f t="shared" si="78"/>
        <v>|||</v>
      </c>
      <c r="H1668" s="835">
        <f t="shared" ref="H1668:H1731" si="80">EOMONTH(L1668,0)</f>
        <v>31</v>
      </c>
      <c r="AP1668" s="831" t="str">
        <f t="shared" si="79"/>
        <v/>
      </c>
    </row>
    <row r="1669" spans="2:42">
      <c r="B1669" s="834" t="str">
        <f t="shared" si="78"/>
        <v>|||</v>
      </c>
      <c r="H1669" s="835">
        <f t="shared" si="80"/>
        <v>31</v>
      </c>
      <c r="AP1669" s="831" t="str">
        <f t="shared" si="79"/>
        <v/>
      </c>
    </row>
    <row r="1670" spans="2:42">
      <c r="B1670" s="834" t="str">
        <f t="shared" si="78"/>
        <v>|||</v>
      </c>
      <c r="H1670" s="835">
        <f t="shared" si="80"/>
        <v>31</v>
      </c>
      <c r="AP1670" s="831" t="str">
        <f t="shared" si="79"/>
        <v/>
      </c>
    </row>
    <row r="1671" spans="2:42">
      <c r="B1671" s="834" t="str">
        <f t="shared" si="78"/>
        <v>|||</v>
      </c>
      <c r="H1671" s="835">
        <f t="shared" si="80"/>
        <v>31</v>
      </c>
      <c r="AP1671" s="831" t="str">
        <f t="shared" si="79"/>
        <v/>
      </c>
    </row>
    <row r="1672" spans="2:42">
      <c r="B1672" s="834" t="str">
        <f t="shared" si="78"/>
        <v>|||</v>
      </c>
      <c r="H1672" s="835">
        <f t="shared" si="80"/>
        <v>31</v>
      </c>
      <c r="AP1672" s="831" t="str">
        <f t="shared" si="79"/>
        <v/>
      </c>
    </row>
    <row r="1673" spans="2:42">
      <c r="B1673" s="834" t="str">
        <f t="shared" si="78"/>
        <v>|||</v>
      </c>
      <c r="H1673" s="835">
        <f t="shared" si="80"/>
        <v>31</v>
      </c>
      <c r="AP1673" s="831" t="str">
        <f t="shared" si="79"/>
        <v/>
      </c>
    </row>
    <row r="1674" spans="2:42">
      <c r="B1674" s="834" t="str">
        <f t="shared" si="78"/>
        <v>|||</v>
      </c>
      <c r="H1674" s="835">
        <f t="shared" si="80"/>
        <v>31</v>
      </c>
      <c r="AP1674" s="831" t="str">
        <f t="shared" si="79"/>
        <v/>
      </c>
    </row>
    <row r="1675" spans="2:42">
      <c r="B1675" s="834" t="str">
        <f t="shared" si="78"/>
        <v>|||</v>
      </c>
      <c r="H1675" s="835">
        <f t="shared" si="80"/>
        <v>31</v>
      </c>
      <c r="AP1675" s="831" t="str">
        <f t="shared" si="79"/>
        <v/>
      </c>
    </row>
    <row r="1676" spans="2:42">
      <c r="B1676" s="834" t="str">
        <f t="shared" si="78"/>
        <v>|||</v>
      </c>
      <c r="H1676" s="835">
        <f t="shared" si="80"/>
        <v>31</v>
      </c>
      <c r="AP1676" s="831" t="str">
        <f t="shared" si="79"/>
        <v/>
      </c>
    </row>
    <row r="1677" spans="2:42">
      <c r="B1677" s="834" t="str">
        <f t="shared" si="78"/>
        <v>|||</v>
      </c>
      <c r="H1677" s="835">
        <f t="shared" si="80"/>
        <v>31</v>
      </c>
      <c r="AP1677" s="831" t="str">
        <f t="shared" si="79"/>
        <v/>
      </c>
    </row>
    <row r="1678" spans="2:42">
      <c r="B1678" s="834" t="str">
        <f t="shared" si="78"/>
        <v>|||</v>
      </c>
      <c r="H1678" s="835">
        <f t="shared" si="80"/>
        <v>31</v>
      </c>
      <c r="AP1678" s="831" t="str">
        <f t="shared" si="79"/>
        <v/>
      </c>
    </row>
    <row r="1679" spans="2:42">
      <c r="B1679" s="834" t="str">
        <f t="shared" si="78"/>
        <v>|||</v>
      </c>
      <c r="H1679" s="835">
        <f t="shared" si="80"/>
        <v>31</v>
      </c>
      <c r="AP1679" s="831" t="str">
        <f t="shared" si="79"/>
        <v/>
      </c>
    </row>
    <row r="1680" spans="2:42">
      <c r="B1680" s="834" t="str">
        <f t="shared" si="78"/>
        <v>|||</v>
      </c>
      <c r="H1680" s="835">
        <f t="shared" si="80"/>
        <v>31</v>
      </c>
      <c r="AP1680" s="831" t="str">
        <f t="shared" si="79"/>
        <v/>
      </c>
    </row>
    <row r="1681" spans="2:42">
      <c r="B1681" s="834" t="str">
        <f t="shared" si="78"/>
        <v>|||</v>
      </c>
      <c r="H1681" s="835">
        <f t="shared" si="80"/>
        <v>31</v>
      </c>
      <c r="AP1681" s="831" t="str">
        <f t="shared" si="79"/>
        <v/>
      </c>
    </row>
    <row r="1682" spans="2:42">
      <c r="B1682" s="834" t="str">
        <f t="shared" si="78"/>
        <v>|||</v>
      </c>
      <c r="H1682" s="835">
        <f t="shared" si="80"/>
        <v>31</v>
      </c>
      <c r="AP1682" s="831" t="str">
        <f t="shared" si="79"/>
        <v/>
      </c>
    </row>
    <row r="1683" spans="2:42">
      <c r="B1683" s="834" t="str">
        <f t="shared" si="78"/>
        <v>|||</v>
      </c>
      <c r="H1683" s="835">
        <f t="shared" si="80"/>
        <v>31</v>
      </c>
      <c r="AP1683" s="831" t="str">
        <f t="shared" si="79"/>
        <v/>
      </c>
    </row>
    <row r="1684" spans="2:42">
      <c r="B1684" s="834" t="str">
        <f t="shared" si="78"/>
        <v>|||</v>
      </c>
      <c r="H1684" s="835">
        <f t="shared" si="80"/>
        <v>31</v>
      </c>
      <c r="AP1684" s="831" t="str">
        <f t="shared" si="79"/>
        <v/>
      </c>
    </row>
    <row r="1685" spans="2:42">
      <c r="B1685" s="834" t="str">
        <f t="shared" si="78"/>
        <v>|||</v>
      </c>
      <c r="H1685" s="835">
        <f t="shared" si="80"/>
        <v>31</v>
      </c>
      <c r="AP1685" s="831" t="str">
        <f t="shared" si="79"/>
        <v/>
      </c>
    </row>
    <row r="1686" spans="2:42">
      <c r="B1686" s="834" t="str">
        <f t="shared" si="78"/>
        <v>|||</v>
      </c>
      <c r="H1686" s="835">
        <f t="shared" si="80"/>
        <v>31</v>
      </c>
      <c r="AP1686" s="831" t="str">
        <f t="shared" si="79"/>
        <v/>
      </c>
    </row>
    <row r="1687" spans="2:42">
      <c r="B1687" s="834" t="str">
        <f t="shared" si="78"/>
        <v>|||</v>
      </c>
      <c r="H1687" s="835">
        <f t="shared" si="80"/>
        <v>31</v>
      </c>
      <c r="AP1687" s="831" t="str">
        <f t="shared" si="79"/>
        <v/>
      </c>
    </row>
    <row r="1688" spans="2:42">
      <c r="B1688" s="834" t="str">
        <f t="shared" si="78"/>
        <v>|||</v>
      </c>
      <c r="H1688" s="835">
        <f t="shared" si="80"/>
        <v>31</v>
      </c>
      <c r="AP1688" s="831" t="str">
        <f t="shared" si="79"/>
        <v/>
      </c>
    </row>
    <row r="1689" spans="2:42">
      <c r="B1689" s="834" t="str">
        <f t="shared" si="78"/>
        <v>|||</v>
      </c>
      <c r="H1689" s="835">
        <f t="shared" si="80"/>
        <v>31</v>
      </c>
      <c r="AP1689" s="831" t="str">
        <f t="shared" si="79"/>
        <v/>
      </c>
    </row>
    <row r="1690" spans="2:42">
      <c r="B1690" s="834" t="str">
        <f t="shared" si="78"/>
        <v>|||</v>
      </c>
      <c r="H1690" s="835">
        <f t="shared" si="80"/>
        <v>31</v>
      </c>
      <c r="AP1690" s="831" t="str">
        <f t="shared" si="79"/>
        <v/>
      </c>
    </row>
    <row r="1691" spans="2:42">
      <c r="B1691" s="834" t="str">
        <f t="shared" si="78"/>
        <v>|||</v>
      </c>
      <c r="H1691" s="835">
        <f t="shared" si="80"/>
        <v>31</v>
      </c>
      <c r="AP1691" s="831" t="str">
        <f t="shared" si="79"/>
        <v/>
      </c>
    </row>
    <row r="1692" spans="2:42">
      <c r="B1692" s="834" t="str">
        <f t="shared" si="78"/>
        <v>|||</v>
      </c>
      <c r="H1692" s="835">
        <f t="shared" si="80"/>
        <v>31</v>
      </c>
      <c r="AP1692" s="831" t="str">
        <f t="shared" si="79"/>
        <v/>
      </c>
    </row>
    <row r="1693" spans="2:42">
      <c r="B1693" s="834" t="str">
        <f t="shared" si="78"/>
        <v>|||</v>
      </c>
      <c r="H1693" s="835">
        <f t="shared" si="80"/>
        <v>31</v>
      </c>
      <c r="AP1693" s="831" t="str">
        <f t="shared" si="79"/>
        <v/>
      </c>
    </row>
    <row r="1694" spans="2:42">
      <c r="B1694" s="834" t="str">
        <f t="shared" si="78"/>
        <v>|||</v>
      </c>
      <c r="H1694" s="835">
        <f t="shared" si="80"/>
        <v>31</v>
      </c>
      <c r="AP1694" s="831" t="str">
        <f t="shared" si="79"/>
        <v/>
      </c>
    </row>
    <row r="1695" spans="2:42">
      <c r="B1695" s="834" t="str">
        <f t="shared" si="78"/>
        <v>|||</v>
      </c>
      <c r="H1695" s="835">
        <f t="shared" si="80"/>
        <v>31</v>
      </c>
      <c r="AP1695" s="831" t="str">
        <f t="shared" si="79"/>
        <v/>
      </c>
    </row>
    <row r="1696" spans="2:42">
      <c r="B1696" s="834" t="str">
        <f t="shared" si="78"/>
        <v>|||</v>
      </c>
      <c r="H1696" s="835">
        <f t="shared" si="80"/>
        <v>31</v>
      </c>
      <c r="AP1696" s="831" t="str">
        <f t="shared" si="79"/>
        <v/>
      </c>
    </row>
    <row r="1697" spans="2:42">
      <c r="B1697" s="834" t="str">
        <f t="shared" si="78"/>
        <v>|||</v>
      </c>
      <c r="H1697" s="835">
        <f t="shared" si="80"/>
        <v>31</v>
      </c>
      <c r="AP1697" s="831" t="str">
        <f t="shared" si="79"/>
        <v/>
      </c>
    </row>
    <row r="1698" spans="2:42">
      <c r="B1698" s="834" t="str">
        <f t="shared" si="78"/>
        <v>|||</v>
      </c>
      <c r="H1698" s="835">
        <f t="shared" si="80"/>
        <v>31</v>
      </c>
      <c r="AP1698" s="831" t="str">
        <f t="shared" si="79"/>
        <v/>
      </c>
    </row>
    <row r="1699" spans="2:42">
      <c r="B1699" s="834" t="str">
        <f t="shared" si="78"/>
        <v>|||</v>
      </c>
      <c r="H1699" s="835">
        <f t="shared" si="80"/>
        <v>31</v>
      </c>
      <c r="AP1699" s="831" t="str">
        <f t="shared" si="79"/>
        <v/>
      </c>
    </row>
    <row r="1700" spans="2:42">
      <c r="B1700" s="834" t="str">
        <f t="shared" si="78"/>
        <v>|||</v>
      </c>
      <c r="H1700" s="835">
        <f t="shared" si="80"/>
        <v>31</v>
      </c>
      <c r="AP1700" s="831" t="str">
        <f t="shared" si="79"/>
        <v/>
      </c>
    </row>
    <row r="1701" spans="2:42">
      <c r="B1701" s="834" t="str">
        <f t="shared" si="78"/>
        <v>|||</v>
      </c>
      <c r="H1701" s="835">
        <f t="shared" si="80"/>
        <v>31</v>
      </c>
      <c r="AP1701" s="831" t="str">
        <f t="shared" si="79"/>
        <v/>
      </c>
    </row>
    <row r="1702" spans="2:42">
      <c r="B1702" s="834" t="str">
        <f t="shared" si="78"/>
        <v>|||</v>
      </c>
      <c r="H1702" s="835">
        <f t="shared" si="80"/>
        <v>31</v>
      </c>
      <c r="AP1702" s="831" t="str">
        <f t="shared" si="79"/>
        <v/>
      </c>
    </row>
    <row r="1703" spans="2:42">
      <c r="B1703" s="834" t="str">
        <f t="shared" si="78"/>
        <v>|||</v>
      </c>
      <c r="H1703" s="835">
        <f t="shared" si="80"/>
        <v>31</v>
      </c>
      <c r="AP1703" s="831" t="str">
        <f t="shared" si="79"/>
        <v/>
      </c>
    </row>
    <row r="1704" spans="2:42">
      <c r="B1704" s="834" t="str">
        <f t="shared" si="78"/>
        <v>|||</v>
      </c>
      <c r="H1704" s="835">
        <f t="shared" si="80"/>
        <v>31</v>
      </c>
      <c r="AP1704" s="831" t="str">
        <f t="shared" si="79"/>
        <v/>
      </c>
    </row>
    <row r="1705" spans="2:42">
      <c r="B1705" s="834" t="str">
        <f t="shared" si="78"/>
        <v>|||</v>
      </c>
      <c r="H1705" s="835">
        <f t="shared" si="80"/>
        <v>31</v>
      </c>
      <c r="AP1705" s="831" t="str">
        <f t="shared" si="79"/>
        <v/>
      </c>
    </row>
    <row r="1706" spans="2:42">
      <c r="B1706" s="834" t="str">
        <f t="shared" si="78"/>
        <v>|||</v>
      </c>
      <c r="H1706" s="835">
        <f t="shared" si="80"/>
        <v>31</v>
      </c>
      <c r="AP1706" s="831" t="str">
        <f t="shared" si="79"/>
        <v/>
      </c>
    </row>
    <row r="1707" spans="2:42">
      <c r="B1707" s="834" t="str">
        <f t="shared" si="78"/>
        <v>|||</v>
      </c>
      <c r="H1707" s="835">
        <f t="shared" si="80"/>
        <v>31</v>
      </c>
      <c r="AP1707" s="831" t="str">
        <f t="shared" si="79"/>
        <v/>
      </c>
    </row>
    <row r="1708" spans="2:42">
      <c r="B1708" s="834" t="str">
        <f t="shared" si="78"/>
        <v>|||</v>
      </c>
      <c r="H1708" s="835">
        <f t="shared" si="80"/>
        <v>31</v>
      </c>
      <c r="AP1708" s="831" t="str">
        <f t="shared" si="79"/>
        <v/>
      </c>
    </row>
    <row r="1709" spans="2:42">
      <c r="B1709" s="834" t="str">
        <f t="shared" si="78"/>
        <v>|||</v>
      </c>
      <c r="H1709" s="835">
        <f t="shared" si="80"/>
        <v>31</v>
      </c>
      <c r="AP1709" s="831" t="str">
        <f t="shared" si="79"/>
        <v/>
      </c>
    </row>
    <row r="1710" spans="2:42">
      <c r="B1710" s="834" t="str">
        <f t="shared" si="78"/>
        <v>|||</v>
      </c>
      <c r="H1710" s="835">
        <f t="shared" si="80"/>
        <v>31</v>
      </c>
      <c r="AP1710" s="831" t="str">
        <f t="shared" si="79"/>
        <v/>
      </c>
    </row>
    <row r="1711" spans="2:42">
      <c r="B1711" s="834" t="str">
        <f t="shared" si="78"/>
        <v>|||</v>
      </c>
      <c r="H1711" s="835">
        <f t="shared" si="80"/>
        <v>31</v>
      </c>
      <c r="AP1711" s="831" t="str">
        <f t="shared" si="79"/>
        <v/>
      </c>
    </row>
    <row r="1712" spans="2:42">
      <c r="B1712" s="834" t="str">
        <f t="shared" si="78"/>
        <v>|||</v>
      </c>
      <c r="H1712" s="835">
        <f t="shared" si="80"/>
        <v>31</v>
      </c>
      <c r="AP1712" s="831" t="str">
        <f t="shared" si="79"/>
        <v/>
      </c>
    </row>
    <row r="1713" spans="2:42">
      <c r="B1713" s="834" t="str">
        <f t="shared" si="78"/>
        <v>|||</v>
      </c>
      <c r="H1713" s="835">
        <f t="shared" si="80"/>
        <v>31</v>
      </c>
      <c r="AP1713" s="831" t="str">
        <f t="shared" si="79"/>
        <v/>
      </c>
    </row>
    <row r="1714" spans="2:42">
      <c r="B1714" s="834" t="str">
        <f t="shared" si="78"/>
        <v>|||</v>
      </c>
      <c r="H1714" s="835">
        <f t="shared" si="80"/>
        <v>31</v>
      </c>
      <c r="AP1714" s="831" t="str">
        <f t="shared" si="79"/>
        <v/>
      </c>
    </row>
    <row r="1715" spans="2:42">
      <c r="B1715" s="834" t="str">
        <f t="shared" si="78"/>
        <v>|||</v>
      </c>
      <c r="H1715" s="835">
        <f t="shared" si="80"/>
        <v>31</v>
      </c>
      <c r="AP1715" s="831" t="str">
        <f t="shared" si="79"/>
        <v/>
      </c>
    </row>
    <row r="1716" spans="2:42">
      <c r="B1716" s="834" t="str">
        <f t="shared" si="78"/>
        <v>|||</v>
      </c>
      <c r="H1716" s="835">
        <f t="shared" si="80"/>
        <v>31</v>
      </c>
      <c r="AP1716" s="831" t="str">
        <f t="shared" si="79"/>
        <v/>
      </c>
    </row>
    <row r="1717" spans="2:42">
      <c r="B1717" s="834" t="str">
        <f t="shared" si="78"/>
        <v>|||</v>
      </c>
      <c r="H1717" s="835">
        <f t="shared" si="80"/>
        <v>31</v>
      </c>
      <c r="AP1717" s="831" t="str">
        <f t="shared" si="79"/>
        <v/>
      </c>
    </row>
    <row r="1718" spans="2:42">
      <c r="B1718" s="834" t="str">
        <f t="shared" si="78"/>
        <v>|||</v>
      </c>
      <c r="H1718" s="835">
        <f t="shared" si="80"/>
        <v>31</v>
      </c>
      <c r="AP1718" s="831" t="str">
        <f t="shared" si="79"/>
        <v/>
      </c>
    </row>
    <row r="1719" spans="2:42">
      <c r="B1719" s="834" t="str">
        <f t="shared" si="78"/>
        <v>|||</v>
      </c>
      <c r="H1719" s="835">
        <f t="shared" si="80"/>
        <v>31</v>
      </c>
      <c r="AP1719" s="831" t="str">
        <f t="shared" si="79"/>
        <v/>
      </c>
    </row>
    <row r="1720" spans="2:42">
      <c r="B1720" s="834" t="str">
        <f t="shared" si="78"/>
        <v>|||</v>
      </c>
      <c r="H1720" s="835">
        <f t="shared" si="80"/>
        <v>31</v>
      </c>
      <c r="AP1720" s="831" t="str">
        <f t="shared" si="79"/>
        <v/>
      </c>
    </row>
    <row r="1721" spans="2:42">
      <c r="B1721" s="834" t="str">
        <f t="shared" si="78"/>
        <v>|||</v>
      </c>
      <c r="H1721" s="835">
        <f t="shared" si="80"/>
        <v>31</v>
      </c>
      <c r="AP1721" s="831" t="str">
        <f t="shared" si="79"/>
        <v/>
      </c>
    </row>
    <row r="1722" spans="2:42">
      <c r="B1722" s="834" t="str">
        <f t="shared" si="78"/>
        <v>|||</v>
      </c>
      <c r="H1722" s="835">
        <f t="shared" si="80"/>
        <v>31</v>
      </c>
      <c r="AP1722" s="831" t="str">
        <f t="shared" si="79"/>
        <v/>
      </c>
    </row>
    <row r="1723" spans="2:42">
      <c r="B1723" s="834" t="str">
        <f t="shared" si="78"/>
        <v>|||</v>
      </c>
      <c r="H1723" s="835">
        <f t="shared" si="80"/>
        <v>31</v>
      </c>
      <c r="AP1723" s="831" t="str">
        <f t="shared" si="79"/>
        <v/>
      </c>
    </row>
    <row r="1724" spans="2:42">
      <c r="B1724" s="834" t="str">
        <f t="shared" si="78"/>
        <v>|||</v>
      </c>
      <c r="H1724" s="835">
        <f t="shared" si="80"/>
        <v>31</v>
      </c>
      <c r="AP1724" s="831" t="str">
        <f t="shared" si="79"/>
        <v/>
      </c>
    </row>
    <row r="1725" spans="2:42">
      <c r="B1725" s="834" t="str">
        <f t="shared" si="78"/>
        <v>|||</v>
      </c>
      <c r="H1725" s="835">
        <f t="shared" si="80"/>
        <v>31</v>
      </c>
      <c r="AP1725" s="831" t="str">
        <f t="shared" si="79"/>
        <v/>
      </c>
    </row>
    <row r="1726" spans="2:42">
      <c r="B1726" s="834" t="str">
        <f t="shared" si="78"/>
        <v>|||</v>
      </c>
      <c r="H1726" s="835">
        <f t="shared" si="80"/>
        <v>31</v>
      </c>
      <c r="AP1726" s="831" t="str">
        <f t="shared" si="79"/>
        <v/>
      </c>
    </row>
    <row r="1727" spans="2:42">
      <c r="B1727" s="834" t="str">
        <f t="shared" si="78"/>
        <v>|||</v>
      </c>
      <c r="H1727" s="835">
        <f t="shared" si="80"/>
        <v>31</v>
      </c>
      <c r="AP1727" s="831" t="str">
        <f t="shared" si="79"/>
        <v/>
      </c>
    </row>
    <row r="1728" spans="2:42">
      <c r="B1728" s="834" t="str">
        <f t="shared" si="78"/>
        <v>|||</v>
      </c>
      <c r="H1728" s="835">
        <f t="shared" si="80"/>
        <v>31</v>
      </c>
      <c r="AP1728" s="831" t="str">
        <f t="shared" si="79"/>
        <v/>
      </c>
    </row>
    <row r="1729" spans="2:42">
      <c r="B1729" s="834" t="str">
        <f t="shared" si="78"/>
        <v>|||</v>
      </c>
      <c r="H1729" s="835">
        <f t="shared" si="80"/>
        <v>31</v>
      </c>
      <c r="AP1729" s="831" t="str">
        <f t="shared" si="79"/>
        <v/>
      </c>
    </row>
    <row r="1730" spans="2:42">
      <c r="B1730" s="834" t="str">
        <f t="shared" si="78"/>
        <v>|||</v>
      </c>
      <c r="H1730" s="835">
        <f t="shared" si="80"/>
        <v>31</v>
      </c>
      <c r="AP1730" s="831" t="str">
        <f t="shared" si="79"/>
        <v/>
      </c>
    </row>
    <row r="1731" spans="2:42">
      <c r="B1731" s="834" t="str">
        <f t="shared" ref="B1731:B1794" si="81">C1731&amp;"|"&amp;D1731&amp;"|"&amp;E1731&amp;"|"&amp;F1731</f>
        <v>|||</v>
      </c>
      <c r="H1731" s="835">
        <f t="shared" si="80"/>
        <v>31</v>
      </c>
      <c r="AP1731" s="831" t="str">
        <f t="shared" ref="AP1731:AP1794" si="82">IF(AX1731&lt;&gt;"",IF(OR(AX1731=3,AX1731=4),"Equity","Debt"),"")</f>
        <v/>
      </c>
    </row>
    <row r="1732" spans="2:42">
      <c r="B1732" s="834" t="str">
        <f t="shared" si="81"/>
        <v>|||</v>
      </c>
      <c r="H1732" s="835">
        <f t="shared" ref="H1732:H1795" si="83">EOMONTH(L1732,0)</f>
        <v>31</v>
      </c>
      <c r="AP1732" s="831" t="str">
        <f t="shared" si="82"/>
        <v/>
      </c>
    </row>
    <row r="1733" spans="2:42">
      <c r="B1733" s="834" t="str">
        <f t="shared" si="81"/>
        <v>|||</v>
      </c>
      <c r="H1733" s="835">
        <f t="shared" si="83"/>
        <v>31</v>
      </c>
      <c r="AP1733" s="831" t="str">
        <f t="shared" si="82"/>
        <v/>
      </c>
    </row>
    <row r="1734" spans="2:42">
      <c r="B1734" s="834" t="str">
        <f t="shared" si="81"/>
        <v>|||</v>
      </c>
      <c r="H1734" s="835">
        <f t="shared" si="83"/>
        <v>31</v>
      </c>
      <c r="AP1734" s="831" t="str">
        <f t="shared" si="82"/>
        <v/>
      </c>
    </row>
    <row r="1735" spans="2:42">
      <c r="B1735" s="834" t="str">
        <f t="shared" si="81"/>
        <v>|||</v>
      </c>
      <c r="H1735" s="835">
        <f t="shared" si="83"/>
        <v>31</v>
      </c>
      <c r="AP1735" s="831" t="str">
        <f t="shared" si="82"/>
        <v/>
      </c>
    </row>
    <row r="1736" spans="2:42">
      <c r="B1736" s="834" t="str">
        <f t="shared" si="81"/>
        <v>|||</v>
      </c>
      <c r="H1736" s="835">
        <f t="shared" si="83"/>
        <v>31</v>
      </c>
      <c r="AP1736" s="831" t="str">
        <f t="shared" si="82"/>
        <v/>
      </c>
    </row>
    <row r="1737" spans="2:42">
      <c r="B1737" s="834" t="str">
        <f t="shared" si="81"/>
        <v>|||</v>
      </c>
      <c r="H1737" s="835">
        <f t="shared" si="83"/>
        <v>31</v>
      </c>
      <c r="AP1737" s="831" t="str">
        <f t="shared" si="82"/>
        <v/>
      </c>
    </row>
    <row r="1738" spans="2:42">
      <c r="B1738" s="834" t="str">
        <f t="shared" si="81"/>
        <v>|||</v>
      </c>
      <c r="H1738" s="835">
        <f t="shared" si="83"/>
        <v>31</v>
      </c>
      <c r="AP1738" s="831" t="str">
        <f t="shared" si="82"/>
        <v/>
      </c>
    </row>
    <row r="1739" spans="2:42">
      <c r="B1739" s="834" t="str">
        <f t="shared" si="81"/>
        <v>|||</v>
      </c>
      <c r="H1739" s="835">
        <f t="shared" si="83"/>
        <v>31</v>
      </c>
      <c r="AP1739" s="831" t="str">
        <f t="shared" si="82"/>
        <v/>
      </c>
    </row>
    <row r="1740" spans="2:42">
      <c r="B1740" s="834" t="str">
        <f t="shared" si="81"/>
        <v>|||</v>
      </c>
      <c r="H1740" s="835">
        <f t="shared" si="83"/>
        <v>31</v>
      </c>
      <c r="AP1740" s="831" t="str">
        <f t="shared" si="82"/>
        <v/>
      </c>
    </row>
    <row r="1741" spans="2:42">
      <c r="B1741" s="834" t="str">
        <f t="shared" si="81"/>
        <v>|||</v>
      </c>
      <c r="H1741" s="835">
        <f t="shared" si="83"/>
        <v>31</v>
      </c>
      <c r="AP1741" s="831" t="str">
        <f t="shared" si="82"/>
        <v/>
      </c>
    </row>
    <row r="1742" spans="2:42">
      <c r="B1742" s="834" t="str">
        <f t="shared" si="81"/>
        <v>|||</v>
      </c>
      <c r="H1742" s="835">
        <f t="shared" si="83"/>
        <v>31</v>
      </c>
      <c r="AP1742" s="831" t="str">
        <f t="shared" si="82"/>
        <v/>
      </c>
    </row>
    <row r="1743" spans="2:42">
      <c r="B1743" s="834" t="str">
        <f t="shared" si="81"/>
        <v>|||</v>
      </c>
      <c r="H1743" s="835">
        <f t="shared" si="83"/>
        <v>31</v>
      </c>
      <c r="AP1743" s="831" t="str">
        <f t="shared" si="82"/>
        <v/>
      </c>
    </row>
    <row r="1744" spans="2:42">
      <c r="B1744" s="834" t="str">
        <f t="shared" si="81"/>
        <v>|||</v>
      </c>
      <c r="H1744" s="835">
        <f t="shared" si="83"/>
        <v>31</v>
      </c>
      <c r="AP1744" s="831" t="str">
        <f t="shared" si="82"/>
        <v/>
      </c>
    </row>
    <row r="1745" spans="2:42">
      <c r="B1745" s="834" t="str">
        <f t="shared" si="81"/>
        <v>|||</v>
      </c>
      <c r="H1745" s="835">
        <f t="shared" si="83"/>
        <v>31</v>
      </c>
      <c r="AP1745" s="831" t="str">
        <f t="shared" si="82"/>
        <v/>
      </c>
    </row>
    <row r="1746" spans="2:42">
      <c r="B1746" s="834" t="str">
        <f t="shared" si="81"/>
        <v>|||</v>
      </c>
      <c r="H1746" s="835">
        <f t="shared" si="83"/>
        <v>31</v>
      </c>
      <c r="AP1746" s="831" t="str">
        <f t="shared" si="82"/>
        <v/>
      </c>
    </row>
    <row r="1747" spans="2:42">
      <c r="B1747" s="834" t="str">
        <f t="shared" si="81"/>
        <v>|||</v>
      </c>
      <c r="H1747" s="835">
        <f t="shared" si="83"/>
        <v>31</v>
      </c>
      <c r="AP1747" s="831" t="str">
        <f t="shared" si="82"/>
        <v/>
      </c>
    </row>
    <row r="1748" spans="2:42">
      <c r="B1748" s="834" t="str">
        <f t="shared" si="81"/>
        <v>|||</v>
      </c>
      <c r="H1748" s="835">
        <f t="shared" si="83"/>
        <v>31</v>
      </c>
      <c r="AP1748" s="831" t="str">
        <f t="shared" si="82"/>
        <v/>
      </c>
    </row>
    <row r="1749" spans="2:42">
      <c r="B1749" s="834" t="str">
        <f t="shared" si="81"/>
        <v>|||</v>
      </c>
      <c r="H1749" s="835">
        <f t="shared" si="83"/>
        <v>31</v>
      </c>
      <c r="AP1749" s="831" t="str">
        <f t="shared" si="82"/>
        <v/>
      </c>
    </row>
    <row r="1750" spans="2:42">
      <c r="B1750" s="834" t="str">
        <f t="shared" si="81"/>
        <v>|||</v>
      </c>
      <c r="H1750" s="835">
        <f t="shared" si="83"/>
        <v>31</v>
      </c>
      <c r="AP1750" s="831" t="str">
        <f t="shared" si="82"/>
        <v/>
      </c>
    </row>
    <row r="1751" spans="2:42">
      <c r="B1751" s="834" t="str">
        <f t="shared" si="81"/>
        <v>|||</v>
      </c>
      <c r="H1751" s="835">
        <f t="shared" si="83"/>
        <v>31</v>
      </c>
      <c r="AP1751" s="831" t="str">
        <f t="shared" si="82"/>
        <v/>
      </c>
    </row>
    <row r="1752" spans="2:42">
      <c r="B1752" s="834" t="str">
        <f t="shared" si="81"/>
        <v>|||</v>
      </c>
      <c r="H1752" s="835">
        <f t="shared" si="83"/>
        <v>31</v>
      </c>
      <c r="AP1752" s="831" t="str">
        <f t="shared" si="82"/>
        <v/>
      </c>
    </row>
    <row r="1753" spans="2:42">
      <c r="B1753" s="834" t="str">
        <f t="shared" si="81"/>
        <v>|||</v>
      </c>
      <c r="H1753" s="835">
        <f t="shared" si="83"/>
        <v>31</v>
      </c>
      <c r="AP1753" s="831" t="str">
        <f t="shared" si="82"/>
        <v/>
      </c>
    </row>
    <row r="1754" spans="2:42">
      <c r="B1754" s="834" t="str">
        <f t="shared" si="81"/>
        <v>|||</v>
      </c>
      <c r="H1754" s="835">
        <f t="shared" si="83"/>
        <v>31</v>
      </c>
      <c r="AP1754" s="831" t="str">
        <f t="shared" si="82"/>
        <v/>
      </c>
    </row>
    <row r="1755" spans="2:42">
      <c r="B1755" s="834" t="str">
        <f t="shared" si="81"/>
        <v>|||</v>
      </c>
      <c r="H1755" s="835">
        <f t="shared" si="83"/>
        <v>31</v>
      </c>
      <c r="AP1755" s="831" t="str">
        <f t="shared" si="82"/>
        <v/>
      </c>
    </row>
    <row r="1756" spans="2:42">
      <c r="B1756" s="834" t="str">
        <f t="shared" si="81"/>
        <v>|||</v>
      </c>
      <c r="H1756" s="835">
        <f t="shared" si="83"/>
        <v>31</v>
      </c>
      <c r="AP1756" s="831" t="str">
        <f t="shared" si="82"/>
        <v/>
      </c>
    </row>
    <row r="1757" spans="2:42">
      <c r="B1757" s="834" t="str">
        <f t="shared" si="81"/>
        <v>|||</v>
      </c>
      <c r="H1757" s="835">
        <f t="shared" si="83"/>
        <v>31</v>
      </c>
      <c r="AP1757" s="831" t="str">
        <f t="shared" si="82"/>
        <v/>
      </c>
    </row>
    <row r="1758" spans="2:42">
      <c r="B1758" s="834" t="str">
        <f t="shared" si="81"/>
        <v>|||</v>
      </c>
      <c r="H1758" s="835">
        <f t="shared" si="83"/>
        <v>31</v>
      </c>
      <c r="AP1758" s="831" t="str">
        <f t="shared" si="82"/>
        <v/>
      </c>
    </row>
    <row r="1759" spans="2:42">
      <c r="B1759" s="834" t="str">
        <f t="shared" si="81"/>
        <v>|||</v>
      </c>
      <c r="H1759" s="835">
        <f t="shared" si="83"/>
        <v>31</v>
      </c>
      <c r="AP1759" s="831" t="str">
        <f t="shared" si="82"/>
        <v/>
      </c>
    </row>
    <row r="1760" spans="2:42">
      <c r="B1760" s="834" t="str">
        <f t="shared" si="81"/>
        <v>|||</v>
      </c>
      <c r="H1760" s="835">
        <f t="shared" si="83"/>
        <v>31</v>
      </c>
      <c r="AP1760" s="831" t="str">
        <f t="shared" si="82"/>
        <v/>
      </c>
    </row>
    <row r="1761" spans="2:42">
      <c r="B1761" s="834" t="str">
        <f t="shared" si="81"/>
        <v>|||</v>
      </c>
      <c r="H1761" s="835">
        <f t="shared" si="83"/>
        <v>31</v>
      </c>
      <c r="AP1761" s="831" t="str">
        <f t="shared" si="82"/>
        <v/>
      </c>
    </row>
    <row r="1762" spans="2:42">
      <c r="B1762" s="834" t="str">
        <f t="shared" si="81"/>
        <v>|||</v>
      </c>
      <c r="H1762" s="835">
        <f t="shared" si="83"/>
        <v>31</v>
      </c>
      <c r="AP1762" s="831" t="str">
        <f t="shared" si="82"/>
        <v/>
      </c>
    </row>
    <row r="1763" spans="2:42">
      <c r="B1763" s="834" t="str">
        <f t="shared" si="81"/>
        <v>|||</v>
      </c>
      <c r="H1763" s="835">
        <f t="shared" si="83"/>
        <v>31</v>
      </c>
      <c r="AP1763" s="831" t="str">
        <f t="shared" si="82"/>
        <v/>
      </c>
    </row>
    <row r="1764" spans="2:42">
      <c r="B1764" s="834" t="str">
        <f t="shared" si="81"/>
        <v>|||</v>
      </c>
      <c r="H1764" s="835">
        <f t="shared" si="83"/>
        <v>31</v>
      </c>
      <c r="AP1764" s="831" t="str">
        <f t="shared" si="82"/>
        <v/>
      </c>
    </row>
    <row r="1765" spans="2:42">
      <c r="B1765" s="834" t="str">
        <f t="shared" si="81"/>
        <v>|||</v>
      </c>
      <c r="H1765" s="835">
        <f t="shared" si="83"/>
        <v>31</v>
      </c>
      <c r="AP1765" s="831" t="str">
        <f t="shared" si="82"/>
        <v/>
      </c>
    </row>
    <row r="1766" spans="2:42">
      <c r="B1766" s="834" t="str">
        <f t="shared" si="81"/>
        <v>|||</v>
      </c>
      <c r="H1766" s="835">
        <f t="shared" si="83"/>
        <v>31</v>
      </c>
      <c r="AP1766" s="831" t="str">
        <f t="shared" si="82"/>
        <v/>
      </c>
    </row>
    <row r="1767" spans="2:42">
      <c r="B1767" s="834" t="str">
        <f t="shared" si="81"/>
        <v>|||</v>
      </c>
      <c r="H1767" s="835">
        <f t="shared" si="83"/>
        <v>31</v>
      </c>
      <c r="AP1767" s="831" t="str">
        <f t="shared" si="82"/>
        <v/>
      </c>
    </row>
    <row r="1768" spans="2:42">
      <c r="B1768" s="834" t="str">
        <f t="shared" si="81"/>
        <v>|||</v>
      </c>
      <c r="H1768" s="835">
        <f t="shared" si="83"/>
        <v>31</v>
      </c>
      <c r="AP1768" s="831" t="str">
        <f t="shared" si="82"/>
        <v/>
      </c>
    </row>
    <row r="1769" spans="2:42">
      <c r="B1769" s="834" t="str">
        <f t="shared" si="81"/>
        <v>|||</v>
      </c>
      <c r="H1769" s="835">
        <f t="shared" si="83"/>
        <v>31</v>
      </c>
      <c r="AP1769" s="831" t="str">
        <f t="shared" si="82"/>
        <v/>
      </c>
    </row>
    <row r="1770" spans="2:42">
      <c r="B1770" s="834" t="str">
        <f t="shared" si="81"/>
        <v>|||</v>
      </c>
      <c r="H1770" s="835">
        <f t="shared" si="83"/>
        <v>31</v>
      </c>
      <c r="AP1770" s="831" t="str">
        <f t="shared" si="82"/>
        <v/>
      </c>
    </row>
    <row r="1771" spans="2:42">
      <c r="B1771" s="834" t="str">
        <f t="shared" si="81"/>
        <v>|||</v>
      </c>
      <c r="H1771" s="835">
        <f t="shared" si="83"/>
        <v>31</v>
      </c>
      <c r="AP1771" s="831" t="str">
        <f t="shared" si="82"/>
        <v/>
      </c>
    </row>
    <row r="1772" spans="2:42">
      <c r="B1772" s="834" t="str">
        <f t="shared" si="81"/>
        <v>|||</v>
      </c>
      <c r="H1772" s="835">
        <f t="shared" si="83"/>
        <v>31</v>
      </c>
      <c r="AP1772" s="831" t="str">
        <f t="shared" si="82"/>
        <v/>
      </c>
    </row>
    <row r="1773" spans="2:42">
      <c r="B1773" s="834" t="str">
        <f t="shared" si="81"/>
        <v>|||</v>
      </c>
      <c r="H1773" s="835">
        <f t="shared" si="83"/>
        <v>31</v>
      </c>
      <c r="AP1773" s="831" t="str">
        <f t="shared" si="82"/>
        <v/>
      </c>
    </row>
    <row r="1774" spans="2:42">
      <c r="B1774" s="834" t="str">
        <f t="shared" si="81"/>
        <v>|||</v>
      </c>
      <c r="H1774" s="835">
        <f t="shared" si="83"/>
        <v>31</v>
      </c>
      <c r="AP1774" s="831" t="str">
        <f t="shared" si="82"/>
        <v/>
      </c>
    </row>
    <row r="1775" spans="2:42">
      <c r="B1775" s="834" t="str">
        <f t="shared" si="81"/>
        <v>|||</v>
      </c>
      <c r="H1775" s="835">
        <f t="shared" si="83"/>
        <v>31</v>
      </c>
      <c r="AP1775" s="831" t="str">
        <f t="shared" si="82"/>
        <v/>
      </c>
    </row>
    <row r="1776" spans="2:42">
      <c r="B1776" s="834" t="str">
        <f t="shared" si="81"/>
        <v>|||</v>
      </c>
      <c r="H1776" s="835">
        <f t="shared" si="83"/>
        <v>31</v>
      </c>
      <c r="AP1776" s="831" t="str">
        <f t="shared" si="82"/>
        <v/>
      </c>
    </row>
    <row r="1777" spans="2:42">
      <c r="B1777" s="834" t="str">
        <f t="shared" si="81"/>
        <v>|||</v>
      </c>
      <c r="H1777" s="835">
        <f t="shared" si="83"/>
        <v>31</v>
      </c>
      <c r="AP1777" s="831" t="str">
        <f t="shared" si="82"/>
        <v/>
      </c>
    </row>
    <row r="1778" spans="2:42">
      <c r="B1778" s="834" t="str">
        <f t="shared" si="81"/>
        <v>|||</v>
      </c>
      <c r="H1778" s="835">
        <f t="shared" si="83"/>
        <v>31</v>
      </c>
      <c r="AP1778" s="831" t="str">
        <f t="shared" si="82"/>
        <v/>
      </c>
    </row>
    <row r="1779" spans="2:42">
      <c r="B1779" s="834" t="str">
        <f t="shared" si="81"/>
        <v>|||</v>
      </c>
      <c r="H1779" s="835">
        <f t="shared" si="83"/>
        <v>31</v>
      </c>
      <c r="AP1779" s="831" t="str">
        <f t="shared" si="82"/>
        <v/>
      </c>
    </row>
    <row r="1780" spans="2:42">
      <c r="B1780" s="834" t="str">
        <f t="shared" si="81"/>
        <v>|||</v>
      </c>
      <c r="H1780" s="835">
        <f t="shared" si="83"/>
        <v>31</v>
      </c>
      <c r="AP1780" s="831" t="str">
        <f t="shared" si="82"/>
        <v/>
      </c>
    </row>
    <row r="1781" spans="2:42">
      <c r="B1781" s="834" t="str">
        <f t="shared" si="81"/>
        <v>|||</v>
      </c>
      <c r="H1781" s="835">
        <f t="shared" si="83"/>
        <v>31</v>
      </c>
      <c r="AP1781" s="831" t="str">
        <f t="shared" si="82"/>
        <v/>
      </c>
    </row>
    <row r="1782" spans="2:42">
      <c r="B1782" s="834" t="str">
        <f t="shared" si="81"/>
        <v>|||</v>
      </c>
      <c r="H1782" s="835">
        <f t="shared" si="83"/>
        <v>31</v>
      </c>
      <c r="AP1782" s="831" t="str">
        <f t="shared" si="82"/>
        <v/>
      </c>
    </row>
    <row r="1783" spans="2:42">
      <c r="B1783" s="834" t="str">
        <f t="shared" si="81"/>
        <v>|||</v>
      </c>
      <c r="H1783" s="835">
        <f t="shared" si="83"/>
        <v>31</v>
      </c>
      <c r="AP1783" s="831" t="str">
        <f t="shared" si="82"/>
        <v/>
      </c>
    </row>
    <row r="1784" spans="2:42">
      <c r="B1784" s="834" t="str">
        <f t="shared" si="81"/>
        <v>|||</v>
      </c>
      <c r="H1784" s="835">
        <f t="shared" si="83"/>
        <v>31</v>
      </c>
      <c r="AP1784" s="831" t="str">
        <f t="shared" si="82"/>
        <v/>
      </c>
    </row>
    <row r="1785" spans="2:42">
      <c r="B1785" s="834" t="str">
        <f t="shared" si="81"/>
        <v>|||</v>
      </c>
      <c r="H1785" s="835">
        <f t="shared" si="83"/>
        <v>31</v>
      </c>
      <c r="AP1785" s="831" t="str">
        <f t="shared" si="82"/>
        <v/>
      </c>
    </row>
    <row r="1786" spans="2:42">
      <c r="B1786" s="834" t="str">
        <f t="shared" si="81"/>
        <v>|||</v>
      </c>
      <c r="H1786" s="835">
        <f t="shared" si="83"/>
        <v>31</v>
      </c>
      <c r="AP1786" s="831" t="str">
        <f t="shared" si="82"/>
        <v/>
      </c>
    </row>
    <row r="1787" spans="2:42">
      <c r="B1787" s="834" t="str">
        <f t="shared" si="81"/>
        <v>|||</v>
      </c>
      <c r="H1787" s="835">
        <f t="shared" si="83"/>
        <v>31</v>
      </c>
      <c r="AP1787" s="831" t="str">
        <f t="shared" si="82"/>
        <v/>
      </c>
    </row>
    <row r="1788" spans="2:42">
      <c r="B1788" s="834" t="str">
        <f t="shared" si="81"/>
        <v>|||</v>
      </c>
      <c r="H1788" s="835">
        <f t="shared" si="83"/>
        <v>31</v>
      </c>
      <c r="AP1788" s="831" t="str">
        <f t="shared" si="82"/>
        <v/>
      </c>
    </row>
    <row r="1789" spans="2:42">
      <c r="B1789" s="834" t="str">
        <f t="shared" si="81"/>
        <v>|||</v>
      </c>
      <c r="H1789" s="835">
        <f t="shared" si="83"/>
        <v>31</v>
      </c>
      <c r="AP1789" s="831" t="str">
        <f t="shared" si="82"/>
        <v/>
      </c>
    </row>
    <row r="1790" spans="2:42">
      <c r="B1790" s="834" t="str">
        <f t="shared" si="81"/>
        <v>|||</v>
      </c>
      <c r="H1790" s="835">
        <f t="shared" si="83"/>
        <v>31</v>
      </c>
      <c r="AP1790" s="831" t="str">
        <f t="shared" si="82"/>
        <v/>
      </c>
    </row>
    <row r="1791" spans="2:42">
      <c r="B1791" s="834" t="str">
        <f t="shared" si="81"/>
        <v>|||</v>
      </c>
      <c r="H1791" s="835">
        <f t="shared" si="83"/>
        <v>31</v>
      </c>
      <c r="AP1791" s="831" t="str">
        <f t="shared" si="82"/>
        <v/>
      </c>
    </row>
    <row r="1792" spans="2:42">
      <c r="B1792" s="834" t="str">
        <f t="shared" si="81"/>
        <v>|||</v>
      </c>
      <c r="H1792" s="835">
        <f t="shared" si="83"/>
        <v>31</v>
      </c>
      <c r="AP1792" s="831" t="str">
        <f t="shared" si="82"/>
        <v/>
      </c>
    </row>
    <row r="1793" spans="2:42">
      <c r="B1793" s="834" t="str">
        <f t="shared" si="81"/>
        <v>|||</v>
      </c>
      <c r="H1793" s="835">
        <f t="shared" si="83"/>
        <v>31</v>
      </c>
      <c r="AP1793" s="831" t="str">
        <f t="shared" si="82"/>
        <v/>
      </c>
    </row>
    <row r="1794" spans="2:42">
      <c r="B1794" s="834" t="str">
        <f t="shared" si="81"/>
        <v>|||</v>
      </c>
      <c r="H1794" s="835">
        <f t="shared" si="83"/>
        <v>31</v>
      </c>
      <c r="AP1794" s="831" t="str">
        <f t="shared" si="82"/>
        <v/>
      </c>
    </row>
    <row r="1795" spans="2:42">
      <c r="B1795" s="834" t="str">
        <f t="shared" ref="B1795:B1858" si="84">C1795&amp;"|"&amp;D1795&amp;"|"&amp;E1795&amp;"|"&amp;F1795</f>
        <v>|||</v>
      </c>
      <c r="H1795" s="835">
        <f t="shared" si="83"/>
        <v>31</v>
      </c>
      <c r="AP1795" s="831" t="str">
        <f t="shared" ref="AP1795:AP1858" si="85">IF(AX1795&lt;&gt;"",IF(OR(AX1795=3,AX1795=4),"Equity","Debt"),"")</f>
        <v/>
      </c>
    </row>
    <row r="1796" spans="2:42">
      <c r="B1796" s="834" t="str">
        <f t="shared" si="84"/>
        <v>|||</v>
      </c>
      <c r="H1796" s="835">
        <f t="shared" ref="H1796:H1859" si="86">EOMONTH(L1796,0)</f>
        <v>31</v>
      </c>
      <c r="AP1796" s="831" t="str">
        <f t="shared" si="85"/>
        <v/>
      </c>
    </row>
    <row r="1797" spans="2:42">
      <c r="B1797" s="834" t="str">
        <f t="shared" si="84"/>
        <v>|||</v>
      </c>
      <c r="H1797" s="835">
        <f t="shared" si="86"/>
        <v>31</v>
      </c>
      <c r="AP1797" s="831" t="str">
        <f t="shared" si="85"/>
        <v/>
      </c>
    </row>
    <row r="1798" spans="2:42">
      <c r="B1798" s="834" t="str">
        <f t="shared" si="84"/>
        <v>|||</v>
      </c>
      <c r="H1798" s="835">
        <f t="shared" si="86"/>
        <v>31</v>
      </c>
      <c r="AP1798" s="831" t="str">
        <f t="shared" si="85"/>
        <v/>
      </c>
    </row>
    <row r="1799" spans="2:42">
      <c r="B1799" s="834" t="str">
        <f t="shared" si="84"/>
        <v>|||</v>
      </c>
      <c r="H1799" s="835">
        <f t="shared" si="86"/>
        <v>31</v>
      </c>
      <c r="AP1799" s="831" t="str">
        <f t="shared" si="85"/>
        <v/>
      </c>
    </row>
    <row r="1800" spans="2:42">
      <c r="B1800" s="834" t="str">
        <f t="shared" si="84"/>
        <v>|||</v>
      </c>
      <c r="H1800" s="835">
        <f t="shared" si="86"/>
        <v>31</v>
      </c>
      <c r="AP1800" s="831" t="str">
        <f t="shared" si="85"/>
        <v/>
      </c>
    </row>
    <row r="1801" spans="2:42">
      <c r="B1801" s="834" t="str">
        <f t="shared" si="84"/>
        <v>|||</v>
      </c>
      <c r="H1801" s="835">
        <f t="shared" si="86"/>
        <v>31</v>
      </c>
      <c r="AP1801" s="831" t="str">
        <f t="shared" si="85"/>
        <v/>
      </c>
    </row>
    <row r="1802" spans="2:42">
      <c r="B1802" s="834" t="str">
        <f t="shared" si="84"/>
        <v>|||</v>
      </c>
      <c r="H1802" s="835">
        <f t="shared" si="86"/>
        <v>31</v>
      </c>
      <c r="AP1802" s="831" t="str">
        <f t="shared" si="85"/>
        <v/>
      </c>
    </row>
    <row r="1803" spans="2:42">
      <c r="B1803" s="834" t="str">
        <f t="shared" si="84"/>
        <v>|||</v>
      </c>
      <c r="H1803" s="835">
        <f t="shared" si="86"/>
        <v>31</v>
      </c>
      <c r="AP1803" s="831" t="str">
        <f t="shared" si="85"/>
        <v/>
      </c>
    </row>
    <row r="1804" spans="2:42">
      <c r="B1804" s="834" t="str">
        <f t="shared" si="84"/>
        <v>|||</v>
      </c>
      <c r="H1804" s="835">
        <f t="shared" si="86"/>
        <v>31</v>
      </c>
      <c r="AP1804" s="831" t="str">
        <f t="shared" si="85"/>
        <v/>
      </c>
    </row>
    <row r="1805" spans="2:42">
      <c r="B1805" s="834" t="str">
        <f t="shared" si="84"/>
        <v>|||</v>
      </c>
      <c r="H1805" s="835">
        <f t="shared" si="86"/>
        <v>31</v>
      </c>
      <c r="AP1805" s="831" t="str">
        <f t="shared" si="85"/>
        <v/>
      </c>
    </row>
    <row r="1806" spans="2:42">
      <c r="B1806" s="834" t="str">
        <f t="shared" si="84"/>
        <v>|||</v>
      </c>
      <c r="H1806" s="835">
        <f t="shared" si="86"/>
        <v>31</v>
      </c>
      <c r="AP1806" s="831" t="str">
        <f t="shared" si="85"/>
        <v/>
      </c>
    </row>
    <row r="1807" spans="2:42">
      <c r="B1807" s="834" t="str">
        <f t="shared" si="84"/>
        <v>|||</v>
      </c>
      <c r="H1807" s="835">
        <f t="shared" si="86"/>
        <v>31</v>
      </c>
      <c r="AP1807" s="831" t="str">
        <f t="shared" si="85"/>
        <v/>
      </c>
    </row>
    <row r="1808" spans="2:42">
      <c r="B1808" s="834" t="str">
        <f t="shared" si="84"/>
        <v>|||</v>
      </c>
      <c r="H1808" s="835">
        <f t="shared" si="86"/>
        <v>31</v>
      </c>
      <c r="AP1808" s="831" t="str">
        <f t="shared" si="85"/>
        <v/>
      </c>
    </row>
    <row r="1809" spans="2:42">
      <c r="B1809" s="834" t="str">
        <f t="shared" si="84"/>
        <v>|||</v>
      </c>
      <c r="H1809" s="835">
        <f t="shared" si="86"/>
        <v>31</v>
      </c>
      <c r="AP1809" s="831" t="str">
        <f t="shared" si="85"/>
        <v/>
      </c>
    </row>
    <row r="1810" spans="2:42">
      <c r="B1810" s="834" t="str">
        <f t="shared" si="84"/>
        <v>|||</v>
      </c>
      <c r="H1810" s="835">
        <f t="shared" si="86"/>
        <v>31</v>
      </c>
      <c r="AP1810" s="831" t="str">
        <f t="shared" si="85"/>
        <v/>
      </c>
    </row>
    <row r="1811" spans="2:42">
      <c r="B1811" s="834" t="str">
        <f t="shared" si="84"/>
        <v>|||</v>
      </c>
      <c r="H1811" s="835">
        <f t="shared" si="86"/>
        <v>31</v>
      </c>
      <c r="AP1811" s="831" t="str">
        <f t="shared" si="85"/>
        <v/>
      </c>
    </row>
    <row r="1812" spans="2:42">
      <c r="B1812" s="834" t="str">
        <f t="shared" si="84"/>
        <v>|||</v>
      </c>
      <c r="H1812" s="835">
        <f t="shared" si="86"/>
        <v>31</v>
      </c>
      <c r="AP1812" s="831" t="str">
        <f t="shared" si="85"/>
        <v/>
      </c>
    </row>
    <row r="1813" spans="2:42">
      <c r="B1813" s="834" t="str">
        <f t="shared" si="84"/>
        <v>|||</v>
      </c>
      <c r="H1813" s="835">
        <f t="shared" si="86"/>
        <v>31</v>
      </c>
      <c r="AP1813" s="831" t="str">
        <f t="shared" si="85"/>
        <v/>
      </c>
    </row>
    <row r="1814" spans="2:42">
      <c r="B1814" s="834" t="str">
        <f t="shared" si="84"/>
        <v>|||</v>
      </c>
      <c r="H1814" s="835">
        <f t="shared" si="86"/>
        <v>31</v>
      </c>
      <c r="AP1814" s="831" t="str">
        <f t="shared" si="85"/>
        <v/>
      </c>
    </row>
    <row r="1815" spans="2:42">
      <c r="B1815" s="834" t="str">
        <f t="shared" si="84"/>
        <v>|||</v>
      </c>
      <c r="H1815" s="835">
        <f t="shared" si="86"/>
        <v>31</v>
      </c>
      <c r="AP1815" s="831" t="str">
        <f t="shared" si="85"/>
        <v/>
      </c>
    </row>
    <row r="1816" spans="2:42">
      <c r="B1816" s="834" t="str">
        <f t="shared" si="84"/>
        <v>|||</v>
      </c>
      <c r="H1816" s="835">
        <f t="shared" si="86"/>
        <v>31</v>
      </c>
      <c r="AP1816" s="831" t="str">
        <f t="shared" si="85"/>
        <v/>
      </c>
    </row>
    <row r="1817" spans="2:42">
      <c r="B1817" s="834" t="str">
        <f t="shared" si="84"/>
        <v>|||</v>
      </c>
      <c r="H1817" s="835">
        <f t="shared" si="86"/>
        <v>31</v>
      </c>
      <c r="AP1817" s="831" t="str">
        <f t="shared" si="85"/>
        <v/>
      </c>
    </row>
    <row r="1818" spans="2:42">
      <c r="B1818" s="834" t="str">
        <f t="shared" si="84"/>
        <v>|||</v>
      </c>
      <c r="H1818" s="835">
        <f t="shared" si="86"/>
        <v>31</v>
      </c>
      <c r="AP1818" s="831" t="str">
        <f t="shared" si="85"/>
        <v/>
      </c>
    </row>
    <row r="1819" spans="2:42">
      <c r="B1819" s="834" t="str">
        <f t="shared" si="84"/>
        <v>|||</v>
      </c>
      <c r="H1819" s="835">
        <f t="shared" si="86"/>
        <v>31</v>
      </c>
      <c r="AP1819" s="831" t="str">
        <f t="shared" si="85"/>
        <v/>
      </c>
    </row>
    <row r="1820" spans="2:42">
      <c r="B1820" s="834" t="str">
        <f t="shared" si="84"/>
        <v>|||</v>
      </c>
      <c r="H1820" s="835">
        <f t="shared" si="86"/>
        <v>31</v>
      </c>
      <c r="AP1820" s="831" t="str">
        <f t="shared" si="85"/>
        <v/>
      </c>
    </row>
    <row r="1821" spans="2:42">
      <c r="B1821" s="834" t="str">
        <f t="shared" si="84"/>
        <v>|||</v>
      </c>
      <c r="H1821" s="835">
        <f t="shared" si="86"/>
        <v>31</v>
      </c>
      <c r="AP1821" s="831" t="str">
        <f t="shared" si="85"/>
        <v/>
      </c>
    </row>
    <row r="1822" spans="2:42">
      <c r="B1822" s="834" t="str">
        <f t="shared" si="84"/>
        <v>|||</v>
      </c>
      <c r="H1822" s="835">
        <f t="shared" si="86"/>
        <v>31</v>
      </c>
      <c r="AP1822" s="831" t="str">
        <f t="shared" si="85"/>
        <v/>
      </c>
    </row>
    <row r="1823" spans="2:42">
      <c r="B1823" s="834" t="str">
        <f t="shared" si="84"/>
        <v>|||</v>
      </c>
      <c r="H1823" s="835">
        <f t="shared" si="86"/>
        <v>31</v>
      </c>
      <c r="AP1823" s="831" t="str">
        <f t="shared" si="85"/>
        <v/>
      </c>
    </row>
    <row r="1824" spans="2:42">
      <c r="B1824" s="834" t="str">
        <f t="shared" si="84"/>
        <v>|||</v>
      </c>
      <c r="H1824" s="835">
        <f t="shared" si="86"/>
        <v>31</v>
      </c>
      <c r="AP1824" s="831" t="str">
        <f t="shared" si="85"/>
        <v/>
      </c>
    </row>
    <row r="1825" spans="2:42">
      <c r="B1825" s="834" t="str">
        <f t="shared" si="84"/>
        <v>|||</v>
      </c>
      <c r="H1825" s="835">
        <f t="shared" si="86"/>
        <v>31</v>
      </c>
      <c r="AP1825" s="831" t="str">
        <f t="shared" si="85"/>
        <v/>
      </c>
    </row>
    <row r="1826" spans="2:42">
      <c r="B1826" s="834" t="str">
        <f t="shared" si="84"/>
        <v>|||</v>
      </c>
      <c r="H1826" s="835">
        <f t="shared" si="86"/>
        <v>31</v>
      </c>
      <c r="AP1826" s="831" t="str">
        <f t="shared" si="85"/>
        <v/>
      </c>
    </row>
    <row r="1827" spans="2:42">
      <c r="B1827" s="834" t="str">
        <f t="shared" si="84"/>
        <v>|||</v>
      </c>
      <c r="H1827" s="835">
        <f t="shared" si="86"/>
        <v>31</v>
      </c>
      <c r="AP1827" s="831" t="str">
        <f t="shared" si="85"/>
        <v/>
      </c>
    </row>
    <row r="1828" spans="2:42">
      <c r="B1828" s="834" t="str">
        <f t="shared" si="84"/>
        <v>|||</v>
      </c>
      <c r="H1828" s="835">
        <f t="shared" si="86"/>
        <v>31</v>
      </c>
      <c r="AP1828" s="831" t="str">
        <f t="shared" si="85"/>
        <v/>
      </c>
    </row>
    <row r="1829" spans="2:42">
      <c r="B1829" s="834" t="str">
        <f t="shared" si="84"/>
        <v>|||</v>
      </c>
      <c r="H1829" s="835">
        <f t="shared" si="86"/>
        <v>31</v>
      </c>
      <c r="AP1829" s="831" t="str">
        <f t="shared" si="85"/>
        <v/>
      </c>
    </row>
    <row r="1830" spans="2:42">
      <c r="B1830" s="834" t="str">
        <f t="shared" si="84"/>
        <v>|||</v>
      </c>
      <c r="H1830" s="835">
        <f t="shared" si="86"/>
        <v>31</v>
      </c>
      <c r="AP1830" s="831" t="str">
        <f t="shared" si="85"/>
        <v/>
      </c>
    </row>
    <row r="1831" spans="2:42">
      <c r="B1831" s="834" t="str">
        <f t="shared" si="84"/>
        <v>|||</v>
      </c>
      <c r="H1831" s="835">
        <f t="shared" si="86"/>
        <v>31</v>
      </c>
      <c r="AP1831" s="831" t="str">
        <f t="shared" si="85"/>
        <v/>
      </c>
    </row>
    <row r="1832" spans="2:42">
      <c r="B1832" s="834" t="str">
        <f t="shared" si="84"/>
        <v>|||</v>
      </c>
      <c r="H1832" s="835">
        <f t="shared" si="86"/>
        <v>31</v>
      </c>
      <c r="AP1832" s="831" t="str">
        <f t="shared" si="85"/>
        <v/>
      </c>
    </row>
    <row r="1833" spans="2:42">
      <c r="B1833" s="834" t="str">
        <f t="shared" si="84"/>
        <v>|||</v>
      </c>
      <c r="H1833" s="835">
        <f t="shared" si="86"/>
        <v>31</v>
      </c>
      <c r="AP1833" s="831" t="str">
        <f t="shared" si="85"/>
        <v/>
      </c>
    </row>
    <row r="1834" spans="2:42">
      <c r="B1834" s="834" t="str">
        <f t="shared" si="84"/>
        <v>|||</v>
      </c>
      <c r="H1834" s="835">
        <f t="shared" si="86"/>
        <v>31</v>
      </c>
      <c r="AP1834" s="831" t="str">
        <f t="shared" si="85"/>
        <v/>
      </c>
    </row>
    <row r="1835" spans="2:42">
      <c r="B1835" s="834" t="str">
        <f t="shared" si="84"/>
        <v>|||</v>
      </c>
      <c r="H1835" s="835">
        <f t="shared" si="86"/>
        <v>31</v>
      </c>
      <c r="AP1835" s="831" t="str">
        <f t="shared" si="85"/>
        <v/>
      </c>
    </row>
    <row r="1836" spans="2:42">
      <c r="B1836" s="834" t="str">
        <f t="shared" si="84"/>
        <v>|||</v>
      </c>
      <c r="H1836" s="835">
        <f t="shared" si="86"/>
        <v>31</v>
      </c>
      <c r="AP1836" s="831" t="str">
        <f t="shared" si="85"/>
        <v/>
      </c>
    </row>
    <row r="1837" spans="2:42">
      <c r="B1837" s="834" t="str">
        <f t="shared" si="84"/>
        <v>|||</v>
      </c>
      <c r="H1837" s="835">
        <f t="shared" si="86"/>
        <v>31</v>
      </c>
      <c r="AP1837" s="831" t="str">
        <f t="shared" si="85"/>
        <v/>
      </c>
    </row>
    <row r="1838" spans="2:42">
      <c r="B1838" s="834" t="str">
        <f t="shared" si="84"/>
        <v>|||</v>
      </c>
      <c r="H1838" s="835">
        <f t="shared" si="86"/>
        <v>31</v>
      </c>
      <c r="AP1838" s="831" t="str">
        <f t="shared" si="85"/>
        <v/>
      </c>
    </row>
    <row r="1839" spans="2:42">
      <c r="B1839" s="834" t="str">
        <f t="shared" si="84"/>
        <v>|||</v>
      </c>
      <c r="H1839" s="835">
        <f t="shared" si="86"/>
        <v>31</v>
      </c>
      <c r="AP1839" s="831" t="str">
        <f t="shared" si="85"/>
        <v/>
      </c>
    </row>
    <row r="1840" spans="2:42">
      <c r="B1840" s="834" t="str">
        <f t="shared" si="84"/>
        <v>|||</v>
      </c>
      <c r="H1840" s="835">
        <f t="shared" si="86"/>
        <v>31</v>
      </c>
      <c r="AP1840" s="831" t="str">
        <f t="shared" si="85"/>
        <v/>
      </c>
    </row>
    <row r="1841" spans="2:42">
      <c r="B1841" s="834" t="str">
        <f t="shared" si="84"/>
        <v>|||</v>
      </c>
      <c r="H1841" s="835">
        <f t="shared" si="86"/>
        <v>31</v>
      </c>
      <c r="AP1841" s="831" t="str">
        <f t="shared" si="85"/>
        <v/>
      </c>
    </row>
    <row r="1842" spans="2:42">
      <c r="B1842" s="834" t="str">
        <f t="shared" si="84"/>
        <v>|||</v>
      </c>
      <c r="H1842" s="835">
        <f t="shared" si="86"/>
        <v>31</v>
      </c>
      <c r="AP1842" s="831" t="str">
        <f t="shared" si="85"/>
        <v/>
      </c>
    </row>
    <row r="1843" spans="2:42">
      <c r="B1843" s="834" t="str">
        <f t="shared" si="84"/>
        <v>|||</v>
      </c>
      <c r="H1843" s="835">
        <f t="shared" si="86"/>
        <v>31</v>
      </c>
      <c r="AP1843" s="831" t="str">
        <f t="shared" si="85"/>
        <v/>
      </c>
    </row>
    <row r="1844" spans="2:42">
      <c r="B1844" s="834" t="str">
        <f t="shared" si="84"/>
        <v>|||</v>
      </c>
      <c r="H1844" s="835">
        <f t="shared" si="86"/>
        <v>31</v>
      </c>
      <c r="AP1844" s="831" t="str">
        <f t="shared" si="85"/>
        <v/>
      </c>
    </row>
    <row r="1845" spans="2:42">
      <c r="B1845" s="834" t="str">
        <f t="shared" si="84"/>
        <v>|||</v>
      </c>
      <c r="H1845" s="835">
        <f t="shared" si="86"/>
        <v>31</v>
      </c>
      <c r="AP1845" s="831" t="str">
        <f t="shared" si="85"/>
        <v/>
      </c>
    </row>
    <row r="1846" spans="2:42">
      <c r="B1846" s="834" t="str">
        <f t="shared" si="84"/>
        <v>|||</v>
      </c>
      <c r="H1846" s="835">
        <f t="shared" si="86"/>
        <v>31</v>
      </c>
      <c r="AP1846" s="831" t="str">
        <f t="shared" si="85"/>
        <v/>
      </c>
    </row>
    <row r="1847" spans="2:42">
      <c r="B1847" s="834" t="str">
        <f t="shared" si="84"/>
        <v>|||</v>
      </c>
      <c r="H1847" s="835">
        <f t="shared" si="86"/>
        <v>31</v>
      </c>
      <c r="AP1847" s="831" t="str">
        <f t="shared" si="85"/>
        <v/>
      </c>
    </row>
    <row r="1848" spans="2:42">
      <c r="B1848" s="834" t="str">
        <f t="shared" si="84"/>
        <v>|||</v>
      </c>
      <c r="H1848" s="835">
        <f t="shared" si="86"/>
        <v>31</v>
      </c>
      <c r="AP1848" s="831" t="str">
        <f t="shared" si="85"/>
        <v/>
      </c>
    </row>
    <row r="1849" spans="2:42">
      <c r="B1849" s="834" t="str">
        <f t="shared" si="84"/>
        <v>|||</v>
      </c>
      <c r="H1849" s="835">
        <f t="shared" si="86"/>
        <v>31</v>
      </c>
      <c r="AP1849" s="831" t="str">
        <f t="shared" si="85"/>
        <v/>
      </c>
    </row>
    <row r="1850" spans="2:42">
      <c r="B1850" s="834" t="str">
        <f t="shared" si="84"/>
        <v>|||</v>
      </c>
      <c r="H1850" s="835">
        <f t="shared" si="86"/>
        <v>31</v>
      </c>
      <c r="AP1850" s="831" t="str">
        <f t="shared" si="85"/>
        <v/>
      </c>
    </row>
    <row r="1851" spans="2:42">
      <c r="B1851" s="834" t="str">
        <f t="shared" si="84"/>
        <v>|||</v>
      </c>
      <c r="H1851" s="835">
        <f t="shared" si="86"/>
        <v>31</v>
      </c>
      <c r="AP1851" s="831" t="str">
        <f t="shared" si="85"/>
        <v/>
      </c>
    </row>
    <row r="1852" spans="2:42">
      <c r="B1852" s="834" t="str">
        <f t="shared" si="84"/>
        <v>|||</v>
      </c>
      <c r="H1852" s="835">
        <f t="shared" si="86"/>
        <v>31</v>
      </c>
      <c r="AP1852" s="831" t="str">
        <f t="shared" si="85"/>
        <v/>
      </c>
    </row>
    <row r="1853" spans="2:42">
      <c r="B1853" s="834" t="str">
        <f t="shared" si="84"/>
        <v>|||</v>
      </c>
      <c r="H1853" s="835">
        <f t="shared" si="86"/>
        <v>31</v>
      </c>
      <c r="AP1853" s="831" t="str">
        <f t="shared" si="85"/>
        <v/>
      </c>
    </row>
    <row r="1854" spans="2:42">
      <c r="B1854" s="834" t="str">
        <f t="shared" si="84"/>
        <v>|||</v>
      </c>
      <c r="H1854" s="835">
        <f t="shared" si="86"/>
        <v>31</v>
      </c>
      <c r="AP1854" s="831" t="str">
        <f t="shared" si="85"/>
        <v/>
      </c>
    </row>
    <row r="1855" spans="2:42">
      <c r="B1855" s="834" t="str">
        <f t="shared" si="84"/>
        <v>|||</v>
      </c>
      <c r="H1855" s="835">
        <f t="shared" si="86"/>
        <v>31</v>
      </c>
      <c r="AP1855" s="831" t="str">
        <f t="shared" si="85"/>
        <v/>
      </c>
    </row>
    <row r="1856" spans="2:42">
      <c r="B1856" s="834" t="str">
        <f t="shared" si="84"/>
        <v>|||</v>
      </c>
      <c r="H1856" s="835">
        <f t="shared" si="86"/>
        <v>31</v>
      </c>
      <c r="AP1856" s="831" t="str">
        <f t="shared" si="85"/>
        <v/>
      </c>
    </row>
    <row r="1857" spans="2:42">
      <c r="B1857" s="834" t="str">
        <f t="shared" si="84"/>
        <v>|||</v>
      </c>
      <c r="H1857" s="835">
        <f t="shared" si="86"/>
        <v>31</v>
      </c>
      <c r="AP1857" s="831" t="str">
        <f t="shared" si="85"/>
        <v/>
      </c>
    </row>
    <row r="1858" spans="2:42">
      <c r="B1858" s="834" t="str">
        <f t="shared" si="84"/>
        <v>|||</v>
      </c>
      <c r="H1858" s="835">
        <f t="shared" si="86"/>
        <v>31</v>
      </c>
      <c r="AP1858" s="831" t="str">
        <f t="shared" si="85"/>
        <v/>
      </c>
    </row>
    <row r="1859" spans="2:42">
      <c r="B1859" s="834" t="str">
        <f t="shared" ref="B1859:B1922" si="87">C1859&amp;"|"&amp;D1859&amp;"|"&amp;E1859&amp;"|"&amp;F1859</f>
        <v>|||</v>
      </c>
      <c r="H1859" s="835">
        <f t="shared" si="86"/>
        <v>31</v>
      </c>
      <c r="AP1859" s="831" t="str">
        <f t="shared" ref="AP1859:AP1922" si="88">IF(AX1859&lt;&gt;"",IF(OR(AX1859=3,AX1859=4),"Equity","Debt"),"")</f>
        <v/>
      </c>
    </row>
    <row r="1860" spans="2:42">
      <c r="B1860" s="834" t="str">
        <f t="shared" si="87"/>
        <v>|||</v>
      </c>
      <c r="H1860" s="835">
        <f t="shared" ref="H1860:H1923" si="89">EOMONTH(L1860,0)</f>
        <v>31</v>
      </c>
      <c r="AP1860" s="831" t="str">
        <f t="shared" si="88"/>
        <v/>
      </c>
    </row>
    <row r="1861" spans="2:42">
      <c r="B1861" s="834" t="str">
        <f t="shared" si="87"/>
        <v>|||</v>
      </c>
      <c r="H1861" s="835">
        <f t="shared" si="89"/>
        <v>31</v>
      </c>
      <c r="AP1861" s="831" t="str">
        <f t="shared" si="88"/>
        <v/>
      </c>
    </row>
    <row r="1862" spans="2:42">
      <c r="B1862" s="834" t="str">
        <f t="shared" si="87"/>
        <v>|||</v>
      </c>
      <c r="H1862" s="835">
        <f t="shared" si="89"/>
        <v>31</v>
      </c>
      <c r="AP1862" s="831" t="str">
        <f t="shared" si="88"/>
        <v/>
      </c>
    </row>
    <row r="1863" spans="2:42">
      <c r="B1863" s="834" t="str">
        <f t="shared" si="87"/>
        <v>|||</v>
      </c>
      <c r="H1863" s="835">
        <f t="shared" si="89"/>
        <v>31</v>
      </c>
      <c r="AP1863" s="831" t="str">
        <f t="shared" si="88"/>
        <v/>
      </c>
    </row>
    <row r="1864" spans="2:42">
      <c r="B1864" s="834" t="str">
        <f t="shared" si="87"/>
        <v>|||</v>
      </c>
      <c r="H1864" s="835">
        <f t="shared" si="89"/>
        <v>31</v>
      </c>
      <c r="AP1864" s="831" t="str">
        <f t="shared" si="88"/>
        <v/>
      </c>
    </row>
    <row r="1865" spans="2:42">
      <c r="B1865" s="834" t="str">
        <f t="shared" si="87"/>
        <v>|||</v>
      </c>
      <c r="H1865" s="835">
        <f t="shared" si="89"/>
        <v>31</v>
      </c>
      <c r="AP1865" s="831" t="str">
        <f t="shared" si="88"/>
        <v/>
      </c>
    </row>
    <row r="1866" spans="2:42">
      <c r="B1866" s="834" t="str">
        <f t="shared" si="87"/>
        <v>|||</v>
      </c>
      <c r="H1866" s="835">
        <f t="shared" si="89"/>
        <v>31</v>
      </c>
      <c r="AP1866" s="831" t="str">
        <f t="shared" si="88"/>
        <v/>
      </c>
    </row>
    <row r="1867" spans="2:42">
      <c r="B1867" s="834" t="str">
        <f t="shared" si="87"/>
        <v>|||</v>
      </c>
      <c r="H1867" s="835">
        <f t="shared" si="89"/>
        <v>31</v>
      </c>
      <c r="AP1867" s="831" t="str">
        <f t="shared" si="88"/>
        <v/>
      </c>
    </row>
    <row r="1868" spans="2:42">
      <c r="B1868" s="834" t="str">
        <f t="shared" si="87"/>
        <v>|||</v>
      </c>
      <c r="H1868" s="835">
        <f t="shared" si="89"/>
        <v>31</v>
      </c>
      <c r="AP1868" s="831" t="str">
        <f t="shared" si="88"/>
        <v/>
      </c>
    </row>
    <row r="1869" spans="2:42">
      <c r="B1869" s="834" t="str">
        <f t="shared" si="87"/>
        <v>|||</v>
      </c>
      <c r="H1869" s="835">
        <f t="shared" si="89"/>
        <v>31</v>
      </c>
      <c r="AP1869" s="831" t="str">
        <f t="shared" si="88"/>
        <v/>
      </c>
    </row>
    <row r="1870" spans="2:42">
      <c r="B1870" s="834" t="str">
        <f t="shared" si="87"/>
        <v>|||</v>
      </c>
      <c r="H1870" s="835">
        <f t="shared" si="89"/>
        <v>31</v>
      </c>
      <c r="AP1870" s="831" t="str">
        <f t="shared" si="88"/>
        <v/>
      </c>
    </row>
    <row r="1871" spans="2:42">
      <c r="B1871" s="834" t="str">
        <f t="shared" si="87"/>
        <v>|||</v>
      </c>
      <c r="H1871" s="835">
        <f t="shared" si="89"/>
        <v>31</v>
      </c>
      <c r="AP1871" s="831" t="str">
        <f t="shared" si="88"/>
        <v/>
      </c>
    </row>
    <row r="1872" spans="2:42">
      <c r="B1872" s="834" t="str">
        <f t="shared" si="87"/>
        <v>|||</v>
      </c>
      <c r="H1872" s="835">
        <f t="shared" si="89"/>
        <v>31</v>
      </c>
      <c r="AP1872" s="831" t="str">
        <f t="shared" si="88"/>
        <v/>
      </c>
    </row>
    <row r="1873" spans="2:42">
      <c r="B1873" s="834" t="str">
        <f t="shared" si="87"/>
        <v>|||</v>
      </c>
      <c r="H1873" s="835">
        <f t="shared" si="89"/>
        <v>31</v>
      </c>
      <c r="AP1873" s="831" t="str">
        <f t="shared" si="88"/>
        <v/>
      </c>
    </row>
    <row r="1874" spans="2:42">
      <c r="B1874" s="834" t="str">
        <f t="shared" si="87"/>
        <v>|||</v>
      </c>
      <c r="H1874" s="835">
        <f t="shared" si="89"/>
        <v>31</v>
      </c>
      <c r="AP1874" s="831" t="str">
        <f t="shared" si="88"/>
        <v/>
      </c>
    </row>
    <row r="1875" spans="2:42">
      <c r="B1875" s="834" t="str">
        <f t="shared" si="87"/>
        <v>|||</v>
      </c>
      <c r="H1875" s="835">
        <f t="shared" si="89"/>
        <v>31</v>
      </c>
      <c r="AP1875" s="831" t="str">
        <f t="shared" si="88"/>
        <v/>
      </c>
    </row>
    <row r="1876" spans="2:42">
      <c r="B1876" s="834" t="str">
        <f t="shared" si="87"/>
        <v>|||</v>
      </c>
      <c r="H1876" s="835">
        <f t="shared" si="89"/>
        <v>31</v>
      </c>
      <c r="AP1876" s="831" t="str">
        <f t="shared" si="88"/>
        <v/>
      </c>
    </row>
    <row r="1877" spans="2:42">
      <c r="B1877" s="834" t="str">
        <f t="shared" si="87"/>
        <v>|||</v>
      </c>
      <c r="H1877" s="835">
        <f t="shared" si="89"/>
        <v>31</v>
      </c>
      <c r="AP1877" s="831" t="str">
        <f t="shared" si="88"/>
        <v/>
      </c>
    </row>
    <row r="1878" spans="2:42">
      <c r="B1878" s="834" t="str">
        <f t="shared" si="87"/>
        <v>|||</v>
      </c>
      <c r="H1878" s="835">
        <f t="shared" si="89"/>
        <v>31</v>
      </c>
      <c r="AP1878" s="831" t="str">
        <f t="shared" si="88"/>
        <v/>
      </c>
    </row>
    <row r="1879" spans="2:42">
      <c r="B1879" s="834" t="str">
        <f t="shared" si="87"/>
        <v>|||</v>
      </c>
      <c r="H1879" s="835">
        <f t="shared" si="89"/>
        <v>31</v>
      </c>
      <c r="AP1879" s="831" t="str">
        <f t="shared" si="88"/>
        <v/>
      </c>
    </row>
    <row r="1880" spans="2:42">
      <c r="B1880" s="834" t="str">
        <f t="shared" si="87"/>
        <v>|||</v>
      </c>
      <c r="H1880" s="835">
        <f t="shared" si="89"/>
        <v>31</v>
      </c>
      <c r="AP1880" s="831" t="str">
        <f t="shared" si="88"/>
        <v/>
      </c>
    </row>
    <row r="1881" spans="2:42">
      <c r="B1881" s="834" t="str">
        <f t="shared" si="87"/>
        <v>|||</v>
      </c>
      <c r="H1881" s="835">
        <f t="shared" si="89"/>
        <v>31</v>
      </c>
      <c r="AP1881" s="831" t="str">
        <f t="shared" si="88"/>
        <v/>
      </c>
    </row>
    <row r="1882" spans="2:42">
      <c r="B1882" s="834" t="str">
        <f t="shared" si="87"/>
        <v>|||</v>
      </c>
      <c r="H1882" s="835">
        <f t="shared" si="89"/>
        <v>31</v>
      </c>
      <c r="AP1882" s="831" t="str">
        <f t="shared" si="88"/>
        <v/>
      </c>
    </row>
    <row r="1883" spans="2:42">
      <c r="B1883" s="834" t="str">
        <f t="shared" si="87"/>
        <v>|||</v>
      </c>
      <c r="H1883" s="835">
        <f t="shared" si="89"/>
        <v>31</v>
      </c>
      <c r="AP1883" s="831" t="str">
        <f t="shared" si="88"/>
        <v/>
      </c>
    </row>
    <row r="1884" spans="2:42">
      <c r="B1884" s="834" t="str">
        <f t="shared" si="87"/>
        <v>|||</v>
      </c>
      <c r="H1884" s="835">
        <f t="shared" si="89"/>
        <v>31</v>
      </c>
      <c r="AP1884" s="831" t="str">
        <f t="shared" si="88"/>
        <v/>
      </c>
    </row>
    <row r="1885" spans="2:42">
      <c r="B1885" s="834" t="str">
        <f t="shared" si="87"/>
        <v>|||</v>
      </c>
      <c r="H1885" s="835">
        <f t="shared" si="89"/>
        <v>31</v>
      </c>
      <c r="AP1885" s="831" t="str">
        <f t="shared" si="88"/>
        <v/>
      </c>
    </row>
    <row r="1886" spans="2:42">
      <c r="B1886" s="834" t="str">
        <f t="shared" si="87"/>
        <v>|||</v>
      </c>
      <c r="H1886" s="835">
        <f t="shared" si="89"/>
        <v>31</v>
      </c>
      <c r="AP1886" s="831" t="str">
        <f t="shared" si="88"/>
        <v/>
      </c>
    </row>
    <row r="1887" spans="2:42">
      <c r="B1887" s="834" t="str">
        <f t="shared" si="87"/>
        <v>|||</v>
      </c>
      <c r="H1887" s="835">
        <f t="shared" si="89"/>
        <v>31</v>
      </c>
      <c r="AP1887" s="831" t="str">
        <f t="shared" si="88"/>
        <v/>
      </c>
    </row>
    <row r="1888" spans="2:42">
      <c r="B1888" s="834" t="str">
        <f t="shared" si="87"/>
        <v>|||</v>
      </c>
      <c r="H1888" s="835">
        <f t="shared" si="89"/>
        <v>31</v>
      </c>
      <c r="AP1888" s="831" t="str">
        <f t="shared" si="88"/>
        <v/>
      </c>
    </row>
    <row r="1889" spans="2:42">
      <c r="B1889" s="834" t="str">
        <f t="shared" si="87"/>
        <v>|||</v>
      </c>
      <c r="H1889" s="835">
        <f t="shared" si="89"/>
        <v>31</v>
      </c>
      <c r="AP1889" s="831" t="str">
        <f t="shared" si="88"/>
        <v/>
      </c>
    </row>
    <row r="1890" spans="2:42">
      <c r="B1890" s="834" t="str">
        <f t="shared" si="87"/>
        <v>|||</v>
      </c>
      <c r="H1890" s="835">
        <f t="shared" si="89"/>
        <v>31</v>
      </c>
      <c r="AP1890" s="831" t="str">
        <f t="shared" si="88"/>
        <v/>
      </c>
    </row>
    <row r="1891" spans="2:42">
      <c r="B1891" s="834" t="str">
        <f t="shared" si="87"/>
        <v>|||</v>
      </c>
      <c r="H1891" s="835">
        <f t="shared" si="89"/>
        <v>31</v>
      </c>
      <c r="AP1891" s="831" t="str">
        <f t="shared" si="88"/>
        <v/>
      </c>
    </row>
    <row r="1892" spans="2:42">
      <c r="B1892" s="834" t="str">
        <f t="shared" si="87"/>
        <v>|||</v>
      </c>
      <c r="H1892" s="835">
        <f t="shared" si="89"/>
        <v>31</v>
      </c>
      <c r="AP1892" s="831" t="str">
        <f t="shared" si="88"/>
        <v/>
      </c>
    </row>
    <row r="1893" spans="2:42">
      <c r="B1893" s="834" t="str">
        <f t="shared" si="87"/>
        <v>|||</v>
      </c>
      <c r="H1893" s="835">
        <f t="shared" si="89"/>
        <v>31</v>
      </c>
      <c r="AP1893" s="831" t="str">
        <f t="shared" si="88"/>
        <v/>
      </c>
    </row>
    <row r="1894" spans="2:42">
      <c r="B1894" s="834" t="str">
        <f t="shared" si="87"/>
        <v>|||</v>
      </c>
      <c r="H1894" s="835">
        <f t="shared" si="89"/>
        <v>31</v>
      </c>
      <c r="AP1894" s="831" t="str">
        <f t="shared" si="88"/>
        <v/>
      </c>
    </row>
    <row r="1895" spans="2:42">
      <c r="B1895" s="834" t="str">
        <f t="shared" si="87"/>
        <v>|||</v>
      </c>
      <c r="H1895" s="835">
        <f t="shared" si="89"/>
        <v>31</v>
      </c>
      <c r="AP1895" s="831" t="str">
        <f t="shared" si="88"/>
        <v/>
      </c>
    </row>
    <row r="1896" spans="2:42">
      <c r="B1896" s="834" t="str">
        <f t="shared" si="87"/>
        <v>|||</v>
      </c>
      <c r="H1896" s="835">
        <f t="shared" si="89"/>
        <v>31</v>
      </c>
      <c r="AP1896" s="831" t="str">
        <f t="shared" si="88"/>
        <v/>
      </c>
    </row>
    <row r="1897" spans="2:42">
      <c r="B1897" s="834" t="str">
        <f t="shared" si="87"/>
        <v>|||</v>
      </c>
      <c r="H1897" s="835">
        <f t="shared" si="89"/>
        <v>31</v>
      </c>
      <c r="AP1897" s="831" t="str">
        <f t="shared" si="88"/>
        <v/>
      </c>
    </row>
    <row r="1898" spans="2:42">
      <c r="B1898" s="834" t="str">
        <f t="shared" si="87"/>
        <v>|||</v>
      </c>
      <c r="H1898" s="835">
        <f t="shared" si="89"/>
        <v>31</v>
      </c>
      <c r="AP1898" s="831" t="str">
        <f t="shared" si="88"/>
        <v/>
      </c>
    </row>
    <row r="1899" spans="2:42">
      <c r="B1899" s="834" t="str">
        <f t="shared" si="87"/>
        <v>|||</v>
      </c>
      <c r="H1899" s="835">
        <f t="shared" si="89"/>
        <v>31</v>
      </c>
      <c r="AP1899" s="831" t="str">
        <f t="shared" si="88"/>
        <v/>
      </c>
    </row>
    <row r="1900" spans="2:42">
      <c r="B1900" s="834" t="str">
        <f t="shared" si="87"/>
        <v>|||</v>
      </c>
      <c r="H1900" s="835">
        <f t="shared" si="89"/>
        <v>31</v>
      </c>
      <c r="AP1900" s="831" t="str">
        <f t="shared" si="88"/>
        <v/>
      </c>
    </row>
    <row r="1901" spans="2:42">
      <c r="B1901" s="834" t="str">
        <f t="shared" si="87"/>
        <v>|||</v>
      </c>
      <c r="H1901" s="835">
        <f t="shared" si="89"/>
        <v>31</v>
      </c>
      <c r="AP1901" s="831" t="str">
        <f t="shared" si="88"/>
        <v/>
      </c>
    </row>
    <row r="1902" spans="2:42">
      <c r="B1902" s="834" t="str">
        <f t="shared" si="87"/>
        <v>|||</v>
      </c>
      <c r="H1902" s="835">
        <f t="shared" si="89"/>
        <v>31</v>
      </c>
      <c r="AP1902" s="831" t="str">
        <f t="shared" si="88"/>
        <v/>
      </c>
    </row>
    <row r="1903" spans="2:42">
      <c r="B1903" s="834" t="str">
        <f t="shared" si="87"/>
        <v>|||</v>
      </c>
      <c r="H1903" s="835">
        <f t="shared" si="89"/>
        <v>31</v>
      </c>
      <c r="AP1903" s="831" t="str">
        <f t="shared" si="88"/>
        <v/>
      </c>
    </row>
    <row r="1904" spans="2:42">
      <c r="B1904" s="834" t="str">
        <f t="shared" si="87"/>
        <v>|||</v>
      </c>
      <c r="H1904" s="835">
        <f t="shared" si="89"/>
        <v>31</v>
      </c>
      <c r="AP1904" s="831" t="str">
        <f t="shared" si="88"/>
        <v/>
      </c>
    </row>
    <row r="1905" spans="2:42">
      <c r="B1905" s="834" t="str">
        <f t="shared" si="87"/>
        <v>|||</v>
      </c>
      <c r="H1905" s="835">
        <f t="shared" si="89"/>
        <v>31</v>
      </c>
      <c r="AP1905" s="831" t="str">
        <f t="shared" si="88"/>
        <v/>
      </c>
    </row>
    <row r="1906" spans="2:42">
      <c r="B1906" s="834" t="str">
        <f t="shared" si="87"/>
        <v>|||</v>
      </c>
      <c r="H1906" s="835">
        <f t="shared" si="89"/>
        <v>31</v>
      </c>
      <c r="AP1906" s="831" t="str">
        <f t="shared" si="88"/>
        <v/>
      </c>
    </row>
    <row r="1907" spans="2:42">
      <c r="B1907" s="834" t="str">
        <f t="shared" si="87"/>
        <v>|||</v>
      </c>
      <c r="H1907" s="835">
        <f t="shared" si="89"/>
        <v>31</v>
      </c>
      <c r="AP1907" s="831" t="str">
        <f t="shared" si="88"/>
        <v/>
      </c>
    </row>
    <row r="1908" spans="2:42">
      <c r="B1908" s="834" t="str">
        <f t="shared" si="87"/>
        <v>|||</v>
      </c>
      <c r="H1908" s="835">
        <f t="shared" si="89"/>
        <v>31</v>
      </c>
      <c r="AP1908" s="831" t="str">
        <f t="shared" si="88"/>
        <v/>
      </c>
    </row>
    <row r="1909" spans="2:42">
      <c r="B1909" s="834" t="str">
        <f t="shared" si="87"/>
        <v>|||</v>
      </c>
      <c r="H1909" s="835">
        <f t="shared" si="89"/>
        <v>31</v>
      </c>
      <c r="AP1909" s="831" t="str">
        <f t="shared" si="88"/>
        <v/>
      </c>
    </row>
    <row r="1910" spans="2:42">
      <c r="B1910" s="834" t="str">
        <f t="shared" si="87"/>
        <v>|||</v>
      </c>
      <c r="H1910" s="835">
        <f t="shared" si="89"/>
        <v>31</v>
      </c>
      <c r="AP1910" s="831" t="str">
        <f t="shared" si="88"/>
        <v/>
      </c>
    </row>
    <row r="1911" spans="2:42">
      <c r="B1911" s="834" t="str">
        <f t="shared" si="87"/>
        <v>|||</v>
      </c>
      <c r="H1911" s="835">
        <f t="shared" si="89"/>
        <v>31</v>
      </c>
      <c r="AP1911" s="831" t="str">
        <f t="shared" si="88"/>
        <v/>
      </c>
    </row>
    <row r="1912" spans="2:42">
      <c r="B1912" s="834" t="str">
        <f t="shared" si="87"/>
        <v>|||</v>
      </c>
      <c r="H1912" s="835">
        <f t="shared" si="89"/>
        <v>31</v>
      </c>
      <c r="AP1912" s="831" t="str">
        <f t="shared" si="88"/>
        <v/>
      </c>
    </row>
    <row r="1913" spans="2:42">
      <c r="B1913" s="834" t="str">
        <f t="shared" si="87"/>
        <v>|||</v>
      </c>
      <c r="H1913" s="835">
        <f t="shared" si="89"/>
        <v>31</v>
      </c>
      <c r="AP1913" s="831" t="str">
        <f t="shared" si="88"/>
        <v/>
      </c>
    </row>
    <row r="1914" spans="2:42">
      <c r="B1914" s="834" t="str">
        <f t="shared" si="87"/>
        <v>|||</v>
      </c>
      <c r="H1914" s="835">
        <f t="shared" si="89"/>
        <v>31</v>
      </c>
      <c r="AP1914" s="831" t="str">
        <f t="shared" si="88"/>
        <v/>
      </c>
    </row>
    <row r="1915" spans="2:42">
      <c r="B1915" s="834" t="str">
        <f t="shared" si="87"/>
        <v>|||</v>
      </c>
      <c r="H1915" s="835">
        <f t="shared" si="89"/>
        <v>31</v>
      </c>
      <c r="AP1915" s="831" t="str">
        <f t="shared" si="88"/>
        <v/>
      </c>
    </row>
    <row r="1916" spans="2:42">
      <c r="B1916" s="834" t="str">
        <f t="shared" si="87"/>
        <v>|||</v>
      </c>
      <c r="H1916" s="835">
        <f t="shared" si="89"/>
        <v>31</v>
      </c>
      <c r="AP1916" s="831" t="str">
        <f t="shared" si="88"/>
        <v/>
      </c>
    </row>
    <row r="1917" spans="2:42">
      <c r="B1917" s="834" t="str">
        <f t="shared" si="87"/>
        <v>|||</v>
      </c>
      <c r="H1917" s="835">
        <f t="shared" si="89"/>
        <v>31</v>
      </c>
      <c r="AP1917" s="831" t="str">
        <f t="shared" si="88"/>
        <v/>
      </c>
    </row>
    <row r="1918" spans="2:42">
      <c r="B1918" s="834" t="str">
        <f t="shared" si="87"/>
        <v>|||</v>
      </c>
      <c r="H1918" s="835">
        <f t="shared" si="89"/>
        <v>31</v>
      </c>
      <c r="AP1918" s="831" t="str">
        <f t="shared" si="88"/>
        <v/>
      </c>
    </row>
    <row r="1919" spans="2:42">
      <c r="B1919" s="834" t="str">
        <f t="shared" si="87"/>
        <v>|||</v>
      </c>
      <c r="H1919" s="835">
        <f t="shared" si="89"/>
        <v>31</v>
      </c>
      <c r="AP1919" s="831" t="str">
        <f t="shared" si="88"/>
        <v/>
      </c>
    </row>
    <row r="1920" spans="2:42">
      <c r="B1920" s="834" t="str">
        <f t="shared" si="87"/>
        <v>|||</v>
      </c>
      <c r="H1920" s="835">
        <f t="shared" si="89"/>
        <v>31</v>
      </c>
      <c r="AP1920" s="831" t="str">
        <f t="shared" si="88"/>
        <v/>
      </c>
    </row>
    <row r="1921" spans="2:42">
      <c r="B1921" s="834" t="str">
        <f t="shared" si="87"/>
        <v>|||</v>
      </c>
      <c r="H1921" s="835">
        <f t="shared" si="89"/>
        <v>31</v>
      </c>
      <c r="AP1921" s="831" t="str">
        <f t="shared" si="88"/>
        <v/>
      </c>
    </row>
    <row r="1922" spans="2:42">
      <c r="B1922" s="834" t="str">
        <f t="shared" si="87"/>
        <v>|||</v>
      </c>
      <c r="H1922" s="835">
        <f t="shared" si="89"/>
        <v>31</v>
      </c>
      <c r="AP1922" s="831" t="str">
        <f t="shared" si="88"/>
        <v/>
      </c>
    </row>
    <row r="1923" spans="2:42">
      <c r="B1923" s="834" t="str">
        <f t="shared" ref="B1923:B1986" si="90">C1923&amp;"|"&amp;D1923&amp;"|"&amp;E1923&amp;"|"&amp;F1923</f>
        <v>|||</v>
      </c>
      <c r="H1923" s="835">
        <f t="shared" si="89"/>
        <v>31</v>
      </c>
      <c r="AP1923" s="831" t="str">
        <f t="shared" ref="AP1923:AP1986" si="91">IF(AX1923&lt;&gt;"",IF(OR(AX1923=3,AX1923=4),"Equity","Debt"),"")</f>
        <v/>
      </c>
    </row>
    <row r="1924" spans="2:42">
      <c r="B1924" s="834" t="str">
        <f t="shared" si="90"/>
        <v>|||</v>
      </c>
      <c r="H1924" s="835">
        <f t="shared" ref="H1924:H1987" si="92">EOMONTH(L1924,0)</f>
        <v>31</v>
      </c>
      <c r="AP1924" s="831" t="str">
        <f t="shared" si="91"/>
        <v/>
      </c>
    </row>
    <row r="1925" spans="2:42">
      <c r="B1925" s="834" t="str">
        <f t="shared" si="90"/>
        <v>|||</v>
      </c>
      <c r="H1925" s="835">
        <f t="shared" si="92"/>
        <v>31</v>
      </c>
      <c r="AP1925" s="831" t="str">
        <f t="shared" si="91"/>
        <v/>
      </c>
    </row>
    <row r="1926" spans="2:42">
      <c r="B1926" s="834" t="str">
        <f t="shared" si="90"/>
        <v>|||</v>
      </c>
      <c r="H1926" s="835">
        <f t="shared" si="92"/>
        <v>31</v>
      </c>
      <c r="AP1926" s="831" t="str">
        <f t="shared" si="91"/>
        <v/>
      </c>
    </row>
    <row r="1927" spans="2:42">
      <c r="B1927" s="834" t="str">
        <f t="shared" si="90"/>
        <v>|||</v>
      </c>
      <c r="H1927" s="835">
        <f t="shared" si="92"/>
        <v>31</v>
      </c>
      <c r="AP1927" s="831" t="str">
        <f t="shared" si="91"/>
        <v/>
      </c>
    </row>
    <row r="1928" spans="2:42">
      <c r="B1928" s="834" t="str">
        <f t="shared" si="90"/>
        <v>|||</v>
      </c>
      <c r="H1928" s="835">
        <f t="shared" si="92"/>
        <v>31</v>
      </c>
      <c r="AP1928" s="831" t="str">
        <f t="shared" si="91"/>
        <v/>
      </c>
    </row>
    <row r="1929" spans="2:42">
      <c r="B1929" s="834" t="str">
        <f t="shared" si="90"/>
        <v>|||</v>
      </c>
      <c r="H1929" s="835">
        <f t="shared" si="92"/>
        <v>31</v>
      </c>
      <c r="AP1929" s="831" t="str">
        <f t="shared" si="91"/>
        <v/>
      </c>
    </row>
    <row r="1930" spans="2:42">
      <c r="B1930" s="834" t="str">
        <f t="shared" si="90"/>
        <v>|||</v>
      </c>
      <c r="H1930" s="835">
        <f t="shared" si="92"/>
        <v>31</v>
      </c>
      <c r="AP1930" s="831" t="str">
        <f t="shared" si="91"/>
        <v/>
      </c>
    </row>
    <row r="1931" spans="2:42">
      <c r="B1931" s="834" t="str">
        <f t="shared" si="90"/>
        <v>|||</v>
      </c>
      <c r="H1931" s="835">
        <f t="shared" si="92"/>
        <v>31</v>
      </c>
      <c r="AP1931" s="831" t="str">
        <f t="shared" si="91"/>
        <v/>
      </c>
    </row>
    <row r="1932" spans="2:42">
      <c r="B1932" s="834" t="str">
        <f t="shared" si="90"/>
        <v>|||</v>
      </c>
      <c r="H1932" s="835">
        <f t="shared" si="92"/>
        <v>31</v>
      </c>
      <c r="AP1932" s="831" t="str">
        <f t="shared" si="91"/>
        <v/>
      </c>
    </row>
    <row r="1933" spans="2:42">
      <c r="B1933" s="834" t="str">
        <f t="shared" si="90"/>
        <v>|||</v>
      </c>
      <c r="H1933" s="835">
        <f t="shared" si="92"/>
        <v>31</v>
      </c>
      <c r="AP1933" s="831" t="str">
        <f t="shared" si="91"/>
        <v/>
      </c>
    </row>
    <row r="1934" spans="2:42">
      <c r="B1934" s="834" t="str">
        <f t="shared" si="90"/>
        <v>|||</v>
      </c>
      <c r="H1934" s="835">
        <f t="shared" si="92"/>
        <v>31</v>
      </c>
      <c r="AP1934" s="831" t="str">
        <f t="shared" si="91"/>
        <v/>
      </c>
    </row>
    <row r="1935" spans="2:42">
      <c r="B1935" s="834" t="str">
        <f t="shared" si="90"/>
        <v>|||</v>
      </c>
      <c r="H1935" s="835">
        <f t="shared" si="92"/>
        <v>31</v>
      </c>
      <c r="AP1935" s="831" t="str">
        <f t="shared" si="91"/>
        <v/>
      </c>
    </row>
    <row r="1936" spans="2:42">
      <c r="B1936" s="834" t="str">
        <f t="shared" si="90"/>
        <v>|||</v>
      </c>
      <c r="H1936" s="835">
        <f t="shared" si="92"/>
        <v>31</v>
      </c>
      <c r="AP1936" s="831" t="str">
        <f t="shared" si="91"/>
        <v/>
      </c>
    </row>
    <row r="1937" spans="2:42">
      <c r="B1937" s="834" t="str">
        <f t="shared" si="90"/>
        <v>|||</v>
      </c>
      <c r="H1937" s="835">
        <f t="shared" si="92"/>
        <v>31</v>
      </c>
      <c r="AP1937" s="831" t="str">
        <f t="shared" si="91"/>
        <v/>
      </c>
    </row>
    <row r="1938" spans="2:42">
      <c r="B1938" s="834" t="str">
        <f t="shared" si="90"/>
        <v>|||</v>
      </c>
      <c r="H1938" s="835">
        <f t="shared" si="92"/>
        <v>31</v>
      </c>
      <c r="AP1938" s="831" t="str">
        <f t="shared" si="91"/>
        <v/>
      </c>
    </row>
    <row r="1939" spans="2:42">
      <c r="B1939" s="834" t="str">
        <f t="shared" si="90"/>
        <v>|||</v>
      </c>
      <c r="H1939" s="835">
        <f t="shared" si="92"/>
        <v>31</v>
      </c>
      <c r="AP1939" s="831" t="str">
        <f t="shared" si="91"/>
        <v/>
      </c>
    </row>
    <row r="1940" spans="2:42">
      <c r="B1940" s="834" t="str">
        <f t="shared" si="90"/>
        <v>|||</v>
      </c>
      <c r="H1940" s="835">
        <f t="shared" si="92"/>
        <v>31</v>
      </c>
      <c r="AP1940" s="831" t="str">
        <f t="shared" si="91"/>
        <v/>
      </c>
    </row>
    <row r="1941" spans="2:42">
      <c r="B1941" s="834" t="str">
        <f t="shared" si="90"/>
        <v>|||</v>
      </c>
      <c r="H1941" s="835">
        <f t="shared" si="92"/>
        <v>31</v>
      </c>
      <c r="AP1941" s="831" t="str">
        <f t="shared" si="91"/>
        <v/>
      </c>
    </row>
    <row r="1942" spans="2:42">
      <c r="B1942" s="834" t="str">
        <f t="shared" si="90"/>
        <v>|||</v>
      </c>
      <c r="H1942" s="835">
        <f t="shared" si="92"/>
        <v>31</v>
      </c>
      <c r="AP1942" s="831" t="str">
        <f t="shared" si="91"/>
        <v/>
      </c>
    </row>
    <row r="1943" spans="2:42">
      <c r="B1943" s="834" t="str">
        <f t="shared" si="90"/>
        <v>|||</v>
      </c>
      <c r="H1943" s="835">
        <f t="shared" si="92"/>
        <v>31</v>
      </c>
      <c r="AP1943" s="831" t="str">
        <f t="shared" si="91"/>
        <v/>
      </c>
    </row>
    <row r="1944" spans="2:42">
      <c r="B1944" s="834" t="str">
        <f t="shared" si="90"/>
        <v>|||</v>
      </c>
      <c r="H1944" s="835">
        <f t="shared" si="92"/>
        <v>31</v>
      </c>
      <c r="AP1944" s="831" t="str">
        <f t="shared" si="91"/>
        <v/>
      </c>
    </row>
    <row r="1945" spans="2:42">
      <c r="B1945" s="834" t="str">
        <f t="shared" si="90"/>
        <v>|||</v>
      </c>
      <c r="H1945" s="835">
        <f t="shared" si="92"/>
        <v>31</v>
      </c>
      <c r="AP1945" s="831" t="str">
        <f t="shared" si="91"/>
        <v/>
      </c>
    </row>
    <row r="1946" spans="2:42">
      <c r="B1946" s="834" t="str">
        <f t="shared" si="90"/>
        <v>|||</v>
      </c>
      <c r="H1946" s="835">
        <f t="shared" si="92"/>
        <v>31</v>
      </c>
      <c r="AP1946" s="831" t="str">
        <f t="shared" si="91"/>
        <v/>
      </c>
    </row>
    <row r="1947" spans="2:42">
      <c r="B1947" s="834" t="str">
        <f t="shared" si="90"/>
        <v>|||</v>
      </c>
      <c r="H1947" s="835">
        <f t="shared" si="92"/>
        <v>31</v>
      </c>
      <c r="AP1947" s="831" t="str">
        <f t="shared" si="91"/>
        <v/>
      </c>
    </row>
    <row r="1948" spans="2:42">
      <c r="B1948" s="834" t="str">
        <f t="shared" si="90"/>
        <v>|||</v>
      </c>
      <c r="H1948" s="835">
        <f t="shared" si="92"/>
        <v>31</v>
      </c>
      <c r="AP1948" s="831" t="str">
        <f t="shared" si="91"/>
        <v/>
      </c>
    </row>
    <row r="1949" spans="2:42">
      <c r="B1949" s="834" t="str">
        <f t="shared" si="90"/>
        <v>|||</v>
      </c>
      <c r="H1949" s="835">
        <f t="shared" si="92"/>
        <v>31</v>
      </c>
      <c r="AP1949" s="831" t="str">
        <f t="shared" si="91"/>
        <v/>
      </c>
    </row>
    <row r="1950" spans="2:42">
      <c r="B1950" s="834" t="str">
        <f t="shared" si="90"/>
        <v>|||</v>
      </c>
      <c r="H1950" s="835">
        <f t="shared" si="92"/>
        <v>31</v>
      </c>
      <c r="AP1950" s="831" t="str">
        <f t="shared" si="91"/>
        <v/>
      </c>
    </row>
    <row r="1951" spans="2:42">
      <c r="B1951" s="834" t="str">
        <f t="shared" si="90"/>
        <v>|||</v>
      </c>
      <c r="H1951" s="835">
        <f t="shared" si="92"/>
        <v>31</v>
      </c>
      <c r="AP1951" s="831" t="str">
        <f t="shared" si="91"/>
        <v/>
      </c>
    </row>
    <row r="1952" spans="2:42">
      <c r="B1952" s="834" t="str">
        <f t="shared" si="90"/>
        <v>|||</v>
      </c>
      <c r="H1952" s="835">
        <f t="shared" si="92"/>
        <v>31</v>
      </c>
      <c r="AP1952" s="831" t="str">
        <f t="shared" si="91"/>
        <v/>
      </c>
    </row>
    <row r="1953" spans="2:42">
      <c r="B1953" s="834" t="str">
        <f t="shared" si="90"/>
        <v>|||</v>
      </c>
      <c r="H1953" s="835">
        <f t="shared" si="92"/>
        <v>31</v>
      </c>
      <c r="AP1953" s="831" t="str">
        <f t="shared" si="91"/>
        <v/>
      </c>
    </row>
    <row r="1954" spans="2:42">
      <c r="B1954" s="834" t="str">
        <f t="shared" si="90"/>
        <v>|||</v>
      </c>
      <c r="H1954" s="835">
        <f t="shared" si="92"/>
        <v>31</v>
      </c>
      <c r="AP1954" s="831" t="str">
        <f t="shared" si="91"/>
        <v/>
      </c>
    </row>
    <row r="1955" spans="2:42">
      <c r="B1955" s="834" t="str">
        <f t="shared" si="90"/>
        <v>|||</v>
      </c>
      <c r="H1955" s="835">
        <f t="shared" si="92"/>
        <v>31</v>
      </c>
      <c r="AP1955" s="831" t="str">
        <f t="shared" si="91"/>
        <v/>
      </c>
    </row>
    <row r="1956" spans="2:42">
      <c r="B1956" s="834" t="str">
        <f t="shared" si="90"/>
        <v>|||</v>
      </c>
      <c r="H1956" s="835">
        <f t="shared" si="92"/>
        <v>31</v>
      </c>
      <c r="AP1956" s="831" t="str">
        <f t="shared" si="91"/>
        <v/>
      </c>
    </row>
    <row r="1957" spans="2:42">
      <c r="B1957" s="834" t="str">
        <f t="shared" si="90"/>
        <v>|||</v>
      </c>
      <c r="H1957" s="835">
        <f t="shared" si="92"/>
        <v>31</v>
      </c>
      <c r="AP1957" s="831" t="str">
        <f t="shared" si="91"/>
        <v/>
      </c>
    </row>
    <row r="1958" spans="2:42">
      <c r="B1958" s="834" t="str">
        <f t="shared" si="90"/>
        <v>|||</v>
      </c>
      <c r="H1958" s="835">
        <f t="shared" si="92"/>
        <v>31</v>
      </c>
      <c r="AP1958" s="831" t="str">
        <f t="shared" si="91"/>
        <v/>
      </c>
    </row>
    <row r="1959" spans="2:42">
      <c r="B1959" s="834" t="str">
        <f t="shared" si="90"/>
        <v>|||</v>
      </c>
      <c r="H1959" s="835">
        <f t="shared" si="92"/>
        <v>31</v>
      </c>
      <c r="AP1959" s="831" t="str">
        <f t="shared" si="91"/>
        <v/>
      </c>
    </row>
    <row r="1960" spans="2:42">
      <c r="B1960" s="834" t="str">
        <f t="shared" si="90"/>
        <v>|||</v>
      </c>
      <c r="H1960" s="835">
        <f t="shared" si="92"/>
        <v>31</v>
      </c>
      <c r="AP1960" s="831" t="str">
        <f t="shared" si="91"/>
        <v/>
      </c>
    </row>
    <row r="1961" spans="2:42">
      <c r="B1961" s="834" t="str">
        <f t="shared" si="90"/>
        <v>|||</v>
      </c>
      <c r="H1961" s="835">
        <f t="shared" si="92"/>
        <v>31</v>
      </c>
      <c r="AP1961" s="831" t="str">
        <f t="shared" si="91"/>
        <v/>
      </c>
    </row>
    <row r="1962" spans="2:42">
      <c r="B1962" s="834" t="str">
        <f t="shared" si="90"/>
        <v>|||</v>
      </c>
      <c r="H1962" s="835">
        <f t="shared" si="92"/>
        <v>31</v>
      </c>
      <c r="AP1962" s="831" t="str">
        <f t="shared" si="91"/>
        <v/>
      </c>
    </row>
    <row r="1963" spans="2:42">
      <c r="B1963" s="834" t="str">
        <f t="shared" si="90"/>
        <v>|||</v>
      </c>
      <c r="H1963" s="835">
        <f t="shared" si="92"/>
        <v>31</v>
      </c>
      <c r="AP1963" s="831" t="str">
        <f t="shared" si="91"/>
        <v/>
      </c>
    </row>
    <row r="1964" spans="2:42">
      <c r="B1964" s="834" t="str">
        <f t="shared" si="90"/>
        <v>|||</v>
      </c>
      <c r="H1964" s="835">
        <f t="shared" si="92"/>
        <v>31</v>
      </c>
      <c r="AP1964" s="831" t="str">
        <f t="shared" si="91"/>
        <v/>
      </c>
    </row>
    <row r="1965" spans="2:42">
      <c r="B1965" s="834" t="str">
        <f t="shared" si="90"/>
        <v>|||</v>
      </c>
      <c r="H1965" s="835">
        <f t="shared" si="92"/>
        <v>31</v>
      </c>
      <c r="AP1965" s="831" t="str">
        <f t="shared" si="91"/>
        <v/>
      </c>
    </row>
    <row r="1966" spans="2:42">
      <c r="B1966" s="834" t="str">
        <f t="shared" si="90"/>
        <v>|||</v>
      </c>
      <c r="H1966" s="835">
        <f t="shared" si="92"/>
        <v>31</v>
      </c>
      <c r="AP1966" s="831" t="str">
        <f t="shared" si="91"/>
        <v/>
      </c>
    </row>
    <row r="1967" spans="2:42">
      <c r="B1967" s="834" t="str">
        <f t="shared" si="90"/>
        <v>|||</v>
      </c>
      <c r="H1967" s="835">
        <f t="shared" si="92"/>
        <v>31</v>
      </c>
      <c r="AP1967" s="831" t="str">
        <f t="shared" si="91"/>
        <v/>
      </c>
    </row>
    <row r="1968" spans="2:42">
      <c r="B1968" s="834" t="str">
        <f t="shared" si="90"/>
        <v>|||</v>
      </c>
      <c r="H1968" s="835">
        <f t="shared" si="92"/>
        <v>31</v>
      </c>
      <c r="AP1968" s="831" t="str">
        <f t="shared" si="91"/>
        <v/>
      </c>
    </row>
    <row r="1969" spans="2:42">
      <c r="B1969" s="834" t="str">
        <f t="shared" si="90"/>
        <v>|||</v>
      </c>
      <c r="H1969" s="835">
        <f t="shared" si="92"/>
        <v>31</v>
      </c>
      <c r="AP1969" s="831" t="str">
        <f t="shared" si="91"/>
        <v/>
      </c>
    </row>
    <row r="1970" spans="2:42">
      <c r="B1970" s="834" t="str">
        <f t="shared" si="90"/>
        <v>|||</v>
      </c>
      <c r="H1970" s="835">
        <f t="shared" si="92"/>
        <v>31</v>
      </c>
      <c r="AP1970" s="831" t="str">
        <f t="shared" si="91"/>
        <v/>
      </c>
    </row>
    <row r="1971" spans="2:42">
      <c r="B1971" s="834" t="str">
        <f t="shared" si="90"/>
        <v>|||</v>
      </c>
      <c r="H1971" s="835">
        <f t="shared" si="92"/>
        <v>31</v>
      </c>
      <c r="AP1971" s="831" t="str">
        <f t="shared" si="91"/>
        <v/>
      </c>
    </row>
    <row r="1972" spans="2:42">
      <c r="B1972" s="834" t="str">
        <f t="shared" si="90"/>
        <v>|||</v>
      </c>
      <c r="H1972" s="835">
        <f t="shared" si="92"/>
        <v>31</v>
      </c>
      <c r="AP1972" s="831" t="str">
        <f t="shared" si="91"/>
        <v/>
      </c>
    </row>
    <row r="1973" spans="2:42">
      <c r="B1973" s="834" t="str">
        <f t="shared" si="90"/>
        <v>|||</v>
      </c>
      <c r="H1973" s="835">
        <f t="shared" si="92"/>
        <v>31</v>
      </c>
      <c r="AP1973" s="831" t="str">
        <f t="shared" si="91"/>
        <v/>
      </c>
    </row>
    <row r="1974" spans="2:42">
      <c r="B1974" s="834" t="str">
        <f t="shared" si="90"/>
        <v>|||</v>
      </c>
      <c r="H1974" s="835">
        <f t="shared" si="92"/>
        <v>31</v>
      </c>
      <c r="AP1974" s="831" t="str">
        <f t="shared" si="91"/>
        <v/>
      </c>
    </row>
    <row r="1975" spans="2:42">
      <c r="B1975" s="834" t="str">
        <f t="shared" si="90"/>
        <v>|||</v>
      </c>
      <c r="H1975" s="835">
        <f t="shared" si="92"/>
        <v>31</v>
      </c>
      <c r="AP1975" s="831" t="str">
        <f t="shared" si="91"/>
        <v/>
      </c>
    </row>
    <row r="1976" spans="2:42">
      <c r="B1976" s="834" t="str">
        <f t="shared" si="90"/>
        <v>|||</v>
      </c>
      <c r="H1976" s="835">
        <f t="shared" si="92"/>
        <v>31</v>
      </c>
      <c r="AP1976" s="831" t="str">
        <f t="shared" si="91"/>
        <v/>
      </c>
    </row>
    <row r="1977" spans="2:42">
      <c r="B1977" s="834" t="str">
        <f t="shared" si="90"/>
        <v>|||</v>
      </c>
      <c r="H1977" s="835">
        <f t="shared" si="92"/>
        <v>31</v>
      </c>
      <c r="AP1977" s="831" t="str">
        <f t="shared" si="91"/>
        <v/>
      </c>
    </row>
    <row r="1978" spans="2:42">
      <c r="B1978" s="834" t="str">
        <f t="shared" si="90"/>
        <v>|||</v>
      </c>
      <c r="H1978" s="835">
        <f t="shared" si="92"/>
        <v>31</v>
      </c>
      <c r="AP1978" s="831" t="str">
        <f t="shared" si="91"/>
        <v/>
      </c>
    </row>
    <row r="1979" spans="2:42">
      <c r="B1979" s="834" t="str">
        <f t="shared" si="90"/>
        <v>|||</v>
      </c>
      <c r="H1979" s="835">
        <f t="shared" si="92"/>
        <v>31</v>
      </c>
      <c r="AP1979" s="831" t="str">
        <f t="shared" si="91"/>
        <v/>
      </c>
    </row>
    <row r="1980" spans="2:42">
      <c r="B1980" s="834" t="str">
        <f t="shared" si="90"/>
        <v>|||</v>
      </c>
      <c r="H1980" s="835">
        <f t="shared" si="92"/>
        <v>31</v>
      </c>
      <c r="AP1980" s="831" t="str">
        <f t="shared" si="91"/>
        <v/>
      </c>
    </row>
    <row r="1981" spans="2:42">
      <c r="B1981" s="834" t="str">
        <f t="shared" si="90"/>
        <v>|||</v>
      </c>
      <c r="H1981" s="835">
        <f t="shared" si="92"/>
        <v>31</v>
      </c>
      <c r="AP1981" s="831" t="str">
        <f t="shared" si="91"/>
        <v/>
      </c>
    </row>
    <row r="1982" spans="2:42">
      <c r="B1982" s="834" t="str">
        <f t="shared" si="90"/>
        <v>|||</v>
      </c>
      <c r="H1982" s="835">
        <f t="shared" si="92"/>
        <v>31</v>
      </c>
      <c r="AP1982" s="831" t="str">
        <f t="shared" si="91"/>
        <v/>
      </c>
    </row>
    <row r="1983" spans="2:42">
      <c r="B1983" s="834" t="str">
        <f t="shared" si="90"/>
        <v>|||</v>
      </c>
      <c r="H1983" s="835">
        <f t="shared" si="92"/>
        <v>31</v>
      </c>
      <c r="AP1983" s="831" t="str">
        <f t="shared" si="91"/>
        <v/>
      </c>
    </row>
    <row r="1984" spans="2:42">
      <c r="B1984" s="834" t="str">
        <f t="shared" si="90"/>
        <v>|||</v>
      </c>
      <c r="H1984" s="835">
        <f t="shared" si="92"/>
        <v>31</v>
      </c>
      <c r="AP1984" s="831" t="str">
        <f t="shared" si="91"/>
        <v/>
      </c>
    </row>
    <row r="1985" spans="2:42">
      <c r="B1985" s="834" t="str">
        <f t="shared" si="90"/>
        <v>|||</v>
      </c>
      <c r="H1985" s="835">
        <f t="shared" si="92"/>
        <v>31</v>
      </c>
      <c r="AP1985" s="831" t="str">
        <f t="shared" si="91"/>
        <v/>
      </c>
    </row>
    <row r="1986" spans="2:42">
      <c r="B1986" s="834" t="str">
        <f t="shared" si="90"/>
        <v>|||</v>
      </c>
      <c r="H1986" s="835">
        <f t="shared" si="92"/>
        <v>31</v>
      </c>
      <c r="AP1986" s="831" t="str">
        <f t="shared" si="91"/>
        <v/>
      </c>
    </row>
    <row r="1987" spans="2:42">
      <c r="B1987" s="834" t="str">
        <f t="shared" ref="B1987:B2050" si="93">C1987&amp;"|"&amp;D1987&amp;"|"&amp;E1987&amp;"|"&amp;F1987</f>
        <v>|||</v>
      </c>
      <c r="H1987" s="835">
        <f t="shared" si="92"/>
        <v>31</v>
      </c>
      <c r="AP1987" s="831" t="str">
        <f t="shared" ref="AP1987:AP2050" si="94">IF(AX1987&lt;&gt;"",IF(OR(AX1987=3,AX1987=4),"Equity","Debt"),"")</f>
        <v/>
      </c>
    </row>
    <row r="1988" spans="2:42">
      <c r="B1988" s="834" t="str">
        <f t="shared" si="93"/>
        <v>|||</v>
      </c>
      <c r="H1988" s="835">
        <f t="shared" ref="H1988:H2051" si="95">EOMONTH(L1988,0)</f>
        <v>31</v>
      </c>
      <c r="AP1988" s="831" t="str">
        <f t="shared" si="94"/>
        <v/>
      </c>
    </row>
    <row r="1989" spans="2:42">
      <c r="B1989" s="834" t="str">
        <f t="shared" si="93"/>
        <v>|||</v>
      </c>
      <c r="H1989" s="835">
        <f t="shared" si="95"/>
        <v>31</v>
      </c>
      <c r="AP1989" s="831" t="str">
        <f t="shared" si="94"/>
        <v/>
      </c>
    </row>
    <row r="1990" spans="2:42">
      <c r="B1990" s="834" t="str">
        <f t="shared" si="93"/>
        <v>|||</v>
      </c>
      <c r="H1990" s="835">
        <f t="shared" si="95"/>
        <v>31</v>
      </c>
      <c r="AP1990" s="831" t="str">
        <f t="shared" si="94"/>
        <v/>
      </c>
    </row>
    <row r="1991" spans="2:42">
      <c r="B1991" s="834" t="str">
        <f t="shared" si="93"/>
        <v>|||</v>
      </c>
      <c r="H1991" s="835">
        <f t="shared" si="95"/>
        <v>31</v>
      </c>
      <c r="AP1991" s="831" t="str">
        <f t="shared" si="94"/>
        <v/>
      </c>
    </row>
    <row r="1992" spans="2:42">
      <c r="B1992" s="834" t="str">
        <f t="shared" si="93"/>
        <v>|||</v>
      </c>
      <c r="H1992" s="835">
        <f t="shared" si="95"/>
        <v>31</v>
      </c>
      <c r="AP1992" s="831" t="str">
        <f t="shared" si="94"/>
        <v/>
      </c>
    </row>
    <row r="1993" spans="2:42">
      <c r="B1993" s="834" t="str">
        <f t="shared" si="93"/>
        <v>|||</v>
      </c>
      <c r="H1993" s="835">
        <f t="shared" si="95"/>
        <v>31</v>
      </c>
      <c r="AP1993" s="831" t="str">
        <f t="shared" si="94"/>
        <v/>
      </c>
    </row>
    <row r="1994" spans="2:42">
      <c r="B1994" s="834" t="str">
        <f t="shared" si="93"/>
        <v>|||</v>
      </c>
      <c r="H1994" s="835">
        <f t="shared" si="95"/>
        <v>31</v>
      </c>
      <c r="AP1994" s="831" t="str">
        <f t="shared" si="94"/>
        <v/>
      </c>
    </row>
    <row r="1995" spans="2:42">
      <c r="B1995" s="834" t="str">
        <f t="shared" si="93"/>
        <v>|||</v>
      </c>
      <c r="H1995" s="835">
        <f t="shared" si="95"/>
        <v>31</v>
      </c>
      <c r="AP1995" s="831" t="str">
        <f t="shared" si="94"/>
        <v/>
      </c>
    </row>
    <row r="1996" spans="2:42">
      <c r="B1996" s="834" t="str">
        <f t="shared" si="93"/>
        <v>|||</v>
      </c>
      <c r="H1996" s="835">
        <f t="shared" si="95"/>
        <v>31</v>
      </c>
      <c r="AP1996" s="831" t="str">
        <f t="shared" si="94"/>
        <v/>
      </c>
    </row>
    <row r="1997" spans="2:42">
      <c r="B1997" s="834" t="str">
        <f t="shared" si="93"/>
        <v>|||</v>
      </c>
      <c r="H1997" s="835">
        <f t="shared" si="95"/>
        <v>31</v>
      </c>
      <c r="AP1997" s="831" t="str">
        <f t="shared" si="94"/>
        <v/>
      </c>
    </row>
    <row r="1998" spans="2:42">
      <c r="B1998" s="834" t="str">
        <f t="shared" si="93"/>
        <v>|||</v>
      </c>
      <c r="H1998" s="835">
        <f t="shared" si="95"/>
        <v>31</v>
      </c>
      <c r="AP1998" s="831" t="str">
        <f t="shared" si="94"/>
        <v/>
      </c>
    </row>
    <row r="1999" spans="2:42">
      <c r="B1999" s="834" t="str">
        <f t="shared" si="93"/>
        <v>|||</v>
      </c>
      <c r="H1999" s="835">
        <f t="shared" si="95"/>
        <v>31</v>
      </c>
      <c r="AP1999" s="831" t="str">
        <f t="shared" si="94"/>
        <v/>
      </c>
    </row>
    <row r="2000" spans="2:42">
      <c r="B2000" s="834" t="str">
        <f t="shared" si="93"/>
        <v>|||</v>
      </c>
      <c r="H2000" s="835">
        <f t="shared" si="95"/>
        <v>31</v>
      </c>
      <c r="AP2000" s="831" t="str">
        <f t="shared" si="94"/>
        <v/>
      </c>
    </row>
    <row r="2001" spans="2:42">
      <c r="B2001" s="834" t="str">
        <f t="shared" si="93"/>
        <v>|||</v>
      </c>
      <c r="H2001" s="835">
        <f t="shared" si="95"/>
        <v>31</v>
      </c>
      <c r="AP2001" s="831" t="str">
        <f t="shared" si="94"/>
        <v/>
      </c>
    </row>
    <row r="2002" spans="2:42">
      <c r="B2002" s="834" t="str">
        <f t="shared" si="93"/>
        <v>|||</v>
      </c>
      <c r="H2002" s="835">
        <f t="shared" si="95"/>
        <v>31</v>
      </c>
      <c r="AP2002" s="831" t="str">
        <f t="shared" si="94"/>
        <v/>
      </c>
    </row>
    <row r="2003" spans="2:42">
      <c r="B2003" s="834" t="str">
        <f t="shared" si="93"/>
        <v>|||</v>
      </c>
      <c r="H2003" s="835">
        <f t="shared" si="95"/>
        <v>31</v>
      </c>
      <c r="AP2003" s="831" t="str">
        <f t="shared" si="94"/>
        <v/>
      </c>
    </row>
    <row r="2004" spans="2:42">
      <c r="B2004" s="834" t="str">
        <f t="shared" si="93"/>
        <v>|||</v>
      </c>
      <c r="H2004" s="835">
        <f t="shared" si="95"/>
        <v>31</v>
      </c>
      <c r="AP2004" s="831" t="str">
        <f t="shared" si="94"/>
        <v/>
      </c>
    </row>
    <row r="2005" spans="2:42">
      <c r="B2005" s="834" t="str">
        <f t="shared" si="93"/>
        <v>|||</v>
      </c>
      <c r="H2005" s="835">
        <f t="shared" si="95"/>
        <v>31</v>
      </c>
      <c r="AP2005" s="831" t="str">
        <f t="shared" si="94"/>
        <v/>
      </c>
    </row>
    <row r="2006" spans="2:42">
      <c r="B2006" s="834" t="str">
        <f t="shared" si="93"/>
        <v>|||</v>
      </c>
      <c r="H2006" s="835">
        <f t="shared" si="95"/>
        <v>31</v>
      </c>
      <c r="AP2006" s="831" t="str">
        <f t="shared" si="94"/>
        <v/>
      </c>
    </row>
    <row r="2007" spans="2:42">
      <c r="B2007" s="834" t="str">
        <f t="shared" si="93"/>
        <v>|||</v>
      </c>
      <c r="H2007" s="835">
        <f t="shared" si="95"/>
        <v>31</v>
      </c>
      <c r="AP2007" s="831" t="str">
        <f t="shared" si="94"/>
        <v/>
      </c>
    </row>
    <row r="2008" spans="2:42">
      <c r="B2008" s="834" t="str">
        <f t="shared" si="93"/>
        <v>|||</v>
      </c>
      <c r="H2008" s="835">
        <f t="shared" si="95"/>
        <v>31</v>
      </c>
      <c r="AP2008" s="831" t="str">
        <f t="shared" si="94"/>
        <v/>
      </c>
    </row>
    <row r="2009" spans="2:42">
      <c r="B2009" s="834" t="str">
        <f t="shared" si="93"/>
        <v>|||</v>
      </c>
      <c r="H2009" s="835">
        <f t="shared" si="95"/>
        <v>31</v>
      </c>
      <c r="AP2009" s="831" t="str">
        <f t="shared" si="94"/>
        <v/>
      </c>
    </row>
    <row r="2010" spans="2:42">
      <c r="B2010" s="834" t="str">
        <f t="shared" si="93"/>
        <v>|||</v>
      </c>
      <c r="H2010" s="835">
        <f t="shared" si="95"/>
        <v>31</v>
      </c>
      <c r="AP2010" s="831" t="str">
        <f t="shared" si="94"/>
        <v/>
      </c>
    </row>
    <row r="2011" spans="2:42">
      <c r="B2011" s="834" t="str">
        <f t="shared" si="93"/>
        <v>|||</v>
      </c>
      <c r="H2011" s="835">
        <f t="shared" si="95"/>
        <v>31</v>
      </c>
      <c r="AP2011" s="831" t="str">
        <f t="shared" si="94"/>
        <v/>
      </c>
    </row>
    <row r="2012" spans="2:42">
      <c r="B2012" s="834" t="str">
        <f t="shared" si="93"/>
        <v>|||</v>
      </c>
      <c r="H2012" s="835">
        <f t="shared" si="95"/>
        <v>31</v>
      </c>
      <c r="AP2012" s="831" t="str">
        <f t="shared" si="94"/>
        <v/>
      </c>
    </row>
    <row r="2013" spans="2:42">
      <c r="B2013" s="834" t="str">
        <f t="shared" si="93"/>
        <v>|||</v>
      </c>
      <c r="H2013" s="835">
        <f t="shared" si="95"/>
        <v>31</v>
      </c>
      <c r="AP2013" s="831" t="str">
        <f t="shared" si="94"/>
        <v/>
      </c>
    </row>
    <row r="2014" spans="2:42">
      <c r="B2014" s="834" t="str">
        <f t="shared" si="93"/>
        <v>|||</v>
      </c>
      <c r="H2014" s="835">
        <f t="shared" si="95"/>
        <v>31</v>
      </c>
      <c r="AP2014" s="831" t="str">
        <f t="shared" si="94"/>
        <v/>
      </c>
    </row>
    <row r="2015" spans="2:42">
      <c r="B2015" s="834" t="str">
        <f t="shared" si="93"/>
        <v>|||</v>
      </c>
      <c r="H2015" s="835">
        <f t="shared" si="95"/>
        <v>31</v>
      </c>
      <c r="AP2015" s="831" t="str">
        <f t="shared" si="94"/>
        <v/>
      </c>
    </row>
    <row r="2016" spans="2:42">
      <c r="B2016" s="834" t="str">
        <f t="shared" si="93"/>
        <v>|||</v>
      </c>
      <c r="H2016" s="835">
        <f t="shared" si="95"/>
        <v>31</v>
      </c>
      <c r="AP2016" s="831" t="str">
        <f t="shared" si="94"/>
        <v/>
      </c>
    </row>
    <row r="2017" spans="2:42">
      <c r="B2017" s="834" t="str">
        <f t="shared" si="93"/>
        <v>|||</v>
      </c>
      <c r="H2017" s="835">
        <f t="shared" si="95"/>
        <v>31</v>
      </c>
      <c r="AP2017" s="831" t="str">
        <f t="shared" si="94"/>
        <v/>
      </c>
    </row>
    <row r="2018" spans="2:42">
      <c r="B2018" s="834" t="str">
        <f t="shared" si="93"/>
        <v>|||</v>
      </c>
      <c r="H2018" s="835">
        <f t="shared" si="95"/>
        <v>31</v>
      </c>
      <c r="AP2018" s="831" t="str">
        <f t="shared" si="94"/>
        <v/>
      </c>
    </row>
    <row r="2019" spans="2:42">
      <c r="B2019" s="834" t="str">
        <f t="shared" si="93"/>
        <v>|||</v>
      </c>
      <c r="H2019" s="835">
        <f t="shared" si="95"/>
        <v>31</v>
      </c>
      <c r="AP2019" s="831" t="str">
        <f t="shared" si="94"/>
        <v/>
      </c>
    </row>
    <row r="2020" spans="2:42">
      <c r="B2020" s="834" t="str">
        <f t="shared" si="93"/>
        <v>|||</v>
      </c>
      <c r="H2020" s="835">
        <f t="shared" si="95"/>
        <v>31</v>
      </c>
      <c r="AP2020" s="831" t="str">
        <f t="shared" si="94"/>
        <v/>
      </c>
    </row>
    <row r="2021" spans="2:42">
      <c r="B2021" s="834" t="str">
        <f t="shared" si="93"/>
        <v>|||</v>
      </c>
      <c r="H2021" s="835">
        <f t="shared" si="95"/>
        <v>31</v>
      </c>
      <c r="AP2021" s="831" t="str">
        <f t="shared" si="94"/>
        <v/>
      </c>
    </row>
    <row r="2022" spans="2:42">
      <c r="B2022" s="834" t="str">
        <f t="shared" si="93"/>
        <v>|||</v>
      </c>
      <c r="H2022" s="835">
        <f t="shared" si="95"/>
        <v>31</v>
      </c>
      <c r="AP2022" s="831" t="str">
        <f t="shared" si="94"/>
        <v/>
      </c>
    </row>
    <row r="2023" spans="2:42">
      <c r="B2023" s="834" t="str">
        <f t="shared" si="93"/>
        <v>|||</v>
      </c>
      <c r="H2023" s="835">
        <f t="shared" si="95"/>
        <v>31</v>
      </c>
      <c r="AP2023" s="831" t="str">
        <f t="shared" si="94"/>
        <v/>
      </c>
    </row>
    <row r="2024" spans="2:42">
      <c r="B2024" s="834" t="str">
        <f t="shared" si="93"/>
        <v>|||</v>
      </c>
      <c r="H2024" s="835">
        <f t="shared" si="95"/>
        <v>31</v>
      </c>
      <c r="AP2024" s="831" t="str">
        <f t="shared" si="94"/>
        <v/>
      </c>
    </row>
    <row r="2025" spans="2:42">
      <c r="B2025" s="834" t="str">
        <f t="shared" si="93"/>
        <v>|||</v>
      </c>
      <c r="H2025" s="835">
        <f t="shared" si="95"/>
        <v>31</v>
      </c>
      <c r="AP2025" s="831" t="str">
        <f t="shared" si="94"/>
        <v/>
      </c>
    </row>
    <row r="2026" spans="2:42">
      <c r="B2026" s="834" t="str">
        <f t="shared" si="93"/>
        <v>|||</v>
      </c>
      <c r="H2026" s="835">
        <f t="shared" si="95"/>
        <v>31</v>
      </c>
      <c r="AP2026" s="831" t="str">
        <f t="shared" si="94"/>
        <v/>
      </c>
    </row>
    <row r="2027" spans="2:42">
      <c r="B2027" s="834" t="str">
        <f t="shared" si="93"/>
        <v>|||</v>
      </c>
      <c r="H2027" s="835">
        <f t="shared" si="95"/>
        <v>31</v>
      </c>
      <c r="AP2027" s="831" t="str">
        <f t="shared" si="94"/>
        <v/>
      </c>
    </row>
    <row r="2028" spans="2:42">
      <c r="B2028" s="834" t="str">
        <f t="shared" si="93"/>
        <v>|||</v>
      </c>
      <c r="H2028" s="835">
        <f t="shared" si="95"/>
        <v>31</v>
      </c>
      <c r="AP2028" s="831" t="str">
        <f t="shared" si="94"/>
        <v/>
      </c>
    </row>
    <row r="2029" spans="2:42">
      <c r="B2029" s="834" t="str">
        <f t="shared" si="93"/>
        <v>|||</v>
      </c>
      <c r="H2029" s="835">
        <f t="shared" si="95"/>
        <v>31</v>
      </c>
      <c r="AP2029" s="831" t="str">
        <f t="shared" si="94"/>
        <v/>
      </c>
    </row>
    <row r="2030" spans="2:42">
      <c r="B2030" s="834" t="str">
        <f t="shared" si="93"/>
        <v>|||</v>
      </c>
      <c r="H2030" s="835">
        <f t="shared" si="95"/>
        <v>31</v>
      </c>
      <c r="AP2030" s="831" t="str">
        <f t="shared" si="94"/>
        <v/>
      </c>
    </row>
    <row r="2031" spans="2:42">
      <c r="B2031" s="834" t="str">
        <f t="shared" si="93"/>
        <v>|||</v>
      </c>
      <c r="H2031" s="835">
        <f t="shared" si="95"/>
        <v>31</v>
      </c>
      <c r="AP2031" s="831" t="str">
        <f t="shared" si="94"/>
        <v/>
      </c>
    </row>
    <row r="2032" spans="2:42">
      <c r="B2032" s="834" t="str">
        <f t="shared" si="93"/>
        <v>|||</v>
      </c>
      <c r="H2032" s="835">
        <f t="shared" si="95"/>
        <v>31</v>
      </c>
      <c r="AP2032" s="831" t="str">
        <f t="shared" si="94"/>
        <v/>
      </c>
    </row>
    <row r="2033" spans="2:42">
      <c r="B2033" s="834" t="str">
        <f t="shared" si="93"/>
        <v>|||</v>
      </c>
      <c r="H2033" s="835">
        <f t="shared" si="95"/>
        <v>31</v>
      </c>
      <c r="AP2033" s="831" t="str">
        <f t="shared" si="94"/>
        <v/>
      </c>
    </row>
    <row r="2034" spans="2:42">
      <c r="B2034" s="834" t="str">
        <f t="shared" si="93"/>
        <v>|||</v>
      </c>
      <c r="H2034" s="835">
        <f t="shared" si="95"/>
        <v>31</v>
      </c>
      <c r="AP2034" s="831" t="str">
        <f t="shared" si="94"/>
        <v/>
      </c>
    </row>
    <row r="2035" spans="2:42">
      <c r="B2035" s="834" t="str">
        <f t="shared" si="93"/>
        <v>|||</v>
      </c>
      <c r="H2035" s="835">
        <f t="shared" si="95"/>
        <v>31</v>
      </c>
      <c r="AP2035" s="831" t="str">
        <f t="shared" si="94"/>
        <v/>
      </c>
    </row>
    <row r="2036" spans="2:42">
      <c r="B2036" s="834" t="str">
        <f t="shared" si="93"/>
        <v>|||</v>
      </c>
      <c r="H2036" s="835">
        <f t="shared" si="95"/>
        <v>31</v>
      </c>
      <c r="AP2036" s="831" t="str">
        <f t="shared" si="94"/>
        <v/>
      </c>
    </row>
    <row r="2037" spans="2:42">
      <c r="B2037" s="834" t="str">
        <f t="shared" si="93"/>
        <v>|||</v>
      </c>
      <c r="H2037" s="835">
        <f t="shared" si="95"/>
        <v>31</v>
      </c>
      <c r="AP2037" s="831" t="str">
        <f t="shared" si="94"/>
        <v/>
      </c>
    </row>
    <row r="2038" spans="2:42">
      <c r="B2038" s="834" t="str">
        <f t="shared" si="93"/>
        <v>|||</v>
      </c>
      <c r="H2038" s="835">
        <f t="shared" si="95"/>
        <v>31</v>
      </c>
      <c r="AP2038" s="831" t="str">
        <f t="shared" si="94"/>
        <v/>
      </c>
    </row>
    <row r="2039" spans="2:42">
      <c r="B2039" s="834" t="str">
        <f t="shared" si="93"/>
        <v>|||</v>
      </c>
      <c r="H2039" s="835">
        <f t="shared" si="95"/>
        <v>31</v>
      </c>
      <c r="AP2039" s="831" t="str">
        <f t="shared" si="94"/>
        <v/>
      </c>
    </row>
    <row r="2040" spans="2:42">
      <c r="B2040" s="834" t="str">
        <f t="shared" si="93"/>
        <v>|||</v>
      </c>
      <c r="H2040" s="835">
        <f t="shared" si="95"/>
        <v>31</v>
      </c>
      <c r="AP2040" s="831" t="str">
        <f t="shared" si="94"/>
        <v/>
      </c>
    </row>
    <row r="2041" spans="2:42">
      <c r="B2041" s="834" t="str">
        <f t="shared" si="93"/>
        <v>|||</v>
      </c>
      <c r="H2041" s="835">
        <f t="shared" si="95"/>
        <v>31</v>
      </c>
      <c r="AP2041" s="831" t="str">
        <f t="shared" si="94"/>
        <v/>
      </c>
    </row>
    <row r="2042" spans="2:42">
      <c r="B2042" s="834" t="str">
        <f t="shared" si="93"/>
        <v>|||</v>
      </c>
      <c r="H2042" s="835">
        <f t="shared" si="95"/>
        <v>31</v>
      </c>
      <c r="AP2042" s="831" t="str">
        <f t="shared" si="94"/>
        <v/>
      </c>
    </row>
    <row r="2043" spans="2:42">
      <c r="B2043" s="834" t="str">
        <f t="shared" si="93"/>
        <v>|||</v>
      </c>
      <c r="H2043" s="835">
        <f t="shared" si="95"/>
        <v>31</v>
      </c>
      <c r="AP2043" s="831" t="str">
        <f t="shared" si="94"/>
        <v/>
      </c>
    </row>
    <row r="2044" spans="2:42">
      <c r="B2044" s="834" t="str">
        <f t="shared" si="93"/>
        <v>|||</v>
      </c>
      <c r="H2044" s="835">
        <f t="shared" si="95"/>
        <v>31</v>
      </c>
      <c r="AP2044" s="831" t="str">
        <f t="shared" si="94"/>
        <v/>
      </c>
    </row>
    <row r="2045" spans="2:42">
      <c r="B2045" s="834" t="str">
        <f t="shared" si="93"/>
        <v>|||</v>
      </c>
      <c r="H2045" s="835">
        <f t="shared" si="95"/>
        <v>31</v>
      </c>
      <c r="AP2045" s="831" t="str">
        <f t="shared" si="94"/>
        <v/>
      </c>
    </row>
    <row r="2046" spans="2:42">
      <c r="B2046" s="834" t="str">
        <f t="shared" si="93"/>
        <v>|||</v>
      </c>
      <c r="H2046" s="835">
        <f t="shared" si="95"/>
        <v>31</v>
      </c>
      <c r="AP2046" s="831" t="str">
        <f t="shared" si="94"/>
        <v/>
      </c>
    </row>
    <row r="2047" spans="2:42">
      <c r="B2047" s="834" t="str">
        <f t="shared" si="93"/>
        <v>|||</v>
      </c>
      <c r="H2047" s="835">
        <f t="shared" si="95"/>
        <v>31</v>
      </c>
      <c r="AP2047" s="831" t="str">
        <f t="shared" si="94"/>
        <v/>
      </c>
    </row>
    <row r="2048" spans="2:42">
      <c r="B2048" s="834" t="str">
        <f t="shared" si="93"/>
        <v>|||</v>
      </c>
      <c r="H2048" s="835">
        <f t="shared" si="95"/>
        <v>31</v>
      </c>
      <c r="AP2048" s="831" t="str">
        <f t="shared" si="94"/>
        <v/>
      </c>
    </row>
    <row r="2049" spans="2:42">
      <c r="B2049" s="834" t="str">
        <f t="shared" si="93"/>
        <v>|||</v>
      </c>
      <c r="H2049" s="835">
        <f t="shared" si="95"/>
        <v>31</v>
      </c>
      <c r="AP2049" s="831" t="str">
        <f t="shared" si="94"/>
        <v/>
      </c>
    </row>
    <row r="2050" spans="2:42">
      <c r="B2050" s="834" t="str">
        <f t="shared" si="93"/>
        <v>|||</v>
      </c>
      <c r="H2050" s="835">
        <f t="shared" si="95"/>
        <v>31</v>
      </c>
      <c r="AP2050" s="831" t="str">
        <f t="shared" si="94"/>
        <v/>
      </c>
    </row>
    <row r="2051" spans="2:42">
      <c r="B2051" s="834" t="str">
        <f t="shared" ref="B2051:B2114" si="96">C2051&amp;"|"&amp;D2051&amp;"|"&amp;E2051&amp;"|"&amp;F2051</f>
        <v>|||</v>
      </c>
      <c r="H2051" s="835">
        <f t="shared" si="95"/>
        <v>31</v>
      </c>
      <c r="AP2051" s="831" t="str">
        <f t="shared" ref="AP2051:AP2114" si="97">IF(AX2051&lt;&gt;"",IF(OR(AX2051=3,AX2051=4),"Equity","Debt"),"")</f>
        <v/>
      </c>
    </row>
    <row r="2052" spans="2:42">
      <c r="B2052" s="834" t="str">
        <f t="shared" si="96"/>
        <v>|||</v>
      </c>
      <c r="H2052" s="835">
        <f t="shared" ref="H2052:H2115" si="98">EOMONTH(L2052,0)</f>
        <v>31</v>
      </c>
      <c r="AP2052" s="831" t="str">
        <f t="shared" si="97"/>
        <v/>
      </c>
    </row>
    <row r="2053" spans="2:42">
      <c r="B2053" s="834" t="str">
        <f t="shared" si="96"/>
        <v>|||</v>
      </c>
      <c r="H2053" s="835">
        <f t="shared" si="98"/>
        <v>31</v>
      </c>
      <c r="AP2053" s="831" t="str">
        <f t="shared" si="97"/>
        <v/>
      </c>
    </row>
    <row r="2054" spans="2:42">
      <c r="B2054" s="834" t="str">
        <f t="shared" si="96"/>
        <v>|||</v>
      </c>
      <c r="H2054" s="835">
        <f t="shared" si="98"/>
        <v>31</v>
      </c>
      <c r="AP2054" s="831" t="str">
        <f t="shared" si="97"/>
        <v/>
      </c>
    </row>
    <row r="2055" spans="2:42">
      <c r="B2055" s="834" t="str">
        <f t="shared" si="96"/>
        <v>|||</v>
      </c>
      <c r="H2055" s="835">
        <f t="shared" si="98"/>
        <v>31</v>
      </c>
      <c r="AP2055" s="831" t="str">
        <f t="shared" si="97"/>
        <v/>
      </c>
    </row>
    <row r="2056" spans="2:42">
      <c r="B2056" s="834" t="str">
        <f t="shared" si="96"/>
        <v>|||</v>
      </c>
      <c r="H2056" s="835">
        <f t="shared" si="98"/>
        <v>31</v>
      </c>
      <c r="AP2056" s="831" t="str">
        <f t="shared" si="97"/>
        <v/>
      </c>
    </row>
    <row r="2057" spans="2:42">
      <c r="B2057" s="834" t="str">
        <f t="shared" si="96"/>
        <v>|||</v>
      </c>
      <c r="H2057" s="835">
        <f t="shared" si="98"/>
        <v>31</v>
      </c>
      <c r="AP2057" s="831" t="str">
        <f t="shared" si="97"/>
        <v/>
      </c>
    </row>
    <row r="2058" spans="2:42">
      <c r="B2058" s="834" t="str">
        <f t="shared" si="96"/>
        <v>|||</v>
      </c>
      <c r="H2058" s="835">
        <f t="shared" si="98"/>
        <v>31</v>
      </c>
      <c r="AP2058" s="831" t="str">
        <f t="shared" si="97"/>
        <v/>
      </c>
    </row>
    <row r="2059" spans="2:42">
      <c r="B2059" s="834" t="str">
        <f t="shared" si="96"/>
        <v>|||</v>
      </c>
      <c r="H2059" s="835">
        <f t="shared" si="98"/>
        <v>31</v>
      </c>
      <c r="AP2059" s="831" t="str">
        <f t="shared" si="97"/>
        <v/>
      </c>
    </row>
    <row r="2060" spans="2:42">
      <c r="B2060" s="834" t="str">
        <f t="shared" si="96"/>
        <v>|||</v>
      </c>
      <c r="H2060" s="835">
        <f t="shared" si="98"/>
        <v>31</v>
      </c>
      <c r="AP2060" s="831" t="str">
        <f t="shared" si="97"/>
        <v/>
      </c>
    </row>
    <row r="2061" spans="2:42">
      <c r="B2061" s="834" t="str">
        <f t="shared" si="96"/>
        <v>|||</v>
      </c>
      <c r="H2061" s="835">
        <f t="shared" si="98"/>
        <v>31</v>
      </c>
      <c r="AP2061" s="831" t="str">
        <f t="shared" si="97"/>
        <v/>
      </c>
    </row>
    <row r="2062" spans="2:42">
      <c r="B2062" s="834" t="str">
        <f t="shared" si="96"/>
        <v>|||</v>
      </c>
      <c r="H2062" s="835">
        <f t="shared" si="98"/>
        <v>31</v>
      </c>
      <c r="AP2062" s="831" t="str">
        <f t="shared" si="97"/>
        <v/>
      </c>
    </row>
    <row r="2063" spans="2:42">
      <c r="B2063" s="834" t="str">
        <f t="shared" si="96"/>
        <v>|||</v>
      </c>
      <c r="H2063" s="835">
        <f t="shared" si="98"/>
        <v>31</v>
      </c>
      <c r="AP2063" s="831" t="str">
        <f t="shared" si="97"/>
        <v/>
      </c>
    </row>
    <row r="2064" spans="2:42">
      <c r="B2064" s="834" t="str">
        <f t="shared" si="96"/>
        <v>|||</v>
      </c>
      <c r="H2064" s="835">
        <f t="shared" si="98"/>
        <v>31</v>
      </c>
      <c r="AP2064" s="831" t="str">
        <f t="shared" si="97"/>
        <v/>
      </c>
    </row>
    <row r="2065" spans="2:42">
      <c r="B2065" s="834" t="str">
        <f t="shared" si="96"/>
        <v>|||</v>
      </c>
      <c r="H2065" s="835">
        <f t="shared" si="98"/>
        <v>31</v>
      </c>
      <c r="AP2065" s="831" t="str">
        <f t="shared" si="97"/>
        <v/>
      </c>
    </row>
    <row r="2066" spans="2:42">
      <c r="B2066" s="834" t="str">
        <f t="shared" si="96"/>
        <v>|||</v>
      </c>
      <c r="H2066" s="835">
        <f t="shared" si="98"/>
        <v>31</v>
      </c>
      <c r="AP2066" s="831" t="str">
        <f t="shared" si="97"/>
        <v/>
      </c>
    </row>
    <row r="2067" spans="2:42">
      <c r="B2067" s="834" t="str">
        <f t="shared" si="96"/>
        <v>|||</v>
      </c>
      <c r="H2067" s="835">
        <f t="shared" si="98"/>
        <v>31</v>
      </c>
      <c r="AP2067" s="831" t="str">
        <f t="shared" si="97"/>
        <v/>
      </c>
    </row>
    <row r="2068" spans="2:42">
      <c r="B2068" s="834" t="str">
        <f t="shared" si="96"/>
        <v>|||</v>
      </c>
      <c r="H2068" s="835">
        <f t="shared" si="98"/>
        <v>31</v>
      </c>
      <c r="AP2068" s="831" t="str">
        <f t="shared" si="97"/>
        <v/>
      </c>
    </row>
    <row r="2069" spans="2:42">
      <c r="B2069" s="834" t="str">
        <f t="shared" si="96"/>
        <v>|||</v>
      </c>
      <c r="H2069" s="835">
        <f t="shared" si="98"/>
        <v>31</v>
      </c>
      <c r="AP2069" s="831" t="str">
        <f t="shared" si="97"/>
        <v/>
      </c>
    </row>
    <row r="2070" spans="2:42">
      <c r="B2070" s="834" t="str">
        <f t="shared" si="96"/>
        <v>|||</v>
      </c>
      <c r="H2070" s="835">
        <f t="shared" si="98"/>
        <v>31</v>
      </c>
      <c r="AP2070" s="831" t="str">
        <f t="shared" si="97"/>
        <v/>
      </c>
    </row>
    <row r="2071" spans="2:42">
      <c r="B2071" s="834" t="str">
        <f t="shared" si="96"/>
        <v>|||</v>
      </c>
      <c r="H2071" s="835">
        <f t="shared" si="98"/>
        <v>31</v>
      </c>
      <c r="AP2071" s="831" t="str">
        <f t="shared" si="97"/>
        <v/>
      </c>
    </row>
    <row r="2072" spans="2:42">
      <c r="B2072" s="834" t="str">
        <f t="shared" si="96"/>
        <v>|||</v>
      </c>
      <c r="H2072" s="835">
        <f t="shared" si="98"/>
        <v>31</v>
      </c>
      <c r="AP2072" s="831" t="str">
        <f t="shared" si="97"/>
        <v/>
      </c>
    </row>
    <row r="2073" spans="2:42">
      <c r="B2073" s="834" t="str">
        <f t="shared" si="96"/>
        <v>|||</v>
      </c>
      <c r="H2073" s="835">
        <f t="shared" si="98"/>
        <v>31</v>
      </c>
      <c r="AP2073" s="831" t="str">
        <f t="shared" si="97"/>
        <v/>
      </c>
    </row>
    <row r="2074" spans="2:42">
      <c r="B2074" s="834" t="str">
        <f t="shared" si="96"/>
        <v>|||</v>
      </c>
      <c r="H2074" s="835">
        <f t="shared" si="98"/>
        <v>31</v>
      </c>
      <c r="AP2074" s="831" t="str">
        <f t="shared" si="97"/>
        <v/>
      </c>
    </row>
    <row r="2075" spans="2:42">
      <c r="B2075" s="834" t="str">
        <f t="shared" si="96"/>
        <v>|||</v>
      </c>
      <c r="H2075" s="835">
        <f t="shared" si="98"/>
        <v>31</v>
      </c>
      <c r="AP2075" s="831" t="str">
        <f t="shared" si="97"/>
        <v/>
      </c>
    </row>
    <row r="2076" spans="2:42">
      <c r="B2076" s="834" t="str">
        <f t="shared" si="96"/>
        <v>|||</v>
      </c>
      <c r="H2076" s="835">
        <f t="shared" si="98"/>
        <v>31</v>
      </c>
      <c r="AP2076" s="831" t="str">
        <f t="shared" si="97"/>
        <v/>
      </c>
    </row>
    <row r="2077" spans="2:42">
      <c r="B2077" s="834" t="str">
        <f t="shared" si="96"/>
        <v>|||</v>
      </c>
      <c r="H2077" s="835">
        <f t="shared" si="98"/>
        <v>31</v>
      </c>
      <c r="AP2077" s="831" t="str">
        <f t="shared" si="97"/>
        <v/>
      </c>
    </row>
    <row r="2078" spans="2:42">
      <c r="B2078" s="834" t="str">
        <f t="shared" si="96"/>
        <v>|||</v>
      </c>
      <c r="H2078" s="835">
        <f t="shared" si="98"/>
        <v>31</v>
      </c>
      <c r="AP2078" s="831" t="str">
        <f t="shared" si="97"/>
        <v/>
      </c>
    </row>
    <row r="2079" spans="2:42">
      <c r="B2079" s="834" t="str">
        <f t="shared" si="96"/>
        <v>|||</v>
      </c>
      <c r="H2079" s="835">
        <f t="shared" si="98"/>
        <v>31</v>
      </c>
      <c r="AP2079" s="831" t="str">
        <f t="shared" si="97"/>
        <v/>
      </c>
    </row>
    <row r="2080" spans="2:42">
      <c r="B2080" s="834" t="str">
        <f t="shared" si="96"/>
        <v>|||</v>
      </c>
      <c r="H2080" s="835">
        <f t="shared" si="98"/>
        <v>31</v>
      </c>
      <c r="AP2080" s="831" t="str">
        <f t="shared" si="97"/>
        <v/>
      </c>
    </row>
    <row r="2081" spans="2:42">
      <c r="B2081" s="834" t="str">
        <f t="shared" si="96"/>
        <v>|||</v>
      </c>
      <c r="H2081" s="835">
        <f t="shared" si="98"/>
        <v>31</v>
      </c>
      <c r="AP2081" s="831" t="str">
        <f t="shared" si="97"/>
        <v/>
      </c>
    </row>
    <row r="2082" spans="2:42">
      <c r="B2082" s="834" t="str">
        <f t="shared" si="96"/>
        <v>|||</v>
      </c>
      <c r="H2082" s="835">
        <f t="shared" si="98"/>
        <v>31</v>
      </c>
      <c r="AP2082" s="831" t="str">
        <f t="shared" si="97"/>
        <v/>
      </c>
    </row>
    <row r="2083" spans="2:42">
      <c r="B2083" s="834" t="str">
        <f t="shared" si="96"/>
        <v>|||</v>
      </c>
      <c r="H2083" s="835">
        <f t="shared" si="98"/>
        <v>31</v>
      </c>
      <c r="AP2083" s="831" t="str">
        <f t="shared" si="97"/>
        <v/>
      </c>
    </row>
    <row r="2084" spans="2:42">
      <c r="B2084" s="834" t="str">
        <f t="shared" si="96"/>
        <v>|||</v>
      </c>
      <c r="H2084" s="835">
        <f t="shared" si="98"/>
        <v>31</v>
      </c>
      <c r="AP2084" s="831" t="str">
        <f t="shared" si="97"/>
        <v/>
      </c>
    </row>
    <row r="2085" spans="2:42">
      <c r="B2085" s="834" t="str">
        <f t="shared" si="96"/>
        <v>|||</v>
      </c>
      <c r="H2085" s="835">
        <f t="shared" si="98"/>
        <v>31</v>
      </c>
      <c r="AP2085" s="831" t="str">
        <f t="shared" si="97"/>
        <v/>
      </c>
    </row>
    <row r="2086" spans="2:42">
      <c r="B2086" s="834" t="str">
        <f t="shared" si="96"/>
        <v>|||</v>
      </c>
      <c r="H2086" s="835">
        <f t="shared" si="98"/>
        <v>31</v>
      </c>
      <c r="AP2086" s="831" t="str">
        <f t="shared" si="97"/>
        <v/>
      </c>
    </row>
    <row r="2087" spans="2:42">
      <c r="B2087" s="834" t="str">
        <f t="shared" si="96"/>
        <v>|||</v>
      </c>
      <c r="H2087" s="835">
        <f t="shared" si="98"/>
        <v>31</v>
      </c>
      <c r="AP2087" s="831" t="str">
        <f t="shared" si="97"/>
        <v/>
      </c>
    </row>
    <row r="2088" spans="2:42">
      <c r="B2088" s="834" t="str">
        <f t="shared" si="96"/>
        <v>|||</v>
      </c>
      <c r="H2088" s="835">
        <f t="shared" si="98"/>
        <v>31</v>
      </c>
      <c r="AP2088" s="831" t="str">
        <f t="shared" si="97"/>
        <v/>
      </c>
    </row>
    <row r="2089" spans="2:42">
      <c r="B2089" s="834" t="str">
        <f t="shared" si="96"/>
        <v>|||</v>
      </c>
      <c r="H2089" s="835">
        <f t="shared" si="98"/>
        <v>31</v>
      </c>
      <c r="AP2089" s="831" t="str">
        <f t="shared" si="97"/>
        <v/>
      </c>
    </row>
    <row r="2090" spans="2:42">
      <c r="B2090" s="834" t="str">
        <f t="shared" si="96"/>
        <v>|||</v>
      </c>
      <c r="H2090" s="835">
        <f t="shared" si="98"/>
        <v>31</v>
      </c>
      <c r="AP2090" s="831" t="str">
        <f t="shared" si="97"/>
        <v/>
      </c>
    </row>
    <row r="2091" spans="2:42">
      <c r="B2091" s="834" t="str">
        <f t="shared" si="96"/>
        <v>|||</v>
      </c>
      <c r="H2091" s="835">
        <f t="shared" si="98"/>
        <v>31</v>
      </c>
      <c r="AP2091" s="831" t="str">
        <f t="shared" si="97"/>
        <v/>
      </c>
    </row>
    <row r="2092" spans="2:42">
      <c r="B2092" s="834" t="str">
        <f t="shared" si="96"/>
        <v>|||</v>
      </c>
      <c r="H2092" s="835">
        <f t="shared" si="98"/>
        <v>31</v>
      </c>
      <c r="AP2092" s="831" t="str">
        <f t="shared" si="97"/>
        <v/>
      </c>
    </row>
    <row r="2093" spans="2:42">
      <c r="B2093" s="834" t="str">
        <f t="shared" si="96"/>
        <v>|||</v>
      </c>
      <c r="H2093" s="835">
        <f t="shared" si="98"/>
        <v>31</v>
      </c>
      <c r="AP2093" s="831" t="str">
        <f t="shared" si="97"/>
        <v/>
      </c>
    </row>
    <row r="2094" spans="2:42">
      <c r="B2094" s="834" t="str">
        <f t="shared" si="96"/>
        <v>|||</v>
      </c>
      <c r="H2094" s="835">
        <f t="shared" si="98"/>
        <v>31</v>
      </c>
      <c r="AP2094" s="831" t="str">
        <f t="shared" si="97"/>
        <v/>
      </c>
    </row>
    <row r="2095" spans="2:42">
      <c r="B2095" s="834" t="str">
        <f t="shared" si="96"/>
        <v>|||</v>
      </c>
      <c r="H2095" s="835">
        <f t="shared" si="98"/>
        <v>31</v>
      </c>
      <c r="AP2095" s="831" t="str">
        <f t="shared" si="97"/>
        <v/>
      </c>
    </row>
    <row r="2096" spans="2:42">
      <c r="B2096" s="834" t="str">
        <f t="shared" si="96"/>
        <v>|||</v>
      </c>
      <c r="H2096" s="835">
        <f t="shared" si="98"/>
        <v>31</v>
      </c>
      <c r="AP2096" s="831" t="str">
        <f t="shared" si="97"/>
        <v/>
      </c>
    </row>
    <row r="2097" spans="2:42">
      <c r="B2097" s="834" t="str">
        <f t="shared" si="96"/>
        <v>|||</v>
      </c>
      <c r="H2097" s="835">
        <f t="shared" si="98"/>
        <v>31</v>
      </c>
      <c r="AP2097" s="831" t="str">
        <f t="shared" si="97"/>
        <v/>
      </c>
    </row>
    <row r="2098" spans="2:42">
      <c r="B2098" s="834" t="str">
        <f t="shared" si="96"/>
        <v>|||</v>
      </c>
      <c r="H2098" s="835">
        <f t="shared" si="98"/>
        <v>31</v>
      </c>
      <c r="AP2098" s="831" t="str">
        <f t="shared" si="97"/>
        <v/>
      </c>
    </row>
    <row r="2099" spans="2:42">
      <c r="B2099" s="834" t="str">
        <f t="shared" si="96"/>
        <v>|||</v>
      </c>
      <c r="H2099" s="835">
        <f t="shared" si="98"/>
        <v>31</v>
      </c>
      <c r="AP2099" s="831" t="str">
        <f t="shared" si="97"/>
        <v/>
      </c>
    </row>
    <row r="2100" spans="2:42">
      <c r="B2100" s="834" t="str">
        <f t="shared" si="96"/>
        <v>|||</v>
      </c>
      <c r="H2100" s="835">
        <f t="shared" si="98"/>
        <v>31</v>
      </c>
      <c r="AP2100" s="831" t="str">
        <f t="shared" si="97"/>
        <v/>
      </c>
    </row>
    <row r="2101" spans="2:42">
      <c r="B2101" s="834" t="str">
        <f t="shared" si="96"/>
        <v>|||</v>
      </c>
      <c r="H2101" s="835">
        <f t="shared" si="98"/>
        <v>31</v>
      </c>
      <c r="AP2101" s="831" t="str">
        <f t="shared" si="97"/>
        <v/>
      </c>
    </row>
    <row r="2102" spans="2:42">
      <c r="B2102" s="834" t="str">
        <f t="shared" si="96"/>
        <v>|||</v>
      </c>
      <c r="H2102" s="835">
        <f t="shared" si="98"/>
        <v>31</v>
      </c>
      <c r="AP2102" s="831" t="str">
        <f t="shared" si="97"/>
        <v/>
      </c>
    </row>
    <row r="2103" spans="2:42">
      <c r="B2103" s="834" t="str">
        <f t="shared" si="96"/>
        <v>|||</v>
      </c>
      <c r="H2103" s="835">
        <f t="shared" si="98"/>
        <v>31</v>
      </c>
      <c r="AP2103" s="831" t="str">
        <f t="shared" si="97"/>
        <v/>
      </c>
    </row>
    <row r="2104" spans="2:42">
      <c r="B2104" s="834" t="str">
        <f t="shared" si="96"/>
        <v>|||</v>
      </c>
      <c r="H2104" s="835">
        <f t="shared" si="98"/>
        <v>31</v>
      </c>
      <c r="AP2104" s="831" t="str">
        <f t="shared" si="97"/>
        <v/>
      </c>
    </row>
    <row r="2105" spans="2:42">
      <c r="B2105" s="834" t="str">
        <f t="shared" si="96"/>
        <v>|||</v>
      </c>
      <c r="H2105" s="835">
        <f t="shared" si="98"/>
        <v>31</v>
      </c>
      <c r="AP2105" s="831" t="str">
        <f t="shared" si="97"/>
        <v/>
      </c>
    </row>
    <row r="2106" spans="2:42">
      <c r="B2106" s="834" t="str">
        <f t="shared" si="96"/>
        <v>|||</v>
      </c>
      <c r="H2106" s="835">
        <f t="shared" si="98"/>
        <v>31</v>
      </c>
      <c r="AP2106" s="831" t="str">
        <f t="shared" si="97"/>
        <v/>
      </c>
    </row>
    <row r="2107" spans="2:42">
      <c r="B2107" s="834" t="str">
        <f t="shared" si="96"/>
        <v>|||</v>
      </c>
      <c r="H2107" s="835">
        <f t="shared" si="98"/>
        <v>31</v>
      </c>
      <c r="AP2107" s="831" t="str">
        <f t="shared" si="97"/>
        <v/>
      </c>
    </row>
    <row r="2108" spans="2:42">
      <c r="B2108" s="834" t="str">
        <f t="shared" si="96"/>
        <v>|||</v>
      </c>
      <c r="H2108" s="835">
        <f t="shared" si="98"/>
        <v>31</v>
      </c>
      <c r="AP2108" s="831" t="str">
        <f t="shared" si="97"/>
        <v/>
      </c>
    </row>
    <row r="2109" spans="2:42">
      <c r="B2109" s="834" t="str">
        <f t="shared" si="96"/>
        <v>|||</v>
      </c>
      <c r="H2109" s="835">
        <f t="shared" si="98"/>
        <v>31</v>
      </c>
      <c r="AP2109" s="831" t="str">
        <f t="shared" si="97"/>
        <v/>
      </c>
    </row>
    <row r="2110" spans="2:42">
      <c r="B2110" s="834" t="str">
        <f t="shared" si="96"/>
        <v>|||</v>
      </c>
      <c r="H2110" s="835">
        <f t="shared" si="98"/>
        <v>31</v>
      </c>
      <c r="AP2110" s="831" t="str">
        <f t="shared" si="97"/>
        <v/>
      </c>
    </row>
    <row r="2111" spans="2:42">
      <c r="B2111" s="834" t="str">
        <f t="shared" si="96"/>
        <v>|||</v>
      </c>
      <c r="H2111" s="835">
        <f t="shared" si="98"/>
        <v>31</v>
      </c>
      <c r="AP2111" s="831" t="str">
        <f t="shared" si="97"/>
        <v/>
      </c>
    </row>
    <row r="2112" spans="2:42">
      <c r="B2112" s="834" t="str">
        <f t="shared" si="96"/>
        <v>|||</v>
      </c>
      <c r="H2112" s="835">
        <f t="shared" si="98"/>
        <v>31</v>
      </c>
      <c r="AP2112" s="831" t="str">
        <f t="shared" si="97"/>
        <v/>
      </c>
    </row>
    <row r="2113" spans="2:42">
      <c r="B2113" s="834" t="str">
        <f t="shared" si="96"/>
        <v>|||</v>
      </c>
      <c r="H2113" s="835">
        <f t="shared" si="98"/>
        <v>31</v>
      </c>
      <c r="AP2113" s="831" t="str">
        <f t="shared" si="97"/>
        <v/>
      </c>
    </row>
    <row r="2114" spans="2:42">
      <c r="B2114" s="834" t="str">
        <f t="shared" si="96"/>
        <v>|||</v>
      </c>
      <c r="H2114" s="835">
        <f t="shared" si="98"/>
        <v>31</v>
      </c>
      <c r="AP2114" s="831" t="str">
        <f t="shared" si="97"/>
        <v/>
      </c>
    </row>
    <row r="2115" spans="2:42">
      <c r="B2115" s="834" t="str">
        <f t="shared" ref="B2115:B2178" si="99">C2115&amp;"|"&amp;D2115&amp;"|"&amp;E2115&amp;"|"&amp;F2115</f>
        <v>|||</v>
      </c>
      <c r="H2115" s="835">
        <f t="shared" si="98"/>
        <v>31</v>
      </c>
      <c r="AP2115" s="831" t="str">
        <f t="shared" ref="AP2115:AP2178" si="100">IF(AX2115&lt;&gt;"",IF(OR(AX2115=3,AX2115=4),"Equity","Debt"),"")</f>
        <v/>
      </c>
    </row>
    <row r="2116" spans="2:42">
      <c r="B2116" s="834" t="str">
        <f t="shared" si="99"/>
        <v>|||</v>
      </c>
      <c r="H2116" s="835">
        <f t="shared" ref="H2116:H2179" si="101">EOMONTH(L2116,0)</f>
        <v>31</v>
      </c>
      <c r="AP2116" s="831" t="str">
        <f t="shared" si="100"/>
        <v/>
      </c>
    </row>
    <row r="2117" spans="2:42">
      <c r="B2117" s="834" t="str">
        <f t="shared" si="99"/>
        <v>|||</v>
      </c>
      <c r="H2117" s="835">
        <f t="shared" si="101"/>
        <v>31</v>
      </c>
      <c r="AP2117" s="831" t="str">
        <f t="shared" si="100"/>
        <v/>
      </c>
    </row>
    <row r="2118" spans="2:42">
      <c r="B2118" s="834" t="str">
        <f t="shared" si="99"/>
        <v>|||</v>
      </c>
      <c r="H2118" s="835">
        <f t="shared" si="101"/>
        <v>31</v>
      </c>
      <c r="AP2118" s="831" t="str">
        <f t="shared" si="100"/>
        <v/>
      </c>
    </row>
    <row r="2119" spans="2:42">
      <c r="B2119" s="834" t="str">
        <f t="shared" si="99"/>
        <v>|||</v>
      </c>
      <c r="H2119" s="835">
        <f t="shared" si="101"/>
        <v>31</v>
      </c>
      <c r="AP2119" s="831" t="str">
        <f t="shared" si="100"/>
        <v/>
      </c>
    </row>
    <row r="2120" spans="2:42">
      <c r="B2120" s="834" t="str">
        <f t="shared" si="99"/>
        <v>|||</v>
      </c>
      <c r="H2120" s="835">
        <f t="shared" si="101"/>
        <v>31</v>
      </c>
      <c r="AP2120" s="831" t="str">
        <f t="shared" si="100"/>
        <v/>
      </c>
    </row>
    <row r="2121" spans="2:42">
      <c r="B2121" s="834" t="str">
        <f t="shared" si="99"/>
        <v>|||</v>
      </c>
      <c r="H2121" s="835">
        <f t="shared" si="101"/>
        <v>31</v>
      </c>
      <c r="AP2121" s="831" t="str">
        <f t="shared" si="100"/>
        <v/>
      </c>
    </row>
    <row r="2122" spans="2:42">
      <c r="B2122" s="834" t="str">
        <f t="shared" si="99"/>
        <v>|||</v>
      </c>
      <c r="H2122" s="835">
        <f t="shared" si="101"/>
        <v>31</v>
      </c>
      <c r="AP2122" s="831" t="str">
        <f t="shared" si="100"/>
        <v/>
      </c>
    </row>
    <row r="2123" spans="2:42">
      <c r="B2123" s="834" t="str">
        <f t="shared" si="99"/>
        <v>|||</v>
      </c>
      <c r="H2123" s="835">
        <f t="shared" si="101"/>
        <v>31</v>
      </c>
      <c r="AP2123" s="831" t="str">
        <f t="shared" si="100"/>
        <v/>
      </c>
    </row>
    <row r="2124" spans="2:42">
      <c r="B2124" s="834" t="str">
        <f t="shared" si="99"/>
        <v>|||</v>
      </c>
      <c r="H2124" s="835">
        <f t="shared" si="101"/>
        <v>31</v>
      </c>
      <c r="AP2124" s="831" t="str">
        <f t="shared" si="100"/>
        <v/>
      </c>
    </row>
    <row r="2125" spans="2:42">
      <c r="B2125" s="834" t="str">
        <f t="shared" si="99"/>
        <v>|||</v>
      </c>
      <c r="H2125" s="835">
        <f t="shared" si="101"/>
        <v>31</v>
      </c>
      <c r="AP2125" s="831" t="str">
        <f t="shared" si="100"/>
        <v/>
      </c>
    </row>
    <row r="2126" spans="2:42">
      <c r="B2126" s="834" t="str">
        <f t="shared" si="99"/>
        <v>|||</v>
      </c>
      <c r="H2126" s="835">
        <f t="shared" si="101"/>
        <v>31</v>
      </c>
      <c r="AP2126" s="831" t="str">
        <f t="shared" si="100"/>
        <v/>
      </c>
    </row>
    <row r="2127" spans="2:42">
      <c r="B2127" s="834" t="str">
        <f t="shared" si="99"/>
        <v>|||</v>
      </c>
      <c r="H2127" s="835">
        <f t="shared" si="101"/>
        <v>31</v>
      </c>
      <c r="AP2127" s="831" t="str">
        <f t="shared" si="100"/>
        <v/>
      </c>
    </row>
    <row r="2128" spans="2:42">
      <c r="B2128" s="834" t="str">
        <f t="shared" si="99"/>
        <v>|||</v>
      </c>
      <c r="H2128" s="835">
        <f t="shared" si="101"/>
        <v>31</v>
      </c>
      <c r="AP2128" s="831" t="str">
        <f t="shared" si="100"/>
        <v/>
      </c>
    </row>
    <row r="2129" spans="2:42">
      <c r="B2129" s="834" t="str">
        <f t="shared" si="99"/>
        <v>|||</v>
      </c>
      <c r="H2129" s="835">
        <f t="shared" si="101"/>
        <v>31</v>
      </c>
      <c r="AP2129" s="831" t="str">
        <f t="shared" si="100"/>
        <v/>
      </c>
    </row>
    <row r="2130" spans="2:42">
      <c r="B2130" s="834" t="str">
        <f t="shared" si="99"/>
        <v>|||</v>
      </c>
      <c r="H2130" s="835">
        <f t="shared" si="101"/>
        <v>31</v>
      </c>
      <c r="AP2130" s="831" t="str">
        <f t="shared" si="100"/>
        <v/>
      </c>
    </row>
    <row r="2131" spans="2:42">
      <c r="B2131" s="834" t="str">
        <f t="shared" si="99"/>
        <v>|||</v>
      </c>
      <c r="H2131" s="835">
        <f t="shared" si="101"/>
        <v>31</v>
      </c>
      <c r="AP2131" s="831" t="str">
        <f t="shared" si="100"/>
        <v/>
      </c>
    </row>
    <row r="2132" spans="2:42">
      <c r="B2132" s="834" t="str">
        <f t="shared" si="99"/>
        <v>|||</v>
      </c>
      <c r="H2132" s="835">
        <f t="shared" si="101"/>
        <v>31</v>
      </c>
      <c r="AP2132" s="831" t="str">
        <f t="shared" si="100"/>
        <v/>
      </c>
    </row>
    <row r="2133" spans="2:42">
      <c r="B2133" s="834" t="str">
        <f t="shared" si="99"/>
        <v>|||</v>
      </c>
      <c r="H2133" s="835">
        <f t="shared" si="101"/>
        <v>31</v>
      </c>
      <c r="AP2133" s="831" t="str">
        <f t="shared" si="100"/>
        <v/>
      </c>
    </row>
    <row r="2134" spans="2:42">
      <c r="B2134" s="834" t="str">
        <f t="shared" si="99"/>
        <v>|||</v>
      </c>
      <c r="H2134" s="835">
        <f t="shared" si="101"/>
        <v>31</v>
      </c>
      <c r="AP2134" s="831" t="str">
        <f t="shared" si="100"/>
        <v/>
      </c>
    </row>
    <row r="2135" spans="2:42">
      <c r="B2135" s="834" t="str">
        <f t="shared" si="99"/>
        <v>|||</v>
      </c>
      <c r="H2135" s="835">
        <f t="shared" si="101"/>
        <v>31</v>
      </c>
      <c r="AP2135" s="831" t="str">
        <f t="shared" si="100"/>
        <v/>
      </c>
    </row>
    <row r="2136" spans="2:42">
      <c r="B2136" s="834" t="str">
        <f t="shared" si="99"/>
        <v>|||</v>
      </c>
      <c r="H2136" s="835">
        <f t="shared" si="101"/>
        <v>31</v>
      </c>
      <c r="AP2136" s="831" t="str">
        <f t="shared" si="100"/>
        <v/>
      </c>
    </row>
    <row r="2137" spans="2:42">
      <c r="B2137" s="834" t="str">
        <f t="shared" si="99"/>
        <v>|||</v>
      </c>
      <c r="H2137" s="835">
        <f t="shared" si="101"/>
        <v>31</v>
      </c>
      <c r="AP2137" s="831" t="str">
        <f t="shared" si="100"/>
        <v/>
      </c>
    </row>
    <row r="2138" spans="2:42">
      <c r="B2138" s="834" t="str">
        <f t="shared" si="99"/>
        <v>|||</v>
      </c>
      <c r="H2138" s="835">
        <f t="shared" si="101"/>
        <v>31</v>
      </c>
      <c r="AP2138" s="831" t="str">
        <f t="shared" si="100"/>
        <v/>
      </c>
    </row>
    <row r="2139" spans="2:42">
      <c r="B2139" s="834" t="str">
        <f t="shared" si="99"/>
        <v>|||</v>
      </c>
      <c r="H2139" s="835">
        <f t="shared" si="101"/>
        <v>31</v>
      </c>
      <c r="AP2139" s="831" t="str">
        <f t="shared" si="100"/>
        <v/>
      </c>
    </row>
    <row r="2140" spans="2:42">
      <c r="B2140" s="834" t="str">
        <f t="shared" si="99"/>
        <v>|||</v>
      </c>
      <c r="H2140" s="835">
        <f t="shared" si="101"/>
        <v>31</v>
      </c>
      <c r="AP2140" s="831" t="str">
        <f t="shared" si="100"/>
        <v/>
      </c>
    </row>
    <row r="2141" spans="2:42">
      <c r="B2141" s="834" t="str">
        <f t="shared" si="99"/>
        <v>|||</v>
      </c>
      <c r="H2141" s="835">
        <f t="shared" si="101"/>
        <v>31</v>
      </c>
      <c r="AP2141" s="831" t="str">
        <f t="shared" si="100"/>
        <v/>
      </c>
    </row>
    <row r="2142" spans="2:42">
      <c r="B2142" s="834" t="str">
        <f t="shared" si="99"/>
        <v>|||</v>
      </c>
      <c r="H2142" s="835">
        <f t="shared" si="101"/>
        <v>31</v>
      </c>
      <c r="AP2142" s="831" t="str">
        <f t="shared" si="100"/>
        <v/>
      </c>
    </row>
    <row r="2143" spans="2:42">
      <c r="B2143" s="834" t="str">
        <f t="shared" si="99"/>
        <v>|||</v>
      </c>
      <c r="H2143" s="835">
        <f t="shared" si="101"/>
        <v>31</v>
      </c>
      <c r="AP2143" s="831" t="str">
        <f t="shared" si="100"/>
        <v/>
      </c>
    </row>
    <row r="2144" spans="2:42">
      <c r="B2144" s="834" t="str">
        <f t="shared" si="99"/>
        <v>|||</v>
      </c>
      <c r="H2144" s="835">
        <f t="shared" si="101"/>
        <v>31</v>
      </c>
      <c r="AP2144" s="831" t="str">
        <f t="shared" si="100"/>
        <v/>
      </c>
    </row>
    <row r="2145" spans="2:42">
      <c r="B2145" s="834" t="str">
        <f t="shared" si="99"/>
        <v>|||</v>
      </c>
      <c r="H2145" s="835">
        <f t="shared" si="101"/>
        <v>31</v>
      </c>
      <c r="AP2145" s="831" t="str">
        <f t="shared" si="100"/>
        <v/>
      </c>
    </row>
    <row r="2146" spans="2:42">
      <c r="B2146" s="834" t="str">
        <f t="shared" si="99"/>
        <v>|||</v>
      </c>
      <c r="H2146" s="835">
        <f t="shared" si="101"/>
        <v>31</v>
      </c>
      <c r="AP2146" s="831" t="str">
        <f t="shared" si="100"/>
        <v/>
      </c>
    </row>
    <row r="2147" spans="2:42">
      <c r="B2147" s="834" t="str">
        <f t="shared" si="99"/>
        <v>|||</v>
      </c>
      <c r="H2147" s="835">
        <f t="shared" si="101"/>
        <v>31</v>
      </c>
      <c r="AP2147" s="831" t="str">
        <f t="shared" si="100"/>
        <v/>
      </c>
    </row>
    <row r="2148" spans="2:42">
      <c r="B2148" s="834" t="str">
        <f t="shared" si="99"/>
        <v>|||</v>
      </c>
      <c r="H2148" s="835">
        <f t="shared" si="101"/>
        <v>31</v>
      </c>
      <c r="AP2148" s="831" t="str">
        <f t="shared" si="100"/>
        <v/>
      </c>
    </row>
    <row r="2149" spans="2:42">
      <c r="B2149" s="834" t="str">
        <f t="shared" si="99"/>
        <v>|||</v>
      </c>
      <c r="H2149" s="835">
        <f t="shared" si="101"/>
        <v>31</v>
      </c>
      <c r="AP2149" s="831" t="str">
        <f t="shared" si="100"/>
        <v/>
      </c>
    </row>
    <row r="2150" spans="2:42">
      <c r="B2150" s="834" t="str">
        <f t="shared" si="99"/>
        <v>|||</v>
      </c>
      <c r="H2150" s="835">
        <f t="shared" si="101"/>
        <v>31</v>
      </c>
      <c r="AP2150" s="831" t="str">
        <f t="shared" si="100"/>
        <v/>
      </c>
    </row>
    <row r="2151" spans="2:42">
      <c r="B2151" s="834" t="str">
        <f t="shared" si="99"/>
        <v>|||</v>
      </c>
      <c r="H2151" s="835">
        <f t="shared" si="101"/>
        <v>31</v>
      </c>
      <c r="AP2151" s="831" t="str">
        <f t="shared" si="100"/>
        <v/>
      </c>
    </row>
    <row r="2152" spans="2:42">
      <c r="B2152" s="834" t="str">
        <f t="shared" si="99"/>
        <v>|||</v>
      </c>
      <c r="H2152" s="835">
        <f t="shared" si="101"/>
        <v>31</v>
      </c>
      <c r="AP2152" s="831" t="str">
        <f t="shared" si="100"/>
        <v/>
      </c>
    </row>
    <row r="2153" spans="2:42">
      <c r="B2153" s="834" t="str">
        <f t="shared" si="99"/>
        <v>|||</v>
      </c>
      <c r="H2153" s="835">
        <f t="shared" si="101"/>
        <v>31</v>
      </c>
      <c r="AP2153" s="831" t="str">
        <f t="shared" si="100"/>
        <v/>
      </c>
    </row>
    <row r="2154" spans="2:42">
      <c r="B2154" s="834" t="str">
        <f t="shared" si="99"/>
        <v>|||</v>
      </c>
      <c r="H2154" s="835">
        <f t="shared" si="101"/>
        <v>31</v>
      </c>
      <c r="AP2154" s="831" t="str">
        <f t="shared" si="100"/>
        <v/>
      </c>
    </row>
    <row r="2155" spans="2:42">
      <c r="B2155" s="834" t="str">
        <f t="shared" si="99"/>
        <v>|||</v>
      </c>
      <c r="H2155" s="835">
        <f t="shared" si="101"/>
        <v>31</v>
      </c>
      <c r="AP2155" s="831" t="str">
        <f t="shared" si="100"/>
        <v/>
      </c>
    </row>
    <row r="2156" spans="2:42">
      <c r="B2156" s="834" t="str">
        <f t="shared" si="99"/>
        <v>|||</v>
      </c>
      <c r="H2156" s="835">
        <f t="shared" si="101"/>
        <v>31</v>
      </c>
      <c r="AP2156" s="831" t="str">
        <f t="shared" si="100"/>
        <v/>
      </c>
    </row>
    <row r="2157" spans="2:42">
      <c r="B2157" s="834" t="str">
        <f t="shared" si="99"/>
        <v>|||</v>
      </c>
      <c r="H2157" s="835">
        <f t="shared" si="101"/>
        <v>31</v>
      </c>
      <c r="AP2157" s="831" t="str">
        <f t="shared" si="100"/>
        <v/>
      </c>
    </row>
    <row r="2158" spans="2:42">
      <c r="B2158" s="834" t="str">
        <f t="shared" si="99"/>
        <v>|||</v>
      </c>
      <c r="H2158" s="835">
        <f t="shared" si="101"/>
        <v>31</v>
      </c>
      <c r="AP2158" s="831" t="str">
        <f t="shared" si="100"/>
        <v/>
      </c>
    </row>
    <row r="2159" spans="2:42">
      <c r="B2159" s="834" t="str">
        <f t="shared" si="99"/>
        <v>|||</v>
      </c>
      <c r="H2159" s="835">
        <f t="shared" si="101"/>
        <v>31</v>
      </c>
      <c r="AP2159" s="831" t="str">
        <f t="shared" si="100"/>
        <v/>
      </c>
    </row>
    <row r="2160" spans="2:42">
      <c r="B2160" s="834" t="str">
        <f t="shared" si="99"/>
        <v>|||</v>
      </c>
      <c r="H2160" s="835">
        <f t="shared" si="101"/>
        <v>31</v>
      </c>
      <c r="AP2160" s="831" t="str">
        <f t="shared" si="100"/>
        <v/>
      </c>
    </row>
    <row r="2161" spans="2:42">
      <c r="B2161" s="834" t="str">
        <f t="shared" si="99"/>
        <v>|||</v>
      </c>
      <c r="H2161" s="835">
        <f t="shared" si="101"/>
        <v>31</v>
      </c>
      <c r="AP2161" s="831" t="str">
        <f t="shared" si="100"/>
        <v/>
      </c>
    </row>
    <row r="2162" spans="2:42">
      <c r="B2162" s="834" t="str">
        <f t="shared" si="99"/>
        <v>|||</v>
      </c>
      <c r="H2162" s="835">
        <f t="shared" si="101"/>
        <v>31</v>
      </c>
      <c r="AP2162" s="831" t="str">
        <f t="shared" si="100"/>
        <v/>
      </c>
    </row>
    <row r="2163" spans="2:42">
      <c r="B2163" s="834" t="str">
        <f t="shared" si="99"/>
        <v>|||</v>
      </c>
      <c r="H2163" s="835">
        <f t="shared" si="101"/>
        <v>31</v>
      </c>
      <c r="AP2163" s="831" t="str">
        <f t="shared" si="100"/>
        <v/>
      </c>
    </row>
    <row r="2164" spans="2:42">
      <c r="B2164" s="834" t="str">
        <f t="shared" si="99"/>
        <v>|||</v>
      </c>
      <c r="H2164" s="835">
        <f t="shared" si="101"/>
        <v>31</v>
      </c>
      <c r="AP2164" s="831" t="str">
        <f t="shared" si="100"/>
        <v/>
      </c>
    </row>
    <row r="2165" spans="2:42">
      <c r="B2165" s="834" t="str">
        <f t="shared" si="99"/>
        <v>|||</v>
      </c>
      <c r="H2165" s="835">
        <f t="shared" si="101"/>
        <v>31</v>
      </c>
      <c r="AP2165" s="831" t="str">
        <f t="shared" si="100"/>
        <v/>
      </c>
    </row>
    <row r="2166" spans="2:42">
      <c r="B2166" s="834" t="str">
        <f t="shared" si="99"/>
        <v>|||</v>
      </c>
      <c r="H2166" s="835">
        <f t="shared" si="101"/>
        <v>31</v>
      </c>
      <c r="AP2166" s="831" t="str">
        <f t="shared" si="100"/>
        <v/>
      </c>
    </row>
    <row r="2167" spans="2:42">
      <c r="B2167" s="834" t="str">
        <f t="shared" si="99"/>
        <v>|||</v>
      </c>
      <c r="H2167" s="835">
        <f t="shared" si="101"/>
        <v>31</v>
      </c>
      <c r="AP2167" s="831" t="str">
        <f t="shared" si="100"/>
        <v/>
      </c>
    </row>
    <row r="2168" spans="2:42">
      <c r="B2168" s="834" t="str">
        <f t="shared" si="99"/>
        <v>|||</v>
      </c>
      <c r="H2168" s="835">
        <f t="shared" si="101"/>
        <v>31</v>
      </c>
      <c r="AP2168" s="831" t="str">
        <f t="shared" si="100"/>
        <v/>
      </c>
    </row>
    <row r="2169" spans="2:42">
      <c r="B2169" s="834" t="str">
        <f t="shared" si="99"/>
        <v>|||</v>
      </c>
      <c r="H2169" s="835">
        <f t="shared" si="101"/>
        <v>31</v>
      </c>
      <c r="AP2169" s="831" t="str">
        <f t="shared" si="100"/>
        <v/>
      </c>
    </row>
    <row r="2170" spans="2:42">
      <c r="B2170" s="834" t="str">
        <f t="shared" si="99"/>
        <v>|||</v>
      </c>
      <c r="H2170" s="835">
        <f t="shared" si="101"/>
        <v>31</v>
      </c>
      <c r="AP2170" s="831" t="str">
        <f t="shared" si="100"/>
        <v/>
      </c>
    </row>
    <row r="2171" spans="2:42">
      <c r="B2171" s="834" t="str">
        <f t="shared" si="99"/>
        <v>|||</v>
      </c>
      <c r="H2171" s="835">
        <f t="shared" si="101"/>
        <v>31</v>
      </c>
      <c r="AP2171" s="831" t="str">
        <f t="shared" si="100"/>
        <v/>
      </c>
    </row>
    <row r="2172" spans="2:42">
      <c r="B2172" s="834" t="str">
        <f t="shared" si="99"/>
        <v>|||</v>
      </c>
      <c r="H2172" s="835">
        <f t="shared" si="101"/>
        <v>31</v>
      </c>
      <c r="AP2172" s="831" t="str">
        <f t="shared" si="100"/>
        <v/>
      </c>
    </row>
    <row r="2173" spans="2:42">
      <c r="B2173" s="834" t="str">
        <f t="shared" si="99"/>
        <v>|||</v>
      </c>
      <c r="H2173" s="835">
        <f t="shared" si="101"/>
        <v>31</v>
      </c>
      <c r="AP2173" s="831" t="str">
        <f t="shared" si="100"/>
        <v/>
      </c>
    </row>
    <row r="2174" spans="2:42">
      <c r="B2174" s="834" t="str">
        <f t="shared" si="99"/>
        <v>|||</v>
      </c>
      <c r="H2174" s="835">
        <f t="shared" si="101"/>
        <v>31</v>
      </c>
      <c r="AP2174" s="831" t="str">
        <f t="shared" si="100"/>
        <v/>
      </c>
    </row>
    <row r="2175" spans="2:42">
      <c r="B2175" s="834" t="str">
        <f t="shared" si="99"/>
        <v>|||</v>
      </c>
      <c r="H2175" s="835">
        <f t="shared" si="101"/>
        <v>31</v>
      </c>
      <c r="AP2175" s="831" t="str">
        <f t="shared" si="100"/>
        <v/>
      </c>
    </row>
    <row r="2176" spans="2:42">
      <c r="B2176" s="834" t="str">
        <f t="shared" si="99"/>
        <v>|||</v>
      </c>
      <c r="H2176" s="835">
        <f t="shared" si="101"/>
        <v>31</v>
      </c>
      <c r="AP2176" s="831" t="str">
        <f t="shared" si="100"/>
        <v/>
      </c>
    </row>
    <row r="2177" spans="2:42">
      <c r="B2177" s="834" t="str">
        <f t="shared" si="99"/>
        <v>|||</v>
      </c>
      <c r="H2177" s="835">
        <f t="shared" si="101"/>
        <v>31</v>
      </c>
      <c r="AP2177" s="831" t="str">
        <f t="shared" si="100"/>
        <v/>
      </c>
    </row>
    <row r="2178" spans="2:42">
      <c r="B2178" s="834" t="str">
        <f t="shared" si="99"/>
        <v>|||</v>
      </c>
      <c r="H2178" s="835">
        <f t="shared" si="101"/>
        <v>31</v>
      </c>
      <c r="AP2178" s="831" t="str">
        <f t="shared" si="100"/>
        <v/>
      </c>
    </row>
    <row r="2179" spans="2:42">
      <c r="B2179" s="834" t="str">
        <f t="shared" ref="B2179:B2242" si="102">C2179&amp;"|"&amp;D2179&amp;"|"&amp;E2179&amp;"|"&amp;F2179</f>
        <v>|||</v>
      </c>
      <c r="H2179" s="835">
        <f t="shared" si="101"/>
        <v>31</v>
      </c>
      <c r="AP2179" s="831" t="str">
        <f t="shared" ref="AP2179:AP2242" si="103">IF(AX2179&lt;&gt;"",IF(OR(AX2179=3,AX2179=4),"Equity","Debt"),"")</f>
        <v/>
      </c>
    </row>
    <row r="2180" spans="2:42">
      <c r="B2180" s="834" t="str">
        <f t="shared" si="102"/>
        <v>|||</v>
      </c>
      <c r="H2180" s="835">
        <f t="shared" ref="H2180:H2243" si="104">EOMONTH(L2180,0)</f>
        <v>31</v>
      </c>
      <c r="AP2180" s="831" t="str">
        <f t="shared" si="103"/>
        <v/>
      </c>
    </row>
    <row r="2181" spans="2:42">
      <c r="B2181" s="834" t="str">
        <f t="shared" si="102"/>
        <v>|||</v>
      </c>
      <c r="H2181" s="835">
        <f t="shared" si="104"/>
        <v>31</v>
      </c>
      <c r="AP2181" s="831" t="str">
        <f t="shared" si="103"/>
        <v/>
      </c>
    </row>
    <row r="2182" spans="2:42">
      <c r="B2182" s="834" t="str">
        <f t="shared" si="102"/>
        <v>|||</v>
      </c>
      <c r="H2182" s="835">
        <f t="shared" si="104"/>
        <v>31</v>
      </c>
      <c r="AP2182" s="831" t="str">
        <f t="shared" si="103"/>
        <v/>
      </c>
    </row>
    <row r="2183" spans="2:42">
      <c r="B2183" s="834" t="str">
        <f t="shared" si="102"/>
        <v>|||</v>
      </c>
      <c r="H2183" s="835">
        <f t="shared" si="104"/>
        <v>31</v>
      </c>
      <c r="AP2183" s="831" t="str">
        <f t="shared" si="103"/>
        <v/>
      </c>
    </row>
    <row r="2184" spans="2:42">
      <c r="B2184" s="834" t="str">
        <f t="shared" si="102"/>
        <v>|||</v>
      </c>
      <c r="H2184" s="835">
        <f t="shared" si="104"/>
        <v>31</v>
      </c>
      <c r="AP2184" s="831" t="str">
        <f t="shared" si="103"/>
        <v/>
      </c>
    </row>
    <row r="2185" spans="2:42">
      <c r="B2185" s="834" t="str">
        <f t="shared" si="102"/>
        <v>|||</v>
      </c>
      <c r="H2185" s="835">
        <f t="shared" si="104"/>
        <v>31</v>
      </c>
      <c r="AP2185" s="831" t="str">
        <f t="shared" si="103"/>
        <v/>
      </c>
    </row>
    <row r="2186" spans="2:42">
      <c r="B2186" s="834" t="str">
        <f t="shared" si="102"/>
        <v>|||</v>
      </c>
      <c r="H2186" s="835">
        <f t="shared" si="104"/>
        <v>31</v>
      </c>
      <c r="AP2186" s="831" t="str">
        <f t="shared" si="103"/>
        <v/>
      </c>
    </row>
    <row r="2187" spans="2:42">
      <c r="B2187" s="834" t="str">
        <f t="shared" si="102"/>
        <v>|||</v>
      </c>
      <c r="H2187" s="835">
        <f t="shared" si="104"/>
        <v>31</v>
      </c>
      <c r="AP2187" s="831" t="str">
        <f t="shared" si="103"/>
        <v/>
      </c>
    </row>
    <row r="2188" spans="2:42">
      <c r="B2188" s="834" t="str">
        <f t="shared" si="102"/>
        <v>|||</v>
      </c>
      <c r="H2188" s="835">
        <f t="shared" si="104"/>
        <v>31</v>
      </c>
      <c r="AP2188" s="831" t="str">
        <f t="shared" si="103"/>
        <v/>
      </c>
    </row>
    <row r="2189" spans="2:42">
      <c r="B2189" s="834" t="str">
        <f t="shared" si="102"/>
        <v>|||</v>
      </c>
      <c r="H2189" s="835">
        <f t="shared" si="104"/>
        <v>31</v>
      </c>
      <c r="AP2189" s="831" t="str">
        <f t="shared" si="103"/>
        <v/>
      </c>
    </row>
    <row r="2190" spans="2:42">
      <c r="B2190" s="834" t="str">
        <f t="shared" si="102"/>
        <v>|||</v>
      </c>
      <c r="H2190" s="835">
        <f t="shared" si="104"/>
        <v>31</v>
      </c>
      <c r="AP2190" s="831" t="str">
        <f t="shared" si="103"/>
        <v/>
      </c>
    </row>
    <row r="2191" spans="2:42">
      <c r="B2191" s="834" t="str">
        <f t="shared" si="102"/>
        <v>|||</v>
      </c>
      <c r="H2191" s="835">
        <f t="shared" si="104"/>
        <v>31</v>
      </c>
      <c r="AP2191" s="831" t="str">
        <f t="shared" si="103"/>
        <v/>
      </c>
    </row>
    <row r="2192" spans="2:42">
      <c r="B2192" s="834" t="str">
        <f t="shared" si="102"/>
        <v>|||</v>
      </c>
      <c r="H2192" s="835">
        <f t="shared" si="104"/>
        <v>31</v>
      </c>
      <c r="AP2192" s="831" t="str">
        <f t="shared" si="103"/>
        <v/>
      </c>
    </row>
    <row r="2193" spans="2:42">
      <c r="B2193" s="834" t="str">
        <f t="shared" si="102"/>
        <v>|||</v>
      </c>
      <c r="H2193" s="835">
        <f t="shared" si="104"/>
        <v>31</v>
      </c>
      <c r="AP2193" s="831" t="str">
        <f t="shared" si="103"/>
        <v/>
      </c>
    </row>
    <row r="2194" spans="2:42">
      <c r="B2194" s="834" t="str">
        <f t="shared" si="102"/>
        <v>|||</v>
      </c>
      <c r="H2194" s="835">
        <f t="shared" si="104"/>
        <v>31</v>
      </c>
      <c r="AP2194" s="831" t="str">
        <f t="shared" si="103"/>
        <v/>
      </c>
    </row>
    <row r="2195" spans="2:42">
      <c r="B2195" s="834" t="str">
        <f t="shared" si="102"/>
        <v>|||</v>
      </c>
      <c r="H2195" s="835">
        <f t="shared" si="104"/>
        <v>31</v>
      </c>
      <c r="AP2195" s="831" t="str">
        <f t="shared" si="103"/>
        <v/>
      </c>
    </row>
    <row r="2196" spans="2:42">
      <c r="B2196" s="834" t="str">
        <f t="shared" si="102"/>
        <v>|||</v>
      </c>
      <c r="H2196" s="835">
        <f t="shared" si="104"/>
        <v>31</v>
      </c>
      <c r="AP2196" s="831" t="str">
        <f t="shared" si="103"/>
        <v/>
      </c>
    </row>
    <row r="2197" spans="2:42">
      <c r="B2197" s="834" t="str">
        <f t="shared" si="102"/>
        <v>|||</v>
      </c>
      <c r="H2197" s="835">
        <f t="shared" si="104"/>
        <v>31</v>
      </c>
      <c r="AP2197" s="831" t="str">
        <f t="shared" si="103"/>
        <v/>
      </c>
    </row>
    <row r="2198" spans="2:42">
      <c r="B2198" s="834" t="str">
        <f t="shared" si="102"/>
        <v>|||</v>
      </c>
      <c r="H2198" s="835">
        <f t="shared" si="104"/>
        <v>31</v>
      </c>
      <c r="AP2198" s="831" t="str">
        <f t="shared" si="103"/>
        <v/>
      </c>
    </row>
    <row r="2199" spans="2:42">
      <c r="B2199" s="834" t="str">
        <f t="shared" si="102"/>
        <v>|||</v>
      </c>
      <c r="H2199" s="835">
        <f t="shared" si="104"/>
        <v>31</v>
      </c>
      <c r="AP2199" s="831" t="str">
        <f t="shared" si="103"/>
        <v/>
      </c>
    </row>
    <row r="2200" spans="2:42">
      <c r="B2200" s="834" t="str">
        <f t="shared" si="102"/>
        <v>|||</v>
      </c>
      <c r="H2200" s="835">
        <f t="shared" si="104"/>
        <v>31</v>
      </c>
      <c r="AP2200" s="831" t="str">
        <f t="shared" si="103"/>
        <v/>
      </c>
    </row>
    <row r="2201" spans="2:42">
      <c r="B2201" s="834" t="str">
        <f t="shared" si="102"/>
        <v>|||</v>
      </c>
      <c r="H2201" s="835">
        <f t="shared" si="104"/>
        <v>31</v>
      </c>
      <c r="AP2201" s="831" t="str">
        <f t="shared" si="103"/>
        <v/>
      </c>
    </row>
    <row r="2202" spans="2:42">
      <c r="B2202" s="834" t="str">
        <f t="shared" si="102"/>
        <v>|||</v>
      </c>
      <c r="H2202" s="835">
        <f t="shared" si="104"/>
        <v>31</v>
      </c>
      <c r="AP2202" s="831" t="str">
        <f t="shared" si="103"/>
        <v/>
      </c>
    </row>
    <row r="2203" spans="2:42">
      <c r="B2203" s="834" t="str">
        <f t="shared" si="102"/>
        <v>|||</v>
      </c>
      <c r="H2203" s="835">
        <f t="shared" si="104"/>
        <v>31</v>
      </c>
      <c r="AP2203" s="831" t="str">
        <f t="shared" si="103"/>
        <v/>
      </c>
    </row>
    <row r="2204" spans="2:42">
      <c r="B2204" s="834" t="str">
        <f t="shared" si="102"/>
        <v>|||</v>
      </c>
      <c r="H2204" s="835">
        <f t="shared" si="104"/>
        <v>31</v>
      </c>
      <c r="AP2204" s="831" t="str">
        <f t="shared" si="103"/>
        <v/>
      </c>
    </row>
    <row r="2205" spans="2:42">
      <c r="B2205" s="834" t="str">
        <f t="shared" si="102"/>
        <v>|||</v>
      </c>
      <c r="H2205" s="835">
        <f t="shared" si="104"/>
        <v>31</v>
      </c>
      <c r="AP2205" s="831" t="str">
        <f t="shared" si="103"/>
        <v/>
      </c>
    </row>
    <row r="2206" spans="2:42">
      <c r="B2206" s="834" t="str">
        <f t="shared" si="102"/>
        <v>|||</v>
      </c>
      <c r="H2206" s="835">
        <f t="shared" si="104"/>
        <v>31</v>
      </c>
      <c r="AP2206" s="831" t="str">
        <f t="shared" si="103"/>
        <v/>
      </c>
    </row>
    <row r="2207" spans="2:42">
      <c r="B2207" s="834" t="str">
        <f t="shared" si="102"/>
        <v>|||</v>
      </c>
      <c r="H2207" s="835">
        <f t="shared" si="104"/>
        <v>31</v>
      </c>
      <c r="AP2207" s="831" t="str">
        <f t="shared" si="103"/>
        <v/>
      </c>
    </row>
    <row r="2208" spans="2:42">
      <c r="B2208" s="834" t="str">
        <f t="shared" si="102"/>
        <v>|||</v>
      </c>
      <c r="H2208" s="835">
        <f t="shared" si="104"/>
        <v>31</v>
      </c>
      <c r="AP2208" s="831" t="str">
        <f t="shared" si="103"/>
        <v/>
      </c>
    </row>
    <row r="2209" spans="2:42">
      <c r="B2209" s="834" t="str">
        <f t="shared" si="102"/>
        <v>|||</v>
      </c>
      <c r="H2209" s="835">
        <f t="shared" si="104"/>
        <v>31</v>
      </c>
      <c r="AP2209" s="831" t="str">
        <f t="shared" si="103"/>
        <v/>
      </c>
    </row>
    <row r="2210" spans="2:42">
      <c r="B2210" s="834" t="str">
        <f t="shared" si="102"/>
        <v>|||</v>
      </c>
      <c r="H2210" s="835">
        <f t="shared" si="104"/>
        <v>31</v>
      </c>
      <c r="AP2210" s="831" t="str">
        <f t="shared" si="103"/>
        <v/>
      </c>
    </row>
    <row r="2211" spans="2:42">
      <c r="B2211" s="834" t="str">
        <f t="shared" si="102"/>
        <v>|||</v>
      </c>
      <c r="H2211" s="835">
        <f t="shared" si="104"/>
        <v>31</v>
      </c>
      <c r="AP2211" s="831" t="str">
        <f t="shared" si="103"/>
        <v/>
      </c>
    </row>
    <row r="2212" spans="2:42">
      <c r="B2212" s="834" t="str">
        <f t="shared" si="102"/>
        <v>|||</v>
      </c>
      <c r="H2212" s="835">
        <f t="shared" si="104"/>
        <v>31</v>
      </c>
      <c r="AP2212" s="831" t="str">
        <f t="shared" si="103"/>
        <v/>
      </c>
    </row>
    <row r="2213" spans="2:42">
      <c r="B2213" s="834" t="str">
        <f t="shared" si="102"/>
        <v>|||</v>
      </c>
      <c r="H2213" s="835">
        <f t="shared" si="104"/>
        <v>31</v>
      </c>
      <c r="AP2213" s="831" t="str">
        <f t="shared" si="103"/>
        <v/>
      </c>
    </row>
    <row r="2214" spans="2:42">
      <c r="B2214" s="834" t="str">
        <f t="shared" si="102"/>
        <v>|||</v>
      </c>
      <c r="H2214" s="835">
        <f t="shared" si="104"/>
        <v>31</v>
      </c>
      <c r="AP2214" s="831" t="str">
        <f t="shared" si="103"/>
        <v/>
      </c>
    </row>
    <row r="2215" spans="2:42">
      <c r="B2215" s="834" t="str">
        <f t="shared" si="102"/>
        <v>|||</v>
      </c>
      <c r="H2215" s="835">
        <f t="shared" si="104"/>
        <v>31</v>
      </c>
      <c r="AP2215" s="831" t="str">
        <f t="shared" si="103"/>
        <v/>
      </c>
    </row>
    <row r="2216" spans="2:42">
      <c r="B2216" s="834" t="str">
        <f t="shared" si="102"/>
        <v>|||</v>
      </c>
      <c r="H2216" s="835">
        <f t="shared" si="104"/>
        <v>31</v>
      </c>
      <c r="AP2216" s="831" t="str">
        <f t="shared" si="103"/>
        <v/>
      </c>
    </row>
    <row r="2217" spans="2:42">
      <c r="B2217" s="834" t="str">
        <f t="shared" si="102"/>
        <v>|||</v>
      </c>
      <c r="H2217" s="835">
        <f t="shared" si="104"/>
        <v>31</v>
      </c>
      <c r="AP2217" s="831" t="str">
        <f t="shared" si="103"/>
        <v/>
      </c>
    </row>
    <row r="2218" spans="2:42">
      <c r="B2218" s="834" t="str">
        <f t="shared" si="102"/>
        <v>|||</v>
      </c>
      <c r="H2218" s="835">
        <f t="shared" si="104"/>
        <v>31</v>
      </c>
      <c r="AP2218" s="831" t="str">
        <f t="shared" si="103"/>
        <v/>
      </c>
    </row>
    <row r="2219" spans="2:42">
      <c r="B2219" s="834" t="str">
        <f t="shared" si="102"/>
        <v>|||</v>
      </c>
      <c r="H2219" s="835">
        <f t="shared" si="104"/>
        <v>31</v>
      </c>
      <c r="AP2219" s="831" t="str">
        <f t="shared" si="103"/>
        <v/>
      </c>
    </row>
    <row r="2220" spans="2:42">
      <c r="B2220" s="834" t="str">
        <f t="shared" si="102"/>
        <v>|||</v>
      </c>
      <c r="H2220" s="835">
        <f t="shared" si="104"/>
        <v>31</v>
      </c>
      <c r="AP2220" s="831" t="str">
        <f t="shared" si="103"/>
        <v/>
      </c>
    </row>
    <row r="2221" spans="2:42">
      <c r="B2221" s="834" t="str">
        <f t="shared" si="102"/>
        <v>|||</v>
      </c>
      <c r="H2221" s="835">
        <f t="shared" si="104"/>
        <v>31</v>
      </c>
      <c r="AP2221" s="831" t="str">
        <f t="shared" si="103"/>
        <v/>
      </c>
    </row>
    <row r="2222" spans="2:42">
      <c r="B2222" s="834" t="str">
        <f t="shared" si="102"/>
        <v>|||</v>
      </c>
      <c r="H2222" s="835">
        <f t="shared" si="104"/>
        <v>31</v>
      </c>
      <c r="AP2222" s="831" t="str">
        <f t="shared" si="103"/>
        <v/>
      </c>
    </row>
    <row r="2223" spans="2:42">
      <c r="B2223" s="834" t="str">
        <f t="shared" si="102"/>
        <v>|||</v>
      </c>
      <c r="H2223" s="835">
        <f t="shared" si="104"/>
        <v>31</v>
      </c>
      <c r="AP2223" s="831" t="str">
        <f t="shared" si="103"/>
        <v/>
      </c>
    </row>
    <row r="2224" spans="2:42">
      <c r="B2224" s="834" t="str">
        <f t="shared" si="102"/>
        <v>|||</v>
      </c>
      <c r="H2224" s="835">
        <f t="shared" si="104"/>
        <v>31</v>
      </c>
      <c r="AP2224" s="831" t="str">
        <f t="shared" si="103"/>
        <v/>
      </c>
    </row>
    <row r="2225" spans="2:42">
      <c r="B2225" s="834" t="str">
        <f t="shared" si="102"/>
        <v>|||</v>
      </c>
      <c r="H2225" s="835">
        <f t="shared" si="104"/>
        <v>31</v>
      </c>
      <c r="AP2225" s="831" t="str">
        <f t="shared" si="103"/>
        <v/>
      </c>
    </row>
    <row r="2226" spans="2:42">
      <c r="B2226" s="834" t="str">
        <f t="shared" si="102"/>
        <v>|||</v>
      </c>
      <c r="H2226" s="835">
        <f t="shared" si="104"/>
        <v>31</v>
      </c>
      <c r="AP2226" s="831" t="str">
        <f t="shared" si="103"/>
        <v/>
      </c>
    </row>
    <row r="2227" spans="2:42">
      <c r="B2227" s="834" t="str">
        <f t="shared" si="102"/>
        <v>|||</v>
      </c>
      <c r="H2227" s="835">
        <f t="shared" si="104"/>
        <v>31</v>
      </c>
      <c r="AP2227" s="831" t="str">
        <f t="shared" si="103"/>
        <v/>
      </c>
    </row>
    <row r="2228" spans="2:42">
      <c r="B2228" s="834" t="str">
        <f t="shared" si="102"/>
        <v>|||</v>
      </c>
      <c r="H2228" s="835">
        <f t="shared" si="104"/>
        <v>31</v>
      </c>
      <c r="AP2228" s="831" t="str">
        <f t="shared" si="103"/>
        <v/>
      </c>
    </row>
    <row r="2229" spans="2:42">
      <c r="B2229" s="834" t="str">
        <f t="shared" si="102"/>
        <v>|||</v>
      </c>
      <c r="H2229" s="835">
        <f t="shared" si="104"/>
        <v>31</v>
      </c>
      <c r="AP2229" s="831" t="str">
        <f t="shared" si="103"/>
        <v/>
      </c>
    </row>
    <row r="2230" spans="2:42">
      <c r="B2230" s="834" t="str">
        <f t="shared" si="102"/>
        <v>|||</v>
      </c>
      <c r="H2230" s="835">
        <f t="shared" si="104"/>
        <v>31</v>
      </c>
      <c r="AP2230" s="831" t="str">
        <f t="shared" si="103"/>
        <v/>
      </c>
    </row>
    <row r="2231" spans="2:42">
      <c r="B2231" s="834" t="str">
        <f t="shared" si="102"/>
        <v>|||</v>
      </c>
      <c r="H2231" s="835">
        <f t="shared" si="104"/>
        <v>31</v>
      </c>
      <c r="AP2231" s="831" t="str">
        <f t="shared" si="103"/>
        <v/>
      </c>
    </row>
    <row r="2232" spans="2:42">
      <c r="B2232" s="834" t="str">
        <f t="shared" si="102"/>
        <v>|||</v>
      </c>
      <c r="H2232" s="835">
        <f t="shared" si="104"/>
        <v>31</v>
      </c>
      <c r="AP2232" s="831" t="str">
        <f t="shared" si="103"/>
        <v/>
      </c>
    </row>
    <row r="2233" spans="2:42">
      <c r="B2233" s="834" t="str">
        <f t="shared" si="102"/>
        <v>|||</v>
      </c>
      <c r="H2233" s="835">
        <f t="shared" si="104"/>
        <v>31</v>
      </c>
      <c r="AP2233" s="831" t="str">
        <f t="shared" si="103"/>
        <v/>
      </c>
    </row>
    <row r="2234" spans="2:42">
      <c r="B2234" s="834" t="str">
        <f t="shared" si="102"/>
        <v>|||</v>
      </c>
      <c r="H2234" s="835">
        <f t="shared" si="104"/>
        <v>31</v>
      </c>
      <c r="AP2234" s="831" t="str">
        <f t="shared" si="103"/>
        <v/>
      </c>
    </row>
    <row r="2235" spans="2:42">
      <c r="B2235" s="834" t="str">
        <f t="shared" si="102"/>
        <v>|||</v>
      </c>
      <c r="H2235" s="835">
        <f t="shared" si="104"/>
        <v>31</v>
      </c>
      <c r="AP2235" s="831" t="str">
        <f t="shared" si="103"/>
        <v/>
      </c>
    </row>
    <row r="2236" spans="2:42">
      <c r="B2236" s="834" t="str">
        <f t="shared" si="102"/>
        <v>|||</v>
      </c>
      <c r="H2236" s="835">
        <f t="shared" si="104"/>
        <v>31</v>
      </c>
      <c r="AP2236" s="831" t="str">
        <f t="shared" si="103"/>
        <v/>
      </c>
    </row>
    <row r="2237" spans="2:42">
      <c r="B2237" s="834" t="str">
        <f t="shared" si="102"/>
        <v>|||</v>
      </c>
      <c r="H2237" s="835">
        <f t="shared" si="104"/>
        <v>31</v>
      </c>
      <c r="AP2237" s="831" t="str">
        <f t="shared" si="103"/>
        <v/>
      </c>
    </row>
    <row r="2238" spans="2:42">
      <c r="B2238" s="834" t="str">
        <f t="shared" si="102"/>
        <v>|||</v>
      </c>
      <c r="H2238" s="835">
        <f t="shared" si="104"/>
        <v>31</v>
      </c>
      <c r="AP2238" s="831" t="str">
        <f t="shared" si="103"/>
        <v/>
      </c>
    </row>
    <row r="2239" spans="2:42">
      <c r="B2239" s="834" t="str">
        <f t="shared" si="102"/>
        <v>|||</v>
      </c>
      <c r="H2239" s="835">
        <f t="shared" si="104"/>
        <v>31</v>
      </c>
      <c r="AP2239" s="831" t="str">
        <f t="shared" si="103"/>
        <v/>
      </c>
    </row>
    <row r="2240" spans="2:42">
      <c r="B2240" s="834" t="str">
        <f t="shared" si="102"/>
        <v>|||</v>
      </c>
      <c r="H2240" s="835">
        <f t="shared" si="104"/>
        <v>31</v>
      </c>
      <c r="AP2240" s="831" t="str">
        <f t="shared" si="103"/>
        <v/>
      </c>
    </row>
    <row r="2241" spans="2:42">
      <c r="B2241" s="834" t="str">
        <f t="shared" si="102"/>
        <v>|||</v>
      </c>
      <c r="H2241" s="835">
        <f t="shared" si="104"/>
        <v>31</v>
      </c>
      <c r="AP2241" s="831" t="str">
        <f t="shared" si="103"/>
        <v/>
      </c>
    </row>
    <row r="2242" spans="2:42">
      <c r="B2242" s="834" t="str">
        <f t="shared" si="102"/>
        <v>|||</v>
      </c>
      <c r="H2242" s="835">
        <f t="shared" si="104"/>
        <v>31</v>
      </c>
      <c r="AP2242" s="831" t="str">
        <f t="shared" si="103"/>
        <v/>
      </c>
    </row>
    <row r="2243" spans="2:42">
      <c r="B2243" s="834" t="str">
        <f t="shared" ref="B2243:B2306" si="105">C2243&amp;"|"&amp;D2243&amp;"|"&amp;E2243&amp;"|"&amp;F2243</f>
        <v>|||</v>
      </c>
      <c r="H2243" s="835">
        <f t="shared" si="104"/>
        <v>31</v>
      </c>
      <c r="AP2243" s="831" t="str">
        <f t="shared" ref="AP2243:AP2306" si="106">IF(AX2243&lt;&gt;"",IF(OR(AX2243=3,AX2243=4),"Equity","Debt"),"")</f>
        <v/>
      </c>
    </row>
    <row r="2244" spans="2:42">
      <c r="B2244" s="834" t="str">
        <f t="shared" si="105"/>
        <v>|||</v>
      </c>
      <c r="H2244" s="835">
        <f t="shared" ref="H2244:H2307" si="107">EOMONTH(L2244,0)</f>
        <v>31</v>
      </c>
      <c r="AP2244" s="831" t="str">
        <f t="shared" si="106"/>
        <v/>
      </c>
    </row>
    <row r="2245" spans="2:42">
      <c r="B2245" s="834" t="str">
        <f t="shared" si="105"/>
        <v>|||</v>
      </c>
      <c r="H2245" s="835">
        <f t="shared" si="107"/>
        <v>31</v>
      </c>
      <c r="AP2245" s="831" t="str">
        <f t="shared" si="106"/>
        <v/>
      </c>
    </row>
    <row r="2246" spans="2:42">
      <c r="B2246" s="834" t="str">
        <f t="shared" si="105"/>
        <v>|||</v>
      </c>
      <c r="H2246" s="835">
        <f t="shared" si="107"/>
        <v>31</v>
      </c>
      <c r="AP2246" s="831" t="str">
        <f t="shared" si="106"/>
        <v/>
      </c>
    </row>
    <row r="2247" spans="2:42">
      <c r="B2247" s="834" t="str">
        <f t="shared" si="105"/>
        <v>|||</v>
      </c>
      <c r="H2247" s="835">
        <f t="shared" si="107"/>
        <v>31</v>
      </c>
      <c r="AP2247" s="831" t="str">
        <f t="shared" si="106"/>
        <v/>
      </c>
    </row>
    <row r="2248" spans="2:42">
      <c r="B2248" s="834" t="str">
        <f t="shared" si="105"/>
        <v>|||</v>
      </c>
      <c r="H2248" s="835">
        <f t="shared" si="107"/>
        <v>31</v>
      </c>
      <c r="AP2248" s="831" t="str">
        <f t="shared" si="106"/>
        <v/>
      </c>
    </row>
    <row r="2249" spans="2:42">
      <c r="B2249" s="834" t="str">
        <f t="shared" si="105"/>
        <v>|||</v>
      </c>
      <c r="H2249" s="835">
        <f t="shared" si="107"/>
        <v>31</v>
      </c>
      <c r="AP2249" s="831" t="str">
        <f t="shared" si="106"/>
        <v/>
      </c>
    </row>
    <row r="2250" spans="2:42">
      <c r="B2250" s="834" t="str">
        <f t="shared" si="105"/>
        <v>|||</v>
      </c>
      <c r="H2250" s="835">
        <f t="shared" si="107"/>
        <v>31</v>
      </c>
      <c r="AP2250" s="831" t="str">
        <f t="shared" si="106"/>
        <v/>
      </c>
    </row>
    <row r="2251" spans="2:42">
      <c r="B2251" s="834" t="str">
        <f t="shared" si="105"/>
        <v>|||</v>
      </c>
      <c r="H2251" s="835">
        <f t="shared" si="107"/>
        <v>31</v>
      </c>
      <c r="AP2251" s="831" t="str">
        <f t="shared" si="106"/>
        <v/>
      </c>
    </row>
    <row r="2252" spans="2:42">
      <c r="B2252" s="834" t="str">
        <f t="shared" si="105"/>
        <v>|||</v>
      </c>
      <c r="H2252" s="835">
        <f t="shared" si="107"/>
        <v>31</v>
      </c>
      <c r="AP2252" s="831" t="str">
        <f t="shared" si="106"/>
        <v/>
      </c>
    </row>
    <row r="2253" spans="2:42">
      <c r="B2253" s="834" t="str">
        <f t="shared" si="105"/>
        <v>|||</v>
      </c>
      <c r="H2253" s="835">
        <f t="shared" si="107"/>
        <v>31</v>
      </c>
      <c r="AP2253" s="831" t="str">
        <f t="shared" si="106"/>
        <v/>
      </c>
    </row>
    <row r="2254" spans="2:42">
      <c r="B2254" s="834" t="str">
        <f t="shared" si="105"/>
        <v>|||</v>
      </c>
      <c r="H2254" s="835">
        <f t="shared" si="107"/>
        <v>31</v>
      </c>
      <c r="AP2254" s="831" t="str">
        <f t="shared" si="106"/>
        <v/>
      </c>
    </row>
    <row r="2255" spans="2:42">
      <c r="B2255" s="834" t="str">
        <f t="shared" si="105"/>
        <v>|||</v>
      </c>
      <c r="H2255" s="835">
        <f t="shared" si="107"/>
        <v>31</v>
      </c>
      <c r="AP2255" s="831" t="str">
        <f t="shared" si="106"/>
        <v/>
      </c>
    </row>
    <row r="2256" spans="2:42">
      <c r="B2256" s="834" t="str">
        <f t="shared" si="105"/>
        <v>|||</v>
      </c>
      <c r="H2256" s="835">
        <f t="shared" si="107"/>
        <v>31</v>
      </c>
      <c r="AP2256" s="831" t="str">
        <f t="shared" si="106"/>
        <v/>
      </c>
    </row>
    <row r="2257" spans="2:42">
      <c r="B2257" s="834" t="str">
        <f t="shared" si="105"/>
        <v>|||</v>
      </c>
      <c r="H2257" s="835">
        <f t="shared" si="107"/>
        <v>31</v>
      </c>
      <c r="AP2257" s="831" t="str">
        <f t="shared" si="106"/>
        <v/>
      </c>
    </row>
    <row r="2258" spans="2:42">
      <c r="B2258" s="834" t="str">
        <f t="shared" si="105"/>
        <v>|||</v>
      </c>
      <c r="H2258" s="835">
        <f t="shared" si="107"/>
        <v>31</v>
      </c>
      <c r="AP2258" s="831" t="str">
        <f t="shared" si="106"/>
        <v/>
      </c>
    </row>
    <row r="2259" spans="2:42">
      <c r="B2259" s="834" t="str">
        <f t="shared" si="105"/>
        <v>|||</v>
      </c>
      <c r="H2259" s="835">
        <f t="shared" si="107"/>
        <v>31</v>
      </c>
      <c r="AP2259" s="831" t="str">
        <f t="shared" si="106"/>
        <v/>
      </c>
    </row>
    <row r="2260" spans="2:42">
      <c r="B2260" s="834" t="str">
        <f t="shared" si="105"/>
        <v>|||</v>
      </c>
      <c r="H2260" s="835">
        <f t="shared" si="107"/>
        <v>31</v>
      </c>
      <c r="AP2260" s="831" t="str">
        <f t="shared" si="106"/>
        <v/>
      </c>
    </row>
    <row r="2261" spans="2:42">
      <c r="B2261" s="834" t="str">
        <f t="shared" si="105"/>
        <v>|||</v>
      </c>
      <c r="H2261" s="835">
        <f t="shared" si="107"/>
        <v>31</v>
      </c>
      <c r="AP2261" s="831" t="str">
        <f t="shared" si="106"/>
        <v/>
      </c>
    </row>
    <row r="2262" spans="2:42">
      <c r="B2262" s="834" t="str">
        <f t="shared" si="105"/>
        <v>|||</v>
      </c>
      <c r="H2262" s="835">
        <f t="shared" si="107"/>
        <v>31</v>
      </c>
      <c r="AP2262" s="831" t="str">
        <f t="shared" si="106"/>
        <v/>
      </c>
    </row>
    <row r="2263" spans="2:42">
      <c r="B2263" s="834" t="str">
        <f t="shared" si="105"/>
        <v>|||</v>
      </c>
      <c r="H2263" s="835">
        <f t="shared" si="107"/>
        <v>31</v>
      </c>
      <c r="AP2263" s="831" t="str">
        <f t="shared" si="106"/>
        <v/>
      </c>
    </row>
    <row r="2264" spans="2:42">
      <c r="B2264" s="834" t="str">
        <f t="shared" si="105"/>
        <v>|||</v>
      </c>
      <c r="H2264" s="835">
        <f t="shared" si="107"/>
        <v>31</v>
      </c>
      <c r="AP2264" s="831" t="str">
        <f t="shared" si="106"/>
        <v/>
      </c>
    </row>
    <row r="2265" spans="2:42">
      <c r="B2265" s="834" t="str">
        <f t="shared" si="105"/>
        <v>|||</v>
      </c>
      <c r="H2265" s="835">
        <f t="shared" si="107"/>
        <v>31</v>
      </c>
      <c r="AP2265" s="831" t="str">
        <f t="shared" si="106"/>
        <v/>
      </c>
    </row>
    <row r="2266" spans="2:42">
      <c r="B2266" s="834" t="str">
        <f t="shared" si="105"/>
        <v>|||</v>
      </c>
      <c r="H2266" s="835">
        <f t="shared" si="107"/>
        <v>31</v>
      </c>
      <c r="AP2266" s="831" t="str">
        <f t="shared" si="106"/>
        <v/>
      </c>
    </row>
    <row r="2267" spans="2:42">
      <c r="B2267" s="834" t="str">
        <f t="shared" si="105"/>
        <v>|||</v>
      </c>
      <c r="H2267" s="835">
        <f t="shared" si="107"/>
        <v>31</v>
      </c>
      <c r="AP2267" s="831" t="str">
        <f t="shared" si="106"/>
        <v/>
      </c>
    </row>
    <row r="2268" spans="2:42">
      <c r="B2268" s="834" t="str">
        <f t="shared" si="105"/>
        <v>|||</v>
      </c>
      <c r="H2268" s="835">
        <f t="shared" si="107"/>
        <v>31</v>
      </c>
      <c r="AP2268" s="831" t="str">
        <f t="shared" si="106"/>
        <v/>
      </c>
    </row>
    <row r="2269" spans="2:42">
      <c r="B2269" s="834" t="str">
        <f t="shared" si="105"/>
        <v>|||</v>
      </c>
      <c r="H2269" s="835">
        <f t="shared" si="107"/>
        <v>31</v>
      </c>
      <c r="AP2269" s="831" t="str">
        <f t="shared" si="106"/>
        <v/>
      </c>
    </row>
    <row r="2270" spans="2:42">
      <c r="B2270" s="834" t="str">
        <f t="shared" si="105"/>
        <v>|||</v>
      </c>
      <c r="H2270" s="835">
        <f t="shared" si="107"/>
        <v>31</v>
      </c>
      <c r="AP2270" s="831" t="str">
        <f t="shared" si="106"/>
        <v/>
      </c>
    </row>
    <row r="2271" spans="2:42">
      <c r="B2271" s="834" t="str">
        <f t="shared" si="105"/>
        <v>|||</v>
      </c>
      <c r="H2271" s="835">
        <f t="shared" si="107"/>
        <v>31</v>
      </c>
      <c r="AP2271" s="831" t="str">
        <f t="shared" si="106"/>
        <v/>
      </c>
    </row>
    <row r="2272" spans="2:42">
      <c r="B2272" s="834" t="str">
        <f t="shared" si="105"/>
        <v>|||</v>
      </c>
      <c r="H2272" s="835">
        <f t="shared" si="107"/>
        <v>31</v>
      </c>
      <c r="AP2272" s="831" t="str">
        <f t="shared" si="106"/>
        <v/>
      </c>
    </row>
    <row r="2273" spans="2:42">
      <c r="B2273" s="834" t="str">
        <f t="shared" si="105"/>
        <v>|||</v>
      </c>
      <c r="H2273" s="835">
        <f t="shared" si="107"/>
        <v>31</v>
      </c>
      <c r="AP2273" s="831" t="str">
        <f t="shared" si="106"/>
        <v/>
      </c>
    </row>
    <row r="2274" spans="2:42">
      <c r="B2274" s="834" t="str">
        <f t="shared" si="105"/>
        <v>|||</v>
      </c>
      <c r="H2274" s="835">
        <f t="shared" si="107"/>
        <v>31</v>
      </c>
      <c r="AP2274" s="831" t="str">
        <f t="shared" si="106"/>
        <v/>
      </c>
    </row>
    <row r="2275" spans="2:42">
      <c r="B2275" s="834" t="str">
        <f t="shared" si="105"/>
        <v>|||</v>
      </c>
      <c r="H2275" s="835">
        <f t="shared" si="107"/>
        <v>31</v>
      </c>
      <c r="AP2275" s="831" t="str">
        <f t="shared" si="106"/>
        <v/>
      </c>
    </row>
    <row r="2276" spans="2:42">
      <c r="B2276" s="834" t="str">
        <f t="shared" si="105"/>
        <v>|||</v>
      </c>
      <c r="H2276" s="835">
        <f t="shared" si="107"/>
        <v>31</v>
      </c>
      <c r="AP2276" s="831" t="str">
        <f t="shared" si="106"/>
        <v/>
      </c>
    </row>
    <row r="2277" spans="2:42">
      <c r="B2277" s="834" t="str">
        <f t="shared" si="105"/>
        <v>|||</v>
      </c>
      <c r="H2277" s="835">
        <f t="shared" si="107"/>
        <v>31</v>
      </c>
      <c r="AP2277" s="831" t="str">
        <f t="shared" si="106"/>
        <v/>
      </c>
    </row>
    <row r="2278" spans="2:42">
      <c r="B2278" s="834" t="str">
        <f t="shared" si="105"/>
        <v>|||</v>
      </c>
      <c r="H2278" s="835">
        <f t="shared" si="107"/>
        <v>31</v>
      </c>
      <c r="AP2278" s="831" t="str">
        <f t="shared" si="106"/>
        <v/>
      </c>
    </row>
    <row r="2279" spans="2:42">
      <c r="B2279" s="834" t="str">
        <f t="shared" si="105"/>
        <v>|||</v>
      </c>
      <c r="H2279" s="835">
        <f t="shared" si="107"/>
        <v>31</v>
      </c>
      <c r="AP2279" s="831" t="str">
        <f t="shared" si="106"/>
        <v/>
      </c>
    </row>
    <row r="2280" spans="2:42">
      <c r="B2280" s="834" t="str">
        <f t="shared" si="105"/>
        <v>|||</v>
      </c>
      <c r="H2280" s="835">
        <f t="shared" si="107"/>
        <v>31</v>
      </c>
      <c r="AP2280" s="831" t="str">
        <f t="shared" si="106"/>
        <v/>
      </c>
    </row>
    <row r="2281" spans="2:42">
      <c r="B2281" s="834" t="str">
        <f t="shared" si="105"/>
        <v>|||</v>
      </c>
      <c r="H2281" s="835">
        <f t="shared" si="107"/>
        <v>31</v>
      </c>
      <c r="AP2281" s="831" t="str">
        <f t="shared" si="106"/>
        <v/>
      </c>
    </row>
    <row r="2282" spans="2:42">
      <c r="B2282" s="834" t="str">
        <f t="shared" si="105"/>
        <v>|||</v>
      </c>
      <c r="H2282" s="835">
        <f t="shared" si="107"/>
        <v>31</v>
      </c>
      <c r="AP2282" s="831" t="str">
        <f t="shared" si="106"/>
        <v/>
      </c>
    </row>
    <row r="2283" spans="2:42">
      <c r="B2283" s="834" t="str">
        <f t="shared" si="105"/>
        <v>|||</v>
      </c>
      <c r="H2283" s="835">
        <f t="shared" si="107"/>
        <v>31</v>
      </c>
      <c r="AP2283" s="831" t="str">
        <f t="shared" si="106"/>
        <v/>
      </c>
    </row>
    <row r="2284" spans="2:42">
      <c r="B2284" s="834" t="str">
        <f t="shared" si="105"/>
        <v>|||</v>
      </c>
      <c r="H2284" s="835">
        <f t="shared" si="107"/>
        <v>31</v>
      </c>
      <c r="AP2284" s="831" t="str">
        <f t="shared" si="106"/>
        <v/>
      </c>
    </row>
    <row r="2285" spans="2:42">
      <c r="B2285" s="834" t="str">
        <f t="shared" si="105"/>
        <v>|||</v>
      </c>
      <c r="H2285" s="835">
        <f t="shared" si="107"/>
        <v>31</v>
      </c>
      <c r="AP2285" s="831" t="str">
        <f t="shared" si="106"/>
        <v/>
      </c>
    </row>
    <row r="2286" spans="2:42">
      <c r="B2286" s="834" t="str">
        <f t="shared" si="105"/>
        <v>|||</v>
      </c>
      <c r="H2286" s="835">
        <f t="shared" si="107"/>
        <v>31</v>
      </c>
      <c r="AP2286" s="831" t="str">
        <f t="shared" si="106"/>
        <v/>
      </c>
    </row>
    <row r="2287" spans="2:42">
      <c r="B2287" s="834" t="str">
        <f t="shared" si="105"/>
        <v>|||</v>
      </c>
      <c r="H2287" s="835">
        <f t="shared" si="107"/>
        <v>31</v>
      </c>
      <c r="AP2287" s="831" t="str">
        <f t="shared" si="106"/>
        <v/>
      </c>
    </row>
    <row r="2288" spans="2:42">
      <c r="B2288" s="834" t="str">
        <f t="shared" si="105"/>
        <v>|||</v>
      </c>
      <c r="H2288" s="835">
        <f t="shared" si="107"/>
        <v>31</v>
      </c>
      <c r="AP2288" s="831" t="str">
        <f t="shared" si="106"/>
        <v/>
      </c>
    </row>
    <row r="2289" spans="2:42">
      <c r="B2289" s="834" t="str">
        <f t="shared" si="105"/>
        <v>|||</v>
      </c>
      <c r="H2289" s="835">
        <f t="shared" si="107"/>
        <v>31</v>
      </c>
      <c r="AP2289" s="831" t="str">
        <f t="shared" si="106"/>
        <v/>
      </c>
    </row>
    <row r="2290" spans="2:42">
      <c r="B2290" s="834" t="str">
        <f t="shared" si="105"/>
        <v>|||</v>
      </c>
      <c r="H2290" s="835">
        <f t="shared" si="107"/>
        <v>31</v>
      </c>
      <c r="AP2290" s="831" t="str">
        <f t="shared" si="106"/>
        <v/>
      </c>
    </row>
    <row r="2291" spans="2:42">
      <c r="B2291" s="834" t="str">
        <f t="shared" si="105"/>
        <v>|||</v>
      </c>
      <c r="H2291" s="835">
        <f t="shared" si="107"/>
        <v>31</v>
      </c>
      <c r="AP2291" s="831" t="str">
        <f t="shared" si="106"/>
        <v/>
      </c>
    </row>
    <row r="2292" spans="2:42">
      <c r="B2292" s="834" t="str">
        <f t="shared" si="105"/>
        <v>|||</v>
      </c>
      <c r="H2292" s="835">
        <f t="shared" si="107"/>
        <v>31</v>
      </c>
      <c r="AP2292" s="831" t="str">
        <f t="shared" si="106"/>
        <v/>
      </c>
    </row>
    <row r="2293" spans="2:42">
      <c r="B2293" s="834" t="str">
        <f t="shared" si="105"/>
        <v>|||</v>
      </c>
      <c r="H2293" s="835">
        <f t="shared" si="107"/>
        <v>31</v>
      </c>
      <c r="AP2293" s="831" t="str">
        <f t="shared" si="106"/>
        <v/>
      </c>
    </row>
    <row r="2294" spans="2:42">
      <c r="B2294" s="834" t="str">
        <f t="shared" si="105"/>
        <v>|||</v>
      </c>
      <c r="H2294" s="835">
        <f t="shared" si="107"/>
        <v>31</v>
      </c>
      <c r="AP2294" s="831" t="str">
        <f t="shared" si="106"/>
        <v/>
      </c>
    </row>
    <row r="2295" spans="2:42">
      <c r="B2295" s="834" t="str">
        <f t="shared" si="105"/>
        <v>|||</v>
      </c>
      <c r="H2295" s="835">
        <f t="shared" si="107"/>
        <v>31</v>
      </c>
      <c r="AP2295" s="831" t="str">
        <f t="shared" si="106"/>
        <v/>
      </c>
    </row>
    <row r="2296" spans="2:42">
      <c r="B2296" s="834" t="str">
        <f t="shared" si="105"/>
        <v>|||</v>
      </c>
      <c r="H2296" s="835">
        <f t="shared" si="107"/>
        <v>31</v>
      </c>
      <c r="AP2296" s="831" t="str">
        <f t="shared" si="106"/>
        <v/>
      </c>
    </row>
    <row r="2297" spans="2:42">
      <c r="B2297" s="834" t="str">
        <f t="shared" si="105"/>
        <v>|||</v>
      </c>
      <c r="H2297" s="835">
        <f t="shared" si="107"/>
        <v>31</v>
      </c>
      <c r="AP2297" s="831" t="str">
        <f t="shared" si="106"/>
        <v/>
      </c>
    </row>
    <row r="2298" spans="2:42">
      <c r="B2298" s="834" t="str">
        <f t="shared" si="105"/>
        <v>|||</v>
      </c>
      <c r="H2298" s="835">
        <f t="shared" si="107"/>
        <v>31</v>
      </c>
      <c r="AP2298" s="831" t="str">
        <f t="shared" si="106"/>
        <v/>
      </c>
    </row>
    <row r="2299" spans="2:42">
      <c r="B2299" s="834" t="str">
        <f t="shared" si="105"/>
        <v>|||</v>
      </c>
      <c r="H2299" s="835">
        <f t="shared" si="107"/>
        <v>31</v>
      </c>
      <c r="AP2299" s="831" t="str">
        <f t="shared" si="106"/>
        <v/>
      </c>
    </row>
    <row r="2300" spans="2:42">
      <c r="B2300" s="834" t="str">
        <f t="shared" si="105"/>
        <v>|||</v>
      </c>
      <c r="H2300" s="835">
        <f t="shared" si="107"/>
        <v>31</v>
      </c>
      <c r="AP2300" s="831" t="str">
        <f t="shared" si="106"/>
        <v/>
      </c>
    </row>
    <row r="2301" spans="2:42">
      <c r="B2301" s="834" t="str">
        <f t="shared" si="105"/>
        <v>|||</v>
      </c>
      <c r="H2301" s="835">
        <f t="shared" si="107"/>
        <v>31</v>
      </c>
      <c r="AP2301" s="831" t="str">
        <f t="shared" si="106"/>
        <v/>
      </c>
    </row>
    <row r="2302" spans="2:42">
      <c r="B2302" s="834" t="str">
        <f t="shared" si="105"/>
        <v>|||</v>
      </c>
      <c r="H2302" s="835">
        <f t="shared" si="107"/>
        <v>31</v>
      </c>
      <c r="AP2302" s="831" t="str">
        <f t="shared" si="106"/>
        <v/>
      </c>
    </row>
    <row r="2303" spans="2:42">
      <c r="B2303" s="834" t="str">
        <f t="shared" si="105"/>
        <v>|||</v>
      </c>
      <c r="H2303" s="835">
        <f t="shared" si="107"/>
        <v>31</v>
      </c>
      <c r="AP2303" s="831" t="str">
        <f t="shared" si="106"/>
        <v/>
      </c>
    </row>
    <row r="2304" spans="2:42">
      <c r="B2304" s="834" t="str">
        <f t="shared" si="105"/>
        <v>|||</v>
      </c>
      <c r="H2304" s="835">
        <f t="shared" si="107"/>
        <v>31</v>
      </c>
      <c r="AP2304" s="831" t="str">
        <f t="shared" si="106"/>
        <v/>
      </c>
    </row>
    <row r="2305" spans="2:42">
      <c r="B2305" s="834" t="str">
        <f t="shared" si="105"/>
        <v>|||</v>
      </c>
      <c r="H2305" s="835">
        <f t="shared" si="107"/>
        <v>31</v>
      </c>
      <c r="AP2305" s="831" t="str">
        <f t="shared" si="106"/>
        <v/>
      </c>
    </row>
    <row r="2306" spans="2:42">
      <c r="B2306" s="834" t="str">
        <f t="shared" si="105"/>
        <v>|||</v>
      </c>
      <c r="H2306" s="835">
        <f t="shared" si="107"/>
        <v>31</v>
      </c>
      <c r="AP2306" s="831" t="str">
        <f t="shared" si="106"/>
        <v/>
      </c>
    </row>
    <row r="2307" spans="2:42">
      <c r="B2307" s="834" t="str">
        <f t="shared" ref="B2307:B2370" si="108">C2307&amp;"|"&amp;D2307&amp;"|"&amp;E2307&amp;"|"&amp;F2307</f>
        <v>|||</v>
      </c>
      <c r="H2307" s="835">
        <f t="shared" si="107"/>
        <v>31</v>
      </c>
      <c r="AP2307" s="831" t="str">
        <f t="shared" ref="AP2307:AP2370" si="109">IF(AX2307&lt;&gt;"",IF(OR(AX2307=3,AX2307=4),"Equity","Debt"),"")</f>
        <v/>
      </c>
    </row>
    <row r="2308" spans="2:42">
      <c r="B2308" s="834" t="str">
        <f t="shared" si="108"/>
        <v>|||</v>
      </c>
      <c r="H2308" s="835">
        <f t="shared" ref="H2308:H2371" si="110">EOMONTH(L2308,0)</f>
        <v>31</v>
      </c>
      <c r="AP2308" s="831" t="str">
        <f t="shared" si="109"/>
        <v/>
      </c>
    </row>
    <row r="2309" spans="2:42">
      <c r="B2309" s="834" t="str">
        <f t="shared" si="108"/>
        <v>|||</v>
      </c>
      <c r="H2309" s="835">
        <f t="shared" si="110"/>
        <v>31</v>
      </c>
      <c r="AP2309" s="831" t="str">
        <f t="shared" si="109"/>
        <v/>
      </c>
    </row>
    <row r="2310" spans="2:42">
      <c r="B2310" s="834" t="str">
        <f t="shared" si="108"/>
        <v>|||</v>
      </c>
      <c r="H2310" s="835">
        <f t="shared" si="110"/>
        <v>31</v>
      </c>
      <c r="AP2310" s="831" t="str">
        <f t="shared" si="109"/>
        <v/>
      </c>
    </row>
    <row r="2311" spans="2:42">
      <c r="B2311" s="834" t="str">
        <f t="shared" si="108"/>
        <v>|||</v>
      </c>
      <c r="H2311" s="835">
        <f t="shared" si="110"/>
        <v>31</v>
      </c>
      <c r="AP2311" s="831" t="str">
        <f t="shared" si="109"/>
        <v/>
      </c>
    </row>
    <row r="2312" spans="2:42">
      <c r="B2312" s="834" t="str">
        <f t="shared" si="108"/>
        <v>|||</v>
      </c>
      <c r="H2312" s="835">
        <f t="shared" si="110"/>
        <v>31</v>
      </c>
      <c r="AP2312" s="831" t="str">
        <f t="shared" si="109"/>
        <v/>
      </c>
    </row>
    <row r="2313" spans="2:42">
      <c r="B2313" s="834" t="str">
        <f t="shared" si="108"/>
        <v>|||</v>
      </c>
      <c r="H2313" s="835">
        <f t="shared" si="110"/>
        <v>31</v>
      </c>
      <c r="AP2313" s="831" t="str">
        <f t="shared" si="109"/>
        <v/>
      </c>
    </row>
    <row r="2314" spans="2:42">
      <c r="B2314" s="834" t="str">
        <f t="shared" si="108"/>
        <v>|||</v>
      </c>
      <c r="H2314" s="835">
        <f t="shared" si="110"/>
        <v>31</v>
      </c>
      <c r="AP2314" s="831" t="str">
        <f t="shared" si="109"/>
        <v/>
      </c>
    </row>
    <row r="2315" spans="2:42">
      <c r="B2315" s="834" t="str">
        <f t="shared" si="108"/>
        <v>|||</v>
      </c>
      <c r="H2315" s="835">
        <f t="shared" si="110"/>
        <v>31</v>
      </c>
      <c r="AP2315" s="831" t="str">
        <f t="shared" si="109"/>
        <v/>
      </c>
    </row>
    <row r="2316" spans="2:42">
      <c r="B2316" s="834" t="str">
        <f t="shared" si="108"/>
        <v>|||</v>
      </c>
      <c r="H2316" s="835">
        <f t="shared" si="110"/>
        <v>31</v>
      </c>
      <c r="AP2316" s="831" t="str">
        <f t="shared" si="109"/>
        <v/>
      </c>
    </row>
    <row r="2317" spans="2:42">
      <c r="B2317" s="834" t="str">
        <f t="shared" si="108"/>
        <v>|||</v>
      </c>
      <c r="H2317" s="835">
        <f t="shared" si="110"/>
        <v>31</v>
      </c>
      <c r="AP2317" s="831" t="str">
        <f t="shared" si="109"/>
        <v/>
      </c>
    </row>
    <row r="2318" spans="2:42">
      <c r="B2318" s="834" t="str">
        <f t="shared" si="108"/>
        <v>|||</v>
      </c>
      <c r="H2318" s="835">
        <f t="shared" si="110"/>
        <v>31</v>
      </c>
      <c r="AP2318" s="831" t="str">
        <f t="shared" si="109"/>
        <v/>
      </c>
    </row>
    <row r="2319" spans="2:42">
      <c r="B2319" s="834" t="str">
        <f t="shared" si="108"/>
        <v>|||</v>
      </c>
      <c r="H2319" s="835">
        <f t="shared" si="110"/>
        <v>31</v>
      </c>
      <c r="AP2319" s="831" t="str">
        <f t="shared" si="109"/>
        <v/>
      </c>
    </row>
    <row r="2320" spans="2:42">
      <c r="B2320" s="834" t="str">
        <f t="shared" si="108"/>
        <v>|||</v>
      </c>
      <c r="H2320" s="835">
        <f t="shared" si="110"/>
        <v>31</v>
      </c>
      <c r="AP2320" s="831" t="str">
        <f t="shared" si="109"/>
        <v/>
      </c>
    </row>
    <row r="2321" spans="2:42">
      <c r="B2321" s="834" t="str">
        <f t="shared" si="108"/>
        <v>|||</v>
      </c>
      <c r="H2321" s="835">
        <f t="shared" si="110"/>
        <v>31</v>
      </c>
      <c r="AP2321" s="831" t="str">
        <f t="shared" si="109"/>
        <v/>
      </c>
    </row>
    <row r="2322" spans="2:42">
      <c r="B2322" s="834" t="str">
        <f t="shared" si="108"/>
        <v>|||</v>
      </c>
      <c r="H2322" s="835">
        <f t="shared" si="110"/>
        <v>31</v>
      </c>
      <c r="AP2322" s="831" t="str">
        <f t="shared" si="109"/>
        <v/>
      </c>
    </row>
    <row r="2323" spans="2:42">
      <c r="B2323" s="834" t="str">
        <f t="shared" si="108"/>
        <v>|||</v>
      </c>
      <c r="H2323" s="835">
        <f t="shared" si="110"/>
        <v>31</v>
      </c>
      <c r="AP2323" s="831" t="str">
        <f t="shared" si="109"/>
        <v/>
      </c>
    </row>
    <row r="2324" spans="2:42">
      <c r="B2324" s="834" t="str">
        <f t="shared" si="108"/>
        <v>|||</v>
      </c>
      <c r="H2324" s="835">
        <f t="shared" si="110"/>
        <v>31</v>
      </c>
      <c r="AP2324" s="831" t="str">
        <f t="shared" si="109"/>
        <v/>
      </c>
    </row>
    <row r="2325" spans="2:42">
      <c r="B2325" s="834" t="str">
        <f t="shared" si="108"/>
        <v>|||</v>
      </c>
      <c r="H2325" s="835">
        <f t="shared" si="110"/>
        <v>31</v>
      </c>
      <c r="AP2325" s="831" t="str">
        <f t="shared" si="109"/>
        <v/>
      </c>
    </row>
    <row r="2326" spans="2:42">
      <c r="B2326" s="834" t="str">
        <f t="shared" si="108"/>
        <v>|||</v>
      </c>
      <c r="H2326" s="835">
        <f t="shared" si="110"/>
        <v>31</v>
      </c>
      <c r="AP2326" s="831" t="str">
        <f t="shared" si="109"/>
        <v/>
      </c>
    </row>
    <row r="2327" spans="2:42">
      <c r="B2327" s="834" t="str">
        <f t="shared" si="108"/>
        <v>|||</v>
      </c>
      <c r="H2327" s="835">
        <f t="shared" si="110"/>
        <v>31</v>
      </c>
      <c r="AP2327" s="831" t="str">
        <f t="shared" si="109"/>
        <v/>
      </c>
    </row>
    <row r="2328" spans="2:42">
      <c r="B2328" s="834" t="str">
        <f t="shared" si="108"/>
        <v>|||</v>
      </c>
      <c r="H2328" s="835">
        <f t="shared" si="110"/>
        <v>31</v>
      </c>
      <c r="AP2328" s="831" t="str">
        <f t="shared" si="109"/>
        <v/>
      </c>
    </row>
    <row r="2329" spans="2:42">
      <c r="B2329" s="834" t="str">
        <f t="shared" si="108"/>
        <v>|||</v>
      </c>
      <c r="H2329" s="835">
        <f t="shared" si="110"/>
        <v>31</v>
      </c>
      <c r="AP2329" s="831" t="str">
        <f t="shared" si="109"/>
        <v/>
      </c>
    </row>
    <row r="2330" spans="2:42">
      <c r="B2330" s="834" t="str">
        <f t="shared" si="108"/>
        <v>|||</v>
      </c>
      <c r="H2330" s="835">
        <f t="shared" si="110"/>
        <v>31</v>
      </c>
      <c r="AP2330" s="831" t="str">
        <f t="shared" si="109"/>
        <v/>
      </c>
    </row>
    <row r="2331" spans="2:42">
      <c r="B2331" s="834" t="str">
        <f t="shared" si="108"/>
        <v>|||</v>
      </c>
      <c r="H2331" s="835">
        <f t="shared" si="110"/>
        <v>31</v>
      </c>
      <c r="AP2331" s="831" t="str">
        <f t="shared" si="109"/>
        <v/>
      </c>
    </row>
    <row r="2332" spans="2:42">
      <c r="B2332" s="834" t="str">
        <f t="shared" si="108"/>
        <v>|||</v>
      </c>
      <c r="H2332" s="835">
        <f t="shared" si="110"/>
        <v>31</v>
      </c>
      <c r="AP2332" s="831" t="str">
        <f t="shared" si="109"/>
        <v/>
      </c>
    </row>
    <row r="2333" spans="2:42">
      <c r="B2333" s="834" t="str">
        <f t="shared" si="108"/>
        <v>|||</v>
      </c>
      <c r="H2333" s="835">
        <f t="shared" si="110"/>
        <v>31</v>
      </c>
      <c r="AP2333" s="831" t="str">
        <f t="shared" si="109"/>
        <v/>
      </c>
    </row>
    <row r="2334" spans="2:42">
      <c r="B2334" s="834" t="str">
        <f t="shared" si="108"/>
        <v>|||</v>
      </c>
      <c r="H2334" s="835">
        <f t="shared" si="110"/>
        <v>31</v>
      </c>
      <c r="AP2334" s="831" t="str">
        <f t="shared" si="109"/>
        <v/>
      </c>
    </row>
    <row r="2335" spans="2:42">
      <c r="B2335" s="834" t="str">
        <f t="shared" si="108"/>
        <v>|||</v>
      </c>
      <c r="H2335" s="835">
        <f t="shared" si="110"/>
        <v>31</v>
      </c>
      <c r="AP2335" s="831" t="str">
        <f t="shared" si="109"/>
        <v/>
      </c>
    </row>
    <row r="2336" spans="2:42">
      <c r="B2336" s="834" t="str">
        <f t="shared" si="108"/>
        <v>|||</v>
      </c>
      <c r="H2336" s="835">
        <f t="shared" si="110"/>
        <v>31</v>
      </c>
      <c r="AP2336" s="831" t="str">
        <f t="shared" si="109"/>
        <v/>
      </c>
    </row>
    <row r="2337" spans="2:42">
      <c r="B2337" s="834" t="str">
        <f t="shared" si="108"/>
        <v>|||</v>
      </c>
      <c r="H2337" s="835">
        <f t="shared" si="110"/>
        <v>31</v>
      </c>
      <c r="AP2337" s="831" t="str">
        <f t="shared" si="109"/>
        <v/>
      </c>
    </row>
    <row r="2338" spans="2:42">
      <c r="B2338" s="834" t="str">
        <f t="shared" si="108"/>
        <v>|||</v>
      </c>
      <c r="H2338" s="835">
        <f t="shared" si="110"/>
        <v>31</v>
      </c>
      <c r="AP2338" s="831" t="str">
        <f t="shared" si="109"/>
        <v/>
      </c>
    </row>
    <row r="2339" spans="2:42">
      <c r="B2339" s="834" t="str">
        <f t="shared" si="108"/>
        <v>|||</v>
      </c>
      <c r="H2339" s="835">
        <f t="shared" si="110"/>
        <v>31</v>
      </c>
      <c r="AP2339" s="831" t="str">
        <f t="shared" si="109"/>
        <v/>
      </c>
    </row>
    <row r="2340" spans="2:42">
      <c r="B2340" s="834" t="str">
        <f t="shared" si="108"/>
        <v>|||</v>
      </c>
      <c r="H2340" s="835">
        <f t="shared" si="110"/>
        <v>31</v>
      </c>
      <c r="AP2340" s="831" t="str">
        <f t="shared" si="109"/>
        <v/>
      </c>
    </row>
    <row r="2341" spans="2:42">
      <c r="B2341" s="834" t="str">
        <f t="shared" si="108"/>
        <v>|||</v>
      </c>
      <c r="H2341" s="835">
        <f t="shared" si="110"/>
        <v>31</v>
      </c>
      <c r="AP2341" s="831" t="str">
        <f t="shared" si="109"/>
        <v/>
      </c>
    </row>
    <row r="2342" spans="2:42">
      <c r="B2342" s="834" t="str">
        <f t="shared" si="108"/>
        <v>|||</v>
      </c>
      <c r="H2342" s="835">
        <f t="shared" si="110"/>
        <v>31</v>
      </c>
      <c r="AP2342" s="831" t="str">
        <f t="shared" si="109"/>
        <v/>
      </c>
    </row>
    <row r="2343" spans="2:42">
      <c r="B2343" s="834" t="str">
        <f t="shared" si="108"/>
        <v>|||</v>
      </c>
      <c r="H2343" s="835">
        <f t="shared" si="110"/>
        <v>31</v>
      </c>
      <c r="AP2343" s="831" t="str">
        <f t="shared" si="109"/>
        <v/>
      </c>
    </row>
    <row r="2344" spans="2:42">
      <c r="B2344" s="834" t="str">
        <f t="shared" si="108"/>
        <v>|||</v>
      </c>
      <c r="H2344" s="835">
        <f t="shared" si="110"/>
        <v>31</v>
      </c>
      <c r="AP2344" s="831" t="str">
        <f t="shared" si="109"/>
        <v/>
      </c>
    </row>
    <row r="2345" spans="2:42">
      <c r="B2345" s="834" t="str">
        <f t="shared" si="108"/>
        <v>|||</v>
      </c>
      <c r="H2345" s="835">
        <f t="shared" si="110"/>
        <v>31</v>
      </c>
      <c r="AP2345" s="831" t="str">
        <f t="shared" si="109"/>
        <v/>
      </c>
    </row>
    <row r="2346" spans="2:42">
      <c r="B2346" s="834" t="str">
        <f t="shared" si="108"/>
        <v>|||</v>
      </c>
      <c r="H2346" s="835">
        <f t="shared" si="110"/>
        <v>31</v>
      </c>
      <c r="AP2346" s="831" t="str">
        <f t="shared" si="109"/>
        <v/>
      </c>
    </row>
    <row r="2347" spans="2:42">
      <c r="B2347" s="834" t="str">
        <f t="shared" si="108"/>
        <v>|||</v>
      </c>
      <c r="H2347" s="835">
        <f t="shared" si="110"/>
        <v>31</v>
      </c>
      <c r="AP2347" s="831" t="str">
        <f t="shared" si="109"/>
        <v/>
      </c>
    </row>
    <row r="2348" spans="2:42">
      <c r="B2348" s="834" t="str">
        <f t="shared" si="108"/>
        <v>|||</v>
      </c>
      <c r="H2348" s="835">
        <f t="shared" si="110"/>
        <v>31</v>
      </c>
      <c r="AP2348" s="831" t="str">
        <f t="shared" si="109"/>
        <v/>
      </c>
    </row>
    <row r="2349" spans="2:42">
      <c r="B2349" s="834" t="str">
        <f t="shared" si="108"/>
        <v>|||</v>
      </c>
      <c r="H2349" s="835">
        <f t="shared" si="110"/>
        <v>31</v>
      </c>
      <c r="AP2349" s="831" t="str">
        <f t="shared" si="109"/>
        <v/>
      </c>
    </row>
    <row r="2350" spans="2:42">
      <c r="B2350" s="834" t="str">
        <f t="shared" si="108"/>
        <v>|||</v>
      </c>
      <c r="H2350" s="835">
        <f t="shared" si="110"/>
        <v>31</v>
      </c>
      <c r="AP2350" s="831" t="str">
        <f t="shared" si="109"/>
        <v/>
      </c>
    </row>
    <row r="2351" spans="2:42">
      <c r="B2351" s="834" t="str">
        <f t="shared" si="108"/>
        <v>|||</v>
      </c>
      <c r="H2351" s="835">
        <f t="shared" si="110"/>
        <v>31</v>
      </c>
      <c r="AP2351" s="831" t="str">
        <f t="shared" si="109"/>
        <v/>
      </c>
    </row>
    <row r="2352" spans="2:42">
      <c r="B2352" s="834" t="str">
        <f t="shared" si="108"/>
        <v>|||</v>
      </c>
      <c r="H2352" s="835">
        <f t="shared" si="110"/>
        <v>31</v>
      </c>
      <c r="AP2352" s="831" t="str">
        <f t="shared" si="109"/>
        <v/>
      </c>
    </row>
    <row r="2353" spans="2:42">
      <c r="B2353" s="834" t="str">
        <f t="shared" si="108"/>
        <v>|||</v>
      </c>
      <c r="H2353" s="835">
        <f t="shared" si="110"/>
        <v>31</v>
      </c>
      <c r="AP2353" s="831" t="str">
        <f t="shared" si="109"/>
        <v/>
      </c>
    </row>
    <row r="2354" spans="2:42">
      <c r="B2354" s="834" t="str">
        <f t="shared" si="108"/>
        <v>|||</v>
      </c>
      <c r="H2354" s="835">
        <f t="shared" si="110"/>
        <v>31</v>
      </c>
      <c r="AP2354" s="831" t="str">
        <f t="shared" si="109"/>
        <v/>
      </c>
    </row>
    <row r="2355" spans="2:42">
      <c r="B2355" s="834" t="str">
        <f t="shared" si="108"/>
        <v>|||</v>
      </c>
      <c r="H2355" s="835">
        <f t="shared" si="110"/>
        <v>31</v>
      </c>
      <c r="AP2355" s="831" t="str">
        <f t="shared" si="109"/>
        <v/>
      </c>
    </row>
    <row r="2356" spans="2:42">
      <c r="B2356" s="834" t="str">
        <f t="shared" si="108"/>
        <v>|||</v>
      </c>
      <c r="H2356" s="835">
        <f t="shared" si="110"/>
        <v>31</v>
      </c>
      <c r="AP2356" s="831" t="str">
        <f t="shared" si="109"/>
        <v/>
      </c>
    </row>
    <row r="2357" spans="2:42">
      <c r="B2357" s="834" t="str">
        <f t="shared" si="108"/>
        <v>|||</v>
      </c>
      <c r="H2357" s="835">
        <f t="shared" si="110"/>
        <v>31</v>
      </c>
      <c r="AP2357" s="831" t="str">
        <f t="shared" si="109"/>
        <v/>
      </c>
    </row>
    <row r="2358" spans="2:42">
      <c r="B2358" s="834" t="str">
        <f t="shared" si="108"/>
        <v>|||</v>
      </c>
      <c r="H2358" s="835">
        <f t="shared" si="110"/>
        <v>31</v>
      </c>
      <c r="AP2358" s="831" t="str">
        <f t="shared" si="109"/>
        <v/>
      </c>
    </row>
    <row r="2359" spans="2:42">
      <c r="B2359" s="834" t="str">
        <f t="shared" si="108"/>
        <v>|||</v>
      </c>
      <c r="H2359" s="835">
        <f t="shared" si="110"/>
        <v>31</v>
      </c>
      <c r="AP2359" s="831" t="str">
        <f t="shared" si="109"/>
        <v/>
      </c>
    </row>
    <row r="2360" spans="2:42">
      <c r="B2360" s="834" t="str">
        <f t="shared" si="108"/>
        <v>|||</v>
      </c>
      <c r="H2360" s="835">
        <f t="shared" si="110"/>
        <v>31</v>
      </c>
      <c r="AP2360" s="831" t="str">
        <f t="shared" si="109"/>
        <v/>
      </c>
    </row>
    <row r="2361" spans="2:42">
      <c r="B2361" s="834" t="str">
        <f t="shared" si="108"/>
        <v>|||</v>
      </c>
      <c r="H2361" s="835">
        <f t="shared" si="110"/>
        <v>31</v>
      </c>
      <c r="AP2361" s="831" t="str">
        <f t="shared" si="109"/>
        <v/>
      </c>
    </row>
    <row r="2362" spans="2:42">
      <c r="B2362" s="834" t="str">
        <f t="shared" si="108"/>
        <v>|||</v>
      </c>
      <c r="H2362" s="835">
        <f t="shared" si="110"/>
        <v>31</v>
      </c>
      <c r="AP2362" s="831" t="str">
        <f t="shared" si="109"/>
        <v/>
      </c>
    </row>
    <row r="2363" spans="2:42">
      <c r="B2363" s="834" t="str">
        <f t="shared" si="108"/>
        <v>|||</v>
      </c>
      <c r="H2363" s="835">
        <f t="shared" si="110"/>
        <v>31</v>
      </c>
      <c r="AP2363" s="831" t="str">
        <f t="shared" si="109"/>
        <v/>
      </c>
    </row>
    <row r="2364" spans="2:42">
      <c r="B2364" s="834" t="str">
        <f t="shared" si="108"/>
        <v>|||</v>
      </c>
      <c r="H2364" s="835">
        <f t="shared" si="110"/>
        <v>31</v>
      </c>
      <c r="AP2364" s="831" t="str">
        <f t="shared" si="109"/>
        <v/>
      </c>
    </row>
    <row r="2365" spans="2:42">
      <c r="B2365" s="834" t="str">
        <f t="shared" si="108"/>
        <v>|||</v>
      </c>
      <c r="H2365" s="835">
        <f t="shared" si="110"/>
        <v>31</v>
      </c>
      <c r="AP2365" s="831" t="str">
        <f t="shared" si="109"/>
        <v/>
      </c>
    </row>
    <row r="2366" spans="2:42">
      <c r="B2366" s="834" t="str">
        <f t="shared" si="108"/>
        <v>|||</v>
      </c>
      <c r="H2366" s="835">
        <f t="shared" si="110"/>
        <v>31</v>
      </c>
      <c r="AP2366" s="831" t="str">
        <f t="shared" si="109"/>
        <v/>
      </c>
    </row>
    <row r="2367" spans="2:42">
      <c r="B2367" s="834" t="str">
        <f t="shared" si="108"/>
        <v>|||</v>
      </c>
      <c r="H2367" s="835">
        <f t="shared" si="110"/>
        <v>31</v>
      </c>
      <c r="AP2367" s="831" t="str">
        <f t="shared" si="109"/>
        <v/>
      </c>
    </row>
    <row r="2368" spans="2:42">
      <c r="B2368" s="834" t="str">
        <f t="shared" si="108"/>
        <v>|||</v>
      </c>
      <c r="H2368" s="835">
        <f t="shared" si="110"/>
        <v>31</v>
      </c>
      <c r="AP2368" s="831" t="str">
        <f t="shared" si="109"/>
        <v/>
      </c>
    </row>
    <row r="2369" spans="2:42">
      <c r="B2369" s="834" t="str">
        <f t="shared" si="108"/>
        <v>|||</v>
      </c>
      <c r="H2369" s="835">
        <f t="shared" si="110"/>
        <v>31</v>
      </c>
      <c r="AP2369" s="831" t="str">
        <f t="shared" si="109"/>
        <v/>
      </c>
    </row>
    <row r="2370" spans="2:42">
      <c r="B2370" s="834" t="str">
        <f t="shared" si="108"/>
        <v>|||</v>
      </c>
      <c r="H2370" s="835">
        <f t="shared" si="110"/>
        <v>31</v>
      </c>
      <c r="AP2370" s="831" t="str">
        <f t="shared" si="109"/>
        <v/>
      </c>
    </row>
    <row r="2371" spans="2:42">
      <c r="B2371" s="834" t="str">
        <f t="shared" ref="B2371:B2434" si="111">C2371&amp;"|"&amp;D2371&amp;"|"&amp;E2371&amp;"|"&amp;F2371</f>
        <v>|||</v>
      </c>
      <c r="H2371" s="835">
        <f t="shared" si="110"/>
        <v>31</v>
      </c>
      <c r="AP2371" s="831" t="str">
        <f t="shared" ref="AP2371:AP2434" si="112">IF(AX2371&lt;&gt;"",IF(OR(AX2371=3,AX2371=4),"Equity","Debt"),"")</f>
        <v/>
      </c>
    </row>
    <row r="2372" spans="2:42">
      <c r="B2372" s="834" t="str">
        <f t="shared" si="111"/>
        <v>|||</v>
      </c>
      <c r="H2372" s="835">
        <f t="shared" ref="H2372:H2435" si="113">EOMONTH(L2372,0)</f>
        <v>31</v>
      </c>
      <c r="AP2372" s="831" t="str">
        <f t="shared" si="112"/>
        <v/>
      </c>
    </row>
    <row r="2373" spans="2:42">
      <c r="B2373" s="834" t="str">
        <f t="shared" si="111"/>
        <v>|||</v>
      </c>
      <c r="H2373" s="835">
        <f t="shared" si="113"/>
        <v>31</v>
      </c>
      <c r="AP2373" s="831" t="str">
        <f t="shared" si="112"/>
        <v/>
      </c>
    </row>
    <row r="2374" spans="2:42">
      <c r="B2374" s="834" t="str">
        <f t="shared" si="111"/>
        <v>|||</v>
      </c>
      <c r="H2374" s="835">
        <f t="shared" si="113"/>
        <v>31</v>
      </c>
      <c r="AP2374" s="831" t="str">
        <f t="shared" si="112"/>
        <v/>
      </c>
    </row>
    <row r="2375" spans="2:42">
      <c r="B2375" s="834" t="str">
        <f t="shared" si="111"/>
        <v>|||</v>
      </c>
      <c r="H2375" s="835">
        <f t="shared" si="113"/>
        <v>31</v>
      </c>
      <c r="AP2375" s="831" t="str">
        <f t="shared" si="112"/>
        <v/>
      </c>
    </row>
    <row r="2376" spans="2:42">
      <c r="B2376" s="834" t="str">
        <f t="shared" si="111"/>
        <v>|||</v>
      </c>
      <c r="H2376" s="835">
        <f t="shared" si="113"/>
        <v>31</v>
      </c>
      <c r="AP2376" s="831" t="str">
        <f t="shared" si="112"/>
        <v/>
      </c>
    </row>
    <row r="2377" spans="2:42">
      <c r="B2377" s="834" t="str">
        <f t="shared" si="111"/>
        <v>|||</v>
      </c>
      <c r="H2377" s="835">
        <f t="shared" si="113"/>
        <v>31</v>
      </c>
      <c r="AP2377" s="831" t="str">
        <f t="shared" si="112"/>
        <v/>
      </c>
    </row>
    <row r="2378" spans="2:42">
      <c r="B2378" s="834" t="str">
        <f t="shared" si="111"/>
        <v>|||</v>
      </c>
      <c r="H2378" s="835">
        <f t="shared" si="113"/>
        <v>31</v>
      </c>
      <c r="AP2378" s="831" t="str">
        <f t="shared" si="112"/>
        <v/>
      </c>
    </row>
    <row r="2379" spans="2:42">
      <c r="B2379" s="834" t="str">
        <f t="shared" si="111"/>
        <v>|||</v>
      </c>
      <c r="H2379" s="835">
        <f t="shared" si="113"/>
        <v>31</v>
      </c>
      <c r="AP2379" s="831" t="str">
        <f t="shared" si="112"/>
        <v/>
      </c>
    </row>
    <row r="2380" spans="2:42">
      <c r="B2380" s="834" t="str">
        <f t="shared" si="111"/>
        <v>|||</v>
      </c>
      <c r="H2380" s="835">
        <f t="shared" si="113"/>
        <v>31</v>
      </c>
      <c r="AP2380" s="831" t="str">
        <f t="shared" si="112"/>
        <v/>
      </c>
    </row>
    <row r="2381" spans="2:42">
      <c r="B2381" s="834" t="str">
        <f t="shared" si="111"/>
        <v>|||</v>
      </c>
      <c r="H2381" s="835">
        <f t="shared" si="113"/>
        <v>31</v>
      </c>
      <c r="AP2381" s="831" t="str">
        <f t="shared" si="112"/>
        <v/>
      </c>
    </row>
    <row r="2382" spans="2:42">
      <c r="B2382" s="834" t="str">
        <f t="shared" si="111"/>
        <v>|||</v>
      </c>
      <c r="H2382" s="835">
        <f t="shared" si="113"/>
        <v>31</v>
      </c>
      <c r="AP2382" s="831" t="str">
        <f t="shared" si="112"/>
        <v/>
      </c>
    </row>
    <row r="2383" spans="2:42">
      <c r="B2383" s="834" t="str">
        <f t="shared" si="111"/>
        <v>|||</v>
      </c>
      <c r="H2383" s="835">
        <f t="shared" si="113"/>
        <v>31</v>
      </c>
      <c r="AP2383" s="831" t="str">
        <f t="shared" si="112"/>
        <v/>
      </c>
    </row>
    <row r="2384" spans="2:42">
      <c r="B2384" s="834" t="str">
        <f t="shared" si="111"/>
        <v>|||</v>
      </c>
      <c r="H2384" s="835">
        <f t="shared" si="113"/>
        <v>31</v>
      </c>
      <c r="AP2384" s="831" t="str">
        <f t="shared" si="112"/>
        <v/>
      </c>
    </row>
    <row r="2385" spans="2:42">
      <c r="B2385" s="834" t="str">
        <f t="shared" si="111"/>
        <v>|||</v>
      </c>
      <c r="H2385" s="835">
        <f t="shared" si="113"/>
        <v>31</v>
      </c>
      <c r="AP2385" s="831" t="str">
        <f t="shared" si="112"/>
        <v/>
      </c>
    </row>
    <row r="2386" spans="2:42">
      <c r="B2386" s="834" t="str">
        <f t="shared" si="111"/>
        <v>|||</v>
      </c>
      <c r="H2386" s="835">
        <f t="shared" si="113"/>
        <v>31</v>
      </c>
      <c r="AP2386" s="831" t="str">
        <f t="shared" si="112"/>
        <v/>
      </c>
    </row>
    <row r="2387" spans="2:42">
      <c r="B2387" s="834" t="str">
        <f t="shared" si="111"/>
        <v>|||</v>
      </c>
      <c r="H2387" s="835">
        <f t="shared" si="113"/>
        <v>31</v>
      </c>
      <c r="AP2387" s="831" t="str">
        <f t="shared" si="112"/>
        <v/>
      </c>
    </row>
    <row r="2388" spans="2:42">
      <c r="B2388" s="834" t="str">
        <f t="shared" si="111"/>
        <v>|||</v>
      </c>
      <c r="H2388" s="835">
        <f t="shared" si="113"/>
        <v>31</v>
      </c>
      <c r="AP2388" s="831" t="str">
        <f t="shared" si="112"/>
        <v/>
      </c>
    </row>
    <row r="2389" spans="2:42">
      <c r="B2389" s="834" t="str">
        <f t="shared" si="111"/>
        <v>|||</v>
      </c>
      <c r="H2389" s="835">
        <f t="shared" si="113"/>
        <v>31</v>
      </c>
      <c r="AP2389" s="831" t="str">
        <f t="shared" si="112"/>
        <v/>
      </c>
    </row>
    <row r="2390" spans="2:42">
      <c r="B2390" s="834" t="str">
        <f t="shared" si="111"/>
        <v>|||</v>
      </c>
      <c r="H2390" s="835">
        <f t="shared" si="113"/>
        <v>31</v>
      </c>
      <c r="AP2390" s="831" t="str">
        <f t="shared" si="112"/>
        <v/>
      </c>
    </row>
    <row r="2391" spans="2:42">
      <c r="B2391" s="834" t="str">
        <f t="shared" si="111"/>
        <v>|||</v>
      </c>
      <c r="H2391" s="835">
        <f t="shared" si="113"/>
        <v>31</v>
      </c>
      <c r="AP2391" s="831" t="str">
        <f t="shared" si="112"/>
        <v/>
      </c>
    </row>
    <row r="2392" spans="2:42">
      <c r="B2392" s="834" t="str">
        <f t="shared" si="111"/>
        <v>|||</v>
      </c>
      <c r="H2392" s="835">
        <f t="shared" si="113"/>
        <v>31</v>
      </c>
      <c r="AP2392" s="831" t="str">
        <f t="shared" si="112"/>
        <v/>
      </c>
    </row>
    <row r="2393" spans="2:42">
      <c r="B2393" s="834" t="str">
        <f t="shared" si="111"/>
        <v>|||</v>
      </c>
      <c r="H2393" s="835">
        <f t="shared" si="113"/>
        <v>31</v>
      </c>
      <c r="AP2393" s="831" t="str">
        <f t="shared" si="112"/>
        <v/>
      </c>
    </row>
    <row r="2394" spans="2:42">
      <c r="B2394" s="834" t="str">
        <f t="shared" si="111"/>
        <v>|||</v>
      </c>
      <c r="H2394" s="835">
        <f t="shared" si="113"/>
        <v>31</v>
      </c>
      <c r="AP2394" s="831" t="str">
        <f t="shared" si="112"/>
        <v/>
      </c>
    </row>
    <row r="2395" spans="2:42">
      <c r="B2395" s="834" t="str">
        <f t="shared" si="111"/>
        <v>|||</v>
      </c>
      <c r="H2395" s="835">
        <f t="shared" si="113"/>
        <v>31</v>
      </c>
      <c r="AP2395" s="831" t="str">
        <f t="shared" si="112"/>
        <v/>
      </c>
    </row>
    <row r="2396" spans="2:42">
      <c r="B2396" s="834" t="str">
        <f t="shared" si="111"/>
        <v>|||</v>
      </c>
      <c r="H2396" s="835">
        <f t="shared" si="113"/>
        <v>31</v>
      </c>
      <c r="AP2396" s="831" t="str">
        <f t="shared" si="112"/>
        <v/>
      </c>
    </row>
    <row r="2397" spans="2:42">
      <c r="B2397" s="834" t="str">
        <f t="shared" si="111"/>
        <v>|||</v>
      </c>
      <c r="H2397" s="835">
        <f t="shared" si="113"/>
        <v>31</v>
      </c>
      <c r="AP2397" s="831" t="str">
        <f t="shared" si="112"/>
        <v/>
      </c>
    </row>
    <row r="2398" spans="2:42">
      <c r="B2398" s="834" t="str">
        <f t="shared" si="111"/>
        <v>|||</v>
      </c>
      <c r="H2398" s="835">
        <f t="shared" si="113"/>
        <v>31</v>
      </c>
      <c r="AP2398" s="831" t="str">
        <f t="shared" si="112"/>
        <v/>
      </c>
    </row>
    <row r="2399" spans="2:42">
      <c r="B2399" s="834" t="str">
        <f t="shared" si="111"/>
        <v>|||</v>
      </c>
      <c r="H2399" s="835">
        <f t="shared" si="113"/>
        <v>31</v>
      </c>
      <c r="AP2399" s="831" t="str">
        <f t="shared" si="112"/>
        <v/>
      </c>
    </row>
    <row r="2400" spans="2:42">
      <c r="B2400" s="834" t="str">
        <f t="shared" si="111"/>
        <v>|||</v>
      </c>
      <c r="H2400" s="835">
        <f t="shared" si="113"/>
        <v>31</v>
      </c>
      <c r="AP2400" s="831" t="str">
        <f t="shared" si="112"/>
        <v/>
      </c>
    </row>
    <row r="2401" spans="2:42">
      <c r="B2401" s="834" t="str">
        <f t="shared" si="111"/>
        <v>|||</v>
      </c>
      <c r="H2401" s="835">
        <f t="shared" si="113"/>
        <v>31</v>
      </c>
      <c r="AP2401" s="831" t="str">
        <f t="shared" si="112"/>
        <v/>
      </c>
    </row>
    <row r="2402" spans="2:42">
      <c r="B2402" s="834" t="str">
        <f t="shared" si="111"/>
        <v>|||</v>
      </c>
      <c r="H2402" s="835">
        <f t="shared" si="113"/>
        <v>31</v>
      </c>
      <c r="AP2402" s="831" t="str">
        <f t="shared" si="112"/>
        <v/>
      </c>
    </row>
    <row r="2403" spans="2:42">
      <c r="B2403" s="834" t="str">
        <f t="shared" si="111"/>
        <v>|||</v>
      </c>
      <c r="H2403" s="835">
        <f t="shared" si="113"/>
        <v>31</v>
      </c>
      <c r="AP2403" s="831" t="str">
        <f t="shared" si="112"/>
        <v/>
      </c>
    </row>
    <row r="2404" spans="2:42">
      <c r="B2404" s="834" t="str">
        <f t="shared" si="111"/>
        <v>|||</v>
      </c>
      <c r="H2404" s="835">
        <f t="shared" si="113"/>
        <v>31</v>
      </c>
      <c r="AP2404" s="831" t="str">
        <f t="shared" si="112"/>
        <v/>
      </c>
    </row>
    <row r="2405" spans="2:42">
      <c r="B2405" s="834" t="str">
        <f t="shared" si="111"/>
        <v>|||</v>
      </c>
      <c r="H2405" s="835">
        <f t="shared" si="113"/>
        <v>31</v>
      </c>
      <c r="AP2405" s="831" t="str">
        <f t="shared" si="112"/>
        <v/>
      </c>
    </row>
    <row r="2406" spans="2:42">
      <c r="B2406" s="834" t="str">
        <f t="shared" si="111"/>
        <v>|||</v>
      </c>
      <c r="H2406" s="835">
        <f t="shared" si="113"/>
        <v>31</v>
      </c>
      <c r="AP2406" s="831" t="str">
        <f t="shared" si="112"/>
        <v/>
      </c>
    </row>
    <row r="2407" spans="2:42">
      <c r="B2407" s="834" t="str">
        <f t="shared" si="111"/>
        <v>|||</v>
      </c>
      <c r="H2407" s="835">
        <f t="shared" si="113"/>
        <v>31</v>
      </c>
      <c r="AP2407" s="831" t="str">
        <f t="shared" si="112"/>
        <v/>
      </c>
    </row>
    <row r="2408" spans="2:42">
      <c r="B2408" s="834" t="str">
        <f t="shared" si="111"/>
        <v>|||</v>
      </c>
      <c r="H2408" s="835">
        <f t="shared" si="113"/>
        <v>31</v>
      </c>
      <c r="AP2408" s="831" t="str">
        <f t="shared" si="112"/>
        <v/>
      </c>
    </row>
    <row r="2409" spans="2:42">
      <c r="B2409" s="834" t="str">
        <f t="shared" si="111"/>
        <v>|||</v>
      </c>
      <c r="H2409" s="835">
        <f t="shared" si="113"/>
        <v>31</v>
      </c>
      <c r="AP2409" s="831" t="str">
        <f t="shared" si="112"/>
        <v/>
      </c>
    </row>
    <row r="2410" spans="2:42">
      <c r="B2410" s="834" t="str">
        <f t="shared" si="111"/>
        <v>|||</v>
      </c>
      <c r="H2410" s="835">
        <f t="shared" si="113"/>
        <v>31</v>
      </c>
      <c r="AP2410" s="831" t="str">
        <f t="shared" si="112"/>
        <v/>
      </c>
    </row>
    <row r="2411" spans="2:42">
      <c r="B2411" s="834" t="str">
        <f t="shared" si="111"/>
        <v>|||</v>
      </c>
      <c r="H2411" s="835">
        <f t="shared" si="113"/>
        <v>31</v>
      </c>
      <c r="AP2411" s="831" t="str">
        <f t="shared" si="112"/>
        <v/>
      </c>
    </row>
    <row r="2412" spans="2:42">
      <c r="B2412" s="834" t="str">
        <f t="shared" si="111"/>
        <v>|||</v>
      </c>
      <c r="H2412" s="835">
        <f t="shared" si="113"/>
        <v>31</v>
      </c>
      <c r="AP2412" s="831" t="str">
        <f t="shared" si="112"/>
        <v/>
      </c>
    </row>
    <row r="2413" spans="2:42">
      <c r="B2413" s="834" t="str">
        <f t="shared" si="111"/>
        <v>|||</v>
      </c>
      <c r="H2413" s="835">
        <f t="shared" si="113"/>
        <v>31</v>
      </c>
      <c r="AP2413" s="831" t="str">
        <f t="shared" si="112"/>
        <v/>
      </c>
    </row>
    <row r="2414" spans="2:42">
      <c r="B2414" s="834" t="str">
        <f t="shared" si="111"/>
        <v>|||</v>
      </c>
      <c r="H2414" s="835">
        <f t="shared" si="113"/>
        <v>31</v>
      </c>
      <c r="AP2414" s="831" t="str">
        <f t="shared" si="112"/>
        <v/>
      </c>
    </row>
    <row r="2415" spans="2:42">
      <c r="B2415" s="834" t="str">
        <f t="shared" si="111"/>
        <v>|||</v>
      </c>
      <c r="H2415" s="835">
        <f t="shared" si="113"/>
        <v>31</v>
      </c>
      <c r="AP2415" s="831" t="str">
        <f t="shared" si="112"/>
        <v/>
      </c>
    </row>
    <row r="2416" spans="2:42">
      <c r="B2416" s="834" t="str">
        <f t="shared" si="111"/>
        <v>|||</v>
      </c>
      <c r="H2416" s="835">
        <f t="shared" si="113"/>
        <v>31</v>
      </c>
      <c r="AP2416" s="831" t="str">
        <f t="shared" si="112"/>
        <v/>
      </c>
    </row>
    <row r="2417" spans="2:42">
      <c r="B2417" s="834" t="str">
        <f t="shared" si="111"/>
        <v>|||</v>
      </c>
      <c r="H2417" s="835">
        <f t="shared" si="113"/>
        <v>31</v>
      </c>
      <c r="AP2417" s="831" t="str">
        <f t="shared" si="112"/>
        <v/>
      </c>
    </row>
    <row r="2418" spans="2:42">
      <c r="B2418" s="834" t="str">
        <f t="shared" si="111"/>
        <v>|||</v>
      </c>
      <c r="H2418" s="835">
        <f t="shared" si="113"/>
        <v>31</v>
      </c>
      <c r="AP2418" s="831" t="str">
        <f t="shared" si="112"/>
        <v/>
      </c>
    </row>
    <row r="2419" spans="2:42">
      <c r="B2419" s="834" t="str">
        <f t="shared" si="111"/>
        <v>|||</v>
      </c>
      <c r="H2419" s="835">
        <f t="shared" si="113"/>
        <v>31</v>
      </c>
      <c r="AP2419" s="831" t="str">
        <f t="shared" si="112"/>
        <v/>
      </c>
    </row>
    <row r="2420" spans="2:42">
      <c r="B2420" s="834" t="str">
        <f t="shared" si="111"/>
        <v>|||</v>
      </c>
      <c r="H2420" s="835">
        <f t="shared" si="113"/>
        <v>31</v>
      </c>
      <c r="AP2420" s="831" t="str">
        <f t="shared" si="112"/>
        <v/>
      </c>
    </row>
    <row r="2421" spans="2:42">
      <c r="B2421" s="834" t="str">
        <f t="shared" si="111"/>
        <v>|||</v>
      </c>
      <c r="H2421" s="835">
        <f t="shared" si="113"/>
        <v>31</v>
      </c>
      <c r="AP2421" s="831" t="str">
        <f t="shared" si="112"/>
        <v/>
      </c>
    </row>
    <row r="2422" spans="2:42">
      <c r="B2422" s="834" t="str">
        <f t="shared" si="111"/>
        <v>|||</v>
      </c>
      <c r="H2422" s="835">
        <f t="shared" si="113"/>
        <v>31</v>
      </c>
      <c r="AP2422" s="831" t="str">
        <f t="shared" si="112"/>
        <v/>
      </c>
    </row>
    <row r="2423" spans="2:42">
      <c r="B2423" s="834" t="str">
        <f t="shared" si="111"/>
        <v>|||</v>
      </c>
      <c r="H2423" s="835">
        <f t="shared" si="113"/>
        <v>31</v>
      </c>
      <c r="AP2423" s="831" t="str">
        <f t="shared" si="112"/>
        <v/>
      </c>
    </row>
    <row r="2424" spans="2:42">
      <c r="B2424" s="834" t="str">
        <f t="shared" si="111"/>
        <v>|||</v>
      </c>
      <c r="H2424" s="835">
        <f t="shared" si="113"/>
        <v>31</v>
      </c>
      <c r="AP2424" s="831" t="str">
        <f t="shared" si="112"/>
        <v/>
      </c>
    </row>
    <row r="2425" spans="2:42">
      <c r="B2425" s="834" t="str">
        <f t="shared" si="111"/>
        <v>|||</v>
      </c>
      <c r="H2425" s="835">
        <f t="shared" si="113"/>
        <v>31</v>
      </c>
      <c r="AP2425" s="831" t="str">
        <f t="shared" si="112"/>
        <v/>
      </c>
    </row>
    <row r="2426" spans="2:42">
      <c r="B2426" s="834" t="str">
        <f t="shared" si="111"/>
        <v>|||</v>
      </c>
      <c r="H2426" s="835">
        <f t="shared" si="113"/>
        <v>31</v>
      </c>
      <c r="AP2426" s="831" t="str">
        <f t="shared" si="112"/>
        <v/>
      </c>
    </row>
    <row r="2427" spans="2:42">
      <c r="B2427" s="834" t="str">
        <f t="shared" si="111"/>
        <v>|||</v>
      </c>
      <c r="H2427" s="835">
        <f t="shared" si="113"/>
        <v>31</v>
      </c>
      <c r="AP2427" s="831" t="str">
        <f t="shared" si="112"/>
        <v/>
      </c>
    </row>
    <row r="2428" spans="2:42">
      <c r="B2428" s="834" t="str">
        <f t="shared" si="111"/>
        <v>|||</v>
      </c>
      <c r="H2428" s="835">
        <f t="shared" si="113"/>
        <v>31</v>
      </c>
      <c r="AP2428" s="831" t="str">
        <f t="shared" si="112"/>
        <v/>
      </c>
    </row>
    <row r="2429" spans="2:42">
      <c r="B2429" s="834" t="str">
        <f t="shared" si="111"/>
        <v>|||</v>
      </c>
      <c r="H2429" s="835">
        <f t="shared" si="113"/>
        <v>31</v>
      </c>
      <c r="AP2429" s="831" t="str">
        <f t="shared" si="112"/>
        <v/>
      </c>
    </row>
    <row r="2430" spans="2:42">
      <c r="B2430" s="834" t="str">
        <f t="shared" si="111"/>
        <v>|||</v>
      </c>
      <c r="H2430" s="835">
        <f t="shared" si="113"/>
        <v>31</v>
      </c>
      <c r="AP2430" s="831" t="str">
        <f t="shared" si="112"/>
        <v/>
      </c>
    </row>
    <row r="2431" spans="2:42">
      <c r="B2431" s="834" t="str">
        <f t="shared" si="111"/>
        <v>|||</v>
      </c>
      <c r="H2431" s="835">
        <f t="shared" si="113"/>
        <v>31</v>
      </c>
      <c r="AP2431" s="831" t="str">
        <f t="shared" si="112"/>
        <v/>
      </c>
    </row>
    <row r="2432" spans="2:42">
      <c r="B2432" s="834" t="str">
        <f t="shared" si="111"/>
        <v>|||</v>
      </c>
      <c r="H2432" s="835">
        <f t="shared" si="113"/>
        <v>31</v>
      </c>
      <c r="AP2432" s="831" t="str">
        <f t="shared" si="112"/>
        <v/>
      </c>
    </row>
    <row r="2433" spans="2:42">
      <c r="B2433" s="834" t="str">
        <f t="shared" si="111"/>
        <v>|||</v>
      </c>
      <c r="H2433" s="835">
        <f t="shared" si="113"/>
        <v>31</v>
      </c>
      <c r="AP2433" s="831" t="str">
        <f t="shared" si="112"/>
        <v/>
      </c>
    </row>
    <row r="2434" spans="2:42">
      <c r="B2434" s="834" t="str">
        <f t="shared" si="111"/>
        <v>|||</v>
      </c>
      <c r="H2434" s="835">
        <f t="shared" si="113"/>
        <v>31</v>
      </c>
      <c r="AP2434" s="831" t="str">
        <f t="shared" si="112"/>
        <v/>
      </c>
    </row>
    <row r="2435" spans="2:42">
      <c r="B2435" s="834" t="str">
        <f t="shared" ref="B2435:B2498" si="114">C2435&amp;"|"&amp;D2435&amp;"|"&amp;E2435&amp;"|"&amp;F2435</f>
        <v>|||</v>
      </c>
      <c r="H2435" s="835">
        <f t="shared" si="113"/>
        <v>31</v>
      </c>
      <c r="AP2435" s="831" t="str">
        <f t="shared" ref="AP2435:AP2498" si="115">IF(AX2435&lt;&gt;"",IF(OR(AX2435=3,AX2435=4),"Equity","Debt"),"")</f>
        <v/>
      </c>
    </row>
    <row r="2436" spans="2:42">
      <c r="B2436" s="834" t="str">
        <f t="shared" si="114"/>
        <v>|||</v>
      </c>
      <c r="H2436" s="835">
        <f t="shared" ref="H2436:H2499" si="116">EOMONTH(L2436,0)</f>
        <v>31</v>
      </c>
      <c r="AP2436" s="831" t="str">
        <f t="shared" si="115"/>
        <v/>
      </c>
    </row>
    <row r="2437" spans="2:42">
      <c r="B2437" s="834" t="str">
        <f t="shared" si="114"/>
        <v>|||</v>
      </c>
      <c r="H2437" s="835">
        <f t="shared" si="116"/>
        <v>31</v>
      </c>
      <c r="AP2437" s="831" t="str">
        <f t="shared" si="115"/>
        <v/>
      </c>
    </row>
    <row r="2438" spans="2:42">
      <c r="B2438" s="834" t="str">
        <f t="shared" si="114"/>
        <v>|||</v>
      </c>
      <c r="H2438" s="835">
        <f t="shared" si="116"/>
        <v>31</v>
      </c>
      <c r="AP2438" s="831" t="str">
        <f t="shared" si="115"/>
        <v/>
      </c>
    </row>
    <row r="2439" spans="2:42">
      <c r="B2439" s="834" t="str">
        <f t="shared" si="114"/>
        <v>|||</v>
      </c>
      <c r="H2439" s="835">
        <f t="shared" si="116"/>
        <v>31</v>
      </c>
      <c r="AP2439" s="831" t="str">
        <f t="shared" si="115"/>
        <v/>
      </c>
    </row>
    <row r="2440" spans="2:42">
      <c r="B2440" s="834" t="str">
        <f t="shared" si="114"/>
        <v>|||</v>
      </c>
      <c r="H2440" s="835">
        <f t="shared" si="116"/>
        <v>31</v>
      </c>
      <c r="AP2440" s="831" t="str">
        <f t="shared" si="115"/>
        <v/>
      </c>
    </row>
    <row r="2441" spans="2:42">
      <c r="B2441" s="834" t="str">
        <f t="shared" si="114"/>
        <v>|||</v>
      </c>
      <c r="H2441" s="835">
        <f t="shared" si="116"/>
        <v>31</v>
      </c>
      <c r="AP2441" s="831" t="str">
        <f t="shared" si="115"/>
        <v/>
      </c>
    </row>
    <row r="2442" spans="2:42">
      <c r="B2442" s="834" t="str">
        <f t="shared" si="114"/>
        <v>|||</v>
      </c>
      <c r="H2442" s="835">
        <f t="shared" si="116"/>
        <v>31</v>
      </c>
      <c r="AP2442" s="831" t="str">
        <f t="shared" si="115"/>
        <v/>
      </c>
    </row>
    <row r="2443" spans="2:42">
      <c r="B2443" s="834" t="str">
        <f t="shared" si="114"/>
        <v>|||</v>
      </c>
      <c r="H2443" s="835">
        <f t="shared" si="116"/>
        <v>31</v>
      </c>
      <c r="AP2443" s="831" t="str">
        <f t="shared" si="115"/>
        <v/>
      </c>
    </row>
    <row r="2444" spans="2:42">
      <c r="B2444" s="834" t="str">
        <f t="shared" si="114"/>
        <v>|||</v>
      </c>
      <c r="H2444" s="835">
        <f t="shared" si="116"/>
        <v>31</v>
      </c>
      <c r="AP2444" s="831" t="str">
        <f t="shared" si="115"/>
        <v/>
      </c>
    </row>
    <row r="2445" spans="2:42">
      <c r="B2445" s="834" t="str">
        <f t="shared" si="114"/>
        <v>|||</v>
      </c>
      <c r="H2445" s="835">
        <f t="shared" si="116"/>
        <v>31</v>
      </c>
      <c r="AP2445" s="831" t="str">
        <f t="shared" si="115"/>
        <v/>
      </c>
    </row>
    <row r="2446" spans="2:42">
      <c r="B2446" s="834" t="str">
        <f t="shared" si="114"/>
        <v>|||</v>
      </c>
      <c r="H2446" s="835">
        <f t="shared" si="116"/>
        <v>31</v>
      </c>
      <c r="AP2446" s="831" t="str">
        <f t="shared" si="115"/>
        <v/>
      </c>
    </row>
    <row r="2447" spans="2:42">
      <c r="B2447" s="834" t="str">
        <f t="shared" si="114"/>
        <v>|||</v>
      </c>
      <c r="H2447" s="835">
        <f t="shared" si="116"/>
        <v>31</v>
      </c>
      <c r="AP2447" s="831" t="str">
        <f t="shared" si="115"/>
        <v/>
      </c>
    </row>
    <row r="2448" spans="2:42">
      <c r="B2448" s="834" t="str">
        <f t="shared" si="114"/>
        <v>|||</v>
      </c>
      <c r="H2448" s="835">
        <f t="shared" si="116"/>
        <v>31</v>
      </c>
      <c r="AP2448" s="831" t="str">
        <f t="shared" si="115"/>
        <v/>
      </c>
    </row>
    <row r="2449" spans="2:42">
      <c r="B2449" s="834" t="str">
        <f t="shared" si="114"/>
        <v>|||</v>
      </c>
      <c r="H2449" s="835">
        <f t="shared" si="116"/>
        <v>31</v>
      </c>
      <c r="AP2449" s="831" t="str">
        <f t="shared" si="115"/>
        <v/>
      </c>
    </row>
    <row r="2450" spans="2:42">
      <c r="B2450" s="834" t="str">
        <f t="shared" si="114"/>
        <v>|||</v>
      </c>
      <c r="H2450" s="835">
        <f t="shared" si="116"/>
        <v>31</v>
      </c>
      <c r="AP2450" s="831" t="str">
        <f t="shared" si="115"/>
        <v/>
      </c>
    </row>
    <row r="2451" spans="2:42">
      <c r="B2451" s="834" t="str">
        <f t="shared" si="114"/>
        <v>|||</v>
      </c>
      <c r="H2451" s="835">
        <f t="shared" si="116"/>
        <v>31</v>
      </c>
      <c r="AP2451" s="831" t="str">
        <f t="shared" si="115"/>
        <v/>
      </c>
    </row>
    <row r="2452" spans="2:42">
      <c r="B2452" s="834" t="str">
        <f t="shared" si="114"/>
        <v>|||</v>
      </c>
      <c r="H2452" s="835">
        <f t="shared" si="116"/>
        <v>31</v>
      </c>
      <c r="AP2452" s="831" t="str">
        <f t="shared" si="115"/>
        <v/>
      </c>
    </row>
    <row r="2453" spans="2:42">
      <c r="B2453" s="834" t="str">
        <f t="shared" si="114"/>
        <v>|||</v>
      </c>
      <c r="H2453" s="835">
        <f t="shared" si="116"/>
        <v>31</v>
      </c>
      <c r="AP2453" s="831" t="str">
        <f t="shared" si="115"/>
        <v/>
      </c>
    </row>
    <row r="2454" spans="2:42">
      <c r="B2454" s="834" t="str">
        <f t="shared" si="114"/>
        <v>|||</v>
      </c>
      <c r="H2454" s="835">
        <f t="shared" si="116"/>
        <v>31</v>
      </c>
      <c r="AP2454" s="831" t="str">
        <f t="shared" si="115"/>
        <v/>
      </c>
    </row>
    <row r="2455" spans="2:42">
      <c r="B2455" s="834" t="str">
        <f t="shared" si="114"/>
        <v>|||</v>
      </c>
      <c r="H2455" s="835">
        <f t="shared" si="116"/>
        <v>31</v>
      </c>
      <c r="AP2455" s="831" t="str">
        <f t="shared" si="115"/>
        <v/>
      </c>
    </row>
    <row r="2456" spans="2:42">
      <c r="B2456" s="834" t="str">
        <f t="shared" si="114"/>
        <v>|||</v>
      </c>
      <c r="H2456" s="835">
        <f t="shared" si="116"/>
        <v>31</v>
      </c>
      <c r="AP2456" s="831" t="str">
        <f t="shared" si="115"/>
        <v/>
      </c>
    </row>
    <row r="2457" spans="2:42">
      <c r="B2457" s="834" t="str">
        <f t="shared" si="114"/>
        <v>|||</v>
      </c>
      <c r="H2457" s="835">
        <f t="shared" si="116"/>
        <v>31</v>
      </c>
      <c r="AP2457" s="831" t="str">
        <f t="shared" si="115"/>
        <v/>
      </c>
    </row>
    <row r="2458" spans="2:42">
      <c r="B2458" s="834" t="str">
        <f t="shared" si="114"/>
        <v>|||</v>
      </c>
      <c r="H2458" s="835">
        <f t="shared" si="116"/>
        <v>31</v>
      </c>
      <c r="AP2458" s="831" t="str">
        <f t="shared" si="115"/>
        <v/>
      </c>
    </row>
    <row r="2459" spans="2:42">
      <c r="B2459" s="834" t="str">
        <f t="shared" si="114"/>
        <v>|||</v>
      </c>
      <c r="H2459" s="835">
        <f t="shared" si="116"/>
        <v>31</v>
      </c>
      <c r="AP2459" s="831" t="str">
        <f t="shared" si="115"/>
        <v/>
      </c>
    </row>
    <row r="2460" spans="2:42">
      <c r="B2460" s="834" t="str">
        <f t="shared" si="114"/>
        <v>|||</v>
      </c>
      <c r="H2460" s="835">
        <f t="shared" si="116"/>
        <v>31</v>
      </c>
      <c r="AP2460" s="831" t="str">
        <f t="shared" si="115"/>
        <v/>
      </c>
    </row>
    <row r="2461" spans="2:42">
      <c r="B2461" s="834" t="str">
        <f t="shared" si="114"/>
        <v>|||</v>
      </c>
      <c r="H2461" s="835">
        <f t="shared" si="116"/>
        <v>31</v>
      </c>
      <c r="AP2461" s="831" t="str">
        <f t="shared" si="115"/>
        <v/>
      </c>
    </row>
    <row r="2462" spans="2:42">
      <c r="B2462" s="834" t="str">
        <f t="shared" si="114"/>
        <v>|||</v>
      </c>
      <c r="H2462" s="835">
        <f t="shared" si="116"/>
        <v>31</v>
      </c>
      <c r="AP2462" s="831" t="str">
        <f t="shared" si="115"/>
        <v/>
      </c>
    </row>
    <row r="2463" spans="2:42">
      <c r="B2463" s="834" t="str">
        <f t="shared" si="114"/>
        <v>|||</v>
      </c>
      <c r="H2463" s="835">
        <f t="shared" si="116"/>
        <v>31</v>
      </c>
      <c r="AP2463" s="831" t="str">
        <f t="shared" si="115"/>
        <v/>
      </c>
    </row>
    <row r="2464" spans="2:42">
      <c r="B2464" s="834" t="str">
        <f t="shared" si="114"/>
        <v>|||</v>
      </c>
      <c r="H2464" s="835">
        <f t="shared" si="116"/>
        <v>31</v>
      </c>
      <c r="AP2464" s="831" t="str">
        <f t="shared" si="115"/>
        <v/>
      </c>
    </row>
    <row r="2465" spans="2:42">
      <c r="B2465" s="834" t="str">
        <f t="shared" si="114"/>
        <v>|||</v>
      </c>
      <c r="H2465" s="835">
        <f t="shared" si="116"/>
        <v>31</v>
      </c>
      <c r="AP2465" s="831" t="str">
        <f t="shared" si="115"/>
        <v/>
      </c>
    </row>
    <row r="2466" spans="2:42">
      <c r="B2466" s="834" t="str">
        <f t="shared" si="114"/>
        <v>|||</v>
      </c>
      <c r="H2466" s="835">
        <f t="shared" si="116"/>
        <v>31</v>
      </c>
      <c r="AP2466" s="831" t="str">
        <f t="shared" si="115"/>
        <v/>
      </c>
    </row>
    <row r="2467" spans="2:42">
      <c r="B2467" s="834" t="str">
        <f t="shared" si="114"/>
        <v>|||</v>
      </c>
      <c r="H2467" s="835">
        <f t="shared" si="116"/>
        <v>31</v>
      </c>
      <c r="AP2467" s="831" t="str">
        <f t="shared" si="115"/>
        <v/>
      </c>
    </row>
    <row r="2468" spans="2:42">
      <c r="B2468" s="834" t="str">
        <f t="shared" si="114"/>
        <v>|||</v>
      </c>
      <c r="H2468" s="835">
        <f t="shared" si="116"/>
        <v>31</v>
      </c>
      <c r="AP2468" s="831" t="str">
        <f t="shared" si="115"/>
        <v/>
      </c>
    </row>
    <row r="2469" spans="2:42">
      <c r="B2469" s="834" t="str">
        <f t="shared" si="114"/>
        <v>|||</v>
      </c>
      <c r="H2469" s="835">
        <f t="shared" si="116"/>
        <v>31</v>
      </c>
      <c r="AP2469" s="831" t="str">
        <f t="shared" si="115"/>
        <v/>
      </c>
    </row>
    <row r="2470" spans="2:42">
      <c r="B2470" s="834" t="str">
        <f t="shared" si="114"/>
        <v>|||</v>
      </c>
      <c r="H2470" s="835">
        <f t="shared" si="116"/>
        <v>31</v>
      </c>
      <c r="AP2470" s="831" t="str">
        <f t="shared" si="115"/>
        <v/>
      </c>
    </row>
    <row r="2471" spans="2:42">
      <c r="B2471" s="834" t="str">
        <f t="shared" si="114"/>
        <v>|||</v>
      </c>
      <c r="H2471" s="835">
        <f t="shared" si="116"/>
        <v>31</v>
      </c>
      <c r="AP2471" s="831" t="str">
        <f t="shared" si="115"/>
        <v/>
      </c>
    </row>
    <row r="2472" spans="2:42">
      <c r="B2472" s="834" t="str">
        <f t="shared" si="114"/>
        <v>|||</v>
      </c>
      <c r="H2472" s="835">
        <f t="shared" si="116"/>
        <v>31</v>
      </c>
      <c r="AP2472" s="831" t="str">
        <f t="shared" si="115"/>
        <v/>
      </c>
    </row>
    <row r="2473" spans="2:42">
      <c r="B2473" s="834" t="str">
        <f t="shared" si="114"/>
        <v>|||</v>
      </c>
      <c r="H2473" s="835">
        <f t="shared" si="116"/>
        <v>31</v>
      </c>
      <c r="AP2473" s="831" t="str">
        <f t="shared" si="115"/>
        <v/>
      </c>
    </row>
    <row r="2474" spans="2:42">
      <c r="B2474" s="834" t="str">
        <f t="shared" si="114"/>
        <v>|||</v>
      </c>
      <c r="H2474" s="835">
        <f t="shared" si="116"/>
        <v>31</v>
      </c>
      <c r="AP2474" s="831" t="str">
        <f t="shared" si="115"/>
        <v/>
      </c>
    </row>
    <row r="2475" spans="2:42">
      <c r="B2475" s="834" t="str">
        <f t="shared" si="114"/>
        <v>|||</v>
      </c>
      <c r="H2475" s="835">
        <f t="shared" si="116"/>
        <v>31</v>
      </c>
      <c r="AP2475" s="831" t="str">
        <f t="shared" si="115"/>
        <v/>
      </c>
    </row>
    <row r="2476" spans="2:42">
      <c r="B2476" s="834" t="str">
        <f t="shared" si="114"/>
        <v>|||</v>
      </c>
      <c r="H2476" s="835">
        <f t="shared" si="116"/>
        <v>31</v>
      </c>
      <c r="AP2476" s="831" t="str">
        <f t="shared" si="115"/>
        <v/>
      </c>
    </row>
    <row r="2477" spans="2:42">
      <c r="B2477" s="834" t="str">
        <f t="shared" si="114"/>
        <v>|||</v>
      </c>
      <c r="H2477" s="835">
        <f t="shared" si="116"/>
        <v>31</v>
      </c>
      <c r="AP2477" s="831" t="str">
        <f t="shared" si="115"/>
        <v/>
      </c>
    </row>
    <row r="2478" spans="2:42">
      <c r="B2478" s="834" t="str">
        <f t="shared" si="114"/>
        <v>|||</v>
      </c>
      <c r="H2478" s="835">
        <f t="shared" si="116"/>
        <v>31</v>
      </c>
      <c r="AP2478" s="831" t="str">
        <f t="shared" si="115"/>
        <v/>
      </c>
    </row>
    <row r="2479" spans="2:42">
      <c r="B2479" s="834" t="str">
        <f t="shared" si="114"/>
        <v>|||</v>
      </c>
      <c r="H2479" s="835">
        <f t="shared" si="116"/>
        <v>31</v>
      </c>
      <c r="AP2479" s="831" t="str">
        <f t="shared" si="115"/>
        <v/>
      </c>
    </row>
    <row r="2480" spans="2:42">
      <c r="B2480" s="834" t="str">
        <f t="shared" si="114"/>
        <v>|||</v>
      </c>
      <c r="H2480" s="835">
        <f t="shared" si="116"/>
        <v>31</v>
      </c>
      <c r="AP2480" s="831" t="str">
        <f t="shared" si="115"/>
        <v/>
      </c>
    </row>
    <row r="2481" spans="2:42">
      <c r="B2481" s="834" t="str">
        <f t="shared" si="114"/>
        <v>|||</v>
      </c>
      <c r="H2481" s="835">
        <f t="shared" si="116"/>
        <v>31</v>
      </c>
      <c r="AP2481" s="831" t="str">
        <f t="shared" si="115"/>
        <v/>
      </c>
    </row>
    <row r="2482" spans="2:42">
      <c r="B2482" s="834" t="str">
        <f t="shared" si="114"/>
        <v>|||</v>
      </c>
      <c r="H2482" s="835">
        <f t="shared" si="116"/>
        <v>31</v>
      </c>
      <c r="AP2482" s="831" t="str">
        <f t="shared" si="115"/>
        <v/>
      </c>
    </row>
    <row r="2483" spans="2:42">
      <c r="B2483" s="834" t="str">
        <f t="shared" si="114"/>
        <v>|||</v>
      </c>
      <c r="H2483" s="835">
        <f t="shared" si="116"/>
        <v>31</v>
      </c>
      <c r="AP2483" s="831" t="str">
        <f t="shared" si="115"/>
        <v/>
      </c>
    </row>
    <row r="2484" spans="2:42">
      <c r="B2484" s="834" t="str">
        <f t="shared" si="114"/>
        <v>|||</v>
      </c>
      <c r="H2484" s="835">
        <f t="shared" si="116"/>
        <v>31</v>
      </c>
      <c r="AP2484" s="831" t="str">
        <f t="shared" si="115"/>
        <v/>
      </c>
    </row>
    <row r="2485" spans="2:42">
      <c r="B2485" s="834" t="str">
        <f t="shared" si="114"/>
        <v>|||</v>
      </c>
      <c r="H2485" s="835">
        <f t="shared" si="116"/>
        <v>31</v>
      </c>
      <c r="AP2485" s="831" t="str">
        <f t="shared" si="115"/>
        <v/>
      </c>
    </row>
    <row r="2486" spans="2:42">
      <c r="B2486" s="834" t="str">
        <f t="shared" si="114"/>
        <v>|||</v>
      </c>
      <c r="H2486" s="835">
        <f t="shared" si="116"/>
        <v>31</v>
      </c>
      <c r="AP2486" s="831" t="str">
        <f t="shared" si="115"/>
        <v/>
      </c>
    </row>
    <row r="2487" spans="2:42">
      <c r="B2487" s="834" t="str">
        <f t="shared" si="114"/>
        <v>|||</v>
      </c>
      <c r="H2487" s="835">
        <f t="shared" si="116"/>
        <v>31</v>
      </c>
      <c r="AP2487" s="831" t="str">
        <f t="shared" si="115"/>
        <v/>
      </c>
    </row>
    <row r="2488" spans="2:42">
      <c r="B2488" s="834" t="str">
        <f t="shared" si="114"/>
        <v>|||</v>
      </c>
      <c r="H2488" s="835">
        <f t="shared" si="116"/>
        <v>31</v>
      </c>
      <c r="AP2488" s="831" t="str">
        <f t="shared" si="115"/>
        <v/>
      </c>
    </row>
    <row r="2489" spans="2:42">
      <c r="B2489" s="834" t="str">
        <f t="shared" si="114"/>
        <v>|||</v>
      </c>
      <c r="H2489" s="835">
        <f t="shared" si="116"/>
        <v>31</v>
      </c>
      <c r="AP2489" s="831" t="str">
        <f t="shared" si="115"/>
        <v/>
      </c>
    </row>
    <row r="2490" spans="2:42">
      <c r="B2490" s="834" t="str">
        <f t="shared" si="114"/>
        <v>|||</v>
      </c>
      <c r="H2490" s="835">
        <f t="shared" si="116"/>
        <v>31</v>
      </c>
      <c r="AP2490" s="831" t="str">
        <f t="shared" si="115"/>
        <v/>
      </c>
    </row>
    <row r="2491" spans="2:42">
      <c r="B2491" s="834" t="str">
        <f t="shared" si="114"/>
        <v>|||</v>
      </c>
      <c r="H2491" s="835">
        <f t="shared" si="116"/>
        <v>31</v>
      </c>
      <c r="AP2491" s="831" t="str">
        <f t="shared" si="115"/>
        <v/>
      </c>
    </row>
    <row r="2492" spans="2:42">
      <c r="B2492" s="834" t="str">
        <f t="shared" si="114"/>
        <v>|||</v>
      </c>
      <c r="H2492" s="835">
        <f t="shared" si="116"/>
        <v>31</v>
      </c>
      <c r="AP2492" s="831" t="str">
        <f t="shared" si="115"/>
        <v/>
      </c>
    </row>
    <row r="2493" spans="2:42">
      <c r="B2493" s="834" t="str">
        <f t="shared" si="114"/>
        <v>|||</v>
      </c>
      <c r="H2493" s="835">
        <f t="shared" si="116"/>
        <v>31</v>
      </c>
      <c r="AP2493" s="831" t="str">
        <f t="shared" si="115"/>
        <v/>
      </c>
    </row>
    <row r="2494" spans="2:42">
      <c r="B2494" s="834" t="str">
        <f t="shared" si="114"/>
        <v>|||</v>
      </c>
      <c r="H2494" s="835">
        <f t="shared" si="116"/>
        <v>31</v>
      </c>
      <c r="AP2494" s="831" t="str">
        <f t="shared" si="115"/>
        <v/>
      </c>
    </row>
    <row r="2495" spans="2:42">
      <c r="B2495" s="834" t="str">
        <f t="shared" si="114"/>
        <v>|||</v>
      </c>
      <c r="H2495" s="835">
        <f t="shared" si="116"/>
        <v>31</v>
      </c>
      <c r="AP2495" s="831" t="str">
        <f t="shared" si="115"/>
        <v/>
      </c>
    </row>
    <row r="2496" spans="2:42">
      <c r="B2496" s="834" t="str">
        <f t="shared" si="114"/>
        <v>|||</v>
      </c>
      <c r="H2496" s="835">
        <f t="shared" si="116"/>
        <v>31</v>
      </c>
      <c r="AP2496" s="831" t="str">
        <f t="shared" si="115"/>
        <v/>
      </c>
    </row>
    <row r="2497" spans="2:42">
      <c r="B2497" s="834" t="str">
        <f t="shared" si="114"/>
        <v>|||</v>
      </c>
      <c r="H2497" s="835">
        <f t="shared" si="116"/>
        <v>31</v>
      </c>
      <c r="AP2497" s="831" t="str">
        <f t="shared" si="115"/>
        <v/>
      </c>
    </row>
    <row r="2498" spans="2:42">
      <c r="B2498" s="834" t="str">
        <f t="shared" si="114"/>
        <v>|||</v>
      </c>
      <c r="H2498" s="835">
        <f t="shared" si="116"/>
        <v>31</v>
      </c>
      <c r="AP2498" s="831" t="str">
        <f t="shared" si="115"/>
        <v/>
      </c>
    </row>
    <row r="2499" spans="2:42">
      <c r="B2499" s="834" t="str">
        <f t="shared" ref="B2499:B2562" si="117">C2499&amp;"|"&amp;D2499&amp;"|"&amp;E2499&amp;"|"&amp;F2499</f>
        <v>|||</v>
      </c>
      <c r="H2499" s="835">
        <f t="shared" si="116"/>
        <v>31</v>
      </c>
      <c r="AP2499" s="831" t="str">
        <f t="shared" ref="AP2499:AP2562" si="118">IF(AX2499&lt;&gt;"",IF(OR(AX2499=3,AX2499=4),"Equity","Debt"),"")</f>
        <v/>
      </c>
    </row>
    <row r="2500" spans="2:42">
      <c r="B2500" s="834" t="str">
        <f t="shared" si="117"/>
        <v>|||</v>
      </c>
      <c r="H2500" s="835">
        <f t="shared" ref="H2500:H2563" si="119">EOMONTH(L2500,0)</f>
        <v>31</v>
      </c>
      <c r="AP2500" s="831" t="str">
        <f t="shared" si="118"/>
        <v/>
      </c>
    </row>
    <row r="2501" spans="2:42">
      <c r="B2501" s="834" t="str">
        <f t="shared" si="117"/>
        <v>|||</v>
      </c>
      <c r="H2501" s="835">
        <f t="shared" si="119"/>
        <v>31</v>
      </c>
      <c r="AP2501" s="831" t="str">
        <f t="shared" si="118"/>
        <v/>
      </c>
    </row>
    <row r="2502" spans="2:42">
      <c r="B2502" s="834" t="str">
        <f t="shared" si="117"/>
        <v>|||</v>
      </c>
      <c r="H2502" s="835">
        <f t="shared" si="119"/>
        <v>31</v>
      </c>
      <c r="AP2502" s="831" t="str">
        <f t="shared" si="118"/>
        <v/>
      </c>
    </row>
    <row r="2503" spans="2:42">
      <c r="B2503" s="834" t="str">
        <f t="shared" si="117"/>
        <v>|||</v>
      </c>
      <c r="H2503" s="835">
        <f t="shared" si="119"/>
        <v>31</v>
      </c>
      <c r="AP2503" s="831" t="str">
        <f t="shared" si="118"/>
        <v/>
      </c>
    </row>
    <row r="2504" spans="2:42">
      <c r="B2504" s="834" t="str">
        <f t="shared" si="117"/>
        <v>|||</v>
      </c>
      <c r="H2504" s="835">
        <f t="shared" si="119"/>
        <v>31</v>
      </c>
      <c r="AP2504" s="831" t="str">
        <f t="shared" si="118"/>
        <v/>
      </c>
    </row>
    <row r="2505" spans="2:42">
      <c r="B2505" s="834" t="str">
        <f t="shared" si="117"/>
        <v>|||</v>
      </c>
      <c r="H2505" s="835">
        <f t="shared" si="119"/>
        <v>31</v>
      </c>
      <c r="AP2505" s="831" t="str">
        <f t="shared" si="118"/>
        <v/>
      </c>
    </row>
    <row r="2506" spans="2:42">
      <c r="B2506" s="834" t="str">
        <f t="shared" si="117"/>
        <v>|||</v>
      </c>
      <c r="H2506" s="835">
        <f t="shared" si="119"/>
        <v>31</v>
      </c>
      <c r="AP2506" s="831" t="str">
        <f t="shared" si="118"/>
        <v/>
      </c>
    </row>
    <row r="2507" spans="2:42">
      <c r="B2507" s="834" t="str">
        <f t="shared" si="117"/>
        <v>|||</v>
      </c>
      <c r="H2507" s="835">
        <f t="shared" si="119"/>
        <v>31</v>
      </c>
      <c r="AP2507" s="831" t="str">
        <f t="shared" si="118"/>
        <v/>
      </c>
    </row>
    <row r="2508" spans="2:42">
      <c r="B2508" s="834" t="str">
        <f t="shared" si="117"/>
        <v>|||</v>
      </c>
      <c r="H2508" s="835">
        <f t="shared" si="119"/>
        <v>31</v>
      </c>
      <c r="AP2508" s="831" t="str">
        <f t="shared" si="118"/>
        <v/>
      </c>
    </row>
    <row r="2509" spans="2:42">
      <c r="B2509" s="834" t="str">
        <f t="shared" si="117"/>
        <v>|||</v>
      </c>
      <c r="H2509" s="835">
        <f t="shared" si="119"/>
        <v>31</v>
      </c>
      <c r="AP2509" s="831" t="str">
        <f t="shared" si="118"/>
        <v/>
      </c>
    </row>
    <row r="2510" spans="2:42">
      <c r="B2510" s="834" t="str">
        <f t="shared" si="117"/>
        <v>|||</v>
      </c>
      <c r="H2510" s="835">
        <f t="shared" si="119"/>
        <v>31</v>
      </c>
      <c r="AP2510" s="831" t="str">
        <f t="shared" si="118"/>
        <v/>
      </c>
    </row>
    <row r="2511" spans="2:42">
      <c r="B2511" s="834" t="str">
        <f t="shared" si="117"/>
        <v>|||</v>
      </c>
      <c r="H2511" s="835">
        <f t="shared" si="119"/>
        <v>31</v>
      </c>
      <c r="AP2511" s="831" t="str">
        <f t="shared" si="118"/>
        <v/>
      </c>
    </row>
    <row r="2512" spans="2:42">
      <c r="B2512" s="834" t="str">
        <f t="shared" si="117"/>
        <v>|||</v>
      </c>
      <c r="H2512" s="835">
        <f t="shared" si="119"/>
        <v>31</v>
      </c>
      <c r="AP2512" s="831" t="str">
        <f t="shared" si="118"/>
        <v/>
      </c>
    </row>
    <row r="2513" spans="2:42">
      <c r="B2513" s="834" t="str">
        <f t="shared" si="117"/>
        <v>|||</v>
      </c>
      <c r="H2513" s="835">
        <f t="shared" si="119"/>
        <v>31</v>
      </c>
      <c r="AP2513" s="831" t="str">
        <f t="shared" si="118"/>
        <v/>
      </c>
    </row>
    <row r="2514" spans="2:42">
      <c r="B2514" s="834" t="str">
        <f t="shared" si="117"/>
        <v>|||</v>
      </c>
      <c r="H2514" s="835">
        <f t="shared" si="119"/>
        <v>31</v>
      </c>
      <c r="AP2514" s="831" t="str">
        <f t="shared" si="118"/>
        <v/>
      </c>
    </row>
    <row r="2515" spans="2:42">
      <c r="B2515" s="834" t="str">
        <f t="shared" si="117"/>
        <v>|||</v>
      </c>
      <c r="H2515" s="835">
        <f t="shared" si="119"/>
        <v>31</v>
      </c>
      <c r="AP2515" s="831" t="str">
        <f t="shared" si="118"/>
        <v/>
      </c>
    </row>
    <row r="2516" spans="2:42">
      <c r="B2516" s="834" t="str">
        <f t="shared" si="117"/>
        <v>|||</v>
      </c>
      <c r="H2516" s="835">
        <f t="shared" si="119"/>
        <v>31</v>
      </c>
      <c r="AP2516" s="831" t="str">
        <f t="shared" si="118"/>
        <v/>
      </c>
    </row>
    <row r="2517" spans="2:42">
      <c r="B2517" s="834" t="str">
        <f t="shared" si="117"/>
        <v>|||</v>
      </c>
      <c r="H2517" s="835">
        <f t="shared" si="119"/>
        <v>31</v>
      </c>
      <c r="AP2517" s="831" t="str">
        <f t="shared" si="118"/>
        <v/>
      </c>
    </row>
    <row r="2518" spans="2:42">
      <c r="B2518" s="834" t="str">
        <f t="shared" si="117"/>
        <v>|||</v>
      </c>
      <c r="H2518" s="835">
        <f t="shared" si="119"/>
        <v>31</v>
      </c>
      <c r="AP2518" s="831" t="str">
        <f t="shared" si="118"/>
        <v/>
      </c>
    </row>
    <row r="2519" spans="2:42">
      <c r="B2519" s="834" t="str">
        <f t="shared" si="117"/>
        <v>|||</v>
      </c>
      <c r="H2519" s="835">
        <f t="shared" si="119"/>
        <v>31</v>
      </c>
      <c r="AP2519" s="831" t="str">
        <f t="shared" si="118"/>
        <v/>
      </c>
    </row>
    <row r="2520" spans="2:42">
      <c r="B2520" s="834" t="str">
        <f t="shared" si="117"/>
        <v>|||</v>
      </c>
      <c r="H2520" s="835">
        <f t="shared" si="119"/>
        <v>31</v>
      </c>
      <c r="AP2520" s="831" t="str">
        <f t="shared" si="118"/>
        <v/>
      </c>
    </row>
    <row r="2521" spans="2:42">
      <c r="B2521" s="834" t="str">
        <f t="shared" si="117"/>
        <v>|||</v>
      </c>
      <c r="H2521" s="835">
        <f t="shared" si="119"/>
        <v>31</v>
      </c>
      <c r="AP2521" s="831" t="str">
        <f t="shared" si="118"/>
        <v/>
      </c>
    </row>
    <row r="2522" spans="2:42">
      <c r="B2522" s="834" t="str">
        <f t="shared" si="117"/>
        <v>|||</v>
      </c>
      <c r="H2522" s="835">
        <f t="shared" si="119"/>
        <v>31</v>
      </c>
      <c r="AP2522" s="831" t="str">
        <f t="shared" si="118"/>
        <v/>
      </c>
    </row>
    <row r="2523" spans="2:42">
      <c r="B2523" s="834" t="str">
        <f t="shared" si="117"/>
        <v>|||</v>
      </c>
      <c r="H2523" s="835">
        <f t="shared" si="119"/>
        <v>31</v>
      </c>
      <c r="AP2523" s="831" t="str">
        <f t="shared" si="118"/>
        <v/>
      </c>
    </row>
    <row r="2524" spans="2:42">
      <c r="B2524" s="834" t="str">
        <f t="shared" si="117"/>
        <v>|||</v>
      </c>
      <c r="H2524" s="835">
        <f t="shared" si="119"/>
        <v>31</v>
      </c>
      <c r="AP2524" s="831" t="str">
        <f t="shared" si="118"/>
        <v/>
      </c>
    </row>
    <row r="2525" spans="2:42">
      <c r="B2525" s="834" t="str">
        <f t="shared" si="117"/>
        <v>|||</v>
      </c>
      <c r="H2525" s="835">
        <f t="shared" si="119"/>
        <v>31</v>
      </c>
      <c r="AP2525" s="831" t="str">
        <f t="shared" si="118"/>
        <v/>
      </c>
    </row>
    <row r="2526" spans="2:42">
      <c r="B2526" s="834" t="str">
        <f t="shared" si="117"/>
        <v>|||</v>
      </c>
      <c r="H2526" s="835">
        <f t="shared" si="119"/>
        <v>31</v>
      </c>
      <c r="AP2526" s="831" t="str">
        <f t="shared" si="118"/>
        <v/>
      </c>
    </row>
    <row r="2527" spans="2:42">
      <c r="B2527" s="834" t="str">
        <f t="shared" si="117"/>
        <v>|||</v>
      </c>
      <c r="H2527" s="835">
        <f t="shared" si="119"/>
        <v>31</v>
      </c>
      <c r="AP2527" s="831" t="str">
        <f t="shared" si="118"/>
        <v/>
      </c>
    </row>
    <row r="2528" spans="2:42">
      <c r="B2528" s="834" t="str">
        <f t="shared" si="117"/>
        <v>|||</v>
      </c>
      <c r="H2528" s="835">
        <f t="shared" si="119"/>
        <v>31</v>
      </c>
      <c r="AP2528" s="831" t="str">
        <f t="shared" si="118"/>
        <v/>
      </c>
    </row>
    <row r="2529" spans="2:42">
      <c r="B2529" s="834" t="str">
        <f t="shared" si="117"/>
        <v>|||</v>
      </c>
      <c r="H2529" s="835">
        <f t="shared" si="119"/>
        <v>31</v>
      </c>
      <c r="AP2529" s="831" t="str">
        <f t="shared" si="118"/>
        <v/>
      </c>
    </row>
    <row r="2530" spans="2:42">
      <c r="B2530" s="834" t="str">
        <f t="shared" si="117"/>
        <v>|||</v>
      </c>
      <c r="H2530" s="835">
        <f t="shared" si="119"/>
        <v>31</v>
      </c>
      <c r="AP2530" s="831" t="str">
        <f t="shared" si="118"/>
        <v/>
      </c>
    </row>
    <row r="2531" spans="2:42">
      <c r="B2531" s="834" t="str">
        <f t="shared" si="117"/>
        <v>|||</v>
      </c>
      <c r="H2531" s="835">
        <f t="shared" si="119"/>
        <v>31</v>
      </c>
      <c r="AP2531" s="831" t="str">
        <f t="shared" si="118"/>
        <v/>
      </c>
    </row>
    <row r="2532" spans="2:42">
      <c r="B2532" s="834" t="str">
        <f t="shared" si="117"/>
        <v>|||</v>
      </c>
      <c r="H2532" s="835">
        <f t="shared" si="119"/>
        <v>31</v>
      </c>
      <c r="AP2532" s="831" t="str">
        <f t="shared" si="118"/>
        <v/>
      </c>
    </row>
    <row r="2533" spans="2:42">
      <c r="B2533" s="834" t="str">
        <f t="shared" si="117"/>
        <v>|||</v>
      </c>
      <c r="H2533" s="835">
        <f t="shared" si="119"/>
        <v>31</v>
      </c>
      <c r="AP2533" s="831" t="str">
        <f t="shared" si="118"/>
        <v/>
      </c>
    </row>
    <row r="2534" spans="2:42">
      <c r="B2534" s="834" t="str">
        <f t="shared" si="117"/>
        <v>|||</v>
      </c>
      <c r="H2534" s="835">
        <f t="shared" si="119"/>
        <v>31</v>
      </c>
      <c r="AP2534" s="831" t="str">
        <f t="shared" si="118"/>
        <v/>
      </c>
    </row>
    <row r="2535" spans="2:42">
      <c r="B2535" s="834" t="str">
        <f t="shared" si="117"/>
        <v>|||</v>
      </c>
      <c r="H2535" s="835">
        <f t="shared" si="119"/>
        <v>31</v>
      </c>
      <c r="AP2535" s="831" t="str">
        <f t="shared" si="118"/>
        <v/>
      </c>
    </row>
    <row r="2536" spans="2:42">
      <c r="B2536" s="834" t="str">
        <f t="shared" si="117"/>
        <v>|||</v>
      </c>
      <c r="H2536" s="835">
        <f t="shared" si="119"/>
        <v>31</v>
      </c>
      <c r="AP2536" s="831" t="str">
        <f t="shared" si="118"/>
        <v/>
      </c>
    </row>
    <row r="2537" spans="2:42">
      <c r="B2537" s="834" t="str">
        <f t="shared" si="117"/>
        <v>|||</v>
      </c>
      <c r="H2537" s="835">
        <f t="shared" si="119"/>
        <v>31</v>
      </c>
      <c r="AP2537" s="831" t="str">
        <f t="shared" si="118"/>
        <v/>
      </c>
    </row>
    <row r="2538" spans="2:42">
      <c r="B2538" s="834" t="str">
        <f t="shared" si="117"/>
        <v>|||</v>
      </c>
      <c r="H2538" s="835">
        <f t="shared" si="119"/>
        <v>31</v>
      </c>
      <c r="AP2538" s="831" t="str">
        <f t="shared" si="118"/>
        <v/>
      </c>
    </row>
    <row r="2539" spans="2:42">
      <c r="B2539" s="834" t="str">
        <f t="shared" si="117"/>
        <v>|||</v>
      </c>
      <c r="H2539" s="835">
        <f t="shared" si="119"/>
        <v>31</v>
      </c>
      <c r="AP2539" s="831" t="str">
        <f t="shared" si="118"/>
        <v/>
      </c>
    </row>
    <row r="2540" spans="2:42">
      <c r="B2540" s="834" t="str">
        <f t="shared" si="117"/>
        <v>|||</v>
      </c>
      <c r="H2540" s="835">
        <f t="shared" si="119"/>
        <v>31</v>
      </c>
      <c r="AP2540" s="831" t="str">
        <f t="shared" si="118"/>
        <v/>
      </c>
    </row>
    <row r="2541" spans="2:42">
      <c r="B2541" s="834" t="str">
        <f t="shared" si="117"/>
        <v>|||</v>
      </c>
      <c r="H2541" s="835">
        <f t="shared" si="119"/>
        <v>31</v>
      </c>
      <c r="AP2541" s="831" t="str">
        <f t="shared" si="118"/>
        <v/>
      </c>
    </row>
    <row r="2542" spans="2:42">
      <c r="B2542" s="834" t="str">
        <f t="shared" si="117"/>
        <v>|||</v>
      </c>
      <c r="H2542" s="835">
        <f t="shared" si="119"/>
        <v>31</v>
      </c>
      <c r="AP2542" s="831" t="str">
        <f t="shared" si="118"/>
        <v/>
      </c>
    </row>
    <row r="2543" spans="2:42">
      <c r="B2543" s="834" t="str">
        <f t="shared" si="117"/>
        <v>|||</v>
      </c>
      <c r="H2543" s="835">
        <f t="shared" si="119"/>
        <v>31</v>
      </c>
      <c r="AP2543" s="831" t="str">
        <f t="shared" si="118"/>
        <v/>
      </c>
    </row>
    <row r="2544" spans="2:42">
      <c r="B2544" s="834" t="str">
        <f t="shared" si="117"/>
        <v>|||</v>
      </c>
      <c r="H2544" s="835">
        <f t="shared" si="119"/>
        <v>31</v>
      </c>
      <c r="AP2544" s="831" t="str">
        <f t="shared" si="118"/>
        <v/>
      </c>
    </row>
    <row r="2545" spans="2:42">
      <c r="B2545" s="834" t="str">
        <f t="shared" si="117"/>
        <v>|||</v>
      </c>
      <c r="H2545" s="835">
        <f t="shared" si="119"/>
        <v>31</v>
      </c>
      <c r="AP2545" s="831" t="str">
        <f t="shared" si="118"/>
        <v/>
      </c>
    </row>
    <row r="2546" spans="2:42">
      <c r="B2546" s="834" t="str">
        <f t="shared" si="117"/>
        <v>|||</v>
      </c>
      <c r="H2546" s="835">
        <f t="shared" si="119"/>
        <v>31</v>
      </c>
      <c r="AP2546" s="831" t="str">
        <f t="shared" si="118"/>
        <v/>
      </c>
    </row>
    <row r="2547" spans="2:42">
      <c r="B2547" s="834" t="str">
        <f t="shared" si="117"/>
        <v>|||</v>
      </c>
      <c r="H2547" s="835">
        <f t="shared" si="119"/>
        <v>31</v>
      </c>
      <c r="AP2547" s="831" t="str">
        <f t="shared" si="118"/>
        <v/>
      </c>
    </row>
    <row r="2548" spans="2:42">
      <c r="B2548" s="834" t="str">
        <f t="shared" si="117"/>
        <v>|||</v>
      </c>
      <c r="H2548" s="835">
        <f t="shared" si="119"/>
        <v>31</v>
      </c>
      <c r="AP2548" s="831" t="str">
        <f t="shared" si="118"/>
        <v/>
      </c>
    </row>
    <row r="2549" spans="2:42">
      <c r="B2549" s="834" t="str">
        <f t="shared" si="117"/>
        <v>|||</v>
      </c>
      <c r="H2549" s="835">
        <f t="shared" si="119"/>
        <v>31</v>
      </c>
      <c r="AP2549" s="831" t="str">
        <f t="shared" si="118"/>
        <v/>
      </c>
    </row>
    <row r="2550" spans="2:42">
      <c r="B2550" s="834" t="str">
        <f t="shared" si="117"/>
        <v>|||</v>
      </c>
      <c r="H2550" s="835">
        <f t="shared" si="119"/>
        <v>31</v>
      </c>
      <c r="AP2550" s="831" t="str">
        <f t="shared" si="118"/>
        <v/>
      </c>
    </row>
    <row r="2551" spans="2:42">
      <c r="B2551" s="834" t="str">
        <f t="shared" si="117"/>
        <v>|||</v>
      </c>
      <c r="H2551" s="835">
        <f t="shared" si="119"/>
        <v>31</v>
      </c>
      <c r="AP2551" s="831" t="str">
        <f t="shared" si="118"/>
        <v/>
      </c>
    </row>
    <row r="2552" spans="2:42">
      <c r="B2552" s="834" t="str">
        <f t="shared" si="117"/>
        <v>|||</v>
      </c>
      <c r="H2552" s="835">
        <f t="shared" si="119"/>
        <v>31</v>
      </c>
      <c r="AP2552" s="831" t="str">
        <f t="shared" si="118"/>
        <v/>
      </c>
    </row>
    <row r="2553" spans="2:42">
      <c r="B2553" s="834" t="str">
        <f t="shared" si="117"/>
        <v>|||</v>
      </c>
      <c r="H2553" s="835">
        <f t="shared" si="119"/>
        <v>31</v>
      </c>
      <c r="AP2553" s="831" t="str">
        <f t="shared" si="118"/>
        <v/>
      </c>
    </row>
    <row r="2554" spans="2:42">
      <c r="B2554" s="834" t="str">
        <f t="shared" si="117"/>
        <v>|||</v>
      </c>
      <c r="H2554" s="835">
        <f t="shared" si="119"/>
        <v>31</v>
      </c>
      <c r="AP2554" s="831" t="str">
        <f t="shared" si="118"/>
        <v/>
      </c>
    </row>
    <row r="2555" spans="2:42">
      <c r="B2555" s="834" t="str">
        <f t="shared" si="117"/>
        <v>|||</v>
      </c>
      <c r="H2555" s="835">
        <f t="shared" si="119"/>
        <v>31</v>
      </c>
      <c r="AP2555" s="831" t="str">
        <f t="shared" si="118"/>
        <v/>
      </c>
    </row>
    <row r="2556" spans="2:42">
      <c r="B2556" s="834" t="str">
        <f t="shared" si="117"/>
        <v>|||</v>
      </c>
      <c r="H2556" s="835">
        <f t="shared" si="119"/>
        <v>31</v>
      </c>
      <c r="AP2556" s="831" t="str">
        <f t="shared" si="118"/>
        <v/>
      </c>
    </row>
    <row r="2557" spans="2:42">
      <c r="B2557" s="834" t="str">
        <f t="shared" si="117"/>
        <v>|||</v>
      </c>
      <c r="H2557" s="835">
        <f t="shared" si="119"/>
        <v>31</v>
      </c>
      <c r="AP2557" s="831" t="str">
        <f t="shared" si="118"/>
        <v/>
      </c>
    </row>
    <row r="2558" spans="2:42">
      <c r="B2558" s="834" t="str">
        <f t="shared" si="117"/>
        <v>|||</v>
      </c>
      <c r="H2558" s="835">
        <f t="shared" si="119"/>
        <v>31</v>
      </c>
      <c r="AP2558" s="831" t="str">
        <f t="shared" si="118"/>
        <v/>
      </c>
    </row>
    <row r="2559" spans="2:42">
      <c r="B2559" s="834" t="str">
        <f t="shared" si="117"/>
        <v>|||</v>
      </c>
      <c r="H2559" s="835">
        <f t="shared" si="119"/>
        <v>31</v>
      </c>
      <c r="AP2559" s="831" t="str">
        <f t="shared" si="118"/>
        <v/>
      </c>
    </row>
    <row r="2560" spans="2:42">
      <c r="B2560" s="834" t="str">
        <f t="shared" si="117"/>
        <v>|||</v>
      </c>
      <c r="H2560" s="835">
        <f t="shared" si="119"/>
        <v>31</v>
      </c>
      <c r="AP2560" s="831" t="str">
        <f t="shared" si="118"/>
        <v/>
      </c>
    </row>
    <row r="2561" spans="2:42">
      <c r="B2561" s="834" t="str">
        <f t="shared" si="117"/>
        <v>|||</v>
      </c>
      <c r="H2561" s="835">
        <f t="shared" si="119"/>
        <v>31</v>
      </c>
      <c r="AP2561" s="831" t="str">
        <f t="shared" si="118"/>
        <v/>
      </c>
    </row>
    <row r="2562" spans="2:42">
      <c r="B2562" s="834" t="str">
        <f t="shared" si="117"/>
        <v>|||</v>
      </c>
      <c r="H2562" s="835">
        <f t="shared" si="119"/>
        <v>31</v>
      </c>
      <c r="AP2562" s="831" t="str">
        <f t="shared" si="118"/>
        <v/>
      </c>
    </row>
    <row r="2563" spans="2:42">
      <c r="B2563" s="834" t="str">
        <f t="shared" ref="B2563:B2626" si="120">C2563&amp;"|"&amp;D2563&amp;"|"&amp;E2563&amp;"|"&amp;F2563</f>
        <v>|||</v>
      </c>
      <c r="H2563" s="835">
        <f t="shared" si="119"/>
        <v>31</v>
      </c>
      <c r="AP2563" s="831" t="str">
        <f t="shared" ref="AP2563:AP2626" si="121">IF(AX2563&lt;&gt;"",IF(OR(AX2563=3,AX2563=4),"Equity","Debt"),"")</f>
        <v/>
      </c>
    </row>
    <row r="2564" spans="2:42">
      <c r="B2564" s="834" t="str">
        <f t="shared" si="120"/>
        <v>|||</v>
      </c>
      <c r="H2564" s="835">
        <f t="shared" ref="H2564:H2627" si="122">EOMONTH(L2564,0)</f>
        <v>31</v>
      </c>
      <c r="AP2564" s="831" t="str">
        <f t="shared" si="121"/>
        <v/>
      </c>
    </row>
    <row r="2565" spans="2:42">
      <c r="B2565" s="834" t="str">
        <f t="shared" si="120"/>
        <v>|||</v>
      </c>
      <c r="H2565" s="835">
        <f t="shared" si="122"/>
        <v>31</v>
      </c>
      <c r="AP2565" s="831" t="str">
        <f t="shared" si="121"/>
        <v/>
      </c>
    </row>
    <row r="2566" spans="2:42">
      <c r="B2566" s="834" t="str">
        <f t="shared" si="120"/>
        <v>|||</v>
      </c>
      <c r="H2566" s="835">
        <f t="shared" si="122"/>
        <v>31</v>
      </c>
      <c r="AP2566" s="831" t="str">
        <f t="shared" si="121"/>
        <v/>
      </c>
    </row>
    <row r="2567" spans="2:42">
      <c r="B2567" s="834" t="str">
        <f t="shared" si="120"/>
        <v>|||</v>
      </c>
      <c r="H2567" s="835">
        <f t="shared" si="122"/>
        <v>31</v>
      </c>
      <c r="AP2567" s="831" t="str">
        <f t="shared" si="121"/>
        <v/>
      </c>
    </row>
    <row r="2568" spans="2:42">
      <c r="B2568" s="834" t="str">
        <f t="shared" si="120"/>
        <v>|||</v>
      </c>
      <c r="H2568" s="835">
        <f t="shared" si="122"/>
        <v>31</v>
      </c>
      <c r="AP2568" s="831" t="str">
        <f t="shared" si="121"/>
        <v/>
      </c>
    </row>
    <row r="2569" spans="2:42">
      <c r="B2569" s="834" t="str">
        <f t="shared" si="120"/>
        <v>|||</v>
      </c>
      <c r="H2569" s="835">
        <f t="shared" si="122"/>
        <v>31</v>
      </c>
      <c r="AP2569" s="831" t="str">
        <f t="shared" si="121"/>
        <v/>
      </c>
    </row>
    <row r="2570" spans="2:42">
      <c r="B2570" s="834" t="str">
        <f t="shared" si="120"/>
        <v>|||</v>
      </c>
      <c r="H2570" s="835">
        <f t="shared" si="122"/>
        <v>31</v>
      </c>
      <c r="AP2570" s="831" t="str">
        <f t="shared" si="121"/>
        <v/>
      </c>
    </row>
    <row r="2571" spans="2:42">
      <c r="B2571" s="834" t="str">
        <f t="shared" si="120"/>
        <v>|||</v>
      </c>
      <c r="H2571" s="835">
        <f t="shared" si="122"/>
        <v>31</v>
      </c>
      <c r="AP2571" s="831" t="str">
        <f t="shared" si="121"/>
        <v/>
      </c>
    </row>
    <row r="2572" spans="2:42">
      <c r="B2572" s="834" t="str">
        <f t="shared" si="120"/>
        <v>|||</v>
      </c>
      <c r="H2572" s="835">
        <f t="shared" si="122"/>
        <v>31</v>
      </c>
      <c r="AP2572" s="831" t="str">
        <f t="shared" si="121"/>
        <v/>
      </c>
    </row>
    <row r="2573" spans="2:42">
      <c r="B2573" s="834" t="str">
        <f t="shared" si="120"/>
        <v>|||</v>
      </c>
      <c r="H2573" s="835">
        <f t="shared" si="122"/>
        <v>31</v>
      </c>
      <c r="AP2573" s="831" t="str">
        <f t="shared" si="121"/>
        <v/>
      </c>
    </row>
    <row r="2574" spans="2:42">
      <c r="B2574" s="834" t="str">
        <f t="shared" si="120"/>
        <v>|||</v>
      </c>
      <c r="H2574" s="835">
        <f t="shared" si="122"/>
        <v>31</v>
      </c>
      <c r="AP2574" s="831" t="str">
        <f t="shared" si="121"/>
        <v/>
      </c>
    </row>
    <row r="2575" spans="2:42">
      <c r="B2575" s="834" t="str">
        <f t="shared" si="120"/>
        <v>|||</v>
      </c>
      <c r="H2575" s="835">
        <f t="shared" si="122"/>
        <v>31</v>
      </c>
      <c r="AP2575" s="831" t="str">
        <f t="shared" si="121"/>
        <v/>
      </c>
    </row>
    <row r="2576" spans="2:42">
      <c r="B2576" s="834" t="str">
        <f t="shared" si="120"/>
        <v>|||</v>
      </c>
      <c r="H2576" s="835">
        <f t="shared" si="122"/>
        <v>31</v>
      </c>
      <c r="AP2576" s="831" t="str">
        <f t="shared" si="121"/>
        <v/>
      </c>
    </row>
    <row r="2577" spans="2:42">
      <c r="B2577" s="834" t="str">
        <f t="shared" si="120"/>
        <v>|||</v>
      </c>
      <c r="H2577" s="835">
        <f t="shared" si="122"/>
        <v>31</v>
      </c>
      <c r="AP2577" s="831" t="str">
        <f t="shared" si="121"/>
        <v/>
      </c>
    </row>
    <row r="2578" spans="2:42">
      <c r="B2578" s="834" t="str">
        <f t="shared" si="120"/>
        <v>|||</v>
      </c>
      <c r="H2578" s="835">
        <f t="shared" si="122"/>
        <v>31</v>
      </c>
      <c r="AP2578" s="831" t="str">
        <f t="shared" si="121"/>
        <v/>
      </c>
    </row>
    <row r="2579" spans="2:42">
      <c r="B2579" s="834" t="str">
        <f t="shared" si="120"/>
        <v>|||</v>
      </c>
      <c r="H2579" s="835">
        <f t="shared" si="122"/>
        <v>31</v>
      </c>
      <c r="AP2579" s="831" t="str">
        <f t="shared" si="121"/>
        <v/>
      </c>
    </row>
    <row r="2580" spans="2:42">
      <c r="B2580" s="834" t="str">
        <f t="shared" si="120"/>
        <v>|||</v>
      </c>
      <c r="H2580" s="835">
        <f t="shared" si="122"/>
        <v>31</v>
      </c>
      <c r="AP2580" s="831" t="str">
        <f t="shared" si="121"/>
        <v/>
      </c>
    </row>
    <row r="2581" spans="2:42">
      <c r="B2581" s="834" t="str">
        <f t="shared" si="120"/>
        <v>|||</v>
      </c>
      <c r="H2581" s="835">
        <f t="shared" si="122"/>
        <v>31</v>
      </c>
      <c r="AP2581" s="831" t="str">
        <f t="shared" si="121"/>
        <v/>
      </c>
    </row>
    <row r="2582" spans="2:42">
      <c r="B2582" s="834" t="str">
        <f t="shared" si="120"/>
        <v>|||</v>
      </c>
      <c r="H2582" s="835">
        <f t="shared" si="122"/>
        <v>31</v>
      </c>
      <c r="AP2582" s="831" t="str">
        <f t="shared" si="121"/>
        <v/>
      </c>
    </row>
    <row r="2583" spans="2:42">
      <c r="B2583" s="834" t="str">
        <f t="shared" si="120"/>
        <v>|||</v>
      </c>
      <c r="H2583" s="835">
        <f t="shared" si="122"/>
        <v>31</v>
      </c>
      <c r="AP2583" s="831" t="str">
        <f t="shared" si="121"/>
        <v/>
      </c>
    </row>
    <row r="2584" spans="2:42">
      <c r="B2584" s="834" t="str">
        <f t="shared" si="120"/>
        <v>|||</v>
      </c>
      <c r="H2584" s="835">
        <f t="shared" si="122"/>
        <v>31</v>
      </c>
      <c r="AP2584" s="831" t="str">
        <f t="shared" si="121"/>
        <v/>
      </c>
    </row>
    <row r="2585" spans="2:42">
      <c r="B2585" s="834" t="str">
        <f t="shared" si="120"/>
        <v>|||</v>
      </c>
      <c r="H2585" s="835">
        <f t="shared" si="122"/>
        <v>31</v>
      </c>
      <c r="AP2585" s="831" t="str">
        <f t="shared" si="121"/>
        <v/>
      </c>
    </row>
    <row r="2586" spans="2:42">
      <c r="B2586" s="834" t="str">
        <f t="shared" si="120"/>
        <v>|||</v>
      </c>
      <c r="H2586" s="835">
        <f t="shared" si="122"/>
        <v>31</v>
      </c>
      <c r="AP2586" s="831" t="str">
        <f t="shared" si="121"/>
        <v/>
      </c>
    </row>
    <row r="2587" spans="2:42">
      <c r="B2587" s="834" t="str">
        <f t="shared" si="120"/>
        <v>|||</v>
      </c>
      <c r="H2587" s="835">
        <f t="shared" si="122"/>
        <v>31</v>
      </c>
      <c r="AP2587" s="831" t="str">
        <f t="shared" si="121"/>
        <v/>
      </c>
    </row>
    <row r="2588" spans="2:42">
      <c r="B2588" s="834" t="str">
        <f t="shared" si="120"/>
        <v>|||</v>
      </c>
      <c r="H2588" s="835">
        <f t="shared" si="122"/>
        <v>31</v>
      </c>
      <c r="AP2588" s="831" t="str">
        <f t="shared" si="121"/>
        <v/>
      </c>
    </row>
    <row r="2589" spans="2:42">
      <c r="B2589" s="834" t="str">
        <f t="shared" si="120"/>
        <v>|||</v>
      </c>
      <c r="H2589" s="835">
        <f t="shared" si="122"/>
        <v>31</v>
      </c>
      <c r="AP2589" s="831" t="str">
        <f t="shared" si="121"/>
        <v/>
      </c>
    </row>
    <row r="2590" spans="2:42">
      <c r="B2590" s="834" t="str">
        <f t="shared" si="120"/>
        <v>|||</v>
      </c>
      <c r="H2590" s="835">
        <f t="shared" si="122"/>
        <v>31</v>
      </c>
      <c r="AP2590" s="831" t="str">
        <f t="shared" si="121"/>
        <v/>
      </c>
    </row>
    <row r="2591" spans="2:42">
      <c r="B2591" s="834" t="str">
        <f t="shared" si="120"/>
        <v>|||</v>
      </c>
      <c r="H2591" s="835">
        <f t="shared" si="122"/>
        <v>31</v>
      </c>
      <c r="AP2591" s="831" t="str">
        <f t="shared" si="121"/>
        <v/>
      </c>
    </row>
    <row r="2592" spans="2:42">
      <c r="B2592" s="834" t="str">
        <f t="shared" si="120"/>
        <v>|||</v>
      </c>
      <c r="H2592" s="835">
        <f t="shared" si="122"/>
        <v>31</v>
      </c>
      <c r="AP2592" s="831" t="str">
        <f t="shared" si="121"/>
        <v/>
      </c>
    </row>
    <row r="2593" spans="2:42">
      <c r="B2593" s="834" t="str">
        <f t="shared" si="120"/>
        <v>|||</v>
      </c>
      <c r="H2593" s="835">
        <f t="shared" si="122"/>
        <v>31</v>
      </c>
      <c r="AP2593" s="831" t="str">
        <f t="shared" si="121"/>
        <v/>
      </c>
    </row>
    <row r="2594" spans="2:42">
      <c r="B2594" s="834" t="str">
        <f t="shared" si="120"/>
        <v>|||</v>
      </c>
      <c r="H2594" s="835">
        <f t="shared" si="122"/>
        <v>31</v>
      </c>
      <c r="AP2594" s="831" t="str">
        <f t="shared" si="121"/>
        <v/>
      </c>
    </row>
    <row r="2595" spans="2:42">
      <c r="B2595" s="834" t="str">
        <f t="shared" si="120"/>
        <v>|||</v>
      </c>
      <c r="H2595" s="835">
        <f t="shared" si="122"/>
        <v>31</v>
      </c>
      <c r="AP2595" s="831" t="str">
        <f t="shared" si="121"/>
        <v/>
      </c>
    </row>
    <row r="2596" spans="2:42">
      <c r="B2596" s="834" t="str">
        <f t="shared" si="120"/>
        <v>|||</v>
      </c>
      <c r="H2596" s="835">
        <f t="shared" si="122"/>
        <v>31</v>
      </c>
      <c r="AP2596" s="831" t="str">
        <f t="shared" si="121"/>
        <v/>
      </c>
    </row>
    <row r="2597" spans="2:42">
      <c r="B2597" s="834" t="str">
        <f t="shared" si="120"/>
        <v>|||</v>
      </c>
      <c r="H2597" s="835">
        <f t="shared" si="122"/>
        <v>31</v>
      </c>
      <c r="AP2597" s="831" t="str">
        <f t="shared" si="121"/>
        <v/>
      </c>
    </row>
    <row r="2598" spans="2:42">
      <c r="B2598" s="834" t="str">
        <f t="shared" si="120"/>
        <v>|||</v>
      </c>
      <c r="H2598" s="835">
        <f t="shared" si="122"/>
        <v>31</v>
      </c>
      <c r="AP2598" s="831" t="str">
        <f t="shared" si="121"/>
        <v/>
      </c>
    </row>
    <row r="2599" spans="2:42">
      <c r="B2599" s="834" t="str">
        <f t="shared" si="120"/>
        <v>|||</v>
      </c>
      <c r="H2599" s="835">
        <f t="shared" si="122"/>
        <v>31</v>
      </c>
      <c r="AP2599" s="831" t="str">
        <f t="shared" si="121"/>
        <v/>
      </c>
    </row>
    <row r="2600" spans="2:42">
      <c r="B2600" s="834" t="str">
        <f t="shared" si="120"/>
        <v>|||</v>
      </c>
      <c r="H2600" s="835">
        <f t="shared" si="122"/>
        <v>31</v>
      </c>
      <c r="AP2600" s="831" t="str">
        <f t="shared" si="121"/>
        <v/>
      </c>
    </row>
    <row r="2601" spans="2:42">
      <c r="B2601" s="834" t="str">
        <f t="shared" si="120"/>
        <v>|||</v>
      </c>
      <c r="H2601" s="835">
        <f t="shared" si="122"/>
        <v>31</v>
      </c>
      <c r="AP2601" s="831" t="str">
        <f t="shared" si="121"/>
        <v/>
      </c>
    </row>
    <row r="2602" spans="2:42">
      <c r="B2602" s="834" t="str">
        <f t="shared" si="120"/>
        <v>|||</v>
      </c>
      <c r="H2602" s="835">
        <f t="shared" si="122"/>
        <v>31</v>
      </c>
      <c r="AP2602" s="831" t="str">
        <f t="shared" si="121"/>
        <v/>
      </c>
    </row>
    <row r="2603" spans="2:42">
      <c r="B2603" s="834" t="str">
        <f t="shared" si="120"/>
        <v>|||</v>
      </c>
      <c r="H2603" s="835">
        <f t="shared" si="122"/>
        <v>31</v>
      </c>
      <c r="AP2603" s="831" t="str">
        <f t="shared" si="121"/>
        <v/>
      </c>
    </row>
    <row r="2604" spans="2:42">
      <c r="B2604" s="834" t="str">
        <f t="shared" si="120"/>
        <v>|||</v>
      </c>
      <c r="H2604" s="835">
        <f t="shared" si="122"/>
        <v>31</v>
      </c>
      <c r="AP2604" s="831" t="str">
        <f t="shared" si="121"/>
        <v/>
      </c>
    </row>
    <row r="2605" spans="2:42">
      <c r="B2605" s="834" t="str">
        <f t="shared" si="120"/>
        <v>|||</v>
      </c>
      <c r="H2605" s="835">
        <f t="shared" si="122"/>
        <v>31</v>
      </c>
      <c r="AP2605" s="831" t="str">
        <f t="shared" si="121"/>
        <v/>
      </c>
    </row>
    <row r="2606" spans="2:42">
      <c r="B2606" s="834" t="str">
        <f t="shared" si="120"/>
        <v>|||</v>
      </c>
      <c r="H2606" s="835">
        <f t="shared" si="122"/>
        <v>31</v>
      </c>
      <c r="AP2606" s="831" t="str">
        <f t="shared" si="121"/>
        <v/>
      </c>
    </row>
    <row r="2607" spans="2:42">
      <c r="B2607" s="834" t="str">
        <f t="shared" si="120"/>
        <v>|||</v>
      </c>
      <c r="H2607" s="835">
        <f t="shared" si="122"/>
        <v>31</v>
      </c>
      <c r="AP2607" s="831" t="str">
        <f t="shared" si="121"/>
        <v/>
      </c>
    </row>
    <row r="2608" spans="2:42">
      <c r="B2608" s="834" t="str">
        <f t="shared" si="120"/>
        <v>|||</v>
      </c>
      <c r="H2608" s="835">
        <f t="shared" si="122"/>
        <v>31</v>
      </c>
      <c r="AP2608" s="831" t="str">
        <f t="shared" si="121"/>
        <v/>
      </c>
    </row>
    <row r="2609" spans="2:42">
      <c r="B2609" s="834" t="str">
        <f t="shared" si="120"/>
        <v>|||</v>
      </c>
      <c r="H2609" s="835">
        <f t="shared" si="122"/>
        <v>31</v>
      </c>
      <c r="AP2609" s="831" t="str">
        <f t="shared" si="121"/>
        <v/>
      </c>
    </row>
    <row r="2610" spans="2:42">
      <c r="B2610" s="834" t="str">
        <f t="shared" si="120"/>
        <v>|||</v>
      </c>
      <c r="H2610" s="835">
        <f t="shared" si="122"/>
        <v>31</v>
      </c>
      <c r="AP2610" s="831" t="str">
        <f t="shared" si="121"/>
        <v/>
      </c>
    </row>
    <row r="2611" spans="2:42">
      <c r="B2611" s="834" t="str">
        <f t="shared" si="120"/>
        <v>|||</v>
      </c>
      <c r="H2611" s="835">
        <f t="shared" si="122"/>
        <v>31</v>
      </c>
      <c r="AP2611" s="831" t="str">
        <f t="shared" si="121"/>
        <v/>
      </c>
    </row>
    <row r="2612" spans="2:42">
      <c r="B2612" s="834" t="str">
        <f t="shared" si="120"/>
        <v>|||</v>
      </c>
      <c r="H2612" s="835">
        <f t="shared" si="122"/>
        <v>31</v>
      </c>
      <c r="AP2612" s="831" t="str">
        <f t="shared" si="121"/>
        <v/>
      </c>
    </row>
    <row r="2613" spans="2:42">
      <c r="B2613" s="834" t="str">
        <f t="shared" si="120"/>
        <v>|||</v>
      </c>
      <c r="H2613" s="835">
        <f t="shared" si="122"/>
        <v>31</v>
      </c>
      <c r="AP2613" s="831" t="str">
        <f t="shared" si="121"/>
        <v/>
      </c>
    </row>
    <row r="2614" spans="2:42">
      <c r="B2614" s="834" t="str">
        <f t="shared" si="120"/>
        <v>|||</v>
      </c>
      <c r="H2614" s="835">
        <f t="shared" si="122"/>
        <v>31</v>
      </c>
      <c r="AP2614" s="831" t="str">
        <f t="shared" si="121"/>
        <v/>
      </c>
    </row>
    <row r="2615" spans="2:42">
      <c r="B2615" s="834" t="str">
        <f t="shared" si="120"/>
        <v>|||</v>
      </c>
      <c r="H2615" s="835">
        <f t="shared" si="122"/>
        <v>31</v>
      </c>
      <c r="AP2615" s="831" t="str">
        <f t="shared" si="121"/>
        <v/>
      </c>
    </row>
    <row r="2616" spans="2:42">
      <c r="B2616" s="834" t="str">
        <f t="shared" si="120"/>
        <v>|||</v>
      </c>
      <c r="H2616" s="835">
        <f t="shared" si="122"/>
        <v>31</v>
      </c>
      <c r="AP2616" s="831" t="str">
        <f t="shared" si="121"/>
        <v/>
      </c>
    </row>
    <row r="2617" spans="2:42">
      <c r="B2617" s="834" t="str">
        <f t="shared" si="120"/>
        <v>|||</v>
      </c>
      <c r="H2617" s="835">
        <f t="shared" si="122"/>
        <v>31</v>
      </c>
      <c r="AP2617" s="831" t="str">
        <f t="shared" si="121"/>
        <v/>
      </c>
    </row>
    <row r="2618" spans="2:42">
      <c r="B2618" s="834" t="str">
        <f t="shared" si="120"/>
        <v>|||</v>
      </c>
      <c r="H2618" s="835">
        <f t="shared" si="122"/>
        <v>31</v>
      </c>
      <c r="AP2618" s="831" t="str">
        <f t="shared" si="121"/>
        <v/>
      </c>
    </row>
    <row r="2619" spans="2:42">
      <c r="B2619" s="834" t="str">
        <f t="shared" si="120"/>
        <v>|||</v>
      </c>
      <c r="H2619" s="835">
        <f t="shared" si="122"/>
        <v>31</v>
      </c>
      <c r="AP2619" s="831" t="str">
        <f t="shared" si="121"/>
        <v/>
      </c>
    </row>
    <row r="2620" spans="2:42">
      <c r="B2620" s="834" t="str">
        <f t="shared" si="120"/>
        <v>|||</v>
      </c>
      <c r="H2620" s="835">
        <f t="shared" si="122"/>
        <v>31</v>
      </c>
      <c r="AP2620" s="831" t="str">
        <f t="shared" si="121"/>
        <v/>
      </c>
    </row>
    <row r="2621" spans="2:42">
      <c r="B2621" s="834" t="str">
        <f t="shared" si="120"/>
        <v>|||</v>
      </c>
      <c r="H2621" s="835">
        <f t="shared" si="122"/>
        <v>31</v>
      </c>
      <c r="AP2621" s="831" t="str">
        <f t="shared" si="121"/>
        <v/>
      </c>
    </row>
    <row r="2622" spans="2:42">
      <c r="B2622" s="834" t="str">
        <f t="shared" si="120"/>
        <v>|||</v>
      </c>
      <c r="H2622" s="835">
        <f t="shared" si="122"/>
        <v>31</v>
      </c>
      <c r="AP2622" s="831" t="str">
        <f t="shared" si="121"/>
        <v/>
      </c>
    </row>
    <row r="2623" spans="2:42">
      <c r="B2623" s="834" t="str">
        <f t="shared" si="120"/>
        <v>|||</v>
      </c>
      <c r="H2623" s="835">
        <f t="shared" si="122"/>
        <v>31</v>
      </c>
      <c r="AP2623" s="831" t="str">
        <f t="shared" si="121"/>
        <v/>
      </c>
    </row>
    <row r="2624" spans="2:42">
      <c r="B2624" s="834" t="str">
        <f t="shared" si="120"/>
        <v>|||</v>
      </c>
      <c r="H2624" s="835">
        <f t="shared" si="122"/>
        <v>31</v>
      </c>
      <c r="AP2624" s="831" t="str">
        <f t="shared" si="121"/>
        <v/>
      </c>
    </row>
    <row r="2625" spans="2:42">
      <c r="B2625" s="834" t="str">
        <f t="shared" si="120"/>
        <v>|||</v>
      </c>
      <c r="H2625" s="835">
        <f t="shared" si="122"/>
        <v>31</v>
      </c>
      <c r="AP2625" s="831" t="str">
        <f t="shared" si="121"/>
        <v/>
      </c>
    </row>
    <row r="2626" spans="2:42">
      <c r="B2626" s="834" t="str">
        <f t="shared" si="120"/>
        <v>|||</v>
      </c>
      <c r="H2626" s="835">
        <f t="shared" si="122"/>
        <v>31</v>
      </c>
      <c r="AP2626" s="831" t="str">
        <f t="shared" si="121"/>
        <v/>
      </c>
    </row>
    <row r="2627" spans="2:42">
      <c r="B2627" s="834" t="str">
        <f t="shared" ref="B2627:B2690" si="123">C2627&amp;"|"&amp;D2627&amp;"|"&amp;E2627&amp;"|"&amp;F2627</f>
        <v>|||</v>
      </c>
      <c r="H2627" s="835">
        <f t="shared" si="122"/>
        <v>31</v>
      </c>
      <c r="AP2627" s="831" t="str">
        <f t="shared" ref="AP2627:AP2690" si="124">IF(AX2627&lt;&gt;"",IF(OR(AX2627=3,AX2627=4),"Equity","Debt"),"")</f>
        <v/>
      </c>
    </row>
    <row r="2628" spans="2:42">
      <c r="B2628" s="834" t="str">
        <f t="shared" si="123"/>
        <v>|||</v>
      </c>
      <c r="H2628" s="835">
        <f t="shared" ref="H2628:H2691" si="125">EOMONTH(L2628,0)</f>
        <v>31</v>
      </c>
      <c r="AP2628" s="831" t="str">
        <f t="shared" si="124"/>
        <v/>
      </c>
    </row>
    <row r="2629" spans="2:42">
      <c r="B2629" s="834" t="str">
        <f t="shared" si="123"/>
        <v>|||</v>
      </c>
      <c r="H2629" s="835">
        <f t="shared" si="125"/>
        <v>31</v>
      </c>
      <c r="AP2629" s="831" t="str">
        <f t="shared" si="124"/>
        <v/>
      </c>
    </row>
    <row r="2630" spans="2:42">
      <c r="B2630" s="834" t="str">
        <f t="shared" si="123"/>
        <v>|||</v>
      </c>
      <c r="H2630" s="835">
        <f t="shared" si="125"/>
        <v>31</v>
      </c>
      <c r="AP2630" s="831" t="str">
        <f t="shared" si="124"/>
        <v/>
      </c>
    </row>
    <row r="2631" spans="2:42">
      <c r="B2631" s="834" t="str">
        <f t="shared" si="123"/>
        <v>|||</v>
      </c>
      <c r="H2631" s="835">
        <f t="shared" si="125"/>
        <v>31</v>
      </c>
      <c r="AP2631" s="831" t="str">
        <f t="shared" si="124"/>
        <v/>
      </c>
    </row>
    <row r="2632" spans="2:42">
      <c r="B2632" s="834" t="str">
        <f t="shared" si="123"/>
        <v>|||</v>
      </c>
      <c r="H2632" s="835">
        <f t="shared" si="125"/>
        <v>31</v>
      </c>
      <c r="AP2632" s="831" t="str">
        <f t="shared" si="124"/>
        <v/>
      </c>
    </row>
    <row r="2633" spans="2:42">
      <c r="B2633" s="834" t="str">
        <f t="shared" si="123"/>
        <v>|||</v>
      </c>
      <c r="H2633" s="835">
        <f t="shared" si="125"/>
        <v>31</v>
      </c>
      <c r="AP2633" s="831" t="str">
        <f t="shared" si="124"/>
        <v/>
      </c>
    </row>
    <row r="2634" spans="2:42">
      <c r="B2634" s="834" t="str">
        <f t="shared" si="123"/>
        <v>|||</v>
      </c>
      <c r="H2634" s="835">
        <f t="shared" si="125"/>
        <v>31</v>
      </c>
      <c r="AP2634" s="831" t="str">
        <f t="shared" si="124"/>
        <v/>
      </c>
    </row>
    <row r="2635" spans="2:42">
      <c r="B2635" s="834" t="str">
        <f t="shared" si="123"/>
        <v>|||</v>
      </c>
      <c r="H2635" s="835">
        <f t="shared" si="125"/>
        <v>31</v>
      </c>
      <c r="AP2635" s="831" t="str">
        <f t="shared" si="124"/>
        <v/>
      </c>
    </row>
    <row r="2636" spans="2:42">
      <c r="B2636" s="834" t="str">
        <f t="shared" si="123"/>
        <v>|||</v>
      </c>
      <c r="H2636" s="835">
        <f t="shared" si="125"/>
        <v>31</v>
      </c>
      <c r="AP2636" s="831" t="str">
        <f t="shared" si="124"/>
        <v/>
      </c>
    </row>
    <row r="2637" spans="2:42">
      <c r="B2637" s="834" t="str">
        <f t="shared" si="123"/>
        <v>|||</v>
      </c>
      <c r="H2637" s="835">
        <f t="shared" si="125"/>
        <v>31</v>
      </c>
      <c r="AP2637" s="831" t="str">
        <f t="shared" si="124"/>
        <v/>
      </c>
    </row>
    <row r="2638" spans="2:42">
      <c r="B2638" s="834" t="str">
        <f t="shared" si="123"/>
        <v>|||</v>
      </c>
      <c r="H2638" s="835">
        <f t="shared" si="125"/>
        <v>31</v>
      </c>
      <c r="AP2638" s="831" t="str">
        <f t="shared" si="124"/>
        <v/>
      </c>
    </row>
    <row r="2639" spans="2:42">
      <c r="B2639" s="834" t="str">
        <f t="shared" si="123"/>
        <v>|||</v>
      </c>
      <c r="H2639" s="835">
        <f t="shared" si="125"/>
        <v>31</v>
      </c>
      <c r="AP2639" s="831" t="str">
        <f t="shared" si="124"/>
        <v/>
      </c>
    </row>
    <row r="2640" spans="2:42">
      <c r="B2640" s="834" t="str">
        <f t="shared" si="123"/>
        <v>|||</v>
      </c>
      <c r="H2640" s="835">
        <f t="shared" si="125"/>
        <v>31</v>
      </c>
      <c r="AP2640" s="831" t="str">
        <f t="shared" si="124"/>
        <v/>
      </c>
    </row>
    <row r="2641" spans="2:42">
      <c r="B2641" s="834" t="str">
        <f t="shared" si="123"/>
        <v>|||</v>
      </c>
      <c r="H2641" s="835">
        <f t="shared" si="125"/>
        <v>31</v>
      </c>
      <c r="AP2641" s="831" t="str">
        <f t="shared" si="124"/>
        <v/>
      </c>
    </row>
    <row r="2642" spans="2:42">
      <c r="B2642" s="834" t="str">
        <f t="shared" si="123"/>
        <v>|||</v>
      </c>
      <c r="H2642" s="835">
        <f t="shared" si="125"/>
        <v>31</v>
      </c>
      <c r="AP2642" s="831" t="str">
        <f t="shared" si="124"/>
        <v/>
      </c>
    </row>
    <row r="2643" spans="2:42">
      <c r="B2643" s="834" t="str">
        <f t="shared" si="123"/>
        <v>|||</v>
      </c>
      <c r="H2643" s="835">
        <f t="shared" si="125"/>
        <v>31</v>
      </c>
      <c r="AP2643" s="831" t="str">
        <f t="shared" si="124"/>
        <v/>
      </c>
    </row>
    <row r="2644" spans="2:42">
      <c r="B2644" s="834" t="str">
        <f t="shared" si="123"/>
        <v>|||</v>
      </c>
      <c r="H2644" s="835">
        <f t="shared" si="125"/>
        <v>31</v>
      </c>
      <c r="AP2644" s="831" t="str">
        <f t="shared" si="124"/>
        <v/>
      </c>
    </row>
    <row r="2645" spans="2:42">
      <c r="B2645" s="834" t="str">
        <f t="shared" si="123"/>
        <v>|||</v>
      </c>
      <c r="H2645" s="835">
        <f t="shared" si="125"/>
        <v>31</v>
      </c>
      <c r="AP2645" s="831" t="str">
        <f t="shared" si="124"/>
        <v/>
      </c>
    </row>
    <row r="2646" spans="2:42">
      <c r="B2646" s="834" t="str">
        <f t="shared" si="123"/>
        <v>|||</v>
      </c>
      <c r="H2646" s="835">
        <f t="shared" si="125"/>
        <v>31</v>
      </c>
      <c r="AP2646" s="831" t="str">
        <f t="shared" si="124"/>
        <v/>
      </c>
    </row>
    <row r="2647" spans="2:42">
      <c r="B2647" s="834" t="str">
        <f t="shared" si="123"/>
        <v>|||</v>
      </c>
      <c r="H2647" s="835">
        <f t="shared" si="125"/>
        <v>31</v>
      </c>
      <c r="AP2647" s="831" t="str">
        <f t="shared" si="124"/>
        <v/>
      </c>
    </row>
    <row r="2648" spans="2:42">
      <c r="B2648" s="834" t="str">
        <f t="shared" si="123"/>
        <v>|||</v>
      </c>
      <c r="H2648" s="835">
        <f t="shared" si="125"/>
        <v>31</v>
      </c>
      <c r="AP2648" s="831" t="str">
        <f t="shared" si="124"/>
        <v/>
      </c>
    </row>
    <row r="2649" spans="2:42">
      <c r="B2649" s="834" t="str">
        <f t="shared" si="123"/>
        <v>|||</v>
      </c>
      <c r="H2649" s="835">
        <f t="shared" si="125"/>
        <v>31</v>
      </c>
      <c r="AP2649" s="831" t="str">
        <f t="shared" si="124"/>
        <v/>
      </c>
    </row>
    <row r="2650" spans="2:42">
      <c r="B2650" s="834" t="str">
        <f t="shared" si="123"/>
        <v>|||</v>
      </c>
      <c r="H2650" s="835">
        <f t="shared" si="125"/>
        <v>31</v>
      </c>
      <c r="AP2650" s="831" t="str">
        <f t="shared" si="124"/>
        <v/>
      </c>
    </row>
    <row r="2651" spans="2:42">
      <c r="B2651" s="834" t="str">
        <f t="shared" si="123"/>
        <v>|||</v>
      </c>
      <c r="H2651" s="835">
        <f t="shared" si="125"/>
        <v>31</v>
      </c>
      <c r="AP2651" s="831" t="str">
        <f t="shared" si="124"/>
        <v/>
      </c>
    </row>
    <row r="2652" spans="2:42">
      <c r="B2652" s="834" t="str">
        <f t="shared" si="123"/>
        <v>|||</v>
      </c>
      <c r="H2652" s="835">
        <f t="shared" si="125"/>
        <v>31</v>
      </c>
      <c r="AP2652" s="831" t="str">
        <f t="shared" si="124"/>
        <v/>
      </c>
    </row>
    <row r="2653" spans="2:42">
      <c r="B2653" s="834" t="str">
        <f t="shared" si="123"/>
        <v>|||</v>
      </c>
      <c r="H2653" s="835">
        <f t="shared" si="125"/>
        <v>31</v>
      </c>
      <c r="AP2653" s="831" t="str">
        <f t="shared" si="124"/>
        <v/>
      </c>
    </row>
    <row r="2654" spans="2:42">
      <c r="B2654" s="834" t="str">
        <f t="shared" si="123"/>
        <v>|||</v>
      </c>
      <c r="H2654" s="835">
        <f t="shared" si="125"/>
        <v>31</v>
      </c>
      <c r="AP2654" s="831" t="str">
        <f t="shared" si="124"/>
        <v/>
      </c>
    </row>
    <row r="2655" spans="2:42">
      <c r="B2655" s="834" t="str">
        <f t="shared" si="123"/>
        <v>|||</v>
      </c>
      <c r="H2655" s="835">
        <f t="shared" si="125"/>
        <v>31</v>
      </c>
      <c r="AP2655" s="831" t="str">
        <f t="shared" si="124"/>
        <v/>
      </c>
    </row>
    <row r="2656" spans="2:42">
      <c r="B2656" s="834" t="str">
        <f t="shared" si="123"/>
        <v>|||</v>
      </c>
      <c r="H2656" s="835">
        <f t="shared" si="125"/>
        <v>31</v>
      </c>
      <c r="AP2656" s="831" t="str">
        <f t="shared" si="124"/>
        <v/>
      </c>
    </row>
    <row r="2657" spans="2:42">
      <c r="B2657" s="834" t="str">
        <f t="shared" si="123"/>
        <v>|||</v>
      </c>
      <c r="H2657" s="835">
        <f t="shared" si="125"/>
        <v>31</v>
      </c>
      <c r="AP2657" s="831" t="str">
        <f t="shared" si="124"/>
        <v/>
      </c>
    </row>
    <row r="2658" spans="2:42">
      <c r="B2658" s="834" t="str">
        <f t="shared" si="123"/>
        <v>|||</v>
      </c>
      <c r="H2658" s="835">
        <f t="shared" si="125"/>
        <v>31</v>
      </c>
      <c r="AP2658" s="831" t="str">
        <f t="shared" si="124"/>
        <v/>
      </c>
    </row>
    <row r="2659" spans="2:42">
      <c r="B2659" s="834" t="str">
        <f t="shared" si="123"/>
        <v>|||</v>
      </c>
      <c r="H2659" s="835">
        <f t="shared" si="125"/>
        <v>31</v>
      </c>
      <c r="AP2659" s="831" t="str">
        <f t="shared" si="124"/>
        <v/>
      </c>
    </row>
    <row r="2660" spans="2:42">
      <c r="B2660" s="834" t="str">
        <f t="shared" si="123"/>
        <v>|||</v>
      </c>
      <c r="H2660" s="835">
        <f t="shared" si="125"/>
        <v>31</v>
      </c>
      <c r="AP2660" s="831" t="str">
        <f t="shared" si="124"/>
        <v/>
      </c>
    </row>
    <row r="2661" spans="2:42">
      <c r="B2661" s="834" t="str">
        <f t="shared" si="123"/>
        <v>|||</v>
      </c>
      <c r="H2661" s="835">
        <f t="shared" si="125"/>
        <v>31</v>
      </c>
      <c r="AP2661" s="831" t="str">
        <f t="shared" si="124"/>
        <v/>
      </c>
    </row>
    <row r="2662" spans="2:42">
      <c r="B2662" s="834" t="str">
        <f t="shared" si="123"/>
        <v>|||</v>
      </c>
      <c r="H2662" s="835">
        <f t="shared" si="125"/>
        <v>31</v>
      </c>
      <c r="AP2662" s="831" t="str">
        <f t="shared" si="124"/>
        <v/>
      </c>
    </row>
    <row r="2663" spans="2:42">
      <c r="B2663" s="834" t="str">
        <f t="shared" si="123"/>
        <v>|||</v>
      </c>
      <c r="H2663" s="835">
        <f t="shared" si="125"/>
        <v>31</v>
      </c>
      <c r="AP2663" s="831" t="str">
        <f t="shared" si="124"/>
        <v/>
      </c>
    </row>
    <row r="2664" spans="2:42">
      <c r="B2664" s="834" t="str">
        <f t="shared" si="123"/>
        <v>|||</v>
      </c>
      <c r="H2664" s="835">
        <f t="shared" si="125"/>
        <v>31</v>
      </c>
      <c r="AP2664" s="831" t="str">
        <f t="shared" si="124"/>
        <v/>
      </c>
    </row>
    <row r="2665" spans="2:42">
      <c r="B2665" s="834" t="str">
        <f t="shared" si="123"/>
        <v>|||</v>
      </c>
      <c r="H2665" s="835">
        <f t="shared" si="125"/>
        <v>31</v>
      </c>
      <c r="AP2665" s="831" t="str">
        <f t="shared" si="124"/>
        <v/>
      </c>
    </row>
    <row r="2666" spans="2:42">
      <c r="B2666" s="834" t="str">
        <f t="shared" si="123"/>
        <v>|||</v>
      </c>
      <c r="H2666" s="835">
        <f t="shared" si="125"/>
        <v>31</v>
      </c>
      <c r="AP2666" s="831" t="str">
        <f t="shared" si="124"/>
        <v/>
      </c>
    </row>
    <row r="2667" spans="2:42">
      <c r="B2667" s="834" t="str">
        <f t="shared" si="123"/>
        <v>|||</v>
      </c>
      <c r="H2667" s="835">
        <f t="shared" si="125"/>
        <v>31</v>
      </c>
      <c r="AP2667" s="831" t="str">
        <f t="shared" si="124"/>
        <v/>
      </c>
    </row>
    <row r="2668" spans="2:42">
      <c r="B2668" s="834" t="str">
        <f t="shared" si="123"/>
        <v>|||</v>
      </c>
      <c r="H2668" s="835">
        <f t="shared" si="125"/>
        <v>31</v>
      </c>
      <c r="AP2668" s="831" t="str">
        <f t="shared" si="124"/>
        <v/>
      </c>
    </row>
    <row r="2669" spans="2:42">
      <c r="B2669" s="834" t="str">
        <f t="shared" si="123"/>
        <v>|||</v>
      </c>
      <c r="H2669" s="835">
        <f t="shared" si="125"/>
        <v>31</v>
      </c>
      <c r="AP2669" s="831" t="str">
        <f t="shared" si="124"/>
        <v/>
      </c>
    </row>
    <row r="2670" spans="2:42">
      <c r="B2670" s="834" t="str">
        <f t="shared" si="123"/>
        <v>|||</v>
      </c>
      <c r="H2670" s="835">
        <f t="shared" si="125"/>
        <v>31</v>
      </c>
      <c r="AP2670" s="831" t="str">
        <f t="shared" si="124"/>
        <v/>
      </c>
    </row>
    <row r="2671" spans="2:42">
      <c r="B2671" s="834" t="str">
        <f t="shared" si="123"/>
        <v>|||</v>
      </c>
      <c r="H2671" s="835">
        <f t="shared" si="125"/>
        <v>31</v>
      </c>
      <c r="AP2671" s="831" t="str">
        <f t="shared" si="124"/>
        <v/>
      </c>
    </row>
    <row r="2672" spans="2:42">
      <c r="B2672" s="834" t="str">
        <f t="shared" si="123"/>
        <v>|||</v>
      </c>
      <c r="H2672" s="835">
        <f t="shared" si="125"/>
        <v>31</v>
      </c>
      <c r="AP2672" s="831" t="str">
        <f t="shared" si="124"/>
        <v/>
      </c>
    </row>
    <row r="2673" spans="2:42">
      <c r="B2673" s="834" t="str">
        <f t="shared" si="123"/>
        <v>|||</v>
      </c>
      <c r="H2673" s="835">
        <f t="shared" si="125"/>
        <v>31</v>
      </c>
      <c r="AP2673" s="831" t="str">
        <f t="shared" si="124"/>
        <v/>
      </c>
    </row>
    <row r="2674" spans="2:42">
      <c r="B2674" s="834" t="str">
        <f t="shared" si="123"/>
        <v>|||</v>
      </c>
      <c r="H2674" s="835">
        <f t="shared" si="125"/>
        <v>31</v>
      </c>
      <c r="AP2674" s="831" t="str">
        <f t="shared" si="124"/>
        <v/>
      </c>
    </row>
    <row r="2675" spans="2:42">
      <c r="B2675" s="834" t="str">
        <f t="shared" si="123"/>
        <v>|||</v>
      </c>
      <c r="H2675" s="835">
        <f t="shared" si="125"/>
        <v>31</v>
      </c>
      <c r="AP2675" s="831" t="str">
        <f t="shared" si="124"/>
        <v/>
      </c>
    </row>
    <row r="2676" spans="2:42">
      <c r="B2676" s="834" t="str">
        <f t="shared" si="123"/>
        <v>|||</v>
      </c>
      <c r="H2676" s="835">
        <f t="shared" si="125"/>
        <v>31</v>
      </c>
      <c r="AP2676" s="831" t="str">
        <f t="shared" si="124"/>
        <v/>
      </c>
    </row>
    <row r="2677" spans="2:42">
      <c r="B2677" s="834" t="str">
        <f t="shared" si="123"/>
        <v>|||</v>
      </c>
      <c r="H2677" s="835">
        <f t="shared" si="125"/>
        <v>31</v>
      </c>
      <c r="AP2677" s="831" t="str">
        <f t="shared" si="124"/>
        <v/>
      </c>
    </row>
    <row r="2678" spans="2:42">
      <c r="B2678" s="834" t="str">
        <f t="shared" si="123"/>
        <v>|||</v>
      </c>
      <c r="H2678" s="835">
        <f t="shared" si="125"/>
        <v>31</v>
      </c>
      <c r="AP2678" s="831" t="str">
        <f t="shared" si="124"/>
        <v/>
      </c>
    </row>
    <row r="2679" spans="2:42">
      <c r="B2679" s="834" t="str">
        <f t="shared" si="123"/>
        <v>|||</v>
      </c>
      <c r="H2679" s="835">
        <f t="shared" si="125"/>
        <v>31</v>
      </c>
      <c r="AP2679" s="831" t="str">
        <f t="shared" si="124"/>
        <v/>
      </c>
    </row>
    <row r="2680" spans="2:42">
      <c r="B2680" s="834" t="str">
        <f t="shared" si="123"/>
        <v>|||</v>
      </c>
      <c r="H2680" s="835">
        <f t="shared" si="125"/>
        <v>31</v>
      </c>
      <c r="AP2680" s="831" t="str">
        <f t="shared" si="124"/>
        <v/>
      </c>
    </row>
    <row r="2681" spans="2:42">
      <c r="B2681" s="834" t="str">
        <f t="shared" si="123"/>
        <v>|||</v>
      </c>
      <c r="H2681" s="835">
        <f t="shared" si="125"/>
        <v>31</v>
      </c>
      <c r="AP2681" s="831" t="str">
        <f t="shared" si="124"/>
        <v/>
      </c>
    </row>
    <row r="2682" spans="2:42">
      <c r="B2682" s="834" t="str">
        <f t="shared" si="123"/>
        <v>|||</v>
      </c>
      <c r="H2682" s="835">
        <f t="shared" si="125"/>
        <v>31</v>
      </c>
      <c r="AP2682" s="831" t="str">
        <f t="shared" si="124"/>
        <v/>
      </c>
    </row>
    <row r="2683" spans="2:42">
      <c r="B2683" s="834" t="str">
        <f t="shared" si="123"/>
        <v>|||</v>
      </c>
      <c r="H2683" s="835">
        <f t="shared" si="125"/>
        <v>31</v>
      </c>
      <c r="AP2683" s="831" t="str">
        <f t="shared" si="124"/>
        <v/>
      </c>
    </row>
    <row r="2684" spans="2:42">
      <c r="B2684" s="834" t="str">
        <f t="shared" si="123"/>
        <v>|||</v>
      </c>
      <c r="H2684" s="835">
        <f t="shared" si="125"/>
        <v>31</v>
      </c>
      <c r="AP2684" s="831" t="str">
        <f t="shared" si="124"/>
        <v/>
      </c>
    </row>
    <row r="2685" spans="2:42">
      <c r="B2685" s="834" t="str">
        <f t="shared" si="123"/>
        <v>|||</v>
      </c>
      <c r="H2685" s="835">
        <f t="shared" si="125"/>
        <v>31</v>
      </c>
      <c r="AP2685" s="831" t="str">
        <f t="shared" si="124"/>
        <v/>
      </c>
    </row>
    <row r="2686" spans="2:42">
      <c r="B2686" s="834" t="str">
        <f t="shared" si="123"/>
        <v>|||</v>
      </c>
      <c r="H2686" s="835">
        <f t="shared" si="125"/>
        <v>31</v>
      </c>
      <c r="AP2686" s="831" t="str">
        <f t="shared" si="124"/>
        <v/>
      </c>
    </row>
    <row r="2687" spans="2:42">
      <c r="B2687" s="834" t="str">
        <f t="shared" si="123"/>
        <v>|||</v>
      </c>
      <c r="H2687" s="835">
        <f t="shared" si="125"/>
        <v>31</v>
      </c>
      <c r="AP2687" s="831" t="str">
        <f t="shared" si="124"/>
        <v/>
      </c>
    </row>
    <row r="2688" spans="2:42">
      <c r="B2688" s="834" t="str">
        <f t="shared" si="123"/>
        <v>|||</v>
      </c>
      <c r="H2688" s="835">
        <f t="shared" si="125"/>
        <v>31</v>
      </c>
      <c r="AP2688" s="831" t="str">
        <f t="shared" si="124"/>
        <v/>
      </c>
    </row>
    <row r="2689" spans="2:42">
      <c r="B2689" s="834" t="str">
        <f t="shared" si="123"/>
        <v>|||</v>
      </c>
      <c r="H2689" s="835">
        <f t="shared" si="125"/>
        <v>31</v>
      </c>
      <c r="AP2689" s="831" t="str">
        <f t="shared" si="124"/>
        <v/>
      </c>
    </row>
    <row r="2690" spans="2:42">
      <c r="B2690" s="834" t="str">
        <f t="shared" si="123"/>
        <v>|||</v>
      </c>
      <c r="H2690" s="835">
        <f t="shared" si="125"/>
        <v>31</v>
      </c>
      <c r="AP2690" s="831" t="str">
        <f t="shared" si="124"/>
        <v/>
      </c>
    </row>
    <row r="2691" spans="2:42">
      <c r="B2691" s="834" t="str">
        <f t="shared" ref="B2691:B2754" si="126">C2691&amp;"|"&amp;D2691&amp;"|"&amp;E2691&amp;"|"&amp;F2691</f>
        <v>|||</v>
      </c>
      <c r="H2691" s="835">
        <f t="shared" si="125"/>
        <v>31</v>
      </c>
      <c r="AP2691" s="831" t="str">
        <f t="shared" ref="AP2691:AP2754" si="127">IF(AX2691&lt;&gt;"",IF(OR(AX2691=3,AX2691=4),"Equity","Debt"),"")</f>
        <v/>
      </c>
    </row>
    <row r="2692" spans="2:42">
      <c r="B2692" s="834" t="str">
        <f t="shared" si="126"/>
        <v>|||</v>
      </c>
      <c r="H2692" s="835">
        <f t="shared" ref="H2692:H2755" si="128">EOMONTH(L2692,0)</f>
        <v>31</v>
      </c>
      <c r="AP2692" s="831" t="str">
        <f t="shared" si="127"/>
        <v/>
      </c>
    </row>
    <row r="2693" spans="2:42">
      <c r="B2693" s="834" t="str">
        <f t="shared" si="126"/>
        <v>|||</v>
      </c>
      <c r="H2693" s="835">
        <f t="shared" si="128"/>
        <v>31</v>
      </c>
      <c r="AP2693" s="831" t="str">
        <f t="shared" si="127"/>
        <v/>
      </c>
    </row>
    <row r="2694" spans="2:42">
      <c r="B2694" s="834" t="str">
        <f t="shared" si="126"/>
        <v>|||</v>
      </c>
      <c r="H2694" s="835">
        <f t="shared" si="128"/>
        <v>31</v>
      </c>
      <c r="AP2694" s="831" t="str">
        <f t="shared" si="127"/>
        <v/>
      </c>
    </row>
    <row r="2695" spans="2:42">
      <c r="B2695" s="834" t="str">
        <f t="shared" si="126"/>
        <v>|||</v>
      </c>
      <c r="H2695" s="835">
        <f t="shared" si="128"/>
        <v>31</v>
      </c>
      <c r="AP2695" s="831" t="str">
        <f t="shared" si="127"/>
        <v/>
      </c>
    </row>
    <row r="2696" spans="2:42">
      <c r="B2696" s="834" t="str">
        <f t="shared" si="126"/>
        <v>|||</v>
      </c>
      <c r="H2696" s="835">
        <f t="shared" si="128"/>
        <v>31</v>
      </c>
      <c r="AP2696" s="831" t="str">
        <f t="shared" si="127"/>
        <v/>
      </c>
    </row>
    <row r="2697" spans="2:42">
      <c r="B2697" s="834" t="str">
        <f t="shared" si="126"/>
        <v>|||</v>
      </c>
      <c r="H2697" s="835">
        <f t="shared" si="128"/>
        <v>31</v>
      </c>
      <c r="AP2697" s="831" t="str">
        <f t="shared" si="127"/>
        <v/>
      </c>
    </row>
    <row r="2698" spans="2:42">
      <c r="B2698" s="834" t="str">
        <f t="shared" si="126"/>
        <v>|||</v>
      </c>
      <c r="H2698" s="835">
        <f t="shared" si="128"/>
        <v>31</v>
      </c>
      <c r="AP2698" s="831" t="str">
        <f t="shared" si="127"/>
        <v/>
      </c>
    </row>
    <row r="2699" spans="2:42">
      <c r="B2699" s="834" t="str">
        <f t="shared" si="126"/>
        <v>|||</v>
      </c>
      <c r="H2699" s="835">
        <f t="shared" si="128"/>
        <v>31</v>
      </c>
      <c r="AP2699" s="831" t="str">
        <f t="shared" si="127"/>
        <v/>
      </c>
    </row>
    <row r="2700" spans="2:42">
      <c r="B2700" s="834" t="str">
        <f t="shared" si="126"/>
        <v>|||</v>
      </c>
      <c r="H2700" s="835">
        <f t="shared" si="128"/>
        <v>31</v>
      </c>
      <c r="AP2700" s="831" t="str">
        <f t="shared" si="127"/>
        <v/>
      </c>
    </row>
    <row r="2701" spans="2:42">
      <c r="B2701" s="834" t="str">
        <f t="shared" si="126"/>
        <v>|||</v>
      </c>
      <c r="H2701" s="835">
        <f t="shared" si="128"/>
        <v>31</v>
      </c>
      <c r="AP2701" s="831" t="str">
        <f t="shared" si="127"/>
        <v/>
      </c>
    </row>
    <row r="2702" spans="2:42">
      <c r="B2702" s="834" t="str">
        <f t="shared" si="126"/>
        <v>|||</v>
      </c>
      <c r="H2702" s="835">
        <f t="shared" si="128"/>
        <v>31</v>
      </c>
      <c r="AP2702" s="831" t="str">
        <f t="shared" si="127"/>
        <v/>
      </c>
    </row>
    <row r="2703" spans="2:42">
      <c r="B2703" s="834" t="str">
        <f t="shared" si="126"/>
        <v>|||</v>
      </c>
      <c r="H2703" s="835">
        <f t="shared" si="128"/>
        <v>31</v>
      </c>
      <c r="AP2703" s="831" t="str">
        <f t="shared" si="127"/>
        <v/>
      </c>
    </row>
    <row r="2704" spans="2:42">
      <c r="B2704" s="834" t="str">
        <f t="shared" si="126"/>
        <v>|||</v>
      </c>
      <c r="H2704" s="835">
        <f t="shared" si="128"/>
        <v>31</v>
      </c>
      <c r="AP2704" s="831" t="str">
        <f t="shared" si="127"/>
        <v/>
      </c>
    </row>
    <row r="2705" spans="2:42">
      <c r="B2705" s="834" t="str">
        <f t="shared" si="126"/>
        <v>|||</v>
      </c>
      <c r="H2705" s="835">
        <f t="shared" si="128"/>
        <v>31</v>
      </c>
      <c r="AP2705" s="831" t="str">
        <f t="shared" si="127"/>
        <v/>
      </c>
    </row>
    <row r="2706" spans="2:42">
      <c r="B2706" s="834" t="str">
        <f t="shared" si="126"/>
        <v>|||</v>
      </c>
      <c r="H2706" s="835">
        <f t="shared" si="128"/>
        <v>31</v>
      </c>
      <c r="AP2706" s="831" t="str">
        <f t="shared" si="127"/>
        <v/>
      </c>
    </row>
    <row r="2707" spans="2:42">
      <c r="B2707" s="834" t="str">
        <f t="shared" si="126"/>
        <v>|||</v>
      </c>
      <c r="H2707" s="835">
        <f t="shared" si="128"/>
        <v>31</v>
      </c>
      <c r="AP2707" s="831" t="str">
        <f t="shared" si="127"/>
        <v/>
      </c>
    </row>
    <row r="2708" spans="2:42">
      <c r="B2708" s="834" t="str">
        <f t="shared" si="126"/>
        <v>|||</v>
      </c>
      <c r="H2708" s="835">
        <f t="shared" si="128"/>
        <v>31</v>
      </c>
      <c r="AP2708" s="831" t="str">
        <f t="shared" si="127"/>
        <v/>
      </c>
    </row>
    <row r="2709" spans="2:42">
      <c r="B2709" s="834" t="str">
        <f t="shared" si="126"/>
        <v>|||</v>
      </c>
      <c r="H2709" s="835">
        <f t="shared" si="128"/>
        <v>31</v>
      </c>
      <c r="AP2709" s="831" t="str">
        <f t="shared" si="127"/>
        <v/>
      </c>
    </row>
    <row r="2710" spans="2:42">
      <c r="B2710" s="834" t="str">
        <f t="shared" si="126"/>
        <v>|||</v>
      </c>
      <c r="H2710" s="835">
        <f t="shared" si="128"/>
        <v>31</v>
      </c>
      <c r="AP2710" s="831" t="str">
        <f t="shared" si="127"/>
        <v/>
      </c>
    </row>
    <row r="2711" spans="2:42">
      <c r="B2711" s="834" t="str">
        <f t="shared" si="126"/>
        <v>|||</v>
      </c>
      <c r="H2711" s="835">
        <f t="shared" si="128"/>
        <v>31</v>
      </c>
      <c r="AP2711" s="831" t="str">
        <f t="shared" si="127"/>
        <v/>
      </c>
    </row>
    <row r="2712" spans="2:42">
      <c r="B2712" s="834" t="str">
        <f t="shared" si="126"/>
        <v>|||</v>
      </c>
      <c r="H2712" s="835">
        <f t="shared" si="128"/>
        <v>31</v>
      </c>
      <c r="AP2712" s="831" t="str">
        <f t="shared" si="127"/>
        <v/>
      </c>
    </row>
    <row r="2713" spans="2:42">
      <c r="B2713" s="834" t="str">
        <f t="shared" si="126"/>
        <v>|||</v>
      </c>
      <c r="H2713" s="835">
        <f t="shared" si="128"/>
        <v>31</v>
      </c>
      <c r="AP2713" s="831" t="str">
        <f t="shared" si="127"/>
        <v/>
      </c>
    </row>
    <row r="2714" spans="2:42">
      <c r="B2714" s="834" t="str">
        <f t="shared" si="126"/>
        <v>|||</v>
      </c>
      <c r="H2714" s="835">
        <f t="shared" si="128"/>
        <v>31</v>
      </c>
      <c r="AP2714" s="831" t="str">
        <f t="shared" si="127"/>
        <v/>
      </c>
    </row>
    <row r="2715" spans="2:42">
      <c r="B2715" s="834" t="str">
        <f t="shared" si="126"/>
        <v>|||</v>
      </c>
      <c r="H2715" s="835">
        <f t="shared" si="128"/>
        <v>31</v>
      </c>
      <c r="AP2715" s="831" t="str">
        <f t="shared" si="127"/>
        <v/>
      </c>
    </row>
    <row r="2716" spans="2:42">
      <c r="B2716" s="834" t="str">
        <f t="shared" si="126"/>
        <v>|||</v>
      </c>
      <c r="H2716" s="835">
        <f t="shared" si="128"/>
        <v>31</v>
      </c>
      <c r="AP2716" s="831" t="str">
        <f t="shared" si="127"/>
        <v/>
      </c>
    </row>
    <row r="2717" spans="2:42">
      <c r="B2717" s="834" t="str">
        <f t="shared" si="126"/>
        <v>|||</v>
      </c>
      <c r="H2717" s="835">
        <f t="shared" si="128"/>
        <v>31</v>
      </c>
      <c r="AP2717" s="831" t="str">
        <f t="shared" si="127"/>
        <v/>
      </c>
    </row>
    <row r="2718" spans="2:42">
      <c r="B2718" s="834" t="str">
        <f t="shared" si="126"/>
        <v>|||</v>
      </c>
      <c r="H2718" s="835">
        <f t="shared" si="128"/>
        <v>31</v>
      </c>
      <c r="AP2718" s="831" t="str">
        <f t="shared" si="127"/>
        <v/>
      </c>
    </row>
    <row r="2719" spans="2:42">
      <c r="B2719" s="834" t="str">
        <f t="shared" si="126"/>
        <v>|||</v>
      </c>
      <c r="H2719" s="835">
        <f t="shared" si="128"/>
        <v>31</v>
      </c>
      <c r="AP2719" s="831" t="str">
        <f t="shared" si="127"/>
        <v/>
      </c>
    </row>
    <row r="2720" spans="2:42">
      <c r="B2720" s="834" t="str">
        <f t="shared" si="126"/>
        <v>|||</v>
      </c>
      <c r="H2720" s="835">
        <f t="shared" si="128"/>
        <v>31</v>
      </c>
      <c r="AP2720" s="831" t="str">
        <f t="shared" si="127"/>
        <v/>
      </c>
    </row>
    <row r="2721" spans="2:42">
      <c r="B2721" s="834" t="str">
        <f t="shared" si="126"/>
        <v>|||</v>
      </c>
      <c r="H2721" s="835">
        <f t="shared" si="128"/>
        <v>31</v>
      </c>
      <c r="AP2721" s="831" t="str">
        <f t="shared" si="127"/>
        <v/>
      </c>
    </row>
    <row r="2722" spans="2:42">
      <c r="B2722" s="834" t="str">
        <f t="shared" si="126"/>
        <v>|||</v>
      </c>
      <c r="H2722" s="835">
        <f t="shared" si="128"/>
        <v>31</v>
      </c>
      <c r="AP2722" s="831" t="str">
        <f t="shared" si="127"/>
        <v/>
      </c>
    </row>
    <row r="2723" spans="2:42">
      <c r="B2723" s="834" t="str">
        <f t="shared" si="126"/>
        <v>|||</v>
      </c>
      <c r="H2723" s="835">
        <f t="shared" si="128"/>
        <v>31</v>
      </c>
      <c r="AP2723" s="831" t="str">
        <f t="shared" si="127"/>
        <v/>
      </c>
    </row>
    <row r="2724" spans="2:42">
      <c r="B2724" s="834" t="str">
        <f t="shared" si="126"/>
        <v>|||</v>
      </c>
      <c r="H2724" s="835">
        <f t="shared" si="128"/>
        <v>31</v>
      </c>
      <c r="AP2724" s="831" t="str">
        <f t="shared" si="127"/>
        <v/>
      </c>
    </row>
    <row r="2725" spans="2:42">
      <c r="B2725" s="834" t="str">
        <f t="shared" si="126"/>
        <v>|||</v>
      </c>
      <c r="H2725" s="835">
        <f t="shared" si="128"/>
        <v>31</v>
      </c>
      <c r="AP2725" s="831" t="str">
        <f t="shared" si="127"/>
        <v/>
      </c>
    </row>
    <row r="2726" spans="2:42">
      <c r="B2726" s="834" t="str">
        <f t="shared" si="126"/>
        <v>|||</v>
      </c>
      <c r="H2726" s="835">
        <f t="shared" si="128"/>
        <v>31</v>
      </c>
      <c r="AP2726" s="831" t="str">
        <f t="shared" si="127"/>
        <v/>
      </c>
    </row>
    <row r="2727" spans="2:42">
      <c r="B2727" s="834" t="str">
        <f t="shared" si="126"/>
        <v>|||</v>
      </c>
      <c r="H2727" s="835">
        <f t="shared" si="128"/>
        <v>31</v>
      </c>
      <c r="AP2727" s="831" t="str">
        <f t="shared" si="127"/>
        <v/>
      </c>
    </row>
    <row r="2728" spans="2:42">
      <c r="B2728" s="834" t="str">
        <f t="shared" si="126"/>
        <v>|||</v>
      </c>
      <c r="H2728" s="835">
        <f t="shared" si="128"/>
        <v>31</v>
      </c>
      <c r="AP2728" s="831" t="str">
        <f t="shared" si="127"/>
        <v/>
      </c>
    </row>
    <row r="2729" spans="2:42">
      <c r="B2729" s="834" t="str">
        <f t="shared" si="126"/>
        <v>|||</v>
      </c>
      <c r="H2729" s="835">
        <f t="shared" si="128"/>
        <v>31</v>
      </c>
      <c r="AP2729" s="831" t="str">
        <f t="shared" si="127"/>
        <v/>
      </c>
    </row>
    <row r="2730" spans="2:42">
      <c r="B2730" s="834" t="str">
        <f t="shared" si="126"/>
        <v>|||</v>
      </c>
      <c r="H2730" s="835">
        <f t="shared" si="128"/>
        <v>31</v>
      </c>
      <c r="AP2730" s="831" t="str">
        <f t="shared" si="127"/>
        <v/>
      </c>
    </row>
    <row r="2731" spans="2:42">
      <c r="B2731" s="834" t="str">
        <f t="shared" si="126"/>
        <v>|||</v>
      </c>
      <c r="H2731" s="835">
        <f t="shared" si="128"/>
        <v>31</v>
      </c>
      <c r="AP2731" s="831" t="str">
        <f t="shared" si="127"/>
        <v/>
      </c>
    </row>
    <row r="2732" spans="2:42">
      <c r="B2732" s="834" t="str">
        <f t="shared" si="126"/>
        <v>|||</v>
      </c>
      <c r="H2732" s="835">
        <f t="shared" si="128"/>
        <v>31</v>
      </c>
      <c r="AP2732" s="831" t="str">
        <f t="shared" si="127"/>
        <v/>
      </c>
    </row>
    <row r="2733" spans="2:42">
      <c r="B2733" s="834" t="str">
        <f t="shared" si="126"/>
        <v>|||</v>
      </c>
      <c r="H2733" s="835">
        <f t="shared" si="128"/>
        <v>31</v>
      </c>
      <c r="AP2733" s="831" t="str">
        <f t="shared" si="127"/>
        <v/>
      </c>
    </row>
    <row r="2734" spans="2:42">
      <c r="B2734" s="834" t="str">
        <f t="shared" si="126"/>
        <v>|||</v>
      </c>
      <c r="H2734" s="835">
        <f t="shared" si="128"/>
        <v>31</v>
      </c>
      <c r="AP2734" s="831" t="str">
        <f t="shared" si="127"/>
        <v/>
      </c>
    </row>
    <row r="2735" spans="2:42">
      <c r="B2735" s="834" t="str">
        <f t="shared" si="126"/>
        <v>|||</v>
      </c>
      <c r="H2735" s="835">
        <f t="shared" si="128"/>
        <v>31</v>
      </c>
      <c r="AP2735" s="831" t="str">
        <f t="shared" si="127"/>
        <v/>
      </c>
    </row>
    <row r="2736" spans="2:42">
      <c r="B2736" s="834" t="str">
        <f t="shared" si="126"/>
        <v>|||</v>
      </c>
      <c r="H2736" s="835">
        <f t="shared" si="128"/>
        <v>31</v>
      </c>
      <c r="AP2736" s="831" t="str">
        <f t="shared" si="127"/>
        <v/>
      </c>
    </row>
    <row r="2737" spans="2:42">
      <c r="B2737" s="834" t="str">
        <f t="shared" si="126"/>
        <v>|||</v>
      </c>
      <c r="H2737" s="835">
        <f t="shared" si="128"/>
        <v>31</v>
      </c>
      <c r="AP2737" s="831" t="str">
        <f t="shared" si="127"/>
        <v/>
      </c>
    </row>
    <row r="2738" spans="2:42">
      <c r="B2738" s="834" t="str">
        <f t="shared" si="126"/>
        <v>|||</v>
      </c>
      <c r="H2738" s="835">
        <f t="shared" si="128"/>
        <v>31</v>
      </c>
      <c r="AP2738" s="831" t="str">
        <f t="shared" si="127"/>
        <v/>
      </c>
    </row>
    <row r="2739" spans="2:42">
      <c r="B2739" s="834" t="str">
        <f t="shared" si="126"/>
        <v>|||</v>
      </c>
      <c r="H2739" s="835">
        <f t="shared" si="128"/>
        <v>31</v>
      </c>
      <c r="AP2739" s="831" t="str">
        <f t="shared" si="127"/>
        <v/>
      </c>
    </row>
    <row r="2740" spans="2:42">
      <c r="B2740" s="834" t="str">
        <f t="shared" si="126"/>
        <v>|||</v>
      </c>
      <c r="H2740" s="835">
        <f t="shared" si="128"/>
        <v>31</v>
      </c>
      <c r="AP2740" s="831" t="str">
        <f t="shared" si="127"/>
        <v/>
      </c>
    </row>
    <row r="2741" spans="2:42">
      <c r="B2741" s="834" t="str">
        <f t="shared" si="126"/>
        <v>|||</v>
      </c>
      <c r="H2741" s="835">
        <f t="shared" si="128"/>
        <v>31</v>
      </c>
      <c r="AP2741" s="831" t="str">
        <f t="shared" si="127"/>
        <v/>
      </c>
    </row>
    <row r="2742" spans="2:42">
      <c r="B2742" s="834" t="str">
        <f t="shared" si="126"/>
        <v>|||</v>
      </c>
      <c r="H2742" s="835">
        <f t="shared" si="128"/>
        <v>31</v>
      </c>
      <c r="AP2742" s="831" t="str">
        <f t="shared" si="127"/>
        <v/>
      </c>
    </row>
    <row r="2743" spans="2:42">
      <c r="B2743" s="834" t="str">
        <f t="shared" si="126"/>
        <v>|||</v>
      </c>
      <c r="H2743" s="835">
        <f t="shared" si="128"/>
        <v>31</v>
      </c>
      <c r="AP2743" s="831" t="str">
        <f t="shared" si="127"/>
        <v/>
      </c>
    </row>
    <row r="2744" spans="2:42">
      <c r="B2744" s="834" t="str">
        <f t="shared" si="126"/>
        <v>|||</v>
      </c>
      <c r="H2744" s="835">
        <f t="shared" si="128"/>
        <v>31</v>
      </c>
      <c r="AP2744" s="831" t="str">
        <f t="shared" si="127"/>
        <v/>
      </c>
    </row>
    <row r="2745" spans="2:42">
      <c r="B2745" s="834" t="str">
        <f t="shared" si="126"/>
        <v>|||</v>
      </c>
      <c r="H2745" s="835">
        <f t="shared" si="128"/>
        <v>31</v>
      </c>
      <c r="AP2745" s="831" t="str">
        <f t="shared" si="127"/>
        <v/>
      </c>
    </row>
    <row r="2746" spans="2:42">
      <c r="B2746" s="834" t="str">
        <f t="shared" si="126"/>
        <v>|||</v>
      </c>
      <c r="H2746" s="835">
        <f t="shared" si="128"/>
        <v>31</v>
      </c>
      <c r="AP2746" s="831" t="str">
        <f t="shared" si="127"/>
        <v/>
      </c>
    </row>
    <row r="2747" spans="2:42">
      <c r="B2747" s="834" t="str">
        <f t="shared" si="126"/>
        <v>|||</v>
      </c>
      <c r="H2747" s="835">
        <f t="shared" si="128"/>
        <v>31</v>
      </c>
      <c r="AP2747" s="831" t="str">
        <f t="shared" si="127"/>
        <v/>
      </c>
    </row>
    <row r="2748" spans="2:42">
      <c r="B2748" s="834" t="str">
        <f t="shared" si="126"/>
        <v>|||</v>
      </c>
      <c r="H2748" s="835">
        <f t="shared" si="128"/>
        <v>31</v>
      </c>
      <c r="AP2748" s="831" t="str">
        <f t="shared" si="127"/>
        <v/>
      </c>
    </row>
    <row r="2749" spans="2:42">
      <c r="B2749" s="834" t="str">
        <f t="shared" si="126"/>
        <v>|||</v>
      </c>
      <c r="H2749" s="835">
        <f t="shared" si="128"/>
        <v>31</v>
      </c>
      <c r="AP2749" s="831" t="str">
        <f t="shared" si="127"/>
        <v/>
      </c>
    </row>
    <row r="2750" spans="2:42">
      <c r="B2750" s="834" t="str">
        <f t="shared" si="126"/>
        <v>|||</v>
      </c>
      <c r="H2750" s="835">
        <f t="shared" si="128"/>
        <v>31</v>
      </c>
      <c r="AP2750" s="831" t="str">
        <f t="shared" si="127"/>
        <v/>
      </c>
    </row>
    <row r="2751" spans="2:42">
      <c r="B2751" s="834" t="str">
        <f t="shared" si="126"/>
        <v>|||</v>
      </c>
      <c r="H2751" s="835">
        <f t="shared" si="128"/>
        <v>31</v>
      </c>
      <c r="AP2751" s="831" t="str">
        <f t="shared" si="127"/>
        <v/>
      </c>
    </row>
    <row r="2752" spans="2:42">
      <c r="B2752" s="834" t="str">
        <f t="shared" si="126"/>
        <v>|||</v>
      </c>
      <c r="H2752" s="835">
        <f t="shared" si="128"/>
        <v>31</v>
      </c>
      <c r="AP2752" s="831" t="str">
        <f t="shared" si="127"/>
        <v/>
      </c>
    </row>
    <row r="2753" spans="2:42">
      <c r="B2753" s="834" t="str">
        <f t="shared" si="126"/>
        <v>|||</v>
      </c>
      <c r="H2753" s="835">
        <f t="shared" si="128"/>
        <v>31</v>
      </c>
      <c r="AP2753" s="831" t="str">
        <f t="shared" si="127"/>
        <v/>
      </c>
    </row>
    <row r="2754" spans="2:42">
      <c r="B2754" s="834" t="str">
        <f t="shared" si="126"/>
        <v>|||</v>
      </c>
      <c r="H2754" s="835">
        <f t="shared" si="128"/>
        <v>31</v>
      </c>
      <c r="AP2754" s="831" t="str">
        <f t="shared" si="127"/>
        <v/>
      </c>
    </row>
    <row r="2755" spans="2:42">
      <c r="B2755" s="834" t="str">
        <f t="shared" ref="B2755:B2818" si="129">C2755&amp;"|"&amp;D2755&amp;"|"&amp;E2755&amp;"|"&amp;F2755</f>
        <v>|||</v>
      </c>
      <c r="H2755" s="835">
        <f t="shared" si="128"/>
        <v>31</v>
      </c>
      <c r="AP2755" s="831" t="str">
        <f t="shared" ref="AP2755:AP2818" si="130">IF(AX2755&lt;&gt;"",IF(OR(AX2755=3,AX2755=4),"Equity","Debt"),"")</f>
        <v/>
      </c>
    </row>
    <row r="2756" spans="2:42">
      <c r="B2756" s="834" t="str">
        <f t="shared" si="129"/>
        <v>|||</v>
      </c>
      <c r="H2756" s="835">
        <f t="shared" ref="H2756:H2819" si="131">EOMONTH(L2756,0)</f>
        <v>31</v>
      </c>
      <c r="AP2756" s="831" t="str">
        <f t="shared" si="130"/>
        <v/>
      </c>
    </row>
    <row r="2757" spans="2:42">
      <c r="B2757" s="834" t="str">
        <f t="shared" si="129"/>
        <v>|||</v>
      </c>
      <c r="H2757" s="835">
        <f t="shared" si="131"/>
        <v>31</v>
      </c>
      <c r="AP2757" s="831" t="str">
        <f t="shared" si="130"/>
        <v/>
      </c>
    </row>
    <row r="2758" spans="2:42">
      <c r="B2758" s="834" t="str">
        <f t="shared" si="129"/>
        <v>|||</v>
      </c>
      <c r="H2758" s="835">
        <f t="shared" si="131"/>
        <v>31</v>
      </c>
      <c r="AP2758" s="831" t="str">
        <f t="shared" si="130"/>
        <v/>
      </c>
    </row>
    <row r="2759" spans="2:42">
      <c r="B2759" s="834" t="str">
        <f t="shared" si="129"/>
        <v>|||</v>
      </c>
      <c r="H2759" s="835">
        <f t="shared" si="131"/>
        <v>31</v>
      </c>
      <c r="AP2759" s="831" t="str">
        <f t="shared" si="130"/>
        <v/>
      </c>
    </row>
    <row r="2760" spans="2:42">
      <c r="B2760" s="834" t="str">
        <f t="shared" si="129"/>
        <v>|||</v>
      </c>
      <c r="H2760" s="835">
        <f t="shared" si="131"/>
        <v>31</v>
      </c>
      <c r="AP2760" s="831" t="str">
        <f t="shared" si="130"/>
        <v/>
      </c>
    </row>
    <row r="2761" spans="2:42">
      <c r="B2761" s="834" t="str">
        <f t="shared" si="129"/>
        <v>|||</v>
      </c>
      <c r="H2761" s="835">
        <f t="shared" si="131"/>
        <v>31</v>
      </c>
      <c r="AP2761" s="831" t="str">
        <f t="shared" si="130"/>
        <v/>
      </c>
    </row>
    <row r="2762" spans="2:42">
      <c r="B2762" s="834" t="str">
        <f t="shared" si="129"/>
        <v>|||</v>
      </c>
      <c r="H2762" s="835">
        <f t="shared" si="131"/>
        <v>31</v>
      </c>
      <c r="AP2762" s="831" t="str">
        <f t="shared" si="130"/>
        <v/>
      </c>
    </row>
    <row r="2763" spans="2:42">
      <c r="B2763" s="834" t="str">
        <f t="shared" si="129"/>
        <v>|||</v>
      </c>
      <c r="H2763" s="835">
        <f t="shared" si="131"/>
        <v>31</v>
      </c>
      <c r="AP2763" s="831" t="str">
        <f t="shared" si="130"/>
        <v/>
      </c>
    </row>
    <row r="2764" spans="2:42">
      <c r="B2764" s="834" t="str">
        <f t="shared" si="129"/>
        <v>|||</v>
      </c>
      <c r="H2764" s="835">
        <f t="shared" si="131"/>
        <v>31</v>
      </c>
      <c r="AP2764" s="831" t="str">
        <f t="shared" si="130"/>
        <v/>
      </c>
    </row>
    <row r="2765" spans="2:42">
      <c r="B2765" s="834" t="str">
        <f t="shared" si="129"/>
        <v>|||</v>
      </c>
      <c r="H2765" s="835">
        <f t="shared" si="131"/>
        <v>31</v>
      </c>
      <c r="AP2765" s="831" t="str">
        <f t="shared" si="130"/>
        <v/>
      </c>
    </row>
    <row r="2766" spans="2:42">
      <c r="B2766" s="834" t="str">
        <f t="shared" si="129"/>
        <v>|||</v>
      </c>
      <c r="H2766" s="835">
        <f t="shared" si="131"/>
        <v>31</v>
      </c>
      <c r="AP2766" s="831" t="str">
        <f t="shared" si="130"/>
        <v/>
      </c>
    </row>
    <row r="2767" spans="2:42">
      <c r="B2767" s="834" t="str">
        <f t="shared" si="129"/>
        <v>|||</v>
      </c>
      <c r="H2767" s="835">
        <f t="shared" si="131"/>
        <v>31</v>
      </c>
      <c r="AP2767" s="831" t="str">
        <f t="shared" si="130"/>
        <v/>
      </c>
    </row>
    <row r="2768" spans="2:42">
      <c r="B2768" s="834" t="str">
        <f t="shared" si="129"/>
        <v>|||</v>
      </c>
      <c r="H2768" s="835">
        <f t="shared" si="131"/>
        <v>31</v>
      </c>
      <c r="AP2768" s="831" t="str">
        <f t="shared" si="130"/>
        <v/>
      </c>
    </row>
    <row r="2769" spans="2:42">
      <c r="B2769" s="834" t="str">
        <f t="shared" si="129"/>
        <v>|||</v>
      </c>
      <c r="H2769" s="835">
        <f t="shared" si="131"/>
        <v>31</v>
      </c>
      <c r="AP2769" s="831" t="str">
        <f t="shared" si="130"/>
        <v/>
      </c>
    </row>
    <row r="2770" spans="2:42">
      <c r="B2770" s="834" t="str">
        <f t="shared" si="129"/>
        <v>|||</v>
      </c>
      <c r="H2770" s="835">
        <f t="shared" si="131"/>
        <v>31</v>
      </c>
      <c r="AP2770" s="831" t="str">
        <f t="shared" si="130"/>
        <v/>
      </c>
    </row>
    <row r="2771" spans="2:42">
      <c r="B2771" s="834" t="str">
        <f t="shared" si="129"/>
        <v>|||</v>
      </c>
      <c r="H2771" s="835">
        <f t="shared" si="131"/>
        <v>31</v>
      </c>
      <c r="AP2771" s="831" t="str">
        <f t="shared" si="130"/>
        <v/>
      </c>
    </row>
    <row r="2772" spans="2:42">
      <c r="B2772" s="834" t="str">
        <f t="shared" si="129"/>
        <v>|||</v>
      </c>
      <c r="H2772" s="835">
        <f t="shared" si="131"/>
        <v>31</v>
      </c>
      <c r="AP2772" s="831" t="str">
        <f t="shared" si="130"/>
        <v/>
      </c>
    </row>
    <row r="2773" spans="2:42">
      <c r="B2773" s="834" t="str">
        <f t="shared" si="129"/>
        <v>|||</v>
      </c>
      <c r="H2773" s="835">
        <f t="shared" si="131"/>
        <v>31</v>
      </c>
      <c r="AP2773" s="831" t="str">
        <f t="shared" si="130"/>
        <v/>
      </c>
    </row>
    <row r="2774" spans="2:42">
      <c r="B2774" s="834" t="str">
        <f t="shared" si="129"/>
        <v>|||</v>
      </c>
      <c r="H2774" s="835">
        <f t="shared" si="131"/>
        <v>31</v>
      </c>
      <c r="AP2774" s="831" t="str">
        <f t="shared" si="130"/>
        <v/>
      </c>
    </row>
    <row r="2775" spans="2:42">
      <c r="B2775" s="834" t="str">
        <f t="shared" si="129"/>
        <v>|||</v>
      </c>
      <c r="H2775" s="835">
        <f t="shared" si="131"/>
        <v>31</v>
      </c>
      <c r="AP2775" s="831" t="str">
        <f t="shared" si="130"/>
        <v/>
      </c>
    </row>
    <row r="2776" spans="2:42">
      <c r="B2776" s="834" t="str">
        <f t="shared" si="129"/>
        <v>|||</v>
      </c>
      <c r="H2776" s="835">
        <f t="shared" si="131"/>
        <v>31</v>
      </c>
      <c r="AP2776" s="831" t="str">
        <f t="shared" si="130"/>
        <v/>
      </c>
    </row>
    <row r="2777" spans="2:42">
      <c r="B2777" s="834" t="str">
        <f t="shared" si="129"/>
        <v>|||</v>
      </c>
      <c r="H2777" s="835">
        <f t="shared" si="131"/>
        <v>31</v>
      </c>
      <c r="AP2777" s="831" t="str">
        <f t="shared" si="130"/>
        <v/>
      </c>
    </row>
    <row r="2778" spans="2:42">
      <c r="B2778" s="834" t="str">
        <f t="shared" si="129"/>
        <v>|||</v>
      </c>
      <c r="H2778" s="835">
        <f t="shared" si="131"/>
        <v>31</v>
      </c>
      <c r="AP2778" s="831" t="str">
        <f t="shared" si="130"/>
        <v/>
      </c>
    </row>
    <row r="2779" spans="2:42">
      <c r="B2779" s="834" t="str">
        <f t="shared" si="129"/>
        <v>|||</v>
      </c>
      <c r="H2779" s="835">
        <f t="shared" si="131"/>
        <v>31</v>
      </c>
      <c r="AP2779" s="831" t="str">
        <f t="shared" si="130"/>
        <v/>
      </c>
    </row>
    <row r="2780" spans="2:42">
      <c r="B2780" s="834" t="str">
        <f t="shared" si="129"/>
        <v>|||</v>
      </c>
      <c r="H2780" s="835">
        <f t="shared" si="131"/>
        <v>31</v>
      </c>
      <c r="AP2780" s="831" t="str">
        <f t="shared" si="130"/>
        <v/>
      </c>
    </row>
    <row r="2781" spans="2:42">
      <c r="B2781" s="834" t="str">
        <f t="shared" si="129"/>
        <v>|||</v>
      </c>
      <c r="H2781" s="835">
        <f t="shared" si="131"/>
        <v>31</v>
      </c>
      <c r="AP2781" s="831" t="str">
        <f t="shared" si="130"/>
        <v/>
      </c>
    </row>
    <row r="2782" spans="2:42">
      <c r="B2782" s="834" t="str">
        <f t="shared" si="129"/>
        <v>|||</v>
      </c>
      <c r="H2782" s="835">
        <f t="shared" si="131"/>
        <v>31</v>
      </c>
      <c r="AP2782" s="831" t="str">
        <f t="shared" si="130"/>
        <v/>
      </c>
    </row>
    <row r="2783" spans="2:42">
      <c r="B2783" s="834" t="str">
        <f t="shared" si="129"/>
        <v>|||</v>
      </c>
      <c r="H2783" s="835">
        <f t="shared" si="131"/>
        <v>31</v>
      </c>
      <c r="AP2783" s="831" t="str">
        <f t="shared" si="130"/>
        <v/>
      </c>
    </row>
    <row r="2784" spans="2:42">
      <c r="B2784" s="834" t="str">
        <f t="shared" si="129"/>
        <v>|||</v>
      </c>
      <c r="H2784" s="835">
        <f t="shared" si="131"/>
        <v>31</v>
      </c>
      <c r="AP2784" s="831" t="str">
        <f t="shared" si="130"/>
        <v/>
      </c>
    </row>
    <row r="2785" spans="2:42">
      <c r="B2785" s="834" t="str">
        <f t="shared" si="129"/>
        <v>|||</v>
      </c>
      <c r="H2785" s="835">
        <f t="shared" si="131"/>
        <v>31</v>
      </c>
      <c r="AP2785" s="831" t="str">
        <f t="shared" si="130"/>
        <v/>
      </c>
    </row>
    <row r="2786" spans="2:42">
      <c r="B2786" s="834" t="str">
        <f t="shared" si="129"/>
        <v>|||</v>
      </c>
      <c r="H2786" s="835">
        <f t="shared" si="131"/>
        <v>31</v>
      </c>
      <c r="AP2786" s="831" t="str">
        <f t="shared" si="130"/>
        <v/>
      </c>
    </row>
    <row r="2787" spans="2:42">
      <c r="B2787" s="834" t="str">
        <f t="shared" si="129"/>
        <v>|||</v>
      </c>
      <c r="H2787" s="835">
        <f t="shared" si="131"/>
        <v>31</v>
      </c>
      <c r="AP2787" s="831" t="str">
        <f t="shared" si="130"/>
        <v/>
      </c>
    </row>
    <row r="2788" spans="2:42">
      <c r="B2788" s="834" t="str">
        <f t="shared" si="129"/>
        <v>|||</v>
      </c>
      <c r="H2788" s="835">
        <f t="shared" si="131"/>
        <v>31</v>
      </c>
      <c r="AP2788" s="831" t="str">
        <f t="shared" si="130"/>
        <v/>
      </c>
    </row>
    <row r="2789" spans="2:42">
      <c r="B2789" s="834" t="str">
        <f t="shared" si="129"/>
        <v>|||</v>
      </c>
      <c r="H2789" s="835">
        <f t="shared" si="131"/>
        <v>31</v>
      </c>
      <c r="AP2789" s="831" t="str">
        <f t="shared" si="130"/>
        <v/>
      </c>
    </row>
    <row r="2790" spans="2:42">
      <c r="B2790" s="834" t="str">
        <f t="shared" si="129"/>
        <v>|||</v>
      </c>
      <c r="H2790" s="835">
        <f t="shared" si="131"/>
        <v>31</v>
      </c>
      <c r="AP2790" s="831" t="str">
        <f t="shared" si="130"/>
        <v/>
      </c>
    </row>
    <row r="2791" spans="2:42">
      <c r="B2791" s="834" t="str">
        <f t="shared" si="129"/>
        <v>|||</v>
      </c>
      <c r="H2791" s="835">
        <f t="shared" si="131"/>
        <v>31</v>
      </c>
      <c r="AP2791" s="831" t="str">
        <f t="shared" si="130"/>
        <v/>
      </c>
    </row>
    <row r="2792" spans="2:42">
      <c r="B2792" s="834" t="str">
        <f t="shared" si="129"/>
        <v>|||</v>
      </c>
      <c r="H2792" s="835">
        <f t="shared" si="131"/>
        <v>31</v>
      </c>
      <c r="AP2792" s="831" t="str">
        <f t="shared" si="130"/>
        <v/>
      </c>
    </row>
    <row r="2793" spans="2:42">
      <c r="B2793" s="834" t="str">
        <f t="shared" si="129"/>
        <v>|||</v>
      </c>
      <c r="H2793" s="835">
        <f t="shared" si="131"/>
        <v>31</v>
      </c>
      <c r="AP2793" s="831" t="str">
        <f t="shared" si="130"/>
        <v/>
      </c>
    </row>
    <row r="2794" spans="2:42">
      <c r="B2794" s="834" t="str">
        <f t="shared" si="129"/>
        <v>|||</v>
      </c>
      <c r="H2794" s="835">
        <f t="shared" si="131"/>
        <v>31</v>
      </c>
      <c r="AP2794" s="831" t="str">
        <f t="shared" si="130"/>
        <v/>
      </c>
    </row>
    <row r="2795" spans="2:42">
      <c r="B2795" s="834" t="str">
        <f t="shared" si="129"/>
        <v>|||</v>
      </c>
      <c r="H2795" s="835">
        <f t="shared" si="131"/>
        <v>31</v>
      </c>
      <c r="AP2795" s="831" t="str">
        <f t="shared" si="130"/>
        <v/>
      </c>
    </row>
    <row r="2796" spans="2:42">
      <c r="B2796" s="834" t="str">
        <f t="shared" si="129"/>
        <v>|||</v>
      </c>
      <c r="H2796" s="835">
        <f t="shared" si="131"/>
        <v>31</v>
      </c>
      <c r="AP2796" s="831" t="str">
        <f t="shared" si="130"/>
        <v/>
      </c>
    </row>
    <row r="2797" spans="2:42">
      <c r="B2797" s="834" t="str">
        <f t="shared" si="129"/>
        <v>|||</v>
      </c>
      <c r="H2797" s="835">
        <f t="shared" si="131"/>
        <v>31</v>
      </c>
      <c r="AP2797" s="831" t="str">
        <f t="shared" si="130"/>
        <v/>
      </c>
    </row>
    <row r="2798" spans="2:42">
      <c r="B2798" s="834" t="str">
        <f t="shared" si="129"/>
        <v>|||</v>
      </c>
      <c r="H2798" s="835">
        <f t="shared" si="131"/>
        <v>31</v>
      </c>
      <c r="AP2798" s="831" t="str">
        <f t="shared" si="130"/>
        <v/>
      </c>
    </row>
    <row r="2799" spans="2:42">
      <c r="B2799" s="834" t="str">
        <f t="shared" si="129"/>
        <v>|||</v>
      </c>
      <c r="H2799" s="835">
        <f t="shared" si="131"/>
        <v>31</v>
      </c>
      <c r="AP2799" s="831" t="str">
        <f t="shared" si="130"/>
        <v/>
      </c>
    </row>
    <row r="2800" spans="2:42">
      <c r="B2800" s="834" t="str">
        <f t="shared" si="129"/>
        <v>|||</v>
      </c>
      <c r="H2800" s="835">
        <f t="shared" si="131"/>
        <v>31</v>
      </c>
      <c r="AP2800" s="831" t="str">
        <f t="shared" si="130"/>
        <v/>
      </c>
    </row>
    <row r="2801" spans="2:42">
      <c r="B2801" s="834" t="str">
        <f t="shared" si="129"/>
        <v>|||</v>
      </c>
      <c r="H2801" s="835">
        <f t="shared" si="131"/>
        <v>31</v>
      </c>
      <c r="AP2801" s="831" t="str">
        <f t="shared" si="130"/>
        <v/>
      </c>
    </row>
    <row r="2802" spans="2:42">
      <c r="B2802" s="834" t="str">
        <f t="shared" si="129"/>
        <v>|||</v>
      </c>
      <c r="H2802" s="835">
        <f t="shared" si="131"/>
        <v>31</v>
      </c>
      <c r="AP2802" s="831" t="str">
        <f t="shared" si="130"/>
        <v/>
      </c>
    </row>
    <row r="2803" spans="2:42">
      <c r="B2803" s="834" t="str">
        <f t="shared" si="129"/>
        <v>|||</v>
      </c>
      <c r="H2803" s="835">
        <f t="shared" si="131"/>
        <v>31</v>
      </c>
      <c r="AP2803" s="831" t="str">
        <f t="shared" si="130"/>
        <v/>
      </c>
    </row>
    <row r="2804" spans="2:42">
      <c r="B2804" s="834" t="str">
        <f t="shared" si="129"/>
        <v>|||</v>
      </c>
      <c r="H2804" s="835">
        <f t="shared" si="131"/>
        <v>31</v>
      </c>
      <c r="AP2804" s="831" t="str">
        <f t="shared" si="130"/>
        <v/>
      </c>
    </row>
    <row r="2805" spans="2:42">
      <c r="B2805" s="834" t="str">
        <f t="shared" si="129"/>
        <v>|||</v>
      </c>
      <c r="H2805" s="835">
        <f t="shared" si="131"/>
        <v>31</v>
      </c>
      <c r="AP2805" s="831" t="str">
        <f t="shared" si="130"/>
        <v/>
      </c>
    </row>
    <row r="2806" spans="2:42">
      <c r="B2806" s="834" t="str">
        <f t="shared" si="129"/>
        <v>|||</v>
      </c>
      <c r="H2806" s="835">
        <f t="shared" si="131"/>
        <v>31</v>
      </c>
      <c r="AP2806" s="831" t="str">
        <f t="shared" si="130"/>
        <v/>
      </c>
    </row>
    <row r="2807" spans="2:42">
      <c r="B2807" s="834" t="str">
        <f t="shared" si="129"/>
        <v>|||</v>
      </c>
      <c r="H2807" s="835">
        <f t="shared" si="131"/>
        <v>31</v>
      </c>
      <c r="AP2807" s="831" t="str">
        <f t="shared" si="130"/>
        <v/>
      </c>
    </row>
    <row r="2808" spans="2:42">
      <c r="B2808" s="834" t="str">
        <f t="shared" si="129"/>
        <v>|||</v>
      </c>
      <c r="H2808" s="835">
        <f t="shared" si="131"/>
        <v>31</v>
      </c>
      <c r="AP2808" s="831" t="str">
        <f t="shared" si="130"/>
        <v/>
      </c>
    </row>
    <row r="2809" spans="2:42">
      <c r="B2809" s="834" t="str">
        <f t="shared" si="129"/>
        <v>|||</v>
      </c>
      <c r="H2809" s="835">
        <f t="shared" si="131"/>
        <v>31</v>
      </c>
      <c r="AP2809" s="831" t="str">
        <f t="shared" si="130"/>
        <v/>
      </c>
    </row>
    <row r="2810" spans="2:42">
      <c r="B2810" s="834" t="str">
        <f t="shared" si="129"/>
        <v>|||</v>
      </c>
      <c r="H2810" s="835">
        <f t="shared" si="131"/>
        <v>31</v>
      </c>
      <c r="AP2810" s="831" t="str">
        <f t="shared" si="130"/>
        <v/>
      </c>
    </row>
    <row r="2811" spans="2:42">
      <c r="B2811" s="834" t="str">
        <f t="shared" si="129"/>
        <v>|||</v>
      </c>
      <c r="H2811" s="835">
        <f t="shared" si="131"/>
        <v>31</v>
      </c>
      <c r="AP2811" s="831" t="str">
        <f t="shared" si="130"/>
        <v/>
      </c>
    </row>
    <row r="2812" spans="2:42">
      <c r="B2812" s="834" t="str">
        <f t="shared" si="129"/>
        <v>|||</v>
      </c>
      <c r="H2812" s="835">
        <f t="shared" si="131"/>
        <v>31</v>
      </c>
      <c r="AP2812" s="831" t="str">
        <f t="shared" si="130"/>
        <v/>
      </c>
    </row>
    <row r="2813" spans="2:42">
      <c r="B2813" s="834" t="str">
        <f t="shared" si="129"/>
        <v>|||</v>
      </c>
      <c r="H2813" s="835">
        <f t="shared" si="131"/>
        <v>31</v>
      </c>
      <c r="AP2813" s="831" t="str">
        <f t="shared" si="130"/>
        <v/>
      </c>
    </row>
    <row r="2814" spans="2:42">
      <c r="B2814" s="834" t="str">
        <f t="shared" si="129"/>
        <v>|||</v>
      </c>
      <c r="H2814" s="835">
        <f t="shared" si="131"/>
        <v>31</v>
      </c>
      <c r="AP2814" s="831" t="str">
        <f t="shared" si="130"/>
        <v/>
      </c>
    </row>
    <row r="2815" spans="2:42">
      <c r="B2815" s="834" t="str">
        <f t="shared" si="129"/>
        <v>|||</v>
      </c>
      <c r="H2815" s="835">
        <f t="shared" si="131"/>
        <v>31</v>
      </c>
      <c r="AP2815" s="831" t="str">
        <f t="shared" si="130"/>
        <v/>
      </c>
    </row>
    <row r="2816" spans="2:42">
      <c r="B2816" s="834" t="str">
        <f t="shared" si="129"/>
        <v>|||</v>
      </c>
      <c r="H2816" s="835">
        <f t="shared" si="131"/>
        <v>31</v>
      </c>
      <c r="AP2816" s="831" t="str">
        <f t="shared" si="130"/>
        <v/>
      </c>
    </row>
    <row r="2817" spans="2:42">
      <c r="B2817" s="834" t="str">
        <f t="shared" si="129"/>
        <v>|||</v>
      </c>
      <c r="H2817" s="835">
        <f t="shared" si="131"/>
        <v>31</v>
      </c>
      <c r="AP2817" s="831" t="str">
        <f t="shared" si="130"/>
        <v/>
      </c>
    </row>
    <row r="2818" spans="2:42">
      <c r="B2818" s="834" t="str">
        <f t="shared" si="129"/>
        <v>|||</v>
      </c>
      <c r="H2818" s="835">
        <f t="shared" si="131"/>
        <v>31</v>
      </c>
      <c r="AP2818" s="831" t="str">
        <f t="shared" si="130"/>
        <v/>
      </c>
    </row>
    <row r="2819" spans="2:42">
      <c r="B2819" s="834" t="str">
        <f t="shared" ref="B2819:B2882" si="132">C2819&amp;"|"&amp;D2819&amp;"|"&amp;E2819&amp;"|"&amp;F2819</f>
        <v>|||</v>
      </c>
      <c r="H2819" s="835">
        <f t="shared" si="131"/>
        <v>31</v>
      </c>
      <c r="AP2819" s="831" t="str">
        <f t="shared" ref="AP2819:AP2882" si="133">IF(AX2819&lt;&gt;"",IF(OR(AX2819=3,AX2819=4),"Equity","Debt"),"")</f>
        <v/>
      </c>
    </row>
    <row r="2820" spans="2:42">
      <c r="B2820" s="834" t="str">
        <f t="shared" si="132"/>
        <v>|||</v>
      </c>
      <c r="H2820" s="835">
        <f t="shared" ref="H2820:H2883" si="134">EOMONTH(L2820,0)</f>
        <v>31</v>
      </c>
      <c r="AP2820" s="831" t="str">
        <f t="shared" si="133"/>
        <v/>
      </c>
    </row>
    <row r="2821" spans="2:42">
      <c r="B2821" s="834" t="str">
        <f t="shared" si="132"/>
        <v>|||</v>
      </c>
      <c r="H2821" s="835">
        <f t="shared" si="134"/>
        <v>31</v>
      </c>
      <c r="AP2821" s="831" t="str">
        <f t="shared" si="133"/>
        <v/>
      </c>
    </row>
    <row r="2822" spans="2:42">
      <c r="B2822" s="834" t="str">
        <f t="shared" si="132"/>
        <v>|||</v>
      </c>
      <c r="H2822" s="835">
        <f t="shared" si="134"/>
        <v>31</v>
      </c>
      <c r="AP2822" s="831" t="str">
        <f t="shared" si="133"/>
        <v/>
      </c>
    </row>
    <row r="2823" spans="2:42">
      <c r="B2823" s="834" t="str">
        <f t="shared" si="132"/>
        <v>|||</v>
      </c>
      <c r="H2823" s="835">
        <f t="shared" si="134"/>
        <v>31</v>
      </c>
      <c r="AP2823" s="831" t="str">
        <f t="shared" si="133"/>
        <v/>
      </c>
    </row>
    <row r="2824" spans="2:42">
      <c r="B2824" s="834" t="str">
        <f t="shared" si="132"/>
        <v>|||</v>
      </c>
      <c r="H2824" s="835">
        <f t="shared" si="134"/>
        <v>31</v>
      </c>
      <c r="AP2824" s="831" t="str">
        <f t="shared" si="133"/>
        <v/>
      </c>
    </row>
    <row r="2825" spans="2:42">
      <c r="B2825" s="834" t="str">
        <f t="shared" si="132"/>
        <v>|||</v>
      </c>
      <c r="H2825" s="835">
        <f t="shared" si="134"/>
        <v>31</v>
      </c>
      <c r="AP2825" s="831" t="str">
        <f t="shared" si="133"/>
        <v/>
      </c>
    </row>
    <row r="2826" spans="2:42">
      <c r="B2826" s="834" t="str">
        <f t="shared" si="132"/>
        <v>|||</v>
      </c>
      <c r="H2826" s="835">
        <f t="shared" si="134"/>
        <v>31</v>
      </c>
      <c r="AP2826" s="831" t="str">
        <f t="shared" si="133"/>
        <v/>
      </c>
    </row>
    <row r="2827" spans="2:42">
      <c r="B2827" s="834" t="str">
        <f t="shared" si="132"/>
        <v>|||</v>
      </c>
      <c r="H2827" s="835">
        <f t="shared" si="134"/>
        <v>31</v>
      </c>
      <c r="AP2827" s="831" t="str">
        <f t="shared" si="133"/>
        <v/>
      </c>
    </row>
    <row r="2828" spans="2:42">
      <c r="B2828" s="834" t="str">
        <f t="shared" si="132"/>
        <v>|||</v>
      </c>
      <c r="H2828" s="835">
        <f t="shared" si="134"/>
        <v>31</v>
      </c>
      <c r="AP2828" s="831" t="str">
        <f t="shared" si="133"/>
        <v/>
      </c>
    </row>
    <row r="2829" spans="2:42">
      <c r="B2829" s="834" t="str">
        <f t="shared" si="132"/>
        <v>|||</v>
      </c>
      <c r="H2829" s="835">
        <f t="shared" si="134"/>
        <v>31</v>
      </c>
      <c r="AP2829" s="831" t="str">
        <f t="shared" si="133"/>
        <v/>
      </c>
    </row>
    <row r="2830" spans="2:42">
      <c r="B2830" s="834" t="str">
        <f t="shared" si="132"/>
        <v>|||</v>
      </c>
      <c r="H2830" s="835">
        <f t="shared" si="134"/>
        <v>31</v>
      </c>
      <c r="AP2830" s="831" t="str">
        <f t="shared" si="133"/>
        <v/>
      </c>
    </row>
    <row r="2831" spans="2:42">
      <c r="B2831" s="834" t="str">
        <f t="shared" si="132"/>
        <v>|||</v>
      </c>
      <c r="H2831" s="835">
        <f t="shared" si="134"/>
        <v>31</v>
      </c>
      <c r="AP2831" s="831" t="str">
        <f t="shared" si="133"/>
        <v/>
      </c>
    </row>
    <row r="2832" spans="2:42">
      <c r="B2832" s="834" t="str">
        <f t="shared" si="132"/>
        <v>|||</v>
      </c>
      <c r="H2832" s="835">
        <f t="shared" si="134"/>
        <v>31</v>
      </c>
      <c r="AP2832" s="831" t="str">
        <f t="shared" si="133"/>
        <v/>
      </c>
    </row>
    <row r="2833" spans="2:42">
      <c r="B2833" s="834" t="str">
        <f t="shared" si="132"/>
        <v>|||</v>
      </c>
      <c r="H2833" s="835">
        <f t="shared" si="134"/>
        <v>31</v>
      </c>
      <c r="AP2833" s="831" t="str">
        <f t="shared" si="133"/>
        <v/>
      </c>
    </row>
    <row r="2834" spans="2:42">
      <c r="B2834" s="834" t="str">
        <f t="shared" si="132"/>
        <v>|||</v>
      </c>
      <c r="H2834" s="835">
        <f t="shared" si="134"/>
        <v>31</v>
      </c>
      <c r="AP2834" s="831" t="str">
        <f t="shared" si="133"/>
        <v/>
      </c>
    </row>
    <row r="2835" spans="2:42">
      <c r="B2835" s="834" t="str">
        <f t="shared" si="132"/>
        <v>|||</v>
      </c>
      <c r="H2835" s="835">
        <f t="shared" si="134"/>
        <v>31</v>
      </c>
      <c r="AP2835" s="831" t="str">
        <f t="shared" si="133"/>
        <v/>
      </c>
    </row>
    <row r="2836" spans="2:42">
      <c r="B2836" s="834" t="str">
        <f t="shared" si="132"/>
        <v>|||</v>
      </c>
      <c r="H2836" s="835">
        <f t="shared" si="134"/>
        <v>31</v>
      </c>
      <c r="AP2836" s="831" t="str">
        <f t="shared" si="133"/>
        <v/>
      </c>
    </row>
    <row r="2837" spans="2:42">
      <c r="B2837" s="834" t="str">
        <f t="shared" si="132"/>
        <v>|||</v>
      </c>
      <c r="H2837" s="835">
        <f t="shared" si="134"/>
        <v>31</v>
      </c>
      <c r="AP2837" s="831" t="str">
        <f t="shared" si="133"/>
        <v/>
      </c>
    </row>
    <row r="2838" spans="2:42">
      <c r="B2838" s="834" t="str">
        <f t="shared" si="132"/>
        <v>|||</v>
      </c>
      <c r="H2838" s="835">
        <f t="shared" si="134"/>
        <v>31</v>
      </c>
      <c r="AP2838" s="831" t="str">
        <f t="shared" si="133"/>
        <v/>
      </c>
    </row>
    <row r="2839" spans="2:42">
      <c r="B2839" s="834" t="str">
        <f t="shared" si="132"/>
        <v>|||</v>
      </c>
      <c r="H2839" s="835">
        <f t="shared" si="134"/>
        <v>31</v>
      </c>
      <c r="AP2839" s="831" t="str">
        <f t="shared" si="133"/>
        <v/>
      </c>
    </row>
    <row r="2840" spans="2:42">
      <c r="B2840" s="834" t="str">
        <f t="shared" si="132"/>
        <v>|||</v>
      </c>
      <c r="H2840" s="835">
        <f t="shared" si="134"/>
        <v>31</v>
      </c>
      <c r="AP2840" s="831" t="str">
        <f t="shared" si="133"/>
        <v/>
      </c>
    </row>
    <row r="2841" spans="2:42">
      <c r="B2841" s="834" t="str">
        <f t="shared" si="132"/>
        <v>|||</v>
      </c>
      <c r="H2841" s="835">
        <f t="shared" si="134"/>
        <v>31</v>
      </c>
      <c r="AP2841" s="831" t="str">
        <f t="shared" si="133"/>
        <v/>
      </c>
    </row>
    <row r="2842" spans="2:42">
      <c r="B2842" s="834" t="str">
        <f t="shared" si="132"/>
        <v>|||</v>
      </c>
      <c r="H2842" s="835">
        <f t="shared" si="134"/>
        <v>31</v>
      </c>
      <c r="AP2842" s="831" t="str">
        <f t="shared" si="133"/>
        <v/>
      </c>
    </row>
    <row r="2843" spans="2:42">
      <c r="B2843" s="834" t="str">
        <f t="shared" si="132"/>
        <v>|||</v>
      </c>
      <c r="H2843" s="835">
        <f t="shared" si="134"/>
        <v>31</v>
      </c>
      <c r="AP2843" s="831" t="str">
        <f t="shared" si="133"/>
        <v/>
      </c>
    </row>
    <row r="2844" spans="2:42">
      <c r="B2844" s="834" t="str">
        <f t="shared" si="132"/>
        <v>|||</v>
      </c>
      <c r="H2844" s="835">
        <f t="shared" si="134"/>
        <v>31</v>
      </c>
      <c r="AP2844" s="831" t="str">
        <f t="shared" si="133"/>
        <v/>
      </c>
    </row>
    <row r="2845" spans="2:42">
      <c r="B2845" s="834" t="str">
        <f t="shared" si="132"/>
        <v>|||</v>
      </c>
      <c r="H2845" s="835">
        <f t="shared" si="134"/>
        <v>31</v>
      </c>
      <c r="AP2845" s="831" t="str">
        <f t="shared" si="133"/>
        <v/>
      </c>
    </row>
    <row r="2846" spans="2:42">
      <c r="B2846" s="834" t="str">
        <f t="shared" si="132"/>
        <v>|||</v>
      </c>
      <c r="H2846" s="835">
        <f t="shared" si="134"/>
        <v>31</v>
      </c>
      <c r="AP2846" s="831" t="str">
        <f t="shared" si="133"/>
        <v/>
      </c>
    </row>
    <row r="2847" spans="2:42">
      <c r="B2847" s="834" t="str">
        <f t="shared" si="132"/>
        <v>|||</v>
      </c>
      <c r="H2847" s="835">
        <f t="shared" si="134"/>
        <v>31</v>
      </c>
      <c r="AP2847" s="831" t="str">
        <f t="shared" si="133"/>
        <v/>
      </c>
    </row>
    <row r="2848" spans="2:42">
      <c r="B2848" s="834" t="str">
        <f t="shared" si="132"/>
        <v>|||</v>
      </c>
      <c r="H2848" s="835">
        <f t="shared" si="134"/>
        <v>31</v>
      </c>
      <c r="AP2848" s="831" t="str">
        <f t="shared" si="133"/>
        <v/>
      </c>
    </row>
    <row r="2849" spans="2:42">
      <c r="B2849" s="834" t="str">
        <f t="shared" si="132"/>
        <v>|||</v>
      </c>
      <c r="H2849" s="835">
        <f t="shared" si="134"/>
        <v>31</v>
      </c>
      <c r="AP2849" s="831" t="str">
        <f t="shared" si="133"/>
        <v/>
      </c>
    </row>
    <row r="2850" spans="2:42">
      <c r="B2850" s="834" t="str">
        <f t="shared" si="132"/>
        <v>|||</v>
      </c>
      <c r="H2850" s="835">
        <f t="shared" si="134"/>
        <v>31</v>
      </c>
      <c r="AP2850" s="831" t="str">
        <f t="shared" si="133"/>
        <v/>
      </c>
    </row>
    <row r="2851" spans="2:42">
      <c r="B2851" s="834" t="str">
        <f t="shared" si="132"/>
        <v>|||</v>
      </c>
      <c r="H2851" s="835">
        <f t="shared" si="134"/>
        <v>31</v>
      </c>
      <c r="AP2851" s="831" t="str">
        <f t="shared" si="133"/>
        <v/>
      </c>
    </row>
    <row r="2852" spans="2:42">
      <c r="B2852" s="834" t="str">
        <f t="shared" si="132"/>
        <v>|||</v>
      </c>
      <c r="H2852" s="835">
        <f t="shared" si="134"/>
        <v>31</v>
      </c>
      <c r="AP2852" s="831" t="str">
        <f t="shared" si="133"/>
        <v/>
      </c>
    </row>
    <row r="2853" spans="2:42">
      <c r="B2853" s="834" t="str">
        <f t="shared" si="132"/>
        <v>|||</v>
      </c>
      <c r="H2853" s="835">
        <f t="shared" si="134"/>
        <v>31</v>
      </c>
      <c r="AP2853" s="831" t="str">
        <f t="shared" si="133"/>
        <v/>
      </c>
    </row>
    <row r="2854" spans="2:42">
      <c r="B2854" s="834" t="str">
        <f t="shared" si="132"/>
        <v>|||</v>
      </c>
      <c r="H2854" s="835">
        <f t="shared" si="134"/>
        <v>31</v>
      </c>
      <c r="AP2854" s="831" t="str">
        <f t="shared" si="133"/>
        <v/>
      </c>
    </row>
    <row r="2855" spans="2:42">
      <c r="B2855" s="834" t="str">
        <f t="shared" si="132"/>
        <v>|||</v>
      </c>
      <c r="H2855" s="835">
        <f t="shared" si="134"/>
        <v>31</v>
      </c>
      <c r="AP2855" s="831" t="str">
        <f t="shared" si="133"/>
        <v/>
      </c>
    </row>
    <row r="2856" spans="2:42">
      <c r="B2856" s="834" t="str">
        <f t="shared" si="132"/>
        <v>|||</v>
      </c>
      <c r="H2856" s="835">
        <f t="shared" si="134"/>
        <v>31</v>
      </c>
      <c r="AP2856" s="831" t="str">
        <f t="shared" si="133"/>
        <v/>
      </c>
    </row>
    <row r="2857" spans="2:42">
      <c r="B2857" s="834" t="str">
        <f t="shared" si="132"/>
        <v>|||</v>
      </c>
      <c r="H2857" s="835">
        <f t="shared" si="134"/>
        <v>31</v>
      </c>
      <c r="AP2857" s="831" t="str">
        <f t="shared" si="133"/>
        <v/>
      </c>
    </row>
    <row r="2858" spans="2:42">
      <c r="B2858" s="834" t="str">
        <f t="shared" si="132"/>
        <v>|||</v>
      </c>
      <c r="H2858" s="835">
        <f t="shared" si="134"/>
        <v>31</v>
      </c>
      <c r="AP2858" s="831" t="str">
        <f t="shared" si="133"/>
        <v/>
      </c>
    </row>
    <row r="2859" spans="2:42">
      <c r="B2859" s="834" t="str">
        <f t="shared" si="132"/>
        <v>|||</v>
      </c>
      <c r="H2859" s="835">
        <f t="shared" si="134"/>
        <v>31</v>
      </c>
      <c r="AP2859" s="831" t="str">
        <f t="shared" si="133"/>
        <v/>
      </c>
    </row>
    <row r="2860" spans="2:42">
      <c r="B2860" s="834" t="str">
        <f t="shared" si="132"/>
        <v>|||</v>
      </c>
      <c r="H2860" s="835">
        <f t="shared" si="134"/>
        <v>31</v>
      </c>
      <c r="AP2860" s="831" t="str">
        <f t="shared" si="133"/>
        <v/>
      </c>
    </row>
    <row r="2861" spans="2:42">
      <c r="B2861" s="834" t="str">
        <f t="shared" si="132"/>
        <v>|||</v>
      </c>
      <c r="H2861" s="835">
        <f t="shared" si="134"/>
        <v>31</v>
      </c>
      <c r="AP2861" s="831" t="str">
        <f t="shared" si="133"/>
        <v/>
      </c>
    </row>
    <row r="2862" spans="2:42">
      <c r="B2862" s="834" t="str">
        <f t="shared" si="132"/>
        <v>|||</v>
      </c>
      <c r="H2862" s="835">
        <f t="shared" si="134"/>
        <v>31</v>
      </c>
      <c r="AP2862" s="831" t="str">
        <f t="shared" si="133"/>
        <v/>
      </c>
    </row>
    <row r="2863" spans="2:42">
      <c r="B2863" s="834" t="str">
        <f t="shared" si="132"/>
        <v>|||</v>
      </c>
      <c r="H2863" s="835">
        <f t="shared" si="134"/>
        <v>31</v>
      </c>
      <c r="AP2863" s="831" t="str">
        <f t="shared" si="133"/>
        <v/>
      </c>
    </row>
    <row r="2864" spans="2:42">
      <c r="B2864" s="834" t="str">
        <f t="shared" si="132"/>
        <v>|||</v>
      </c>
      <c r="H2864" s="835">
        <f t="shared" si="134"/>
        <v>31</v>
      </c>
      <c r="AP2864" s="831" t="str">
        <f t="shared" si="133"/>
        <v/>
      </c>
    </row>
    <row r="2865" spans="2:42">
      <c r="B2865" s="834" t="str">
        <f t="shared" si="132"/>
        <v>|||</v>
      </c>
      <c r="H2865" s="835">
        <f t="shared" si="134"/>
        <v>31</v>
      </c>
      <c r="AP2865" s="831" t="str">
        <f t="shared" si="133"/>
        <v/>
      </c>
    </row>
    <row r="2866" spans="2:42">
      <c r="B2866" s="834" t="str">
        <f t="shared" si="132"/>
        <v>|||</v>
      </c>
      <c r="H2866" s="835">
        <f t="shared" si="134"/>
        <v>31</v>
      </c>
      <c r="AP2866" s="831" t="str">
        <f t="shared" si="133"/>
        <v/>
      </c>
    </row>
    <row r="2867" spans="2:42">
      <c r="B2867" s="834" t="str">
        <f t="shared" si="132"/>
        <v>|||</v>
      </c>
      <c r="H2867" s="835">
        <f t="shared" si="134"/>
        <v>31</v>
      </c>
      <c r="AP2867" s="831" t="str">
        <f t="shared" si="133"/>
        <v/>
      </c>
    </row>
    <row r="2868" spans="2:42">
      <c r="B2868" s="834" t="str">
        <f t="shared" si="132"/>
        <v>|||</v>
      </c>
      <c r="H2868" s="835">
        <f t="shared" si="134"/>
        <v>31</v>
      </c>
      <c r="AP2868" s="831" t="str">
        <f t="shared" si="133"/>
        <v/>
      </c>
    </row>
    <row r="2869" spans="2:42">
      <c r="B2869" s="834" t="str">
        <f t="shared" si="132"/>
        <v>|||</v>
      </c>
      <c r="H2869" s="835">
        <f t="shared" si="134"/>
        <v>31</v>
      </c>
      <c r="AP2869" s="831" t="str">
        <f t="shared" si="133"/>
        <v/>
      </c>
    </row>
    <row r="2870" spans="2:42">
      <c r="B2870" s="834" t="str">
        <f t="shared" si="132"/>
        <v>|||</v>
      </c>
      <c r="H2870" s="835">
        <f t="shared" si="134"/>
        <v>31</v>
      </c>
      <c r="AP2870" s="831" t="str">
        <f t="shared" si="133"/>
        <v/>
      </c>
    </row>
    <row r="2871" spans="2:42">
      <c r="B2871" s="834" t="str">
        <f t="shared" si="132"/>
        <v>|||</v>
      </c>
      <c r="H2871" s="835">
        <f t="shared" si="134"/>
        <v>31</v>
      </c>
      <c r="AP2871" s="831" t="str">
        <f t="shared" si="133"/>
        <v/>
      </c>
    </row>
    <row r="2872" spans="2:42">
      <c r="B2872" s="834" t="str">
        <f t="shared" si="132"/>
        <v>|||</v>
      </c>
      <c r="H2872" s="835">
        <f t="shared" si="134"/>
        <v>31</v>
      </c>
      <c r="AP2872" s="831" t="str">
        <f t="shared" si="133"/>
        <v/>
      </c>
    </row>
    <row r="2873" spans="2:42">
      <c r="B2873" s="834" t="str">
        <f t="shared" si="132"/>
        <v>|||</v>
      </c>
      <c r="H2873" s="835">
        <f t="shared" si="134"/>
        <v>31</v>
      </c>
      <c r="AP2873" s="831" t="str">
        <f t="shared" si="133"/>
        <v/>
      </c>
    </row>
    <row r="2874" spans="2:42">
      <c r="B2874" s="834" t="str">
        <f t="shared" si="132"/>
        <v>|||</v>
      </c>
      <c r="H2874" s="835">
        <f t="shared" si="134"/>
        <v>31</v>
      </c>
      <c r="AP2874" s="831" t="str">
        <f t="shared" si="133"/>
        <v/>
      </c>
    </row>
    <row r="2875" spans="2:42">
      <c r="B2875" s="834" t="str">
        <f t="shared" si="132"/>
        <v>|||</v>
      </c>
      <c r="H2875" s="835">
        <f t="shared" si="134"/>
        <v>31</v>
      </c>
      <c r="AP2875" s="831" t="str">
        <f t="shared" si="133"/>
        <v/>
      </c>
    </row>
    <row r="2876" spans="2:42">
      <c r="B2876" s="834" t="str">
        <f t="shared" si="132"/>
        <v>|||</v>
      </c>
      <c r="H2876" s="835">
        <f t="shared" si="134"/>
        <v>31</v>
      </c>
      <c r="AP2876" s="831" t="str">
        <f t="shared" si="133"/>
        <v/>
      </c>
    </row>
    <row r="2877" spans="2:42">
      <c r="B2877" s="834" t="str">
        <f t="shared" si="132"/>
        <v>|||</v>
      </c>
      <c r="H2877" s="835">
        <f t="shared" si="134"/>
        <v>31</v>
      </c>
      <c r="AP2877" s="831" t="str">
        <f t="shared" si="133"/>
        <v/>
      </c>
    </row>
    <row r="2878" spans="2:42">
      <c r="B2878" s="834" t="str">
        <f t="shared" si="132"/>
        <v>|||</v>
      </c>
      <c r="H2878" s="835">
        <f t="shared" si="134"/>
        <v>31</v>
      </c>
      <c r="AP2878" s="831" t="str">
        <f t="shared" si="133"/>
        <v/>
      </c>
    </row>
    <row r="2879" spans="2:42">
      <c r="B2879" s="834" t="str">
        <f t="shared" si="132"/>
        <v>|||</v>
      </c>
      <c r="H2879" s="835">
        <f t="shared" si="134"/>
        <v>31</v>
      </c>
      <c r="AP2879" s="831" t="str">
        <f t="shared" si="133"/>
        <v/>
      </c>
    </row>
    <row r="2880" spans="2:42">
      <c r="B2880" s="834" t="str">
        <f t="shared" si="132"/>
        <v>|||</v>
      </c>
      <c r="H2880" s="835">
        <f t="shared" si="134"/>
        <v>31</v>
      </c>
      <c r="AP2880" s="831" t="str">
        <f t="shared" si="133"/>
        <v/>
      </c>
    </row>
    <row r="2881" spans="2:42">
      <c r="B2881" s="834" t="str">
        <f t="shared" si="132"/>
        <v>|||</v>
      </c>
      <c r="H2881" s="835">
        <f t="shared" si="134"/>
        <v>31</v>
      </c>
      <c r="AP2881" s="831" t="str">
        <f t="shared" si="133"/>
        <v/>
      </c>
    </row>
    <row r="2882" spans="2:42">
      <c r="B2882" s="834" t="str">
        <f t="shared" si="132"/>
        <v>|||</v>
      </c>
      <c r="H2882" s="835">
        <f t="shared" si="134"/>
        <v>31</v>
      </c>
      <c r="AP2882" s="831" t="str">
        <f t="shared" si="133"/>
        <v/>
      </c>
    </row>
    <row r="2883" spans="2:42">
      <c r="B2883" s="834" t="str">
        <f t="shared" ref="B2883:B2946" si="135">C2883&amp;"|"&amp;D2883&amp;"|"&amp;E2883&amp;"|"&amp;F2883</f>
        <v>|||</v>
      </c>
      <c r="H2883" s="835">
        <f t="shared" si="134"/>
        <v>31</v>
      </c>
      <c r="AP2883" s="831" t="str">
        <f t="shared" ref="AP2883:AP2946" si="136">IF(AX2883&lt;&gt;"",IF(OR(AX2883=3,AX2883=4),"Equity","Debt"),"")</f>
        <v/>
      </c>
    </row>
    <row r="2884" spans="2:42">
      <c r="B2884" s="834" t="str">
        <f t="shared" si="135"/>
        <v>|||</v>
      </c>
      <c r="H2884" s="835">
        <f t="shared" ref="H2884:H2947" si="137">EOMONTH(L2884,0)</f>
        <v>31</v>
      </c>
      <c r="AP2884" s="831" t="str">
        <f t="shared" si="136"/>
        <v/>
      </c>
    </row>
    <row r="2885" spans="2:42">
      <c r="B2885" s="834" t="str">
        <f t="shared" si="135"/>
        <v>|||</v>
      </c>
      <c r="H2885" s="835">
        <f t="shared" si="137"/>
        <v>31</v>
      </c>
      <c r="AP2885" s="831" t="str">
        <f t="shared" si="136"/>
        <v/>
      </c>
    </row>
    <row r="2886" spans="2:42">
      <c r="B2886" s="834" t="str">
        <f t="shared" si="135"/>
        <v>|||</v>
      </c>
      <c r="H2886" s="835">
        <f t="shared" si="137"/>
        <v>31</v>
      </c>
      <c r="AP2886" s="831" t="str">
        <f t="shared" si="136"/>
        <v/>
      </c>
    </row>
    <row r="2887" spans="2:42">
      <c r="B2887" s="834" t="str">
        <f t="shared" si="135"/>
        <v>|||</v>
      </c>
      <c r="H2887" s="835">
        <f t="shared" si="137"/>
        <v>31</v>
      </c>
      <c r="AP2887" s="831" t="str">
        <f t="shared" si="136"/>
        <v/>
      </c>
    </row>
    <row r="2888" spans="2:42">
      <c r="B2888" s="834" t="str">
        <f t="shared" si="135"/>
        <v>|||</v>
      </c>
      <c r="H2888" s="835">
        <f t="shared" si="137"/>
        <v>31</v>
      </c>
      <c r="AP2888" s="831" t="str">
        <f t="shared" si="136"/>
        <v/>
      </c>
    </row>
    <row r="2889" spans="2:42">
      <c r="B2889" s="834" t="str">
        <f t="shared" si="135"/>
        <v>|||</v>
      </c>
      <c r="H2889" s="835">
        <f t="shared" si="137"/>
        <v>31</v>
      </c>
      <c r="AP2889" s="831" t="str">
        <f t="shared" si="136"/>
        <v/>
      </c>
    </row>
    <row r="2890" spans="2:42">
      <c r="B2890" s="834" t="str">
        <f t="shared" si="135"/>
        <v>|||</v>
      </c>
      <c r="H2890" s="835">
        <f t="shared" si="137"/>
        <v>31</v>
      </c>
      <c r="AP2890" s="831" t="str">
        <f t="shared" si="136"/>
        <v/>
      </c>
    </row>
    <row r="2891" spans="2:42">
      <c r="B2891" s="834" t="str">
        <f t="shared" si="135"/>
        <v>|||</v>
      </c>
      <c r="H2891" s="835">
        <f t="shared" si="137"/>
        <v>31</v>
      </c>
      <c r="AP2891" s="831" t="str">
        <f t="shared" si="136"/>
        <v/>
      </c>
    </row>
    <row r="2892" spans="2:42">
      <c r="B2892" s="834" t="str">
        <f t="shared" si="135"/>
        <v>|||</v>
      </c>
      <c r="H2892" s="835">
        <f t="shared" si="137"/>
        <v>31</v>
      </c>
      <c r="AP2892" s="831" t="str">
        <f t="shared" si="136"/>
        <v/>
      </c>
    </row>
    <row r="2893" spans="2:42">
      <c r="B2893" s="834" t="str">
        <f t="shared" si="135"/>
        <v>|||</v>
      </c>
      <c r="H2893" s="835">
        <f t="shared" si="137"/>
        <v>31</v>
      </c>
      <c r="AP2893" s="831" t="str">
        <f t="shared" si="136"/>
        <v/>
      </c>
    </row>
    <row r="2894" spans="2:42">
      <c r="B2894" s="834" t="str">
        <f t="shared" si="135"/>
        <v>|||</v>
      </c>
      <c r="H2894" s="835">
        <f t="shared" si="137"/>
        <v>31</v>
      </c>
      <c r="AP2894" s="831" t="str">
        <f t="shared" si="136"/>
        <v/>
      </c>
    </row>
    <row r="2895" spans="2:42">
      <c r="B2895" s="834" t="str">
        <f t="shared" si="135"/>
        <v>|||</v>
      </c>
      <c r="H2895" s="835">
        <f t="shared" si="137"/>
        <v>31</v>
      </c>
      <c r="AP2895" s="831" t="str">
        <f t="shared" si="136"/>
        <v/>
      </c>
    </row>
    <row r="2896" spans="2:42">
      <c r="B2896" s="834" t="str">
        <f t="shared" si="135"/>
        <v>|||</v>
      </c>
      <c r="H2896" s="835">
        <f t="shared" si="137"/>
        <v>31</v>
      </c>
      <c r="AP2896" s="831" t="str">
        <f t="shared" si="136"/>
        <v/>
      </c>
    </row>
    <row r="2897" spans="2:42">
      <c r="B2897" s="834" t="str">
        <f t="shared" si="135"/>
        <v>|||</v>
      </c>
      <c r="H2897" s="835">
        <f t="shared" si="137"/>
        <v>31</v>
      </c>
      <c r="AP2897" s="831" t="str">
        <f t="shared" si="136"/>
        <v/>
      </c>
    </row>
    <row r="2898" spans="2:42">
      <c r="B2898" s="834" t="str">
        <f t="shared" si="135"/>
        <v>|||</v>
      </c>
      <c r="H2898" s="835">
        <f t="shared" si="137"/>
        <v>31</v>
      </c>
      <c r="AP2898" s="831" t="str">
        <f t="shared" si="136"/>
        <v/>
      </c>
    </row>
    <row r="2899" spans="2:42">
      <c r="B2899" s="834" t="str">
        <f t="shared" si="135"/>
        <v>|||</v>
      </c>
      <c r="H2899" s="835">
        <f t="shared" si="137"/>
        <v>31</v>
      </c>
      <c r="AP2899" s="831" t="str">
        <f t="shared" si="136"/>
        <v/>
      </c>
    </row>
    <row r="2900" spans="2:42">
      <c r="B2900" s="834" t="str">
        <f t="shared" si="135"/>
        <v>|||</v>
      </c>
      <c r="H2900" s="835">
        <f t="shared" si="137"/>
        <v>31</v>
      </c>
      <c r="AP2900" s="831" t="str">
        <f t="shared" si="136"/>
        <v/>
      </c>
    </row>
    <row r="2901" spans="2:42">
      <c r="B2901" s="834" t="str">
        <f t="shared" si="135"/>
        <v>|||</v>
      </c>
      <c r="H2901" s="835">
        <f t="shared" si="137"/>
        <v>31</v>
      </c>
      <c r="AP2901" s="831" t="str">
        <f t="shared" si="136"/>
        <v/>
      </c>
    </row>
    <row r="2902" spans="2:42">
      <c r="B2902" s="834" t="str">
        <f t="shared" si="135"/>
        <v>|||</v>
      </c>
      <c r="H2902" s="835">
        <f t="shared" si="137"/>
        <v>31</v>
      </c>
      <c r="AP2902" s="831" t="str">
        <f t="shared" si="136"/>
        <v/>
      </c>
    </row>
    <row r="2903" spans="2:42">
      <c r="B2903" s="834" t="str">
        <f t="shared" si="135"/>
        <v>|||</v>
      </c>
      <c r="H2903" s="835">
        <f t="shared" si="137"/>
        <v>31</v>
      </c>
      <c r="AP2903" s="831" t="str">
        <f t="shared" si="136"/>
        <v/>
      </c>
    </row>
    <row r="2904" spans="2:42">
      <c r="B2904" s="834" t="str">
        <f t="shared" si="135"/>
        <v>|||</v>
      </c>
      <c r="H2904" s="835">
        <f t="shared" si="137"/>
        <v>31</v>
      </c>
      <c r="AP2904" s="831" t="str">
        <f t="shared" si="136"/>
        <v/>
      </c>
    </row>
    <row r="2905" spans="2:42">
      <c r="B2905" s="834" t="str">
        <f t="shared" si="135"/>
        <v>|||</v>
      </c>
      <c r="H2905" s="835">
        <f t="shared" si="137"/>
        <v>31</v>
      </c>
      <c r="AP2905" s="831" t="str">
        <f t="shared" si="136"/>
        <v/>
      </c>
    </row>
    <row r="2906" spans="2:42">
      <c r="B2906" s="834" t="str">
        <f t="shared" si="135"/>
        <v>|||</v>
      </c>
      <c r="H2906" s="835">
        <f t="shared" si="137"/>
        <v>31</v>
      </c>
      <c r="AP2906" s="831" t="str">
        <f t="shared" si="136"/>
        <v/>
      </c>
    </row>
    <row r="2907" spans="2:42">
      <c r="B2907" s="834" t="str">
        <f t="shared" si="135"/>
        <v>|||</v>
      </c>
      <c r="H2907" s="835">
        <f t="shared" si="137"/>
        <v>31</v>
      </c>
      <c r="AP2907" s="831" t="str">
        <f t="shared" si="136"/>
        <v/>
      </c>
    </row>
    <row r="2908" spans="2:42">
      <c r="B2908" s="834" t="str">
        <f t="shared" si="135"/>
        <v>|||</v>
      </c>
      <c r="H2908" s="835">
        <f t="shared" si="137"/>
        <v>31</v>
      </c>
      <c r="AP2908" s="831" t="str">
        <f t="shared" si="136"/>
        <v/>
      </c>
    </row>
    <row r="2909" spans="2:42">
      <c r="B2909" s="834" t="str">
        <f t="shared" si="135"/>
        <v>|||</v>
      </c>
      <c r="H2909" s="835">
        <f t="shared" si="137"/>
        <v>31</v>
      </c>
      <c r="AP2909" s="831" t="str">
        <f t="shared" si="136"/>
        <v/>
      </c>
    </row>
    <row r="2910" spans="2:42">
      <c r="B2910" s="834" t="str">
        <f t="shared" si="135"/>
        <v>|||</v>
      </c>
      <c r="H2910" s="835">
        <f t="shared" si="137"/>
        <v>31</v>
      </c>
      <c r="AP2910" s="831" t="str">
        <f t="shared" si="136"/>
        <v/>
      </c>
    </row>
    <row r="2911" spans="2:42">
      <c r="B2911" s="834" t="str">
        <f t="shared" si="135"/>
        <v>|||</v>
      </c>
      <c r="H2911" s="835">
        <f t="shared" si="137"/>
        <v>31</v>
      </c>
      <c r="AP2911" s="831" t="str">
        <f t="shared" si="136"/>
        <v/>
      </c>
    </row>
    <row r="2912" spans="2:42">
      <c r="B2912" s="834" t="str">
        <f t="shared" si="135"/>
        <v>|||</v>
      </c>
      <c r="H2912" s="835">
        <f t="shared" si="137"/>
        <v>31</v>
      </c>
      <c r="AP2912" s="831" t="str">
        <f t="shared" si="136"/>
        <v/>
      </c>
    </row>
    <row r="2913" spans="2:42">
      <c r="B2913" s="834" t="str">
        <f t="shared" si="135"/>
        <v>|||</v>
      </c>
      <c r="H2913" s="835">
        <f t="shared" si="137"/>
        <v>31</v>
      </c>
      <c r="AP2913" s="831" t="str">
        <f t="shared" si="136"/>
        <v/>
      </c>
    </row>
    <row r="2914" spans="2:42">
      <c r="B2914" s="834" t="str">
        <f t="shared" si="135"/>
        <v>|||</v>
      </c>
      <c r="H2914" s="835">
        <f t="shared" si="137"/>
        <v>31</v>
      </c>
      <c r="AP2914" s="831" t="str">
        <f t="shared" si="136"/>
        <v/>
      </c>
    </row>
    <row r="2915" spans="2:42">
      <c r="B2915" s="834" t="str">
        <f t="shared" si="135"/>
        <v>|||</v>
      </c>
      <c r="H2915" s="835">
        <f t="shared" si="137"/>
        <v>31</v>
      </c>
      <c r="AP2915" s="831" t="str">
        <f t="shared" si="136"/>
        <v/>
      </c>
    </row>
    <row r="2916" spans="2:42">
      <c r="B2916" s="834" t="str">
        <f t="shared" si="135"/>
        <v>|||</v>
      </c>
      <c r="H2916" s="835">
        <f t="shared" si="137"/>
        <v>31</v>
      </c>
      <c r="AP2916" s="831" t="str">
        <f t="shared" si="136"/>
        <v/>
      </c>
    </row>
    <row r="2917" spans="2:42">
      <c r="B2917" s="834" t="str">
        <f t="shared" si="135"/>
        <v>|||</v>
      </c>
      <c r="H2917" s="835">
        <f t="shared" si="137"/>
        <v>31</v>
      </c>
      <c r="AP2917" s="831" t="str">
        <f t="shared" si="136"/>
        <v/>
      </c>
    </row>
    <row r="2918" spans="2:42">
      <c r="B2918" s="834" t="str">
        <f t="shared" si="135"/>
        <v>|||</v>
      </c>
      <c r="H2918" s="835">
        <f t="shared" si="137"/>
        <v>31</v>
      </c>
      <c r="AP2918" s="831" t="str">
        <f t="shared" si="136"/>
        <v/>
      </c>
    </row>
    <row r="2919" spans="2:42">
      <c r="B2919" s="834" t="str">
        <f t="shared" si="135"/>
        <v>|||</v>
      </c>
      <c r="H2919" s="835">
        <f t="shared" si="137"/>
        <v>31</v>
      </c>
      <c r="AP2919" s="831" t="str">
        <f t="shared" si="136"/>
        <v/>
      </c>
    </row>
    <row r="2920" spans="2:42">
      <c r="B2920" s="834" t="str">
        <f t="shared" si="135"/>
        <v>|||</v>
      </c>
      <c r="H2920" s="835">
        <f t="shared" si="137"/>
        <v>31</v>
      </c>
      <c r="AP2920" s="831" t="str">
        <f t="shared" si="136"/>
        <v/>
      </c>
    </row>
    <row r="2921" spans="2:42">
      <c r="B2921" s="834" t="str">
        <f t="shared" si="135"/>
        <v>|||</v>
      </c>
      <c r="H2921" s="835">
        <f t="shared" si="137"/>
        <v>31</v>
      </c>
      <c r="AP2921" s="831" t="str">
        <f t="shared" si="136"/>
        <v/>
      </c>
    </row>
    <row r="2922" spans="2:42">
      <c r="B2922" s="834" t="str">
        <f t="shared" si="135"/>
        <v>|||</v>
      </c>
      <c r="H2922" s="835">
        <f t="shared" si="137"/>
        <v>31</v>
      </c>
      <c r="AP2922" s="831" t="str">
        <f t="shared" si="136"/>
        <v/>
      </c>
    </row>
    <row r="2923" spans="2:42">
      <c r="B2923" s="834" t="str">
        <f t="shared" si="135"/>
        <v>|||</v>
      </c>
      <c r="H2923" s="835">
        <f t="shared" si="137"/>
        <v>31</v>
      </c>
      <c r="AP2923" s="831" t="str">
        <f t="shared" si="136"/>
        <v/>
      </c>
    </row>
    <row r="2924" spans="2:42">
      <c r="B2924" s="834" t="str">
        <f t="shared" si="135"/>
        <v>|||</v>
      </c>
      <c r="H2924" s="835">
        <f t="shared" si="137"/>
        <v>31</v>
      </c>
      <c r="AP2924" s="831" t="str">
        <f t="shared" si="136"/>
        <v/>
      </c>
    </row>
    <row r="2925" spans="2:42">
      <c r="B2925" s="834" t="str">
        <f t="shared" si="135"/>
        <v>|||</v>
      </c>
      <c r="H2925" s="835">
        <f t="shared" si="137"/>
        <v>31</v>
      </c>
      <c r="AP2925" s="831" t="str">
        <f t="shared" si="136"/>
        <v/>
      </c>
    </row>
    <row r="2926" spans="2:42">
      <c r="B2926" s="834" t="str">
        <f t="shared" si="135"/>
        <v>|||</v>
      </c>
      <c r="H2926" s="835">
        <f t="shared" si="137"/>
        <v>31</v>
      </c>
      <c r="AP2926" s="831" t="str">
        <f t="shared" si="136"/>
        <v/>
      </c>
    </row>
    <row r="2927" spans="2:42">
      <c r="B2927" s="834" t="str">
        <f t="shared" si="135"/>
        <v>|||</v>
      </c>
      <c r="H2927" s="835">
        <f t="shared" si="137"/>
        <v>31</v>
      </c>
      <c r="AP2927" s="831" t="str">
        <f t="shared" si="136"/>
        <v/>
      </c>
    </row>
    <row r="2928" spans="2:42">
      <c r="B2928" s="834" t="str">
        <f t="shared" si="135"/>
        <v>|||</v>
      </c>
      <c r="H2928" s="835">
        <f t="shared" si="137"/>
        <v>31</v>
      </c>
      <c r="AP2928" s="831" t="str">
        <f t="shared" si="136"/>
        <v/>
      </c>
    </row>
    <row r="2929" spans="2:42">
      <c r="B2929" s="834" t="str">
        <f t="shared" si="135"/>
        <v>|||</v>
      </c>
      <c r="H2929" s="835">
        <f t="shared" si="137"/>
        <v>31</v>
      </c>
      <c r="AP2929" s="831" t="str">
        <f t="shared" si="136"/>
        <v/>
      </c>
    </row>
    <row r="2930" spans="2:42">
      <c r="B2930" s="834" t="str">
        <f t="shared" si="135"/>
        <v>|||</v>
      </c>
      <c r="H2930" s="835">
        <f t="shared" si="137"/>
        <v>31</v>
      </c>
      <c r="AP2930" s="831" t="str">
        <f t="shared" si="136"/>
        <v/>
      </c>
    </row>
    <row r="2931" spans="2:42">
      <c r="B2931" s="834" t="str">
        <f t="shared" si="135"/>
        <v>|||</v>
      </c>
      <c r="H2931" s="835">
        <f t="shared" si="137"/>
        <v>31</v>
      </c>
      <c r="AP2931" s="831" t="str">
        <f t="shared" si="136"/>
        <v/>
      </c>
    </row>
    <row r="2932" spans="2:42">
      <c r="B2932" s="834" t="str">
        <f t="shared" si="135"/>
        <v>|||</v>
      </c>
      <c r="H2932" s="835">
        <f t="shared" si="137"/>
        <v>31</v>
      </c>
      <c r="AP2932" s="831" t="str">
        <f t="shared" si="136"/>
        <v/>
      </c>
    </row>
    <row r="2933" spans="2:42">
      <c r="B2933" s="834" t="str">
        <f t="shared" si="135"/>
        <v>|||</v>
      </c>
      <c r="H2933" s="835">
        <f t="shared" si="137"/>
        <v>31</v>
      </c>
      <c r="AP2933" s="831" t="str">
        <f t="shared" si="136"/>
        <v/>
      </c>
    </row>
    <row r="2934" spans="2:42">
      <c r="B2934" s="834" t="str">
        <f t="shared" si="135"/>
        <v>|||</v>
      </c>
      <c r="H2934" s="835">
        <f t="shared" si="137"/>
        <v>31</v>
      </c>
      <c r="AP2934" s="831" t="str">
        <f t="shared" si="136"/>
        <v/>
      </c>
    </row>
    <row r="2935" spans="2:42">
      <c r="B2935" s="834" t="str">
        <f t="shared" si="135"/>
        <v>|||</v>
      </c>
      <c r="H2935" s="835">
        <f t="shared" si="137"/>
        <v>31</v>
      </c>
      <c r="AP2935" s="831" t="str">
        <f t="shared" si="136"/>
        <v/>
      </c>
    </row>
    <row r="2936" spans="2:42">
      <c r="B2936" s="834" t="str">
        <f t="shared" si="135"/>
        <v>|||</v>
      </c>
      <c r="H2936" s="835">
        <f t="shared" si="137"/>
        <v>31</v>
      </c>
      <c r="AP2936" s="831" t="str">
        <f t="shared" si="136"/>
        <v/>
      </c>
    </row>
    <row r="2937" spans="2:42">
      <c r="B2937" s="834" t="str">
        <f t="shared" si="135"/>
        <v>|||</v>
      </c>
      <c r="H2937" s="835">
        <f t="shared" si="137"/>
        <v>31</v>
      </c>
      <c r="AP2937" s="831" t="str">
        <f t="shared" si="136"/>
        <v/>
      </c>
    </row>
    <row r="2938" spans="2:42">
      <c r="B2938" s="834" t="str">
        <f t="shared" si="135"/>
        <v>|||</v>
      </c>
      <c r="H2938" s="835">
        <f t="shared" si="137"/>
        <v>31</v>
      </c>
      <c r="AP2938" s="831" t="str">
        <f t="shared" si="136"/>
        <v/>
      </c>
    </row>
    <row r="2939" spans="2:42">
      <c r="B2939" s="834" t="str">
        <f t="shared" si="135"/>
        <v>|||</v>
      </c>
      <c r="H2939" s="835">
        <f t="shared" si="137"/>
        <v>31</v>
      </c>
      <c r="AP2939" s="831" t="str">
        <f t="shared" si="136"/>
        <v/>
      </c>
    </row>
    <row r="2940" spans="2:42">
      <c r="B2940" s="834" t="str">
        <f t="shared" si="135"/>
        <v>|||</v>
      </c>
      <c r="H2940" s="835">
        <f t="shared" si="137"/>
        <v>31</v>
      </c>
      <c r="AP2940" s="831" t="str">
        <f t="shared" si="136"/>
        <v/>
      </c>
    </row>
    <row r="2941" spans="2:42">
      <c r="B2941" s="834" t="str">
        <f t="shared" si="135"/>
        <v>|||</v>
      </c>
      <c r="H2941" s="835">
        <f t="shared" si="137"/>
        <v>31</v>
      </c>
      <c r="AP2941" s="831" t="str">
        <f t="shared" si="136"/>
        <v/>
      </c>
    </row>
    <row r="2942" spans="2:42">
      <c r="B2942" s="834" t="str">
        <f t="shared" si="135"/>
        <v>|||</v>
      </c>
      <c r="H2942" s="835">
        <f t="shared" si="137"/>
        <v>31</v>
      </c>
      <c r="AP2942" s="831" t="str">
        <f t="shared" si="136"/>
        <v/>
      </c>
    </row>
    <row r="2943" spans="2:42">
      <c r="B2943" s="834" t="str">
        <f t="shared" si="135"/>
        <v>|||</v>
      </c>
      <c r="H2943" s="835">
        <f t="shared" si="137"/>
        <v>31</v>
      </c>
      <c r="AP2943" s="831" t="str">
        <f t="shared" si="136"/>
        <v/>
      </c>
    </row>
    <row r="2944" spans="2:42">
      <c r="B2944" s="834" t="str">
        <f t="shared" si="135"/>
        <v>|||</v>
      </c>
      <c r="H2944" s="835">
        <f t="shared" si="137"/>
        <v>31</v>
      </c>
      <c r="AP2944" s="831" t="str">
        <f t="shared" si="136"/>
        <v/>
      </c>
    </row>
    <row r="2945" spans="2:42">
      <c r="B2945" s="834" t="str">
        <f t="shared" si="135"/>
        <v>|||</v>
      </c>
      <c r="H2945" s="835">
        <f t="shared" si="137"/>
        <v>31</v>
      </c>
      <c r="AP2945" s="831" t="str">
        <f t="shared" si="136"/>
        <v/>
      </c>
    </row>
    <row r="2946" spans="2:42">
      <c r="B2946" s="834" t="str">
        <f t="shared" si="135"/>
        <v>|||</v>
      </c>
      <c r="H2946" s="835">
        <f t="shared" si="137"/>
        <v>31</v>
      </c>
      <c r="AP2946" s="831" t="str">
        <f t="shared" si="136"/>
        <v/>
      </c>
    </row>
    <row r="2947" spans="2:42">
      <c r="B2947" s="834" t="str">
        <f t="shared" ref="B2947:B3010" si="138">C2947&amp;"|"&amp;D2947&amp;"|"&amp;E2947&amp;"|"&amp;F2947</f>
        <v>|||</v>
      </c>
      <c r="H2947" s="835">
        <f t="shared" si="137"/>
        <v>31</v>
      </c>
      <c r="AP2947" s="831" t="str">
        <f t="shared" ref="AP2947:AP3010" si="139">IF(AX2947&lt;&gt;"",IF(OR(AX2947=3,AX2947=4),"Equity","Debt"),"")</f>
        <v/>
      </c>
    </row>
    <row r="2948" spans="2:42">
      <c r="B2948" s="834" t="str">
        <f t="shared" si="138"/>
        <v>|||</v>
      </c>
      <c r="H2948" s="835">
        <f t="shared" ref="H2948:H3011" si="140">EOMONTH(L2948,0)</f>
        <v>31</v>
      </c>
      <c r="AP2948" s="831" t="str">
        <f t="shared" si="139"/>
        <v/>
      </c>
    </row>
    <row r="2949" spans="2:42">
      <c r="B2949" s="834" t="str">
        <f t="shared" si="138"/>
        <v>|||</v>
      </c>
      <c r="H2949" s="835">
        <f t="shared" si="140"/>
        <v>31</v>
      </c>
      <c r="AP2949" s="831" t="str">
        <f t="shared" si="139"/>
        <v/>
      </c>
    </row>
    <row r="2950" spans="2:42">
      <c r="B2950" s="834" t="str">
        <f t="shared" si="138"/>
        <v>|||</v>
      </c>
      <c r="H2950" s="835">
        <f t="shared" si="140"/>
        <v>31</v>
      </c>
      <c r="AP2950" s="831" t="str">
        <f t="shared" si="139"/>
        <v/>
      </c>
    </row>
    <row r="2951" spans="2:42">
      <c r="B2951" s="834" t="str">
        <f t="shared" si="138"/>
        <v>|||</v>
      </c>
      <c r="H2951" s="835">
        <f t="shared" si="140"/>
        <v>31</v>
      </c>
      <c r="AP2951" s="831" t="str">
        <f t="shared" si="139"/>
        <v/>
      </c>
    </row>
    <row r="2952" spans="2:42">
      <c r="B2952" s="834" t="str">
        <f t="shared" si="138"/>
        <v>|||</v>
      </c>
      <c r="H2952" s="835">
        <f t="shared" si="140"/>
        <v>31</v>
      </c>
      <c r="AP2952" s="831" t="str">
        <f t="shared" si="139"/>
        <v/>
      </c>
    </row>
    <row r="2953" spans="2:42">
      <c r="B2953" s="834" t="str">
        <f t="shared" si="138"/>
        <v>|||</v>
      </c>
      <c r="H2953" s="835">
        <f t="shared" si="140"/>
        <v>31</v>
      </c>
      <c r="AP2953" s="831" t="str">
        <f t="shared" si="139"/>
        <v/>
      </c>
    </row>
    <row r="2954" spans="2:42">
      <c r="B2954" s="834" t="str">
        <f t="shared" si="138"/>
        <v>|||</v>
      </c>
      <c r="H2954" s="835">
        <f t="shared" si="140"/>
        <v>31</v>
      </c>
      <c r="AP2954" s="831" t="str">
        <f t="shared" si="139"/>
        <v/>
      </c>
    </row>
    <row r="2955" spans="2:42">
      <c r="B2955" s="834" t="str">
        <f t="shared" si="138"/>
        <v>|||</v>
      </c>
      <c r="H2955" s="835">
        <f t="shared" si="140"/>
        <v>31</v>
      </c>
      <c r="AP2955" s="831" t="str">
        <f t="shared" si="139"/>
        <v/>
      </c>
    </row>
    <row r="2956" spans="2:42">
      <c r="B2956" s="834" t="str">
        <f t="shared" si="138"/>
        <v>|||</v>
      </c>
      <c r="H2956" s="835">
        <f t="shared" si="140"/>
        <v>31</v>
      </c>
      <c r="AP2956" s="831" t="str">
        <f t="shared" si="139"/>
        <v/>
      </c>
    </row>
    <row r="2957" spans="2:42">
      <c r="B2957" s="834" t="str">
        <f t="shared" si="138"/>
        <v>|||</v>
      </c>
      <c r="H2957" s="835">
        <f t="shared" si="140"/>
        <v>31</v>
      </c>
      <c r="AP2957" s="831" t="str">
        <f t="shared" si="139"/>
        <v/>
      </c>
    </row>
    <row r="2958" spans="2:42">
      <c r="B2958" s="834" t="str">
        <f t="shared" si="138"/>
        <v>|||</v>
      </c>
      <c r="H2958" s="835">
        <f t="shared" si="140"/>
        <v>31</v>
      </c>
      <c r="AP2958" s="831" t="str">
        <f t="shared" si="139"/>
        <v/>
      </c>
    </row>
    <row r="2959" spans="2:42">
      <c r="B2959" s="834" t="str">
        <f t="shared" si="138"/>
        <v>|||</v>
      </c>
      <c r="H2959" s="835">
        <f t="shared" si="140"/>
        <v>31</v>
      </c>
      <c r="AP2959" s="831" t="str">
        <f t="shared" si="139"/>
        <v/>
      </c>
    </row>
    <row r="2960" spans="2:42">
      <c r="B2960" s="834" t="str">
        <f t="shared" si="138"/>
        <v>|||</v>
      </c>
      <c r="H2960" s="835">
        <f t="shared" si="140"/>
        <v>31</v>
      </c>
      <c r="AP2960" s="831" t="str">
        <f t="shared" si="139"/>
        <v/>
      </c>
    </row>
    <row r="2961" spans="2:42">
      <c r="B2961" s="834" t="str">
        <f t="shared" si="138"/>
        <v>|||</v>
      </c>
      <c r="H2961" s="835">
        <f t="shared" si="140"/>
        <v>31</v>
      </c>
      <c r="AP2961" s="831" t="str">
        <f t="shared" si="139"/>
        <v/>
      </c>
    </row>
    <row r="2962" spans="2:42">
      <c r="B2962" s="834" t="str">
        <f t="shared" si="138"/>
        <v>|||</v>
      </c>
      <c r="H2962" s="835">
        <f t="shared" si="140"/>
        <v>31</v>
      </c>
      <c r="AP2962" s="831" t="str">
        <f t="shared" si="139"/>
        <v/>
      </c>
    </row>
    <row r="2963" spans="2:42">
      <c r="B2963" s="834" t="str">
        <f t="shared" si="138"/>
        <v>|||</v>
      </c>
      <c r="H2963" s="835">
        <f t="shared" si="140"/>
        <v>31</v>
      </c>
      <c r="AP2963" s="831" t="str">
        <f t="shared" si="139"/>
        <v/>
      </c>
    </row>
    <row r="2964" spans="2:42">
      <c r="B2964" s="834" t="str">
        <f t="shared" si="138"/>
        <v>|||</v>
      </c>
      <c r="H2964" s="835">
        <f t="shared" si="140"/>
        <v>31</v>
      </c>
      <c r="AP2964" s="831" t="str">
        <f t="shared" si="139"/>
        <v/>
      </c>
    </row>
    <row r="2965" spans="2:42">
      <c r="B2965" s="834" t="str">
        <f t="shared" si="138"/>
        <v>|||</v>
      </c>
      <c r="H2965" s="835">
        <f t="shared" si="140"/>
        <v>31</v>
      </c>
      <c r="AP2965" s="831" t="str">
        <f t="shared" si="139"/>
        <v/>
      </c>
    </row>
    <row r="2966" spans="2:42">
      <c r="B2966" s="834" t="str">
        <f t="shared" si="138"/>
        <v>|||</v>
      </c>
      <c r="H2966" s="835">
        <f t="shared" si="140"/>
        <v>31</v>
      </c>
      <c r="AP2966" s="831" t="str">
        <f t="shared" si="139"/>
        <v/>
      </c>
    </row>
    <row r="2967" spans="2:42">
      <c r="B2967" s="834" t="str">
        <f t="shared" si="138"/>
        <v>|||</v>
      </c>
      <c r="H2967" s="835">
        <f t="shared" si="140"/>
        <v>31</v>
      </c>
      <c r="AP2967" s="831" t="str">
        <f t="shared" si="139"/>
        <v/>
      </c>
    </row>
    <row r="2968" spans="2:42">
      <c r="B2968" s="834" t="str">
        <f t="shared" si="138"/>
        <v>|||</v>
      </c>
      <c r="H2968" s="835">
        <f t="shared" si="140"/>
        <v>31</v>
      </c>
      <c r="AP2968" s="831" t="str">
        <f t="shared" si="139"/>
        <v/>
      </c>
    </row>
    <row r="2969" spans="2:42">
      <c r="B2969" s="834" t="str">
        <f t="shared" si="138"/>
        <v>|||</v>
      </c>
      <c r="H2969" s="835">
        <f t="shared" si="140"/>
        <v>31</v>
      </c>
      <c r="AP2969" s="831" t="str">
        <f t="shared" si="139"/>
        <v/>
      </c>
    </row>
    <row r="2970" spans="2:42">
      <c r="B2970" s="834" t="str">
        <f t="shared" si="138"/>
        <v>|||</v>
      </c>
      <c r="H2970" s="835">
        <f t="shared" si="140"/>
        <v>31</v>
      </c>
      <c r="AP2970" s="831" t="str">
        <f t="shared" si="139"/>
        <v/>
      </c>
    </row>
    <row r="2971" spans="2:42">
      <c r="B2971" s="834" t="str">
        <f t="shared" si="138"/>
        <v>|||</v>
      </c>
      <c r="H2971" s="835">
        <f t="shared" si="140"/>
        <v>31</v>
      </c>
      <c r="AP2971" s="831" t="str">
        <f t="shared" si="139"/>
        <v/>
      </c>
    </row>
    <row r="2972" spans="2:42">
      <c r="B2972" s="834" t="str">
        <f t="shared" si="138"/>
        <v>|||</v>
      </c>
      <c r="H2972" s="835">
        <f t="shared" si="140"/>
        <v>31</v>
      </c>
      <c r="AP2972" s="831" t="str">
        <f t="shared" si="139"/>
        <v/>
      </c>
    </row>
    <row r="2973" spans="2:42">
      <c r="B2973" s="834" t="str">
        <f t="shared" si="138"/>
        <v>|||</v>
      </c>
      <c r="H2973" s="835">
        <f t="shared" si="140"/>
        <v>31</v>
      </c>
      <c r="AP2973" s="831" t="str">
        <f t="shared" si="139"/>
        <v/>
      </c>
    </row>
    <row r="2974" spans="2:42">
      <c r="B2974" s="834" t="str">
        <f t="shared" si="138"/>
        <v>|||</v>
      </c>
      <c r="H2974" s="835">
        <f t="shared" si="140"/>
        <v>31</v>
      </c>
      <c r="AP2974" s="831" t="str">
        <f t="shared" si="139"/>
        <v/>
      </c>
    </row>
    <row r="2975" spans="2:42">
      <c r="B2975" s="834" t="str">
        <f t="shared" si="138"/>
        <v>|||</v>
      </c>
      <c r="H2975" s="835">
        <f t="shared" si="140"/>
        <v>31</v>
      </c>
      <c r="AP2975" s="831" t="str">
        <f t="shared" si="139"/>
        <v/>
      </c>
    </row>
    <row r="2976" spans="2:42">
      <c r="B2976" s="834" t="str">
        <f t="shared" si="138"/>
        <v>|||</v>
      </c>
      <c r="H2976" s="835">
        <f t="shared" si="140"/>
        <v>31</v>
      </c>
      <c r="AP2976" s="831" t="str">
        <f t="shared" si="139"/>
        <v/>
      </c>
    </row>
    <row r="2977" spans="2:42">
      <c r="B2977" s="834" t="str">
        <f t="shared" si="138"/>
        <v>|||</v>
      </c>
      <c r="H2977" s="835">
        <f t="shared" si="140"/>
        <v>31</v>
      </c>
      <c r="AP2977" s="831" t="str">
        <f t="shared" si="139"/>
        <v/>
      </c>
    </row>
    <row r="2978" spans="2:42">
      <c r="B2978" s="834" t="str">
        <f t="shared" si="138"/>
        <v>|||</v>
      </c>
      <c r="H2978" s="835">
        <f t="shared" si="140"/>
        <v>31</v>
      </c>
      <c r="AP2978" s="831" t="str">
        <f t="shared" si="139"/>
        <v/>
      </c>
    </row>
    <row r="2979" spans="2:42">
      <c r="B2979" s="834" t="str">
        <f t="shared" si="138"/>
        <v>|||</v>
      </c>
      <c r="H2979" s="835">
        <f t="shared" si="140"/>
        <v>31</v>
      </c>
      <c r="AP2979" s="831" t="str">
        <f t="shared" si="139"/>
        <v/>
      </c>
    </row>
    <row r="2980" spans="2:42">
      <c r="B2980" s="834" t="str">
        <f t="shared" si="138"/>
        <v>|||</v>
      </c>
      <c r="H2980" s="835">
        <f t="shared" si="140"/>
        <v>31</v>
      </c>
      <c r="AP2980" s="831" t="str">
        <f t="shared" si="139"/>
        <v/>
      </c>
    </row>
    <row r="2981" spans="2:42">
      <c r="B2981" s="834" t="str">
        <f t="shared" si="138"/>
        <v>|||</v>
      </c>
      <c r="H2981" s="835">
        <f t="shared" si="140"/>
        <v>31</v>
      </c>
      <c r="AP2981" s="831" t="str">
        <f t="shared" si="139"/>
        <v/>
      </c>
    </row>
    <row r="2982" spans="2:42">
      <c r="B2982" s="834" t="str">
        <f t="shared" si="138"/>
        <v>|||</v>
      </c>
      <c r="H2982" s="835">
        <f t="shared" si="140"/>
        <v>31</v>
      </c>
      <c r="AP2982" s="831" t="str">
        <f t="shared" si="139"/>
        <v/>
      </c>
    </row>
    <row r="2983" spans="2:42">
      <c r="B2983" s="834" t="str">
        <f t="shared" si="138"/>
        <v>|||</v>
      </c>
      <c r="H2983" s="835">
        <f t="shared" si="140"/>
        <v>31</v>
      </c>
      <c r="AP2983" s="831" t="str">
        <f t="shared" si="139"/>
        <v/>
      </c>
    </row>
    <row r="2984" spans="2:42">
      <c r="B2984" s="834" t="str">
        <f t="shared" si="138"/>
        <v>|||</v>
      </c>
      <c r="H2984" s="835">
        <f t="shared" si="140"/>
        <v>31</v>
      </c>
      <c r="AP2984" s="831" t="str">
        <f t="shared" si="139"/>
        <v/>
      </c>
    </row>
    <row r="2985" spans="2:42">
      <c r="B2985" s="834" t="str">
        <f t="shared" si="138"/>
        <v>|||</v>
      </c>
      <c r="H2985" s="835">
        <f t="shared" si="140"/>
        <v>31</v>
      </c>
      <c r="AP2985" s="831" t="str">
        <f t="shared" si="139"/>
        <v/>
      </c>
    </row>
    <row r="2986" spans="2:42">
      <c r="B2986" s="834" t="str">
        <f t="shared" si="138"/>
        <v>|||</v>
      </c>
      <c r="H2986" s="835">
        <f t="shared" si="140"/>
        <v>31</v>
      </c>
      <c r="AP2986" s="831" t="str">
        <f t="shared" si="139"/>
        <v/>
      </c>
    </row>
    <row r="2987" spans="2:42">
      <c r="B2987" s="834" t="str">
        <f t="shared" si="138"/>
        <v>|||</v>
      </c>
      <c r="H2987" s="835">
        <f t="shared" si="140"/>
        <v>31</v>
      </c>
      <c r="AP2987" s="831" t="str">
        <f t="shared" si="139"/>
        <v/>
      </c>
    </row>
    <row r="2988" spans="2:42">
      <c r="B2988" s="834" t="str">
        <f t="shared" si="138"/>
        <v>|||</v>
      </c>
      <c r="H2988" s="835">
        <f t="shared" si="140"/>
        <v>31</v>
      </c>
      <c r="AP2988" s="831" t="str">
        <f t="shared" si="139"/>
        <v/>
      </c>
    </row>
    <row r="2989" spans="2:42">
      <c r="B2989" s="834" t="str">
        <f t="shared" si="138"/>
        <v>|||</v>
      </c>
      <c r="H2989" s="835">
        <f t="shared" si="140"/>
        <v>31</v>
      </c>
      <c r="AP2989" s="831" t="str">
        <f t="shared" si="139"/>
        <v/>
      </c>
    </row>
    <row r="2990" spans="2:42">
      <c r="B2990" s="834" t="str">
        <f t="shared" si="138"/>
        <v>|||</v>
      </c>
      <c r="H2990" s="835">
        <f t="shared" si="140"/>
        <v>31</v>
      </c>
      <c r="AP2990" s="831" t="str">
        <f t="shared" si="139"/>
        <v/>
      </c>
    </row>
    <row r="2991" spans="2:42">
      <c r="B2991" s="834" t="str">
        <f t="shared" si="138"/>
        <v>|||</v>
      </c>
      <c r="H2991" s="835">
        <f t="shared" si="140"/>
        <v>31</v>
      </c>
      <c r="AP2991" s="831" t="str">
        <f t="shared" si="139"/>
        <v/>
      </c>
    </row>
    <row r="2992" spans="2:42">
      <c r="B2992" s="834" t="str">
        <f t="shared" si="138"/>
        <v>|||</v>
      </c>
      <c r="H2992" s="835">
        <f t="shared" si="140"/>
        <v>31</v>
      </c>
      <c r="AP2992" s="831" t="str">
        <f t="shared" si="139"/>
        <v/>
      </c>
    </row>
    <row r="2993" spans="2:42">
      <c r="B2993" s="834" t="str">
        <f t="shared" si="138"/>
        <v>|||</v>
      </c>
      <c r="H2993" s="835">
        <f t="shared" si="140"/>
        <v>31</v>
      </c>
      <c r="AP2993" s="831" t="str">
        <f t="shared" si="139"/>
        <v/>
      </c>
    </row>
    <row r="2994" spans="2:42">
      <c r="B2994" s="834" t="str">
        <f t="shared" si="138"/>
        <v>|||</v>
      </c>
      <c r="H2994" s="835">
        <f t="shared" si="140"/>
        <v>31</v>
      </c>
      <c r="AP2994" s="831" t="str">
        <f t="shared" si="139"/>
        <v/>
      </c>
    </row>
    <row r="2995" spans="2:42">
      <c r="B2995" s="834" t="str">
        <f t="shared" si="138"/>
        <v>|||</v>
      </c>
      <c r="H2995" s="835">
        <f t="shared" si="140"/>
        <v>31</v>
      </c>
      <c r="AP2995" s="831" t="str">
        <f t="shared" si="139"/>
        <v/>
      </c>
    </row>
    <row r="2996" spans="2:42">
      <c r="B2996" s="834" t="str">
        <f t="shared" si="138"/>
        <v>|||</v>
      </c>
      <c r="H2996" s="835">
        <f t="shared" si="140"/>
        <v>31</v>
      </c>
      <c r="AP2996" s="831" t="str">
        <f t="shared" si="139"/>
        <v/>
      </c>
    </row>
    <row r="2997" spans="2:42">
      <c r="B2997" s="834" t="str">
        <f t="shared" si="138"/>
        <v>|||</v>
      </c>
      <c r="H2997" s="835">
        <f t="shared" si="140"/>
        <v>31</v>
      </c>
      <c r="AP2997" s="831" t="str">
        <f t="shared" si="139"/>
        <v/>
      </c>
    </row>
    <row r="2998" spans="2:42">
      <c r="B2998" s="834" t="str">
        <f t="shared" si="138"/>
        <v>|||</v>
      </c>
      <c r="H2998" s="835">
        <f t="shared" si="140"/>
        <v>31</v>
      </c>
      <c r="AP2998" s="831" t="str">
        <f t="shared" si="139"/>
        <v/>
      </c>
    </row>
    <row r="2999" spans="2:42">
      <c r="B2999" s="834" t="str">
        <f t="shared" si="138"/>
        <v>|||</v>
      </c>
      <c r="H2999" s="835">
        <f t="shared" si="140"/>
        <v>31</v>
      </c>
      <c r="AP2999" s="831" t="str">
        <f t="shared" si="139"/>
        <v/>
      </c>
    </row>
    <row r="3000" spans="2:42">
      <c r="B3000" s="834" t="str">
        <f t="shared" si="138"/>
        <v>|||</v>
      </c>
      <c r="H3000" s="835">
        <f t="shared" si="140"/>
        <v>31</v>
      </c>
      <c r="AP3000" s="831" t="str">
        <f t="shared" si="139"/>
        <v/>
      </c>
    </row>
    <row r="3001" spans="2:42">
      <c r="B3001" s="834" t="str">
        <f t="shared" si="138"/>
        <v>|||</v>
      </c>
      <c r="H3001" s="835">
        <f t="shared" si="140"/>
        <v>31</v>
      </c>
      <c r="AP3001" s="831" t="str">
        <f t="shared" si="139"/>
        <v/>
      </c>
    </row>
    <row r="3002" spans="2:42">
      <c r="B3002" s="834" t="str">
        <f t="shared" si="138"/>
        <v>|||</v>
      </c>
      <c r="H3002" s="835">
        <f t="shared" si="140"/>
        <v>31</v>
      </c>
      <c r="AP3002" s="831" t="str">
        <f t="shared" si="139"/>
        <v/>
      </c>
    </row>
    <row r="3003" spans="2:42">
      <c r="B3003" s="834" t="str">
        <f t="shared" si="138"/>
        <v>|||</v>
      </c>
      <c r="H3003" s="835">
        <f t="shared" si="140"/>
        <v>31</v>
      </c>
      <c r="AP3003" s="831" t="str">
        <f t="shared" si="139"/>
        <v/>
      </c>
    </row>
    <row r="3004" spans="2:42">
      <c r="B3004" s="834" t="str">
        <f t="shared" si="138"/>
        <v>|||</v>
      </c>
      <c r="H3004" s="835">
        <f t="shared" si="140"/>
        <v>31</v>
      </c>
      <c r="AP3004" s="831" t="str">
        <f t="shared" si="139"/>
        <v/>
      </c>
    </row>
    <row r="3005" spans="2:42">
      <c r="B3005" s="834" t="str">
        <f t="shared" si="138"/>
        <v>|||</v>
      </c>
      <c r="H3005" s="835">
        <f t="shared" si="140"/>
        <v>31</v>
      </c>
      <c r="AP3005" s="831" t="str">
        <f t="shared" si="139"/>
        <v/>
      </c>
    </row>
    <row r="3006" spans="2:42">
      <c r="B3006" s="834" t="str">
        <f t="shared" si="138"/>
        <v>|||</v>
      </c>
      <c r="H3006" s="835">
        <f t="shared" si="140"/>
        <v>31</v>
      </c>
      <c r="AP3006" s="831" t="str">
        <f t="shared" si="139"/>
        <v/>
      </c>
    </row>
    <row r="3007" spans="2:42">
      <c r="B3007" s="834" t="str">
        <f t="shared" si="138"/>
        <v>|||</v>
      </c>
      <c r="H3007" s="835">
        <f t="shared" si="140"/>
        <v>31</v>
      </c>
      <c r="AP3007" s="831" t="str">
        <f t="shared" si="139"/>
        <v/>
      </c>
    </row>
    <row r="3008" spans="2:42">
      <c r="B3008" s="834" t="str">
        <f t="shared" si="138"/>
        <v>|||</v>
      </c>
      <c r="H3008" s="835">
        <f t="shared" si="140"/>
        <v>31</v>
      </c>
      <c r="AP3008" s="831" t="str">
        <f t="shared" si="139"/>
        <v/>
      </c>
    </row>
    <row r="3009" spans="2:42">
      <c r="B3009" s="834" t="str">
        <f t="shared" si="138"/>
        <v>|||</v>
      </c>
      <c r="H3009" s="835">
        <f t="shared" si="140"/>
        <v>31</v>
      </c>
      <c r="AP3009" s="831" t="str">
        <f t="shared" si="139"/>
        <v/>
      </c>
    </row>
    <row r="3010" spans="2:42">
      <c r="B3010" s="834" t="str">
        <f t="shared" si="138"/>
        <v>|||</v>
      </c>
      <c r="H3010" s="835">
        <f t="shared" si="140"/>
        <v>31</v>
      </c>
      <c r="AP3010" s="831" t="str">
        <f t="shared" si="139"/>
        <v/>
      </c>
    </row>
    <row r="3011" spans="2:42">
      <c r="B3011" s="834" t="str">
        <f t="shared" ref="B3011:B3074" si="141">C3011&amp;"|"&amp;D3011&amp;"|"&amp;E3011&amp;"|"&amp;F3011</f>
        <v>|||</v>
      </c>
      <c r="H3011" s="835">
        <f t="shared" si="140"/>
        <v>31</v>
      </c>
      <c r="AP3011" s="831" t="str">
        <f t="shared" ref="AP3011:AP3074" si="142">IF(AX3011&lt;&gt;"",IF(OR(AX3011=3,AX3011=4),"Equity","Debt"),"")</f>
        <v/>
      </c>
    </row>
    <row r="3012" spans="2:42">
      <c r="B3012" s="834" t="str">
        <f t="shared" si="141"/>
        <v>|||</v>
      </c>
      <c r="H3012" s="835">
        <f t="shared" ref="H3012:H3075" si="143">EOMONTH(L3012,0)</f>
        <v>31</v>
      </c>
      <c r="AP3012" s="831" t="str">
        <f t="shared" si="142"/>
        <v/>
      </c>
    </row>
    <row r="3013" spans="2:42">
      <c r="B3013" s="834" t="str">
        <f t="shared" si="141"/>
        <v>|||</v>
      </c>
      <c r="H3013" s="835">
        <f t="shared" si="143"/>
        <v>31</v>
      </c>
      <c r="AP3013" s="831" t="str">
        <f t="shared" si="142"/>
        <v/>
      </c>
    </row>
    <row r="3014" spans="2:42">
      <c r="B3014" s="834" t="str">
        <f t="shared" si="141"/>
        <v>|||</v>
      </c>
      <c r="H3014" s="835">
        <f t="shared" si="143"/>
        <v>31</v>
      </c>
      <c r="AP3014" s="831" t="str">
        <f t="shared" si="142"/>
        <v/>
      </c>
    </row>
    <row r="3015" spans="2:42">
      <c r="B3015" s="834" t="str">
        <f t="shared" si="141"/>
        <v>|||</v>
      </c>
      <c r="H3015" s="835">
        <f t="shared" si="143"/>
        <v>31</v>
      </c>
      <c r="AP3015" s="831" t="str">
        <f t="shared" si="142"/>
        <v/>
      </c>
    </row>
    <row r="3016" spans="2:42">
      <c r="B3016" s="834" t="str">
        <f t="shared" si="141"/>
        <v>|||</v>
      </c>
      <c r="H3016" s="835">
        <f t="shared" si="143"/>
        <v>31</v>
      </c>
      <c r="AP3016" s="831" t="str">
        <f t="shared" si="142"/>
        <v/>
      </c>
    </row>
    <row r="3017" spans="2:42">
      <c r="B3017" s="834" t="str">
        <f t="shared" si="141"/>
        <v>|||</v>
      </c>
      <c r="H3017" s="835">
        <f t="shared" si="143"/>
        <v>31</v>
      </c>
      <c r="AP3017" s="831" t="str">
        <f t="shared" si="142"/>
        <v/>
      </c>
    </row>
    <row r="3018" spans="2:42">
      <c r="B3018" s="834" t="str">
        <f t="shared" si="141"/>
        <v>|||</v>
      </c>
      <c r="H3018" s="835">
        <f t="shared" si="143"/>
        <v>31</v>
      </c>
      <c r="AP3018" s="831" t="str">
        <f t="shared" si="142"/>
        <v/>
      </c>
    </row>
    <row r="3019" spans="2:42">
      <c r="B3019" s="834" t="str">
        <f t="shared" si="141"/>
        <v>|||</v>
      </c>
      <c r="H3019" s="835">
        <f t="shared" si="143"/>
        <v>31</v>
      </c>
      <c r="AP3019" s="831" t="str">
        <f t="shared" si="142"/>
        <v/>
      </c>
    </row>
    <row r="3020" spans="2:42">
      <c r="B3020" s="834" t="str">
        <f t="shared" si="141"/>
        <v>|||</v>
      </c>
      <c r="H3020" s="835">
        <f t="shared" si="143"/>
        <v>31</v>
      </c>
      <c r="AP3020" s="831" t="str">
        <f t="shared" si="142"/>
        <v/>
      </c>
    </row>
    <row r="3021" spans="2:42">
      <c r="B3021" s="834" t="str">
        <f t="shared" si="141"/>
        <v>|||</v>
      </c>
      <c r="H3021" s="835">
        <f t="shared" si="143"/>
        <v>31</v>
      </c>
      <c r="AP3021" s="831" t="str">
        <f t="shared" si="142"/>
        <v/>
      </c>
    </row>
    <row r="3022" spans="2:42">
      <c r="B3022" s="834" t="str">
        <f t="shared" si="141"/>
        <v>|||</v>
      </c>
      <c r="H3022" s="835">
        <f t="shared" si="143"/>
        <v>31</v>
      </c>
      <c r="AP3022" s="831" t="str">
        <f t="shared" si="142"/>
        <v/>
      </c>
    </row>
    <row r="3023" spans="2:42">
      <c r="B3023" s="834" t="str">
        <f t="shared" si="141"/>
        <v>|||</v>
      </c>
      <c r="H3023" s="835">
        <f t="shared" si="143"/>
        <v>31</v>
      </c>
      <c r="AP3023" s="831" t="str">
        <f t="shared" si="142"/>
        <v/>
      </c>
    </row>
    <row r="3024" spans="2:42">
      <c r="B3024" s="834" t="str">
        <f t="shared" si="141"/>
        <v>|||</v>
      </c>
      <c r="H3024" s="835">
        <f t="shared" si="143"/>
        <v>31</v>
      </c>
      <c r="AP3024" s="831" t="str">
        <f t="shared" si="142"/>
        <v/>
      </c>
    </row>
    <row r="3025" spans="2:42">
      <c r="B3025" s="834" t="str">
        <f t="shared" si="141"/>
        <v>|||</v>
      </c>
      <c r="H3025" s="835">
        <f t="shared" si="143"/>
        <v>31</v>
      </c>
      <c r="AP3025" s="831" t="str">
        <f t="shared" si="142"/>
        <v/>
      </c>
    </row>
    <row r="3026" spans="2:42">
      <c r="B3026" s="834" t="str">
        <f t="shared" si="141"/>
        <v>|||</v>
      </c>
      <c r="H3026" s="835">
        <f t="shared" si="143"/>
        <v>31</v>
      </c>
      <c r="AP3026" s="831" t="str">
        <f t="shared" si="142"/>
        <v/>
      </c>
    </row>
    <row r="3027" spans="2:42">
      <c r="B3027" s="834" t="str">
        <f t="shared" si="141"/>
        <v>|||</v>
      </c>
      <c r="H3027" s="835">
        <f t="shared" si="143"/>
        <v>31</v>
      </c>
      <c r="AP3027" s="831" t="str">
        <f t="shared" si="142"/>
        <v/>
      </c>
    </row>
    <row r="3028" spans="2:42">
      <c r="B3028" s="834" t="str">
        <f t="shared" si="141"/>
        <v>|||</v>
      </c>
      <c r="H3028" s="835">
        <f t="shared" si="143"/>
        <v>31</v>
      </c>
      <c r="AP3028" s="831" t="str">
        <f t="shared" si="142"/>
        <v/>
      </c>
    </row>
    <row r="3029" spans="2:42">
      <c r="B3029" s="834" t="str">
        <f t="shared" si="141"/>
        <v>|||</v>
      </c>
      <c r="H3029" s="835">
        <f t="shared" si="143"/>
        <v>31</v>
      </c>
      <c r="AP3029" s="831" t="str">
        <f t="shared" si="142"/>
        <v/>
      </c>
    </row>
    <row r="3030" spans="2:42">
      <c r="B3030" s="834" t="str">
        <f t="shared" si="141"/>
        <v>|||</v>
      </c>
      <c r="H3030" s="835">
        <f t="shared" si="143"/>
        <v>31</v>
      </c>
      <c r="AP3030" s="831" t="str">
        <f t="shared" si="142"/>
        <v/>
      </c>
    </row>
    <row r="3031" spans="2:42">
      <c r="B3031" s="834" t="str">
        <f t="shared" si="141"/>
        <v>|||</v>
      </c>
      <c r="H3031" s="835">
        <f t="shared" si="143"/>
        <v>31</v>
      </c>
      <c r="AP3031" s="831" t="str">
        <f t="shared" si="142"/>
        <v/>
      </c>
    </row>
    <row r="3032" spans="2:42">
      <c r="B3032" s="834" t="str">
        <f t="shared" si="141"/>
        <v>|||</v>
      </c>
      <c r="H3032" s="835">
        <f t="shared" si="143"/>
        <v>31</v>
      </c>
      <c r="AP3032" s="831" t="str">
        <f t="shared" si="142"/>
        <v/>
      </c>
    </row>
    <row r="3033" spans="2:42">
      <c r="B3033" s="834" t="str">
        <f t="shared" si="141"/>
        <v>|||</v>
      </c>
      <c r="H3033" s="835">
        <f t="shared" si="143"/>
        <v>31</v>
      </c>
      <c r="AP3033" s="831" t="str">
        <f t="shared" si="142"/>
        <v/>
      </c>
    </row>
    <row r="3034" spans="2:42">
      <c r="B3034" s="834" t="str">
        <f t="shared" si="141"/>
        <v>|||</v>
      </c>
      <c r="H3034" s="835">
        <f t="shared" si="143"/>
        <v>31</v>
      </c>
      <c r="AP3034" s="831" t="str">
        <f t="shared" si="142"/>
        <v/>
      </c>
    </row>
    <row r="3035" spans="2:42">
      <c r="B3035" s="834" t="str">
        <f t="shared" si="141"/>
        <v>|||</v>
      </c>
      <c r="H3035" s="835">
        <f t="shared" si="143"/>
        <v>31</v>
      </c>
      <c r="AP3035" s="831" t="str">
        <f t="shared" si="142"/>
        <v/>
      </c>
    </row>
    <row r="3036" spans="2:42">
      <c r="B3036" s="834" t="str">
        <f t="shared" si="141"/>
        <v>|||</v>
      </c>
      <c r="H3036" s="835">
        <f t="shared" si="143"/>
        <v>31</v>
      </c>
      <c r="AP3036" s="831" t="str">
        <f t="shared" si="142"/>
        <v/>
      </c>
    </row>
    <row r="3037" spans="2:42">
      <c r="B3037" s="834" t="str">
        <f t="shared" si="141"/>
        <v>|||</v>
      </c>
      <c r="H3037" s="835">
        <f t="shared" si="143"/>
        <v>31</v>
      </c>
      <c r="AP3037" s="831" t="str">
        <f t="shared" si="142"/>
        <v/>
      </c>
    </row>
    <row r="3038" spans="2:42">
      <c r="B3038" s="834" t="str">
        <f t="shared" si="141"/>
        <v>|||</v>
      </c>
      <c r="H3038" s="835">
        <f t="shared" si="143"/>
        <v>31</v>
      </c>
      <c r="AP3038" s="831" t="str">
        <f t="shared" si="142"/>
        <v/>
      </c>
    </row>
    <row r="3039" spans="2:42">
      <c r="B3039" s="834" t="str">
        <f t="shared" si="141"/>
        <v>|||</v>
      </c>
      <c r="H3039" s="835">
        <f t="shared" si="143"/>
        <v>31</v>
      </c>
      <c r="AP3039" s="831" t="str">
        <f t="shared" si="142"/>
        <v/>
      </c>
    </row>
    <row r="3040" spans="2:42">
      <c r="B3040" s="834" t="str">
        <f t="shared" si="141"/>
        <v>|||</v>
      </c>
      <c r="H3040" s="835">
        <f t="shared" si="143"/>
        <v>31</v>
      </c>
      <c r="AP3040" s="831" t="str">
        <f t="shared" si="142"/>
        <v/>
      </c>
    </row>
    <row r="3041" spans="2:42">
      <c r="B3041" s="834" t="str">
        <f t="shared" si="141"/>
        <v>|||</v>
      </c>
      <c r="H3041" s="835">
        <f t="shared" si="143"/>
        <v>31</v>
      </c>
      <c r="AP3041" s="831" t="str">
        <f t="shared" si="142"/>
        <v/>
      </c>
    </row>
    <row r="3042" spans="2:42">
      <c r="B3042" s="834" t="str">
        <f t="shared" si="141"/>
        <v>|||</v>
      </c>
      <c r="H3042" s="835">
        <f t="shared" si="143"/>
        <v>31</v>
      </c>
      <c r="AP3042" s="831" t="str">
        <f t="shared" si="142"/>
        <v/>
      </c>
    </row>
    <row r="3043" spans="2:42">
      <c r="B3043" s="834" t="str">
        <f t="shared" si="141"/>
        <v>|||</v>
      </c>
      <c r="H3043" s="835">
        <f t="shared" si="143"/>
        <v>31</v>
      </c>
      <c r="AP3043" s="831" t="str">
        <f t="shared" si="142"/>
        <v/>
      </c>
    </row>
    <row r="3044" spans="2:42">
      <c r="B3044" s="834" t="str">
        <f t="shared" si="141"/>
        <v>|||</v>
      </c>
      <c r="H3044" s="835">
        <f t="shared" si="143"/>
        <v>31</v>
      </c>
      <c r="AP3044" s="831" t="str">
        <f t="shared" si="142"/>
        <v/>
      </c>
    </row>
    <row r="3045" spans="2:42">
      <c r="B3045" s="834" t="str">
        <f t="shared" si="141"/>
        <v>|||</v>
      </c>
      <c r="H3045" s="835">
        <f t="shared" si="143"/>
        <v>31</v>
      </c>
      <c r="AP3045" s="831" t="str">
        <f t="shared" si="142"/>
        <v/>
      </c>
    </row>
    <row r="3046" spans="2:42">
      <c r="B3046" s="834" t="str">
        <f t="shared" si="141"/>
        <v>|||</v>
      </c>
      <c r="H3046" s="835">
        <f t="shared" si="143"/>
        <v>31</v>
      </c>
      <c r="AP3046" s="831" t="str">
        <f t="shared" si="142"/>
        <v/>
      </c>
    </row>
    <row r="3047" spans="2:42">
      <c r="B3047" s="834" t="str">
        <f t="shared" si="141"/>
        <v>|||</v>
      </c>
      <c r="H3047" s="835">
        <f t="shared" si="143"/>
        <v>31</v>
      </c>
      <c r="AP3047" s="831" t="str">
        <f t="shared" si="142"/>
        <v/>
      </c>
    </row>
    <row r="3048" spans="2:42">
      <c r="B3048" s="834" t="str">
        <f t="shared" si="141"/>
        <v>|||</v>
      </c>
      <c r="H3048" s="835">
        <f t="shared" si="143"/>
        <v>31</v>
      </c>
      <c r="AP3048" s="831" t="str">
        <f t="shared" si="142"/>
        <v/>
      </c>
    </row>
    <row r="3049" spans="2:42">
      <c r="B3049" s="834" t="str">
        <f t="shared" si="141"/>
        <v>|||</v>
      </c>
      <c r="H3049" s="835">
        <f t="shared" si="143"/>
        <v>31</v>
      </c>
      <c r="AP3049" s="831" t="str">
        <f t="shared" si="142"/>
        <v/>
      </c>
    </row>
    <row r="3050" spans="2:42">
      <c r="B3050" s="834" t="str">
        <f t="shared" si="141"/>
        <v>|||</v>
      </c>
      <c r="H3050" s="835">
        <f t="shared" si="143"/>
        <v>31</v>
      </c>
      <c r="AP3050" s="831" t="str">
        <f t="shared" si="142"/>
        <v/>
      </c>
    </row>
    <row r="3051" spans="2:42">
      <c r="B3051" s="834" t="str">
        <f t="shared" si="141"/>
        <v>|||</v>
      </c>
      <c r="H3051" s="835">
        <f t="shared" si="143"/>
        <v>31</v>
      </c>
      <c r="AP3051" s="831" t="str">
        <f t="shared" si="142"/>
        <v/>
      </c>
    </row>
    <row r="3052" spans="2:42">
      <c r="B3052" s="834" t="str">
        <f t="shared" si="141"/>
        <v>|||</v>
      </c>
      <c r="H3052" s="835">
        <f t="shared" si="143"/>
        <v>31</v>
      </c>
      <c r="AP3052" s="831" t="str">
        <f t="shared" si="142"/>
        <v/>
      </c>
    </row>
    <row r="3053" spans="2:42">
      <c r="B3053" s="834" t="str">
        <f t="shared" si="141"/>
        <v>|||</v>
      </c>
      <c r="H3053" s="835">
        <f t="shared" si="143"/>
        <v>31</v>
      </c>
      <c r="AP3053" s="831" t="str">
        <f t="shared" si="142"/>
        <v/>
      </c>
    </row>
    <row r="3054" spans="2:42">
      <c r="B3054" s="834" t="str">
        <f t="shared" si="141"/>
        <v>|||</v>
      </c>
      <c r="H3054" s="835">
        <f t="shared" si="143"/>
        <v>31</v>
      </c>
      <c r="AP3054" s="831" t="str">
        <f t="shared" si="142"/>
        <v/>
      </c>
    </row>
    <row r="3055" spans="2:42">
      <c r="B3055" s="834" t="str">
        <f t="shared" si="141"/>
        <v>|||</v>
      </c>
      <c r="H3055" s="835">
        <f t="shared" si="143"/>
        <v>31</v>
      </c>
      <c r="AP3055" s="831" t="str">
        <f t="shared" si="142"/>
        <v/>
      </c>
    </row>
    <row r="3056" spans="2:42">
      <c r="B3056" s="834" t="str">
        <f t="shared" si="141"/>
        <v>|||</v>
      </c>
      <c r="H3056" s="835">
        <f t="shared" si="143"/>
        <v>31</v>
      </c>
      <c r="AP3056" s="831" t="str">
        <f t="shared" si="142"/>
        <v/>
      </c>
    </row>
    <row r="3057" spans="2:42">
      <c r="B3057" s="834" t="str">
        <f t="shared" si="141"/>
        <v>|||</v>
      </c>
      <c r="H3057" s="835">
        <f t="shared" si="143"/>
        <v>31</v>
      </c>
      <c r="AP3057" s="831" t="str">
        <f t="shared" si="142"/>
        <v/>
      </c>
    </row>
    <row r="3058" spans="2:42">
      <c r="B3058" s="834" t="str">
        <f t="shared" si="141"/>
        <v>|||</v>
      </c>
      <c r="H3058" s="835">
        <f t="shared" si="143"/>
        <v>31</v>
      </c>
      <c r="AP3058" s="831" t="str">
        <f t="shared" si="142"/>
        <v/>
      </c>
    </row>
    <row r="3059" spans="2:42">
      <c r="B3059" s="834" t="str">
        <f t="shared" si="141"/>
        <v>|||</v>
      </c>
      <c r="H3059" s="835">
        <f t="shared" si="143"/>
        <v>31</v>
      </c>
      <c r="AP3059" s="831" t="str">
        <f t="shared" si="142"/>
        <v/>
      </c>
    </row>
    <row r="3060" spans="2:42">
      <c r="B3060" s="834" t="str">
        <f t="shared" si="141"/>
        <v>|||</v>
      </c>
      <c r="H3060" s="835">
        <f t="shared" si="143"/>
        <v>31</v>
      </c>
      <c r="AP3060" s="831" t="str">
        <f t="shared" si="142"/>
        <v/>
      </c>
    </row>
    <row r="3061" spans="2:42">
      <c r="B3061" s="834" t="str">
        <f t="shared" si="141"/>
        <v>|||</v>
      </c>
      <c r="H3061" s="835">
        <f t="shared" si="143"/>
        <v>31</v>
      </c>
      <c r="AP3061" s="831" t="str">
        <f t="shared" si="142"/>
        <v/>
      </c>
    </row>
    <row r="3062" spans="2:42">
      <c r="B3062" s="834" t="str">
        <f t="shared" si="141"/>
        <v>|||</v>
      </c>
      <c r="H3062" s="835">
        <f t="shared" si="143"/>
        <v>31</v>
      </c>
      <c r="AP3062" s="831" t="str">
        <f t="shared" si="142"/>
        <v/>
      </c>
    </row>
    <row r="3063" spans="2:42">
      <c r="B3063" s="834" t="str">
        <f t="shared" si="141"/>
        <v>|||</v>
      </c>
      <c r="H3063" s="835">
        <f t="shared" si="143"/>
        <v>31</v>
      </c>
      <c r="AP3063" s="831" t="str">
        <f t="shared" si="142"/>
        <v/>
      </c>
    </row>
    <row r="3064" spans="2:42">
      <c r="B3064" s="834" t="str">
        <f t="shared" si="141"/>
        <v>|||</v>
      </c>
      <c r="H3064" s="835">
        <f t="shared" si="143"/>
        <v>31</v>
      </c>
      <c r="AP3064" s="831" t="str">
        <f t="shared" si="142"/>
        <v/>
      </c>
    </row>
    <row r="3065" spans="2:42">
      <c r="B3065" s="834" t="str">
        <f t="shared" si="141"/>
        <v>|||</v>
      </c>
      <c r="H3065" s="835">
        <f t="shared" si="143"/>
        <v>31</v>
      </c>
      <c r="AP3065" s="831" t="str">
        <f t="shared" si="142"/>
        <v/>
      </c>
    </row>
    <row r="3066" spans="2:42">
      <c r="B3066" s="834" t="str">
        <f t="shared" si="141"/>
        <v>|||</v>
      </c>
      <c r="H3066" s="835">
        <f t="shared" si="143"/>
        <v>31</v>
      </c>
      <c r="AP3066" s="831" t="str">
        <f t="shared" si="142"/>
        <v/>
      </c>
    </row>
    <row r="3067" spans="2:42">
      <c r="B3067" s="834" t="str">
        <f t="shared" si="141"/>
        <v>|||</v>
      </c>
      <c r="H3067" s="835">
        <f t="shared" si="143"/>
        <v>31</v>
      </c>
      <c r="AP3067" s="831" t="str">
        <f t="shared" si="142"/>
        <v/>
      </c>
    </row>
    <row r="3068" spans="2:42">
      <c r="B3068" s="834" t="str">
        <f t="shared" si="141"/>
        <v>|||</v>
      </c>
      <c r="H3068" s="835">
        <f t="shared" si="143"/>
        <v>31</v>
      </c>
      <c r="AP3068" s="831" t="str">
        <f t="shared" si="142"/>
        <v/>
      </c>
    </row>
    <row r="3069" spans="2:42">
      <c r="B3069" s="834" t="str">
        <f t="shared" si="141"/>
        <v>|||</v>
      </c>
      <c r="H3069" s="835">
        <f t="shared" si="143"/>
        <v>31</v>
      </c>
      <c r="AP3069" s="831" t="str">
        <f t="shared" si="142"/>
        <v/>
      </c>
    </row>
    <row r="3070" spans="2:42">
      <c r="B3070" s="834" t="str">
        <f t="shared" si="141"/>
        <v>|||</v>
      </c>
      <c r="H3070" s="835">
        <f t="shared" si="143"/>
        <v>31</v>
      </c>
      <c r="AP3070" s="831" t="str">
        <f t="shared" si="142"/>
        <v/>
      </c>
    </row>
    <row r="3071" spans="2:42">
      <c r="B3071" s="834" t="str">
        <f t="shared" si="141"/>
        <v>|||</v>
      </c>
      <c r="H3071" s="835">
        <f t="shared" si="143"/>
        <v>31</v>
      </c>
      <c r="AP3071" s="831" t="str">
        <f t="shared" si="142"/>
        <v/>
      </c>
    </row>
    <row r="3072" spans="2:42">
      <c r="B3072" s="834" t="str">
        <f t="shared" si="141"/>
        <v>|||</v>
      </c>
      <c r="H3072" s="835">
        <f t="shared" si="143"/>
        <v>31</v>
      </c>
      <c r="AP3072" s="831" t="str">
        <f t="shared" si="142"/>
        <v/>
      </c>
    </row>
    <row r="3073" spans="2:42">
      <c r="B3073" s="834" t="str">
        <f t="shared" si="141"/>
        <v>|||</v>
      </c>
      <c r="H3073" s="835">
        <f t="shared" si="143"/>
        <v>31</v>
      </c>
      <c r="AP3073" s="831" t="str">
        <f t="shared" si="142"/>
        <v/>
      </c>
    </row>
    <row r="3074" spans="2:42">
      <c r="B3074" s="834" t="str">
        <f t="shared" si="141"/>
        <v>|||</v>
      </c>
      <c r="H3074" s="835">
        <f t="shared" si="143"/>
        <v>31</v>
      </c>
      <c r="AP3074" s="831" t="str">
        <f t="shared" si="142"/>
        <v/>
      </c>
    </row>
    <row r="3075" spans="2:42">
      <c r="B3075" s="834" t="str">
        <f t="shared" ref="B3075:B3138" si="144">C3075&amp;"|"&amp;D3075&amp;"|"&amp;E3075&amp;"|"&amp;F3075</f>
        <v>|||</v>
      </c>
      <c r="H3075" s="835">
        <f t="shared" si="143"/>
        <v>31</v>
      </c>
      <c r="AP3075" s="831" t="str">
        <f t="shared" ref="AP3075:AP3138" si="145">IF(AX3075&lt;&gt;"",IF(OR(AX3075=3,AX3075=4),"Equity","Debt"),"")</f>
        <v/>
      </c>
    </row>
    <row r="3076" spans="2:42">
      <c r="B3076" s="834" t="str">
        <f t="shared" si="144"/>
        <v>|||</v>
      </c>
      <c r="H3076" s="835">
        <f t="shared" ref="H3076:H3139" si="146">EOMONTH(L3076,0)</f>
        <v>31</v>
      </c>
      <c r="AP3076" s="831" t="str">
        <f t="shared" si="145"/>
        <v/>
      </c>
    </row>
    <row r="3077" spans="2:42">
      <c r="B3077" s="834" t="str">
        <f t="shared" si="144"/>
        <v>|||</v>
      </c>
      <c r="H3077" s="835">
        <f t="shared" si="146"/>
        <v>31</v>
      </c>
      <c r="AP3077" s="831" t="str">
        <f t="shared" si="145"/>
        <v/>
      </c>
    </row>
    <row r="3078" spans="2:42">
      <c r="B3078" s="834" t="str">
        <f t="shared" si="144"/>
        <v>|||</v>
      </c>
      <c r="H3078" s="835">
        <f t="shared" si="146"/>
        <v>31</v>
      </c>
      <c r="AP3078" s="831" t="str">
        <f t="shared" si="145"/>
        <v/>
      </c>
    </row>
    <row r="3079" spans="2:42">
      <c r="B3079" s="834" t="str">
        <f t="shared" si="144"/>
        <v>|||</v>
      </c>
      <c r="H3079" s="835">
        <f t="shared" si="146"/>
        <v>31</v>
      </c>
      <c r="AP3079" s="831" t="str">
        <f t="shared" si="145"/>
        <v/>
      </c>
    </row>
    <row r="3080" spans="2:42">
      <c r="B3080" s="834" t="str">
        <f t="shared" si="144"/>
        <v>|||</v>
      </c>
      <c r="H3080" s="835">
        <f t="shared" si="146"/>
        <v>31</v>
      </c>
      <c r="AP3080" s="831" t="str">
        <f t="shared" si="145"/>
        <v/>
      </c>
    </row>
    <row r="3081" spans="2:42">
      <c r="B3081" s="834" t="str">
        <f t="shared" si="144"/>
        <v>|||</v>
      </c>
      <c r="H3081" s="835">
        <f t="shared" si="146"/>
        <v>31</v>
      </c>
      <c r="AP3081" s="831" t="str">
        <f t="shared" si="145"/>
        <v/>
      </c>
    </row>
    <row r="3082" spans="2:42">
      <c r="B3082" s="834" t="str">
        <f t="shared" si="144"/>
        <v>|||</v>
      </c>
      <c r="H3082" s="835">
        <f t="shared" si="146"/>
        <v>31</v>
      </c>
      <c r="AP3082" s="831" t="str">
        <f t="shared" si="145"/>
        <v/>
      </c>
    </row>
    <row r="3083" spans="2:42">
      <c r="B3083" s="834" t="str">
        <f t="shared" si="144"/>
        <v>|||</v>
      </c>
      <c r="H3083" s="835">
        <f t="shared" si="146"/>
        <v>31</v>
      </c>
      <c r="AP3083" s="831" t="str">
        <f t="shared" si="145"/>
        <v/>
      </c>
    </row>
    <row r="3084" spans="2:42">
      <c r="B3084" s="834" t="str">
        <f t="shared" si="144"/>
        <v>|||</v>
      </c>
      <c r="H3084" s="835">
        <f t="shared" si="146"/>
        <v>31</v>
      </c>
      <c r="AP3084" s="831" t="str">
        <f t="shared" si="145"/>
        <v/>
      </c>
    </row>
    <row r="3085" spans="2:42">
      <c r="B3085" s="834" t="str">
        <f t="shared" si="144"/>
        <v>|||</v>
      </c>
      <c r="H3085" s="835">
        <f t="shared" si="146"/>
        <v>31</v>
      </c>
      <c r="AP3085" s="831" t="str">
        <f t="shared" si="145"/>
        <v/>
      </c>
    </row>
    <row r="3086" spans="2:42">
      <c r="B3086" s="834" t="str">
        <f t="shared" si="144"/>
        <v>|||</v>
      </c>
      <c r="H3086" s="835">
        <f t="shared" si="146"/>
        <v>31</v>
      </c>
      <c r="AP3086" s="831" t="str">
        <f t="shared" si="145"/>
        <v/>
      </c>
    </row>
    <row r="3087" spans="2:42">
      <c r="B3087" s="834" t="str">
        <f t="shared" si="144"/>
        <v>|||</v>
      </c>
      <c r="H3087" s="835">
        <f t="shared" si="146"/>
        <v>31</v>
      </c>
      <c r="AP3087" s="831" t="str">
        <f t="shared" si="145"/>
        <v/>
      </c>
    </row>
    <row r="3088" spans="2:42">
      <c r="B3088" s="834" t="str">
        <f t="shared" si="144"/>
        <v>|||</v>
      </c>
      <c r="H3088" s="835">
        <f t="shared" si="146"/>
        <v>31</v>
      </c>
      <c r="AP3088" s="831" t="str">
        <f t="shared" si="145"/>
        <v/>
      </c>
    </row>
    <row r="3089" spans="2:42">
      <c r="B3089" s="834" t="str">
        <f t="shared" si="144"/>
        <v>|||</v>
      </c>
      <c r="H3089" s="835">
        <f t="shared" si="146"/>
        <v>31</v>
      </c>
      <c r="AP3089" s="831" t="str">
        <f t="shared" si="145"/>
        <v/>
      </c>
    </row>
    <row r="3090" spans="2:42">
      <c r="B3090" s="834" t="str">
        <f t="shared" si="144"/>
        <v>|||</v>
      </c>
      <c r="H3090" s="835">
        <f t="shared" si="146"/>
        <v>31</v>
      </c>
      <c r="AP3090" s="831" t="str">
        <f t="shared" si="145"/>
        <v/>
      </c>
    </row>
    <row r="3091" spans="2:42">
      <c r="B3091" s="834" t="str">
        <f t="shared" si="144"/>
        <v>|||</v>
      </c>
      <c r="H3091" s="835">
        <f t="shared" si="146"/>
        <v>31</v>
      </c>
      <c r="AP3091" s="831" t="str">
        <f t="shared" si="145"/>
        <v/>
      </c>
    </row>
    <row r="3092" spans="2:42">
      <c r="B3092" s="834" t="str">
        <f t="shared" si="144"/>
        <v>|||</v>
      </c>
      <c r="H3092" s="835">
        <f t="shared" si="146"/>
        <v>31</v>
      </c>
      <c r="AP3092" s="831" t="str">
        <f t="shared" si="145"/>
        <v/>
      </c>
    </row>
    <row r="3093" spans="2:42">
      <c r="B3093" s="834" t="str">
        <f t="shared" si="144"/>
        <v>|||</v>
      </c>
      <c r="H3093" s="835">
        <f t="shared" si="146"/>
        <v>31</v>
      </c>
      <c r="AP3093" s="831" t="str">
        <f t="shared" si="145"/>
        <v/>
      </c>
    </row>
    <row r="3094" spans="2:42">
      <c r="B3094" s="834" t="str">
        <f t="shared" si="144"/>
        <v>|||</v>
      </c>
      <c r="H3094" s="835">
        <f t="shared" si="146"/>
        <v>31</v>
      </c>
      <c r="AP3094" s="831" t="str">
        <f t="shared" si="145"/>
        <v/>
      </c>
    </row>
    <row r="3095" spans="2:42">
      <c r="B3095" s="834" t="str">
        <f t="shared" si="144"/>
        <v>|||</v>
      </c>
      <c r="H3095" s="835">
        <f t="shared" si="146"/>
        <v>31</v>
      </c>
      <c r="AP3095" s="831" t="str">
        <f t="shared" si="145"/>
        <v/>
      </c>
    </row>
    <row r="3096" spans="2:42">
      <c r="B3096" s="834" t="str">
        <f t="shared" si="144"/>
        <v>|||</v>
      </c>
      <c r="H3096" s="835">
        <f t="shared" si="146"/>
        <v>31</v>
      </c>
      <c r="AP3096" s="831" t="str">
        <f t="shared" si="145"/>
        <v/>
      </c>
    </row>
    <row r="3097" spans="2:42">
      <c r="B3097" s="834" t="str">
        <f t="shared" si="144"/>
        <v>|||</v>
      </c>
      <c r="H3097" s="835">
        <f t="shared" si="146"/>
        <v>31</v>
      </c>
      <c r="AP3097" s="831" t="str">
        <f t="shared" si="145"/>
        <v/>
      </c>
    </row>
    <row r="3098" spans="2:42">
      <c r="B3098" s="834" t="str">
        <f t="shared" si="144"/>
        <v>|||</v>
      </c>
      <c r="H3098" s="835">
        <f t="shared" si="146"/>
        <v>31</v>
      </c>
      <c r="AP3098" s="831" t="str">
        <f t="shared" si="145"/>
        <v/>
      </c>
    </row>
    <row r="3099" spans="2:42">
      <c r="B3099" s="834" t="str">
        <f t="shared" si="144"/>
        <v>|||</v>
      </c>
      <c r="H3099" s="835">
        <f t="shared" si="146"/>
        <v>31</v>
      </c>
      <c r="AP3099" s="831" t="str">
        <f t="shared" si="145"/>
        <v/>
      </c>
    </row>
    <row r="3100" spans="2:42">
      <c r="B3100" s="834" t="str">
        <f t="shared" si="144"/>
        <v>|||</v>
      </c>
      <c r="H3100" s="835">
        <f t="shared" si="146"/>
        <v>31</v>
      </c>
      <c r="AP3100" s="831" t="str">
        <f t="shared" si="145"/>
        <v/>
      </c>
    </row>
    <row r="3101" spans="2:42">
      <c r="B3101" s="834" t="str">
        <f t="shared" si="144"/>
        <v>|||</v>
      </c>
      <c r="H3101" s="835">
        <f t="shared" si="146"/>
        <v>31</v>
      </c>
      <c r="AP3101" s="831" t="str">
        <f t="shared" si="145"/>
        <v/>
      </c>
    </row>
    <row r="3102" spans="2:42">
      <c r="B3102" s="834" t="str">
        <f t="shared" si="144"/>
        <v>|||</v>
      </c>
      <c r="H3102" s="835">
        <f t="shared" si="146"/>
        <v>31</v>
      </c>
      <c r="AP3102" s="831" t="str">
        <f t="shared" si="145"/>
        <v/>
      </c>
    </row>
    <row r="3103" spans="2:42">
      <c r="B3103" s="834" t="str">
        <f t="shared" si="144"/>
        <v>|||</v>
      </c>
      <c r="H3103" s="835">
        <f t="shared" si="146"/>
        <v>31</v>
      </c>
      <c r="AP3103" s="831" t="str">
        <f t="shared" si="145"/>
        <v/>
      </c>
    </row>
    <row r="3104" spans="2:42">
      <c r="B3104" s="834" t="str">
        <f t="shared" si="144"/>
        <v>|||</v>
      </c>
      <c r="H3104" s="835">
        <f t="shared" si="146"/>
        <v>31</v>
      </c>
      <c r="AP3104" s="831" t="str">
        <f t="shared" si="145"/>
        <v/>
      </c>
    </row>
    <row r="3105" spans="2:42">
      <c r="B3105" s="834" t="str">
        <f t="shared" si="144"/>
        <v>|||</v>
      </c>
      <c r="H3105" s="835">
        <f t="shared" si="146"/>
        <v>31</v>
      </c>
      <c r="AP3105" s="831" t="str">
        <f t="shared" si="145"/>
        <v/>
      </c>
    </row>
    <row r="3106" spans="2:42">
      <c r="B3106" s="834" t="str">
        <f t="shared" si="144"/>
        <v>|||</v>
      </c>
      <c r="H3106" s="835">
        <f t="shared" si="146"/>
        <v>31</v>
      </c>
      <c r="AP3106" s="831" t="str">
        <f t="shared" si="145"/>
        <v/>
      </c>
    </row>
    <row r="3107" spans="2:42">
      <c r="B3107" s="834" t="str">
        <f t="shared" si="144"/>
        <v>|||</v>
      </c>
      <c r="H3107" s="835">
        <f t="shared" si="146"/>
        <v>31</v>
      </c>
      <c r="AP3107" s="831" t="str">
        <f t="shared" si="145"/>
        <v/>
      </c>
    </row>
    <row r="3108" spans="2:42">
      <c r="B3108" s="834" t="str">
        <f t="shared" si="144"/>
        <v>|||</v>
      </c>
      <c r="H3108" s="835">
        <f t="shared" si="146"/>
        <v>31</v>
      </c>
      <c r="AP3108" s="831" t="str">
        <f t="shared" si="145"/>
        <v/>
      </c>
    </row>
    <row r="3109" spans="2:42">
      <c r="B3109" s="834" t="str">
        <f t="shared" si="144"/>
        <v>|||</v>
      </c>
      <c r="H3109" s="835">
        <f t="shared" si="146"/>
        <v>31</v>
      </c>
      <c r="AP3109" s="831" t="str">
        <f t="shared" si="145"/>
        <v/>
      </c>
    </row>
    <row r="3110" spans="2:42">
      <c r="B3110" s="834" t="str">
        <f t="shared" si="144"/>
        <v>|||</v>
      </c>
      <c r="H3110" s="835">
        <f t="shared" si="146"/>
        <v>31</v>
      </c>
      <c r="AP3110" s="831" t="str">
        <f t="shared" si="145"/>
        <v/>
      </c>
    </row>
    <row r="3111" spans="2:42">
      <c r="B3111" s="834" t="str">
        <f t="shared" si="144"/>
        <v>|||</v>
      </c>
      <c r="H3111" s="835">
        <f t="shared" si="146"/>
        <v>31</v>
      </c>
      <c r="AP3111" s="831" t="str">
        <f t="shared" si="145"/>
        <v/>
      </c>
    </row>
    <row r="3112" spans="2:42">
      <c r="B3112" s="834" t="str">
        <f t="shared" si="144"/>
        <v>|||</v>
      </c>
      <c r="H3112" s="835">
        <f t="shared" si="146"/>
        <v>31</v>
      </c>
      <c r="AP3112" s="831" t="str">
        <f t="shared" si="145"/>
        <v/>
      </c>
    </row>
    <row r="3113" spans="2:42">
      <c r="B3113" s="834" t="str">
        <f t="shared" si="144"/>
        <v>|||</v>
      </c>
      <c r="H3113" s="835">
        <f t="shared" si="146"/>
        <v>31</v>
      </c>
      <c r="AP3113" s="831" t="str">
        <f t="shared" si="145"/>
        <v/>
      </c>
    </row>
    <row r="3114" spans="2:42">
      <c r="B3114" s="834" t="str">
        <f t="shared" si="144"/>
        <v>|||</v>
      </c>
      <c r="H3114" s="835">
        <f t="shared" si="146"/>
        <v>31</v>
      </c>
      <c r="AP3114" s="831" t="str">
        <f t="shared" si="145"/>
        <v/>
      </c>
    </row>
    <row r="3115" spans="2:42">
      <c r="B3115" s="834" t="str">
        <f t="shared" si="144"/>
        <v>|||</v>
      </c>
      <c r="H3115" s="835">
        <f t="shared" si="146"/>
        <v>31</v>
      </c>
      <c r="AP3115" s="831" t="str">
        <f t="shared" si="145"/>
        <v/>
      </c>
    </row>
    <row r="3116" spans="2:42">
      <c r="B3116" s="834" t="str">
        <f t="shared" si="144"/>
        <v>|||</v>
      </c>
      <c r="H3116" s="835">
        <f t="shared" si="146"/>
        <v>31</v>
      </c>
      <c r="AP3116" s="831" t="str">
        <f t="shared" si="145"/>
        <v/>
      </c>
    </row>
    <row r="3117" spans="2:42">
      <c r="B3117" s="834" t="str">
        <f t="shared" si="144"/>
        <v>|||</v>
      </c>
      <c r="H3117" s="835">
        <f t="shared" si="146"/>
        <v>31</v>
      </c>
      <c r="AP3117" s="831" t="str">
        <f t="shared" si="145"/>
        <v/>
      </c>
    </row>
    <row r="3118" spans="2:42">
      <c r="B3118" s="834" t="str">
        <f t="shared" si="144"/>
        <v>|||</v>
      </c>
      <c r="H3118" s="835">
        <f t="shared" si="146"/>
        <v>31</v>
      </c>
      <c r="AP3118" s="831" t="str">
        <f t="shared" si="145"/>
        <v/>
      </c>
    </row>
    <row r="3119" spans="2:42">
      <c r="B3119" s="834" t="str">
        <f t="shared" si="144"/>
        <v>|||</v>
      </c>
      <c r="H3119" s="835">
        <f t="shared" si="146"/>
        <v>31</v>
      </c>
      <c r="AP3119" s="831" t="str">
        <f t="shared" si="145"/>
        <v/>
      </c>
    </row>
    <row r="3120" spans="2:42">
      <c r="B3120" s="834" t="str">
        <f t="shared" si="144"/>
        <v>|||</v>
      </c>
      <c r="H3120" s="835">
        <f t="shared" si="146"/>
        <v>31</v>
      </c>
      <c r="AP3120" s="831" t="str">
        <f t="shared" si="145"/>
        <v/>
      </c>
    </row>
    <row r="3121" spans="2:42">
      <c r="B3121" s="834" t="str">
        <f t="shared" si="144"/>
        <v>|||</v>
      </c>
      <c r="H3121" s="835">
        <f t="shared" si="146"/>
        <v>31</v>
      </c>
      <c r="AP3121" s="831" t="str">
        <f t="shared" si="145"/>
        <v/>
      </c>
    </row>
    <row r="3122" spans="2:42">
      <c r="B3122" s="834" t="str">
        <f t="shared" si="144"/>
        <v>|||</v>
      </c>
      <c r="H3122" s="835">
        <f t="shared" si="146"/>
        <v>31</v>
      </c>
      <c r="AP3122" s="831" t="str">
        <f t="shared" si="145"/>
        <v/>
      </c>
    </row>
    <row r="3123" spans="2:42">
      <c r="B3123" s="834" t="str">
        <f t="shared" si="144"/>
        <v>|||</v>
      </c>
      <c r="H3123" s="835">
        <f t="shared" si="146"/>
        <v>31</v>
      </c>
      <c r="AP3123" s="831" t="str">
        <f t="shared" si="145"/>
        <v/>
      </c>
    </row>
    <row r="3124" spans="2:42">
      <c r="B3124" s="834" t="str">
        <f t="shared" si="144"/>
        <v>|||</v>
      </c>
      <c r="H3124" s="835">
        <f t="shared" si="146"/>
        <v>31</v>
      </c>
      <c r="AP3124" s="831" t="str">
        <f t="shared" si="145"/>
        <v/>
      </c>
    </row>
    <row r="3125" spans="2:42">
      <c r="B3125" s="834" t="str">
        <f t="shared" si="144"/>
        <v>|||</v>
      </c>
      <c r="H3125" s="835">
        <f t="shared" si="146"/>
        <v>31</v>
      </c>
      <c r="AP3125" s="831" t="str">
        <f t="shared" si="145"/>
        <v/>
      </c>
    </row>
    <row r="3126" spans="2:42">
      <c r="B3126" s="834" t="str">
        <f t="shared" si="144"/>
        <v>|||</v>
      </c>
      <c r="H3126" s="835">
        <f t="shared" si="146"/>
        <v>31</v>
      </c>
      <c r="AP3126" s="831" t="str">
        <f t="shared" si="145"/>
        <v/>
      </c>
    </row>
    <row r="3127" spans="2:42">
      <c r="B3127" s="834" t="str">
        <f t="shared" si="144"/>
        <v>|||</v>
      </c>
      <c r="H3127" s="835">
        <f t="shared" si="146"/>
        <v>31</v>
      </c>
      <c r="AP3127" s="831" t="str">
        <f t="shared" si="145"/>
        <v/>
      </c>
    </row>
    <row r="3128" spans="2:42">
      <c r="B3128" s="834" t="str">
        <f t="shared" si="144"/>
        <v>|||</v>
      </c>
      <c r="H3128" s="835">
        <f t="shared" si="146"/>
        <v>31</v>
      </c>
      <c r="AP3128" s="831" t="str">
        <f t="shared" si="145"/>
        <v/>
      </c>
    </row>
    <row r="3129" spans="2:42">
      <c r="B3129" s="834" t="str">
        <f t="shared" si="144"/>
        <v>|||</v>
      </c>
      <c r="H3129" s="835">
        <f t="shared" si="146"/>
        <v>31</v>
      </c>
      <c r="AP3129" s="831" t="str">
        <f t="shared" si="145"/>
        <v/>
      </c>
    </row>
    <row r="3130" spans="2:42">
      <c r="B3130" s="834" t="str">
        <f t="shared" si="144"/>
        <v>|||</v>
      </c>
      <c r="H3130" s="835">
        <f t="shared" si="146"/>
        <v>31</v>
      </c>
      <c r="AP3130" s="831" t="str">
        <f t="shared" si="145"/>
        <v/>
      </c>
    </row>
    <row r="3131" spans="2:42">
      <c r="B3131" s="834" t="str">
        <f t="shared" si="144"/>
        <v>|||</v>
      </c>
      <c r="H3131" s="835">
        <f t="shared" si="146"/>
        <v>31</v>
      </c>
      <c r="AP3131" s="831" t="str">
        <f t="shared" si="145"/>
        <v/>
      </c>
    </row>
    <row r="3132" spans="2:42">
      <c r="B3132" s="834" t="str">
        <f t="shared" si="144"/>
        <v>|||</v>
      </c>
      <c r="H3132" s="835">
        <f t="shared" si="146"/>
        <v>31</v>
      </c>
      <c r="AP3132" s="831" t="str">
        <f t="shared" si="145"/>
        <v/>
      </c>
    </row>
    <row r="3133" spans="2:42">
      <c r="B3133" s="834" t="str">
        <f t="shared" si="144"/>
        <v>|||</v>
      </c>
      <c r="H3133" s="835">
        <f t="shared" si="146"/>
        <v>31</v>
      </c>
      <c r="AP3133" s="831" t="str">
        <f t="shared" si="145"/>
        <v/>
      </c>
    </row>
    <row r="3134" spans="2:42">
      <c r="B3134" s="834" t="str">
        <f t="shared" si="144"/>
        <v>|||</v>
      </c>
      <c r="H3134" s="835">
        <f t="shared" si="146"/>
        <v>31</v>
      </c>
      <c r="AP3134" s="831" t="str">
        <f t="shared" si="145"/>
        <v/>
      </c>
    </row>
    <row r="3135" spans="2:42">
      <c r="B3135" s="834" t="str">
        <f t="shared" si="144"/>
        <v>|||</v>
      </c>
      <c r="H3135" s="835">
        <f t="shared" si="146"/>
        <v>31</v>
      </c>
      <c r="AP3135" s="831" t="str">
        <f t="shared" si="145"/>
        <v/>
      </c>
    </row>
    <row r="3136" spans="2:42">
      <c r="B3136" s="834" t="str">
        <f t="shared" si="144"/>
        <v>|||</v>
      </c>
      <c r="H3136" s="835">
        <f t="shared" si="146"/>
        <v>31</v>
      </c>
      <c r="AP3136" s="831" t="str">
        <f t="shared" si="145"/>
        <v/>
      </c>
    </row>
    <row r="3137" spans="2:42">
      <c r="B3137" s="834" t="str">
        <f t="shared" si="144"/>
        <v>|||</v>
      </c>
      <c r="H3137" s="835">
        <f t="shared" si="146"/>
        <v>31</v>
      </c>
      <c r="AP3137" s="831" t="str">
        <f t="shared" si="145"/>
        <v/>
      </c>
    </row>
    <row r="3138" spans="2:42">
      <c r="B3138" s="834" t="str">
        <f t="shared" si="144"/>
        <v>|||</v>
      </c>
      <c r="H3138" s="835">
        <f t="shared" si="146"/>
        <v>31</v>
      </c>
      <c r="AP3138" s="831" t="str">
        <f t="shared" si="145"/>
        <v/>
      </c>
    </row>
    <row r="3139" spans="2:42">
      <c r="B3139" s="834" t="str">
        <f t="shared" ref="B3139:B3202" si="147">C3139&amp;"|"&amp;D3139&amp;"|"&amp;E3139&amp;"|"&amp;F3139</f>
        <v>|||</v>
      </c>
      <c r="H3139" s="835">
        <f t="shared" si="146"/>
        <v>31</v>
      </c>
      <c r="AP3139" s="831" t="str">
        <f t="shared" ref="AP3139:AP3202" si="148">IF(AX3139&lt;&gt;"",IF(OR(AX3139=3,AX3139=4),"Equity","Debt"),"")</f>
        <v/>
      </c>
    </row>
    <row r="3140" spans="2:42">
      <c r="B3140" s="834" t="str">
        <f t="shared" si="147"/>
        <v>|||</v>
      </c>
      <c r="H3140" s="835">
        <f t="shared" ref="H3140:H3203" si="149">EOMONTH(L3140,0)</f>
        <v>31</v>
      </c>
      <c r="AP3140" s="831" t="str">
        <f t="shared" si="148"/>
        <v/>
      </c>
    </row>
    <row r="3141" spans="2:42">
      <c r="B3141" s="834" t="str">
        <f t="shared" si="147"/>
        <v>|||</v>
      </c>
      <c r="H3141" s="835">
        <f t="shared" si="149"/>
        <v>31</v>
      </c>
      <c r="AP3141" s="831" t="str">
        <f t="shared" si="148"/>
        <v/>
      </c>
    </row>
    <row r="3142" spans="2:42">
      <c r="B3142" s="834" t="str">
        <f t="shared" si="147"/>
        <v>|||</v>
      </c>
      <c r="H3142" s="835">
        <f t="shared" si="149"/>
        <v>31</v>
      </c>
      <c r="AP3142" s="831" t="str">
        <f t="shared" si="148"/>
        <v/>
      </c>
    </row>
    <row r="3143" spans="2:42">
      <c r="B3143" s="834" t="str">
        <f t="shared" si="147"/>
        <v>|||</v>
      </c>
      <c r="H3143" s="835">
        <f t="shared" si="149"/>
        <v>31</v>
      </c>
      <c r="AP3143" s="831" t="str">
        <f t="shared" si="148"/>
        <v/>
      </c>
    </row>
    <row r="3144" spans="2:42">
      <c r="B3144" s="834" t="str">
        <f t="shared" si="147"/>
        <v>|||</v>
      </c>
      <c r="H3144" s="835">
        <f t="shared" si="149"/>
        <v>31</v>
      </c>
      <c r="AP3144" s="831" t="str">
        <f t="shared" si="148"/>
        <v/>
      </c>
    </row>
    <row r="3145" spans="2:42">
      <c r="B3145" s="834" t="str">
        <f t="shared" si="147"/>
        <v>|||</v>
      </c>
      <c r="H3145" s="835">
        <f t="shared" si="149"/>
        <v>31</v>
      </c>
      <c r="AP3145" s="831" t="str">
        <f t="shared" si="148"/>
        <v/>
      </c>
    </row>
    <row r="3146" spans="2:42">
      <c r="B3146" s="834" t="str">
        <f t="shared" si="147"/>
        <v>|||</v>
      </c>
      <c r="H3146" s="835">
        <f t="shared" si="149"/>
        <v>31</v>
      </c>
      <c r="AP3146" s="831" t="str">
        <f t="shared" si="148"/>
        <v/>
      </c>
    </row>
    <row r="3147" spans="2:42">
      <c r="B3147" s="834" t="str">
        <f t="shared" si="147"/>
        <v>|||</v>
      </c>
      <c r="H3147" s="835">
        <f t="shared" si="149"/>
        <v>31</v>
      </c>
      <c r="AP3147" s="831" t="str">
        <f t="shared" si="148"/>
        <v/>
      </c>
    </row>
    <row r="3148" spans="2:42">
      <c r="B3148" s="834" t="str">
        <f t="shared" si="147"/>
        <v>|||</v>
      </c>
      <c r="H3148" s="835">
        <f t="shared" si="149"/>
        <v>31</v>
      </c>
      <c r="AP3148" s="831" t="str">
        <f t="shared" si="148"/>
        <v/>
      </c>
    </row>
    <row r="3149" spans="2:42">
      <c r="B3149" s="834" t="str">
        <f t="shared" si="147"/>
        <v>|||</v>
      </c>
      <c r="H3149" s="835">
        <f t="shared" si="149"/>
        <v>31</v>
      </c>
      <c r="AP3149" s="831" t="str">
        <f t="shared" si="148"/>
        <v/>
      </c>
    </row>
    <row r="3150" spans="2:42">
      <c r="B3150" s="834" t="str">
        <f t="shared" si="147"/>
        <v>|||</v>
      </c>
      <c r="H3150" s="835">
        <f t="shared" si="149"/>
        <v>31</v>
      </c>
      <c r="AP3150" s="831" t="str">
        <f t="shared" si="148"/>
        <v/>
      </c>
    </row>
    <row r="3151" spans="2:42">
      <c r="B3151" s="834" t="str">
        <f t="shared" si="147"/>
        <v>|||</v>
      </c>
      <c r="H3151" s="835">
        <f t="shared" si="149"/>
        <v>31</v>
      </c>
      <c r="AP3151" s="831" t="str">
        <f t="shared" si="148"/>
        <v/>
      </c>
    </row>
    <row r="3152" spans="2:42">
      <c r="B3152" s="834" t="str">
        <f t="shared" si="147"/>
        <v>|||</v>
      </c>
      <c r="H3152" s="835">
        <f t="shared" si="149"/>
        <v>31</v>
      </c>
      <c r="AP3152" s="831" t="str">
        <f t="shared" si="148"/>
        <v/>
      </c>
    </row>
    <row r="3153" spans="2:42">
      <c r="B3153" s="834" t="str">
        <f t="shared" si="147"/>
        <v>|||</v>
      </c>
      <c r="H3153" s="835">
        <f t="shared" si="149"/>
        <v>31</v>
      </c>
      <c r="AP3153" s="831" t="str">
        <f t="shared" si="148"/>
        <v/>
      </c>
    </row>
    <row r="3154" spans="2:42">
      <c r="B3154" s="834" t="str">
        <f t="shared" si="147"/>
        <v>|||</v>
      </c>
      <c r="H3154" s="835">
        <f t="shared" si="149"/>
        <v>31</v>
      </c>
      <c r="AP3154" s="831" t="str">
        <f t="shared" si="148"/>
        <v/>
      </c>
    </row>
    <row r="3155" spans="2:42">
      <c r="B3155" s="834" t="str">
        <f t="shared" si="147"/>
        <v>|||</v>
      </c>
      <c r="H3155" s="835">
        <f t="shared" si="149"/>
        <v>31</v>
      </c>
      <c r="AP3155" s="831" t="str">
        <f t="shared" si="148"/>
        <v/>
      </c>
    </row>
    <row r="3156" spans="2:42">
      <c r="B3156" s="834" t="str">
        <f t="shared" si="147"/>
        <v>|||</v>
      </c>
      <c r="H3156" s="835">
        <f t="shared" si="149"/>
        <v>31</v>
      </c>
      <c r="AP3156" s="831" t="str">
        <f t="shared" si="148"/>
        <v/>
      </c>
    </row>
    <row r="3157" spans="2:42">
      <c r="B3157" s="834" t="str">
        <f t="shared" si="147"/>
        <v>|||</v>
      </c>
      <c r="H3157" s="835">
        <f t="shared" si="149"/>
        <v>31</v>
      </c>
      <c r="AP3157" s="831" t="str">
        <f t="shared" si="148"/>
        <v/>
      </c>
    </row>
    <row r="3158" spans="2:42">
      <c r="B3158" s="834" t="str">
        <f t="shared" si="147"/>
        <v>|||</v>
      </c>
      <c r="H3158" s="835">
        <f t="shared" si="149"/>
        <v>31</v>
      </c>
      <c r="AP3158" s="831" t="str">
        <f t="shared" si="148"/>
        <v/>
      </c>
    </row>
    <row r="3159" spans="2:42">
      <c r="B3159" s="834" t="str">
        <f t="shared" si="147"/>
        <v>|||</v>
      </c>
      <c r="H3159" s="835">
        <f t="shared" si="149"/>
        <v>31</v>
      </c>
      <c r="AP3159" s="831" t="str">
        <f t="shared" si="148"/>
        <v/>
      </c>
    </row>
    <row r="3160" spans="2:42">
      <c r="B3160" s="834" t="str">
        <f t="shared" si="147"/>
        <v>|||</v>
      </c>
      <c r="H3160" s="835">
        <f t="shared" si="149"/>
        <v>31</v>
      </c>
      <c r="AP3160" s="831" t="str">
        <f t="shared" si="148"/>
        <v/>
      </c>
    </row>
    <row r="3161" spans="2:42">
      <c r="B3161" s="834" t="str">
        <f t="shared" si="147"/>
        <v>|||</v>
      </c>
      <c r="H3161" s="835">
        <f t="shared" si="149"/>
        <v>31</v>
      </c>
      <c r="AP3161" s="831" t="str">
        <f t="shared" si="148"/>
        <v/>
      </c>
    </row>
    <row r="3162" spans="2:42">
      <c r="B3162" s="834" t="str">
        <f t="shared" si="147"/>
        <v>|||</v>
      </c>
      <c r="H3162" s="835">
        <f t="shared" si="149"/>
        <v>31</v>
      </c>
      <c r="AP3162" s="831" t="str">
        <f t="shared" si="148"/>
        <v/>
      </c>
    </row>
    <row r="3163" spans="2:42">
      <c r="B3163" s="834" t="str">
        <f t="shared" si="147"/>
        <v>|||</v>
      </c>
      <c r="H3163" s="835">
        <f t="shared" si="149"/>
        <v>31</v>
      </c>
      <c r="AP3163" s="831" t="str">
        <f t="shared" si="148"/>
        <v/>
      </c>
    </row>
    <row r="3164" spans="2:42">
      <c r="B3164" s="834" t="str">
        <f t="shared" si="147"/>
        <v>|||</v>
      </c>
      <c r="H3164" s="835">
        <f t="shared" si="149"/>
        <v>31</v>
      </c>
      <c r="AP3164" s="831" t="str">
        <f t="shared" si="148"/>
        <v/>
      </c>
    </row>
    <row r="3165" spans="2:42">
      <c r="B3165" s="834" t="str">
        <f t="shared" si="147"/>
        <v>|||</v>
      </c>
      <c r="H3165" s="835">
        <f t="shared" si="149"/>
        <v>31</v>
      </c>
      <c r="AP3165" s="831" t="str">
        <f t="shared" si="148"/>
        <v/>
      </c>
    </row>
    <row r="3166" spans="2:42">
      <c r="B3166" s="834" t="str">
        <f t="shared" si="147"/>
        <v>|||</v>
      </c>
      <c r="H3166" s="835">
        <f t="shared" si="149"/>
        <v>31</v>
      </c>
      <c r="AP3166" s="831" t="str">
        <f t="shared" si="148"/>
        <v/>
      </c>
    </row>
    <row r="3167" spans="2:42">
      <c r="B3167" s="834" t="str">
        <f t="shared" si="147"/>
        <v>|||</v>
      </c>
      <c r="H3167" s="835">
        <f t="shared" si="149"/>
        <v>31</v>
      </c>
      <c r="AP3167" s="831" t="str">
        <f t="shared" si="148"/>
        <v/>
      </c>
    </row>
    <row r="3168" spans="2:42">
      <c r="B3168" s="834" t="str">
        <f t="shared" si="147"/>
        <v>|||</v>
      </c>
      <c r="H3168" s="835">
        <f t="shared" si="149"/>
        <v>31</v>
      </c>
      <c r="AP3168" s="831" t="str">
        <f t="shared" si="148"/>
        <v/>
      </c>
    </row>
    <row r="3169" spans="2:42">
      <c r="B3169" s="834" t="str">
        <f t="shared" si="147"/>
        <v>|||</v>
      </c>
      <c r="H3169" s="835">
        <f t="shared" si="149"/>
        <v>31</v>
      </c>
      <c r="AP3169" s="831" t="str">
        <f t="shared" si="148"/>
        <v/>
      </c>
    </row>
    <row r="3170" spans="2:42">
      <c r="B3170" s="834" t="str">
        <f t="shared" si="147"/>
        <v>|||</v>
      </c>
      <c r="H3170" s="835">
        <f t="shared" si="149"/>
        <v>31</v>
      </c>
      <c r="AP3170" s="831" t="str">
        <f t="shared" si="148"/>
        <v/>
      </c>
    </row>
    <row r="3171" spans="2:42">
      <c r="B3171" s="834" t="str">
        <f t="shared" si="147"/>
        <v>|||</v>
      </c>
      <c r="H3171" s="835">
        <f t="shared" si="149"/>
        <v>31</v>
      </c>
      <c r="AP3171" s="831" t="str">
        <f t="shared" si="148"/>
        <v/>
      </c>
    </row>
    <row r="3172" spans="2:42">
      <c r="B3172" s="834" t="str">
        <f t="shared" si="147"/>
        <v>|||</v>
      </c>
      <c r="H3172" s="835">
        <f t="shared" si="149"/>
        <v>31</v>
      </c>
      <c r="AP3172" s="831" t="str">
        <f t="shared" si="148"/>
        <v/>
      </c>
    </row>
    <row r="3173" spans="2:42">
      <c r="B3173" s="834" t="str">
        <f t="shared" si="147"/>
        <v>|||</v>
      </c>
      <c r="H3173" s="835">
        <f t="shared" si="149"/>
        <v>31</v>
      </c>
      <c r="AP3173" s="831" t="str">
        <f t="shared" si="148"/>
        <v/>
      </c>
    </row>
    <row r="3174" spans="2:42">
      <c r="B3174" s="834" t="str">
        <f t="shared" si="147"/>
        <v>|||</v>
      </c>
      <c r="H3174" s="835">
        <f t="shared" si="149"/>
        <v>31</v>
      </c>
      <c r="AP3174" s="831" t="str">
        <f t="shared" si="148"/>
        <v/>
      </c>
    </row>
    <row r="3175" spans="2:42">
      <c r="B3175" s="834" t="str">
        <f t="shared" si="147"/>
        <v>|||</v>
      </c>
      <c r="H3175" s="835">
        <f t="shared" si="149"/>
        <v>31</v>
      </c>
      <c r="AP3175" s="831" t="str">
        <f t="shared" si="148"/>
        <v/>
      </c>
    </row>
    <row r="3176" spans="2:42">
      <c r="B3176" s="834" t="str">
        <f t="shared" si="147"/>
        <v>|||</v>
      </c>
      <c r="H3176" s="835">
        <f t="shared" si="149"/>
        <v>31</v>
      </c>
      <c r="AP3176" s="831" t="str">
        <f t="shared" si="148"/>
        <v/>
      </c>
    </row>
    <row r="3177" spans="2:42">
      <c r="B3177" s="834" t="str">
        <f t="shared" si="147"/>
        <v>|||</v>
      </c>
      <c r="H3177" s="835">
        <f t="shared" si="149"/>
        <v>31</v>
      </c>
      <c r="AP3177" s="831" t="str">
        <f t="shared" si="148"/>
        <v/>
      </c>
    </row>
    <row r="3178" spans="2:42">
      <c r="B3178" s="834" t="str">
        <f t="shared" si="147"/>
        <v>|||</v>
      </c>
      <c r="H3178" s="835">
        <f t="shared" si="149"/>
        <v>31</v>
      </c>
      <c r="AP3178" s="831" t="str">
        <f t="shared" si="148"/>
        <v/>
      </c>
    </row>
    <row r="3179" spans="2:42">
      <c r="B3179" s="834" t="str">
        <f t="shared" si="147"/>
        <v>|||</v>
      </c>
      <c r="H3179" s="835">
        <f t="shared" si="149"/>
        <v>31</v>
      </c>
      <c r="AP3179" s="831" t="str">
        <f t="shared" si="148"/>
        <v/>
      </c>
    </row>
    <row r="3180" spans="2:42">
      <c r="B3180" s="834" t="str">
        <f t="shared" si="147"/>
        <v>|||</v>
      </c>
      <c r="H3180" s="835">
        <f t="shared" si="149"/>
        <v>31</v>
      </c>
      <c r="AP3180" s="831" t="str">
        <f t="shared" si="148"/>
        <v/>
      </c>
    </row>
    <row r="3181" spans="2:42">
      <c r="B3181" s="834" t="str">
        <f t="shared" si="147"/>
        <v>|||</v>
      </c>
      <c r="H3181" s="835">
        <f t="shared" si="149"/>
        <v>31</v>
      </c>
      <c r="AP3181" s="831" t="str">
        <f t="shared" si="148"/>
        <v/>
      </c>
    </row>
    <row r="3182" spans="2:42">
      <c r="B3182" s="834" t="str">
        <f t="shared" si="147"/>
        <v>|||</v>
      </c>
      <c r="H3182" s="835">
        <f t="shared" si="149"/>
        <v>31</v>
      </c>
      <c r="AP3182" s="831" t="str">
        <f t="shared" si="148"/>
        <v/>
      </c>
    </row>
    <row r="3183" spans="2:42">
      <c r="B3183" s="834" t="str">
        <f t="shared" si="147"/>
        <v>|||</v>
      </c>
      <c r="H3183" s="835">
        <f t="shared" si="149"/>
        <v>31</v>
      </c>
      <c r="AP3183" s="831" t="str">
        <f t="shared" si="148"/>
        <v/>
      </c>
    </row>
    <row r="3184" spans="2:42">
      <c r="B3184" s="834" t="str">
        <f t="shared" si="147"/>
        <v>|||</v>
      </c>
      <c r="H3184" s="835">
        <f t="shared" si="149"/>
        <v>31</v>
      </c>
      <c r="AP3184" s="831" t="str">
        <f t="shared" si="148"/>
        <v/>
      </c>
    </row>
    <row r="3185" spans="2:42">
      <c r="B3185" s="834" t="str">
        <f t="shared" si="147"/>
        <v>|||</v>
      </c>
      <c r="H3185" s="835">
        <f t="shared" si="149"/>
        <v>31</v>
      </c>
      <c r="AP3185" s="831" t="str">
        <f t="shared" si="148"/>
        <v/>
      </c>
    </row>
    <row r="3186" spans="2:42">
      <c r="B3186" s="834" t="str">
        <f t="shared" si="147"/>
        <v>|||</v>
      </c>
      <c r="H3186" s="835">
        <f t="shared" si="149"/>
        <v>31</v>
      </c>
      <c r="AP3186" s="831" t="str">
        <f t="shared" si="148"/>
        <v/>
      </c>
    </row>
    <row r="3187" spans="2:42">
      <c r="B3187" s="834" t="str">
        <f t="shared" si="147"/>
        <v>|||</v>
      </c>
      <c r="H3187" s="835">
        <f t="shared" si="149"/>
        <v>31</v>
      </c>
      <c r="AP3187" s="831" t="str">
        <f t="shared" si="148"/>
        <v/>
      </c>
    </row>
    <row r="3188" spans="2:42">
      <c r="B3188" s="834" t="str">
        <f t="shared" si="147"/>
        <v>|||</v>
      </c>
      <c r="H3188" s="835">
        <f t="shared" si="149"/>
        <v>31</v>
      </c>
      <c r="AP3188" s="831" t="str">
        <f t="shared" si="148"/>
        <v/>
      </c>
    </row>
    <row r="3189" spans="2:42">
      <c r="B3189" s="834" t="str">
        <f t="shared" si="147"/>
        <v>|||</v>
      </c>
      <c r="H3189" s="835">
        <f t="shared" si="149"/>
        <v>31</v>
      </c>
      <c r="AP3189" s="831" t="str">
        <f t="shared" si="148"/>
        <v/>
      </c>
    </row>
    <row r="3190" spans="2:42">
      <c r="B3190" s="834" t="str">
        <f t="shared" si="147"/>
        <v>|||</v>
      </c>
      <c r="H3190" s="835">
        <f t="shared" si="149"/>
        <v>31</v>
      </c>
      <c r="AP3190" s="831" t="str">
        <f t="shared" si="148"/>
        <v/>
      </c>
    </row>
    <row r="3191" spans="2:42">
      <c r="B3191" s="834" t="str">
        <f t="shared" si="147"/>
        <v>|||</v>
      </c>
      <c r="H3191" s="835">
        <f t="shared" si="149"/>
        <v>31</v>
      </c>
      <c r="AP3191" s="831" t="str">
        <f t="shared" si="148"/>
        <v/>
      </c>
    </row>
    <row r="3192" spans="2:42">
      <c r="B3192" s="834" t="str">
        <f t="shared" si="147"/>
        <v>|||</v>
      </c>
      <c r="H3192" s="835">
        <f t="shared" si="149"/>
        <v>31</v>
      </c>
      <c r="AP3192" s="831" t="str">
        <f t="shared" si="148"/>
        <v/>
      </c>
    </row>
    <row r="3193" spans="2:42">
      <c r="B3193" s="834" t="str">
        <f t="shared" si="147"/>
        <v>|||</v>
      </c>
      <c r="H3193" s="835">
        <f t="shared" si="149"/>
        <v>31</v>
      </c>
      <c r="AP3193" s="831" t="str">
        <f t="shared" si="148"/>
        <v/>
      </c>
    </row>
    <row r="3194" spans="2:42">
      <c r="B3194" s="834" t="str">
        <f t="shared" si="147"/>
        <v>|||</v>
      </c>
      <c r="H3194" s="835">
        <f t="shared" si="149"/>
        <v>31</v>
      </c>
      <c r="AP3194" s="831" t="str">
        <f t="shared" si="148"/>
        <v/>
      </c>
    </row>
    <row r="3195" spans="2:42">
      <c r="B3195" s="834" t="str">
        <f t="shared" si="147"/>
        <v>|||</v>
      </c>
      <c r="H3195" s="835">
        <f t="shared" si="149"/>
        <v>31</v>
      </c>
      <c r="AP3195" s="831" t="str">
        <f t="shared" si="148"/>
        <v/>
      </c>
    </row>
    <row r="3196" spans="2:42">
      <c r="B3196" s="834" t="str">
        <f t="shared" si="147"/>
        <v>|||</v>
      </c>
      <c r="H3196" s="835">
        <f t="shared" si="149"/>
        <v>31</v>
      </c>
      <c r="AP3196" s="831" t="str">
        <f t="shared" si="148"/>
        <v/>
      </c>
    </row>
    <row r="3197" spans="2:42">
      <c r="B3197" s="834" t="str">
        <f t="shared" si="147"/>
        <v>|||</v>
      </c>
      <c r="H3197" s="835">
        <f t="shared" si="149"/>
        <v>31</v>
      </c>
      <c r="AP3197" s="831" t="str">
        <f t="shared" si="148"/>
        <v/>
      </c>
    </row>
    <row r="3198" spans="2:42">
      <c r="B3198" s="834" t="str">
        <f t="shared" si="147"/>
        <v>|||</v>
      </c>
      <c r="H3198" s="835">
        <f t="shared" si="149"/>
        <v>31</v>
      </c>
      <c r="AP3198" s="831" t="str">
        <f t="shared" si="148"/>
        <v/>
      </c>
    </row>
    <row r="3199" spans="2:42">
      <c r="B3199" s="834" t="str">
        <f t="shared" si="147"/>
        <v>|||</v>
      </c>
      <c r="H3199" s="835">
        <f t="shared" si="149"/>
        <v>31</v>
      </c>
      <c r="AP3199" s="831" t="str">
        <f t="shared" si="148"/>
        <v/>
      </c>
    </row>
    <row r="3200" spans="2:42">
      <c r="B3200" s="834" t="str">
        <f t="shared" si="147"/>
        <v>|||</v>
      </c>
      <c r="H3200" s="835">
        <f t="shared" si="149"/>
        <v>31</v>
      </c>
      <c r="AP3200" s="831" t="str">
        <f t="shared" si="148"/>
        <v/>
      </c>
    </row>
    <row r="3201" spans="2:42">
      <c r="B3201" s="834" t="str">
        <f t="shared" si="147"/>
        <v>|||</v>
      </c>
      <c r="H3201" s="835">
        <f t="shared" si="149"/>
        <v>31</v>
      </c>
      <c r="AP3201" s="831" t="str">
        <f t="shared" si="148"/>
        <v/>
      </c>
    </row>
    <row r="3202" spans="2:42">
      <c r="B3202" s="834" t="str">
        <f t="shared" si="147"/>
        <v>|||</v>
      </c>
      <c r="H3202" s="835">
        <f t="shared" si="149"/>
        <v>31</v>
      </c>
      <c r="AP3202" s="831" t="str">
        <f t="shared" si="148"/>
        <v/>
      </c>
    </row>
    <row r="3203" spans="2:42">
      <c r="B3203" s="834" t="str">
        <f t="shared" ref="B3203:B3266" si="150">C3203&amp;"|"&amp;D3203&amp;"|"&amp;E3203&amp;"|"&amp;F3203</f>
        <v>|||</v>
      </c>
      <c r="H3203" s="835">
        <f t="shared" si="149"/>
        <v>31</v>
      </c>
      <c r="AP3203" s="831" t="str">
        <f t="shared" ref="AP3203:AP3266" si="151">IF(AX3203&lt;&gt;"",IF(OR(AX3203=3,AX3203=4),"Equity","Debt"),"")</f>
        <v/>
      </c>
    </row>
    <row r="3204" spans="2:42">
      <c r="B3204" s="834" t="str">
        <f t="shared" si="150"/>
        <v>|||</v>
      </c>
      <c r="H3204" s="835">
        <f t="shared" ref="H3204:H3267" si="152">EOMONTH(L3204,0)</f>
        <v>31</v>
      </c>
      <c r="AP3204" s="831" t="str">
        <f t="shared" si="151"/>
        <v/>
      </c>
    </row>
    <row r="3205" spans="2:42">
      <c r="B3205" s="834" t="str">
        <f t="shared" si="150"/>
        <v>|||</v>
      </c>
      <c r="H3205" s="835">
        <f t="shared" si="152"/>
        <v>31</v>
      </c>
      <c r="AP3205" s="831" t="str">
        <f t="shared" si="151"/>
        <v/>
      </c>
    </row>
    <row r="3206" spans="2:42">
      <c r="B3206" s="834" t="str">
        <f t="shared" si="150"/>
        <v>|||</v>
      </c>
      <c r="H3206" s="835">
        <f t="shared" si="152"/>
        <v>31</v>
      </c>
      <c r="AP3206" s="831" t="str">
        <f t="shared" si="151"/>
        <v/>
      </c>
    </row>
    <row r="3207" spans="2:42">
      <c r="B3207" s="834" t="str">
        <f t="shared" si="150"/>
        <v>|||</v>
      </c>
      <c r="H3207" s="835">
        <f t="shared" si="152"/>
        <v>31</v>
      </c>
      <c r="AP3207" s="831" t="str">
        <f t="shared" si="151"/>
        <v/>
      </c>
    </row>
    <row r="3208" spans="2:42">
      <c r="B3208" s="834" t="str">
        <f t="shared" si="150"/>
        <v>|||</v>
      </c>
      <c r="H3208" s="835">
        <f t="shared" si="152"/>
        <v>31</v>
      </c>
      <c r="AP3208" s="831" t="str">
        <f t="shared" si="151"/>
        <v/>
      </c>
    </row>
    <row r="3209" spans="2:42">
      <c r="B3209" s="834" t="str">
        <f t="shared" si="150"/>
        <v>|||</v>
      </c>
      <c r="H3209" s="835">
        <f t="shared" si="152"/>
        <v>31</v>
      </c>
      <c r="AP3209" s="831" t="str">
        <f t="shared" si="151"/>
        <v/>
      </c>
    </row>
    <row r="3210" spans="2:42">
      <c r="B3210" s="834" t="str">
        <f t="shared" si="150"/>
        <v>|||</v>
      </c>
      <c r="H3210" s="835">
        <f t="shared" si="152"/>
        <v>31</v>
      </c>
      <c r="AP3210" s="831" t="str">
        <f t="shared" si="151"/>
        <v/>
      </c>
    </row>
    <row r="3211" spans="2:42">
      <c r="B3211" s="834" t="str">
        <f t="shared" si="150"/>
        <v>|||</v>
      </c>
      <c r="H3211" s="835">
        <f t="shared" si="152"/>
        <v>31</v>
      </c>
      <c r="AP3211" s="831" t="str">
        <f t="shared" si="151"/>
        <v/>
      </c>
    </row>
    <row r="3212" spans="2:42">
      <c r="B3212" s="834" t="str">
        <f t="shared" si="150"/>
        <v>|||</v>
      </c>
      <c r="H3212" s="835">
        <f t="shared" si="152"/>
        <v>31</v>
      </c>
      <c r="AP3212" s="831" t="str">
        <f t="shared" si="151"/>
        <v/>
      </c>
    </row>
    <row r="3213" spans="2:42">
      <c r="B3213" s="834" t="str">
        <f t="shared" si="150"/>
        <v>|||</v>
      </c>
      <c r="H3213" s="835">
        <f t="shared" si="152"/>
        <v>31</v>
      </c>
      <c r="AP3213" s="831" t="str">
        <f t="shared" si="151"/>
        <v/>
      </c>
    </row>
    <row r="3214" spans="2:42">
      <c r="B3214" s="834" t="str">
        <f t="shared" si="150"/>
        <v>|||</v>
      </c>
      <c r="H3214" s="835">
        <f t="shared" si="152"/>
        <v>31</v>
      </c>
      <c r="AP3214" s="831" t="str">
        <f t="shared" si="151"/>
        <v/>
      </c>
    </row>
    <row r="3215" spans="2:42">
      <c r="B3215" s="834" t="str">
        <f t="shared" si="150"/>
        <v>|||</v>
      </c>
      <c r="H3215" s="835">
        <f t="shared" si="152"/>
        <v>31</v>
      </c>
      <c r="AP3215" s="831" t="str">
        <f t="shared" si="151"/>
        <v/>
      </c>
    </row>
    <row r="3216" spans="2:42">
      <c r="B3216" s="834" t="str">
        <f t="shared" si="150"/>
        <v>|||</v>
      </c>
      <c r="H3216" s="835">
        <f t="shared" si="152"/>
        <v>31</v>
      </c>
      <c r="AP3216" s="831" t="str">
        <f t="shared" si="151"/>
        <v/>
      </c>
    </row>
    <row r="3217" spans="2:42">
      <c r="B3217" s="834" t="str">
        <f t="shared" si="150"/>
        <v>|||</v>
      </c>
      <c r="H3217" s="835">
        <f t="shared" si="152"/>
        <v>31</v>
      </c>
      <c r="AP3217" s="831" t="str">
        <f t="shared" si="151"/>
        <v/>
      </c>
    </row>
    <row r="3218" spans="2:42">
      <c r="B3218" s="834" t="str">
        <f t="shared" si="150"/>
        <v>|||</v>
      </c>
      <c r="H3218" s="835">
        <f t="shared" si="152"/>
        <v>31</v>
      </c>
      <c r="AP3218" s="831" t="str">
        <f t="shared" si="151"/>
        <v/>
      </c>
    </row>
    <row r="3219" spans="2:42">
      <c r="B3219" s="834" t="str">
        <f t="shared" si="150"/>
        <v>|||</v>
      </c>
      <c r="H3219" s="835">
        <f t="shared" si="152"/>
        <v>31</v>
      </c>
      <c r="AP3219" s="831" t="str">
        <f t="shared" si="151"/>
        <v/>
      </c>
    </row>
    <row r="3220" spans="2:42">
      <c r="B3220" s="834" t="str">
        <f t="shared" si="150"/>
        <v>|||</v>
      </c>
      <c r="H3220" s="835">
        <f t="shared" si="152"/>
        <v>31</v>
      </c>
      <c r="AP3220" s="831" t="str">
        <f t="shared" si="151"/>
        <v/>
      </c>
    </row>
    <row r="3221" spans="2:42">
      <c r="B3221" s="834" t="str">
        <f t="shared" si="150"/>
        <v>|||</v>
      </c>
      <c r="H3221" s="835">
        <f t="shared" si="152"/>
        <v>31</v>
      </c>
      <c r="AP3221" s="831" t="str">
        <f t="shared" si="151"/>
        <v/>
      </c>
    </row>
    <row r="3222" spans="2:42">
      <c r="B3222" s="834" t="str">
        <f t="shared" si="150"/>
        <v>|||</v>
      </c>
      <c r="H3222" s="835">
        <f t="shared" si="152"/>
        <v>31</v>
      </c>
      <c r="AP3222" s="831" t="str">
        <f t="shared" si="151"/>
        <v/>
      </c>
    </row>
    <row r="3223" spans="2:42">
      <c r="B3223" s="834" t="str">
        <f t="shared" si="150"/>
        <v>|||</v>
      </c>
      <c r="H3223" s="835">
        <f t="shared" si="152"/>
        <v>31</v>
      </c>
      <c r="AP3223" s="831" t="str">
        <f t="shared" si="151"/>
        <v/>
      </c>
    </row>
    <row r="3224" spans="2:42">
      <c r="B3224" s="834" t="str">
        <f t="shared" si="150"/>
        <v>|||</v>
      </c>
      <c r="H3224" s="835">
        <f t="shared" si="152"/>
        <v>31</v>
      </c>
      <c r="AP3224" s="831" t="str">
        <f t="shared" si="151"/>
        <v/>
      </c>
    </row>
    <row r="3225" spans="2:42">
      <c r="B3225" s="834" t="str">
        <f t="shared" si="150"/>
        <v>|||</v>
      </c>
      <c r="H3225" s="835">
        <f t="shared" si="152"/>
        <v>31</v>
      </c>
      <c r="AP3225" s="831" t="str">
        <f t="shared" si="151"/>
        <v/>
      </c>
    </row>
    <row r="3226" spans="2:42">
      <c r="B3226" s="834" t="str">
        <f t="shared" si="150"/>
        <v>|||</v>
      </c>
      <c r="H3226" s="835">
        <f t="shared" si="152"/>
        <v>31</v>
      </c>
      <c r="AP3226" s="831" t="str">
        <f t="shared" si="151"/>
        <v/>
      </c>
    </row>
    <row r="3227" spans="2:42">
      <c r="B3227" s="834" t="str">
        <f t="shared" si="150"/>
        <v>|||</v>
      </c>
      <c r="H3227" s="835">
        <f t="shared" si="152"/>
        <v>31</v>
      </c>
      <c r="AP3227" s="831" t="str">
        <f t="shared" si="151"/>
        <v/>
      </c>
    </row>
    <row r="3228" spans="2:42">
      <c r="B3228" s="834" t="str">
        <f t="shared" si="150"/>
        <v>|||</v>
      </c>
      <c r="H3228" s="835">
        <f t="shared" si="152"/>
        <v>31</v>
      </c>
      <c r="AP3228" s="831" t="str">
        <f t="shared" si="151"/>
        <v/>
      </c>
    </row>
    <row r="3229" spans="2:42">
      <c r="B3229" s="834" t="str">
        <f t="shared" si="150"/>
        <v>|||</v>
      </c>
      <c r="H3229" s="835">
        <f t="shared" si="152"/>
        <v>31</v>
      </c>
      <c r="AP3229" s="831" t="str">
        <f t="shared" si="151"/>
        <v/>
      </c>
    </row>
    <row r="3230" spans="2:42">
      <c r="B3230" s="834" t="str">
        <f t="shared" si="150"/>
        <v>|||</v>
      </c>
      <c r="H3230" s="835">
        <f t="shared" si="152"/>
        <v>31</v>
      </c>
      <c r="AP3230" s="831" t="str">
        <f t="shared" si="151"/>
        <v/>
      </c>
    </row>
    <row r="3231" spans="2:42">
      <c r="B3231" s="834" t="str">
        <f t="shared" si="150"/>
        <v>|||</v>
      </c>
      <c r="H3231" s="835">
        <f t="shared" si="152"/>
        <v>31</v>
      </c>
      <c r="AP3231" s="831" t="str">
        <f t="shared" si="151"/>
        <v/>
      </c>
    </row>
    <row r="3232" spans="2:42">
      <c r="B3232" s="834" t="str">
        <f t="shared" si="150"/>
        <v>|||</v>
      </c>
      <c r="H3232" s="835">
        <f t="shared" si="152"/>
        <v>31</v>
      </c>
      <c r="AP3232" s="831" t="str">
        <f t="shared" si="151"/>
        <v/>
      </c>
    </row>
    <row r="3233" spans="2:42">
      <c r="B3233" s="834" t="str">
        <f t="shared" si="150"/>
        <v>|||</v>
      </c>
      <c r="H3233" s="835">
        <f t="shared" si="152"/>
        <v>31</v>
      </c>
      <c r="AP3233" s="831" t="str">
        <f t="shared" si="151"/>
        <v/>
      </c>
    </row>
    <row r="3234" spans="2:42">
      <c r="B3234" s="834" t="str">
        <f t="shared" si="150"/>
        <v>|||</v>
      </c>
      <c r="H3234" s="835">
        <f t="shared" si="152"/>
        <v>31</v>
      </c>
      <c r="AP3234" s="831" t="str">
        <f t="shared" si="151"/>
        <v/>
      </c>
    </row>
    <row r="3235" spans="2:42">
      <c r="B3235" s="834" t="str">
        <f t="shared" si="150"/>
        <v>|||</v>
      </c>
      <c r="H3235" s="835">
        <f t="shared" si="152"/>
        <v>31</v>
      </c>
      <c r="AP3235" s="831" t="str">
        <f t="shared" si="151"/>
        <v/>
      </c>
    </row>
    <row r="3236" spans="2:42">
      <c r="B3236" s="834" t="str">
        <f t="shared" si="150"/>
        <v>|||</v>
      </c>
      <c r="H3236" s="835">
        <f t="shared" si="152"/>
        <v>31</v>
      </c>
      <c r="AP3236" s="831" t="str">
        <f t="shared" si="151"/>
        <v/>
      </c>
    </row>
    <row r="3237" spans="2:42">
      <c r="B3237" s="834" t="str">
        <f t="shared" si="150"/>
        <v>|||</v>
      </c>
      <c r="H3237" s="835">
        <f t="shared" si="152"/>
        <v>31</v>
      </c>
      <c r="AP3237" s="831" t="str">
        <f t="shared" si="151"/>
        <v/>
      </c>
    </row>
    <row r="3238" spans="2:42">
      <c r="B3238" s="834" t="str">
        <f t="shared" si="150"/>
        <v>|||</v>
      </c>
      <c r="H3238" s="835">
        <f t="shared" si="152"/>
        <v>31</v>
      </c>
      <c r="AP3238" s="831" t="str">
        <f t="shared" si="151"/>
        <v/>
      </c>
    </row>
    <row r="3239" spans="2:42">
      <c r="B3239" s="834" t="str">
        <f t="shared" si="150"/>
        <v>|||</v>
      </c>
      <c r="H3239" s="835">
        <f t="shared" si="152"/>
        <v>31</v>
      </c>
      <c r="AP3239" s="831" t="str">
        <f t="shared" si="151"/>
        <v/>
      </c>
    </row>
    <row r="3240" spans="2:42">
      <c r="B3240" s="834" t="str">
        <f t="shared" si="150"/>
        <v>|||</v>
      </c>
      <c r="H3240" s="835">
        <f t="shared" si="152"/>
        <v>31</v>
      </c>
      <c r="AP3240" s="831" t="str">
        <f t="shared" si="151"/>
        <v/>
      </c>
    </row>
    <row r="3241" spans="2:42">
      <c r="B3241" s="834" t="str">
        <f t="shared" si="150"/>
        <v>|||</v>
      </c>
      <c r="H3241" s="835">
        <f t="shared" si="152"/>
        <v>31</v>
      </c>
      <c r="AP3241" s="831" t="str">
        <f t="shared" si="151"/>
        <v/>
      </c>
    </row>
    <row r="3242" spans="2:42">
      <c r="B3242" s="834" t="str">
        <f t="shared" si="150"/>
        <v>|||</v>
      </c>
      <c r="H3242" s="835">
        <f t="shared" si="152"/>
        <v>31</v>
      </c>
      <c r="AP3242" s="831" t="str">
        <f t="shared" si="151"/>
        <v/>
      </c>
    </row>
    <row r="3243" spans="2:42">
      <c r="B3243" s="834" t="str">
        <f t="shared" si="150"/>
        <v>|||</v>
      </c>
      <c r="H3243" s="835">
        <f t="shared" si="152"/>
        <v>31</v>
      </c>
      <c r="AP3243" s="831" t="str">
        <f t="shared" si="151"/>
        <v/>
      </c>
    </row>
    <row r="3244" spans="2:42">
      <c r="B3244" s="834" t="str">
        <f t="shared" si="150"/>
        <v>|||</v>
      </c>
      <c r="H3244" s="835">
        <f t="shared" si="152"/>
        <v>31</v>
      </c>
      <c r="AP3244" s="831" t="str">
        <f t="shared" si="151"/>
        <v/>
      </c>
    </row>
    <row r="3245" spans="2:42">
      <c r="B3245" s="834" t="str">
        <f t="shared" si="150"/>
        <v>|||</v>
      </c>
      <c r="H3245" s="835">
        <f t="shared" si="152"/>
        <v>31</v>
      </c>
      <c r="AP3245" s="831" t="str">
        <f t="shared" si="151"/>
        <v/>
      </c>
    </row>
    <row r="3246" spans="2:42">
      <c r="B3246" s="834" t="str">
        <f t="shared" si="150"/>
        <v>|||</v>
      </c>
      <c r="H3246" s="835">
        <f t="shared" si="152"/>
        <v>31</v>
      </c>
      <c r="AP3246" s="831" t="str">
        <f t="shared" si="151"/>
        <v/>
      </c>
    </row>
    <row r="3247" spans="2:42">
      <c r="B3247" s="834" t="str">
        <f t="shared" si="150"/>
        <v>|||</v>
      </c>
      <c r="H3247" s="835">
        <f t="shared" si="152"/>
        <v>31</v>
      </c>
      <c r="AP3247" s="831" t="str">
        <f t="shared" si="151"/>
        <v/>
      </c>
    </row>
    <row r="3248" spans="2:42">
      <c r="B3248" s="834" t="str">
        <f t="shared" si="150"/>
        <v>|||</v>
      </c>
      <c r="H3248" s="835">
        <f t="shared" si="152"/>
        <v>31</v>
      </c>
      <c r="AP3248" s="831" t="str">
        <f t="shared" si="151"/>
        <v/>
      </c>
    </row>
    <row r="3249" spans="2:42">
      <c r="B3249" s="834" t="str">
        <f t="shared" si="150"/>
        <v>|||</v>
      </c>
      <c r="H3249" s="835">
        <f t="shared" si="152"/>
        <v>31</v>
      </c>
      <c r="AP3249" s="831" t="str">
        <f t="shared" si="151"/>
        <v/>
      </c>
    </row>
    <row r="3250" spans="2:42">
      <c r="B3250" s="834" t="str">
        <f t="shared" si="150"/>
        <v>|||</v>
      </c>
      <c r="H3250" s="835">
        <f t="shared" si="152"/>
        <v>31</v>
      </c>
      <c r="AP3250" s="831" t="str">
        <f t="shared" si="151"/>
        <v/>
      </c>
    </row>
    <row r="3251" spans="2:42">
      <c r="B3251" s="834" t="str">
        <f t="shared" si="150"/>
        <v>|||</v>
      </c>
      <c r="H3251" s="835">
        <f t="shared" si="152"/>
        <v>31</v>
      </c>
      <c r="AP3251" s="831" t="str">
        <f t="shared" si="151"/>
        <v/>
      </c>
    </row>
    <row r="3252" spans="2:42">
      <c r="B3252" s="834" t="str">
        <f t="shared" si="150"/>
        <v>|||</v>
      </c>
      <c r="H3252" s="835">
        <f t="shared" si="152"/>
        <v>31</v>
      </c>
      <c r="AP3252" s="831" t="str">
        <f t="shared" si="151"/>
        <v/>
      </c>
    </row>
    <row r="3253" spans="2:42">
      <c r="B3253" s="834" t="str">
        <f t="shared" si="150"/>
        <v>|||</v>
      </c>
      <c r="H3253" s="835">
        <f t="shared" si="152"/>
        <v>31</v>
      </c>
      <c r="AP3253" s="831" t="str">
        <f t="shared" si="151"/>
        <v/>
      </c>
    </row>
    <row r="3254" spans="2:42">
      <c r="B3254" s="834" t="str">
        <f t="shared" si="150"/>
        <v>|||</v>
      </c>
      <c r="H3254" s="835">
        <f t="shared" si="152"/>
        <v>31</v>
      </c>
      <c r="AP3254" s="831" t="str">
        <f t="shared" si="151"/>
        <v/>
      </c>
    </row>
    <row r="3255" spans="2:42">
      <c r="B3255" s="834" t="str">
        <f t="shared" si="150"/>
        <v>|||</v>
      </c>
      <c r="H3255" s="835">
        <f t="shared" si="152"/>
        <v>31</v>
      </c>
      <c r="AP3255" s="831" t="str">
        <f t="shared" si="151"/>
        <v/>
      </c>
    </row>
    <row r="3256" spans="2:42">
      <c r="B3256" s="834" t="str">
        <f t="shared" si="150"/>
        <v>|||</v>
      </c>
      <c r="H3256" s="835">
        <f t="shared" si="152"/>
        <v>31</v>
      </c>
      <c r="AP3256" s="831" t="str">
        <f t="shared" si="151"/>
        <v/>
      </c>
    </row>
    <row r="3257" spans="2:42">
      <c r="B3257" s="834" t="str">
        <f t="shared" si="150"/>
        <v>|||</v>
      </c>
      <c r="H3257" s="835">
        <f t="shared" si="152"/>
        <v>31</v>
      </c>
      <c r="AP3257" s="831" t="str">
        <f t="shared" si="151"/>
        <v/>
      </c>
    </row>
    <row r="3258" spans="2:42">
      <c r="B3258" s="834" t="str">
        <f t="shared" si="150"/>
        <v>|||</v>
      </c>
      <c r="H3258" s="835">
        <f t="shared" si="152"/>
        <v>31</v>
      </c>
      <c r="AP3258" s="831" t="str">
        <f t="shared" si="151"/>
        <v/>
      </c>
    </row>
    <row r="3259" spans="2:42">
      <c r="B3259" s="834" t="str">
        <f t="shared" si="150"/>
        <v>|||</v>
      </c>
      <c r="H3259" s="835">
        <f t="shared" si="152"/>
        <v>31</v>
      </c>
      <c r="AP3259" s="831" t="str">
        <f t="shared" si="151"/>
        <v/>
      </c>
    </row>
    <row r="3260" spans="2:42">
      <c r="B3260" s="834" t="str">
        <f t="shared" si="150"/>
        <v>|||</v>
      </c>
      <c r="H3260" s="835">
        <f t="shared" si="152"/>
        <v>31</v>
      </c>
      <c r="AP3260" s="831" t="str">
        <f t="shared" si="151"/>
        <v/>
      </c>
    </row>
    <row r="3261" spans="2:42">
      <c r="B3261" s="834" t="str">
        <f t="shared" si="150"/>
        <v>|||</v>
      </c>
      <c r="H3261" s="835">
        <f t="shared" si="152"/>
        <v>31</v>
      </c>
      <c r="AP3261" s="831" t="str">
        <f t="shared" si="151"/>
        <v/>
      </c>
    </row>
    <row r="3262" spans="2:42">
      <c r="B3262" s="834" t="str">
        <f t="shared" si="150"/>
        <v>|||</v>
      </c>
      <c r="H3262" s="835">
        <f t="shared" si="152"/>
        <v>31</v>
      </c>
      <c r="AP3262" s="831" t="str">
        <f t="shared" si="151"/>
        <v/>
      </c>
    </row>
    <row r="3263" spans="2:42">
      <c r="B3263" s="834" t="str">
        <f t="shared" si="150"/>
        <v>|||</v>
      </c>
      <c r="H3263" s="835">
        <f t="shared" si="152"/>
        <v>31</v>
      </c>
      <c r="AP3263" s="831" t="str">
        <f t="shared" si="151"/>
        <v/>
      </c>
    </row>
    <row r="3264" spans="2:42">
      <c r="B3264" s="834" t="str">
        <f t="shared" si="150"/>
        <v>|||</v>
      </c>
      <c r="H3264" s="835">
        <f t="shared" si="152"/>
        <v>31</v>
      </c>
      <c r="AP3264" s="831" t="str">
        <f t="shared" si="151"/>
        <v/>
      </c>
    </row>
    <row r="3265" spans="2:42">
      <c r="B3265" s="834" t="str">
        <f t="shared" si="150"/>
        <v>|||</v>
      </c>
      <c r="H3265" s="835">
        <f t="shared" si="152"/>
        <v>31</v>
      </c>
      <c r="AP3265" s="831" t="str">
        <f t="shared" si="151"/>
        <v/>
      </c>
    </row>
    <row r="3266" spans="2:42">
      <c r="B3266" s="834" t="str">
        <f t="shared" si="150"/>
        <v>|||</v>
      </c>
      <c r="H3266" s="835">
        <f t="shared" si="152"/>
        <v>31</v>
      </c>
      <c r="AP3266" s="831" t="str">
        <f t="shared" si="151"/>
        <v/>
      </c>
    </row>
    <row r="3267" spans="2:42">
      <c r="B3267" s="834" t="str">
        <f t="shared" ref="B3267:B3330" si="153">C3267&amp;"|"&amp;D3267&amp;"|"&amp;E3267&amp;"|"&amp;F3267</f>
        <v>|||</v>
      </c>
      <c r="H3267" s="835">
        <f t="shared" si="152"/>
        <v>31</v>
      </c>
      <c r="AP3267" s="831" t="str">
        <f t="shared" ref="AP3267:AP3330" si="154">IF(AX3267&lt;&gt;"",IF(OR(AX3267=3,AX3267=4),"Equity","Debt"),"")</f>
        <v/>
      </c>
    </row>
    <row r="3268" spans="2:42">
      <c r="B3268" s="834" t="str">
        <f t="shared" si="153"/>
        <v>|||</v>
      </c>
      <c r="H3268" s="835">
        <f t="shared" ref="H3268:H3331" si="155">EOMONTH(L3268,0)</f>
        <v>31</v>
      </c>
      <c r="AP3268" s="831" t="str">
        <f t="shared" si="154"/>
        <v/>
      </c>
    </row>
    <row r="3269" spans="2:42">
      <c r="B3269" s="834" t="str">
        <f t="shared" si="153"/>
        <v>|||</v>
      </c>
      <c r="H3269" s="835">
        <f t="shared" si="155"/>
        <v>31</v>
      </c>
      <c r="AP3269" s="831" t="str">
        <f t="shared" si="154"/>
        <v/>
      </c>
    </row>
    <row r="3270" spans="2:42">
      <c r="B3270" s="834" t="str">
        <f t="shared" si="153"/>
        <v>|||</v>
      </c>
      <c r="H3270" s="835">
        <f t="shared" si="155"/>
        <v>31</v>
      </c>
      <c r="AP3270" s="831" t="str">
        <f t="shared" si="154"/>
        <v/>
      </c>
    </row>
    <row r="3271" spans="2:42">
      <c r="B3271" s="834" t="str">
        <f t="shared" si="153"/>
        <v>|||</v>
      </c>
      <c r="H3271" s="835">
        <f t="shared" si="155"/>
        <v>31</v>
      </c>
      <c r="AP3271" s="831" t="str">
        <f t="shared" si="154"/>
        <v/>
      </c>
    </row>
    <row r="3272" spans="2:42">
      <c r="B3272" s="834" t="str">
        <f t="shared" si="153"/>
        <v>|||</v>
      </c>
      <c r="H3272" s="835">
        <f t="shared" si="155"/>
        <v>31</v>
      </c>
      <c r="AP3272" s="831" t="str">
        <f t="shared" si="154"/>
        <v/>
      </c>
    </row>
    <row r="3273" spans="2:42">
      <c r="B3273" s="834" t="str">
        <f t="shared" si="153"/>
        <v>|||</v>
      </c>
      <c r="H3273" s="835">
        <f t="shared" si="155"/>
        <v>31</v>
      </c>
      <c r="AP3273" s="831" t="str">
        <f t="shared" si="154"/>
        <v/>
      </c>
    </row>
    <row r="3274" spans="2:42">
      <c r="B3274" s="834" t="str">
        <f t="shared" si="153"/>
        <v>|||</v>
      </c>
      <c r="H3274" s="835">
        <f t="shared" si="155"/>
        <v>31</v>
      </c>
      <c r="AP3274" s="831" t="str">
        <f t="shared" si="154"/>
        <v/>
      </c>
    </row>
    <row r="3275" spans="2:42">
      <c r="B3275" s="834" t="str">
        <f t="shared" si="153"/>
        <v>|||</v>
      </c>
      <c r="H3275" s="835">
        <f t="shared" si="155"/>
        <v>31</v>
      </c>
      <c r="AP3275" s="831" t="str">
        <f t="shared" si="154"/>
        <v/>
      </c>
    </row>
    <row r="3276" spans="2:42">
      <c r="B3276" s="834" t="str">
        <f t="shared" si="153"/>
        <v>|||</v>
      </c>
      <c r="H3276" s="835">
        <f t="shared" si="155"/>
        <v>31</v>
      </c>
      <c r="AP3276" s="831" t="str">
        <f t="shared" si="154"/>
        <v/>
      </c>
    </row>
    <row r="3277" spans="2:42">
      <c r="B3277" s="834" t="str">
        <f t="shared" si="153"/>
        <v>|||</v>
      </c>
      <c r="H3277" s="835">
        <f t="shared" si="155"/>
        <v>31</v>
      </c>
      <c r="AP3277" s="831" t="str">
        <f t="shared" si="154"/>
        <v/>
      </c>
    </row>
    <row r="3278" spans="2:42">
      <c r="B3278" s="834" t="str">
        <f t="shared" si="153"/>
        <v>|||</v>
      </c>
      <c r="H3278" s="835">
        <f t="shared" si="155"/>
        <v>31</v>
      </c>
      <c r="AP3278" s="831" t="str">
        <f t="shared" si="154"/>
        <v/>
      </c>
    </row>
    <row r="3279" spans="2:42">
      <c r="B3279" s="834" t="str">
        <f t="shared" si="153"/>
        <v>|||</v>
      </c>
      <c r="H3279" s="835">
        <f t="shared" si="155"/>
        <v>31</v>
      </c>
      <c r="AP3279" s="831" t="str">
        <f t="shared" si="154"/>
        <v/>
      </c>
    </row>
    <row r="3280" spans="2:42">
      <c r="B3280" s="834" t="str">
        <f t="shared" si="153"/>
        <v>|||</v>
      </c>
      <c r="H3280" s="835">
        <f t="shared" si="155"/>
        <v>31</v>
      </c>
      <c r="AP3280" s="831" t="str">
        <f t="shared" si="154"/>
        <v/>
      </c>
    </row>
    <row r="3281" spans="2:42">
      <c r="B3281" s="834" t="str">
        <f t="shared" si="153"/>
        <v>|||</v>
      </c>
      <c r="H3281" s="835">
        <f t="shared" si="155"/>
        <v>31</v>
      </c>
      <c r="AP3281" s="831" t="str">
        <f t="shared" si="154"/>
        <v/>
      </c>
    </row>
    <row r="3282" spans="2:42">
      <c r="B3282" s="834" t="str">
        <f t="shared" si="153"/>
        <v>|||</v>
      </c>
      <c r="H3282" s="835">
        <f t="shared" si="155"/>
        <v>31</v>
      </c>
      <c r="AP3282" s="831" t="str">
        <f t="shared" si="154"/>
        <v/>
      </c>
    </row>
    <row r="3283" spans="2:42">
      <c r="B3283" s="834" t="str">
        <f t="shared" si="153"/>
        <v>|||</v>
      </c>
      <c r="H3283" s="835">
        <f t="shared" si="155"/>
        <v>31</v>
      </c>
      <c r="AP3283" s="831" t="str">
        <f t="shared" si="154"/>
        <v/>
      </c>
    </row>
    <row r="3284" spans="2:42">
      <c r="B3284" s="834" t="str">
        <f t="shared" si="153"/>
        <v>|||</v>
      </c>
      <c r="H3284" s="835">
        <f t="shared" si="155"/>
        <v>31</v>
      </c>
      <c r="AP3284" s="831" t="str">
        <f t="shared" si="154"/>
        <v/>
      </c>
    </row>
    <row r="3285" spans="2:42">
      <c r="B3285" s="834" t="str">
        <f t="shared" si="153"/>
        <v>|||</v>
      </c>
      <c r="H3285" s="835">
        <f t="shared" si="155"/>
        <v>31</v>
      </c>
      <c r="AP3285" s="831" t="str">
        <f t="shared" si="154"/>
        <v/>
      </c>
    </row>
    <row r="3286" spans="2:42">
      <c r="B3286" s="834" t="str">
        <f t="shared" si="153"/>
        <v>|||</v>
      </c>
      <c r="H3286" s="835">
        <f t="shared" si="155"/>
        <v>31</v>
      </c>
      <c r="AP3286" s="831" t="str">
        <f t="shared" si="154"/>
        <v/>
      </c>
    </row>
    <row r="3287" spans="2:42">
      <c r="B3287" s="834" t="str">
        <f t="shared" si="153"/>
        <v>|||</v>
      </c>
      <c r="H3287" s="835">
        <f t="shared" si="155"/>
        <v>31</v>
      </c>
      <c r="AP3287" s="831" t="str">
        <f t="shared" si="154"/>
        <v/>
      </c>
    </row>
    <row r="3288" spans="2:42">
      <c r="B3288" s="834" t="str">
        <f t="shared" si="153"/>
        <v>|||</v>
      </c>
      <c r="H3288" s="835">
        <f t="shared" si="155"/>
        <v>31</v>
      </c>
      <c r="AP3288" s="831" t="str">
        <f t="shared" si="154"/>
        <v/>
      </c>
    </row>
    <row r="3289" spans="2:42">
      <c r="B3289" s="834" t="str">
        <f t="shared" si="153"/>
        <v>|||</v>
      </c>
      <c r="H3289" s="835">
        <f t="shared" si="155"/>
        <v>31</v>
      </c>
      <c r="AP3289" s="831" t="str">
        <f t="shared" si="154"/>
        <v/>
      </c>
    </row>
    <row r="3290" spans="2:42">
      <c r="B3290" s="834" t="str">
        <f t="shared" si="153"/>
        <v>|||</v>
      </c>
      <c r="H3290" s="835">
        <f t="shared" si="155"/>
        <v>31</v>
      </c>
      <c r="AP3290" s="831" t="str">
        <f t="shared" si="154"/>
        <v/>
      </c>
    </row>
    <row r="3291" spans="2:42">
      <c r="B3291" s="834" t="str">
        <f t="shared" si="153"/>
        <v>|||</v>
      </c>
      <c r="H3291" s="835">
        <f t="shared" si="155"/>
        <v>31</v>
      </c>
      <c r="AP3291" s="831" t="str">
        <f t="shared" si="154"/>
        <v/>
      </c>
    </row>
    <row r="3292" spans="2:42">
      <c r="B3292" s="834" t="str">
        <f t="shared" si="153"/>
        <v>|||</v>
      </c>
      <c r="H3292" s="835">
        <f t="shared" si="155"/>
        <v>31</v>
      </c>
      <c r="AP3292" s="831" t="str">
        <f t="shared" si="154"/>
        <v/>
      </c>
    </row>
    <row r="3293" spans="2:42">
      <c r="B3293" s="834" t="str">
        <f t="shared" si="153"/>
        <v>|||</v>
      </c>
      <c r="H3293" s="835">
        <f t="shared" si="155"/>
        <v>31</v>
      </c>
      <c r="AP3293" s="831" t="str">
        <f t="shared" si="154"/>
        <v/>
      </c>
    </row>
    <row r="3294" spans="2:42">
      <c r="B3294" s="834" t="str">
        <f t="shared" si="153"/>
        <v>|||</v>
      </c>
      <c r="H3294" s="835">
        <f t="shared" si="155"/>
        <v>31</v>
      </c>
      <c r="AP3294" s="831" t="str">
        <f t="shared" si="154"/>
        <v/>
      </c>
    </row>
    <row r="3295" spans="2:42">
      <c r="B3295" s="834" t="str">
        <f t="shared" si="153"/>
        <v>|||</v>
      </c>
      <c r="H3295" s="835">
        <f t="shared" si="155"/>
        <v>31</v>
      </c>
      <c r="AP3295" s="831" t="str">
        <f t="shared" si="154"/>
        <v/>
      </c>
    </row>
    <row r="3296" spans="2:42">
      <c r="B3296" s="834" t="str">
        <f t="shared" si="153"/>
        <v>|||</v>
      </c>
      <c r="H3296" s="835">
        <f t="shared" si="155"/>
        <v>31</v>
      </c>
      <c r="AP3296" s="831" t="str">
        <f t="shared" si="154"/>
        <v/>
      </c>
    </row>
    <row r="3297" spans="2:42">
      <c r="B3297" s="834" t="str">
        <f t="shared" si="153"/>
        <v>|||</v>
      </c>
      <c r="H3297" s="835">
        <f t="shared" si="155"/>
        <v>31</v>
      </c>
      <c r="AP3297" s="831" t="str">
        <f t="shared" si="154"/>
        <v/>
      </c>
    </row>
    <row r="3298" spans="2:42">
      <c r="B3298" s="834" t="str">
        <f t="shared" si="153"/>
        <v>|||</v>
      </c>
      <c r="H3298" s="835">
        <f t="shared" si="155"/>
        <v>31</v>
      </c>
      <c r="AP3298" s="831" t="str">
        <f t="shared" si="154"/>
        <v/>
      </c>
    </row>
    <row r="3299" spans="2:42">
      <c r="B3299" s="834" t="str">
        <f t="shared" si="153"/>
        <v>|||</v>
      </c>
      <c r="H3299" s="835">
        <f t="shared" si="155"/>
        <v>31</v>
      </c>
      <c r="AP3299" s="831" t="str">
        <f t="shared" si="154"/>
        <v/>
      </c>
    </row>
    <row r="3300" spans="2:42">
      <c r="B3300" s="834" t="str">
        <f t="shared" si="153"/>
        <v>|||</v>
      </c>
      <c r="H3300" s="835">
        <f t="shared" si="155"/>
        <v>31</v>
      </c>
      <c r="AP3300" s="831" t="str">
        <f t="shared" si="154"/>
        <v/>
      </c>
    </row>
    <row r="3301" spans="2:42">
      <c r="B3301" s="834" t="str">
        <f t="shared" si="153"/>
        <v>|||</v>
      </c>
      <c r="H3301" s="835">
        <f t="shared" si="155"/>
        <v>31</v>
      </c>
      <c r="AP3301" s="831" t="str">
        <f t="shared" si="154"/>
        <v/>
      </c>
    </row>
    <row r="3302" spans="2:42">
      <c r="B3302" s="834" t="str">
        <f t="shared" si="153"/>
        <v>|||</v>
      </c>
      <c r="H3302" s="835">
        <f t="shared" si="155"/>
        <v>31</v>
      </c>
      <c r="AP3302" s="831" t="str">
        <f t="shared" si="154"/>
        <v/>
      </c>
    </row>
    <row r="3303" spans="2:42">
      <c r="B3303" s="834" t="str">
        <f t="shared" si="153"/>
        <v>|||</v>
      </c>
      <c r="H3303" s="835">
        <f t="shared" si="155"/>
        <v>31</v>
      </c>
      <c r="AP3303" s="831" t="str">
        <f t="shared" si="154"/>
        <v/>
      </c>
    </row>
    <row r="3304" spans="2:42">
      <c r="B3304" s="834" t="str">
        <f t="shared" si="153"/>
        <v>|||</v>
      </c>
      <c r="H3304" s="835">
        <f t="shared" si="155"/>
        <v>31</v>
      </c>
      <c r="AP3304" s="831" t="str">
        <f t="shared" si="154"/>
        <v/>
      </c>
    </row>
    <row r="3305" spans="2:42">
      <c r="B3305" s="834" t="str">
        <f t="shared" si="153"/>
        <v>|||</v>
      </c>
      <c r="H3305" s="835">
        <f t="shared" si="155"/>
        <v>31</v>
      </c>
      <c r="AP3305" s="831" t="str">
        <f t="shared" si="154"/>
        <v/>
      </c>
    </row>
    <row r="3306" spans="2:42">
      <c r="B3306" s="834" t="str">
        <f t="shared" si="153"/>
        <v>|||</v>
      </c>
      <c r="H3306" s="835">
        <f t="shared" si="155"/>
        <v>31</v>
      </c>
      <c r="AP3306" s="831" t="str">
        <f t="shared" si="154"/>
        <v/>
      </c>
    </row>
    <row r="3307" spans="2:42">
      <c r="B3307" s="834" t="str">
        <f t="shared" si="153"/>
        <v>|||</v>
      </c>
      <c r="H3307" s="835">
        <f t="shared" si="155"/>
        <v>31</v>
      </c>
      <c r="AP3307" s="831" t="str">
        <f t="shared" si="154"/>
        <v/>
      </c>
    </row>
    <row r="3308" spans="2:42">
      <c r="B3308" s="834" t="str">
        <f t="shared" si="153"/>
        <v>|||</v>
      </c>
      <c r="H3308" s="835">
        <f t="shared" si="155"/>
        <v>31</v>
      </c>
      <c r="AP3308" s="831" t="str">
        <f t="shared" si="154"/>
        <v/>
      </c>
    </row>
    <row r="3309" spans="2:42">
      <c r="B3309" s="834" t="str">
        <f t="shared" si="153"/>
        <v>|||</v>
      </c>
      <c r="H3309" s="835">
        <f t="shared" si="155"/>
        <v>31</v>
      </c>
      <c r="AP3309" s="831" t="str">
        <f t="shared" si="154"/>
        <v/>
      </c>
    </row>
    <row r="3310" spans="2:42">
      <c r="B3310" s="834" t="str">
        <f t="shared" si="153"/>
        <v>|||</v>
      </c>
      <c r="H3310" s="835">
        <f t="shared" si="155"/>
        <v>31</v>
      </c>
      <c r="AP3310" s="831" t="str">
        <f t="shared" si="154"/>
        <v/>
      </c>
    </row>
    <row r="3311" spans="2:42">
      <c r="B3311" s="834" t="str">
        <f t="shared" si="153"/>
        <v>|||</v>
      </c>
      <c r="H3311" s="835">
        <f t="shared" si="155"/>
        <v>31</v>
      </c>
      <c r="AP3311" s="831" t="str">
        <f t="shared" si="154"/>
        <v/>
      </c>
    </row>
    <row r="3312" spans="2:42">
      <c r="B3312" s="834" t="str">
        <f t="shared" si="153"/>
        <v>|||</v>
      </c>
      <c r="H3312" s="835">
        <f t="shared" si="155"/>
        <v>31</v>
      </c>
      <c r="AP3312" s="831" t="str">
        <f t="shared" si="154"/>
        <v/>
      </c>
    </row>
    <row r="3313" spans="2:42">
      <c r="B3313" s="834" t="str">
        <f t="shared" si="153"/>
        <v>|||</v>
      </c>
      <c r="H3313" s="835">
        <f t="shared" si="155"/>
        <v>31</v>
      </c>
      <c r="AP3313" s="831" t="str">
        <f t="shared" si="154"/>
        <v/>
      </c>
    </row>
    <row r="3314" spans="2:42">
      <c r="B3314" s="834" t="str">
        <f t="shared" si="153"/>
        <v>|||</v>
      </c>
      <c r="H3314" s="835">
        <f t="shared" si="155"/>
        <v>31</v>
      </c>
      <c r="AP3314" s="831" t="str">
        <f t="shared" si="154"/>
        <v/>
      </c>
    </row>
    <row r="3315" spans="2:42">
      <c r="B3315" s="834" t="str">
        <f t="shared" si="153"/>
        <v>|||</v>
      </c>
      <c r="H3315" s="835">
        <f t="shared" si="155"/>
        <v>31</v>
      </c>
      <c r="AP3315" s="831" t="str">
        <f t="shared" si="154"/>
        <v/>
      </c>
    </row>
    <row r="3316" spans="2:42">
      <c r="B3316" s="834" t="str">
        <f t="shared" si="153"/>
        <v>|||</v>
      </c>
      <c r="H3316" s="835">
        <f t="shared" si="155"/>
        <v>31</v>
      </c>
      <c r="AP3316" s="831" t="str">
        <f t="shared" si="154"/>
        <v/>
      </c>
    </row>
    <row r="3317" spans="2:42">
      <c r="B3317" s="834" t="str">
        <f t="shared" si="153"/>
        <v>|||</v>
      </c>
      <c r="H3317" s="835">
        <f t="shared" si="155"/>
        <v>31</v>
      </c>
      <c r="AP3317" s="831" t="str">
        <f t="shared" si="154"/>
        <v/>
      </c>
    </row>
    <row r="3318" spans="2:42">
      <c r="B3318" s="834" t="str">
        <f t="shared" si="153"/>
        <v>|||</v>
      </c>
      <c r="H3318" s="835">
        <f t="shared" si="155"/>
        <v>31</v>
      </c>
      <c r="AP3318" s="831" t="str">
        <f t="shared" si="154"/>
        <v/>
      </c>
    </row>
    <row r="3319" spans="2:42">
      <c r="B3319" s="834" t="str">
        <f t="shared" si="153"/>
        <v>|||</v>
      </c>
      <c r="H3319" s="835">
        <f t="shared" si="155"/>
        <v>31</v>
      </c>
      <c r="AP3319" s="831" t="str">
        <f t="shared" si="154"/>
        <v/>
      </c>
    </row>
    <row r="3320" spans="2:42">
      <c r="B3320" s="834" t="str">
        <f t="shared" si="153"/>
        <v>|||</v>
      </c>
      <c r="H3320" s="835">
        <f t="shared" si="155"/>
        <v>31</v>
      </c>
      <c r="AP3320" s="831" t="str">
        <f t="shared" si="154"/>
        <v/>
      </c>
    </row>
    <row r="3321" spans="2:42">
      <c r="B3321" s="834" t="str">
        <f t="shared" si="153"/>
        <v>|||</v>
      </c>
      <c r="H3321" s="835">
        <f t="shared" si="155"/>
        <v>31</v>
      </c>
      <c r="AP3321" s="831" t="str">
        <f t="shared" si="154"/>
        <v/>
      </c>
    </row>
    <row r="3322" spans="2:42">
      <c r="B3322" s="834" t="str">
        <f t="shared" si="153"/>
        <v>|||</v>
      </c>
      <c r="H3322" s="835">
        <f t="shared" si="155"/>
        <v>31</v>
      </c>
      <c r="AP3322" s="831" t="str">
        <f t="shared" si="154"/>
        <v/>
      </c>
    </row>
    <row r="3323" spans="2:42">
      <c r="B3323" s="834" t="str">
        <f t="shared" si="153"/>
        <v>|||</v>
      </c>
      <c r="H3323" s="835">
        <f t="shared" si="155"/>
        <v>31</v>
      </c>
      <c r="AP3323" s="831" t="str">
        <f t="shared" si="154"/>
        <v/>
      </c>
    </row>
    <row r="3324" spans="2:42">
      <c r="B3324" s="834" t="str">
        <f t="shared" si="153"/>
        <v>|||</v>
      </c>
      <c r="H3324" s="835">
        <f t="shared" si="155"/>
        <v>31</v>
      </c>
      <c r="AP3324" s="831" t="str">
        <f t="shared" si="154"/>
        <v/>
      </c>
    </row>
    <row r="3325" spans="2:42">
      <c r="B3325" s="834" t="str">
        <f t="shared" si="153"/>
        <v>|||</v>
      </c>
      <c r="H3325" s="835">
        <f t="shared" si="155"/>
        <v>31</v>
      </c>
      <c r="AP3325" s="831" t="str">
        <f t="shared" si="154"/>
        <v/>
      </c>
    </row>
    <row r="3326" spans="2:42">
      <c r="B3326" s="834" t="str">
        <f t="shared" si="153"/>
        <v>|||</v>
      </c>
      <c r="H3326" s="835">
        <f t="shared" si="155"/>
        <v>31</v>
      </c>
      <c r="AP3326" s="831" t="str">
        <f t="shared" si="154"/>
        <v/>
      </c>
    </row>
    <row r="3327" spans="2:42">
      <c r="B3327" s="834" t="str">
        <f t="shared" si="153"/>
        <v>|||</v>
      </c>
      <c r="H3327" s="835">
        <f t="shared" si="155"/>
        <v>31</v>
      </c>
      <c r="AP3327" s="831" t="str">
        <f t="shared" si="154"/>
        <v/>
      </c>
    </row>
    <row r="3328" spans="2:42">
      <c r="B3328" s="834" t="str">
        <f t="shared" si="153"/>
        <v>|||</v>
      </c>
      <c r="H3328" s="835">
        <f t="shared" si="155"/>
        <v>31</v>
      </c>
      <c r="AP3328" s="831" t="str">
        <f t="shared" si="154"/>
        <v/>
      </c>
    </row>
    <row r="3329" spans="2:42">
      <c r="B3329" s="834" t="str">
        <f t="shared" si="153"/>
        <v>|||</v>
      </c>
      <c r="H3329" s="835">
        <f t="shared" si="155"/>
        <v>31</v>
      </c>
      <c r="AP3329" s="831" t="str">
        <f t="shared" si="154"/>
        <v/>
      </c>
    </row>
    <row r="3330" spans="2:42">
      <c r="B3330" s="834" t="str">
        <f t="shared" si="153"/>
        <v>|||</v>
      </c>
      <c r="H3330" s="835">
        <f t="shared" si="155"/>
        <v>31</v>
      </c>
      <c r="AP3330" s="831" t="str">
        <f t="shared" si="154"/>
        <v/>
      </c>
    </row>
    <row r="3331" spans="2:42">
      <c r="B3331" s="834" t="str">
        <f t="shared" ref="B3331:B3394" si="156">C3331&amp;"|"&amp;D3331&amp;"|"&amp;E3331&amp;"|"&amp;F3331</f>
        <v>|||</v>
      </c>
      <c r="H3331" s="835">
        <f t="shared" si="155"/>
        <v>31</v>
      </c>
      <c r="AP3331" s="831" t="str">
        <f t="shared" ref="AP3331:AP3394" si="157">IF(AX3331&lt;&gt;"",IF(OR(AX3331=3,AX3331=4),"Equity","Debt"),"")</f>
        <v/>
      </c>
    </row>
    <row r="3332" spans="2:42">
      <c r="B3332" s="834" t="str">
        <f t="shared" si="156"/>
        <v>|||</v>
      </c>
      <c r="H3332" s="835">
        <f t="shared" ref="H3332:H3395" si="158">EOMONTH(L3332,0)</f>
        <v>31</v>
      </c>
      <c r="AP3332" s="831" t="str">
        <f t="shared" si="157"/>
        <v/>
      </c>
    </row>
    <row r="3333" spans="2:42">
      <c r="B3333" s="834" t="str">
        <f t="shared" si="156"/>
        <v>|||</v>
      </c>
      <c r="H3333" s="835">
        <f t="shared" si="158"/>
        <v>31</v>
      </c>
      <c r="AP3333" s="831" t="str">
        <f t="shared" si="157"/>
        <v/>
      </c>
    </row>
    <row r="3334" spans="2:42">
      <c r="B3334" s="834" t="str">
        <f t="shared" si="156"/>
        <v>|||</v>
      </c>
      <c r="H3334" s="835">
        <f t="shared" si="158"/>
        <v>31</v>
      </c>
      <c r="AP3334" s="831" t="str">
        <f t="shared" si="157"/>
        <v/>
      </c>
    </row>
    <row r="3335" spans="2:42">
      <c r="B3335" s="834" t="str">
        <f t="shared" si="156"/>
        <v>|||</v>
      </c>
      <c r="H3335" s="835">
        <f t="shared" si="158"/>
        <v>31</v>
      </c>
      <c r="AP3335" s="831" t="str">
        <f t="shared" si="157"/>
        <v/>
      </c>
    </row>
    <row r="3336" spans="2:42">
      <c r="B3336" s="834" t="str">
        <f t="shared" si="156"/>
        <v>|||</v>
      </c>
      <c r="H3336" s="835">
        <f t="shared" si="158"/>
        <v>31</v>
      </c>
      <c r="AP3336" s="831" t="str">
        <f t="shared" si="157"/>
        <v/>
      </c>
    </row>
    <row r="3337" spans="2:42">
      <c r="B3337" s="834" t="str">
        <f t="shared" si="156"/>
        <v>|||</v>
      </c>
      <c r="H3337" s="835">
        <f t="shared" si="158"/>
        <v>31</v>
      </c>
      <c r="AP3337" s="831" t="str">
        <f t="shared" si="157"/>
        <v/>
      </c>
    </row>
    <row r="3338" spans="2:42">
      <c r="B3338" s="834" t="str">
        <f t="shared" si="156"/>
        <v>|||</v>
      </c>
      <c r="H3338" s="835">
        <f t="shared" si="158"/>
        <v>31</v>
      </c>
      <c r="AP3338" s="831" t="str">
        <f t="shared" si="157"/>
        <v/>
      </c>
    </row>
    <row r="3339" spans="2:42">
      <c r="B3339" s="834" t="str">
        <f t="shared" si="156"/>
        <v>|||</v>
      </c>
      <c r="H3339" s="835">
        <f t="shared" si="158"/>
        <v>31</v>
      </c>
      <c r="AP3339" s="831" t="str">
        <f t="shared" si="157"/>
        <v/>
      </c>
    </row>
    <row r="3340" spans="2:42">
      <c r="B3340" s="834" t="str">
        <f t="shared" si="156"/>
        <v>|||</v>
      </c>
      <c r="H3340" s="835">
        <f t="shared" si="158"/>
        <v>31</v>
      </c>
      <c r="AP3340" s="831" t="str">
        <f t="shared" si="157"/>
        <v/>
      </c>
    </row>
    <row r="3341" spans="2:42">
      <c r="B3341" s="834" t="str">
        <f t="shared" si="156"/>
        <v>|||</v>
      </c>
      <c r="H3341" s="835">
        <f t="shared" si="158"/>
        <v>31</v>
      </c>
      <c r="AP3341" s="831" t="str">
        <f t="shared" si="157"/>
        <v/>
      </c>
    </row>
    <row r="3342" spans="2:42">
      <c r="B3342" s="834" t="str">
        <f t="shared" si="156"/>
        <v>|||</v>
      </c>
      <c r="H3342" s="835">
        <f t="shared" si="158"/>
        <v>31</v>
      </c>
      <c r="AP3342" s="831" t="str">
        <f t="shared" si="157"/>
        <v/>
      </c>
    </row>
    <row r="3343" spans="2:42">
      <c r="B3343" s="834" t="str">
        <f t="shared" si="156"/>
        <v>|||</v>
      </c>
      <c r="H3343" s="835">
        <f t="shared" si="158"/>
        <v>31</v>
      </c>
      <c r="AP3343" s="831" t="str">
        <f t="shared" si="157"/>
        <v/>
      </c>
    </row>
    <row r="3344" spans="2:42">
      <c r="B3344" s="834" t="str">
        <f t="shared" si="156"/>
        <v>|||</v>
      </c>
      <c r="H3344" s="835">
        <f t="shared" si="158"/>
        <v>31</v>
      </c>
      <c r="AP3344" s="831" t="str">
        <f t="shared" si="157"/>
        <v/>
      </c>
    </row>
    <row r="3345" spans="2:42">
      <c r="B3345" s="834" t="str">
        <f t="shared" si="156"/>
        <v>|||</v>
      </c>
      <c r="H3345" s="835">
        <f t="shared" si="158"/>
        <v>31</v>
      </c>
      <c r="AP3345" s="831" t="str">
        <f t="shared" si="157"/>
        <v/>
      </c>
    </row>
    <row r="3346" spans="2:42">
      <c r="B3346" s="834" t="str">
        <f t="shared" si="156"/>
        <v>|||</v>
      </c>
      <c r="H3346" s="835">
        <f t="shared" si="158"/>
        <v>31</v>
      </c>
      <c r="AP3346" s="831" t="str">
        <f t="shared" si="157"/>
        <v/>
      </c>
    </row>
    <row r="3347" spans="2:42">
      <c r="B3347" s="834" t="str">
        <f t="shared" si="156"/>
        <v>|||</v>
      </c>
      <c r="H3347" s="835">
        <f t="shared" si="158"/>
        <v>31</v>
      </c>
      <c r="AP3347" s="831" t="str">
        <f t="shared" si="157"/>
        <v/>
      </c>
    </row>
    <row r="3348" spans="2:42">
      <c r="B3348" s="834" t="str">
        <f t="shared" si="156"/>
        <v>|||</v>
      </c>
      <c r="H3348" s="835">
        <f t="shared" si="158"/>
        <v>31</v>
      </c>
      <c r="AP3348" s="831" t="str">
        <f t="shared" si="157"/>
        <v/>
      </c>
    </row>
    <row r="3349" spans="2:42">
      <c r="B3349" s="834" t="str">
        <f t="shared" si="156"/>
        <v>|||</v>
      </c>
      <c r="H3349" s="835">
        <f t="shared" si="158"/>
        <v>31</v>
      </c>
      <c r="AP3349" s="831" t="str">
        <f t="shared" si="157"/>
        <v/>
      </c>
    </row>
    <row r="3350" spans="2:42">
      <c r="B3350" s="834" t="str">
        <f t="shared" si="156"/>
        <v>|||</v>
      </c>
      <c r="H3350" s="835">
        <f t="shared" si="158"/>
        <v>31</v>
      </c>
      <c r="AP3350" s="831" t="str">
        <f t="shared" si="157"/>
        <v/>
      </c>
    </row>
    <row r="3351" spans="2:42">
      <c r="B3351" s="834" t="str">
        <f t="shared" si="156"/>
        <v>|||</v>
      </c>
      <c r="H3351" s="835">
        <f t="shared" si="158"/>
        <v>31</v>
      </c>
      <c r="AP3351" s="831" t="str">
        <f t="shared" si="157"/>
        <v/>
      </c>
    </row>
    <row r="3352" spans="2:42">
      <c r="B3352" s="834" t="str">
        <f t="shared" si="156"/>
        <v>|||</v>
      </c>
      <c r="H3352" s="835">
        <f t="shared" si="158"/>
        <v>31</v>
      </c>
      <c r="AP3352" s="831" t="str">
        <f t="shared" si="157"/>
        <v/>
      </c>
    </row>
    <row r="3353" spans="2:42">
      <c r="B3353" s="834" t="str">
        <f t="shared" si="156"/>
        <v>|||</v>
      </c>
      <c r="H3353" s="835">
        <f t="shared" si="158"/>
        <v>31</v>
      </c>
      <c r="AP3353" s="831" t="str">
        <f t="shared" si="157"/>
        <v/>
      </c>
    </row>
    <row r="3354" spans="2:42">
      <c r="B3354" s="834" t="str">
        <f t="shared" si="156"/>
        <v>|||</v>
      </c>
      <c r="H3354" s="835">
        <f t="shared" si="158"/>
        <v>31</v>
      </c>
      <c r="AP3354" s="831" t="str">
        <f t="shared" si="157"/>
        <v/>
      </c>
    </row>
    <row r="3355" spans="2:42">
      <c r="B3355" s="834" t="str">
        <f t="shared" si="156"/>
        <v>|||</v>
      </c>
      <c r="H3355" s="835">
        <f t="shared" si="158"/>
        <v>31</v>
      </c>
      <c r="AP3355" s="831" t="str">
        <f t="shared" si="157"/>
        <v/>
      </c>
    </row>
    <row r="3356" spans="2:42">
      <c r="B3356" s="834" t="str">
        <f t="shared" si="156"/>
        <v>|||</v>
      </c>
      <c r="H3356" s="835">
        <f t="shared" si="158"/>
        <v>31</v>
      </c>
      <c r="AP3356" s="831" t="str">
        <f t="shared" si="157"/>
        <v/>
      </c>
    </row>
    <row r="3357" spans="2:42">
      <c r="B3357" s="834" t="str">
        <f t="shared" si="156"/>
        <v>|||</v>
      </c>
      <c r="H3357" s="835">
        <f t="shared" si="158"/>
        <v>31</v>
      </c>
      <c r="AP3357" s="831" t="str">
        <f t="shared" si="157"/>
        <v/>
      </c>
    </row>
    <row r="3358" spans="2:42">
      <c r="B3358" s="834" t="str">
        <f t="shared" si="156"/>
        <v>|||</v>
      </c>
      <c r="H3358" s="835">
        <f t="shared" si="158"/>
        <v>31</v>
      </c>
      <c r="AP3358" s="831" t="str">
        <f t="shared" si="157"/>
        <v/>
      </c>
    </row>
    <row r="3359" spans="2:42">
      <c r="B3359" s="834" t="str">
        <f t="shared" si="156"/>
        <v>|||</v>
      </c>
      <c r="H3359" s="835">
        <f t="shared" si="158"/>
        <v>31</v>
      </c>
      <c r="AP3359" s="831" t="str">
        <f t="shared" si="157"/>
        <v/>
      </c>
    </row>
    <row r="3360" spans="2:42">
      <c r="B3360" s="834" t="str">
        <f t="shared" si="156"/>
        <v>|||</v>
      </c>
      <c r="H3360" s="835">
        <f t="shared" si="158"/>
        <v>31</v>
      </c>
      <c r="AP3360" s="831" t="str">
        <f t="shared" si="157"/>
        <v/>
      </c>
    </row>
    <row r="3361" spans="2:42">
      <c r="B3361" s="834" t="str">
        <f t="shared" si="156"/>
        <v>|||</v>
      </c>
      <c r="H3361" s="835">
        <f t="shared" si="158"/>
        <v>31</v>
      </c>
      <c r="AP3361" s="831" t="str">
        <f t="shared" si="157"/>
        <v/>
      </c>
    </row>
    <row r="3362" spans="2:42">
      <c r="B3362" s="834" t="str">
        <f t="shared" si="156"/>
        <v>|||</v>
      </c>
      <c r="H3362" s="835">
        <f t="shared" si="158"/>
        <v>31</v>
      </c>
      <c r="AP3362" s="831" t="str">
        <f t="shared" si="157"/>
        <v/>
      </c>
    </row>
    <row r="3363" spans="2:42">
      <c r="B3363" s="834" t="str">
        <f t="shared" si="156"/>
        <v>|||</v>
      </c>
      <c r="H3363" s="835">
        <f t="shared" si="158"/>
        <v>31</v>
      </c>
      <c r="AP3363" s="831" t="str">
        <f t="shared" si="157"/>
        <v/>
      </c>
    </row>
    <row r="3364" spans="2:42">
      <c r="B3364" s="834" t="str">
        <f t="shared" si="156"/>
        <v>|||</v>
      </c>
      <c r="H3364" s="835">
        <f t="shared" si="158"/>
        <v>31</v>
      </c>
      <c r="AP3364" s="831" t="str">
        <f t="shared" si="157"/>
        <v/>
      </c>
    </row>
    <row r="3365" spans="2:42">
      <c r="B3365" s="834" t="str">
        <f t="shared" si="156"/>
        <v>|||</v>
      </c>
      <c r="H3365" s="835">
        <f t="shared" si="158"/>
        <v>31</v>
      </c>
      <c r="AP3365" s="831" t="str">
        <f t="shared" si="157"/>
        <v/>
      </c>
    </row>
    <row r="3366" spans="2:42">
      <c r="B3366" s="834" t="str">
        <f t="shared" si="156"/>
        <v>|||</v>
      </c>
      <c r="H3366" s="835">
        <f t="shared" si="158"/>
        <v>31</v>
      </c>
      <c r="AP3366" s="831" t="str">
        <f t="shared" si="157"/>
        <v/>
      </c>
    </row>
    <row r="3367" spans="2:42">
      <c r="B3367" s="834" t="str">
        <f t="shared" si="156"/>
        <v>|||</v>
      </c>
      <c r="H3367" s="835">
        <f t="shared" si="158"/>
        <v>31</v>
      </c>
      <c r="AP3367" s="831" t="str">
        <f t="shared" si="157"/>
        <v/>
      </c>
    </row>
    <row r="3368" spans="2:42">
      <c r="B3368" s="834" t="str">
        <f t="shared" si="156"/>
        <v>|||</v>
      </c>
      <c r="H3368" s="835">
        <f t="shared" si="158"/>
        <v>31</v>
      </c>
      <c r="AP3368" s="831" t="str">
        <f t="shared" si="157"/>
        <v/>
      </c>
    </row>
    <row r="3369" spans="2:42">
      <c r="B3369" s="834" t="str">
        <f t="shared" si="156"/>
        <v>|||</v>
      </c>
      <c r="H3369" s="835">
        <f t="shared" si="158"/>
        <v>31</v>
      </c>
      <c r="AP3369" s="831" t="str">
        <f t="shared" si="157"/>
        <v/>
      </c>
    </row>
    <row r="3370" spans="2:42">
      <c r="B3370" s="834" t="str">
        <f t="shared" si="156"/>
        <v>|||</v>
      </c>
      <c r="H3370" s="835">
        <f t="shared" si="158"/>
        <v>31</v>
      </c>
      <c r="AP3370" s="831" t="str">
        <f t="shared" si="157"/>
        <v/>
      </c>
    </row>
    <row r="3371" spans="2:42">
      <c r="B3371" s="834" t="str">
        <f t="shared" si="156"/>
        <v>|||</v>
      </c>
      <c r="H3371" s="835">
        <f t="shared" si="158"/>
        <v>31</v>
      </c>
      <c r="AP3371" s="831" t="str">
        <f t="shared" si="157"/>
        <v/>
      </c>
    </row>
    <row r="3372" spans="2:42">
      <c r="B3372" s="834" t="str">
        <f t="shared" si="156"/>
        <v>|||</v>
      </c>
      <c r="H3372" s="835">
        <f t="shared" si="158"/>
        <v>31</v>
      </c>
      <c r="AP3372" s="831" t="str">
        <f t="shared" si="157"/>
        <v/>
      </c>
    </row>
    <row r="3373" spans="2:42">
      <c r="B3373" s="834" t="str">
        <f t="shared" si="156"/>
        <v>|||</v>
      </c>
      <c r="H3373" s="835">
        <f t="shared" si="158"/>
        <v>31</v>
      </c>
      <c r="AP3373" s="831" t="str">
        <f t="shared" si="157"/>
        <v/>
      </c>
    </row>
    <row r="3374" spans="2:42">
      <c r="B3374" s="834" t="str">
        <f t="shared" si="156"/>
        <v>|||</v>
      </c>
      <c r="H3374" s="835">
        <f t="shared" si="158"/>
        <v>31</v>
      </c>
      <c r="AP3374" s="831" t="str">
        <f t="shared" si="157"/>
        <v/>
      </c>
    </row>
    <row r="3375" spans="2:42">
      <c r="B3375" s="834" t="str">
        <f t="shared" si="156"/>
        <v>|||</v>
      </c>
      <c r="H3375" s="835">
        <f t="shared" si="158"/>
        <v>31</v>
      </c>
      <c r="AP3375" s="831" t="str">
        <f t="shared" si="157"/>
        <v/>
      </c>
    </row>
    <row r="3376" spans="2:42">
      <c r="B3376" s="834" t="str">
        <f t="shared" si="156"/>
        <v>|||</v>
      </c>
      <c r="H3376" s="835">
        <f t="shared" si="158"/>
        <v>31</v>
      </c>
      <c r="AP3376" s="831" t="str">
        <f t="shared" si="157"/>
        <v/>
      </c>
    </row>
    <row r="3377" spans="2:42">
      <c r="B3377" s="834" t="str">
        <f t="shared" si="156"/>
        <v>|||</v>
      </c>
      <c r="H3377" s="835">
        <f t="shared" si="158"/>
        <v>31</v>
      </c>
      <c r="AP3377" s="831" t="str">
        <f t="shared" si="157"/>
        <v/>
      </c>
    </row>
    <row r="3378" spans="2:42">
      <c r="B3378" s="834" t="str">
        <f t="shared" si="156"/>
        <v>|||</v>
      </c>
      <c r="H3378" s="835">
        <f t="shared" si="158"/>
        <v>31</v>
      </c>
      <c r="AP3378" s="831" t="str">
        <f t="shared" si="157"/>
        <v/>
      </c>
    </row>
    <row r="3379" spans="2:42">
      <c r="B3379" s="834" t="str">
        <f t="shared" si="156"/>
        <v>|||</v>
      </c>
      <c r="H3379" s="835">
        <f t="shared" si="158"/>
        <v>31</v>
      </c>
      <c r="AP3379" s="831" t="str">
        <f t="shared" si="157"/>
        <v/>
      </c>
    </row>
    <row r="3380" spans="2:42">
      <c r="B3380" s="834" t="str">
        <f t="shared" si="156"/>
        <v>|||</v>
      </c>
      <c r="H3380" s="835">
        <f t="shared" si="158"/>
        <v>31</v>
      </c>
      <c r="AP3380" s="831" t="str">
        <f t="shared" si="157"/>
        <v/>
      </c>
    </row>
    <row r="3381" spans="2:42">
      <c r="B3381" s="834" t="str">
        <f t="shared" si="156"/>
        <v>|||</v>
      </c>
      <c r="H3381" s="835">
        <f t="shared" si="158"/>
        <v>31</v>
      </c>
      <c r="AP3381" s="831" t="str">
        <f t="shared" si="157"/>
        <v/>
      </c>
    </row>
    <row r="3382" spans="2:42">
      <c r="B3382" s="834" t="str">
        <f t="shared" si="156"/>
        <v>|||</v>
      </c>
      <c r="H3382" s="835">
        <f t="shared" si="158"/>
        <v>31</v>
      </c>
      <c r="AP3382" s="831" t="str">
        <f t="shared" si="157"/>
        <v/>
      </c>
    </row>
    <row r="3383" spans="2:42">
      <c r="B3383" s="834" t="str">
        <f t="shared" si="156"/>
        <v>|||</v>
      </c>
      <c r="H3383" s="835">
        <f t="shared" si="158"/>
        <v>31</v>
      </c>
      <c r="AP3383" s="831" t="str">
        <f t="shared" si="157"/>
        <v/>
      </c>
    </row>
    <row r="3384" spans="2:42">
      <c r="B3384" s="834" t="str">
        <f t="shared" si="156"/>
        <v>|||</v>
      </c>
      <c r="H3384" s="835">
        <f t="shared" si="158"/>
        <v>31</v>
      </c>
      <c r="AP3384" s="831" t="str">
        <f t="shared" si="157"/>
        <v/>
      </c>
    </row>
    <row r="3385" spans="2:42">
      <c r="B3385" s="834" t="str">
        <f t="shared" si="156"/>
        <v>|||</v>
      </c>
      <c r="H3385" s="835">
        <f t="shared" si="158"/>
        <v>31</v>
      </c>
      <c r="AP3385" s="831" t="str">
        <f t="shared" si="157"/>
        <v/>
      </c>
    </row>
    <row r="3386" spans="2:42">
      <c r="B3386" s="834" t="str">
        <f t="shared" si="156"/>
        <v>|||</v>
      </c>
      <c r="H3386" s="835">
        <f t="shared" si="158"/>
        <v>31</v>
      </c>
      <c r="AP3386" s="831" t="str">
        <f t="shared" si="157"/>
        <v/>
      </c>
    </row>
    <row r="3387" spans="2:42">
      <c r="B3387" s="834" t="str">
        <f t="shared" si="156"/>
        <v>|||</v>
      </c>
      <c r="H3387" s="835">
        <f t="shared" si="158"/>
        <v>31</v>
      </c>
      <c r="AP3387" s="831" t="str">
        <f t="shared" si="157"/>
        <v/>
      </c>
    </row>
    <row r="3388" spans="2:42">
      <c r="B3388" s="834" t="str">
        <f t="shared" si="156"/>
        <v>|||</v>
      </c>
      <c r="H3388" s="835">
        <f t="shared" si="158"/>
        <v>31</v>
      </c>
      <c r="AP3388" s="831" t="str">
        <f t="shared" si="157"/>
        <v/>
      </c>
    </row>
    <row r="3389" spans="2:42">
      <c r="B3389" s="834" t="str">
        <f t="shared" si="156"/>
        <v>|||</v>
      </c>
      <c r="H3389" s="835">
        <f t="shared" si="158"/>
        <v>31</v>
      </c>
      <c r="AP3389" s="831" t="str">
        <f t="shared" si="157"/>
        <v/>
      </c>
    </row>
    <row r="3390" spans="2:42">
      <c r="B3390" s="834" t="str">
        <f t="shared" si="156"/>
        <v>|||</v>
      </c>
      <c r="H3390" s="835">
        <f t="shared" si="158"/>
        <v>31</v>
      </c>
      <c r="AP3390" s="831" t="str">
        <f t="shared" si="157"/>
        <v/>
      </c>
    </row>
    <row r="3391" spans="2:42">
      <c r="B3391" s="834" t="str">
        <f t="shared" si="156"/>
        <v>|||</v>
      </c>
      <c r="H3391" s="835">
        <f t="shared" si="158"/>
        <v>31</v>
      </c>
      <c r="AP3391" s="831" t="str">
        <f t="shared" si="157"/>
        <v/>
      </c>
    </row>
    <row r="3392" spans="2:42">
      <c r="B3392" s="834" t="str">
        <f t="shared" si="156"/>
        <v>|||</v>
      </c>
      <c r="H3392" s="835">
        <f t="shared" si="158"/>
        <v>31</v>
      </c>
      <c r="AP3392" s="831" t="str">
        <f t="shared" si="157"/>
        <v/>
      </c>
    </row>
    <row r="3393" spans="2:42">
      <c r="B3393" s="834" t="str">
        <f t="shared" si="156"/>
        <v>|||</v>
      </c>
      <c r="H3393" s="835">
        <f t="shared" si="158"/>
        <v>31</v>
      </c>
      <c r="AP3393" s="831" t="str">
        <f t="shared" si="157"/>
        <v/>
      </c>
    </row>
    <row r="3394" spans="2:42">
      <c r="B3394" s="834" t="str">
        <f t="shared" si="156"/>
        <v>|||</v>
      </c>
      <c r="H3394" s="835">
        <f t="shared" si="158"/>
        <v>31</v>
      </c>
      <c r="AP3394" s="831" t="str">
        <f t="shared" si="157"/>
        <v/>
      </c>
    </row>
    <row r="3395" spans="2:42">
      <c r="B3395" s="834" t="str">
        <f t="shared" ref="B3395:B3458" si="159">C3395&amp;"|"&amp;D3395&amp;"|"&amp;E3395&amp;"|"&amp;F3395</f>
        <v>|||</v>
      </c>
      <c r="H3395" s="835">
        <f t="shared" si="158"/>
        <v>31</v>
      </c>
      <c r="AP3395" s="831" t="str">
        <f t="shared" ref="AP3395:AP3458" si="160">IF(AX3395&lt;&gt;"",IF(OR(AX3395=3,AX3395=4),"Equity","Debt"),"")</f>
        <v/>
      </c>
    </row>
    <row r="3396" spans="2:42">
      <c r="B3396" s="834" t="str">
        <f t="shared" si="159"/>
        <v>|||</v>
      </c>
      <c r="H3396" s="835">
        <f t="shared" ref="H3396:H3459" si="161">EOMONTH(L3396,0)</f>
        <v>31</v>
      </c>
      <c r="AP3396" s="831" t="str">
        <f t="shared" si="160"/>
        <v/>
      </c>
    </row>
    <row r="3397" spans="2:42">
      <c r="B3397" s="834" t="str">
        <f t="shared" si="159"/>
        <v>|||</v>
      </c>
      <c r="H3397" s="835">
        <f t="shared" si="161"/>
        <v>31</v>
      </c>
      <c r="AP3397" s="831" t="str">
        <f t="shared" si="160"/>
        <v/>
      </c>
    </row>
    <row r="3398" spans="2:42">
      <c r="B3398" s="834" t="str">
        <f t="shared" si="159"/>
        <v>|||</v>
      </c>
      <c r="H3398" s="835">
        <f t="shared" si="161"/>
        <v>31</v>
      </c>
      <c r="AP3398" s="831" t="str">
        <f t="shared" si="160"/>
        <v/>
      </c>
    </row>
    <row r="3399" spans="2:42">
      <c r="B3399" s="834" t="str">
        <f t="shared" si="159"/>
        <v>|||</v>
      </c>
      <c r="H3399" s="835">
        <f t="shared" si="161"/>
        <v>31</v>
      </c>
      <c r="AP3399" s="831" t="str">
        <f t="shared" si="160"/>
        <v/>
      </c>
    </row>
    <row r="3400" spans="2:42">
      <c r="B3400" s="834" t="str">
        <f t="shared" si="159"/>
        <v>|||</v>
      </c>
      <c r="H3400" s="835">
        <f t="shared" si="161"/>
        <v>31</v>
      </c>
      <c r="AP3400" s="831" t="str">
        <f t="shared" si="160"/>
        <v/>
      </c>
    </row>
    <row r="3401" spans="2:42">
      <c r="B3401" s="834" t="str">
        <f t="shared" si="159"/>
        <v>|||</v>
      </c>
      <c r="H3401" s="835">
        <f t="shared" si="161"/>
        <v>31</v>
      </c>
      <c r="AP3401" s="831" t="str">
        <f t="shared" si="160"/>
        <v/>
      </c>
    </row>
    <row r="3402" spans="2:42">
      <c r="B3402" s="834" t="str">
        <f t="shared" si="159"/>
        <v>|||</v>
      </c>
      <c r="H3402" s="835">
        <f t="shared" si="161"/>
        <v>31</v>
      </c>
      <c r="AP3402" s="831" t="str">
        <f t="shared" si="160"/>
        <v/>
      </c>
    </row>
    <row r="3403" spans="2:42">
      <c r="B3403" s="834" t="str">
        <f t="shared" si="159"/>
        <v>|||</v>
      </c>
      <c r="H3403" s="835">
        <f t="shared" si="161"/>
        <v>31</v>
      </c>
      <c r="AP3403" s="831" t="str">
        <f t="shared" si="160"/>
        <v/>
      </c>
    </row>
    <row r="3404" spans="2:42">
      <c r="B3404" s="834" t="str">
        <f t="shared" si="159"/>
        <v>|||</v>
      </c>
      <c r="H3404" s="835">
        <f t="shared" si="161"/>
        <v>31</v>
      </c>
      <c r="AP3404" s="831" t="str">
        <f t="shared" si="160"/>
        <v/>
      </c>
    </row>
    <row r="3405" spans="2:42">
      <c r="B3405" s="834" t="str">
        <f t="shared" si="159"/>
        <v>|||</v>
      </c>
      <c r="H3405" s="835">
        <f t="shared" si="161"/>
        <v>31</v>
      </c>
      <c r="AP3405" s="831" t="str">
        <f t="shared" si="160"/>
        <v/>
      </c>
    </row>
    <row r="3406" spans="2:42">
      <c r="B3406" s="834" t="str">
        <f t="shared" si="159"/>
        <v>|||</v>
      </c>
      <c r="H3406" s="835">
        <f t="shared" si="161"/>
        <v>31</v>
      </c>
      <c r="AP3406" s="831" t="str">
        <f t="shared" si="160"/>
        <v/>
      </c>
    </row>
    <row r="3407" spans="2:42">
      <c r="B3407" s="834" t="str">
        <f t="shared" si="159"/>
        <v>|||</v>
      </c>
      <c r="H3407" s="835">
        <f t="shared" si="161"/>
        <v>31</v>
      </c>
      <c r="AP3407" s="831" t="str">
        <f t="shared" si="160"/>
        <v/>
      </c>
    </row>
    <row r="3408" spans="2:42">
      <c r="B3408" s="834" t="str">
        <f t="shared" si="159"/>
        <v>|||</v>
      </c>
      <c r="H3408" s="835">
        <f t="shared" si="161"/>
        <v>31</v>
      </c>
      <c r="AP3408" s="831" t="str">
        <f t="shared" si="160"/>
        <v/>
      </c>
    </row>
    <row r="3409" spans="2:42">
      <c r="B3409" s="834" t="str">
        <f t="shared" si="159"/>
        <v>|||</v>
      </c>
      <c r="H3409" s="835">
        <f t="shared" si="161"/>
        <v>31</v>
      </c>
      <c r="AP3409" s="831" t="str">
        <f t="shared" si="160"/>
        <v/>
      </c>
    </row>
    <row r="3410" spans="2:42">
      <c r="B3410" s="834" t="str">
        <f t="shared" si="159"/>
        <v>|||</v>
      </c>
      <c r="H3410" s="835">
        <f t="shared" si="161"/>
        <v>31</v>
      </c>
      <c r="AP3410" s="831" t="str">
        <f t="shared" si="160"/>
        <v/>
      </c>
    </row>
    <row r="3411" spans="2:42">
      <c r="B3411" s="834" t="str">
        <f t="shared" si="159"/>
        <v>|||</v>
      </c>
      <c r="H3411" s="835">
        <f t="shared" si="161"/>
        <v>31</v>
      </c>
      <c r="AP3411" s="831" t="str">
        <f t="shared" si="160"/>
        <v/>
      </c>
    </row>
    <row r="3412" spans="2:42">
      <c r="B3412" s="834" t="str">
        <f t="shared" si="159"/>
        <v>|||</v>
      </c>
      <c r="H3412" s="835">
        <f t="shared" si="161"/>
        <v>31</v>
      </c>
      <c r="AP3412" s="831" t="str">
        <f t="shared" si="160"/>
        <v/>
      </c>
    </row>
    <row r="3413" spans="2:42">
      <c r="B3413" s="834" t="str">
        <f t="shared" si="159"/>
        <v>|||</v>
      </c>
      <c r="H3413" s="835">
        <f t="shared" si="161"/>
        <v>31</v>
      </c>
      <c r="AP3413" s="831" t="str">
        <f t="shared" si="160"/>
        <v/>
      </c>
    </row>
    <row r="3414" spans="2:42">
      <c r="B3414" s="834" t="str">
        <f t="shared" si="159"/>
        <v>|||</v>
      </c>
      <c r="H3414" s="835">
        <f t="shared" si="161"/>
        <v>31</v>
      </c>
      <c r="AP3414" s="831" t="str">
        <f t="shared" si="160"/>
        <v/>
      </c>
    </row>
    <row r="3415" spans="2:42">
      <c r="B3415" s="834" t="str">
        <f t="shared" si="159"/>
        <v>|||</v>
      </c>
      <c r="H3415" s="835">
        <f t="shared" si="161"/>
        <v>31</v>
      </c>
      <c r="AP3415" s="831" t="str">
        <f t="shared" si="160"/>
        <v/>
      </c>
    </row>
    <row r="3416" spans="2:42">
      <c r="B3416" s="834" t="str">
        <f t="shared" si="159"/>
        <v>|||</v>
      </c>
      <c r="H3416" s="835">
        <f t="shared" si="161"/>
        <v>31</v>
      </c>
      <c r="AP3416" s="831" t="str">
        <f t="shared" si="160"/>
        <v/>
      </c>
    </row>
    <row r="3417" spans="2:42">
      <c r="B3417" s="834" t="str">
        <f t="shared" si="159"/>
        <v>|||</v>
      </c>
      <c r="H3417" s="835">
        <f t="shared" si="161"/>
        <v>31</v>
      </c>
      <c r="AP3417" s="831" t="str">
        <f t="shared" si="160"/>
        <v/>
      </c>
    </row>
    <row r="3418" spans="2:42">
      <c r="B3418" s="834" t="str">
        <f t="shared" si="159"/>
        <v>|||</v>
      </c>
      <c r="H3418" s="835">
        <f t="shared" si="161"/>
        <v>31</v>
      </c>
      <c r="AP3418" s="831" t="str">
        <f t="shared" si="160"/>
        <v/>
      </c>
    </row>
    <row r="3419" spans="2:42">
      <c r="B3419" s="834" t="str">
        <f t="shared" si="159"/>
        <v>|||</v>
      </c>
      <c r="H3419" s="835">
        <f t="shared" si="161"/>
        <v>31</v>
      </c>
      <c r="AP3419" s="831" t="str">
        <f t="shared" si="160"/>
        <v/>
      </c>
    </row>
    <row r="3420" spans="2:42">
      <c r="B3420" s="834" t="str">
        <f t="shared" si="159"/>
        <v>|||</v>
      </c>
      <c r="H3420" s="835">
        <f t="shared" si="161"/>
        <v>31</v>
      </c>
      <c r="AP3420" s="831" t="str">
        <f t="shared" si="160"/>
        <v/>
      </c>
    </row>
    <row r="3421" spans="2:42">
      <c r="B3421" s="834" t="str">
        <f t="shared" si="159"/>
        <v>|||</v>
      </c>
      <c r="H3421" s="835">
        <f t="shared" si="161"/>
        <v>31</v>
      </c>
      <c r="AP3421" s="831" t="str">
        <f t="shared" si="160"/>
        <v/>
      </c>
    </row>
    <row r="3422" spans="2:42">
      <c r="B3422" s="834" t="str">
        <f t="shared" si="159"/>
        <v>|||</v>
      </c>
      <c r="H3422" s="835">
        <f t="shared" si="161"/>
        <v>31</v>
      </c>
      <c r="AP3422" s="831" t="str">
        <f t="shared" si="160"/>
        <v/>
      </c>
    </row>
    <row r="3423" spans="2:42">
      <c r="B3423" s="834" t="str">
        <f t="shared" si="159"/>
        <v>|||</v>
      </c>
      <c r="H3423" s="835">
        <f t="shared" si="161"/>
        <v>31</v>
      </c>
      <c r="AP3423" s="831" t="str">
        <f t="shared" si="160"/>
        <v/>
      </c>
    </row>
    <row r="3424" spans="2:42">
      <c r="B3424" s="834" t="str">
        <f t="shared" si="159"/>
        <v>|||</v>
      </c>
      <c r="H3424" s="835">
        <f t="shared" si="161"/>
        <v>31</v>
      </c>
      <c r="AP3424" s="831" t="str">
        <f t="shared" si="160"/>
        <v/>
      </c>
    </row>
    <row r="3425" spans="2:42">
      <c r="B3425" s="834" t="str">
        <f t="shared" si="159"/>
        <v>|||</v>
      </c>
      <c r="H3425" s="835">
        <f t="shared" si="161"/>
        <v>31</v>
      </c>
      <c r="AP3425" s="831" t="str">
        <f t="shared" si="160"/>
        <v/>
      </c>
    </row>
    <row r="3426" spans="2:42">
      <c r="B3426" s="834" t="str">
        <f t="shared" si="159"/>
        <v>|||</v>
      </c>
      <c r="H3426" s="835">
        <f t="shared" si="161"/>
        <v>31</v>
      </c>
      <c r="AP3426" s="831" t="str">
        <f t="shared" si="160"/>
        <v/>
      </c>
    </row>
    <row r="3427" spans="2:42">
      <c r="B3427" s="834" t="str">
        <f t="shared" si="159"/>
        <v>|||</v>
      </c>
      <c r="H3427" s="835">
        <f t="shared" si="161"/>
        <v>31</v>
      </c>
      <c r="AP3427" s="831" t="str">
        <f t="shared" si="160"/>
        <v/>
      </c>
    </row>
    <row r="3428" spans="2:42">
      <c r="B3428" s="834" t="str">
        <f t="shared" si="159"/>
        <v>|||</v>
      </c>
      <c r="H3428" s="835">
        <f t="shared" si="161"/>
        <v>31</v>
      </c>
      <c r="AP3428" s="831" t="str">
        <f t="shared" si="160"/>
        <v/>
      </c>
    </row>
    <row r="3429" spans="2:42">
      <c r="B3429" s="834" t="str">
        <f t="shared" si="159"/>
        <v>|||</v>
      </c>
      <c r="H3429" s="835">
        <f t="shared" si="161"/>
        <v>31</v>
      </c>
      <c r="AP3429" s="831" t="str">
        <f t="shared" si="160"/>
        <v/>
      </c>
    </row>
    <row r="3430" spans="2:42">
      <c r="B3430" s="834" t="str">
        <f t="shared" si="159"/>
        <v>|||</v>
      </c>
      <c r="H3430" s="835">
        <f t="shared" si="161"/>
        <v>31</v>
      </c>
      <c r="AP3430" s="831" t="str">
        <f t="shared" si="160"/>
        <v/>
      </c>
    </row>
    <row r="3431" spans="2:42">
      <c r="B3431" s="834" t="str">
        <f t="shared" si="159"/>
        <v>|||</v>
      </c>
      <c r="H3431" s="835">
        <f t="shared" si="161"/>
        <v>31</v>
      </c>
      <c r="AP3431" s="831" t="str">
        <f t="shared" si="160"/>
        <v/>
      </c>
    </row>
    <row r="3432" spans="2:42">
      <c r="B3432" s="834" t="str">
        <f t="shared" si="159"/>
        <v>|||</v>
      </c>
      <c r="H3432" s="835">
        <f t="shared" si="161"/>
        <v>31</v>
      </c>
      <c r="AP3432" s="831" t="str">
        <f t="shared" si="160"/>
        <v/>
      </c>
    </row>
    <row r="3433" spans="2:42">
      <c r="B3433" s="834" t="str">
        <f t="shared" si="159"/>
        <v>|||</v>
      </c>
      <c r="H3433" s="835">
        <f t="shared" si="161"/>
        <v>31</v>
      </c>
      <c r="AP3433" s="831" t="str">
        <f t="shared" si="160"/>
        <v/>
      </c>
    </row>
    <row r="3434" spans="2:42">
      <c r="B3434" s="834" t="str">
        <f t="shared" si="159"/>
        <v>|||</v>
      </c>
      <c r="H3434" s="835">
        <f t="shared" si="161"/>
        <v>31</v>
      </c>
      <c r="AP3434" s="831" t="str">
        <f t="shared" si="160"/>
        <v/>
      </c>
    </row>
    <row r="3435" spans="2:42">
      <c r="B3435" s="834" t="str">
        <f t="shared" si="159"/>
        <v>|||</v>
      </c>
      <c r="H3435" s="835">
        <f t="shared" si="161"/>
        <v>31</v>
      </c>
      <c r="AP3435" s="831" t="str">
        <f t="shared" si="160"/>
        <v/>
      </c>
    </row>
    <row r="3436" spans="2:42">
      <c r="B3436" s="834" t="str">
        <f t="shared" si="159"/>
        <v>|||</v>
      </c>
      <c r="H3436" s="835">
        <f t="shared" si="161"/>
        <v>31</v>
      </c>
      <c r="AP3436" s="831" t="str">
        <f t="shared" si="160"/>
        <v/>
      </c>
    </row>
    <row r="3437" spans="2:42">
      <c r="B3437" s="834" t="str">
        <f t="shared" si="159"/>
        <v>|||</v>
      </c>
      <c r="H3437" s="835">
        <f t="shared" si="161"/>
        <v>31</v>
      </c>
      <c r="AP3437" s="831" t="str">
        <f t="shared" si="160"/>
        <v/>
      </c>
    </row>
    <row r="3438" spans="2:42">
      <c r="B3438" s="834" t="str">
        <f t="shared" si="159"/>
        <v>|||</v>
      </c>
      <c r="H3438" s="835">
        <f t="shared" si="161"/>
        <v>31</v>
      </c>
      <c r="AP3438" s="831" t="str">
        <f t="shared" si="160"/>
        <v/>
      </c>
    </row>
    <row r="3439" spans="2:42">
      <c r="B3439" s="834" t="str">
        <f t="shared" si="159"/>
        <v>|||</v>
      </c>
      <c r="H3439" s="835">
        <f t="shared" si="161"/>
        <v>31</v>
      </c>
      <c r="AP3439" s="831" t="str">
        <f t="shared" si="160"/>
        <v/>
      </c>
    </row>
    <row r="3440" spans="2:42">
      <c r="B3440" s="834" t="str">
        <f t="shared" si="159"/>
        <v>|||</v>
      </c>
      <c r="H3440" s="835">
        <f t="shared" si="161"/>
        <v>31</v>
      </c>
      <c r="AP3440" s="831" t="str">
        <f t="shared" si="160"/>
        <v/>
      </c>
    </row>
    <row r="3441" spans="2:42">
      <c r="B3441" s="834" t="str">
        <f t="shared" si="159"/>
        <v>|||</v>
      </c>
      <c r="H3441" s="835">
        <f t="shared" si="161"/>
        <v>31</v>
      </c>
      <c r="AP3441" s="831" t="str">
        <f t="shared" si="160"/>
        <v/>
      </c>
    </row>
    <row r="3442" spans="2:42">
      <c r="B3442" s="834" t="str">
        <f t="shared" si="159"/>
        <v>|||</v>
      </c>
      <c r="H3442" s="835">
        <f t="shared" si="161"/>
        <v>31</v>
      </c>
      <c r="AP3442" s="831" t="str">
        <f t="shared" si="160"/>
        <v/>
      </c>
    </row>
    <row r="3443" spans="2:42">
      <c r="B3443" s="834" t="str">
        <f t="shared" si="159"/>
        <v>|||</v>
      </c>
      <c r="H3443" s="835">
        <f t="shared" si="161"/>
        <v>31</v>
      </c>
      <c r="AP3443" s="831" t="str">
        <f t="shared" si="160"/>
        <v/>
      </c>
    </row>
    <row r="3444" spans="2:42">
      <c r="B3444" s="834" t="str">
        <f t="shared" si="159"/>
        <v>|||</v>
      </c>
      <c r="H3444" s="835">
        <f t="shared" si="161"/>
        <v>31</v>
      </c>
      <c r="AP3444" s="831" t="str">
        <f t="shared" si="160"/>
        <v/>
      </c>
    </row>
    <row r="3445" spans="2:42">
      <c r="B3445" s="834" t="str">
        <f t="shared" si="159"/>
        <v>|||</v>
      </c>
      <c r="H3445" s="835">
        <f t="shared" si="161"/>
        <v>31</v>
      </c>
      <c r="AP3445" s="831" t="str">
        <f t="shared" si="160"/>
        <v/>
      </c>
    </row>
    <row r="3446" spans="2:42">
      <c r="B3446" s="834" t="str">
        <f t="shared" si="159"/>
        <v>|||</v>
      </c>
      <c r="H3446" s="835">
        <f t="shared" si="161"/>
        <v>31</v>
      </c>
      <c r="AP3446" s="831" t="str">
        <f t="shared" si="160"/>
        <v/>
      </c>
    </row>
    <row r="3447" spans="2:42">
      <c r="B3447" s="834" t="str">
        <f t="shared" si="159"/>
        <v>|||</v>
      </c>
      <c r="H3447" s="835">
        <f t="shared" si="161"/>
        <v>31</v>
      </c>
      <c r="AP3447" s="831" t="str">
        <f t="shared" si="160"/>
        <v/>
      </c>
    </row>
    <row r="3448" spans="2:42">
      <c r="B3448" s="834" t="str">
        <f t="shared" si="159"/>
        <v>|||</v>
      </c>
      <c r="H3448" s="835">
        <f t="shared" si="161"/>
        <v>31</v>
      </c>
      <c r="AP3448" s="831" t="str">
        <f t="shared" si="160"/>
        <v/>
      </c>
    </row>
    <row r="3449" spans="2:42">
      <c r="B3449" s="834" t="str">
        <f t="shared" si="159"/>
        <v>|||</v>
      </c>
      <c r="H3449" s="835">
        <f t="shared" si="161"/>
        <v>31</v>
      </c>
      <c r="AP3449" s="831" t="str">
        <f t="shared" si="160"/>
        <v/>
      </c>
    </row>
    <row r="3450" spans="2:42">
      <c r="B3450" s="834" t="str">
        <f t="shared" si="159"/>
        <v>|||</v>
      </c>
      <c r="H3450" s="835">
        <f t="shared" si="161"/>
        <v>31</v>
      </c>
      <c r="AP3450" s="831" t="str">
        <f t="shared" si="160"/>
        <v/>
      </c>
    </row>
    <row r="3451" spans="2:42">
      <c r="B3451" s="834" t="str">
        <f t="shared" si="159"/>
        <v>|||</v>
      </c>
      <c r="H3451" s="835">
        <f t="shared" si="161"/>
        <v>31</v>
      </c>
      <c r="AP3451" s="831" t="str">
        <f t="shared" si="160"/>
        <v/>
      </c>
    </row>
    <row r="3452" spans="2:42">
      <c r="B3452" s="834" t="str">
        <f t="shared" si="159"/>
        <v>|||</v>
      </c>
      <c r="H3452" s="835">
        <f t="shared" si="161"/>
        <v>31</v>
      </c>
      <c r="AP3452" s="831" t="str">
        <f t="shared" si="160"/>
        <v/>
      </c>
    </row>
    <row r="3453" spans="2:42">
      <c r="B3453" s="834" t="str">
        <f t="shared" si="159"/>
        <v>|||</v>
      </c>
      <c r="H3453" s="835">
        <f t="shared" si="161"/>
        <v>31</v>
      </c>
      <c r="AP3453" s="831" t="str">
        <f t="shared" si="160"/>
        <v/>
      </c>
    </row>
    <row r="3454" spans="2:42">
      <c r="B3454" s="834" t="str">
        <f t="shared" si="159"/>
        <v>|||</v>
      </c>
      <c r="H3454" s="835">
        <f t="shared" si="161"/>
        <v>31</v>
      </c>
      <c r="AP3454" s="831" t="str">
        <f t="shared" si="160"/>
        <v/>
      </c>
    </row>
    <row r="3455" spans="2:42">
      <c r="B3455" s="834" t="str">
        <f t="shared" si="159"/>
        <v>|||</v>
      </c>
      <c r="H3455" s="835">
        <f t="shared" si="161"/>
        <v>31</v>
      </c>
      <c r="AP3455" s="831" t="str">
        <f t="shared" si="160"/>
        <v/>
      </c>
    </row>
    <row r="3456" spans="2:42">
      <c r="B3456" s="834" t="str">
        <f t="shared" si="159"/>
        <v>|||</v>
      </c>
      <c r="H3456" s="835">
        <f t="shared" si="161"/>
        <v>31</v>
      </c>
      <c r="AP3456" s="831" t="str">
        <f t="shared" si="160"/>
        <v/>
      </c>
    </row>
    <row r="3457" spans="2:42">
      <c r="B3457" s="834" t="str">
        <f t="shared" si="159"/>
        <v>|||</v>
      </c>
      <c r="H3457" s="835">
        <f t="shared" si="161"/>
        <v>31</v>
      </c>
      <c r="AP3457" s="831" t="str">
        <f t="shared" si="160"/>
        <v/>
      </c>
    </row>
    <row r="3458" spans="2:42">
      <c r="B3458" s="834" t="str">
        <f t="shared" si="159"/>
        <v>|||</v>
      </c>
      <c r="H3458" s="835">
        <f t="shared" si="161"/>
        <v>31</v>
      </c>
      <c r="AP3458" s="831" t="str">
        <f t="shared" si="160"/>
        <v/>
      </c>
    </row>
    <row r="3459" spans="2:42">
      <c r="B3459" s="834" t="str">
        <f t="shared" ref="B3459:B3522" si="162">C3459&amp;"|"&amp;D3459&amp;"|"&amp;E3459&amp;"|"&amp;F3459</f>
        <v>|||</v>
      </c>
      <c r="H3459" s="835">
        <f t="shared" si="161"/>
        <v>31</v>
      </c>
      <c r="AP3459" s="831" t="str">
        <f t="shared" ref="AP3459:AP3522" si="163">IF(AX3459&lt;&gt;"",IF(OR(AX3459=3,AX3459=4),"Equity","Debt"),"")</f>
        <v/>
      </c>
    </row>
    <row r="3460" spans="2:42">
      <c r="B3460" s="834" t="str">
        <f t="shared" si="162"/>
        <v>|||</v>
      </c>
      <c r="H3460" s="835">
        <f t="shared" ref="H3460:H3523" si="164">EOMONTH(L3460,0)</f>
        <v>31</v>
      </c>
      <c r="AP3460" s="831" t="str">
        <f t="shared" si="163"/>
        <v/>
      </c>
    </row>
    <row r="3461" spans="2:42">
      <c r="B3461" s="834" t="str">
        <f t="shared" si="162"/>
        <v>|||</v>
      </c>
      <c r="H3461" s="835">
        <f t="shared" si="164"/>
        <v>31</v>
      </c>
      <c r="AP3461" s="831" t="str">
        <f t="shared" si="163"/>
        <v/>
      </c>
    </row>
    <row r="3462" spans="2:42">
      <c r="B3462" s="834" t="str">
        <f t="shared" si="162"/>
        <v>|||</v>
      </c>
      <c r="H3462" s="835">
        <f t="shared" si="164"/>
        <v>31</v>
      </c>
      <c r="AP3462" s="831" t="str">
        <f t="shared" si="163"/>
        <v/>
      </c>
    </row>
    <row r="3463" spans="2:42">
      <c r="B3463" s="834" t="str">
        <f t="shared" si="162"/>
        <v>|||</v>
      </c>
      <c r="H3463" s="835">
        <f t="shared" si="164"/>
        <v>31</v>
      </c>
      <c r="AP3463" s="831" t="str">
        <f t="shared" si="163"/>
        <v/>
      </c>
    </row>
    <row r="3464" spans="2:42">
      <c r="B3464" s="834" t="str">
        <f t="shared" si="162"/>
        <v>|||</v>
      </c>
      <c r="H3464" s="835">
        <f t="shared" si="164"/>
        <v>31</v>
      </c>
      <c r="AP3464" s="831" t="str">
        <f t="shared" si="163"/>
        <v/>
      </c>
    </row>
    <row r="3465" spans="2:42">
      <c r="B3465" s="834" t="str">
        <f t="shared" si="162"/>
        <v>|||</v>
      </c>
      <c r="H3465" s="835">
        <f t="shared" si="164"/>
        <v>31</v>
      </c>
      <c r="AP3465" s="831" t="str">
        <f t="shared" si="163"/>
        <v/>
      </c>
    </row>
    <row r="3466" spans="2:42">
      <c r="B3466" s="834" t="str">
        <f t="shared" si="162"/>
        <v>|||</v>
      </c>
      <c r="H3466" s="835">
        <f t="shared" si="164"/>
        <v>31</v>
      </c>
      <c r="AP3466" s="831" t="str">
        <f t="shared" si="163"/>
        <v/>
      </c>
    </row>
    <row r="3467" spans="2:42">
      <c r="B3467" s="834" t="str">
        <f t="shared" si="162"/>
        <v>|||</v>
      </c>
      <c r="H3467" s="835">
        <f t="shared" si="164"/>
        <v>31</v>
      </c>
      <c r="AP3467" s="831" t="str">
        <f t="shared" si="163"/>
        <v/>
      </c>
    </row>
    <row r="3468" spans="2:42">
      <c r="B3468" s="834" t="str">
        <f t="shared" si="162"/>
        <v>|||</v>
      </c>
      <c r="H3468" s="835">
        <f t="shared" si="164"/>
        <v>31</v>
      </c>
      <c r="AP3468" s="831" t="str">
        <f t="shared" si="163"/>
        <v/>
      </c>
    </row>
    <row r="3469" spans="2:42">
      <c r="B3469" s="834" t="str">
        <f t="shared" si="162"/>
        <v>|||</v>
      </c>
      <c r="H3469" s="835">
        <f t="shared" si="164"/>
        <v>31</v>
      </c>
      <c r="AP3469" s="831" t="str">
        <f t="shared" si="163"/>
        <v/>
      </c>
    </row>
    <row r="3470" spans="2:42">
      <c r="B3470" s="834" t="str">
        <f t="shared" si="162"/>
        <v>|||</v>
      </c>
      <c r="H3470" s="835">
        <f t="shared" si="164"/>
        <v>31</v>
      </c>
      <c r="AP3470" s="831" t="str">
        <f t="shared" si="163"/>
        <v/>
      </c>
    </row>
    <row r="3471" spans="2:42">
      <c r="B3471" s="834" t="str">
        <f t="shared" si="162"/>
        <v>|||</v>
      </c>
      <c r="H3471" s="835">
        <f t="shared" si="164"/>
        <v>31</v>
      </c>
      <c r="AP3471" s="831" t="str">
        <f t="shared" si="163"/>
        <v/>
      </c>
    </row>
    <row r="3472" spans="2:42">
      <c r="B3472" s="834" t="str">
        <f t="shared" si="162"/>
        <v>|||</v>
      </c>
      <c r="H3472" s="835">
        <f t="shared" si="164"/>
        <v>31</v>
      </c>
      <c r="AP3472" s="831" t="str">
        <f t="shared" si="163"/>
        <v/>
      </c>
    </row>
    <row r="3473" spans="2:42">
      <c r="B3473" s="834" t="str">
        <f t="shared" si="162"/>
        <v>|||</v>
      </c>
      <c r="H3473" s="835">
        <f t="shared" si="164"/>
        <v>31</v>
      </c>
      <c r="AP3473" s="831" t="str">
        <f t="shared" si="163"/>
        <v/>
      </c>
    </row>
    <row r="3474" spans="2:42">
      <c r="B3474" s="834" t="str">
        <f t="shared" si="162"/>
        <v>|||</v>
      </c>
      <c r="H3474" s="835">
        <f t="shared" si="164"/>
        <v>31</v>
      </c>
      <c r="AP3474" s="831" t="str">
        <f t="shared" si="163"/>
        <v/>
      </c>
    </row>
    <row r="3475" spans="2:42">
      <c r="B3475" s="834" t="str">
        <f t="shared" si="162"/>
        <v>|||</v>
      </c>
      <c r="H3475" s="835">
        <f t="shared" si="164"/>
        <v>31</v>
      </c>
      <c r="AP3475" s="831" t="str">
        <f t="shared" si="163"/>
        <v/>
      </c>
    </row>
    <row r="3476" spans="2:42">
      <c r="B3476" s="834" t="str">
        <f t="shared" si="162"/>
        <v>|||</v>
      </c>
      <c r="H3476" s="835">
        <f t="shared" si="164"/>
        <v>31</v>
      </c>
      <c r="AP3476" s="831" t="str">
        <f t="shared" si="163"/>
        <v/>
      </c>
    </row>
    <row r="3477" spans="2:42">
      <c r="B3477" s="834" t="str">
        <f t="shared" si="162"/>
        <v>|||</v>
      </c>
      <c r="H3477" s="835">
        <f t="shared" si="164"/>
        <v>31</v>
      </c>
      <c r="AP3477" s="831" t="str">
        <f t="shared" si="163"/>
        <v/>
      </c>
    </row>
    <row r="3478" spans="2:42">
      <c r="B3478" s="834" t="str">
        <f t="shared" si="162"/>
        <v>|||</v>
      </c>
      <c r="H3478" s="835">
        <f t="shared" si="164"/>
        <v>31</v>
      </c>
      <c r="AP3478" s="831" t="str">
        <f t="shared" si="163"/>
        <v/>
      </c>
    </row>
    <row r="3479" spans="2:42">
      <c r="B3479" s="834" t="str">
        <f t="shared" si="162"/>
        <v>|||</v>
      </c>
      <c r="H3479" s="835">
        <f t="shared" si="164"/>
        <v>31</v>
      </c>
      <c r="AP3479" s="831" t="str">
        <f t="shared" si="163"/>
        <v/>
      </c>
    </row>
    <row r="3480" spans="2:42">
      <c r="B3480" s="834" t="str">
        <f t="shared" si="162"/>
        <v>|||</v>
      </c>
      <c r="H3480" s="835">
        <f t="shared" si="164"/>
        <v>31</v>
      </c>
      <c r="AP3480" s="831" t="str">
        <f t="shared" si="163"/>
        <v/>
      </c>
    </row>
    <row r="3481" spans="2:42">
      <c r="B3481" s="834" t="str">
        <f t="shared" si="162"/>
        <v>|||</v>
      </c>
      <c r="H3481" s="835">
        <f t="shared" si="164"/>
        <v>31</v>
      </c>
      <c r="AP3481" s="831" t="str">
        <f t="shared" si="163"/>
        <v/>
      </c>
    </row>
    <row r="3482" spans="2:42">
      <c r="B3482" s="834" t="str">
        <f t="shared" si="162"/>
        <v>|||</v>
      </c>
      <c r="H3482" s="835">
        <f t="shared" si="164"/>
        <v>31</v>
      </c>
      <c r="AP3482" s="831" t="str">
        <f t="shared" si="163"/>
        <v/>
      </c>
    </row>
    <row r="3483" spans="2:42">
      <c r="B3483" s="834" t="str">
        <f t="shared" si="162"/>
        <v>|||</v>
      </c>
      <c r="H3483" s="835">
        <f t="shared" si="164"/>
        <v>31</v>
      </c>
      <c r="AP3483" s="831" t="str">
        <f t="shared" si="163"/>
        <v/>
      </c>
    </row>
    <row r="3484" spans="2:42">
      <c r="B3484" s="834" t="str">
        <f t="shared" si="162"/>
        <v>|||</v>
      </c>
      <c r="H3484" s="835">
        <f t="shared" si="164"/>
        <v>31</v>
      </c>
      <c r="AP3484" s="831" t="str">
        <f t="shared" si="163"/>
        <v/>
      </c>
    </row>
    <row r="3485" spans="2:42">
      <c r="B3485" s="834" t="str">
        <f t="shared" si="162"/>
        <v>|||</v>
      </c>
      <c r="H3485" s="835">
        <f t="shared" si="164"/>
        <v>31</v>
      </c>
      <c r="AP3485" s="831" t="str">
        <f t="shared" si="163"/>
        <v/>
      </c>
    </row>
    <row r="3486" spans="2:42">
      <c r="B3486" s="834" t="str">
        <f t="shared" si="162"/>
        <v>|||</v>
      </c>
      <c r="H3486" s="835">
        <f t="shared" si="164"/>
        <v>31</v>
      </c>
      <c r="AP3486" s="831" t="str">
        <f t="shared" si="163"/>
        <v/>
      </c>
    </row>
    <row r="3487" spans="2:42">
      <c r="B3487" s="834" t="str">
        <f t="shared" si="162"/>
        <v>|||</v>
      </c>
      <c r="H3487" s="835">
        <f t="shared" si="164"/>
        <v>31</v>
      </c>
      <c r="AP3487" s="831" t="str">
        <f t="shared" si="163"/>
        <v/>
      </c>
    </row>
    <row r="3488" spans="2:42">
      <c r="B3488" s="834" t="str">
        <f t="shared" si="162"/>
        <v>|||</v>
      </c>
      <c r="H3488" s="835">
        <f t="shared" si="164"/>
        <v>31</v>
      </c>
      <c r="AP3488" s="831" t="str">
        <f t="shared" si="163"/>
        <v/>
      </c>
    </row>
    <row r="3489" spans="2:42">
      <c r="B3489" s="834" t="str">
        <f t="shared" si="162"/>
        <v>|||</v>
      </c>
      <c r="H3489" s="835">
        <f t="shared" si="164"/>
        <v>31</v>
      </c>
      <c r="AP3489" s="831" t="str">
        <f t="shared" si="163"/>
        <v/>
      </c>
    </row>
    <row r="3490" spans="2:42">
      <c r="B3490" s="834" t="str">
        <f t="shared" si="162"/>
        <v>|||</v>
      </c>
      <c r="H3490" s="835">
        <f t="shared" si="164"/>
        <v>31</v>
      </c>
      <c r="AP3490" s="831" t="str">
        <f t="shared" si="163"/>
        <v/>
      </c>
    </row>
    <row r="3491" spans="2:42">
      <c r="B3491" s="834" t="str">
        <f t="shared" si="162"/>
        <v>|||</v>
      </c>
      <c r="H3491" s="835">
        <f t="shared" si="164"/>
        <v>31</v>
      </c>
      <c r="AP3491" s="831" t="str">
        <f t="shared" si="163"/>
        <v/>
      </c>
    </row>
    <row r="3492" spans="2:42">
      <c r="B3492" s="834" t="str">
        <f t="shared" si="162"/>
        <v>|||</v>
      </c>
      <c r="H3492" s="835">
        <f t="shared" si="164"/>
        <v>31</v>
      </c>
      <c r="AP3492" s="831" t="str">
        <f t="shared" si="163"/>
        <v/>
      </c>
    </row>
    <row r="3493" spans="2:42">
      <c r="B3493" s="834" t="str">
        <f t="shared" si="162"/>
        <v>|||</v>
      </c>
      <c r="H3493" s="835">
        <f t="shared" si="164"/>
        <v>31</v>
      </c>
      <c r="AP3493" s="831" t="str">
        <f t="shared" si="163"/>
        <v/>
      </c>
    </row>
    <row r="3494" spans="2:42">
      <c r="B3494" s="834" t="str">
        <f t="shared" si="162"/>
        <v>|||</v>
      </c>
      <c r="H3494" s="835">
        <f t="shared" si="164"/>
        <v>31</v>
      </c>
      <c r="AP3494" s="831" t="str">
        <f t="shared" si="163"/>
        <v/>
      </c>
    </row>
    <row r="3495" spans="2:42">
      <c r="B3495" s="834" t="str">
        <f t="shared" si="162"/>
        <v>|||</v>
      </c>
      <c r="H3495" s="835">
        <f t="shared" si="164"/>
        <v>31</v>
      </c>
      <c r="AP3495" s="831" t="str">
        <f t="shared" si="163"/>
        <v/>
      </c>
    </row>
    <row r="3496" spans="2:42">
      <c r="B3496" s="834" t="str">
        <f t="shared" si="162"/>
        <v>|||</v>
      </c>
      <c r="H3496" s="835">
        <f t="shared" si="164"/>
        <v>31</v>
      </c>
      <c r="AP3496" s="831" t="str">
        <f t="shared" si="163"/>
        <v/>
      </c>
    </row>
    <row r="3497" spans="2:42">
      <c r="B3497" s="834" t="str">
        <f t="shared" si="162"/>
        <v>|||</v>
      </c>
      <c r="H3497" s="835">
        <f t="shared" si="164"/>
        <v>31</v>
      </c>
      <c r="AP3497" s="831" t="str">
        <f t="shared" si="163"/>
        <v/>
      </c>
    </row>
    <row r="3498" spans="2:42">
      <c r="B3498" s="834" t="str">
        <f t="shared" si="162"/>
        <v>|||</v>
      </c>
      <c r="H3498" s="835">
        <f t="shared" si="164"/>
        <v>31</v>
      </c>
      <c r="AP3498" s="831" t="str">
        <f t="shared" si="163"/>
        <v/>
      </c>
    </row>
    <row r="3499" spans="2:42">
      <c r="B3499" s="834" t="str">
        <f t="shared" si="162"/>
        <v>|||</v>
      </c>
      <c r="H3499" s="835">
        <f t="shared" si="164"/>
        <v>31</v>
      </c>
      <c r="AP3499" s="831" t="str">
        <f t="shared" si="163"/>
        <v/>
      </c>
    </row>
    <row r="3500" spans="2:42">
      <c r="B3500" s="834" t="str">
        <f t="shared" si="162"/>
        <v>|||</v>
      </c>
      <c r="H3500" s="835">
        <f t="shared" si="164"/>
        <v>31</v>
      </c>
      <c r="AP3500" s="831" t="str">
        <f t="shared" si="163"/>
        <v/>
      </c>
    </row>
    <row r="3501" spans="2:42">
      <c r="B3501" s="834" t="str">
        <f t="shared" si="162"/>
        <v>|||</v>
      </c>
      <c r="H3501" s="835">
        <f t="shared" si="164"/>
        <v>31</v>
      </c>
      <c r="AP3501" s="831" t="str">
        <f t="shared" si="163"/>
        <v/>
      </c>
    </row>
    <row r="3502" spans="2:42">
      <c r="B3502" s="834" t="str">
        <f t="shared" si="162"/>
        <v>|||</v>
      </c>
      <c r="H3502" s="835">
        <f t="shared" si="164"/>
        <v>31</v>
      </c>
      <c r="AP3502" s="831" t="str">
        <f t="shared" si="163"/>
        <v/>
      </c>
    </row>
    <row r="3503" spans="2:42">
      <c r="B3503" s="834" t="str">
        <f t="shared" si="162"/>
        <v>|||</v>
      </c>
      <c r="H3503" s="835">
        <f t="shared" si="164"/>
        <v>31</v>
      </c>
      <c r="AP3503" s="831" t="str">
        <f t="shared" si="163"/>
        <v/>
      </c>
    </row>
    <row r="3504" spans="2:42">
      <c r="B3504" s="834" t="str">
        <f t="shared" si="162"/>
        <v>|||</v>
      </c>
      <c r="H3504" s="835">
        <f t="shared" si="164"/>
        <v>31</v>
      </c>
      <c r="AP3504" s="831" t="str">
        <f t="shared" si="163"/>
        <v/>
      </c>
    </row>
    <row r="3505" spans="2:42">
      <c r="B3505" s="834" t="str">
        <f t="shared" si="162"/>
        <v>|||</v>
      </c>
      <c r="H3505" s="835">
        <f t="shared" si="164"/>
        <v>31</v>
      </c>
      <c r="AP3505" s="831" t="str">
        <f t="shared" si="163"/>
        <v/>
      </c>
    </row>
    <row r="3506" spans="2:42">
      <c r="B3506" s="834" t="str">
        <f t="shared" si="162"/>
        <v>|||</v>
      </c>
      <c r="H3506" s="835">
        <f t="shared" si="164"/>
        <v>31</v>
      </c>
      <c r="AP3506" s="831" t="str">
        <f t="shared" si="163"/>
        <v/>
      </c>
    </row>
    <row r="3507" spans="2:42">
      <c r="B3507" s="834" t="str">
        <f t="shared" si="162"/>
        <v>|||</v>
      </c>
      <c r="H3507" s="835">
        <f t="shared" si="164"/>
        <v>31</v>
      </c>
      <c r="AP3507" s="831" t="str">
        <f t="shared" si="163"/>
        <v/>
      </c>
    </row>
    <row r="3508" spans="2:42">
      <c r="B3508" s="834" t="str">
        <f t="shared" si="162"/>
        <v>|||</v>
      </c>
      <c r="H3508" s="835">
        <f t="shared" si="164"/>
        <v>31</v>
      </c>
      <c r="AP3508" s="831" t="str">
        <f t="shared" si="163"/>
        <v/>
      </c>
    </row>
    <row r="3509" spans="2:42">
      <c r="B3509" s="834" t="str">
        <f t="shared" si="162"/>
        <v>|||</v>
      </c>
      <c r="H3509" s="835">
        <f t="shared" si="164"/>
        <v>31</v>
      </c>
      <c r="AP3509" s="831" t="str">
        <f t="shared" si="163"/>
        <v/>
      </c>
    </row>
    <row r="3510" spans="2:42">
      <c r="B3510" s="834" t="str">
        <f t="shared" si="162"/>
        <v>|||</v>
      </c>
      <c r="H3510" s="835">
        <f t="shared" si="164"/>
        <v>31</v>
      </c>
      <c r="AP3510" s="831" t="str">
        <f t="shared" si="163"/>
        <v/>
      </c>
    </row>
    <row r="3511" spans="2:42">
      <c r="B3511" s="834" t="str">
        <f t="shared" si="162"/>
        <v>|||</v>
      </c>
      <c r="H3511" s="835">
        <f t="shared" si="164"/>
        <v>31</v>
      </c>
      <c r="AP3511" s="831" t="str">
        <f t="shared" si="163"/>
        <v/>
      </c>
    </row>
    <row r="3512" spans="2:42">
      <c r="B3512" s="834" t="str">
        <f t="shared" si="162"/>
        <v>|||</v>
      </c>
      <c r="H3512" s="835">
        <f t="shared" si="164"/>
        <v>31</v>
      </c>
      <c r="AP3512" s="831" t="str">
        <f t="shared" si="163"/>
        <v/>
      </c>
    </row>
    <row r="3513" spans="2:42">
      <c r="B3513" s="834" t="str">
        <f t="shared" si="162"/>
        <v>|||</v>
      </c>
      <c r="H3513" s="835">
        <f t="shared" si="164"/>
        <v>31</v>
      </c>
      <c r="AP3513" s="831" t="str">
        <f t="shared" si="163"/>
        <v/>
      </c>
    </row>
    <row r="3514" spans="2:42">
      <c r="B3514" s="834" t="str">
        <f t="shared" si="162"/>
        <v>|||</v>
      </c>
      <c r="H3514" s="835">
        <f t="shared" si="164"/>
        <v>31</v>
      </c>
      <c r="AP3514" s="831" t="str">
        <f t="shared" si="163"/>
        <v/>
      </c>
    </row>
    <row r="3515" spans="2:42">
      <c r="B3515" s="834" t="str">
        <f t="shared" si="162"/>
        <v>|||</v>
      </c>
      <c r="H3515" s="835">
        <f t="shared" si="164"/>
        <v>31</v>
      </c>
      <c r="AP3515" s="831" t="str">
        <f t="shared" si="163"/>
        <v/>
      </c>
    </row>
    <row r="3516" spans="2:42">
      <c r="B3516" s="834" t="str">
        <f t="shared" si="162"/>
        <v>|||</v>
      </c>
      <c r="H3516" s="835">
        <f t="shared" si="164"/>
        <v>31</v>
      </c>
      <c r="AP3516" s="831" t="str">
        <f t="shared" si="163"/>
        <v/>
      </c>
    </row>
    <row r="3517" spans="2:42">
      <c r="B3517" s="834" t="str">
        <f t="shared" si="162"/>
        <v>|||</v>
      </c>
      <c r="H3517" s="835">
        <f t="shared" si="164"/>
        <v>31</v>
      </c>
      <c r="AP3517" s="831" t="str">
        <f t="shared" si="163"/>
        <v/>
      </c>
    </row>
    <row r="3518" spans="2:42">
      <c r="B3518" s="834" t="str">
        <f t="shared" si="162"/>
        <v>|||</v>
      </c>
      <c r="H3518" s="835">
        <f t="shared" si="164"/>
        <v>31</v>
      </c>
      <c r="AP3518" s="831" t="str">
        <f t="shared" si="163"/>
        <v/>
      </c>
    </row>
    <row r="3519" spans="2:42">
      <c r="B3519" s="834" t="str">
        <f t="shared" si="162"/>
        <v>|||</v>
      </c>
      <c r="H3519" s="835">
        <f t="shared" si="164"/>
        <v>31</v>
      </c>
      <c r="AP3519" s="831" t="str">
        <f t="shared" si="163"/>
        <v/>
      </c>
    </row>
    <row r="3520" spans="2:42">
      <c r="B3520" s="834" t="str">
        <f t="shared" si="162"/>
        <v>|||</v>
      </c>
      <c r="H3520" s="835">
        <f t="shared" si="164"/>
        <v>31</v>
      </c>
      <c r="AP3520" s="831" t="str">
        <f t="shared" si="163"/>
        <v/>
      </c>
    </row>
    <row r="3521" spans="2:42">
      <c r="B3521" s="834" t="str">
        <f t="shared" si="162"/>
        <v>|||</v>
      </c>
      <c r="H3521" s="835">
        <f t="shared" si="164"/>
        <v>31</v>
      </c>
      <c r="AP3521" s="831" t="str">
        <f t="shared" si="163"/>
        <v/>
      </c>
    </row>
    <row r="3522" spans="2:42">
      <c r="B3522" s="834" t="str">
        <f t="shared" si="162"/>
        <v>|||</v>
      </c>
      <c r="H3522" s="835">
        <f t="shared" si="164"/>
        <v>31</v>
      </c>
      <c r="AP3522" s="831" t="str">
        <f t="shared" si="163"/>
        <v/>
      </c>
    </row>
    <row r="3523" spans="2:42">
      <c r="B3523" s="834" t="str">
        <f t="shared" ref="B3523:B3586" si="165">C3523&amp;"|"&amp;D3523&amp;"|"&amp;E3523&amp;"|"&amp;F3523</f>
        <v>|||</v>
      </c>
      <c r="H3523" s="835">
        <f t="shared" si="164"/>
        <v>31</v>
      </c>
      <c r="AP3523" s="831" t="str">
        <f t="shared" ref="AP3523:AP3586" si="166">IF(AX3523&lt;&gt;"",IF(OR(AX3523=3,AX3523=4),"Equity","Debt"),"")</f>
        <v/>
      </c>
    </row>
    <row r="3524" spans="2:42">
      <c r="B3524" s="834" t="str">
        <f t="shared" si="165"/>
        <v>|||</v>
      </c>
      <c r="H3524" s="835">
        <f t="shared" ref="H3524:H3587" si="167">EOMONTH(L3524,0)</f>
        <v>31</v>
      </c>
      <c r="AP3524" s="831" t="str">
        <f t="shared" si="166"/>
        <v/>
      </c>
    </row>
    <row r="3525" spans="2:42">
      <c r="B3525" s="834" t="str">
        <f t="shared" si="165"/>
        <v>|||</v>
      </c>
      <c r="H3525" s="835">
        <f t="shared" si="167"/>
        <v>31</v>
      </c>
      <c r="AP3525" s="831" t="str">
        <f t="shared" si="166"/>
        <v/>
      </c>
    </row>
    <row r="3526" spans="2:42">
      <c r="B3526" s="834" t="str">
        <f t="shared" si="165"/>
        <v>|||</v>
      </c>
      <c r="H3526" s="835">
        <f t="shared" si="167"/>
        <v>31</v>
      </c>
      <c r="AP3526" s="831" t="str">
        <f t="shared" si="166"/>
        <v/>
      </c>
    </row>
    <row r="3527" spans="2:42">
      <c r="B3527" s="834" t="str">
        <f t="shared" si="165"/>
        <v>|||</v>
      </c>
      <c r="H3527" s="835">
        <f t="shared" si="167"/>
        <v>31</v>
      </c>
      <c r="AP3527" s="831" t="str">
        <f t="shared" si="166"/>
        <v/>
      </c>
    </row>
    <row r="3528" spans="2:42">
      <c r="B3528" s="834" t="str">
        <f t="shared" si="165"/>
        <v>|||</v>
      </c>
      <c r="H3528" s="835">
        <f t="shared" si="167"/>
        <v>31</v>
      </c>
      <c r="AP3528" s="831" t="str">
        <f t="shared" si="166"/>
        <v/>
      </c>
    </row>
    <row r="3529" spans="2:42">
      <c r="B3529" s="834" t="str">
        <f t="shared" si="165"/>
        <v>|||</v>
      </c>
      <c r="H3529" s="835">
        <f t="shared" si="167"/>
        <v>31</v>
      </c>
      <c r="AP3529" s="831" t="str">
        <f t="shared" si="166"/>
        <v/>
      </c>
    </row>
    <row r="3530" spans="2:42">
      <c r="B3530" s="834" t="str">
        <f t="shared" si="165"/>
        <v>|||</v>
      </c>
      <c r="H3530" s="835">
        <f t="shared" si="167"/>
        <v>31</v>
      </c>
      <c r="AP3530" s="831" t="str">
        <f t="shared" si="166"/>
        <v/>
      </c>
    </row>
    <row r="3531" spans="2:42">
      <c r="B3531" s="834" t="str">
        <f t="shared" si="165"/>
        <v>|||</v>
      </c>
      <c r="H3531" s="835">
        <f t="shared" si="167"/>
        <v>31</v>
      </c>
      <c r="AP3531" s="831" t="str">
        <f t="shared" si="166"/>
        <v/>
      </c>
    </row>
    <row r="3532" spans="2:42">
      <c r="B3532" s="834" t="str">
        <f t="shared" si="165"/>
        <v>|||</v>
      </c>
      <c r="H3532" s="835">
        <f t="shared" si="167"/>
        <v>31</v>
      </c>
      <c r="AP3532" s="831" t="str">
        <f t="shared" si="166"/>
        <v/>
      </c>
    </row>
    <row r="3533" spans="2:42">
      <c r="B3533" s="834" t="str">
        <f t="shared" si="165"/>
        <v>|||</v>
      </c>
      <c r="H3533" s="835">
        <f t="shared" si="167"/>
        <v>31</v>
      </c>
      <c r="AP3533" s="831" t="str">
        <f t="shared" si="166"/>
        <v/>
      </c>
    </row>
    <row r="3534" spans="2:42">
      <c r="B3534" s="834" t="str">
        <f t="shared" si="165"/>
        <v>|||</v>
      </c>
      <c r="H3534" s="835">
        <f t="shared" si="167"/>
        <v>31</v>
      </c>
      <c r="AP3534" s="831" t="str">
        <f t="shared" si="166"/>
        <v/>
      </c>
    </row>
    <row r="3535" spans="2:42">
      <c r="B3535" s="834" t="str">
        <f t="shared" si="165"/>
        <v>|||</v>
      </c>
      <c r="H3535" s="835">
        <f t="shared" si="167"/>
        <v>31</v>
      </c>
      <c r="AP3535" s="831" t="str">
        <f t="shared" si="166"/>
        <v/>
      </c>
    </row>
    <row r="3536" spans="2:42">
      <c r="B3536" s="834" t="str">
        <f t="shared" si="165"/>
        <v>|||</v>
      </c>
      <c r="H3536" s="835">
        <f t="shared" si="167"/>
        <v>31</v>
      </c>
      <c r="AP3536" s="831" t="str">
        <f t="shared" si="166"/>
        <v/>
      </c>
    </row>
    <row r="3537" spans="2:42">
      <c r="B3537" s="834" t="str">
        <f t="shared" si="165"/>
        <v>|||</v>
      </c>
      <c r="H3537" s="835">
        <f t="shared" si="167"/>
        <v>31</v>
      </c>
      <c r="AP3537" s="831" t="str">
        <f t="shared" si="166"/>
        <v/>
      </c>
    </row>
    <row r="3538" spans="2:42">
      <c r="B3538" s="834" t="str">
        <f t="shared" si="165"/>
        <v>|||</v>
      </c>
      <c r="H3538" s="835">
        <f t="shared" si="167"/>
        <v>31</v>
      </c>
      <c r="AP3538" s="831" t="str">
        <f t="shared" si="166"/>
        <v/>
      </c>
    </row>
    <row r="3539" spans="2:42">
      <c r="B3539" s="834" t="str">
        <f t="shared" si="165"/>
        <v>|||</v>
      </c>
      <c r="H3539" s="835">
        <f t="shared" si="167"/>
        <v>31</v>
      </c>
      <c r="AP3539" s="831" t="str">
        <f t="shared" si="166"/>
        <v/>
      </c>
    </row>
    <row r="3540" spans="2:42">
      <c r="B3540" s="834" t="str">
        <f t="shared" si="165"/>
        <v>|||</v>
      </c>
      <c r="H3540" s="835">
        <f t="shared" si="167"/>
        <v>31</v>
      </c>
      <c r="AP3540" s="831" t="str">
        <f t="shared" si="166"/>
        <v/>
      </c>
    </row>
    <row r="3541" spans="2:42">
      <c r="B3541" s="834" t="str">
        <f t="shared" si="165"/>
        <v>|||</v>
      </c>
      <c r="H3541" s="835">
        <f t="shared" si="167"/>
        <v>31</v>
      </c>
      <c r="AP3541" s="831" t="str">
        <f t="shared" si="166"/>
        <v/>
      </c>
    </row>
    <row r="3542" spans="2:42">
      <c r="B3542" s="834" t="str">
        <f t="shared" si="165"/>
        <v>|||</v>
      </c>
      <c r="H3542" s="835">
        <f t="shared" si="167"/>
        <v>31</v>
      </c>
      <c r="AP3542" s="831" t="str">
        <f t="shared" si="166"/>
        <v/>
      </c>
    </row>
    <row r="3543" spans="2:42">
      <c r="B3543" s="834" t="str">
        <f t="shared" si="165"/>
        <v>|||</v>
      </c>
      <c r="H3543" s="835">
        <f t="shared" si="167"/>
        <v>31</v>
      </c>
      <c r="AP3543" s="831" t="str">
        <f t="shared" si="166"/>
        <v/>
      </c>
    </row>
    <row r="3544" spans="2:42">
      <c r="B3544" s="834" t="str">
        <f t="shared" si="165"/>
        <v>|||</v>
      </c>
      <c r="H3544" s="835">
        <f t="shared" si="167"/>
        <v>31</v>
      </c>
      <c r="AP3544" s="831" t="str">
        <f t="shared" si="166"/>
        <v/>
      </c>
    </row>
    <row r="3545" spans="2:42">
      <c r="B3545" s="834" t="str">
        <f t="shared" si="165"/>
        <v>|||</v>
      </c>
      <c r="H3545" s="835">
        <f t="shared" si="167"/>
        <v>31</v>
      </c>
      <c r="AP3545" s="831" t="str">
        <f t="shared" si="166"/>
        <v/>
      </c>
    </row>
    <row r="3546" spans="2:42">
      <c r="B3546" s="834" t="str">
        <f t="shared" si="165"/>
        <v>|||</v>
      </c>
      <c r="H3546" s="835">
        <f t="shared" si="167"/>
        <v>31</v>
      </c>
      <c r="AP3546" s="831" t="str">
        <f t="shared" si="166"/>
        <v/>
      </c>
    </row>
    <row r="3547" spans="2:42">
      <c r="B3547" s="834" t="str">
        <f t="shared" si="165"/>
        <v>|||</v>
      </c>
      <c r="H3547" s="835">
        <f t="shared" si="167"/>
        <v>31</v>
      </c>
      <c r="AP3547" s="831" t="str">
        <f t="shared" si="166"/>
        <v/>
      </c>
    </row>
    <row r="3548" spans="2:42">
      <c r="B3548" s="834" t="str">
        <f t="shared" si="165"/>
        <v>|||</v>
      </c>
      <c r="H3548" s="835">
        <f t="shared" si="167"/>
        <v>31</v>
      </c>
      <c r="AP3548" s="831" t="str">
        <f t="shared" si="166"/>
        <v/>
      </c>
    </row>
    <row r="3549" spans="2:42">
      <c r="B3549" s="834" t="str">
        <f t="shared" si="165"/>
        <v>|||</v>
      </c>
      <c r="H3549" s="835">
        <f t="shared" si="167"/>
        <v>31</v>
      </c>
      <c r="AP3549" s="831" t="str">
        <f t="shared" si="166"/>
        <v/>
      </c>
    </row>
    <row r="3550" spans="2:42">
      <c r="B3550" s="834" t="str">
        <f t="shared" si="165"/>
        <v>|||</v>
      </c>
      <c r="H3550" s="835">
        <f t="shared" si="167"/>
        <v>31</v>
      </c>
      <c r="AP3550" s="831" t="str">
        <f t="shared" si="166"/>
        <v/>
      </c>
    </row>
    <row r="3551" spans="2:42">
      <c r="B3551" s="834" t="str">
        <f t="shared" si="165"/>
        <v>|||</v>
      </c>
      <c r="H3551" s="835">
        <f t="shared" si="167"/>
        <v>31</v>
      </c>
      <c r="AP3551" s="831" t="str">
        <f t="shared" si="166"/>
        <v/>
      </c>
    </row>
    <row r="3552" spans="2:42">
      <c r="B3552" s="834" t="str">
        <f t="shared" si="165"/>
        <v>|||</v>
      </c>
      <c r="H3552" s="835">
        <f t="shared" si="167"/>
        <v>31</v>
      </c>
      <c r="AP3552" s="831" t="str">
        <f t="shared" si="166"/>
        <v/>
      </c>
    </row>
    <row r="3553" spans="2:42">
      <c r="B3553" s="834" t="str">
        <f t="shared" si="165"/>
        <v>|||</v>
      </c>
      <c r="H3553" s="835">
        <f t="shared" si="167"/>
        <v>31</v>
      </c>
      <c r="AP3553" s="831" t="str">
        <f t="shared" si="166"/>
        <v/>
      </c>
    </row>
    <row r="3554" spans="2:42">
      <c r="B3554" s="834" t="str">
        <f t="shared" si="165"/>
        <v>|||</v>
      </c>
      <c r="H3554" s="835">
        <f t="shared" si="167"/>
        <v>31</v>
      </c>
      <c r="AP3554" s="831" t="str">
        <f t="shared" si="166"/>
        <v/>
      </c>
    </row>
    <row r="3555" spans="2:42">
      <c r="B3555" s="834" t="str">
        <f t="shared" si="165"/>
        <v>|||</v>
      </c>
      <c r="H3555" s="835">
        <f t="shared" si="167"/>
        <v>31</v>
      </c>
      <c r="AP3555" s="831" t="str">
        <f t="shared" si="166"/>
        <v/>
      </c>
    </row>
    <row r="3556" spans="2:42">
      <c r="B3556" s="834" t="str">
        <f t="shared" si="165"/>
        <v>|||</v>
      </c>
      <c r="H3556" s="835">
        <f t="shared" si="167"/>
        <v>31</v>
      </c>
      <c r="AP3556" s="831" t="str">
        <f t="shared" si="166"/>
        <v/>
      </c>
    </row>
    <row r="3557" spans="2:42">
      <c r="B3557" s="834" t="str">
        <f t="shared" si="165"/>
        <v>|||</v>
      </c>
      <c r="H3557" s="835">
        <f t="shared" si="167"/>
        <v>31</v>
      </c>
      <c r="AP3557" s="831" t="str">
        <f t="shared" si="166"/>
        <v/>
      </c>
    </row>
    <row r="3558" spans="2:42">
      <c r="B3558" s="834" t="str">
        <f t="shared" si="165"/>
        <v>|||</v>
      </c>
      <c r="H3558" s="835">
        <f t="shared" si="167"/>
        <v>31</v>
      </c>
      <c r="AP3558" s="831" t="str">
        <f t="shared" si="166"/>
        <v/>
      </c>
    </row>
    <row r="3559" spans="2:42">
      <c r="B3559" s="834" t="str">
        <f t="shared" si="165"/>
        <v>|||</v>
      </c>
      <c r="H3559" s="835">
        <f t="shared" si="167"/>
        <v>31</v>
      </c>
      <c r="AP3559" s="831" t="str">
        <f t="shared" si="166"/>
        <v/>
      </c>
    </row>
    <row r="3560" spans="2:42">
      <c r="B3560" s="834" t="str">
        <f t="shared" si="165"/>
        <v>|||</v>
      </c>
      <c r="H3560" s="835">
        <f t="shared" si="167"/>
        <v>31</v>
      </c>
      <c r="AP3560" s="831" t="str">
        <f t="shared" si="166"/>
        <v/>
      </c>
    </row>
    <row r="3561" spans="2:42">
      <c r="B3561" s="834" t="str">
        <f t="shared" si="165"/>
        <v>|||</v>
      </c>
      <c r="H3561" s="835">
        <f t="shared" si="167"/>
        <v>31</v>
      </c>
      <c r="AP3561" s="831" t="str">
        <f t="shared" si="166"/>
        <v/>
      </c>
    </row>
    <row r="3562" spans="2:42">
      <c r="B3562" s="834" t="str">
        <f t="shared" si="165"/>
        <v>|||</v>
      </c>
      <c r="H3562" s="835">
        <f t="shared" si="167"/>
        <v>31</v>
      </c>
      <c r="AP3562" s="831" t="str">
        <f t="shared" si="166"/>
        <v/>
      </c>
    </row>
    <row r="3563" spans="2:42">
      <c r="B3563" s="834" t="str">
        <f t="shared" si="165"/>
        <v>|||</v>
      </c>
      <c r="H3563" s="835">
        <f t="shared" si="167"/>
        <v>31</v>
      </c>
      <c r="AP3563" s="831" t="str">
        <f t="shared" si="166"/>
        <v/>
      </c>
    </row>
    <row r="3564" spans="2:42">
      <c r="B3564" s="834" t="str">
        <f t="shared" si="165"/>
        <v>|||</v>
      </c>
      <c r="H3564" s="835">
        <f t="shared" si="167"/>
        <v>31</v>
      </c>
      <c r="AP3564" s="831" t="str">
        <f t="shared" si="166"/>
        <v/>
      </c>
    </row>
    <row r="3565" spans="2:42">
      <c r="B3565" s="834" t="str">
        <f t="shared" si="165"/>
        <v>|||</v>
      </c>
      <c r="H3565" s="835">
        <f t="shared" si="167"/>
        <v>31</v>
      </c>
      <c r="AP3565" s="831" t="str">
        <f t="shared" si="166"/>
        <v/>
      </c>
    </row>
    <row r="3566" spans="2:42">
      <c r="B3566" s="834" t="str">
        <f t="shared" si="165"/>
        <v>|||</v>
      </c>
      <c r="H3566" s="835">
        <f t="shared" si="167"/>
        <v>31</v>
      </c>
      <c r="AP3566" s="831" t="str">
        <f t="shared" si="166"/>
        <v/>
      </c>
    </row>
    <row r="3567" spans="2:42">
      <c r="B3567" s="834" t="str">
        <f t="shared" si="165"/>
        <v>|||</v>
      </c>
      <c r="H3567" s="835">
        <f t="shared" si="167"/>
        <v>31</v>
      </c>
      <c r="AP3567" s="831" t="str">
        <f t="shared" si="166"/>
        <v/>
      </c>
    </row>
    <row r="3568" spans="2:42">
      <c r="B3568" s="834" t="str">
        <f t="shared" si="165"/>
        <v>|||</v>
      </c>
      <c r="H3568" s="835">
        <f t="shared" si="167"/>
        <v>31</v>
      </c>
      <c r="AP3568" s="831" t="str">
        <f t="shared" si="166"/>
        <v/>
      </c>
    </row>
    <row r="3569" spans="2:42">
      <c r="B3569" s="834" t="str">
        <f t="shared" si="165"/>
        <v>|||</v>
      </c>
      <c r="H3569" s="835">
        <f t="shared" si="167"/>
        <v>31</v>
      </c>
      <c r="AP3569" s="831" t="str">
        <f t="shared" si="166"/>
        <v/>
      </c>
    </row>
    <row r="3570" spans="2:42">
      <c r="B3570" s="834" t="str">
        <f t="shared" si="165"/>
        <v>|||</v>
      </c>
      <c r="H3570" s="835">
        <f t="shared" si="167"/>
        <v>31</v>
      </c>
      <c r="AP3570" s="831" t="str">
        <f t="shared" si="166"/>
        <v/>
      </c>
    </row>
    <row r="3571" spans="2:42">
      <c r="B3571" s="834" t="str">
        <f t="shared" si="165"/>
        <v>|||</v>
      </c>
      <c r="H3571" s="835">
        <f t="shared" si="167"/>
        <v>31</v>
      </c>
      <c r="AP3571" s="831" t="str">
        <f t="shared" si="166"/>
        <v/>
      </c>
    </row>
    <row r="3572" spans="2:42">
      <c r="B3572" s="834" t="str">
        <f t="shared" si="165"/>
        <v>|||</v>
      </c>
      <c r="H3572" s="835">
        <f t="shared" si="167"/>
        <v>31</v>
      </c>
      <c r="AP3572" s="831" t="str">
        <f t="shared" si="166"/>
        <v/>
      </c>
    </row>
    <row r="3573" spans="2:42">
      <c r="B3573" s="834" t="str">
        <f t="shared" si="165"/>
        <v>|||</v>
      </c>
      <c r="H3573" s="835">
        <f t="shared" si="167"/>
        <v>31</v>
      </c>
      <c r="AP3573" s="831" t="str">
        <f t="shared" si="166"/>
        <v/>
      </c>
    </row>
    <row r="3574" spans="2:42">
      <c r="B3574" s="834" t="str">
        <f t="shared" si="165"/>
        <v>|||</v>
      </c>
      <c r="H3574" s="835">
        <f t="shared" si="167"/>
        <v>31</v>
      </c>
      <c r="AP3574" s="831" t="str">
        <f t="shared" si="166"/>
        <v/>
      </c>
    </row>
    <row r="3575" spans="2:42">
      <c r="B3575" s="834" t="str">
        <f t="shared" si="165"/>
        <v>|||</v>
      </c>
      <c r="H3575" s="835">
        <f t="shared" si="167"/>
        <v>31</v>
      </c>
      <c r="AP3575" s="831" t="str">
        <f t="shared" si="166"/>
        <v/>
      </c>
    </row>
    <row r="3576" spans="2:42">
      <c r="B3576" s="834" t="str">
        <f t="shared" si="165"/>
        <v>|||</v>
      </c>
      <c r="H3576" s="835">
        <f t="shared" si="167"/>
        <v>31</v>
      </c>
      <c r="AP3576" s="831" t="str">
        <f t="shared" si="166"/>
        <v/>
      </c>
    </row>
    <row r="3577" spans="2:42">
      <c r="B3577" s="834" t="str">
        <f t="shared" si="165"/>
        <v>|||</v>
      </c>
      <c r="H3577" s="835">
        <f t="shared" si="167"/>
        <v>31</v>
      </c>
      <c r="AP3577" s="831" t="str">
        <f t="shared" si="166"/>
        <v/>
      </c>
    </row>
    <row r="3578" spans="2:42">
      <c r="B3578" s="834" t="str">
        <f t="shared" si="165"/>
        <v>|||</v>
      </c>
      <c r="H3578" s="835">
        <f t="shared" si="167"/>
        <v>31</v>
      </c>
      <c r="AP3578" s="831" t="str">
        <f t="shared" si="166"/>
        <v/>
      </c>
    </row>
    <row r="3579" spans="2:42">
      <c r="B3579" s="834" t="str">
        <f t="shared" si="165"/>
        <v>|||</v>
      </c>
      <c r="H3579" s="835">
        <f t="shared" si="167"/>
        <v>31</v>
      </c>
      <c r="AP3579" s="831" t="str">
        <f t="shared" si="166"/>
        <v/>
      </c>
    </row>
    <row r="3580" spans="2:42">
      <c r="B3580" s="834" t="str">
        <f t="shared" si="165"/>
        <v>|||</v>
      </c>
      <c r="H3580" s="835">
        <f t="shared" si="167"/>
        <v>31</v>
      </c>
      <c r="AP3580" s="831" t="str">
        <f t="shared" si="166"/>
        <v/>
      </c>
    </row>
    <row r="3581" spans="2:42">
      <c r="B3581" s="834" t="str">
        <f t="shared" si="165"/>
        <v>|||</v>
      </c>
      <c r="H3581" s="835">
        <f t="shared" si="167"/>
        <v>31</v>
      </c>
      <c r="AP3581" s="831" t="str">
        <f t="shared" si="166"/>
        <v/>
      </c>
    </row>
    <row r="3582" spans="2:42">
      <c r="B3582" s="834" t="str">
        <f t="shared" si="165"/>
        <v>|||</v>
      </c>
      <c r="H3582" s="835">
        <f t="shared" si="167"/>
        <v>31</v>
      </c>
      <c r="AP3582" s="831" t="str">
        <f t="shared" si="166"/>
        <v/>
      </c>
    </row>
    <row r="3583" spans="2:42">
      <c r="B3583" s="834" t="str">
        <f t="shared" si="165"/>
        <v>|||</v>
      </c>
      <c r="H3583" s="835">
        <f t="shared" si="167"/>
        <v>31</v>
      </c>
      <c r="AP3583" s="831" t="str">
        <f t="shared" si="166"/>
        <v/>
      </c>
    </row>
    <row r="3584" spans="2:42">
      <c r="B3584" s="834" t="str">
        <f t="shared" si="165"/>
        <v>|||</v>
      </c>
      <c r="H3584" s="835">
        <f t="shared" si="167"/>
        <v>31</v>
      </c>
      <c r="AP3584" s="831" t="str">
        <f t="shared" si="166"/>
        <v/>
      </c>
    </row>
    <row r="3585" spans="2:42">
      <c r="B3585" s="834" t="str">
        <f t="shared" si="165"/>
        <v>|||</v>
      </c>
      <c r="H3585" s="835">
        <f t="shared" si="167"/>
        <v>31</v>
      </c>
      <c r="AP3585" s="831" t="str">
        <f t="shared" si="166"/>
        <v/>
      </c>
    </row>
    <row r="3586" spans="2:42">
      <c r="B3586" s="834" t="str">
        <f t="shared" si="165"/>
        <v>|||</v>
      </c>
      <c r="H3586" s="835">
        <f t="shared" si="167"/>
        <v>31</v>
      </c>
      <c r="AP3586" s="831" t="str">
        <f t="shared" si="166"/>
        <v/>
      </c>
    </row>
    <row r="3587" spans="2:42">
      <c r="B3587" s="834" t="str">
        <f t="shared" ref="B3587:B3650" si="168">C3587&amp;"|"&amp;D3587&amp;"|"&amp;E3587&amp;"|"&amp;F3587</f>
        <v>|||</v>
      </c>
      <c r="H3587" s="835">
        <f t="shared" si="167"/>
        <v>31</v>
      </c>
      <c r="AP3587" s="831" t="str">
        <f t="shared" ref="AP3587:AP3650" si="169">IF(AX3587&lt;&gt;"",IF(OR(AX3587=3,AX3587=4),"Equity","Debt"),"")</f>
        <v/>
      </c>
    </row>
    <row r="3588" spans="2:42">
      <c r="B3588" s="834" t="str">
        <f t="shared" si="168"/>
        <v>|||</v>
      </c>
      <c r="H3588" s="835">
        <f t="shared" ref="H3588:H3651" si="170">EOMONTH(L3588,0)</f>
        <v>31</v>
      </c>
      <c r="AP3588" s="831" t="str">
        <f t="shared" si="169"/>
        <v/>
      </c>
    </row>
    <row r="3589" spans="2:42">
      <c r="B3589" s="834" t="str">
        <f t="shared" si="168"/>
        <v>|||</v>
      </c>
      <c r="H3589" s="835">
        <f t="shared" si="170"/>
        <v>31</v>
      </c>
      <c r="AP3589" s="831" t="str">
        <f t="shared" si="169"/>
        <v/>
      </c>
    </row>
    <row r="3590" spans="2:42">
      <c r="B3590" s="834" t="str">
        <f t="shared" si="168"/>
        <v>|||</v>
      </c>
      <c r="H3590" s="835">
        <f t="shared" si="170"/>
        <v>31</v>
      </c>
      <c r="AP3590" s="831" t="str">
        <f t="shared" si="169"/>
        <v/>
      </c>
    </row>
    <row r="3591" spans="2:42">
      <c r="B3591" s="834" t="str">
        <f t="shared" si="168"/>
        <v>|||</v>
      </c>
      <c r="H3591" s="835">
        <f t="shared" si="170"/>
        <v>31</v>
      </c>
      <c r="AP3591" s="831" t="str">
        <f t="shared" si="169"/>
        <v/>
      </c>
    </row>
    <row r="3592" spans="2:42">
      <c r="B3592" s="834" t="str">
        <f t="shared" si="168"/>
        <v>|||</v>
      </c>
      <c r="H3592" s="835">
        <f t="shared" si="170"/>
        <v>31</v>
      </c>
      <c r="AP3592" s="831" t="str">
        <f t="shared" si="169"/>
        <v/>
      </c>
    </row>
    <row r="3593" spans="2:42">
      <c r="B3593" s="834" t="str">
        <f t="shared" si="168"/>
        <v>|||</v>
      </c>
      <c r="H3593" s="835">
        <f t="shared" si="170"/>
        <v>31</v>
      </c>
      <c r="AP3593" s="831" t="str">
        <f t="shared" si="169"/>
        <v/>
      </c>
    </row>
    <row r="3594" spans="2:42">
      <c r="B3594" s="834" t="str">
        <f t="shared" si="168"/>
        <v>|||</v>
      </c>
      <c r="H3594" s="835">
        <f t="shared" si="170"/>
        <v>31</v>
      </c>
      <c r="AP3594" s="831" t="str">
        <f t="shared" si="169"/>
        <v/>
      </c>
    </row>
    <row r="3595" spans="2:42">
      <c r="B3595" s="834" t="str">
        <f t="shared" si="168"/>
        <v>|||</v>
      </c>
      <c r="H3595" s="835">
        <f t="shared" si="170"/>
        <v>31</v>
      </c>
      <c r="AP3595" s="831" t="str">
        <f t="shared" si="169"/>
        <v/>
      </c>
    </row>
    <row r="3596" spans="2:42">
      <c r="B3596" s="834" t="str">
        <f t="shared" si="168"/>
        <v>|||</v>
      </c>
      <c r="H3596" s="835">
        <f t="shared" si="170"/>
        <v>31</v>
      </c>
      <c r="AP3596" s="831" t="str">
        <f t="shared" si="169"/>
        <v/>
      </c>
    </row>
    <row r="3597" spans="2:42">
      <c r="B3597" s="834" t="str">
        <f t="shared" si="168"/>
        <v>|||</v>
      </c>
      <c r="H3597" s="835">
        <f t="shared" si="170"/>
        <v>31</v>
      </c>
      <c r="AP3597" s="831" t="str">
        <f t="shared" si="169"/>
        <v/>
      </c>
    </row>
    <row r="3598" spans="2:42">
      <c r="B3598" s="834" t="str">
        <f t="shared" si="168"/>
        <v>|||</v>
      </c>
      <c r="H3598" s="835">
        <f t="shared" si="170"/>
        <v>31</v>
      </c>
      <c r="AP3598" s="831" t="str">
        <f t="shared" si="169"/>
        <v/>
      </c>
    </row>
    <row r="3599" spans="2:42">
      <c r="B3599" s="834" t="str">
        <f t="shared" si="168"/>
        <v>|||</v>
      </c>
      <c r="H3599" s="835">
        <f t="shared" si="170"/>
        <v>31</v>
      </c>
      <c r="AP3599" s="831" t="str">
        <f t="shared" si="169"/>
        <v/>
      </c>
    </row>
    <row r="3600" spans="2:42">
      <c r="B3600" s="834" t="str">
        <f t="shared" si="168"/>
        <v>|||</v>
      </c>
      <c r="H3600" s="835">
        <f t="shared" si="170"/>
        <v>31</v>
      </c>
      <c r="AP3600" s="831" t="str">
        <f t="shared" si="169"/>
        <v/>
      </c>
    </row>
    <row r="3601" spans="2:42">
      <c r="B3601" s="834" t="str">
        <f t="shared" si="168"/>
        <v>|||</v>
      </c>
      <c r="H3601" s="835">
        <f t="shared" si="170"/>
        <v>31</v>
      </c>
      <c r="AP3601" s="831" t="str">
        <f t="shared" si="169"/>
        <v/>
      </c>
    </row>
    <row r="3602" spans="2:42">
      <c r="B3602" s="834" t="str">
        <f t="shared" si="168"/>
        <v>|||</v>
      </c>
      <c r="H3602" s="835">
        <f t="shared" si="170"/>
        <v>31</v>
      </c>
      <c r="AP3602" s="831" t="str">
        <f t="shared" si="169"/>
        <v/>
      </c>
    </row>
    <row r="3603" spans="2:42">
      <c r="B3603" s="834" t="str">
        <f t="shared" si="168"/>
        <v>|||</v>
      </c>
      <c r="H3603" s="835">
        <f t="shared" si="170"/>
        <v>31</v>
      </c>
      <c r="AP3603" s="831" t="str">
        <f t="shared" si="169"/>
        <v/>
      </c>
    </row>
    <row r="3604" spans="2:42">
      <c r="B3604" s="834" t="str">
        <f t="shared" si="168"/>
        <v>|||</v>
      </c>
      <c r="H3604" s="835">
        <f t="shared" si="170"/>
        <v>31</v>
      </c>
      <c r="AP3604" s="831" t="str">
        <f t="shared" si="169"/>
        <v/>
      </c>
    </row>
    <row r="3605" spans="2:42">
      <c r="B3605" s="834" t="str">
        <f t="shared" si="168"/>
        <v>|||</v>
      </c>
      <c r="H3605" s="835">
        <f t="shared" si="170"/>
        <v>31</v>
      </c>
      <c r="AP3605" s="831" t="str">
        <f t="shared" si="169"/>
        <v/>
      </c>
    </row>
    <row r="3606" spans="2:42">
      <c r="B3606" s="834" t="str">
        <f t="shared" si="168"/>
        <v>|||</v>
      </c>
      <c r="H3606" s="835">
        <f t="shared" si="170"/>
        <v>31</v>
      </c>
      <c r="AP3606" s="831" t="str">
        <f t="shared" si="169"/>
        <v/>
      </c>
    </row>
    <row r="3607" spans="2:42">
      <c r="B3607" s="834" t="str">
        <f t="shared" si="168"/>
        <v>|||</v>
      </c>
      <c r="H3607" s="835">
        <f t="shared" si="170"/>
        <v>31</v>
      </c>
      <c r="AP3607" s="831" t="str">
        <f t="shared" si="169"/>
        <v/>
      </c>
    </row>
    <row r="3608" spans="2:42">
      <c r="B3608" s="834" t="str">
        <f t="shared" si="168"/>
        <v>|||</v>
      </c>
      <c r="H3608" s="835">
        <f t="shared" si="170"/>
        <v>31</v>
      </c>
      <c r="AP3608" s="831" t="str">
        <f t="shared" si="169"/>
        <v/>
      </c>
    </row>
    <row r="3609" spans="2:42">
      <c r="B3609" s="834" t="str">
        <f t="shared" si="168"/>
        <v>|||</v>
      </c>
      <c r="H3609" s="835">
        <f t="shared" si="170"/>
        <v>31</v>
      </c>
      <c r="AP3609" s="831" t="str">
        <f t="shared" si="169"/>
        <v/>
      </c>
    </row>
    <row r="3610" spans="2:42">
      <c r="B3610" s="834" t="str">
        <f t="shared" si="168"/>
        <v>|||</v>
      </c>
      <c r="H3610" s="835">
        <f t="shared" si="170"/>
        <v>31</v>
      </c>
      <c r="AP3610" s="831" t="str">
        <f t="shared" si="169"/>
        <v/>
      </c>
    </row>
    <row r="3611" spans="2:42">
      <c r="B3611" s="834" t="str">
        <f t="shared" si="168"/>
        <v>|||</v>
      </c>
      <c r="H3611" s="835">
        <f t="shared" si="170"/>
        <v>31</v>
      </c>
      <c r="AP3611" s="831" t="str">
        <f t="shared" si="169"/>
        <v/>
      </c>
    </row>
    <row r="3612" spans="2:42">
      <c r="B3612" s="834" t="str">
        <f t="shared" si="168"/>
        <v>|||</v>
      </c>
      <c r="H3612" s="835">
        <f t="shared" si="170"/>
        <v>31</v>
      </c>
      <c r="AP3612" s="831" t="str">
        <f t="shared" si="169"/>
        <v/>
      </c>
    </row>
    <row r="3613" spans="2:42">
      <c r="B3613" s="834" t="str">
        <f t="shared" si="168"/>
        <v>|||</v>
      </c>
      <c r="H3613" s="835">
        <f t="shared" si="170"/>
        <v>31</v>
      </c>
      <c r="AP3613" s="831" t="str">
        <f t="shared" si="169"/>
        <v/>
      </c>
    </row>
    <row r="3614" spans="2:42">
      <c r="B3614" s="834" t="str">
        <f t="shared" si="168"/>
        <v>|||</v>
      </c>
      <c r="H3614" s="835">
        <f t="shared" si="170"/>
        <v>31</v>
      </c>
      <c r="AP3614" s="831" t="str">
        <f t="shared" si="169"/>
        <v/>
      </c>
    </row>
    <row r="3615" spans="2:42">
      <c r="B3615" s="834" t="str">
        <f t="shared" si="168"/>
        <v>|||</v>
      </c>
      <c r="H3615" s="835">
        <f t="shared" si="170"/>
        <v>31</v>
      </c>
      <c r="AP3615" s="831" t="str">
        <f t="shared" si="169"/>
        <v/>
      </c>
    </row>
    <row r="3616" spans="2:42">
      <c r="B3616" s="834" t="str">
        <f t="shared" si="168"/>
        <v>|||</v>
      </c>
      <c r="H3616" s="835">
        <f t="shared" si="170"/>
        <v>31</v>
      </c>
      <c r="AP3616" s="831" t="str">
        <f t="shared" si="169"/>
        <v/>
      </c>
    </row>
    <row r="3617" spans="2:42">
      <c r="B3617" s="834" t="str">
        <f t="shared" si="168"/>
        <v>|||</v>
      </c>
      <c r="H3617" s="835">
        <f t="shared" si="170"/>
        <v>31</v>
      </c>
      <c r="AP3617" s="831" t="str">
        <f t="shared" si="169"/>
        <v/>
      </c>
    </row>
    <row r="3618" spans="2:42">
      <c r="B3618" s="834" t="str">
        <f t="shared" si="168"/>
        <v>|||</v>
      </c>
      <c r="H3618" s="835">
        <f t="shared" si="170"/>
        <v>31</v>
      </c>
      <c r="AP3618" s="831" t="str">
        <f t="shared" si="169"/>
        <v/>
      </c>
    </row>
    <row r="3619" spans="2:42">
      <c r="B3619" s="834" t="str">
        <f t="shared" si="168"/>
        <v>|||</v>
      </c>
      <c r="H3619" s="835">
        <f t="shared" si="170"/>
        <v>31</v>
      </c>
      <c r="AP3619" s="831" t="str">
        <f t="shared" si="169"/>
        <v/>
      </c>
    </row>
    <row r="3620" spans="2:42">
      <c r="B3620" s="834" t="str">
        <f t="shared" si="168"/>
        <v>|||</v>
      </c>
      <c r="H3620" s="835">
        <f t="shared" si="170"/>
        <v>31</v>
      </c>
      <c r="AP3620" s="831" t="str">
        <f t="shared" si="169"/>
        <v/>
      </c>
    </row>
    <row r="3621" spans="2:42">
      <c r="B3621" s="834" t="str">
        <f t="shared" si="168"/>
        <v>|||</v>
      </c>
      <c r="H3621" s="835">
        <f t="shared" si="170"/>
        <v>31</v>
      </c>
      <c r="AP3621" s="831" t="str">
        <f t="shared" si="169"/>
        <v/>
      </c>
    </row>
    <row r="3622" spans="2:42">
      <c r="B3622" s="834" t="str">
        <f t="shared" si="168"/>
        <v>|||</v>
      </c>
      <c r="H3622" s="835">
        <f t="shared" si="170"/>
        <v>31</v>
      </c>
      <c r="AP3622" s="831" t="str">
        <f t="shared" si="169"/>
        <v/>
      </c>
    </row>
    <row r="3623" spans="2:42">
      <c r="B3623" s="834" t="str">
        <f t="shared" si="168"/>
        <v>|||</v>
      </c>
      <c r="H3623" s="835">
        <f t="shared" si="170"/>
        <v>31</v>
      </c>
      <c r="AP3623" s="831" t="str">
        <f t="shared" si="169"/>
        <v/>
      </c>
    </row>
    <row r="3624" spans="2:42">
      <c r="B3624" s="834" t="str">
        <f t="shared" si="168"/>
        <v>|||</v>
      </c>
      <c r="H3624" s="835">
        <f t="shared" si="170"/>
        <v>31</v>
      </c>
      <c r="AP3624" s="831" t="str">
        <f t="shared" si="169"/>
        <v/>
      </c>
    </row>
    <row r="3625" spans="2:42">
      <c r="B3625" s="834" t="str">
        <f t="shared" si="168"/>
        <v>|||</v>
      </c>
      <c r="H3625" s="835">
        <f t="shared" si="170"/>
        <v>31</v>
      </c>
      <c r="AP3625" s="831" t="str">
        <f t="shared" si="169"/>
        <v/>
      </c>
    </row>
    <row r="3626" spans="2:42">
      <c r="B3626" s="834" t="str">
        <f t="shared" si="168"/>
        <v>|||</v>
      </c>
      <c r="H3626" s="835">
        <f t="shared" si="170"/>
        <v>31</v>
      </c>
      <c r="AP3626" s="831" t="str">
        <f t="shared" si="169"/>
        <v/>
      </c>
    </row>
    <row r="3627" spans="2:42">
      <c r="B3627" s="834" t="str">
        <f t="shared" si="168"/>
        <v>|||</v>
      </c>
      <c r="H3627" s="835">
        <f t="shared" si="170"/>
        <v>31</v>
      </c>
      <c r="AP3627" s="831" t="str">
        <f t="shared" si="169"/>
        <v/>
      </c>
    </row>
    <row r="3628" spans="2:42">
      <c r="B3628" s="834" t="str">
        <f t="shared" si="168"/>
        <v>|||</v>
      </c>
      <c r="H3628" s="835">
        <f t="shared" si="170"/>
        <v>31</v>
      </c>
      <c r="AP3628" s="831" t="str">
        <f t="shared" si="169"/>
        <v/>
      </c>
    </row>
    <row r="3629" spans="2:42">
      <c r="B3629" s="834" t="str">
        <f t="shared" si="168"/>
        <v>|||</v>
      </c>
      <c r="H3629" s="835">
        <f t="shared" si="170"/>
        <v>31</v>
      </c>
      <c r="AP3629" s="831" t="str">
        <f t="shared" si="169"/>
        <v/>
      </c>
    </row>
    <row r="3630" spans="2:42">
      <c r="B3630" s="834" t="str">
        <f t="shared" si="168"/>
        <v>|||</v>
      </c>
      <c r="H3630" s="835">
        <f t="shared" si="170"/>
        <v>31</v>
      </c>
      <c r="AP3630" s="831" t="str">
        <f t="shared" si="169"/>
        <v/>
      </c>
    </row>
    <row r="3631" spans="2:42">
      <c r="B3631" s="834" t="str">
        <f t="shared" si="168"/>
        <v>|||</v>
      </c>
      <c r="H3631" s="835">
        <f t="shared" si="170"/>
        <v>31</v>
      </c>
      <c r="AP3631" s="831" t="str">
        <f t="shared" si="169"/>
        <v/>
      </c>
    </row>
    <row r="3632" spans="2:42">
      <c r="B3632" s="834" t="str">
        <f t="shared" si="168"/>
        <v>|||</v>
      </c>
      <c r="H3632" s="835">
        <f t="shared" si="170"/>
        <v>31</v>
      </c>
      <c r="AP3632" s="831" t="str">
        <f t="shared" si="169"/>
        <v/>
      </c>
    </row>
    <row r="3633" spans="2:42">
      <c r="B3633" s="834" t="str">
        <f t="shared" si="168"/>
        <v>|||</v>
      </c>
      <c r="H3633" s="835">
        <f t="shared" si="170"/>
        <v>31</v>
      </c>
      <c r="AP3633" s="831" t="str">
        <f t="shared" si="169"/>
        <v/>
      </c>
    </row>
    <row r="3634" spans="2:42">
      <c r="B3634" s="834" t="str">
        <f t="shared" si="168"/>
        <v>|||</v>
      </c>
      <c r="H3634" s="835">
        <f t="shared" si="170"/>
        <v>31</v>
      </c>
      <c r="AP3634" s="831" t="str">
        <f t="shared" si="169"/>
        <v/>
      </c>
    </row>
    <row r="3635" spans="2:42">
      <c r="B3635" s="834" t="str">
        <f t="shared" si="168"/>
        <v>|||</v>
      </c>
      <c r="H3635" s="835">
        <f t="shared" si="170"/>
        <v>31</v>
      </c>
      <c r="AP3635" s="831" t="str">
        <f t="shared" si="169"/>
        <v/>
      </c>
    </row>
    <row r="3636" spans="2:42">
      <c r="B3636" s="834" t="str">
        <f t="shared" si="168"/>
        <v>|||</v>
      </c>
      <c r="H3636" s="835">
        <f t="shared" si="170"/>
        <v>31</v>
      </c>
      <c r="AP3636" s="831" t="str">
        <f t="shared" si="169"/>
        <v/>
      </c>
    </row>
    <row r="3637" spans="2:42">
      <c r="B3637" s="834" t="str">
        <f t="shared" si="168"/>
        <v>|||</v>
      </c>
      <c r="H3637" s="835">
        <f t="shared" si="170"/>
        <v>31</v>
      </c>
      <c r="AP3637" s="831" t="str">
        <f t="shared" si="169"/>
        <v/>
      </c>
    </row>
    <row r="3638" spans="2:42">
      <c r="B3638" s="834" t="str">
        <f t="shared" si="168"/>
        <v>|||</v>
      </c>
      <c r="H3638" s="835">
        <f t="shared" si="170"/>
        <v>31</v>
      </c>
      <c r="AP3638" s="831" t="str">
        <f t="shared" si="169"/>
        <v/>
      </c>
    </row>
    <row r="3639" spans="2:42">
      <c r="B3639" s="834" t="str">
        <f t="shared" si="168"/>
        <v>|||</v>
      </c>
      <c r="H3639" s="835">
        <f t="shared" si="170"/>
        <v>31</v>
      </c>
      <c r="AP3639" s="831" t="str">
        <f t="shared" si="169"/>
        <v/>
      </c>
    </row>
    <row r="3640" spans="2:42">
      <c r="B3640" s="834" t="str">
        <f t="shared" si="168"/>
        <v>|||</v>
      </c>
      <c r="H3640" s="835">
        <f t="shared" si="170"/>
        <v>31</v>
      </c>
      <c r="AP3640" s="831" t="str">
        <f t="shared" si="169"/>
        <v/>
      </c>
    </row>
    <row r="3641" spans="2:42">
      <c r="B3641" s="834" t="str">
        <f t="shared" si="168"/>
        <v>|||</v>
      </c>
      <c r="H3641" s="835">
        <f t="shared" si="170"/>
        <v>31</v>
      </c>
      <c r="AP3641" s="831" t="str">
        <f t="shared" si="169"/>
        <v/>
      </c>
    </row>
    <row r="3642" spans="2:42">
      <c r="B3642" s="834" t="str">
        <f t="shared" si="168"/>
        <v>|||</v>
      </c>
      <c r="H3642" s="835">
        <f t="shared" si="170"/>
        <v>31</v>
      </c>
      <c r="AP3642" s="831" t="str">
        <f t="shared" si="169"/>
        <v/>
      </c>
    </row>
    <row r="3643" spans="2:42">
      <c r="B3643" s="834" t="str">
        <f t="shared" si="168"/>
        <v>|||</v>
      </c>
      <c r="H3643" s="835">
        <f t="shared" si="170"/>
        <v>31</v>
      </c>
      <c r="AP3643" s="831" t="str">
        <f t="shared" si="169"/>
        <v/>
      </c>
    </row>
    <row r="3644" spans="2:42">
      <c r="B3644" s="834" t="str">
        <f t="shared" si="168"/>
        <v>|||</v>
      </c>
      <c r="H3644" s="835">
        <f t="shared" si="170"/>
        <v>31</v>
      </c>
      <c r="AP3644" s="831" t="str">
        <f t="shared" si="169"/>
        <v/>
      </c>
    </row>
    <row r="3645" spans="2:42">
      <c r="B3645" s="834" t="str">
        <f t="shared" si="168"/>
        <v>|||</v>
      </c>
      <c r="H3645" s="835">
        <f t="shared" si="170"/>
        <v>31</v>
      </c>
      <c r="AP3645" s="831" t="str">
        <f t="shared" si="169"/>
        <v/>
      </c>
    </row>
    <row r="3646" spans="2:42">
      <c r="B3646" s="834" t="str">
        <f t="shared" si="168"/>
        <v>|||</v>
      </c>
      <c r="H3646" s="835">
        <f t="shared" si="170"/>
        <v>31</v>
      </c>
      <c r="AP3646" s="831" t="str">
        <f t="shared" si="169"/>
        <v/>
      </c>
    </row>
    <row r="3647" spans="2:42">
      <c r="B3647" s="834" t="str">
        <f t="shared" si="168"/>
        <v>|||</v>
      </c>
      <c r="H3647" s="835">
        <f t="shared" si="170"/>
        <v>31</v>
      </c>
      <c r="AP3647" s="831" t="str">
        <f t="shared" si="169"/>
        <v/>
      </c>
    </row>
    <row r="3648" spans="2:42">
      <c r="B3648" s="834" t="str">
        <f t="shared" si="168"/>
        <v>|||</v>
      </c>
      <c r="H3648" s="835">
        <f t="shared" si="170"/>
        <v>31</v>
      </c>
      <c r="AP3648" s="831" t="str">
        <f t="shared" si="169"/>
        <v/>
      </c>
    </row>
    <row r="3649" spans="2:42">
      <c r="B3649" s="834" t="str">
        <f t="shared" si="168"/>
        <v>|||</v>
      </c>
      <c r="H3649" s="835">
        <f t="shared" si="170"/>
        <v>31</v>
      </c>
      <c r="AP3649" s="831" t="str">
        <f t="shared" si="169"/>
        <v/>
      </c>
    </row>
    <row r="3650" spans="2:42">
      <c r="B3650" s="834" t="str">
        <f t="shared" si="168"/>
        <v>|||</v>
      </c>
      <c r="H3650" s="835">
        <f t="shared" si="170"/>
        <v>31</v>
      </c>
      <c r="AP3650" s="831" t="str">
        <f t="shared" si="169"/>
        <v/>
      </c>
    </row>
    <row r="3651" spans="2:42">
      <c r="B3651" s="834" t="str">
        <f t="shared" ref="B3651:B3714" si="171">C3651&amp;"|"&amp;D3651&amp;"|"&amp;E3651&amp;"|"&amp;F3651</f>
        <v>|||</v>
      </c>
      <c r="H3651" s="835">
        <f t="shared" si="170"/>
        <v>31</v>
      </c>
      <c r="AP3651" s="831" t="str">
        <f t="shared" ref="AP3651:AP3714" si="172">IF(AX3651&lt;&gt;"",IF(OR(AX3651=3,AX3651=4),"Equity","Debt"),"")</f>
        <v/>
      </c>
    </row>
    <row r="3652" spans="2:42">
      <c r="B3652" s="834" t="str">
        <f t="shared" si="171"/>
        <v>|||</v>
      </c>
      <c r="H3652" s="835">
        <f t="shared" ref="H3652:H3715" si="173">EOMONTH(L3652,0)</f>
        <v>31</v>
      </c>
      <c r="AP3652" s="831" t="str">
        <f t="shared" si="172"/>
        <v/>
      </c>
    </row>
    <row r="3653" spans="2:42">
      <c r="B3653" s="834" t="str">
        <f t="shared" si="171"/>
        <v>|||</v>
      </c>
      <c r="H3653" s="835">
        <f t="shared" si="173"/>
        <v>31</v>
      </c>
      <c r="AP3653" s="831" t="str">
        <f t="shared" si="172"/>
        <v/>
      </c>
    </row>
    <row r="3654" spans="2:42">
      <c r="B3654" s="834" t="str">
        <f t="shared" si="171"/>
        <v>|||</v>
      </c>
      <c r="H3654" s="835">
        <f t="shared" si="173"/>
        <v>31</v>
      </c>
      <c r="AP3654" s="831" t="str">
        <f t="shared" si="172"/>
        <v/>
      </c>
    </row>
    <row r="3655" spans="2:42">
      <c r="B3655" s="834" t="str">
        <f t="shared" si="171"/>
        <v>|||</v>
      </c>
      <c r="H3655" s="835">
        <f t="shared" si="173"/>
        <v>31</v>
      </c>
      <c r="AP3655" s="831" t="str">
        <f t="shared" si="172"/>
        <v/>
      </c>
    </row>
    <row r="3656" spans="2:42">
      <c r="B3656" s="834" t="str">
        <f t="shared" si="171"/>
        <v>|||</v>
      </c>
      <c r="H3656" s="835">
        <f t="shared" si="173"/>
        <v>31</v>
      </c>
      <c r="AP3656" s="831" t="str">
        <f t="shared" si="172"/>
        <v/>
      </c>
    </row>
    <row r="3657" spans="2:42">
      <c r="B3657" s="834" t="str">
        <f t="shared" si="171"/>
        <v>|||</v>
      </c>
      <c r="H3657" s="835">
        <f t="shared" si="173"/>
        <v>31</v>
      </c>
      <c r="AP3657" s="831" t="str">
        <f t="shared" si="172"/>
        <v/>
      </c>
    </row>
    <row r="3658" spans="2:42">
      <c r="B3658" s="834" t="str">
        <f t="shared" si="171"/>
        <v>|||</v>
      </c>
      <c r="H3658" s="835">
        <f t="shared" si="173"/>
        <v>31</v>
      </c>
      <c r="AP3658" s="831" t="str">
        <f t="shared" si="172"/>
        <v/>
      </c>
    </row>
    <row r="3659" spans="2:42">
      <c r="B3659" s="834" t="str">
        <f t="shared" si="171"/>
        <v>|||</v>
      </c>
      <c r="H3659" s="835">
        <f t="shared" si="173"/>
        <v>31</v>
      </c>
      <c r="AP3659" s="831" t="str">
        <f t="shared" si="172"/>
        <v/>
      </c>
    </row>
    <row r="3660" spans="2:42">
      <c r="B3660" s="834" t="str">
        <f t="shared" si="171"/>
        <v>|||</v>
      </c>
      <c r="H3660" s="835">
        <f t="shared" si="173"/>
        <v>31</v>
      </c>
      <c r="AP3660" s="831" t="str">
        <f t="shared" si="172"/>
        <v/>
      </c>
    </row>
    <row r="3661" spans="2:42">
      <c r="B3661" s="834" t="str">
        <f t="shared" si="171"/>
        <v>|||</v>
      </c>
      <c r="H3661" s="835">
        <f t="shared" si="173"/>
        <v>31</v>
      </c>
      <c r="AP3661" s="831" t="str">
        <f t="shared" si="172"/>
        <v/>
      </c>
    </row>
    <row r="3662" spans="2:42">
      <c r="B3662" s="834" t="str">
        <f t="shared" si="171"/>
        <v>|||</v>
      </c>
      <c r="H3662" s="835">
        <f t="shared" si="173"/>
        <v>31</v>
      </c>
      <c r="AP3662" s="831" t="str">
        <f t="shared" si="172"/>
        <v/>
      </c>
    </row>
    <row r="3663" spans="2:42">
      <c r="B3663" s="834" t="str">
        <f t="shared" si="171"/>
        <v>|||</v>
      </c>
      <c r="H3663" s="835">
        <f t="shared" si="173"/>
        <v>31</v>
      </c>
      <c r="AP3663" s="831" t="str">
        <f t="shared" si="172"/>
        <v/>
      </c>
    </row>
    <row r="3664" spans="2:42">
      <c r="B3664" s="834" t="str">
        <f t="shared" si="171"/>
        <v>|||</v>
      </c>
      <c r="H3664" s="835">
        <f t="shared" si="173"/>
        <v>31</v>
      </c>
      <c r="AP3664" s="831" t="str">
        <f t="shared" si="172"/>
        <v/>
      </c>
    </row>
    <row r="3665" spans="2:42">
      <c r="B3665" s="834" t="str">
        <f t="shared" si="171"/>
        <v>|||</v>
      </c>
      <c r="H3665" s="835">
        <f t="shared" si="173"/>
        <v>31</v>
      </c>
      <c r="AP3665" s="831" t="str">
        <f t="shared" si="172"/>
        <v/>
      </c>
    </row>
    <row r="3666" spans="2:42">
      <c r="B3666" s="834" t="str">
        <f t="shared" si="171"/>
        <v>|||</v>
      </c>
      <c r="H3666" s="835">
        <f t="shared" si="173"/>
        <v>31</v>
      </c>
      <c r="AP3666" s="831" t="str">
        <f t="shared" si="172"/>
        <v/>
      </c>
    </row>
    <row r="3667" spans="2:42">
      <c r="B3667" s="834" t="str">
        <f t="shared" si="171"/>
        <v>|||</v>
      </c>
      <c r="H3667" s="835">
        <f t="shared" si="173"/>
        <v>31</v>
      </c>
      <c r="AP3667" s="831" t="str">
        <f t="shared" si="172"/>
        <v/>
      </c>
    </row>
    <row r="3668" spans="2:42">
      <c r="B3668" s="834" t="str">
        <f t="shared" si="171"/>
        <v>|||</v>
      </c>
      <c r="H3668" s="835">
        <f t="shared" si="173"/>
        <v>31</v>
      </c>
      <c r="AP3668" s="831" t="str">
        <f t="shared" si="172"/>
        <v/>
      </c>
    </row>
    <row r="3669" spans="2:42">
      <c r="B3669" s="834" t="str">
        <f t="shared" si="171"/>
        <v>|||</v>
      </c>
      <c r="H3669" s="835">
        <f t="shared" si="173"/>
        <v>31</v>
      </c>
      <c r="AP3669" s="831" t="str">
        <f t="shared" si="172"/>
        <v/>
      </c>
    </row>
    <row r="3670" spans="2:42">
      <c r="B3670" s="834" t="str">
        <f t="shared" si="171"/>
        <v>|||</v>
      </c>
      <c r="H3670" s="835">
        <f t="shared" si="173"/>
        <v>31</v>
      </c>
      <c r="AP3670" s="831" t="str">
        <f t="shared" si="172"/>
        <v/>
      </c>
    </row>
    <row r="3671" spans="2:42">
      <c r="B3671" s="834" t="str">
        <f t="shared" si="171"/>
        <v>|||</v>
      </c>
      <c r="H3671" s="835">
        <f t="shared" si="173"/>
        <v>31</v>
      </c>
      <c r="AP3671" s="831" t="str">
        <f t="shared" si="172"/>
        <v/>
      </c>
    </row>
    <row r="3672" spans="2:42">
      <c r="B3672" s="834" t="str">
        <f t="shared" si="171"/>
        <v>|||</v>
      </c>
      <c r="H3672" s="835">
        <f t="shared" si="173"/>
        <v>31</v>
      </c>
      <c r="AP3672" s="831" t="str">
        <f t="shared" si="172"/>
        <v/>
      </c>
    </row>
    <row r="3673" spans="2:42">
      <c r="B3673" s="834" t="str">
        <f t="shared" si="171"/>
        <v>|||</v>
      </c>
      <c r="H3673" s="835">
        <f t="shared" si="173"/>
        <v>31</v>
      </c>
      <c r="AP3673" s="831" t="str">
        <f t="shared" si="172"/>
        <v/>
      </c>
    </row>
    <row r="3674" spans="2:42">
      <c r="B3674" s="834" t="str">
        <f t="shared" si="171"/>
        <v>|||</v>
      </c>
      <c r="H3674" s="835">
        <f t="shared" si="173"/>
        <v>31</v>
      </c>
      <c r="AP3674" s="831" t="str">
        <f t="shared" si="172"/>
        <v/>
      </c>
    </row>
    <row r="3675" spans="2:42">
      <c r="B3675" s="834" t="str">
        <f t="shared" si="171"/>
        <v>|||</v>
      </c>
      <c r="H3675" s="835">
        <f t="shared" si="173"/>
        <v>31</v>
      </c>
      <c r="AP3675" s="831" t="str">
        <f t="shared" si="172"/>
        <v/>
      </c>
    </row>
    <row r="3676" spans="2:42">
      <c r="B3676" s="834" t="str">
        <f t="shared" si="171"/>
        <v>|||</v>
      </c>
      <c r="H3676" s="835">
        <f t="shared" si="173"/>
        <v>31</v>
      </c>
      <c r="AP3676" s="831" t="str">
        <f t="shared" si="172"/>
        <v/>
      </c>
    </row>
    <row r="3677" spans="2:42">
      <c r="B3677" s="834" t="str">
        <f t="shared" si="171"/>
        <v>|||</v>
      </c>
      <c r="H3677" s="835">
        <f t="shared" si="173"/>
        <v>31</v>
      </c>
      <c r="AP3677" s="831" t="str">
        <f t="shared" si="172"/>
        <v/>
      </c>
    </row>
    <row r="3678" spans="2:42">
      <c r="B3678" s="834" t="str">
        <f t="shared" si="171"/>
        <v>|||</v>
      </c>
      <c r="H3678" s="835">
        <f t="shared" si="173"/>
        <v>31</v>
      </c>
      <c r="AP3678" s="831" t="str">
        <f t="shared" si="172"/>
        <v/>
      </c>
    </row>
    <row r="3679" spans="2:42">
      <c r="B3679" s="834" t="str">
        <f t="shared" si="171"/>
        <v>|||</v>
      </c>
      <c r="H3679" s="835">
        <f t="shared" si="173"/>
        <v>31</v>
      </c>
      <c r="AP3679" s="831" t="str">
        <f t="shared" si="172"/>
        <v/>
      </c>
    </row>
    <row r="3680" spans="2:42">
      <c r="B3680" s="834" t="str">
        <f t="shared" si="171"/>
        <v>|||</v>
      </c>
      <c r="H3680" s="835">
        <f t="shared" si="173"/>
        <v>31</v>
      </c>
      <c r="AP3680" s="831" t="str">
        <f t="shared" si="172"/>
        <v/>
      </c>
    </row>
    <row r="3681" spans="2:42">
      <c r="B3681" s="834" t="str">
        <f t="shared" si="171"/>
        <v>|||</v>
      </c>
      <c r="H3681" s="835">
        <f t="shared" si="173"/>
        <v>31</v>
      </c>
      <c r="AP3681" s="831" t="str">
        <f t="shared" si="172"/>
        <v/>
      </c>
    </row>
    <row r="3682" spans="2:42">
      <c r="B3682" s="834" t="str">
        <f t="shared" si="171"/>
        <v>|||</v>
      </c>
      <c r="H3682" s="835">
        <f t="shared" si="173"/>
        <v>31</v>
      </c>
      <c r="AP3682" s="831" t="str">
        <f t="shared" si="172"/>
        <v/>
      </c>
    </row>
    <row r="3683" spans="2:42">
      <c r="B3683" s="834" t="str">
        <f t="shared" si="171"/>
        <v>|||</v>
      </c>
      <c r="H3683" s="835">
        <f t="shared" si="173"/>
        <v>31</v>
      </c>
      <c r="AP3683" s="831" t="str">
        <f t="shared" si="172"/>
        <v/>
      </c>
    </row>
    <row r="3684" spans="2:42">
      <c r="B3684" s="834" t="str">
        <f t="shared" si="171"/>
        <v>|||</v>
      </c>
      <c r="H3684" s="835">
        <f t="shared" si="173"/>
        <v>31</v>
      </c>
      <c r="AP3684" s="831" t="str">
        <f t="shared" si="172"/>
        <v/>
      </c>
    </row>
    <row r="3685" spans="2:42">
      <c r="B3685" s="834" t="str">
        <f t="shared" si="171"/>
        <v>|||</v>
      </c>
      <c r="H3685" s="835">
        <f t="shared" si="173"/>
        <v>31</v>
      </c>
      <c r="AP3685" s="831" t="str">
        <f t="shared" si="172"/>
        <v/>
      </c>
    </row>
    <row r="3686" spans="2:42">
      <c r="B3686" s="834" t="str">
        <f t="shared" si="171"/>
        <v>|||</v>
      </c>
      <c r="H3686" s="835">
        <f t="shared" si="173"/>
        <v>31</v>
      </c>
      <c r="AP3686" s="831" t="str">
        <f t="shared" si="172"/>
        <v/>
      </c>
    </row>
    <row r="3687" spans="2:42">
      <c r="B3687" s="834" t="str">
        <f t="shared" si="171"/>
        <v>|||</v>
      </c>
      <c r="H3687" s="835">
        <f t="shared" si="173"/>
        <v>31</v>
      </c>
      <c r="AP3687" s="831" t="str">
        <f t="shared" si="172"/>
        <v/>
      </c>
    </row>
    <row r="3688" spans="2:42">
      <c r="B3688" s="834" t="str">
        <f t="shared" si="171"/>
        <v>|||</v>
      </c>
      <c r="H3688" s="835">
        <f t="shared" si="173"/>
        <v>31</v>
      </c>
      <c r="AP3688" s="831" t="str">
        <f t="shared" si="172"/>
        <v/>
      </c>
    </row>
    <row r="3689" spans="2:42">
      <c r="B3689" s="834" t="str">
        <f t="shared" si="171"/>
        <v>|||</v>
      </c>
      <c r="H3689" s="835">
        <f t="shared" si="173"/>
        <v>31</v>
      </c>
      <c r="AP3689" s="831" t="str">
        <f t="shared" si="172"/>
        <v/>
      </c>
    </row>
    <row r="3690" spans="2:42">
      <c r="B3690" s="834" t="str">
        <f t="shared" si="171"/>
        <v>|||</v>
      </c>
      <c r="H3690" s="835">
        <f t="shared" si="173"/>
        <v>31</v>
      </c>
      <c r="AP3690" s="831" t="str">
        <f t="shared" si="172"/>
        <v/>
      </c>
    </row>
    <row r="3691" spans="2:42">
      <c r="B3691" s="834" t="str">
        <f t="shared" si="171"/>
        <v>|||</v>
      </c>
      <c r="H3691" s="835">
        <f t="shared" si="173"/>
        <v>31</v>
      </c>
      <c r="AP3691" s="831" t="str">
        <f t="shared" si="172"/>
        <v/>
      </c>
    </row>
    <row r="3692" spans="2:42">
      <c r="B3692" s="834" t="str">
        <f t="shared" si="171"/>
        <v>|||</v>
      </c>
      <c r="H3692" s="835">
        <f t="shared" si="173"/>
        <v>31</v>
      </c>
      <c r="AP3692" s="831" t="str">
        <f t="shared" si="172"/>
        <v/>
      </c>
    </row>
    <row r="3693" spans="2:42">
      <c r="B3693" s="834" t="str">
        <f t="shared" si="171"/>
        <v>|||</v>
      </c>
      <c r="H3693" s="835">
        <f t="shared" si="173"/>
        <v>31</v>
      </c>
      <c r="AP3693" s="831" t="str">
        <f t="shared" si="172"/>
        <v/>
      </c>
    </row>
    <row r="3694" spans="2:42">
      <c r="B3694" s="834" t="str">
        <f t="shared" si="171"/>
        <v>|||</v>
      </c>
      <c r="H3694" s="835">
        <f t="shared" si="173"/>
        <v>31</v>
      </c>
      <c r="AP3694" s="831" t="str">
        <f t="shared" si="172"/>
        <v/>
      </c>
    </row>
    <row r="3695" spans="2:42">
      <c r="B3695" s="834" t="str">
        <f t="shared" si="171"/>
        <v>|||</v>
      </c>
      <c r="H3695" s="835">
        <f t="shared" si="173"/>
        <v>31</v>
      </c>
      <c r="AP3695" s="831" t="str">
        <f t="shared" si="172"/>
        <v/>
      </c>
    </row>
    <row r="3696" spans="2:42">
      <c r="B3696" s="834" t="str">
        <f t="shared" si="171"/>
        <v>|||</v>
      </c>
      <c r="H3696" s="835">
        <f t="shared" si="173"/>
        <v>31</v>
      </c>
      <c r="AP3696" s="831" t="str">
        <f t="shared" si="172"/>
        <v/>
      </c>
    </row>
    <row r="3697" spans="2:42">
      <c r="B3697" s="834" t="str">
        <f t="shared" si="171"/>
        <v>|||</v>
      </c>
      <c r="H3697" s="835">
        <f t="shared" si="173"/>
        <v>31</v>
      </c>
      <c r="AP3697" s="831" t="str">
        <f t="shared" si="172"/>
        <v/>
      </c>
    </row>
    <row r="3698" spans="2:42">
      <c r="B3698" s="834" t="str">
        <f t="shared" si="171"/>
        <v>|||</v>
      </c>
      <c r="H3698" s="835">
        <f t="shared" si="173"/>
        <v>31</v>
      </c>
      <c r="AP3698" s="831" t="str">
        <f t="shared" si="172"/>
        <v/>
      </c>
    </row>
    <row r="3699" spans="2:42">
      <c r="B3699" s="834" t="str">
        <f t="shared" si="171"/>
        <v>|||</v>
      </c>
      <c r="H3699" s="835">
        <f t="shared" si="173"/>
        <v>31</v>
      </c>
      <c r="AP3699" s="831" t="str">
        <f t="shared" si="172"/>
        <v/>
      </c>
    </row>
    <row r="3700" spans="2:42">
      <c r="B3700" s="834" t="str">
        <f t="shared" si="171"/>
        <v>|||</v>
      </c>
      <c r="H3700" s="835">
        <f t="shared" si="173"/>
        <v>31</v>
      </c>
      <c r="AP3700" s="831" t="str">
        <f t="shared" si="172"/>
        <v/>
      </c>
    </row>
    <row r="3701" spans="2:42">
      <c r="B3701" s="834" t="str">
        <f t="shared" si="171"/>
        <v>|||</v>
      </c>
      <c r="H3701" s="835">
        <f t="shared" si="173"/>
        <v>31</v>
      </c>
      <c r="AP3701" s="831" t="str">
        <f t="shared" si="172"/>
        <v/>
      </c>
    </row>
    <row r="3702" spans="2:42">
      <c r="B3702" s="834" t="str">
        <f t="shared" si="171"/>
        <v>|||</v>
      </c>
      <c r="H3702" s="835">
        <f t="shared" si="173"/>
        <v>31</v>
      </c>
      <c r="AP3702" s="831" t="str">
        <f t="shared" si="172"/>
        <v/>
      </c>
    </row>
    <row r="3703" spans="2:42">
      <c r="B3703" s="834" t="str">
        <f t="shared" si="171"/>
        <v>|||</v>
      </c>
      <c r="H3703" s="835">
        <f t="shared" si="173"/>
        <v>31</v>
      </c>
      <c r="AP3703" s="831" t="str">
        <f t="shared" si="172"/>
        <v/>
      </c>
    </row>
    <row r="3704" spans="2:42">
      <c r="B3704" s="834" t="str">
        <f t="shared" si="171"/>
        <v>|||</v>
      </c>
      <c r="H3704" s="835">
        <f t="shared" si="173"/>
        <v>31</v>
      </c>
      <c r="AP3704" s="831" t="str">
        <f t="shared" si="172"/>
        <v/>
      </c>
    </row>
    <row r="3705" spans="2:42">
      <c r="B3705" s="834" t="str">
        <f t="shared" si="171"/>
        <v>|||</v>
      </c>
      <c r="H3705" s="835">
        <f t="shared" si="173"/>
        <v>31</v>
      </c>
      <c r="AP3705" s="831" t="str">
        <f t="shared" si="172"/>
        <v/>
      </c>
    </row>
    <row r="3706" spans="2:42">
      <c r="B3706" s="834" t="str">
        <f t="shared" si="171"/>
        <v>|||</v>
      </c>
      <c r="H3706" s="835">
        <f t="shared" si="173"/>
        <v>31</v>
      </c>
      <c r="AP3706" s="831" t="str">
        <f t="shared" si="172"/>
        <v/>
      </c>
    </row>
    <row r="3707" spans="2:42">
      <c r="B3707" s="834" t="str">
        <f t="shared" si="171"/>
        <v>|||</v>
      </c>
      <c r="H3707" s="835">
        <f t="shared" si="173"/>
        <v>31</v>
      </c>
      <c r="AP3707" s="831" t="str">
        <f t="shared" si="172"/>
        <v/>
      </c>
    </row>
    <row r="3708" spans="2:42">
      <c r="B3708" s="834" t="str">
        <f t="shared" si="171"/>
        <v>|||</v>
      </c>
      <c r="H3708" s="835">
        <f t="shared" si="173"/>
        <v>31</v>
      </c>
      <c r="AP3708" s="831" t="str">
        <f t="shared" si="172"/>
        <v/>
      </c>
    </row>
    <row r="3709" spans="2:42">
      <c r="B3709" s="834" t="str">
        <f t="shared" si="171"/>
        <v>|||</v>
      </c>
      <c r="H3709" s="835">
        <f t="shared" si="173"/>
        <v>31</v>
      </c>
      <c r="AP3709" s="831" t="str">
        <f t="shared" si="172"/>
        <v/>
      </c>
    </row>
    <row r="3710" spans="2:42">
      <c r="B3710" s="834" t="str">
        <f t="shared" si="171"/>
        <v>|||</v>
      </c>
      <c r="H3710" s="835">
        <f t="shared" si="173"/>
        <v>31</v>
      </c>
      <c r="AP3710" s="831" t="str">
        <f t="shared" si="172"/>
        <v/>
      </c>
    </row>
    <row r="3711" spans="2:42">
      <c r="B3711" s="834" t="str">
        <f t="shared" si="171"/>
        <v>|||</v>
      </c>
      <c r="H3711" s="835">
        <f t="shared" si="173"/>
        <v>31</v>
      </c>
      <c r="AP3711" s="831" t="str">
        <f t="shared" si="172"/>
        <v/>
      </c>
    </row>
    <row r="3712" spans="2:42">
      <c r="B3712" s="834" t="str">
        <f t="shared" si="171"/>
        <v>|||</v>
      </c>
      <c r="H3712" s="835">
        <f t="shared" si="173"/>
        <v>31</v>
      </c>
      <c r="AP3712" s="831" t="str">
        <f t="shared" si="172"/>
        <v/>
      </c>
    </row>
    <row r="3713" spans="2:42">
      <c r="B3713" s="834" t="str">
        <f t="shared" si="171"/>
        <v>|||</v>
      </c>
      <c r="H3713" s="835">
        <f t="shared" si="173"/>
        <v>31</v>
      </c>
      <c r="AP3713" s="831" t="str">
        <f t="shared" si="172"/>
        <v/>
      </c>
    </row>
    <row r="3714" spans="2:42">
      <c r="B3714" s="834" t="str">
        <f t="shared" si="171"/>
        <v>|||</v>
      </c>
      <c r="H3714" s="835">
        <f t="shared" si="173"/>
        <v>31</v>
      </c>
      <c r="AP3714" s="831" t="str">
        <f t="shared" si="172"/>
        <v/>
      </c>
    </row>
    <row r="3715" spans="2:42">
      <c r="B3715" s="834" t="str">
        <f t="shared" ref="B3715:B3778" si="174">C3715&amp;"|"&amp;D3715&amp;"|"&amp;E3715&amp;"|"&amp;F3715</f>
        <v>|||</v>
      </c>
      <c r="H3715" s="835">
        <f t="shared" si="173"/>
        <v>31</v>
      </c>
      <c r="AP3715" s="831" t="str">
        <f t="shared" ref="AP3715:AP3778" si="175">IF(AX3715&lt;&gt;"",IF(OR(AX3715=3,AX3715=4),"Equity","Debt"),"")</f>
        <v/>
      </c>
    </row>
    <row r="3716" spans="2:42">
      <c r="B3716" s="834" t="str">
        <f t="shared" si="174"/>
        <v>|||</v>
      </c>
      <c r="H3716" s="835">
        <f t="shared" ref="H3716:H3779" si="176">EOMONTH(L3716,0)</f>
        <v>31</v>
      </c>
      <c r="AP3716" s="831" t="str">
        <f t="shared" si="175"/>
        <v/>
      </c>
    </row>
    <row r="3717" spans="2:42">
      <c r="B3717" s="834" t="str">
        <f t="shared" si="174"/>
        <v>|||</v>
      </c>
      <c r="H3717" s="835">
        <f t="shared" si="176"/>
        <v>31</v>
      </c>
      <c r="AP3717" s="831" t="str">
        <f t="shared" si="175"/>
        <v/>
      </c>
    </row>
    <row r="3718" spans="2:42">
      <c r="B3718" s="834" t="str">
        <f t="shared" si="174"/>
        <v>|||</v>
      </c>
      <c r="H3718" s="835">
        <f t="shared" si="176"/>
        <v>31</v>
      </c>
      <c r="AP3718" s="831" t="str">
        <f t="shared" si="175"/>
        <v/>
      </c>
    </row>
    <row r="3719" spans="2:42">
      <c r="B3719" s="834" t="str">
        <f t="shared" si="174"/>
        <v>|||</v>
      </c>
      <c r="H3719" s="835">
        <f t="shared" si="176"/>
        <v>31</v>
      </c>
      <c r="AP3719" s="831" t="str">
        <f t="shared" si="175"/>
        <v/>
      </c>
    </row>
    <row r="3720" spans="2:42">
      <c r="B3720" s="834" t="str">
        <f t="shared" si="174"/>
        <v>|||</v>
      </c>
      <c r="H3720" s="835">
        <f t="shared" si="176"/>
        <v>31</v>
      </c>
      <c r="AP3720" s="831" t="str">
        <f t="shared" si="175"/>
        <v/>
      </c>
    </row>
    <row r="3721" spans="2:42">
      <c r="B3721" s="834" t="str">
        <f t="shared" si="174"/>
        <v>|||</v>
      </c>
      <c r="H3721" s="835">
        <f t="shared" si="176"/>
        <v>31</v>
      </c>
      <c r="AP3721" s="831" t="str">
        <f t="shared" si="175"/>
        <v/>
      </c>
    </row>
    <row r="3722" spans="2:42">
      <c r="B3722" s="834" t="str">
        <f t="shared" si="174"/>
        <v>|||</v>
      </c>
      <c r="H3722" s="835">
        <f t="shared" si="176"/>
        <v>31</v>
      </c>
      <c r="AP3722" s="831" t="str">
        <f t="shared" si="175"/>
        <v/>
      </c>
    </row>
    <row r="3723" spans="2:42">
      <c r="B3723" s="834" t="str">
        <f t="shared" si="174"/>
        <v>|||</v>
      </c>
      <c r="H3723" s="835">
        <f t="shared" si="176"/>
        <v>31</v>
      </c>
      <c r="AP3723" s="831" t="str">
        <f t="shared" si="175"/>
        <v/>
      </c>
    </row>
    <row r="3724" spans="2:42">
      <c r="B3724" s="834" t="str">
        <f t="shared" si="174"/>
        <v>|||</v>
      </c>
      <c r="H3724" s="835">
        <f t="shared" si="176"/>
        <v>31</v>
      </c>
      <c r="AP3724" s="831" t="str">
        <f t="shared" si="175"/>
        <v/>
      </c>
    </row>
    <row r="3725" spans="2:42">
      <c r="B3725" s="834" t="str">
        <f t="shared" si="174"/>
        <v>|||</v>
      </c>
      <c r="H3725" s="835">
        <f t="shared" si="176"/>
        <v>31</v>
      </c>
      <c r="AP3725" s="831" t="str">
        <f t="shared" si="175"/>
        <v/>
      </c>
    </row>
    <row r="3726" spans="2:42">
      <c r="B3726" s="834" t="str">
        <f t="shared" si="174"/>
        <v>|||</v>
      </c>
      <c r="H3726" s="835">
        <f t="shared" si="176"/>
        <v>31</v>
      </c>
      <c r="AP3726" s="831" t="str">
        <f t="shared" si="175"/>
        <v/>
      </c>
    </row>
    <row r="3727" spans="2:42">
      <c r="B3727" s="834" t="str">
        <f t="shared" si="174"/>
        <v>|||</v>
      </c>
      <c r="H3727" s="835">
        <f t="shared" si="176"/>
        <v>31</v>
      </c>
      <c r="AP3727" s="831" t="str">
        <f t="shared" si="175"/>
        <v/>
      </c>
    </row>
    <row r="3728" spans="2:42">
      <c r="B3728" s="834" t="str">
        <f t="shared" si="174"/>
        <v>|||</v>
      </c>
      <c r="H3728" s="835">
        <f t="shared" si="176"/>
        <v>31</v>
      </c>
      <c r="AP3728" s="831" t="str">
        <f t="shared" si="175"/>
        <v/>
      </c>
    </row>
    <row r="3729" spans="2:42">
      <c r="B3729" s="834" t="str">
        <f t="shared" si="174"/>
        <v>|||</v>
      </c>
      <c r="H3729" s="835">
        <f t="shared" si="176"/>
        <v>31</v>
      </c>
      <c r="AP3729" s="831" t="str">
        <f t="shared" si="175"/>
        <v/>
      </c>
    </row>
    <row r="3730" spans="2:42">
      <c r="B3730" s="834" t="str">
        <f t="shared" si="174"/>
        <v>|||</v>
      </c>
      <c r="H3730" s="835">
        <f t="shared" si="176"/>
        <v>31</v>
      </c>
      <c r="AP3730" s="831" t="str">
        <f t="shared" si="175"/>
        <v/>
      </c>
    </row>
    <row r="3731" spans="2:42">
      <c r="B3731" s="834" t="str">
        <f t="shared" si="174"/>
        <v>|||</v>
      </c>
      <c r="H3731" s="835">
        <f t="shared" si="176"/>
        <v>31</v>
      </c>
      <c r="AP3731" s="831" t="str">
        <f t="shared" si="175"/>
        <v/>
      </c>
    </row>
    <row r="3732" spans="2:42">
      <c r="B3732" s="834" t="str">
        <f t="shared" si="174"/>
        <v>|||</v>
      </c>
      <c r="H3732" s="835">
        <f t="shared" si="176"/>
        <v>31</v>
      </c>
      <c r="AP3732" s="831" t="str">
        <f t="shared" si="175"/>
        <v/>
      </c>
    </row>
    <row r="3733" spans="2:42">
      <c r="B3733" s="834" t="str">
        <f t="shared" si="174"/>
        <v>|||</v>
      </c>
      <c r="H3733" s="835">
        <f t="shared" si="176"/>
        <v>31</v>
      </c>
      <c r="AP3733" s="831" t="str">
        <f t="shared" si="175"/>
        <v/>
      </c>
    </row>
    <row r="3734" spans="2:42">
      <c r="B3734" s="834" t="str">
        <f t="shared" si="174"/>
        <v>|||</v>
      </c>
      <c r="H3734" s="835">
        <f t="shared" si="176"/>
        <v>31</v>
      </c>
      <c r="AP3734" s="831" t="str">
        <f t="shared" si="175"/>
        <v/>
      </c>
    </row>
    <row r="3735" spans="2:42">
      <c r="B3735" s="834" t="str">
        <f t="shared" si="174"/>
        <v>|||</v>
      </c>
      <c r="H3735" s="835">
        <f t="shared" si="176"/>
        <v>31</v>
      </c>
      <c r="AP3735" s="831" t="str">
        <f t="shared" si="175"/>
        <v/>
      </c>
    </row>
    <row r="3736" spans="2:42">
      <c r="B3736" s="834" t="str">
        <f t="shared" si="174"/>
        <v>|||</v>
      </c>
      <c r="H3736" s="835">
        <f t="shared" si="176"/>
        <v>31</v>
      </c>
      <c r="AP3736" s="831" t="str">
        <f t="shared" si="175"/>
        <v/>
      </c>
    </row>
    <row r="3737" spans="2:42">
      <c r="B3737" s="834" t="str">
        <f t="shared" si="174"/>
        <v>|||</v>
      </c>
      <c r="H3737" s="835">
        <f t="shared" si="176"/>
        <v>31</v>
      </c>
      <c r="AP3737" s="831" t="str">
        <f t="shared" si="175"/>
        <v/>
      </c>
    </row>
    <row r="3738" spans="2:42">
      <c r="B3738" s="834" t="str">
        <f t="shared" si="174"/>
        <v>|||</v>
      </c>
      <c r="H3738" s="835">
        <f t="shared" si="176"/>
        <v>31</v>
      </c>
      <c r="AP3738" s="831" t="str">
        <f t="shared" si="175"/>
        <v/>
      </c>
    </row>
    <row r="3739" spans="2:42">
      <c r="B3739" s="834" t="str">
        <f t="shared" si="174"/>
        <v>|||</v>
      </c>
      <c r="H3739" s="835">
        <f t="shared" si="176"/>
        <v>31</v>
      </c>
      <c r="AP3739" s="831" t="str">
        <f t="shared" si="175"/>
        <v/>
      </c>
    </row>
    <row r="3740" spans="2:42">
      <c r="B3740" s="834" t="str">
        <f t="shared" si="174"/>
        <v>|||</v>
      </c>
      <c r="H3740" s="835">
        <f t="shared" si="176"/>
        <v>31</v>
      </c>
      <c r="AP3740" s="831" t="str">
        <f t="shared" si="175"/>
        <v/>
      </c>
    </row>
    <row r="3741" spans="2:42">
      <c r="B3741" s="834" t="str">
        <f t="shared" si="174"/>
        <v>|||</v>
      </c>
      <c r="H3741" s="835">
        <f t="shared" si="176"/>
        <v>31</v>
      </c>
      <c r="AP3741" s="831" t="str">
        <f t="shared" si="175"/>
        <v/>
      </c>
    </row>
    <row r="3742" spans="2:42">
      <c r="B3742" s="834" t="str">
        <f t="shared" si="174"/>
        <v>|||</v>
      </c>
      <c r="H3742" s="835">
        <f t="shared" si="176"/>
        <v>31</v>
      </c>
      <c r="AP3742" s="831" t="str">
        <f t="shared" si="175"/>
        <v/>
      </c>
    </row>
    <row r="3743" spans="2:42">
      <c r="B3743" s="834" t="str">
        <f t="shared" si="174"/>
        <v>|||</v>
      </c>
      <c r="H3743" s="835">
        <f t="shared" si="176"/>
        <v>31</v>
      </c>
      <c r="AP3743" s="831" t="str">
        <f t="shared" si="175"/>
        <v/>
      </c>
    </row>
    <row r="3744" spans="2:42">
      <c r="B3744" s="834" t="str">
        <f t="shared" si="174"/>
        <v>|||</v>
      </c>
      <c r="H3744" s="835">
        <f t="shared" si="176"/>
        <v>31</v>
      </c>
      <c r="AP3744" s="831" t="str">
        <f t="shared" si="175"/>
        <v/>
      </c>
    </row>
    <row r="3745" spans="2:42">
      <c r="B3745" s="834" t="str">
        <f t="shared" si="174"/>
        <v>|||</v>
      </c>
      <c r="H3745" s="835">
        <f t="shared" si="176"/>
        <v>31</v>
      </c>
      <c r="AP3745" s="831" t="str">
        <f t="shared" si="175"/>
        <v/>
      </c>
    </row>
    <row r="3746" spans="2:42">
      <c r="B3746" s="834" t="str">
        <f t="shared" si="174"/>
        <v>|||</v>
      </c>
      <c r="H3746" s="835">
        <f t="shared" si="176"/>
        <v>31</v>
      </c>
      <c r="AP3746" s="831" t="str">
        <f t="shared" si="175"/>
        <v/>
      </c>
    </row>
    <row r="3747" spans="2:42">
      <c r="B3747" s="834" t="str">
        <f t="shared" si="174"/>
        <v>|||</v>
      </c>
      <c r="H3747" s="835">
        <f t="shared" si="176"/>
        <v>31</v>
      </c>
      <c r="AP3747" s="831" t="str">
        <f t="shared" si="175"/>
        <v/>
      </c>
    </row>
    <row r="3748" spans="2:42">
      <c r="B3748" s="834" t="str">
        <f t="shared" si="174"/>
        <v>|||</v>
      </c>
      <c r="H3748" s="835">
        <f t="shared" si="176"/>
        <v>31</v>
      </c>
      <c r="AP3748" s="831" t="str">
        <f t="shared" si="175"/>
        <v/>
      </c>
    </row>
    <row r="3749" spans="2:42">
      <c r="B3749" s="834" t="str">
        <f t="shared" si="174"/>
        <v>|||</v>
      </c>
      <c r="H3749" s="835">
        <f t="shared" si="176"/>
        <v>31</v>
      </c>
      <c r="AP3749" s="831" t="str">
        <f t="shared" si="175"/>
        <v/>
      </c>
    </row>
    <row r="3750" spans="2:42">
      <c r="B3750" s="834" t="str">
        <f t="shared" si="174"/>
        <v>|||</v>
      </c>
      <c r="H3750" s="835">
        <f t="shared" si="176"/>
        <v>31</v>
      </c>
      <c r="AP3750" s="831" t="str">
        <f t="shared" si="175"/>
        <v/>
      </c>
    </row>
    <row r="3751" spans="2:42">
      <c r="B3751" s="834" t="str">
        <f t="shared" si="174"/>
        <v>|||</v>
      </c>
      <c r="H3751" s="835">
        <f t="shared" si="176"/>
        <v>31</v>
      </c>
      <c r="AP3751" s="831" t="str">
        <f t="shared" si="175"/>
        <v/>
      </c>
    </row>
    <row r="3752" spans="2:42">
      <c r="B3752" s="834" t="str">
        <f t="shared" si="174"/>
        <v>|||</v>
      </c>
      <c r="H3752" s="835">
        <f t="shared" si="176"/>
        <v>31</v>
      </c>
      <c r="AP3752" s="831" t="str">
        <f t="shared" si="175"/>
        <v/>
      </c>
    </row>
    <row r="3753" spans="2:42">
      <c r="B3753" s="834" t="str">
        <f t="shared" si="174"/>
        <v>|||</v>
      </c>
      <c r="H3753" s="835">
        <f t="shared" si="176"/>
        <v>31</v>
      </c>
      <c r="AP3753" s="831" t="str">
        <f t="shared" si="175"/>
        <v/>
      </c>
    </row>
    <row r="3754" spans="2:42">
      <c r="B3754" s="834" t="str">
        <f t="shared" si="174"/>
        <v>|||</v>
      </c>
      <c r="H3754" s="835">
        <f t="shared" si="176"/>
        <v>31</v>
      </c>
      <c r="AP3754" s="831" t="str">
        <f t="shared" si="175"/>
        <v/>
      </c>
    </row>
    <row r="3755" spans="2:42">
      <c r="B3755" s="834" t="str">
        <f t="shared" si="174"/>
        <v>|||</v>
      </c>
      <c r="H3755" s="835">
        <f t="shared" si="176"/>
        <v>31</v>
      </c>
      <c r="AP3755" s="831" t="str">
        <f t="shared" si="175"/>
        <v/>
      </c>
    </row>
    <row r="3756" spans="2:42">
      <c r="B3756" s="834" t="str">
        <f t="shared" si="174"/>
        <v>|||</v>
      </c>
      <c r="H3756" s="835">
        <f t="shared" si="176"/>
        <v>31</v>
      </c>
      <c r="AP3756" s="831" t="str">
        <f t="shared" si="175"/>
        <v/>
      </c>
    </row>
    <row r="3757" spans="2:42">
      <c r="B3757" s="834" t="str">
        <f t="shared" si="174"/>
        <v>|||</v>
      </c>
      <c r="H3757" s="835">
        <f t="shared" si="176"/>
        <v>31</v>
      </c>
      <c r="AP3757" s="831" t="str">
        <f t="shared" si="175"/>
        <v/>
      </c>
    </row>
    <row r="3758" spans="2:42">
      <c r="B3758" s="834" t="str">
        <f t="shared" si="174"/>
        <v>|||</v>
      </c>
      <c r="H3758" s="835">
        <f t="shared" si="176"/>
        <v>31</v>
      </c>
      <c r="AP3758" s="831" t="str">
        <f t="shared" si="175"/>
        <v/>
      </c>
    </row>
    <row r="3759" spans="2:42">
      <c r="B3759" s="834" t="str">
        <f t="shared" si="174"/>
        <v>|||</v>
      </c>
      <c r="H3759" s="835">
        <f t="shared" si="176"/>
        <v>31</v>
      </c>
      <c r="AP3759" s="831" t="str">
        <f t="shared" si="175"/>
        <v/>
      </c>
    </row>
    <row r="3760" spans="2:42">
      <c r="B3760" s="834" t="str">
        <f t="shared" si="174"/>
        <v>|||</v>
      </c>
      <c r="H3760" s="835">
        <f t="shared" si="176"/>
        <v>31</v>
      </c>
      <c r="AP3760" s="831" t="str">
        <f t="shared" si="175"/>
        <v/>
      </c>
    </row>
    <row r="3761" spans="2:42">
      <c r="B3761" s="834" t="str">
        <f t="shared" si="174"/>
        <v>|||</v>
      </c>
      <c r="H3761" s="835">
        <f t="shared" si="176"/>
        <v>31</v>
      </c>
      <c r="AP3761" s="831" t="str">
        <f t="shared" si="175"/>
        <v/>
      </c>
    </row>
    <row r="3762" spans="2:42">
      <c r="B3762" s="834" t="str">
        <f t="shared" si="174"/>
        <v>|||</v>
      </c>
      <c r="H3762" s="835">
        <f t="shared" si="176"/>
        <v>31</v>
      </c>
      <c r="AP3762" s="831" t="str">
        <f t="shared" si="175"/>
        <v/>
      </c>
    </row>
    <row r="3763" spans="2:42">
      <c r="B3763" s="834" t="str">
        <f t="shared" si="174"/>
        <v>|||</v>
      </c>
      <c r="H3763" s="835">
        <f t="shared" si="176"/>
        <v>31</v>
      </c>
      <c r="AP3763" s="831" t="str">
        <f t="shared" si="175"/>
        <v/>
      </c>
    </row>
    <row r="3764" spans="2:42">
      <c r="B3764" s="834" t="str">
        <f t="shared" si="174"/>
        <v>|||</v>
      </c>
      <c r="H3764" s="835">
        <f t="shared" si="176"/>
        <v>31</v>
      </c>
      <c r="AP3764" s="831" t="str">
        <f t="shared" si="175"/>
        <v/>
      </c>
    </row>
    <row r="3765" spans="2:42">
      <c r="B3765" s="834" t="str">
        <f t="shared" si="174"/>
        <v>|||</v>
      </c>
      <c r="H3765" s="835">
        <f t="shared" si="176"/>
        <v>31</v>
      </c>
      <c r="AP3765" s="831" t="str">
        <f t="shared" si="175"/>
        <v/>
      </c>
    </row>
    <row r="3766" spans="2:42">
      <c r="B3766" s="834" t="str">
        <f t="shared" si="174"/>
        <v>|||</v>
      </c>
      <c r="H3766" s="835">
        <f t="shared" si="176"/>
        <v>31</v>
      </c>
      <c r="AP3766" s="831" t="str">
        <f t="shared" si="175"/>
        <v/>
      </c>
    </row>
    <row r="3767" spans="2:42">
      <c r="B3767" s="834" t="str">
        <f t="shared" si="174"/>
        <v>|||</v>
      </c>
      <c r="H3767" s="835">
        <f t="shared" si="176"/>
        <v>31</v>
      </c>
      <c r="AP3767" s="831" t="str">
        <f t="shared" si="175"/>
        <v/>
      </c>
    </row>
    <row r="3768" spans="2:42">
      <c r="B3768" s="834" t="str">
        <f t="shared" si="174"/>
        <v>|||</v>
      </c>
      <c r="H3768" s="835">
        <f t="shared" si="176"/>
        <v>31</v>
      </c>
      <c r="AP3768" s="831" t="str">
        <f t="shared" si="175"/>
        <v/>
      </c>
    </row>
    <row r="3769" spans="2:42">
      <c r="B3769" s="834" t="str">
        <f t="shared" si="174"/>
        <v>|||</v>
      </c>
      <c r="H3769" s="835">
        <f t="shared" si="176"/>
        <v>31</v>
      </c>
      <c r="AP3769" s="831" t="str">
        <f t="shared" si="175"/>
        <v/>
      </c>
    </row>
    <row r="3770" spans="2:42">
      <c r="B3770" s="834" t="str">
        <f t="shared" si="174"/>
        <v>|||</v>
      </c>
      <c r="H3770" s="835">
        <f t="shared" si="176"/>
        <v>31</v>
      </c>
      <c r="AP3770" s="831" t="str">
        <f t="shared" si="175"/>
        <v/>
      </c>
    </row>
    <row r="3771" spans="2:42">
      <c r="B3771" s="834" t="str">
        <f t="shared" si="174"/>
        <v>|||</v>
      </c>
      <c r="H3771" s="835">
        <f t="shared" si="176"/>
        <v>31</v>
      </c>
      <c r="AP3771" s="831" t="str">
        <f t="shared" si="175"/>
        <v/>
      </c>
    </row>
    <row r="3772" spans="2:42">
      <c r="B3772" s="834" t="str">
        <f t="shared" si="174"/>
        <v>|||</v>
      </c>
      <c r="H3772" s="835">
        <f t="shared" si="176"/>
        <v>31</v>
      </c>
      <c r="AP3772" s="831" t="str">
        <f t="shared" si="175"/>
        <v/>
      </c>
    </row>
    <row r="3773" spans="2:42">
      <c r="B3773" s="834" t="str">
        <f t="shared" si="174"/>
        <v>|||</v>
      </c>
      <c r="H3773" s="835">
        <f t="shared" si="176"/>
        <v>31</v>
      </c>
      <c r="AP3773" s="831" t="str">
        <f t="shared" si="175"/>
        <v/>
      </c>
    </row>
    <row r="3774" spans="2:42">
      <c r="B3774" s="834" t="str">
        <f t="shared" si="174"/>
        <v>|||</v>
      </c>
      <c r="H3774" s="835">
        <f t="shared" si="176"/>
        <v>31</v>
      </c>
      <c r="AP3774" s="831" t="str">
        <f t="shared" si="175"/>
        <v/>
      </c>
    </row>
    <row r="3775" spans="2:42">
      <c r="B3775" s="834" t="str">
        <f t="shared" si="174"/>
        <v>|||</v>
      </c>
      <c r="H3775" s="835">
        <f t="shared" si="176"/>
        <v>31</v>
      </c>
      <c r="AP3775" s="831" t="str">
        <f t="shared" si="175"/>
        <v/>
      </c>
    </row>
    <row r="3776" spans="2:42">
      <c r="B3776" s="834" t="str">
        <f t="shared" si="174"/>
        <v>|||</v>
      </c>
      <c r="H3776" s="835">
        <f t="shared" si="176"/>
        <v>31</v>
      </c>
      <c r="AP3776" s="831" t="str">
        <f t="shared" si="175"/>
        <v/>
      </c>
    </row>
    <row r="3777" spans="2:42">
      <c r="B3777" s="834" t="str">
        <f t="shared" si="174"/>
        <v>|||</v>
      </c>
      <c r="H3777" s="835">
        <f t="shared" si="176"/>
        <v>31</v>
      </c>
      <c r="AP3777" s="831" t="str">
        <f t="shared" si="175"/>
        <v/>
      </c>
    </row>
    <row r="3778" spans="2:42">
      <c r="B3778" s="834" t="str">
        <f t="shared" si="174"/>
        <v>|||</v>
      </c>
      <c r="H3778" s="835">
        <f t="shared" si="176"/>
        <v>31</v>
      </c>
      <c r="AP3778" s="831" t="str">
        <f t="shared" si="175"/>
        <v/>
      </c>
    </row>
    <row r="3779" spans="2:42">
      <c r="B3779" s="834" t="str">
        <f t="shared" ref="B3779:B3842" si="177">C3779&amp;"|"&amp;D3779&amp;"|"&amp;E3779&amp;"|"&amp;F3779</f>
        <v>|||</v>
      </c>
      <c r="H3779" s="835">
        <f t="shared" si="176"/>
        <v>31</v>
      </c>
      <c r="AP3779" s="831" t="str">
        <f t="shared" ref="AP3779:AP3842" si="178">IF(AX3779&lt;&gt;"",IF(OR(AX3779=3,AX3779=4),"Equity","Debt"),"")</f>
        <v/>
      </c>
    </row>
    <row r="3780" spans="2:42">
      <c r="B3780" s="834" t="str">
        <f t="shared" si="177"/>
        <v>|||</v>
      </c>
      <c r="H3780" s="835">
        <f t="shared" ref="H3780:H3843" si="179">EOMONTH(L3780,0)</f>
        <v>31</v>
      </c>
      <c r="AP3780" s="831" t="str">
        <f t="shared" si="178"/>
        <v/>
      </c>
    </row>
    <row r="3781" spans="2:42">
      <c r="B3781" s="834" t="str">
        <f t="shared" si="177"/>
        <v>|||</v>
      </c>
      <c r="H3781" s="835">
        <f t="shared" si="179"/>
        <v>31</v>
      </c>
      <c r="AP3781" s="831" t="str">
        <f t="shared" si="178"/>
        <v/>
      </c>
    </row>
    <row r="3782" spans="2:42">
      <c r="B3782" s="834" t="str">
        <f t="shared" si="177"/>
        <v>|||</v>
      </c>
      <c r="H3782" s="835">
        <f t="shared" si="179"/>
        <v>31</v>
      </c>
      <c r="AP3782" s="831" t="str">
        <f t="shared" si="178"/>
        <v/>
      </c>
    </row>
    <row r="3783" spans="2:42">
      <c r="B3783" s="834" t="str">
        <f t="shared" si="177"/>
        <v>|||</v>
      </c>
      <c r="H3783" s="835">
        <f t="shared" si="179"/>
        <v>31</v>
      </c>
      <c r="AP3783" s="831" t="str">
        <f t="shared" si="178"/>
        <v/>
      </c>
    </row>
    <row r="3784" spans="2:42">
      <c r="B3784" s="834" t="str">
        <f t="shared" si="177"/>
        <v>|||</v>
      </c>
      <c r="H3784" s="835">
        <f t="shared" si="179"/>
        <v>31</v>
      </c>
      <c r="AP3784" s="831" t="str">
        <f t="shared" si="178"/>
        <v/>
      </c>
    </row>
    <row r="3785" spans="2:42">
      <c r="B3785" s="834" t="str">
        <f t="shared" si="177"/>
        <v>|||</v>
      </c>
      <c r="H3785" s="835">
        <f t="shared" si="179"/>
        <v>31</v>
      </c>
      <c r="AP3785" s="831" t="str">
        <f t="shared" si="178"/>
        <v/>
      </c>
    </row>
    <row r="3786" spans="2:42">
      <c r="B3786" s="834" t="str">
        <f t="shared" si="177"/>
        <v>|||</v>
      </c>
      <c r="H3786" s="835">
        <f t="shared" si="179"/>
        <v>31</v>
      </c>
      <c r="AP3786" s="831" t="str">
        <f t="shared" si="178"/>
        <v/>
      </c>
    </row>
    <row r="3787" spans="2:42">
      <c r="B3787" s="834" t="str">
        <f t="shared" si="177"/>
        <v>|||</v>
      </c>
      <c r="H3787" s="835">
        <f t="shared" si="179"/>
        <v>31</v>
      </c>
      <c r="AP3787" s="831" t="str">
        <f t="shared" si="178"/>
        <v/>
      </c>
    </row>
    <row r="3788" spans="2:42">
      <c r="B3788" s="834" t="str">
        <f t="shared" si="177"/>
        <v>|||</v>
      </c>
      <c r="H3788" s="835">
        <f t="shared" si="179"/>
        <v>31</v>
      </c>
      <c r="AP3788" s="831" t="str">
        <f t="shared" si="178"/>
        <v/>
      </c>
    </row>
    <row r="3789" spans="2:42">
      <c r="B3789" s="834" t="str">
        <f t="shared" si="177"/>
        <v>|||</v>
      </c>
      <c r="H3789" s="835">
        <f t="shared" si="179"/>
        <v>31</v>
      </c>
      <c r="AP3789" s="831" t="str">
        <f t="shared" si="178"/>
        <v/>
      </c>
    </row>
    <row r="3790" spans="2:42">
      <c r="B3790" s="834" t="str">
        <f t="shared" si="177"/>
        <v>|||</v>
      </c>
      <c r="H3790" s="835">
        <f t="shared" si="179"/>
        <v>31</v>
      </c>
      <c r="AP3790" s="831" t="str">
        <f t="shared" si="178"/>
        <v/>
      </c>
    </row>
    <row r="3791" spans="2:42">
      <c r="B3791" s="834" t="str">
        <f t="shared" si="177"/>
        <v>|||</v>
      </c>
      <c r="H3791" s="835">
        <f t="shared" si="179"/>
        <v>31</v>
      </c>
      <c r="AP3791" s="831" t="str">
        <f t="shared" si="178"/>
        <v/>
      </c>
    </row>
    <row r="3792" spans="2:42">
      <c r="B3792" s="834" t="str">
        <f t="shared" si="177"/>
        <v>|||</v>
      </c>
      <c r="H3792" s="835">
        <f t="shared" si="179"/>
        <v>31</v>
      </c>
      <c r="AP3792" s="831" t="str">
        <f t="shared" si="178"/>
        <v/>
      </c>
    </row>
    <row r="3793" spans="2:42">
      <c r="B3793" s="834" t="str">
        <f t="shared" si="177"/>
        <v>|||</v>
      </c>
      <c r="H3793" s="835">
        <f t="shared" si="179"/>
        <v>31</v>
      </c>
      <c r="AP3793" s="831" t="str">
        <f t="shared" si="178"/>
        <v/>
      </c>
    </row>
    <row r="3794" spans="2:42">
      <c r="B3794" s="834" t="str">
        <f t="shared" si="177"/>
        <v>|||</v>
      </c>
      <c r="H3794" s="835">
        <f t="shared" si="179"/>
        <v>31</v>
      </c>
      <c r="AP3794" s="831" t="str">
        <f t="shared" si="178"/>
        <v/>
      </c>
    </row>
    <row r="3795" spans="2:42">
      <c r="B3795" s="834" t="str">
        <f t="shared" si="177"/>
        <v>|||</v>
      </c>
      <c r="H3795" s="835">
        <f t="shared" si="179"/>
        <v>31</v>
      </c>
      <c r="AP3795" s="831" t="str">
        <f t="shared" si="178"/>
        <v/>
      </c>
    </row>
    <row r="3796" spans="2:42">
      <c r="B3796" s="834" t="str">
        <f t="shared" si="177"/>
        <v>|||</v>
      </c>
      <c r="H3796" s="835">
        <f t="shared" si="179"/>
        <v>31</v>
      </c>
      <c r="AP3796" s="831" t="str">
        <f t="shared" si="178"/>
        <v/>
      </c>
    </row>
    <row r="3797" spans="2:42">
      <c r="B3797" s="834" t="str">
        <f t="shared" si="177"/>
        <v>|||</v>
      </c>
      <c r="H3797" s="835">
        <f t="shared" si="179"/>
        <v>31</v>
      </c>
      <c r="AP3797" s="831" t="str">
        <f t="shared" si="178"/>
        <v/>
      </c>
    </row>
    <row r="3798" spans="2:42">
      <c r="B3798" s="834" t="str">
        <f t="shared" si="177"/>
        <v>|||</v>
      </c>
      <c r="H3798" s="835">
        <f t="shared" si="179"/>
        <v>31</v>
      </c>
      <c r="AP3798" s="831" t="str">
        <f t="shared" si="178"/>
        <v/>
      </c>
    </row>
    <row r="3799" spans="2:42">
      <c r="B3799" s="834" t="str">
        <f t="shared" si="177"/>
        <v>|||</v>
      </c>
      <c r="H3799" s="835">
        <f t="shared" si="179"/>
        <v>31</v>
      </c>
      <c r="AP3799" s="831" t="str">
        <f t="shared" si="178"/>
        <v/>
      </c>
    </row>
    <row r="3800" spans="2:42">
      <c r="B3800" s="834" t="str">
        <f t="shared" si="177"/>
        <v>|||</v>
      </c>
      <c r="H3800" s="835">
        <f t="shared" si="179"/>
        <v>31</v>
      </c>
      <c r="AP3800" s="831" t="str">
        <f t="shared" si="178"/>
        <v/>
      </c>
    </row>
    <row r="3801" spans="2:42">
      <c r="B3801" s="834" t="str">
        <f t="shared" si="177"/>
        <v>|||</v>
      </c>
      <c r="H3801" s="835">
        <f t="shared" si="179"/>
        <v>31</v>
      </c>
      <c r="AP3801" s="831" t="str">
        <f t="shared" si="178"/>
        <v/>
      </c>
    </row>
    <row r="3802" spans="2:42">
      <c r="B3802" s="834" t="str">
        <f t="shared" si="177"/>
        <v>|||</v>
      </c>
      <c r="H3802" s="835">
        <f t="shared" si="179"/>
        <v>31</v>
      </c>
      <c r="AP3802" s="831" t="str">
        <f t="shared" si="178"/>
        <v/>
      </c>
    </row>
    <row r="3803" spans="2:42">
      <c r="B3803" s="834" t="str">
        <f t="shared" si="177"/>
        <v>|||</v>
      </c>
      <c r="H3803" s="835">
        <f t="shared" si="179"/>
        <v>31</v>
      </c>
      <c r="AP3803" s="831" t="str">
        <f t="shared" si="178"/>
        <v/>
      </c>
    </row>
    <row r="3804" spans="2:42">
      <c r="B3804" s="834" t="str">
        <f t="shared" si="177"/>
        <v>|||</v>
      </c>
      <c r="H3804" s="835">
        <f t="shared" si="179"/>
        <v>31</v>
      </c>
      <c r="AP3804" s="831" t="str">
        <f t="shared" si="178"/>
        <v/>
      </c>
    </row>
    <row r="3805" spans="2:42">
      <c r="B3805" s="834" t="str">
        <f t="shared" si="177"/>
        <v>|||</v>
      </c>
      <c r="H3805" s="835">
        <f t="shared" si="179"/>
        <v>31</v>
      </c>
      <c r="AP3805" s="831" t="str">
        <f t="shared" si="178"/>
        <v/>
      </c>
    </row>
    <row r="3806" spans="2:42">
      <c r="B3806" s="834" t="str">
        <f t="shared" si="177"/>
        <v>|||</v>
      </c>
      <c r="H3806" s="835">
        <f t="shared" si="179"/>
        <v>31</v>
      </c>
      <c r="AP3806" s="831" t="str">
        <f t="shared" si="178"/>
        <v/>
      </c>
    </row>
    <row r="3807" spans="2:42">
      <c r="B3807" s="834" t="str">
        <f t="shared" si="177"/>
        <v>|||</v>
      </c>
      <c r="H3807" s="835">
        <f t="shared" si="179"/>
        <v>31</v>
      </c>
      <c r="AP3807" s="831" t="str">
        <f t="shared" si="178"/>
        <v/>
      </c>
    </row>
    <row r="3808" spans="2:42">
      <c r="B3808" s="834" t="str">
        <f t="shared" si="177"/>
        <v>|||</v>
      </c>
      <c r="H3808" s="835">
        <f t="shared" si="179"/>
        <v>31</v>
      </c>
      <c r="AP3808" s="831" t="str">
        <f t="shared" si="178"/>
        <v/>
      </c>
    </row>
    <row r="3809" spans="2:42">
      <c r="B3809" s="834" t="str">
        <f t="shared" si="177"/>
        <v>|||</v>
      </c>
      <c r="H3809" s="835">
        <f t="shared" si="179"/>
        <v>31</v>
      </c>
      <c r="AP3809" s="831" t="str">
        <f t="shared" si="178"/>
        <v/>
      </c>
    </row>
    <row r="3810" spans="2:42">
      <c r="B3810" s="834" t="str">
        <f t="shared" si="177"/>
        <v>|||</v>
      </c>
      <c r="H3810" s="835">
        <f t="shared" si="179"/>
        <v>31</v>
      </c>
      <c r="AP3810" s="831" t="str">
        <f t="shared" si="178"/>
        <v/>
      </c>
    </row>
    <row r="3811" spans="2:42">
      <c r="B3811" s="834" t="str">
        <f t="shared" si="177"/>
        <v>|||</v>
      </c>
      <c r="H3811" s="835">
        <f t="shared" si="179"/>
        <v>31</v>
      </c>
      <c r="AP3811" s="831" t="str">
        <f t="shared" si="178"/>
        <v/>
      </c>
    </row>
    <row r="3812" spans="2:42">
      <c r="B3812" s="834" t="str">
        <f t="shared" si="177"/>
        <v>|||</v>
      </c>
      <c r="H3812" s="835">
        <f t="shared" si="179"/>
        <v>31</v>
      </c>
      <c r="AP3812" s="831" t="str">
        <f t="shared" si="178"/>
        <v/>
      </c>
    </row>
    <row r="3813" spans="2:42">
      <c r="B3813" s="834" t="str">
        <f t="shared" si="177"/>
        <v>|||</v>
      </c>
      <c r="H3813" s="835">
        <f t="shared" si="179"/>
        <v>31</v>
      </c>
      <c r="AP3813" s="831" t="str">
        <f t="shared" si="178"/>
        <v/>
      </c>
    </row>
    <row r="3814" spans="2:42">
      <c r="B3814" s="834" t="str">
        <f t="shared" si="177"/>
        <v>|||</v>
      </c>
      <c r="H3814" s="835">
        <f t="shared" si="179"/>
        <v>31</v>
      </c>
      <c r="AP3814" s="831" t="str">
        <f t="shared" si="178"/>
        <v/>
      </c>
    </row>
    <row r="3815" spans="2:42">
      <c r="B3815" s="834" t="str">
        <f t="shared" si="177"/>
        <v>|||</v>
      </c>
      <c r="H3815" s="835">
        <f t="shared" si="179"/>
        <v>31</v>
      </c>
      <c r="AP3815" s="831" t="str">
        <f t="shared" si="178"/>
        <v/>
      </c>
    </row>
    <row r="3816" spans="2:42">
      <c r="B3816" s="834" t="str">
        <f t="shared" si="177"/>
        <v>|||</v>
      </c>
      <c r="H3816" s="835">
        <f t="shared" si="179"/>
        <v>31</v>
      </c>
      <c r="AP3816" s="831" t="str">
        <f t="shared" si="178"/>
        <v/>
      </c>
    </row>
    <row r="3817" spans="2:42">
      <c r="B3817" s="834" t="str">
        <f t="shared" si="177"/>
        <v>|||</v>
      </c>
      <c r="H3817" s="835">
        <f t="shared" si="179"/>
        <v>31</v>
      </c>
      <c r="AP3817" s="831" t="str">
        <f t="shared" si="178"/>
        <v/>
      </c>
    </row>
    <row r="3818" spans="2:42">
      <c r="B3818" s="834" t="str">
        <f t="shared" si="177"/>
        <v>|||</v>
      </c>
      <c r="H3818" s="835">
        <f t="shared" si="179"/>
        <v>31</v>
      </c>
      <c r="AP3818" s="831" t="str">
        <f t="shared" si="178"/>
        <v/>
      </c>
    </row>
    <row r="3819" spans="2:42">
      <c r="B3819" s="834" t="str">
        <f t="shared" si="177"/>
        <v>|||</v>
      </c>
      <c r="H3819" s="835">
        <f t="shared" si="179"/>
        <v>31</v>
      </c>
      <c r="AP3819" s="831" t="str">
        <f t="shared" si="178"/>
        <v/>
      </c>
    </row>
    <row r="3820" spans="2:42">
      <c r="B3820" s="834" t="str">
        <f t="shared" si="177"/>
        <v>|||</v>
      </c>
      <c r="H3820" s="835">
        <f t="shared" si="179"/>
        <v>31</v>
      </c>
      <c r="AP3820" s="831" t="str">
        <f t="shared" si="178"/>
        <v/>
      </c>
    </row>
    <row r="3821" spans="2:42">
      <c r="B3821" s="834" t="str">
        <f t="shared" si="177"/>
        <v>|||</v>
      </c>
      <c r="H3821" s="835">
        <f t="shared" si="179"/>
        <v>31</v>
      </c>
      <c r="AP3821" s="831" t="str">
        <f t="shared" si="178"/>
        <v/>
      </c>
    </row>
    <row r="3822" spans="2:42">
      <c r="B3822" s="834" t="str">
        <f t="shared" si="177"/>
        <v>|||</v>
      </c>
      <c r="H3822" s="835">
        <f t="shared" si="179"/>
        <v>31</v>
      </c>
      <c r="AP3822" s="831" t="str">
        <f t="shared" si="178"/>
        <v/>
      </c>
    </row>
    <row r="3823" spans="2:42">
      <c r="B3823" s="834" t="str">
        <f t="shared" si="177"/>
        <v>|||</v>
      </c>
      <c r="H3823" s="835">
        <f t="shared" si="179"/>
        <v>31</v>
      </c>
      <c r="AP3823" s="831" t="str">
        <f t="shared" si="178"/>
        <v/>
      </c>
    </row>
    <row r="3824" spans="2:42">
      <c r="B3824" s="834" t="str">
        <f t="shared" si="177"/>
        <v>|||</v>
      </c>
      <c r="H3824" s="835">
        <f t="shared" si="179"/>
        <v>31</v>
      </c>
      <c r="AP3824" s="831" t="str">
        <f t="shared" si="178"/>
        <v/>
      </c>
    </row>
    <row r="3825" spans="2:42">
      <c r="B3825" s="834" t="str">
        <f t="shared" si="177"/>
        <v>|||</v>
      </c>
      <c r="H3825" s="835">
        <f t="shared" si="179"/>
        <v>31</v>
      </c>
      <c r="AP3825" s="831" t="str">
        <f t="shared" si="178"/>
        <v/>
      </c>
    </row>
    <row r="3826" spans="2:42">
      <c r="B3826" s="834" t="str">
        <f t="shared" si="177"/>
        <v>|||</v>
      </c>
      <c r="H3826" s="835">
        <f t="shared" si="179"/>
        <v>31</v>
      </c>
      <c r="AP3826" s="831" t="str">
        <f t="shared" si="178"/>
        <v/>
      </c>
    </row>
    <row r="3827" spans="2:42">
      <c r="B3827" s="834" t="str">
        <f t="shared" si="177"/>
        <v>|||</v>
      </c>
      <c r="H3827" s="835">
        <f t="shared" si="179"/>
        <v>31</v>
      </c>
      <c r="AP3827" s="831" t="str">
        <f t="shared" si="178"/>
        <v/>
      </c>
    </row>
    <row r="3828" spans="2:42">
      <c r="B3828" s="834" t="str">
        <f t="shared" si="177"/>
        <v>|||</v>
      </c>
      <c r="H3828" s="835">
        <f t="shared" si="179"/>
        <v>31</v>
      </c>
      <c r="AP3828" s="831" t="str">
        <f t="shared" si="178"/>
        <v/>
      </c>
    </row>
    <row r="3829" spans="2:42">
      <c r="B3829" s="834" t="str">
        <f t="shared" si="177"/>
        <v>|||</v>
      </c>
      <c r="H3829" s="835">
        <f t="shared" si="179"/>
        <v>31</v>
      </c>
      <c r="AP3829" s="831" t="str">
        <f t="shared" si="178"/>
        <v/>
      </c>
    </row>
    <row r="3830" spans="2:42">
      <c r="B3830" s="834" t="str">
        <f t="shared" si="177"/>
        <v>|||</v>
      </c>
      <c r="H3830" s="835">
        <f t="shared" si="179"/>
        <v>31</v>
      </c>
      <c r="AP3830" s="831" t="str">
        <f t="shared" si="178"/>
        <v/>
      </c>
    </row>
    <row r="3831" spans="2:42">
      <c r="B3831" s="834" t="str">
        <f t="shared" si="177"/>
        <v>|||</v>
      </c>
      <c r="H3831" s="835">
        <f t="shared" si="179"/>
        <v>31</v>
      </c>
      <c r="AP3831" s="831" t="str">
        <f t="shared" si="178"/>
        <v/>
      </c>
    </row>
    <row r="3832" spans="2:42">
      <c r="B3832" s="834" t="str">
        <f t="shared" si="177"/>
        <v>|||</v>
      </c>
      <c r="H3832" s="835">
        <f t="shared" si="179"/>
        <v>31</v>
      </c>
      <c r="AP3832" s="831" t="str">
        <f t="shared" si="178"/>
        <v/>
      </c>
    </row>
    <row r="3833" spans="2:42">
      <c r="B3833" s="834" t="str">
        <f t="shared" si="177"/>
        <v>|||</v>
      </c>
      <c r="H3833" s="835">
        <f t="shared" si="179"/>
        <v>31</v>
      </c>
      <c r="AP3833" s="831" t="str">
        <f t="shared" si="178"/>
        <v/>
      </c>
    </row>
    <row r="3834" spans="2:42">
      <c r="B3834" s="834" t="str">
        <f t="shared" si="177"/>
        <v>|||</v>
      </c>
      <c r="H3834" s="835">
        <f t="shared" si="179"/>
        <v>31</v>
      </c>
      <c r="AP3834" s="831" t="str">
        <f t="shared" si="178"/>
        <v/>
      </c>
    </row>
    <row r="3835" spans="2:42">
      <c r="B3835" s="834" t="str">
        <f t="shared" si="177"/>
        <v>|||</v>
      </c>
      <c r="H3835" s="835">
        <f t="shared" si="179"/>
        <v>31</v>
      </c>
      <c r="AP3835" s="831" t="str">
        <f t="shared" si="178"/>
        <v/>
      </c>
    </row>
    <row r="3836" spans="2:42">
      <c r="B3836" s="834" t="str">
        <f t="shared" si="177"/>
        <v>|||</v>
      </c>
      <c r="H3836" s="835">
        <f t="shared" si="179"/>
        <v>31</v>
      </c>
      <c r="AP3836" s="831" t="str">
        <f t="shared" si="178"/>
        <v/>
      </c>
    </row>
    <row r="3837" spans="2:42">
      <c r="B3837" s="834" t="str">
        <f t="shared" si="177"/>
        <v>|||</v>
      </c>
      <c r="H3837" s="835">
        <f t="shared" si="179"/>
        <v>31</v>
      </c>
      <c r="AP3837" s="831" t="str">
        <f t="shared" si="178"/>
        <v/>
      </c>
    </row>
    <row r="3838" spans="2:42">
      <c r="B3838" s="834" t="str">
        <f t="shared" si="177"/>
        <v>|||</v>
      </c>
      <c r="H3838" s="835">
        <f t="shared" si="179"/>
        <v>31</v>
      </c>
      <c r="AP3838" s="831" t="str">
        <f t="shared" si="178"/>
        <v/>
      </c>
    </row>
    <row r="3839" spans="2:42">
      <c r="B3839" s="834" t="str">
        <f t="shared" si="177"/>
        <v>|||</v>
      </c>
      <c r="H3839" s="835">
        <f t="shared" si="179"/>
        <v>31</v>
      </c>
      <c r="AP3839" s="831" t="str">
        <f t="shared" si="178"/>
        <v/>
      </c>
    </row>
    <row r="3840" spans="2:42">
      <c r="B3840" s="834" t="str">
        <f t="shared" si="177"/>
        <v>|||</v>
      </c>
      <c r="H3840" s="835">
        <f t="shared" si="179"/>
        <v>31</v>
      </c>
      <c r="AP3840" s="831" t="str">
        <f t="shared" si="178"/>
        <v/>
      </c>
    </row>
    <row r="3841" spans="2:42">
      <c r="B3841" s="834" t="str">
        <f t="shared" si="177"/>
        <v>|||</v>
      </c>
      <c r="H3841" s="835">
        <f t="shared" si="179"/>
        <v>31</v>
      </c>
      <c r="AP3841" s="831" t="str">
        <f t="shared" si="178"/>
        <v/>
      </c>
    </row>
    <row r="3842" spans="2:42">
      <c r="B3842" s="834" t="str">
        <f t="shared" si="177"/>
        <v>|||</v>
      </c>
      <c r="H3842" s="835">
        <f t="shared" si="179"/>
        <v>31</v>
      </c>
      <c r="AP3842" s="831" t="str">
        <f t="shared" si="178"/>
        <v/>
      </c>
    </row>
    <row r="3843" spans="2:42">
      <c r="B3843" s="834" t="str">
        <f t="shared" ref="B3843:B3906" si="180">C3843&amp;"|"&amp;D3843&amp;"|"&amp;E3843&amp;"|"&amp;F3843</f>
        <v>|||</v>
      </c>
      <c r="H3843" s="835">
        <f t="shared" si="179"/>
        <v>31</v>
      </c>
      <c r="AP3843" s="831" t="str">
        <f t="shared" ref="AP3843:AP3906" si="181">IF(AX3843&lt;&gt;"",IF(OR(AX3843=3,AX3843=4),"Equity","Debt"),"")</f>
        <v/>
      </c>
    </row>
    <row r="3844" spans="2:42">
      <c r="B3844" s="834" t="str">
        <f t="shared" si="180"/>
        <v>|||</v>
      </c>
      <c r="H3844" s="835">
        <f t="shared" ref="H3844:H3907" si="182">EOMONTH(L3844,0)</f>
        <v>31</v>
      </c>
      <c r="AP3844" s="831" t="str">
        <f t="shared" si="181"/>
        <v/>
      </c>
    </row>
    <row r="3845" spans="2:42">
      <c r="B3845" s="834" t="str">
        <f t="shared" si="180"/>
        <v>|||</v>
      </c>
      <c r="H3845" s="835">
        <f t="shared" si="182"/>
        <v>31</v>
      </c>
      <c r="AP3845" s="831" t="str">
        <f t="shared" si="181"/>
        <v/>
      </c>
    </row>
    <row r="3846" spans="2:42">
      <c r="B3846" s="834" t="str">
        <f t="shared" si="180"/>
        <v>|||</v>
      </c>
      <c r="H3846" s="835">
        <f t="shared" si="182"/>
        <v>31</v>
      </c>
      <c r="AP3846" s="831" t="str">
        <f t="shared" si="181"/>
        <v/>
      </c>
    </row>
    <row r="3847" spans="2:42">
      <c r="B3847" s="834" t="str">
        <f t="shared" si="180"/>
        <v>|||</v>
      </c>
      <c r="H3847" s="835">
        <f t="shared" si="182"/>
        <v>31</v>
      </c>
      <c r="AP3847" s="831" t="str">
        <f t="shared" si="181"/>
        <v/>
      </c>
    </row>
    <row r="3848" spans="2:42">
      <c r="B3848" s="834" t="str">
        <f t="shared" si="180"/>
        <v>|||</v>
      </c>
      <c r="H3848" s="835">
        <f t="shared" si="182"/>
        <v>31</v>
      </c>
      <c r="AP3848" s="831" t="str">
        <f t="shared" si="181"/>
        <v/>
      </c>
    </row>
    <row r="3849" spans="2:42">
      <c r="B3849" s="834" t="str">
        <f t="shared" si="180"/>
        <v>|||</v>
      </c>
      <c r="H3849" s="835">
        <f t="shared" si="182"/>
        <v>31</v>
      </c>
      <c r="AP3849" s="831" t="str">
        <f t="shared" si="181"/>
        <v/>
      </c>
    </row>
    <row r="3850" spans="2:42">
      <c r="B3850" s="834" t="str">
        <f t="shared" si="180"/>
        <v>|||</v>
      </c>
      <c r="H3850" s="835">
        <f t="shared" si="182"/>
        <v>31</v>
      </c>
      <c r="AP3850" s="831" t="str">
        <f t="shared" si="181"/>
        <v/>
      </c>
    </row>
    <row r="3851" spans="2:42">
      <c r="B3851" s="834" t="str">
        <f t="shared" si="180"/>
        <v>|||</v>
      </c>
      <c r="H3851" s="835">
        <f t="shared" si="182"/>
        <v>31</v>
      </c>
      <c r="AP3851" s="831" t="str">
        <f t="shared" si="181"/>
        <v/>
      </c>
    </row>
    <row r="3852" spans="2:42">
      <c r="B3852" s="834" t="str">
        <f t="shared" si="180"/>
        <v>|||</v>
      </c>
      <c r="H3852" s="835">
        <f t="shared" si="182"/>
        <v>31</v>
      </c>
      <c r="AP3852" s="831" t="str">
        <f t="shared" si="181"/>
        <v/>
      </c>
    </row>
    <row r="3853" spans="2:42">
      <c r="B3853" s="834" t="str">
        <f t="shared" si="180"/>
        <v>|||</v>
      </c>
      <c r="H3853" s="835">
        <f t="shared" si="182"/>
        <v>31</v>
      </c>
      <c r="AP3853" s="831" t="str">
        <f t="shared" si="181"/>
        <v/>
      </c>
    </row>
    <row r="3854" spans="2:42">
      <c r="B3854" s="834" t="str">
        <f t="shared" si="180"/>
        <v>|||</v>
      </c>
      <c r="H3854" s="835">
        <f t="shared" si="182"/>
        <v>31</v>
      </c>
      <c r="AP3854" s="831" t="str">
        <f t="shared" si="181"/>
        <v/>
      </c>
    </row>
    <row r="3855" spans="2:42">
      <c r="B3855" s="834" t="str">
        <f t="shared" si="180"/>
        <v>|||</v>
      </c>
      <c r="H3855" s="835">
        <f t="shared" si="182"/>
        <v>31</v>
      </c>
      <c r="AP3855" s="831" t="str">
        <f t="shared" si="181"/>
        <v/>
      </c>
    </row>
    <row r="3856" spans="2:42">
      <c r="B3856" s="834" t="str">
        <f t="shared" si="180"/>
        <v>|||</v>
      </c>
      <c r="H3856" s="835">
        <f t="shared" si="182"/>
        <v>31</v>
      </c>
      <c r="AP3856" s="831" t="str">
        <f t="shared" si="181"/>
        <v/>
      </c>
    </row>
    <row r="3857" spans="2:42">
      <c r="B3857" s="834" t="str">
        <f t="shared" si="180"/>
        <v>|||</v>
      </c>
      <c r="H3857" s="835">
        <f t="shared" si="182"/>
        <v>31</v>
      </c>
      <c r="AP3857" s="831" t="str">
        <f t="shared" si="181"/>
        <v/>
      </c>
    </row>
    <row r="3858" spans="2:42">
      <c r="B3858" s="834" t="str">
        <f t="shared" si="180"/>
        <v>|||</v>
      </c>
      <c r="H3858" s="835">
        <f t="shared" si="182"/>
        <v>31</v>
      </c>
      <c r="AP3858" s="831" t="str">
        <f t="shared" si="181"/>
        <v/>
      </c>
    </row>
    <row r="3859" spans="2:42">
      <c r="B3859" s="834" t="str">
        <f t="shared" si="180"/>
        <v>|||</v>
      </c>
      <c r="H3859" s="835">
        <f t="shared" si="182"/>
        <v>31</v>
      </c>
      <c r="AP3859" s="831" t="str">
        <f t="shared" si="181"/>
        <v/>
      </c>
    </row>
    <row r="3860" spans="2:42">
      <c r="B3860" s="834" t="str">
        <f t="shared" si="180"/>
        <v>|||</v>
      </c>
      <c r="H3860" s="835">
        <f t="shared" si="182"/>
        <v>31</v>
      </c>
      <c r="AP3860" s="831" t="str">
        <f t="shared" si="181"/>
        <v/>
      </c>
    </row>
    <row r="3861" spans="2:42">
      <c r="B3861" s="834" t="str">
        <f t="shared" si="180"/>
        <v>|||</v>
      </c>
      <c r="H3861" s="835">
        <f t="shared" si="182"/>
        <v>31</v>
      </c>
      <c r="AP3861" s="831" t="str">
        <f t="shared" si="181"/>
        <v/>
      </c>
    </row>
    <row r="3862" spans="2:42">
      <c r="B3862" s="834" t="str">
        <f t="shared" si="180"/>
        <v>|||</v>
      </c>
      <c r="H3862" s="835">
        <f t="shared" si="182"/>
        <v>31</v>
      </c>
      <c r="AP3862" s="831" t="str">
        <f t="shared" si="181"/>
        <v/>
      </c>
    </row>
    <row r="3863" spans="2:42">
      <c r="B3863" s="834" t="str">
        <f t="shared" si="180"/>
        <v>|||</v>
      </c>
      <c r="H3863" s="835">
        <f t="shared" si="182"/>
        <v>31</v>
      </c>
      <c r="AP3863" s="831" t="str">
        <f t="shared" si="181"/>
        <v/>
      </c>
    </row>
    <row r="3864" spans="2:42">
      <c r="B3864" s="834" t="str">
        <f t="shared" si="180"/>
        <v>|||</v>
      </c>
      <c r="H3864" s="835">
        <f t="shared" si="182"/>
        <v>31</v>
      </c>
      <c r="AP3864" s="831" t="str">
        <f t="shared" si="181"/>
        <v/>
      </c>
    </row>
    <row r="3865" spans="2:42">
      <c r="B3865" s="834" t="str">
        <f t="shared" si="180"/>
        <v>|||</v>
      </c>
      <c r="H3865" s="835">
        <f t="shared" si="182"/>
        <v>31</v>
      </c>
      <c r="AP3865" s="831" t="str">
        <f t="shared" si="181"/>
        <v/>
      </c>
    </row>
    <row r="3866" spans="2:42">
      <c r="B3866" s="834" t="str">
        <f t="shared" si="180"/>
        <v>|||</v>
      </c>
      <c r="H3866" s="835">
        <f t="shared" si="182"/>
        <v>31</v>
      </c>
      <c r="AP3866" s="831" t="str">
        <f t="shared" si="181"/>
        <v/>
      </c>
    </row>
    <row r="3867" spans="2:42">
      <c r="B3867" s="834" t="str">
        <f t="shared" si="180"/>
        <v>|||</v>
      </c>
      <c r="H3867" s="835">
        <f t="shared" si="182"/>
        <v>31</v>
      </c>
      <c r="AP3867" s="831" t="str">
        <f t="shared" si="181"/>
        <v/>
      </c>
    </row>
    <row r="3868" spans="2:42">
      <c r="B3868" s="834" t="str">
        <f t="shared" si="180"/>
        <v>|||</v>
      </c>
      <c r="H3868" s="835">
        <f t="shared" si="182"/>
        <v>31</v>
      </c>
      <c r="AP3868" s="831" t="str">
        <f t="shared" si="181"/>
        <v/>
      </c>
    </row>
    <row r="3869" spans="2:42">
      <c r="B3869" s="834" t="str">
        <f t="shared" si="180"/>
        <v>|||</v>
      </c>
      <c r="H3869" s="835">
        <f t="shared" si="182"/>
        <v>31</v>
      </c>
      <c r="AP3869" s="831" t="str">
        <f t="shared" si="181"/>
        <v/>
      </c>
    </row>
    <row r="3870" spans="2:42">
      <c r="B3870" s="834" t="str">
        <f t="shared" si="180"/>
        <v>|||</v>
      </c>
      <c r="H3870" s="835">
        <f t="shared" si="182"/>
        <v>31</v>
      </c>
      <c r="AP3870" s="831" t="str">
        <f t="shared" si="181"/>
        <v/>
      </c>
    </row>
    <row r="3871" spans="2:42">
      <c r="B3871" s="834" t="str">
        <f t="shared" si="180"/>
        <v>|||</v>
      </c>
      <c r="H3871" s="835">
        <f t="shared" si="182"/>
        <v>31</v>
      </c>
      <c r="AP3871" s="831" t="str">
        <f t="shared" si="181"/>
        <v/>
      </c>
    </row>
    <row r="3872" spans="2:42">
      <c r="B3872" s="834" t="str">
        <f t="shared" si="180"/>
        <v>|||</v>
      </c>
      <c r="H3872" s="835">
        <f t="shared" si="182"/>
        <v>31</v>
      </c>
      <c r="AP3872" s="831" t="str">
        <f t="shared" si="181"/>
        <v/>
      </c>
    </row>
    <row r="3873" spans="2:42">
      <c r="B3873" s="834" t="str">
        <f t="shared" si="180"/>
        <v>|||</v>
      </c>
      <c r="H3873" s="835">
        <f t="shared" si="182"/>
        <v>31</v>
      </c>
      <c r="AP3873" s="831" t="str">
        <f t="shared" si="181"/>
        <v/>
      </c>
    </row>
    <row r="3874" spans="2:42">
      <c r="B3874" s="834" t="str">
        <f t="shared" si="180"/>
        <v>|||</v>
      </c>
      <c r="H3874" s="835">
        <f t="shared" si="182"/>
        <v>31</v>
      </c>
      <c r="AP3874" s="831" t="str">
        <f t="shared" si="181"/>
        <v/>
      </c>
    </row>
    <row r="3875" spans="2:42">
      <c r="B3875" s="834" t="str">
        <f t="shared" si="180"/>
        <v>|||</v>
      </c>
      <c r="H3875" s="835">
        <f t="shared" si="182"/>
        <v>31</v>
      </c>
      <c r="AP3875" s="831" t="str">
        <f t="shared" si="181"/>
        <v/>
      </c>
    </row>
    <row r="3876" spans="2:42">
      <c r="B3876" s="834" t="str">
        <f t="shared" si="180"/>
        <v>|||</v>
      </c>
      <c r="H3876" s="835">
        <f t="shared" si="182"/>
        <v>31</v>
      </c>
      <c r="AP3876" s="831" t="str">
        <f t="shared" si="181"/>
        <v/>
      </c>
    </row>
    <row r="3877" spans="2:42">
      <c r="B3877" s="834" t="str">
        <f t="shared" si="180"/>
        <v>|||</v>
      </c>
      <c r="H3877" s="835">
        <f t="shared" si="182"/>
        <v>31</v>
      </c>
      <c r="AP3877" s="831" t="str">
        <f t="shared" si="181"/>
        <v/>
      </c>
    </row>
    <row r="3878" spans="2:42">
      <c r="B3878" s="834" t="str">
        <f t="shared" si="180"/>
        <v>|||</v>
      </c>
      <c r="H3878" s="835">
        <f t="shared" si="182"/>
        <v>31</v>
      </c>
      <c r="AP3878" s="831" t="str">
        <f t="shared" si="181"/>
        <v/>
      </c>
    </row>
    <row r="3879" spans="2:42">
      <c r="B3879" s="834" t="str">
        <f t="shared" si="180"/>
        <v>|||</v>
      </c>
      <c r="H3879" s="835">
        <f t="shared" si="182"/>
        <v>31</v>
      </c>
      <c r="AP3879" s="831" t="str">
        <f t="shared" si="181"/>
        <v/>
      </c>
    </row>
    <row r="3880" spans="2:42">
      <c r="B3880" s="834" t="str">
        <f t="shared" si="180"/>
        <v>|||</v>
      </c>
      <c r="H3880" s="835">
        <f t="shared" si="182"/>
        <v>31</v>
      </c>
      <c r="AP3880" s="831" t="str">
        <f t="shared" si="181"/>
        <v/>
      </c>
    </row>
    <row r="3881" spans="2:42">
      <c r="B3881" s="834" t="str">
        <f t="shared" si="180"/>
        <v>|||</v>
      </c>
      <c r="H3881" s="835">
        <f t="shared" si="182"/>
        <v>31</v>
      </c>
      <c r="AP3881" s="831" t="str">
        <f t="shared" si="181"/>
        <v/>
      </c>
    </row>
    <row r="3882" spans="2:42">
      <c r="B3882" s="834" t="str">
        <f t="shared" si="180"/>
        <v>|||</v>
      </c>
      <c r="H3882" s="835">
        <f t="shared" si="182"/>
        <v>31</v>
      </c>
      <c r="AP3882" s="831" t="str">
        <f t="shared" si="181"/>
        <v/>
      </c>
    </row>
    <row r="3883" spans="2:42">
      <c r="B3883" s="834" t="str">
        <f t="shared" si="180"/>
        <v>|||</v>
      </c>
      <c r="H3883" s="835">
        <f t="shared" si="182"/>
        <v>31</v>
      </c>
      <c r="AP3883" s="831" t="str">
        <f t="shared" si="181"/>
        <v/>
      </c>
    </row>
    <row r="3884" spans="2:42">
      <c r="B3884" s="834" t="str">
        <f t="shared" si="180"/>
        <v>|||</v>
      </c>
      <c r="H3884" s="835">
        <f t="shared" si="182"/>
        <v>31</v>
      </c>
      <c r="AP3884" s="831" t="str">
        <f t="shared" si="181"/>
        <v/>
      </c>
    </row>
    <row r="3885" spans="2:42">
      <c r="B3885" s="834" t="str">
        <f t="shared" si="180"/>
        <v>|||</v>
      </c>
      <c r="H3885" s="835">
        <f t="shared" si="182"/>
        <v>31</v>
      </c>
      <c r="AP3885" s="831" t="str">
        <f t="shared" si="181"/>
        <v/>
      </c>
    </row>
    <row r="3886" spans="2:42">
      <c r="B3886" s="834" t="str">
        <f t="shared" si="180"/>
        <v>|||</v>
      </c>
      <c r="H3886" s="835">
        <f t="shared" si="182"/>
        <v>31</v>
      </c>
      <c r="AP3886" s="831" t="str">
        <f t="shared" si="181"/>
        <v/>
      </c>
    </row>
    <row r="3887" spans="2:42">
      <c r="B3887" s="834" t="str">
        <f t="shared" si="180"/>
        <v>|||</v>
      </c>
      <c r="H3887" s="835">
        <f t="shared" si="182"/>
        <v>31</v>
      </c>
      <c r="AP3887" s="831" t="str">
        <f t="shared" si="181"/>
        <v/>
      </c>
    </row>
    <row r="3888" spans="2:42">
      <c r="B3888" s="834" t="str">
        <f t="shared" si="180"/>
        <v>|||</v>
      </c>
      <c r="H3888" s="835">
        <f t="shared" si="182"/>
        <v>31</v>
      </c>
      <c r="AP3888" s="831" t="str">
        <f t="shared" si="181"/>
        <v/>
      </c>
    </row>
    <row r="3889" spans="2:42">
      <c r="B3889" s="834" t="str">
        <f t="shared" si="180"/>
        <v>|||</v>
      </c>
      <c r="H3889" s="835">
        <f t="shared" si="182"/>
        <v>31</v>
      </c>
      <c r="AP3889" s="831" t="str">
        <f t="shared" si="181"/>
        <v/>
      </c>
    </row>
    <row r="3890" spans="2:42">
      <c r="B3890" s="834" t="str">
        <f t="shared" si="180"/>
        <v>|||</v>
      </c>
      <c r="H3890" s="835">
        <f t="shared" si="182"/>
        <v>31</v>
      </c>
      <c r="AP3890" s="831" t="str">
        <f t="shared" si="181"/>
        <v/>
      </c>
    </row>
    <row r="3891" spans="2:42">
      <c r="B3891" s="834" t="str">
        <f t="shared" si="180"/>
        <v>|||</v>
      </c>
      <c r="H3891" s="835">
        <f t="shared" si="182"/>
        <v>31</v>
      </c>
      <c r="AP3891" s="831" t="str">
        <f t="shared" si="181"/>
        <v/>
      </c>
    </row>
    <row r="3892" spans="2:42">
      <c r="B3892" s="834" t="str">
        <f t="shared" si="180"/>
        <v>|||</v>
      </c>
      <c r="H3892" s="835">
        <f t="shared" si="182"/>
        <v>31</v>
      </c>
      <c r="AP3892" s="831" t="str">
        <f t="shared" si="181"/>
        <v/>
      </c>
    </row>
    <row r="3893" spans="2:42">
      <c r="B3893" s="834" t="str">
        <f t="shared" si="180"/>
        <v>|||</v>
      </c>
      <c r="H3893" s="835">
        <f t="shared" si="182"/>
        <v>31</v>
      </c>
      <c r="AP3893" s="831" t="str">
        <f t="shared" si="181"/>
        <v/>
      </c>
    </row>
    <row r="3894" spans="2:42">
      <c r="B3894" s="834" t="str">
        <f t="shared" si="180"/>
        <v>|||</v>
      </c>
      <c r="H3894" s="835">
        <f t="shared" si="182"/>
        <v>31</v>
      </c>
      <c r="AP3894" s="831" t="str">
        <f t="shared" si="181"/>
        <v/>
      </c>
    </row>
    <row r="3895" spans="2:42">
      <c r="B3895" s="834" t="str">
        <f t="shared" si="180"/>
        <v>|||</v>
      </c>
      <c r="H3895" s="835">
        <f t="shared" si="182"/>
        <v>31</v>
      </c>
      <c r="AP3895" s="831" t="str">
        <f t="shared" si="181"/>
        <v/>
      </c>
    </row>
    <row r="3896" spans="2:42">
      <c r="B3896" s="834" t="str">
        <f t="shared" si="180"/>
        <v>|||</v>
      </c>
      <c r="H3896" s="835">
        <f t="shared" si="182"/>
        <v>31</v>
      </c>
      <c r="AP3896" s="831" t="str">
        <f t="shared" si="181"/>
        <v/>
      </c>
    </row>
    <row r="3897" spans="2:42">
      <c r="B3897" s="834" t="str">
        <f t="shared" si="180"/>
        <v>|||</v>
      </c>
      <c r="H3897" s="835">
        <f t="shared" si="182"/>
        <v>31</v>
      </c>
      <c r="AP3897" s="831" t="str">
        <f t="shared" si="181"/>
        <v/>
      </c>
    </row>
    <row r="3898" spans="2:42">
      <c r="B3898" s="834" t="str">
        <f t="shared" si="180"/>
        <v>|||</v>
      </c>
      <c r="H3898" s="835">
        <f t="shared" si="182"/>
        <v>31</v>
      </c>
      <c r="AP3898" s="831" t="str">
        <f t="shared" si="181"/>
        <v/>
      </c>
    </row>
    <row r="3899" spans="2:42">
      <c r="B3899" s="834" t="str">
        <f t="shared" si="180"/>
        <v>|||</v>
      </c>
      <c r="H3899" s="835">
        <f t="shared" si="182"/>
        <v>31</v>
      </c>
      <c r="AP3899" s="831" t="str">
        <f t="shared" si="181"/>
        <v/>
      </c>
    </row>
    <row r="3900" spans="2:42">
      <c r="B3900" s="834" t="str">
        <f t="shared" si="180"/>
        <v>|||</v>
      </c>
      <c r="H3900" s="835">
        <f t="shared" si="182"/>
        <v>31</v>
      </c>
      <c r="AP3900" s="831" t="str">
        <f t="shared" si="181"/>
        <v/>
      </c>
    </row>
    <row r="3901" spans="2:42">
      <c r="B3901" s="834" t="str">
        <f t="shared" si="180"/>
        <v>|||</v>
      </c>
      <c r="H3901" s="835">
        <f t="shared" si="182"/>
        <v>31</v>
      </c>
      <c r="AP3901" s="831" t="str">
        <f t="shared" si="181"/>
        <v/>
      </c>
    </row>
    <row r="3902" spans="2:42">
      <c r="B3902" s="834" t="str">
        <f t="shared" si="180"/>
        <v>|||</v>
      </c>
      <c r="H3902" s="835">
        <f t="shared" si="182"/>
        <v>31</v>
      </c>
      <c r="AP3902" s="831" t="str">
        <f t="shared" si="181"/>
        <v/>
      </c>
    </row>
    <row r="3903" spans="2:42">
      <c r="B3903" s="834" t="str">
        <f t="shared" si="180"/>
        <v>|||</v>
      </c>
      <c r="H3903" s="835">
        <f t="shared" si="182"/>
        <v>31</v>
      </c>
      <c r="AP3903" s="831" t="str">
        <f t="shared" si="181"/>
        <v/>
      </c>
    </row>
    <row r="3904" spans="2:42">
      <c r="B3904" s="834" t="str">
        <f t="shared" si="180"/>
        <v>|||</v>
      </c>
      <c r="H3904" s="835">
        <f t="shared" si="182"/>
        <v>31</v>
      </c>
      <c r="AP3904" s="831" t="str">
        <f t="shared" si="181"/>
        <v/>
      </c>
    </row>
    <row r="3905" spans="2:42">
      <c r="B3905" s="834" t="str">
        <f t="shared" si="180"/>
        <v>|||</v>
      </c>
      <c r="H3905" s="835">
        <f t="shared" si="182"/>
        <v>31</v>
      </c>
      <c r="AP3905" s="831" t="str">
        <f t="shared" si="181"/>
        <v/>
      </c>
    </row>
    <row r="3906" spans="2:42">
      <c r="B3906" s="834" t="str">
        <f t="shared" si="180"/>
        <v>|||</v>
      </c>
      <c r="H3906" s="835">
        <f t="shared" si="182"/>
        <v>31</v>
      </c>
      <c r="AP3906" s="831" t="str">
        <f t="shared" si="181"/>
        <v/>
      </c>
    </row>
    <row r="3907" spans="2:42">
      <c r="B3907" s="834" t="str">
        <f t="shared" ref="B3907:B3970" si="183">C3907&amp;"|"&amp;D3907&amp;"|"&amp;E3907&amp;"|"&amp;F3907</f>
        <v>|||</v>
      </c>
      <c r="H3907" s="835">
        <f t="shared" si="182"/>
        <v>31</v>
      </c>
      <c r="AP3907" s="831" t="str">
        <f t="shared" ref="AP3907:AP3970" si="184">IF(AX3907&lt;&gt;"",IF(OR(AX3907=3,AX3907=4),"Equity","Debt"),"")</f>
        <v/>
      </c>
    </row>
    <row r="3908" spans="2:42">
      <c r="B3908" s="834" t="str">
        <f t="shared" si="183"/>
        <v>|||</v>
      </c>
      <c r="H3908" s="835">
        <f t="shared" ref="H3908:H3971" si="185">EOMONTH(L3908,0)</f>
        <v>31</v>
      </c>
      <c r="AP3908" s="831" t="str">
        <f t="shared" si="184"/>
        <v/>
      </c>
    </row>
    <row r="3909" spans="2:42">
      <c r="B3909" s="834" t="str">
        <f t="shared" si="183"/>
        <v>|||</v>
      </c>
      <c r="H3909" s="835">
        <f t="shared" si="185"/>
        <v>31</v>
      </c>
      <c r="AP3909" s="831" t="str">
        <f t="shared" si="184"/>
        <v/>
      </c>
    </row>
    <row r="3910" spans="2:42">
      <c r="B3910" s="834" t="str">
        <f t="shared" si="183"/>
        <v>|||</v>
      </c>
      <c r="H3910" s="835">
        <f t="shared" si="185"/>
        <v>31</v>
      </c>
      <c r="AP3910" s="831" t="str">
        <f t="shared" si="184"/>
        <v/>
      </c>
    </row>
    <row r="3911" spans="2:42">
      <c r="B3911" s="834" t="str">
        <f t="shared" si="183"/>
        <v>|||</v>
      </c>
      <c r="H3911" s="835">
        <f t="shared" si="185"/>
        <v>31</v>
      </c>
      <c r="AP3911" s="831" t="str">
        <f t="shared" si="184"/>
        <v/>
      </c>
    </row>
    <row r="3912" spans="2:42">
      <c r="B3912" s="834" t="str">
        <f t="shared" si="183"/>
        <v>|||</v>
      </c>
      <c r="H3912" s="835">
        <f t="shared" si="185"/>
        <v>31</v>
      </c>
      <c r="AP3912" s="831" t="str">
        <f t="shared" si="184"/>
        <v/>
      </c>
    </row>
    <row r="3913" spans="2:42">
      <c r="B3913" s="834" t="str">
        <f t="shared" si="183"/>
        <v>|||</v>
      </c>
      <c r="H3913" s="835">
        <f t="shared" si="185"/>
        <v>31</v>
      </c>
      <c r="AP3913" s="831" t="str">
        <f t="shared" si="184"/>
        <v/>
      </c>
    </row>
    <row r="3914" spans="2:42">
      <c r="B3914" s="834" t="str">
        <f t="shared" si="183"/>
        <v>|||</v>
      </c>
      <c r="H3914" s="835">
        <f t="shared" si="185"/>
        <v>31</v>
      </c>
      <c r="AP3914" s="831" t="str">
        <f t="shared" si="184"/>
        <v/>
      </c>
    </row>
    <row r="3915" spans="2:42">
      <c r="B3915" s="834" t="str">
        <f t="shared" si="183"/>
        <v>|||</v>
      </c>
      <c r="H3915" s="835">
        <f t="shared" si="185"/>
        <v>31</v>
      </c>
      <c r="AP3915" s="831" t="str">
        <f t="shared" si="184"/>
        <v/>
      </c>
    </row>
    <row r="3916" spans="2:42">
      <c r="B3916" s="834" t="str">
        <f t="shared" si="183"/>
        <v>|||</v>
      </c>
      <c r="H3916" s="835">
        <f t="shared" si="185"/>
        <v>31</v>
      </c>
      <c r="AP3916" s="831" t="str">
        <f t="shared" si="184"/>
        <v/>
      </c>
    </row>
    <row r="3917" spans="2:42">
      <c r="B3917" s="834" t="str">
        <f t="shared" si="183"/>
        <v>|||</v>
      </c>
      <c r="H3917" s="835">
        <f t="shared" si="185"/>
        <v>31</v>
      </c>
      <c r="AP3917" s="831" t="str">
        <f t="shared" si="184"/>
        <v/>
      </c>
    </row>
    <row r="3918" spans="2:42">
      <c r="B3918" s="834" t="str">
        <f t="shared" si="183"/>
        <v>|||</v>
      </c>
      <c r="H3918" s="835">
        <f t="shared" si="185"/>
        <v>31</v>
      </c>
      <c r="AP3918" s="831" t="str">
        <f t="shared" si="184"/>
        <v/>
      </c>
    </row>
    <row r="3919" spans="2:42">
      <c r="B3919" s="834" t="str">
        <f t="shared" si="183"/>
        <v>|||</v>
      </c>
      <c r="H3919" s="835">
        <f t="shared" si="185"/>
        <v>31</v>
      </c>
      <c r="AP3919" s="831" t="str">
        <f t="shared" si="184"/>
        <v/>
      </c>
    </row>
    <row r="3920" spans="2:42">
      <c r="B3920" s="834" t="str">
        <f t="shared" si="183"/>
        <v>|||</v>
      </c>
      <c r="H3920" s="835">
        <f t="shared" si="185"/>
        <v>31</v>
      </c>
      <c r="AP3920" s="831" t="str">
        <f t="shared" si="184"/>
        <v/>
      </c>
    </row>
    <row r="3921" spans="2:42">
      <c r="B3921" s="834" t="str">
        <f t="shared" si="183"/>
        <v>|||</v>
      </c>
      <c r="H3921" s="835">
        <f t="shared" si="185"/>
        <v>31</v>
      </c>
      <c r="AP3921" s="831" t="str">
        <f t="shared" si="184"/>
        <v/>
      </c>
    </row>
    <row r="3922" spans="2:42">
      <c r="B3922" s="834" t="str">
        <f t="shared" si="183"/>
        <v>|||</v>
      </c>
      <c r="H3922" s="835">
        <f t="shared" si="185"/>
        <v>31</v>
      </c>
      <c r="AP3922" s="831" t="str">
        <f t="shared" si="184"/>
        <v/>
      </c>
    </row>
    <row r="3923" spans="2:42">
      <c r="B3923" s="834" t="str">
        <f t="shared" si="183"/>
        <v>|||</v>
      </c>
      <c r="H3923" s="835">
        <f t="shared" si="185"/>
        <v>31</v>
      </c>
      <c r="AP3923" s="831" t="str">
        <f t="shared" si="184"/>
        <v/>
      </c>
    </row>
    <row r="3924" spans="2:42">
      <c r="B3924" s="834" t="str">
        <f t="shared" si="183"/>
        <v>|||</v>
      </c>
      <c r="H3924" s="835">
        <f t="shared" si="185"/>
        <v>31</v>
      </c>
      <c r="AP3924" s="831" t="str">
        <f t="shared" si="184"/>
        <v/>
      </c>
    </row>
    <row r="3925" spans="2:42">
      <c r="B3925" s="834" t="str">
        <f t="shared" si="183"/>
        <v>|||</v>
      </c>
      <c r="H3925" s="835">
        <f t="shared" si="185"/>
        <v>31</v>
      </c>
      <c r="AP3925" s="831" t="str">
        <f t="shared" si="184"/>
        <v/>
      </c>
    </row>
    <row r="3926" spans="2:42">
      <c r="B3926" s="834" t="str">
        <f t="shared" si="183"/>
        <v>|||</v>
      </c>
      <c r="H3926" s="835">
        <f t="shared" si="185"/>
        <v>31</v>
      </c>
      <c r="AP3926" s="831" t="str">
        <f t="shared" si="184"/>
        <v/>
      </c>
    </row>
    <row r="3927" spans="2:42">
      <c r="B3927" s="834" t="str">
        <f t="shared" si="183"/>
        <v>|||</v>
      </c>
      <c r="H3927" s="835">
        <f t="shared" si="185"/>
        <v>31</v>
      </c>
      <c r="AP3927" s="831" t="str">
        <f t="shared" si="184"/>
        <v/>
      </c>
    </row>
    <row r="3928" spans="2:42">
      <c r="B3928" s="834" t="str">
        <f t="shared" si="183"/>
        <v>|||</v>
      </c>
      <c r="H3928" s="835">
        <f t="shared" si="185"/>
        <v>31</v>
      </c>
      <c r="AP3928" s="831" t="str">
        <f t="shared" si="184"/>
        <v/>
      </c>
    </row>
    <row r="3929" spans="2:42">
      <c r="B3929" s="834" t="str">
        <f t="shared" si="183"/>
        <v>|||</v>
      </c>
      <c r="H3929" s="835">
        <f t="shared" si="185"/>
        <v>31</v>
      </c>
      <c r="AP3929" s="831" t="str">
        <f t="shared" si="184"/>
        <v/>
      </c>
    </row>
    <row r="3930" spans="2:42">
      <c r="B3930" s="834" t="str">
        <f t="shared" si="183"/>
        <v>|||</v>
      </c>
      <c r="H3930" s="835">
        <f t="shared" si="185"/>
        <v>31</v>
      </c>
      <c r="AP3930" s="831" t="str">
        <f t="shared" si="184"/>
        <v/>
      </c>
    </row>
    <row r="3931" spans="2:42">
      <c r="B3931" s="834" t="str">
        <f t="shared" si="183"/>
        <v>|||</v>
      </c>
      <c r="H3931" s="835">
        <f t="shared" si="185"/>
        <v>31</v>
      </c>
      <c r="AP3931" s="831" t="str">
        <f t="shared" si="184"/>
        <v/>
      </c>
    </row>
    <row r="3932" spans="2:42">
      <c r="B3932" s="834" t="str">
        <f t="shared" si="183"/>
        <v>|||</v>
      </c>
      <c r="H3932" s="835">
        <f t="shared" si="185"/>
        <v>31</v>
      </c>
      <c r="AP3932" s="831" t="str">
        <f t="shared" si="184"/>
        <v/>
      </c>
    </row>
    <row r="3933" spans="2:42">
      <c r="B3933" s="834" t="str">
        <f t="shared" si="183"/>
        <v>|||</v>
      </c>
      <c r="H3933" s="835">
        <f t="shared" si="185"/>
        <v>31</v>
      </c>
      <c r="AP3933" s="831" t="str">
        <f t="shared" si="184"/>
        <v/>
      </c>
    </row>
    <row r="3934" spans="2:42">
      <c r="B3934" s="834" t="str">
        <f t="shared" si="183"/>
        <v>|||</v>
      </c>
      <c r="H3934" s="835">
        <f t="shared" si="185"/>
        <v>31</v>
      </c>
      <c r="AP3934" s="831" t="str">
        <f t="shared" si="184"/>
        <v/>
      </c>
    </row>
    <row r="3935" spans="2:42">
      <c r="B3935" s="834" t="str">
        <f t="shared" si="183"/>
        <v>|||</v>
      </c>
      <c r="H3935" s="835">
        <f t="shared" si="185"/>
        <v>31</v>
      </c>
      <c r="AP3935" s="831" t="str">
        <f t="shared" si="184"/>
        <v/>
      </c>
    </row>
    <row r="3936" spans="2:42">
      <c r="B3936" s="834" t="str">
        <f t="shared" si="183"/>
        <v>|||</v>
      </c>
      <c r="H3936" s="835">
        <f t="shared" si="185"/>
        <v>31</v>
      </c>
      <c r="AP3936" s="831" t="str">
        <f t="shared" si="184"/>
        <v/>
      </c>
    </row>
    <row r="3937" spans="2:42">
      <c r="B3937" s="834" t="str">
        <f t="shared" si="183"/>
        <v>|||</v>
      </c>
      <c r="H3937" s="835">
        <f t="shared" si="185"/>
        <v>31</v>
      </c>
      <c r="AP3937" s="831" t="str">
        <f t="shared" si="184"/>
        <v/>
      </c>
    </row>
    <row r="3938" spans="2:42">
      <c r="B3938" s="834" t="str">
        <f t="shared" si="183"/>
        <v>|||</v>
      </c>
      <c r="H3938" s="835">
        <f t="shared" si="185"/>
        <v>31</v>
      </c>
      <c r="AP3938" s="831" t="str">
        <f t="shared" si="184"/>
        <v/>
      </c>
    </row>
    <row r="3939" spans="2:42">
      <c r="B3939" s="834" t="str">
        <f t="shared" si="183"/>
        <v>|||</v>
      </c>
      <c r="H3939" s="835">
        <f t="shared" si="185"/>
        <v>31</v>
      </c>
      <c r="AP3939" s="831" t="str">
        <f t="shared" si="184"/>
        <v/>
      </c>
    </row>
    <row r="3940" spans="2:42">
      <c r="B3940" s="834" t="str">
        <f t="shared" si="183"/>
        <v>|||</v>
      </c>
      <c r="H3940" s="835">
        <f t="shared" si="185"/>
        <v>31</v>
      </c>
      <c r="AP3940" s="831" t="str">
        <f t="shared" si="184"/>
        <v/>
      </c>
    </row>
    <row r="3941" spans="2:42">
      <c r="B3941" s="834" t="str">
        <f t="shared" si="183"/>
        <v>|||</v>
      </c>
      <c r="H3941" s="835">
        <f t="shared" si="185"/>
        <v>31</v>
      </c>
      <c r="AP3941" s="831" t="str">
        <f t="shared" si="184"/>
        <v/>
      </c>
    </row>
    <row r="3942" spans="2:42">
      <c r="B3942" s="834" t="str">
        <f t="shared" si="183"/>
        <v>|||</v>
      </c>
      <c r="H3942" s="835">
        <f t="shared" si="185"/>
        <v>31</v>
      </c>
      <c r="AP3942" s="831" t="str">
        <f t="shared" si="184"/>
        <v/>
      </c>
    </row>
    <row r="3943" spans="2:42">
      <c r="B3943" s="834" t="str">
        <f t="shared" si="183"/>
        <v>|||</v>
      </c>
      <c r="H3943" s="835">
        <f t="shared" si="185"/>
        <v>31</v>
      </c>
      <c r="AP3943" s="831" t="str">
        <f t="shared" si="184"/>
        <v/>
      </c>
    </row>
    <row r="3944" spans="2:42">
      <c r="B3944" s="834" t="str">
        <f t="shared" si="183"/>
        <v>|||</v>
      </c>
      <c r="H3944" s="835">
        <f t="shared" si="185"/>
        <v>31</v>
      </c>
      <c r="AP3944" s="831" t="str">
        <f t="shared" si="184"/>
        <v/>
      </c>
    </row>
    <row r="3945" spans="2:42">
      <c r="B3945" s="834" t="str">
        <f t="shared" si="183"/>
        <v>|||</v>
      </c>
      <c r="H3945" s="835">
        <f t="shared" si="185"/>
        <v>31</v>
      </c>
      <c r="AP3945" s="831" t="str">
        <f t="shared" si="184"/>
        <v/>
      </c>
    </row>
    <row r="3946" spans="2:42">
      <c r="B3946" s="834" t="str">
        <f t="shared" si="183"/>
        <v>|||</v>
      </c>
      <c r="H3946" s="835">
        <f t="shared" si="185"/>
        <v>31</v>
      </c>
      <c r="AP3946" s="831" t="str">
        <f t="shared" si="184"/>
        <v/>
      </c>
    </row>
    <row r="3947" spans="2:42">
      <c r="B3947" s="834" t="str">
        <f t="shared" si="183"/>
        <v>|||</v>
      </c>
      <c r="H3947" s="835">
        <f t="shared" si="185"/>
        <v>31</v>
      </c>
      <c r="AP3947" s="831" t="str">
        <f t="shared" si="184"/>
        <v/>
      </c>
    </row>
    <row r="3948" spans="2:42">
      <c r="B3948" s="834" t="str">
        <f t="shared" si="183"/>
        <v>|||</v>
      </c>
      <c r="H3948" s="835">
        <f t="shared" si="185"/>
        <v>31</v>
      </c>
      <c r="AP3948" s="831" t="str">
        <f t="shared" si="184"/>
        <v/>
      </c>
    </row>
    <row r="3949" spans="2:42">
      <c r="B3949" s="834" t="str">
        <f t="shared" si="183"/>
        <v>|||</v>
      </c>
      <c r="H3949" s="835">
        <f t="shared" si="185"/>
        <v>31</v>
      </c>
      <c r="AP3949" s="831" t="str">
        <f t="shared" si="184"/>
        <v/>
      </c>
    </row>
    <row r="3950" spans="2:42">
      <c r="B3950" s="834" t="str">
        <f t="shared" si="183"/>
        <v>|||</v>
      </c>
      <c r="H3950" s="835">
        <f t="shared" si="185"/>
        <v>31</v>
      </c>
      <c r="AP3950" s="831" t="str">
        <f t="shared" si="184"/>
        <v/>
      </c>
    </row>
    <row r="3951" spans="2:42">
      <c r="B3951" s="834" t="str">
        <f t="shared" si="183"/>
        <v>|||</v>
      </c>
      <c r="H3951" s="835">
        <f t="shared" si="185"/>
        <v>31</v>
      </c>
      <c r="AP3951" s="831" t="str">
        <f t="shared" si="184"/>
        <v/>
      </c>
    </row>
    <row r="3952" spans="2:42">
      <c r="B3952" s="834" t="str">
        <f t="shared" si="183"/>
        <v>|||</v>
      </c>
      <c r="H3952" s="835">
        <f t="shared" si="185"/>
        <v>31</v>
      </c>
      <c r="AP3952" s="831" t="str">
        <f t="shared" si="184"/>
        <v/>
      </c>
    </row>
    <row r="3953" spans="2:42">
      <c r="B3953" s="834" t="str">
        <f t="shared" si="183"/>
        <v>|||</v>
      </c>
      <c r="H3953" s="835">
        <f t="shared" si="185"/>
        <v>31</v>
      </c>
      <c r="AP3953" s="831" t="str">
        <f t="shared" si="184"/>
        <v/>
      </c>
    </row>
    <row r="3954" spans="2:42">
      <c r="B3954" s="834" t="str">
        <f t="shared" si="183"/>
        <v>|||</v>
      </c>
      <c r="H3954" s="835">
        <f t="shared" si="185"/>
        <v>31</v>
      </c>
      <c r="AP3954" s="831" t="str">
        <f t="shared" si="184"/>
        <v/>
      </c>
    </row>
    <row r="3955" spans="2:42">
      <c r="B3955" s="834" t="str">
        <f t="shared" si="183"/>
        <v>|||</v>
      </c>
      <c r="H3955" s="835">
        <f t="shared" si="185"/>
        <v>31</v>
      </c>
      <c r="AP3955" s="831" t="str">
        <f t="shared" si="184"/>
        <v/>
      </c>
    </row>
    <row r="3956" spans="2:42">
      <c r="B3956" s="834" t="str">
        <f t="shared" si="183"/>
        <v>|||</v>
      </c>
      <c r="H3956" s="835">
        <f t="shared" si="185"/>
        <v>31</v>
      </c>
      <c r="AP3956" s="831" t="str">
        <f t="shared" si="184"/>
        <v/>
      </c>
    </row>
    <row r="3957" spans="2:42">
      <c r="B3957" s="834" t="str">
        <f t="shared" si="183"/>
        <v>|||</v>
      </c>
      <c r="H3957" s="835">
        <f t="shared" si="185"/>
        <v>31</v>
      </c>
      <c r="AP3957" s="831" t="str">
        <f t="shared" si="184"/>
        <v/>
      </c>
    </row>
    <row r="3958" spans="2:42">
      <c r="B3958" s="834" t="str">
        <f t="shared" si="183"/>
        <v>|||</v>
      </c>
      <c r="H3958" s="835">
        <f t="shared" si="185"/>
        <v>31</v>
      </c>
      <c r="AP3958" s="831" t="str">
        <f t="shared" si="184"/>
        <v/>
      </c>
    </row>
    <row r="3959" spans="2:42">
      <c r="B3959" s="834" t="str">
        <f t="shared" si="183"/>
        <v>|||</v>
      </c>
      <c r="H3959" s="835">
        <f t="shared" si="185"/>
        <v>31</v>
      </c>
      <c r="AP3959" s="831" t="str">
        <f t="shared" si="184"/>
        <v/>
      </c>
    </row>
    <row r="3960" spans="2:42">
      <c r="B3960" s="834" t="str">
        <f t="shared" si="183"/>
        <v>|||</v>
      </c>
      <c r="H3960" s="835">
        <f t="shared" si="185"/>
        <v>31</v>
      </c>
      <c r="AP3960" s="831" t="str">
        <f t="shared" si="184"/>
        <v/>
      </c>
    </row>
    <row r="3961" spans="2:42">
      <c r="B3961" s="834" t="str">
        <f t="shared" si="183"/>
        <v>|||</v>
      </c>
      <c r="H3961" s="835">
        <f t="shared" si="185"/>
        <v>31</v>
      </c>
      <c r="AP3961" s="831" t="str">
        <f t="shared" si="184"/>
        <v/>
      </c>
    </row>
    <row r="3962" spans="2:42">
      <c r="B3962" s="834" t="str">
        <f t="shared" si="183"/>
        <v>|||</v>
      </c>
      <c r="H3962" s="835">
        <f t="shared" si="185"/>
        <v>31</v>
      </c>
      <c r="AP3962" s="831" t="str">
        <f t="shared" si="184"/>
        <v/>
      </c>
    </row>
    <row r="3963" spans="2:42">
      <c r="B3963" s="834" t="str">
        <f t="shared" si="183"/>
        <v>|||</v>
      </c>
      <c r="H3963" s="835">
        <f t="shared" si="185"/>
        <v>31</v>
      </c>
      <c r="AP3963" s="831" t="str">
        <f t="shared" si="184"/>
        <v/>
      </c>
    </row>
    <row r="3964" spans="2:42">
      <c r="B3964" s="834" t="str">
        <f t="shared" si="183"/>
        <v>|||</v>
      </c>
      <c r="H3964" s="835">
        <f t="shared" si="185"/>
        <v>31</v>
      </c>
      <c r="AP3964" s="831" t="str">
        <f t="shared" si="184"/>
        <v/>
      </c>
    </row>
    <row r="3965" spans="2:42">
      <c r="B3965" s="834" t="str">
        <f t="shared" si="183"/>
        <v>|||</v>
      </c>
      <c r="H3965" s="835">
        <f t="shared" si="185"/>
        <v>31</v>
      </c>
      <c r="AP3965" s="831" t="str">
        <f t="shared" si="184"/>
        <v/>
      </c>
    </row>
    <row r="3966" spans="2:42">
      <c r="B3966" s="834" t="str">
        <f t="shared" si="183"/>
        <v>|||</v>
      </c>
      <c r="H3966" s="835">
        <f t="shared" si="185"/>
        <v>31</v>
      </c>
      <c r="AP3966" s="831" t="str">
        <f t="shared" si="184"/>
        <v/>
      </c>
    </row>
    <row r="3967" spans="2:42">
      <c r="B3967" s="834" t="str">
        <f t="shared" si="183"/>
        <v>|||</v>
      </c>
      <c r="H3967" s="835">
        <f t="shared" si="185"/>
        <v>31</v>
      </c>
      <c r="AP3967" s="831" t="str">
        <f t="shared" si="184"/>
        <v/>
      </c>
    </row>
    <row r="3968" spans="2:42">
      <c r="B3968" s="834" t="str">
        <f t="shared" si="183"/>
        <v>|||</v>
      </c>
      <c r="H3968" s="835">
        <f t="shared" si="185"/>
        <v>31</v>
      </c>
      <c r="AP3968" s="831" t="str">
        <f t="shared" si="184"/>
        <v/>
      </c>
    </row>
    <row r="3969" spans="2:42">
      <c r="B3969" s="834" t="str">
        <f t="shared" si="183"/>
        <v>|||</v>
      </c>
      <c r="H3969" s="835">
        <f t="shared" si="185"/>
        <v>31</v>
      </c>
      <c r="AP3969" s="831" t="str">
        <f t="shared" si="184"/>
        <v/>
      </c>
    </row>
    <row r="3970" spans="2:42">
      <c r="B3970" s="834" t="str">
        <f t="shared" si="183"/>
        <v>|||</v>
      </c>
      <c r="H3970" s="835">
        <f t="shared" si="185"/>
        <v>31</v>
      </c>
      <c r="AP3970" s="831" t="str">
        <f t="shared" si="184"/>
        <v/>
      </c>
    </row>
    <row r="3971" spans="2:42">
      <c r="B3971" s="834" t="str">
        <f t="shared" ref="B3971:B4034" si="186">C3971&amp;"|"&amp;D3971&amp;"|"&amp;E3971&amp;"|"&amp;F3971</f>
        <v>|||</v>
      </c>
      <c r="H3971" s="835">
        <f t="shared" si="185"/>
        <v>31</v>
      </c>
      <c r="AP3971" s="831" t="str">
        <f t="shared" ref="AP3971:AP4034" si="187">IF(AX3971&lt;&gt;"",IF(OR(AX3971=3,AX3971=4),"Equity","Debt"),"")</f>
        <v/>
      </c>
    </row>
    <row r="3972" spans="2:42">
      <c r="B3972" s="834" t="str">
        <f t="shared" si="186"/>
        <v>|||</v>
      </c>
      <c r="H3972" s="835">
        <f t="shared" ref="H3972:H4035" si="188">EOMONTH(L3972,0)</f>
        <v>31</v>
      </c>
      <c r="AP3972" s="831" t="str">
        <f t="shared" si="187"/>
        <v/>
      </c>
    </row>
    <row r="3973" spans="2:42">
      <c r="B3973" s="834" t="str">
        <f t="shared" si="186"/>
        <v>|||</v>
      </c>
      <c r="H3973" s="835">
        <f t="shared" si="188"/>
        <v>31</v>
      </c>
      <c r="AP3973" s="831" t="str">
        <f t="shared" si="187"/>
        <v/>
      </c>
    </row>
    <row r="3974" spans="2:42">
      <c r="B3974" s="834" t="str">
        <f t="shared" si="186"/>
        <v>|||</v>
      </c>
      <c r="H3974" s="835">
        <f t="shared" si="188"/>
        <v>31</v>
      </c>
      <c r="AP3974" s="831" t="str">
        <f t="shared" si="187"/>
        <v/>
      </c>
    </row>
    <row r="3975" spans="2:42">
      <c r="B3975" s="834" t="str">
        <f t="shared" si="186"/>
        <v>|||</v>
      </c>
      <c r="H3975" s="835">
        <f t="shared" si="188"/>
        <v>31</v>
      </c>
      <c r="AP3975" s="831" t="str">
        <f t="shared" si="187"/>
        <v/>
      </c>
    </row>
    <row r="3976" spans="2:42">
      <c r="B3976" s="834" t="str">
        <f t="shared" si="186"/>
        <v>|||</v>
      </c>
      <c r="H3976" s="835">
        <f t="shared" si="188"/>
        <v>31</v>
      </c>
      <c r="AP3976" s="831" t="str">
        <f t="shared" si="187"/>
        <v/>
      </c>
    </row>
    <row r="3977" spans="2:42">
      <c r="B3977" s="834" t="str">
        <f t="shared" si="186"/>
        <v>|||</v>
      </c>
      <c r="H3977" s="835">
        <f t="shared" si="188"/>
        <v>31</v>
      </c>
      <c r="AP3977" s="831" t="str">
        <f t="shared" si="187"/>
        <v/>
      </c>
    </row>
    <row r="3978" spans="2:42">
      <c r="B3978" s="834" t="str">
        <f t="shared" si="186"/>
        <v>|||</v>
      </c>
      <c r="H3978" s="835">
        <f t="shared" si="188"/>
        <v>31</v>
      </c>
      <c r="AP3978" s="831" t="str">
        <f t="shared" si="187"/>
        <v/>
      </c>
    </row>
    <row r="3979" spans="2:42">
      <c r="B3979" s="834" t="str">
        <f t="shared" si="186"/>
        <v>|||</v>
      </c>
      <c r="H3979" s="835">
        <f t="shared" si="188"/>
        <v>31</v>
      </c>
      <c r="AP3979" s="831" t="str">
        <f t="shared" si="187"/>
        <v/>
      </c>
    </row>
    <row r="3980" spans="2:42">
      <c r="B3980" s="834" t="str">
        <f t="shared" si="186"/>
        <v>|||</v>
      </c>
      <c r="H3980" s="835">
        <f t="shared" si="188"/>
        <v>31</v>
      </c>
      <c r="AP3980" s="831" t="str">
        <f t="shared" si="187"/>
        <v/>
      </c>
    </row>
    <row r="3981" spans="2:42">
      <c r="B3981" s="834" t="str">
        <f t="shared" si="186"/>
        <v>|||</v>
      </c>
      <c r="H3981" s="835">
        <f t="shared" si="188"/>
        <v>31</v>
      </c>
      <c r="AP3981" s="831" t="str">
        <f t="shared" si="187"/>
        <v/>
      </c>
    </row>
    <row r="3982" spans="2:42">
      <c r="B3982" s="834" t="str">
        <f t="shared" si="186"/>
        <v>|||</v>
      </c>
      <c r="H3982" s="835">
        <f t="shared" si="188"/>
        <v>31</v>
      </c>
      <c r="AP3982" s="831" t="str">
        <f t="shared" si="187"/>
        <v/>
      </c>
    </row>
    <row r="3983" spans="2:42">
      <c r="B3983" s="834" t="str">
        <f t="shared" si="186"/>
        <v>|||</v>
      </c>
      <c r="H3983" s="835">
        <f t="shared" si="188"/>
        <v>31</v>
      </c>
      <c r="AP3983" s="831" t="str">
        <f t="shared" si="187"/>
        <v/>
      </c>
    </row>
    <row r="3984" spans="2:42">
      <c r="B3984" s="834" t="str">
        <f t="shared" si="186"/>
        <v>|||</v>
      </c>
      <c r="H3984" s="835">
        <f t="shared" si="188"/>
        <v>31</v>
      </c>
      <c r="AP3984" s="831" t="str">
        <f t="shared" si="187"/>
        <v/>
      </c>
    </row>
    <row r="3985" spans="2:42">
      <c r="B3985" s="834" t="str">
        <f t="shared" si="186"/>
        <v>|||</v>
      </c>
      <c r="H3985" s="835">
        <f t="shared" si="188"/>
        <v>31</v>
      </c>
      <c r="AP3985" s="831" t="str">
        <f t="shared" si="187"/>
        <v/>
      </c>
    </row>
    <row r="3986" spans="2:42">
      <c r="B3986" s="834" t="str">
        <f t="shared" si="186"/>
        <v>|||</v>
      </c>
      <c r="H3986" s="835">
        <f t="shared" si="188"/>
        <v>31</v>
      </c>
      <c r="AP3986" s="831" t="str">
        <f t="shared" si="187"/>
        <v/>
      </c>
    </row>
    <row r="3987" spans="2:42">
      <c r="B3987" s="834" t="str">
        <f t="shared" si="186"/>
        <v>|||</v>
      </c>
      <c r="H3987" s="835">
        <f t="shared" si="188"/>
        <v>31</v>
      </c>
      <c r="AP3987" s="831" t="str">
        <f t="shared" si="187"/>
        <v/>
      </c>
    </row>
    <row r="3988" spans="2:42">
      <c r="B3988" s="834" t="str">
        <f t="shared" si="186"/>
        <v>|||</v>
      </c>
      <c r="H3988" s="835">
        <f t="shared" si="188"/>
        <v>31</v>
      </c>
      <c r="AP3988" s="831" t="str">
        <f t="shared" si="187"/>
        <v/>
      </c>
    </row>
    <row r="3989" spans="2:42">
      <c r="B3989" s="834" t="str">
        <f t="shared" si="186"/>
        <v>|||</v>
      </c>
      <c r="H3989" s="835">
        <f t="shared" si="188"/>
        <v>31</v>
      </c>
      <c r="AP3989" s="831" t="str">
        <f t="shared" si="187"/>
        <v/>
      </c>
    </row>
    <row r="3990" spans="2:42">
      <c r="B3990" s="834" t="str">
        <f t="shared" si="186"/>
        <v>|||</v>
      </c>
      <c r="H3990" s="835">
        <f t="shared" si="188"/>
        <v>31</v>
      </c>
      <c r="AP3990" s="831" t="str">
        <f t="shared" si="187"/>
        <v/>
      </c>
    </row>
    <row r="3991" spans="2:42">
      <c r="B3991" s="834" t="str">
        <f t="shared" si="186"/>
        <v>|||</v>
      </c>
      <c r="H3991" s="835">
        <f t="shared" si="188"/>
        <v>31</v>
      </c>
      <c r="AP3991" s="831" t="str">
        <f t="shared" si="187"/>
        <v/>
      </c>
    </row>
    <row r="3992" spans="2:42">
      <c r="B3992" s="834" t="str">
        <f t="shared" si="186"/>
        <v>|||</v>
      </c>
      <c r="H3992" s="835">
        <f t="shared" si="188"/>
        <v>31</v>
      </c>
      <c r="AP3992" s="831" t="str">
        <f t="shared" si="187"/>
        <v/>
      </c>
    </row>
    <row r="3993" spans="2:42">
      <c r="B3993" s="834" t="str">
        <f t="shared" si="186"/>
        <v>|||</v>
      </c>
      <c r="H3993" s="835">
        <f t="shared" si="188"/>
        <v>31</v>
      </c>
      <c r="AP3993" s="831" t="str">
        <f t="shared" si="187"/>
        <v/>
      </c>
    </row>
    <row r="3994" spans="2:42">
      <c r="B3994" s="834" t="str">
        <f t="shared" si="186"/>
        <v>|||</v>
      </c>
      <c r="H3994" s="835">
        <f t="shared" si="188"/>
        <v>31</v>
      </c>
      <c r="AP3994" s="831" t="str">
        <f t="shared" si="187"/>
        <v/>
      </c>
    </row>
    <row r="3995" spans="2:42">
      <c r="B3995" s="834" t="str">
        <f t="shared" si="186"/>
        <v>|||</v>
      </c>
      <c r="H3995" s="835">
        <f t="shared" si="188"/>
        <v>31</v>
      </c>
      <c r="AP3995" s="831" t="str">
        <f t="shared" si="187"/>
        <v/>
      </c>
    </row>
    <row r="3996" spans="2:42">
      <c r="B3996" s="834" t="str">
        <f t="shared" si="186"/>
        <v>|||</v>
      </c>
      <c r="H3996" s="835">
        <f t="shared" si="188"/>
        <v>31</v>
      </c>
      <c r="AP3996" s="831" t="str">
        <f t="shared" si="187"/>
        <v/>
      </c>
    </row>
    <row r="3997" spans="2:42">
      <c r="B3997" s="834" t="str">
        <f t="shared" si="186"/>
        <v>|||</v>
      </c>
      <c r="H3997" s="835">
        <f t="shared" si="188"/>
        <v>31</v>
      </c>
      <c r="AP3997" s="831" t="str">
        <f t="shared" si="187"/>
        <v/>
      </c>
    </row>
    <row r="3998" spans="2:42">
      <c r="B3998" s="834" t="str">
        <f t="shared" si="186"/>
        <v>|||</v>
      </c>
      <c r="H3998" s="835">
        <f t="shared" si="188"/>
        <v>31</v>
      </c>
      <c r="AP3998" s="831" t="str">
        <f t="shared" si="187"/>
        <v/>
      </c>
    </row>
    <row r="3999" spans="2:42">
      <c r="B3999" s="834" t="str">
        <f t="shared" si="186"/>
        <v>|||</v>
      </c>
      <c r="H3999" s="835">
        <f t="shared" si="188"/>
        <v>31</v>
      </c>
      <c r="AP3999" s="831" t="str">
        <f t="shared" si="187"/>
        <v/>
      </c>
    </row>
    <row r="4000" spans="2:42">
      <c r="B4000" s="834" t="str">
        <f t="shared" si="186"/>
        <v>|||</v>
      </c>
      <c r="H4000" s="835">
        <f t="shared" si="188"/>
        <v>31</v>
      </c>
      <c r="AP4000" s="831" t="str">
        <f t="shared" si="187"/>
        <v/>
      </c>
    </row>
    <row r="4001" spans="2:42">
      <c r="B4001" s="834" t="str">
        <f t="shared" si="186"/>
        <v>|||</v>
      </c>
      <c r="H4001" s="835">
        <f t="shared" si="188"/>
        <v>31</v>
      </c>
      <c r="AP4001" s="831" t="str">
        <f t="shared" si="187"/>
        <v/>
      </c>
    </row>
    <row r="4002" spans="2:42">
      <c r="B4002" s="834" t="str">
        <f t="shared" si="186"/>
        <v>|||</v>
      </c>
      <c r="H4002" s="835">
        <f t="shared" si="188"/>
        <v>31</v>
      </c>
      <c r="AP4002" s="831" t="str">
        <f t="shared" si="187"/>
        <v/>
      </c>
    </row>
    <row r="4003" spans="2:42">
      <c r="B4003" s="834" t="str">
        <f t="shared" si="186"/>
        <v>|||</v>
      </c>
      <c r="H4003" s="835">
        <f t="shared" si="188"/>
        <v>31</v>
      </c>
      <c r="AP4003" s="831" t="str">
        <f t="shared" si="187"/>
        <v/>
      </c>
    </row>
    <row r="4004" spans="2:42">
      <c r="B4004" s="834" t="str">
        <f t="shared" si="186"/>
        <v>|||</v>
      </c>
      <c r="H4004" s="835">
        <f t="shared" si="188"/>
        <v>31</v>
      </c>
      <c r="AP4004" s="831" t="str">
        <f t="shared" si="187"/>
        <v/>
      </c>
    </row>
    <row r="4005" spans="2:42">
      <c r="B4005" s="834" t="str">
        <f t="shared" si="186"/>
        <v>|||</v>
      </c>
      <c r="H4005" s="835">
        <f t="shared" si="188"/>
        <v>31</v>
      </c>
      <c r="AP4005" s="831" t="str">
        <f t="shared" si="187"/>
        <v/>
      </c>
    </row>
    <row r="4006" spans="2:42">
      <c r="B4006" s="834" t="str">
        <f t="shared" si="186"/>
        <v>|||</v>
      </c>
      <c r="H4006" s="835">
        <f t="shared" si="188"/>
        <v>31</v>
      </c>
      <c r="AP4006" s="831" t="str">
        <f t="shared" si="187"/>
        <v/>
      </c>
    </row>
    <row r="4007" spans="2:42">
      <c r="B4007" s="834" t="str">
        <f t="shared" si="186"/>
        <v>|||</v>
      </c>
      <c r="H4007" s="835">
        <f t="shared" si="188"/>
        <v>31</v>
      </c>
      <c r="AP4007" s="831" t="str">
        <f t="shared" si="187"/>
        <v/>
      </c>
    </row>
    <row r="4008" spans="2:42">
      <c r="B4008" s="834" t="str">
        <f t="shared" si="186"/>
        <v>|||</v>
      </c>
      <c r="H4008" s="835">
        <f t="shared" si="188"/>
        <v>31</v>
      </c>
      <c r="AP4008" s="831" t="str">
        <f t="shared" si="187"/>
        <v/>
      </c>
    </row>
    <row r="4009" spans="2:42">
      <c r="B4009" s="834" t="str">
        <f t="shared" si="186"/>
        <v>|||</v>
      </c>
      <c r="H4009" s="835">
        <f t="shared" si="188"/>
        <v>31</v>
      </c>
      <c r="AP4009" s="831" t="str">
        <f t="shared" si="187"/>
        <v/>
      </c>
    </row>
    <row r="4010" spans="2:42">
      <c r="B4010" s="834" t="str">
        <f t="shared" si="186"/>
        <v>|||</v>
      </c>
      <c r="H4010" s="835">
        <f t="shared" si="188"/>
        <v>31</v>
      </c>
      <c r="AP4010" s="831" t="str">
        <f t="shared" si="187"/>
        <v/>
      </c>
    </row>
    <row r="4011" spans="2:42">
      <c r="B4011" s="834" t="str">
        <f t="shared" si="186"/>
        <v>|||</v>
      </c>
      <c r="H4011" s="835">
        <f t="shared" si="188"/>
        <v>31</v>
      </c>
      <c r="AP4011" s="831" t="str">
        <f t="shared" si="187"/>
        <v/>
      </c>
    </row>
    <row r="4012" spans="2:42">
      <c r="B4012" s="834" t="str">
        <f t="shared" si="186"/>
        <v>|||</v>
      </c>
      <c r="H4012" s="835">
        <f t="shared" si="188"/>
        <v>31</v>
      </c>
      <c r="AP4012" s="831" t="str">
        <f t="shared" si="187"/>
        <v/>
      </c>
    </row>
    <row r="4013" spans="2:42">
      <c r="B4013" s="834" t="str">
        <f t="shared" si="186"/>
        <v>|||</v>
      </c>
      <c r="H4013" s="835">
        <f t="shared" si="188"/>
        <v>31</v>
      </c>
      <c r="AP4013" s="831" t="str">
        <f t="shared" si="187"/>
        <v/>
      </c>
    </row>
    <row r="4014" spans="2:42">
      <c r="B4014" s="834" t="str">
        <f t="shared" si="186"/>
        <v>|||</v>
      </c>
      <c r="H4014" s="835">
        <f t="shared" si="188"/>
        <v>31</v>
      </c>
      <c r="AP4014" s="831" t="str">
        <f t="shared" si="187"/>
        <v/>
      </c>
    </row>
    <row r="4015" spans="2:42">
      <c r="B4015" s="834" t="str">
        <f t="shared" si="186"/>
        <v>|||</v>
      </c>
      <c r="H4015" s="835">
        <f t="shared" si="188"/>
        <v>31</v>
      </c>
      <c r="AP4015" s="831" t="str">
        <f t="shared" si="187"/>
        <v/>
      </c>
    </row>
    <row r="4016" spans="2:42">
      <c r="B4016" s="834" t="str">
        <f t="shared" si="186"/>
        <v>|||</v>
      </c>
      <c r="H4016" s="835">
        <f t="shared" si="188"/>
        <v>31</v>
      </c>
      <c r="AP4016" s="831" t="str">
        <f t="shared" si="187"/>
        <v/>
      </c>
    </row>
    <row r="4017" spans="2:42">
      <c r="B4017" s="834" t="str">
        <f t="shared" si="186"/>
        <v>|||</v>
      </c>
      <c r="H4017" s="835">
        <f t="shared" si="188"/>
        <v>31</v>
      </c>
      <c r="AP4017" s="831" t="str">
        <f t="shared" si="187"/>
        <v/>
      </c>
    </row>
    <row r="4018" spans="2:42">
      <c r="B4018" s="834" t="str">
        <f t="shared" si="186"/>
        <v>|||</v>
      </c>
      <c r="H4018" s="835">
        <f t="shared" si="188"/>
        <v>31</v>
      </c>
      <c r="AP4018" s="831" t="str">
        <f t="shared" si="187"/>
        <v/>
      </c>
    </row>
    <row r="4019" spans="2:42">
      <c r="B4019" s="834" t="str">
        <f t="shared" si="186"/>
        <v>|||</v>
      </c>
      <c r="H4019" s="835">
        <f t="shared" si="188"/>
        <v>31</v>
      </c>
      <c r="AP4019" s="831" t="str">
        <f t="shared" si="187"/>
        <v/>
      </c>
    </row>
    <row r="4020" spans="2:42">
      <c r="B4020" s="834" t="str">
        <f t="shared" si="186"/>
        <v>|||</v>
      </c>
      <c r="H4020" s="835">
        <f t="shared" si="188"/>
        <v>31</v>
      </c>
      <c r="AP4020" s="831" t="str">
        <f t="shared" si="187"/>
        <v/>
      </c>
    </row>
    <row r="4021" spans="2:42">
      <c r="B4021" s="834" t="str">
        <f t="shared" si="186"/>
        <v>|||</v>
      </c>
      <c r="H4021" s="835">
        <f t="shared" si="188"/>
        <v>31</v>
      </c>
      <c r="AP4021" s="831" t="str">
        <f t="shared" si="187"/>
        <v/>
      </c>
    </row>
    <row r="4022" spans="2:42">
      <c r="B4022" s="834" t="str">
        <f t="shared" si="186"/>
        <v>|||</v>
      </c>
      <c r="H4022" s="835">
        <f t="shared" si="188"/>
        <v>31</v>
      </c>
      <c r="AP4022" s="831" t="str">
        <f t="shared" si="187"/>
        <v/>
      </c>
    </row>
    <row r="4023" spans="2:42">
      <c r="B4023" s="834" t="str">
        <f t="shared" si="186"/>
        <v>|||</v>
      </c>
      <c r="H4023" s="835">
        <f t="shared" si="188"/>
        <v>31</v>
      </c>
      <c r="AP4023" s="831" t="str">
        <f t="shared" si="187"/>
        <v/>
      </c>
    </row>
    <row r="4024" spans="2:42">
      <c r="B4024" s="834" t="str">
        <f t="shared" si="186"/>
        <v>|||</v>
      </c>
      <c r="H4024" s="835">
        <f t="shared" si="188"/>
        <v>31</v>
      </c>
      <c r="AP4024" s="831" t="str">
        <f t="shared" si="187"/>
        <v/>
      </c>
    </row>
    <row r="4025" spans="2:42">
      <c r="B4025" s="834" t="str">
        <f t="shared" si="186"/>
        <v>|||</v>
      </c>
      <c r="H4025" s="835">
        <f t="shared" si="188"/>
        <v>31</v>
      </c>
      <c r="AP4025" s="831" t="str">
        <f t="shared" si="187"/>
        <v/>
      </c>
    </row>
    <row r="4026" spans="2:42">
      <c r="B4026" s="834" t="str">
        <f t="shared" si="186"/>
        <v>|||</v>
      </c>
      <c r="H4026" s="835">
        <f t="shared" si="188"/>
        <v>31</v>
      </c>
      <c r="AP4026" s="831" t="str">
        <f t="shared" si="187"/>
        <v/>
      </c>
    </row>
    <row r="4027" spans="2:42">
      <c r="B4027" s="834" t="str">
        <f t="shared" si="186"/>
        <v>|||</v>
      </c>
      <c r="H4027" s="835">
        <f t="shared" si="188"/>
        <v>31</v>
      </c>
      <c r="AP4027" s="831" t="str">
        <f t="shared" si="187"/>
        <v/>
      </c>
    </row>
    <row r="4028" spans="2:42">
      <c r="B4028" s="834" t="str">
        <f t="shared" si="186"/>
        <v>|||</v>
      </c>
      <c r="H4028" s="835">
        <f t="shared" si="188"/>
        <v>31</v>
      </c>
      <c r="AP4028" s="831" t="str">
        <f t="shared" si="187"/>
        <v/>
      </c>
    </row>
    <row r="4029" spans="2:42">
      <c r="B4029" s="834" t="str">
        <f t="shared" si="186"/>
        <v>|||</v>
      </c>
      <c r="H4029" s="835">
        <f t="shared" si="188"/>
        <v>31</v>
      </c>
      <c r="AP4029" s="831" t="str">
        <f t="shared" si="187"/>
        <v/>
      </c>
    </row>
    <row r="4030" spans="2:42">
      <c r="B4030" s="834" t="str">
        <f t="shared" si="186"/>
        <v>|||</v>
      </c>
      <c r="H4030" s="835">
        <f t="shared" si="188"/>
        <v>31</v>
      </c>
      <c r="AP4030" s="831" t="str">
        <f t="shared" si="187"/>
        <v/>
      </c>
    </row>
    <row r="4031" spans="2:42">
      <c r="B4031" s="834" t="str">
        <f t="shared" si="186"/>
        <v>|||</v>
      </c>
      <c r="H4031" s="835">
        <f t="shared" si="188"/>
        <v>31</v>
      </c>
      <c r="AP4031" s="831" t="str">
        <f t="shared" si="187"/>
        <v/>
      </c>
    </row>
    <row r="4032" spans="2:42">
      <c r="B4032" s="834" t="str">
        <f t="shared" si="186"/>
        <v>|||</v>
      </c>
      <c r="H4032" s="835">
        <f t="shared" si="188"/>
        <v>31</v>
      </c>
      <c r="AP4032" s="831" t="str">
        <f t="shared" si="187"/>
        <v/>
      </c>
    </row>
    <row r="4033" spans="2:42">
      <c r="B4033" s="834" t="str">
        <f t="shared" si="186"/>
        <v>|||</v>
      </c>
      <c r="H4033" s="835">
        <f t="shared" si="188"/>
        <v>31</v>
      </c>
      <c r="AP4033" s="831" t="str">
        <f t="shared" si="187"/>
        <v/>
      </c>
    </row>
    <row r="4034" spans="2:42">
      <c r="B4034" s="834" t="str">
        <f t="shared" si="186"/>
        <v>|||</v>
      </c>
      <c r="H4034" s="835">
        <f t="shared" si="188"/>
        <v>31</v>
      </c>
      <c r="AP4034" s="831" t="str">
        <f t="shared" si="187"/>
        <v/>
      </c>
    </row>
    <row r="4035" spans="2:42">
      <c r="B4035" s="834" t="str">
        <f t="shared" ref="B4035:B4098" si="189">C4035&amp;"|"&amp;D4035&amp;"|"&amp;E4035&amp;"|"&amp;F4035</f>
        <v>|||</v>
      </c>
      <c r="H4035" s="835">
        <f t="shared" si="188"/>
        <v>31</v>
      </c>
      <c r="AP4035" s="831" t="str">
        <f t="shared" ref="AP4035:AP4098" si="190">IF(AX4035&lt;&gt;"",IF(OR(AX4035=3,AX4035=4),"Equity","Debt"),"")</f>
        <v/>
      </c>
    </row>
    <row r="4036" spans="2:42">
      <c r="B4036" s="834" t="str">
        <f t="shared" si="189"/>
        <v>|||</v>
      </c>
      <c r="H4036" s="835">
        <f t="shared" ref="H4036:H4099" si="191">EOMONTH(L4036,0)</f>
        <v>31</v>
      </c>
      <c r="AP4036" s="831" t="str">
        <f t="shared" si="190"/>
        <v/>
      </c>
    </row>
    <row r="4037" spans="2:42">
      <c r="B4037" s="834" t="str">
        <f t="shared" si="189"/>
        <v>|||</v>
      </c>
      <c r="H4037" s="835">
        <f t="shared" si="191"/>
        <v>31</v>
      </c>
      <c r="AP4037" s="831" t="str">
        <f t="shared" si="190"/>
        <v/>
      </c>
    </row>
    <row r="4038" spans="2:42">
      <c r="B4038" s="834" t="str">
        <f t="shared" si="189"/>
        <v>|||</v>
      </c>
      <c r="H4038" s="835">
        <f t="shared" si="191"/>
        <v>31</v>
      </c>
      <c r="AP4038" s="831" t="str">
        <f t="shared" si="190"/>
        <v/>
      </c>
    </row>
    <row r="4039" spans="2:42">
      <c r="B4039" s="834" t="str">
        <f t="shared" si="189"/>
        <v>|||</v>
      </c>
      <c r="H4039" s="835">
        <f t="shared" si="191"/>
        <v>31</v>
      </c>
      <c r="AP4039" s="831" t="str">
        <f t="shared" si="190"/>
        <v/>
      </c>
    </row>
    <row r="4040" spans="2:42">
      <c r="B4040" s="834" t="str">
        <f t="shared" si="189"/>
        <v>|||</v>
      </c>
      <c r="H4040" s="835">
        <f t="shared" si="191"/>
        <v>31</v>
      </c>
      <c r="AP4040" s="831" t="str">
        <f t="shared" si="190"/>
        <v/>
      </c>
    </row>
    <row r="4041" spans="2:42">
      <c r="B4041" s="834" t="str">
        <f t="shared" si="189"/>
        <v>|||</v>
      </c>
      <c r="H4041" s="835">
        <f t="shared" si="191"/>
        <v>31</v>
      </c>
      <c r="AP4041" s="831" t="str">
        <f t="shared" si="190"/>
        <v/>
      </c>
    </row>
    <row r="4042" spans="2:42">
      <c r="B4042" s="834" t="str">
        <f t="shared" si="189"/>
        <v>|||</v>
      </c>
      <c r="H4042" s="835">
        <f t="shared" si="191"/>
        <v>31</v>
      </c>
      <c r="AP4042" s="831" t="str">
        <f t="shared" si="190"/>
        <v/>
      </c>
    </row>
    <row r="4043" spans="2:42">
      <c r="B4043" s="834" t="str">
        <f t="shared" si="189"/>
        <v>|||</v>
      </c>
      <c r="H4043" s="835">
        <f t="shared" si="191"/>
        <v>31</v>
      </c>
      <c r="AP4043" s="831" t="str">
        <f t="shared" si="190"/>
        <v/>
      </c>
    </row>
    <row r="4044" spans="2:42">
      <c r="B4044" s="834" t="str">
        <f t="shared" si="189"/>
        <v>|||</v>
      </c>
      <c r="H4044" s="835">
        <f t="shared" si="191"/>
        <v>31</v>
      </c>
      <c r="AP4044" s="831" t="str">
        <f t="shared" si="190"/>
        <v/>
      </c>
    </row>
    <row r="4045" spans="2:42">
      <c r="B4045" s="834" t="str">
        <f t="shared" si="189"/>
        <v>|||</v>
      </c>
      <c r="H4045" s="835">
        <f t="shared" si="191"/>
        <v>31</v>
      </c>
      <c r="AP4045" s="831" t="str">
        <f t="shared" si="190"/>
        <v/>
      </c>
    </row>
    <row r="4046" spans="2:42">
      <c r="B4046" s="834" t="str">
        <f t="shared" si="189"/>
        <v>|||</v>
      </c>
      <c r="H4046" s="835">
        <f t="shared" si="191"/>
        <v>31</v>
      </c>
      <c r="AP4046" s="831" t="str">
        <f t="shared" si="190"/>
        <v/>
      </c>
    </row>
    <row r="4047" spans="2:42">
      <c r="B4047" s="834" t="str">
        <f t="shared" si="189"/>
        <v>|||</v>
      </c>
      <c r="H4047" s="835">
        <f t="shared" si="191"/>
        <v>31</v>
      </c>
      <c r="AP4047" s="831" t="str">
        <f t="shared" si="190"/>
        <v/>
      </c>
    </row>
    <row r="4048" spans="2:42">
      <c r="B4048" s="834" t="str">
        <f t="shared" si="189"/>
        <v>|||</v>
      </c>
      <c r="H4048" s="835">
        <f t="shared" si="191"/>
        <v>31</v>
      </c>
      <c r="AP4048" s="831" t="str">
        <f t="shared" si="190"/>
        <v/>
      </c>
    </row>
    <row r="4049" spans="2:42">
      <c r="B4049" s="834" t="str">
        <f t="shared" si="189"/>
        <v>|||</v>
      </c>
      <c r="H4049" s="835">
        <f t="shared" si="191"/>
        <v>31</v>
      </c>
      <c r="AP4049" s="831" t="str">
        <f t="shared" si="190"/>
        <v/>
      </c>
    </row>
    <row r="4050" spans="2:42">
      <c r="B4050" s="834" t="str">
        <f t="shared" si="189"/>
        <v>|||</v>
      </c>
      <c r="H4050" s="835">
        <f t="shared" si="191"/>
        <v>31</v>
      </c>
      <c r="AP4050" s="831" t="str">
        <f t="shared" si="190"/>
        <v/>
      </c>
    </row>
    <row r="4051" spans="2:42">
      <c r="B4051" s="834" t="str">
        <f t="shared" si="189"/>
        <v>|||</v>
      </c>
      <c r="H4051" s="835">
        <f t="shared" si="191"/>
        <v>31</v>
      </c>
      <c r="AP4051" s="831" t="str">
        <f t="shared" si="190"/>
        <v/>
      </c>
    </row>
    <row r="4052" spans="2:42">
      <c r="B4052" s="834" t="str">
        <f t="shared" si="189"/>
        <v>|||</v>
      </c>
      <c r="H4052" s="835">
        <f t="shared" si="191"/>
        <v>31</v>
      </c>
      <c r="AP4052" s="831" t="str">
        <f t="shared" si="190"/>
        <v/>
      </c>
    </row>
    <row r="4053" spans="2:42">
      <c r="B4053" s="834" t="str">
        <f t="shared" si="189"/>
        <v>|||</v>
      </c>
      <c r="H4053" s="835">
        <f t="shared" si="191"/>
        <v>31</v>
      </c>
      <c r="AP4053" s="831" t="str">
        <f t="shared" si="190"/>
        <v/>
      </c>
    </row>
    <row r="4054" spans="2:42">
      <c r="B4054" s="834" t="str">
        <f t="shared" si="189"/>
        <v>|||</v>
      </c>
      <c r="H4054" s="835">
        <f t="shared" si="191"/>
        <v>31</v>
      </c>
      <c r="AP4054" s="831" t="str">
        <f t="shared" si="190"/>
        <v/>
      </c>
    </row>
    <row r="4055" spans="2:42">
      <c r="B4055" s="834" t="str">
        <f t="shared" si="189"/>
        <v>|||</v>
      </c>
      <c r="H4055" s="835">
        <f t="shared" si="191"/>
        <v>31</v>
      </c>
      <c r="AP4055" s="831" t="str">
        <f t="shared" si="190"/>
        <v/>
      </c>
    </row>
    <row r="4056" spans="2:42">
      <c r="B4056" s="834" t="str">
        <f t="shared" si="189"/>
        <v>|||</v>
      </c>
      <c r="H4056" s="835">
        <f t="shared" si="191"/>
        <v>31</v>
      </c>
      <c r="AP4056" s="831" t="str">
        <f t="shared" si="190"/>
        <v/>
      </c>
    </row>
    <row r="4057" spans="2:42">
      <c r="B4057" s="834" t="str">
        <f t="shared" si="189"/>
        <v>|||</v>
      </c>
      <c r="H4057" s="835">
        <f t="shared" si="191"/>
        <v>31</v>
      </c>
      <c r="AP4057" s="831" t="str">
        <f t="shared" si="190"/>
        <v/>
      </c>
    </row>
    <row r="4058" spans="2:42">
      <c r="B4058" s="834" t="str">
        <f t="shared" si="189"/>
        <v>|||</v>
      </c>
      <c r="H4058" s="835">
        <f t="shared" si="191"/>
        <v>31</v>
      </c>
      <c r="AP4058" s="831" t="str">
        <f t="shared" si="190"/>
        <v/>
      </c>
    </row>
    <row r="4059" spans="2:42">
      <c r="B4059" s="834" t="str">
        <f t="shared" si="189"/>
        <v>|||</v>
      </c>
      <c r="H4059" s="835">
        <f t="shared" si="191"/>
        <v>31</v>
      </c>
      <c r="AP4059" s="831" t="str">
        <f t="shared" si="190"/>
        <v/>
      </c>
    </row>
    <row r="4060" spans="2:42">
      <c r="B4060" s="834" t="str">
        <f t="shared" si="189"/>
        <v>|||</v>
      </c>
      <c r="H4060" s="835">
        <f t="shared" si="191"/>
        <v>31</v>
      </c>
      <c r="AP4060" s="831" t="str">
        <f t="shared" si="190"/>
        <v/>
      </c>
    </row>
    <row r="4061" spans="2:42">
      <c r="B4061" s="834" t="str">
        <f t="shared" si="189"/>
        <v>|||</v>
      </c>
      <c r="H4061" s="835">
        <f t="shared" si="191"/>
        <v>31</v>
      </c>
      <c r="AP4061" s="831" t="str">
        <f t="shared" si="190"/>
        <v/>
      </c>
    </row>
    <row r="4062" spans="2:42">
      <c r="B4062" s="834" t="str">
        <f t="shared" si="189"/>
        <v>|||</v>
      </c>
      <c r="H4062" s="835">
        <f t="shared" si="191"/>
        <v>31</v>
      </c>
      <c r="AP4062" s="831" t="str">
        <f t="shared" si="190"/>
        <v/>
      </c>
    </row>
    <row r="4063" spans="2:42">
      <c r="B4063" s="834" t="str">
        <f t="shared" si="189"/>
        <v>|||</v>
      </c>
      <c r="H4063" s="835">
        <f t="shared" si="191"/>
        <v>31</v>
      </c>
      <c r="AP4063" s="831" t="str">
        <f t="shared" si="190"/>
        <v/>
      </c>
    </row>
    <row r="4064" spans="2:42">
      <c r="B4064" s="834" t="str">
        <f t="shared" si="189"/>
        <v>|||</v>
      </c>
      <c r="H4064" s="835">
        <f t="shared" si="191"/>
        <v>31</v>
      </c>
      <c r="AP4064" s="831" t="str">
        <f t="shared" si="190"/>
        <v/>
      </c>
    </row>
    <row r="4065" spans="2:42">
      <c r="B4065" s="834" t="str">
        <f t="shared" si="189"/>
        <v>|||</v>
      </c>
      <c r="H4065" s="835">
        <f t="shared" si="191"/>
        <v>31</v>
      </c>
      <c r="AP4065" s="831" t="str">
        <f t="shared" si="190"/>
        <v/>
      </c>
    </row>
    <row r="4066" spans="2:42">
      <c r="B4066" s="834" t="str">
        <f t="shared" si="189"/>
        <v>|||</v>
      </c>
      <c r="H4066" s="835">
        <f t="shared" si="191"/>
        <v>31</v>
      </c>
      <c r="AP4066" s="831" t="str">
        <f t="shared" si="190"/>
        <v/>
      </c>
    </row>
    <row r="4067" spans="2:42">
      <c r="B4067" s="834" t="str">
        <f t="shared" si="189"/>
        <v>|||</v>
      </c>
      <c r="H4067" s="835">
        <f t="shared" si="191"/>
        <v>31</v>
      </c>
      <c r="AP4067" s="831" t="str">
        <f t="shared" si="190"/>
        <v/>
      </c>
    </row>
    <row r="4068" spans="2:42">
      <c r="B4068" s="834" t="str">
        <f t="shared" si="189"/>
        <v>|||</v>
      </c>
      <c r="H4068" s="835">
        <f t="shared" si="191"/>
        <v>31</v>
      </c>
      <c r="AP4068" s="831" t="str">
        <f t="shared" si="190"/>
        <v/>
      </c>
    </row>
    <row r="4069" spans="2:42">
      <c r="B4069" s="834" t="str">
        <f t="shared" si="189"/>
        <v>|||</v>
      </c>
      <c r="H4069" s="835">
        <f t="shared" si="191"/>
        <v>31</v>
      </c>
      <c r="AP4069" s="831" t="str">
        <f t="shared" si="190"/>
        <v/>
      </c>
    </row>
    <row r="4070" spans="2:42">
      <c r="B4070" s="834" t="str">
        <f t="shared" si="189"/>
        <v>|||</v>
      </c>
      <c r="H4070" s="835">
        <f t="shared" si="191"/>
        <v>31</v>
      </c>
      <c r="AP4070" s="831" t="str">
        <f t="shared" si="190"/>
        <v/>
      </c>
    </row>
    <row r="4071" spans="2:42">
      <c r="B4071" s="834" t="str">
        <f t="shared" si="189"/>
        <v>|||</v>
      </c>
      <c r="H4071" s="835">
        <f t="shared" si="191"/>
        <v>31</v>
      </c>
      <c r="AP4071" s="831" t="str">
        <f t="shared" si="190"/>
        <v/>
      </c>
    </row>
    <row r="4072" spans="2:42">
      <c r="B4072" s="834" t="str">
        <f t="shared" si="189"/>
        <v>|||</v>
      </c>
      <c r="H4072" s="835">
        <f t="shared" si="191"/>
        <v>31</v>
      </c>
      <c r="AP4072" s="831" t="str">
        <f t="shared" si="190"/>
        <v/>
      </c>
    </row>
    <row r="4073" spans="2:42">
      <c r="B4073" s="834" t="str">
        <f t="shared" si="189"/>
        <v>|||</v>
      </c>
      <c r="H4073" s="835">
        <f t="shared" si="191"/>
        <v>31</v>
      </c>
      <c r="AP4073" s="831" t="str">
        <f t="shared" si="190"/>
        <v/>
      </c>
    </row>
    <row r="4074" spans="2:42">
      <c r="B4074" s="834" t="str">
        <f t="shared" si="189"/>
        <v>|||</v>
      </c>
      <c r="H4074" s="835">
        <f t="shared" si="191"/>
        <v>31</v>
      </c>
      <c r="AP4074" s="831" t="str">
        <f t="shared" si="190"/>
        <v/>
      </c>
    </row>
    <row r="4075" spans="2:42">
      <c r="B4075" s="834" t="str">
        <f t="shared" si="189"/>
        <v>|||</v>
      </c>
      <c r="H4075" s="835">
        <f t="shared" si="191"/>
        <v>31</v>
      </c>
      <c r="AP4075" s="831" t="str">
        <f t="shared" si="190"/>
        <v/>
      </c>
    </row>
    <row r="4076" spans="2:42">
      <c r="B4076" s="834" t="str">
        <f t="shared" si="189"/>
        <v>|||</v>
      </c>
      <c r="H4076" s="835">
        <f t="shared" si="191"/>
        <v>31</v>
      </c>
      <c r="AP4076" s="831" t="str">
        <f t="shared" si="190"/>
        <v/>
      </c>
    </row>
    <row r="4077" spans="2:42">
      <c r="B4077" s="834" t="str">
        <f t="shared" si="189"/>
        <v>|||</v>
      </c>
      <c r="H4077" s="835">
        <f t="shared" si="191"/>
        <v>31</v>
      </c>
      <c r="AP4077" s="831" t="str">
        <f t="shared" si="190"/>
        <v/>
      </c>
    </row>
    <row r="4078" spans="2:42">
      <c r="B4078" s="834" t="str">
        <f t="shared" si="189"/>
        <v>|||</v>
      </c>
      <c r="H4078" s="835">
        <f t="shared" si="191"/>
        <v>31</v>
      </c>
      <c r="AP4078" s="831" t="str">
        <f t="shared" si="190"/>
        <v/>
      </c>
    </row>
    <row r="4079" spans="2:42">
      <c r="B4079" s="834" t="str">
        <f t="shared" si="189"/>
        <v>|||</v>
      </c>
      <c r="H4079" s="835">
        <f t="shared" si="191"/>
        <v>31</v>
      </c>
      <c r="AP4079" s="831" t="str">
        <f t="shared" si="190"/>
        <v/>
      </c>
    </row>
    <row r="4080" spans="2:42">
      <c r="B4080" s="834" t="str">
        <f t="shared" si="189"/>
        <v>|||</v>
      </c>
      <c r="H4080" s="835">
        <f t="shared" si="191"/>
        <v>31</v>
      </c>
      <c r="AP4080" s="831" t="str">
        <f t="shared" si="190"/>
        <v/>
      </c>
    </row>
    <row r="4081" spans="2:42">
      <c r="B4081" s="834" t="str">
        <f t="shared" si="189"/>
        <v>|||</v>
      </c>
      <c r="H4081" s="835">
        <f t="shared" si="191"/>
        <v>31</v>
      </c>
      <c r="AP4081" s="831" t="str">
        <f t="shared" si="190"/>
        <v/>
      </c>
    </row>
    <row r="4082" spans="2:42">
      <c r="B4082" s="834" t="str">
        <f t="shared" si="189"/>
        <v>|||</v>
      </c>
      <c r="H4082" s="835">
        <f t="shared" si="191"/>
        <v>31</v>
      </c>
      <c r="AP4082" s="831" t="str">
        <f t="shared" si="190"/>
        <v/>
      </c>
    </row>
    <row r="4083" spans="2:42">
      <c r="B4083" s="834" t="str">
        <f t="shared" si="189"/>
        <v>|||</v>
      </c>
      <c r="H4083" s="835">
        <f t="shared" si="191"/>
        <v>31</v>
      </c>
      <c r="AP4083" s="831" t="str">
        <f t="shared" si="190"/>
        <v/>
      </c>
    </row>
    <row r="4084" spans="2:42">
      <c r="B4084" s="834" t="str">
        <f t="shared" si="189"/>
        <v>|||</v>
      </c>
      <c r="H4084" s="835">
        <f t="shared" si="191"/>
        <v>31</v>
      </c>
      <c r="AP4084" s="831" t="str">
        <f t="shared" si="190"/>
        <v/>
      </c>
    </row>
    <row r="4085" spans="2:42">
      <c r="B4085" s="834" t="str">
        <f t="shared" si="189"/>
        <v>|||</v>
      </c>
      <c r="H4085" s="835">
        <f t="shared" si="191"/>
        <v>31</v>
      </c>
      <c r="AP4085" s="831" t="str">
        <f t="shared" si="190"/>
        <v/>
      </c>
    </row>
    <row r="4086" spans="2:42">
      <c r="B4086" s="834" t="str">
        <f t="shared" si="189"/>
        <v>|||</v>
      </c>
      <c r="H4086" s="835">
        <f t="shared" si="191"/>
        <v>31</v>
      </c>
      <c r="AP4086" s="831" t="str">
        <f t="shared" si="190"/>
        <v/>
      </c>
    </row>
    <row r="4087" spans="2:42">
      <c r="B4087" s="834" t="str">
        <f t="shared" si="189"/>
        <v>|||</v>
      </c>
      <c r="H4087" s="835">
        <f t="shared" si="191"/>
        <v>31</v>
      </c>
      <c r="AP4087" s="831" t="str">
        <f t="shared" si="190"/>
        <v/>
      </c>
    </row>
    <row r="4088" spans="2:42">
      <c r="B4088" s="834" t="str">
        <f t="shared" si="189"/>
        <v>|||</v>
      </c>
      <c r="H4088" s="835">
        <f t="shared" si="191"/>
        <v>31</v>
      </c>
      <c r="AP4088" s="831" t="str">
        <f t="shared" si="190"/>
        <v/>
      </c>
    </row>
    <row r="4089" spans="2:42">
      <c r="B4089" s="834" t="str">
        <f t="shared" si="189"/>
        <v>|||</v>
      </c>
      <c r="H4089" s="835">
        <f t="shared" si="191"/>
        <v>31</v>
      </c>
      <c r="AP4089" s="831" t="str">
        <f t="shared" si="190"/>
        <v/>
      </c>
    </row>
    <row r="4090" spans="2:42">
      <c r="B4090" s="834" t="str">
        <f t="shared" si="189"/>
        <v>|||</v>
      </c>
      <c r="H4090" s="835">
        <f t="shared" si="191"/>
        <v>31</v>
      </c>
      <c r="AP4090" s="831" t="str">
        <f t="shared" si="190"/>
        <v/>
      </c>
    </row>
    <row r="4091" spans="2:42">
      <c r="B4091" s="834" t="str">
        <f t="shared" si="189"/>
        <v>|||</v>
      </c>
      <c r="H4091" s="835">
        <f t="shared" si="191"/>
        <v>31</v>
      </c>
      <c r="AP4091" s="831" t="str">
        <f t="shared" si="190"/>
        <v/>
      </c>
    </row>
    <row r="4092" spans="2:42">
      <c r="B4092" s="834" t="str">
        <f t="shared" si="189"/>
        <v>|||</v>
      </c>
      <c r="H4092" s="835">
        <f t="shared" si="191"/>
        <v>31</v>
      </c>
      <c r="AP4092" s="831" t="str">
        <f t="shared" si="190"/>
        <v/>
      </c>
    </row>
    <row r="4093" spans="2:42">
      <c r="B4093" s="834" t="str">
        <f t="shared" si="189"/>
        <v>|||</v>
      </c>
      <c r="H4093" s="835">
        <f t="shared" si="191"/>
        <v>31</v>
      </c>
      <c r="AP4093" s="831" t="str">
        <f t="shared" si="190"/>
        <v/>
      </c>
    </row>
    <row r="4094" spans="2:42">
      <c r="B4094" s="834" t="str">
        <f t="shared" si="189"/>
        <v>|||</v>
      </c>
      <c r="H4094" s="835">
        <f t="shared" si="191"/>
        <v>31</v>
      </c>
      <c r="AP4094" s="831" t="str">
        <f t="shared" si="190"/>
        <v/>
      </c>
    </row>
    <row r="4095" spans="2:42">
      <c r="B4095" s="834" t="str">
        <f t="shared" si="189"/>
        <v>|||</v>
      </c>
      <c r="H4095" s="835">
        <f t="shared" si="191"/>
        <v>31</v>
      </c>
      <c r="AP4095" s="831" t="str">
        <f t="shared" si="190"/>
        <v/>
      </c>
    </row>
    <row r="4096" spans="2:42">
      <c r="B4096" s="834" t="str">
        <f t="shared" si="189"/>
        <v>|||</v>
      </c>
      <c r="H4096" s="835">
        <f t="shared" si="191"/>
        <v>31</v>
      </c>
      <c r="AP4096" s="831" t="str">
        <f t="shared" si="190"/>
        <v/>
      </c>
    </row>
    <row r="4097" spans="2:42">
      <c r="B4097" s="834" t="str">
        <f t="shared" si="189"/>
        <v>|||</v>
      </c>
      <c r="H4097" s="835">
        <f t="shared" si="191"/>
        <v>31</v>
      </c>
      <c r="AP4097" s="831" t="str">
        <f t="shared" si="190"/>
        <v/>
      </c>
    </row>
    <row r="4098" spans="2:42">
      <c r="B4098" s="834" t="str">
        <f t="shared" si="189"/>
        <v>|||</v>
      </c>
      <c r="H4098" s="835">
        <f t="shared" si="191"/>
        <v>31</v>
      </c>
      <c r="AP4098" s="831" t="str">
        <f t="shared" si="190"/>
        <v/>
      </c>
    </row>
    <row r="4099" spans="2:42">
      <c r="B4099" s="834" t="str">
        <f t="shared" ref="B4099:B4162" si="192">C4099&amp;"|"&amp;D4099&amp;"|"&amp;E4099&amp;"|"&amp;F4099</f>
        <v>|||</v>
      </c>
      <c r="H4099" s="835">
        <f t="shared" si="191"/>
        <v>31</v>
      </c>
      <c r="AP4099" s="831" t="str">
        <f t="shared" ref="AP4099:AP4162" si="193">IF(AX4099&lt;&gt;"",IF(OR(AX4099=3,AX4099=4),"Equity","Debt"),"")</f>
        <v/>
      </c>
    </row>
    <row r="4100" spans="2:42">
      <c r="B4100" s="834" t="str">
        <f t="shared" si="192"/>
        <v>|||</v>
      </c>
      <c r="H4100" s="835">
        <f t="shared" ref="H4100:H4163" si="194">EOMONTH(L4100,0)</f>
        <v>31</v>
      </c>
      <c r="AP4100" s="831" t="str">
        <f t="shared" si="193"/>
        <v/>
      </c>
    </row>
    <row r="4101" spans="2:42">
      <c r="B4101" s="834" t="str">
        <f t="shared" si="192"/>
        <v>|||</v>
      </c>
      <c r="H4101" s="835">
        <f t="shared" si="194"/>
        <v>31</v>
      </c>
      <c r="AP4101" s="831" t="str">
        <f t="shared" si="193"/>
        <v/>
      </c>
    </row>
    <row r="4102" spans="2:42">
      <c r="B4102" s="834" t="str">
        <f t="shared" si="192"/>
        <v>|||</v>
      </c>
      <c r="H4102" s="835">
        <f t="shared" si="194"/>
        <v>31</v>
      </c>
      <c r="AP4102" s="831" t="str">
        <f t="shared" si="193"/>
        <v/>
      </c>
    </row>
    <row r="4103" spans="2:42">
      <c r="B4103" s="834" t="str">
        <f t="shared" si="192"/>
        <v>|||</v>
      </c>
      <c r="H4103" s="835">
        <f t="shared" si="194"/>
        <v>31</v>
      </c>
      <c r="AP4103" s="831" t="str">
        <f t="shared" si="193"/>
        <v/>
      </c>
    </row>
    <row r="4104" spans="2:42">
      <c r="B4104" s="834" t="str">
        <f t="shared" si="192"/>
        <v>|||</v>
      </c>
      <c r="H4104" s="835">
        <f t="shared" si="194"/>
        <v>31</v>
      </c>
      <c r="AP4104" s="831" t="str">
        <f t="shared" si="193"/>
        <v/>
      </c>
    </row>
    <row r="4105" spans="2:42">
      <c r="B4105" s="834" t="str">
        <f t="shared" si="192"/>
        <v>|||</v>
      </c>
      <c r="H4105" s="835">
        <f t="shared" si="194"/>
        <v>31</v>
      </c>
      <c r="AP4105" s="831" t="str">
        <f t="shared" si="193"/>
        <v/>
      </c>
    </row>
    <row r="4106" spans="2:42">
      <c r="B4106" s="834" t="str">
        <f t="shared" si="192"/>
        <v>|||</v>
      </c>
      <c r="H4106" s="835">
        <f t="shared" si="194"/>
        <v>31</v>
      </c>
      <c r="AP4106" s="831" t="str">
        <f t="shared" si="193"/>
        <v/>
      </c>
    </row>
    <row r="4107" spans="2:42">
      <c r="B4107" s="834" t="str">
        <f t="shared" si="192"/>
        <v>|||</v>
      </c>
      <c r="H4107" s="835">
        <f t="shared" si="194"/>
        <v>31</v>
      </c>
      <c r="AP4107" s="831" t="str">
        <f t="shared" si="193"/>
        <v/>
      </c>
    </row>
    <row r="4108" spans="2:42">
      <c r="B4108" s="834" t="str">
        <f t="shared" si="192"/>
        <v>|||</v>
      </c>
      <c r="H4108" s="835">
        <f t="shared" si="194"/>
        <v>31</v>
      </c>
      <c r="AP4108" s="831" t="str">
        <f t="shared" si="193"/>
        <v/>
      </c>
    </row>
    <row r="4109" spans="2:42">
      <c r="B4109" s="834" t="str">
        <f t="shared" si="192"/>
        <v>|||</v>
      </c>
      <c r="H4109" s="835">
        <f t="shared" si="194"/>
        <v>31</v>
      </c>
      <c r="AP4109" s="831" t="str">
        <f t="shared" si="193"/>
        <v/>
      </c>
    </row>
    <row r="4110" spans="2:42">
      <c r="B4110" s="834" t="str">
        <f t="shared" si="192"/>
        <v>|||</v>
      </c>
      <c r="H4110" s="835">
        <f t="shared" si="194"/>
        <v>31</v>
      </c>
      <c r="AP4110" s="831" t="str">
        <f t="shared" si="193"/>
        <v/>
      </c>
    </row>
    <row r="4111" spans="2:42">
      <c r="B4111" s="834" t="str">
        <f t="shared" si="192"/>
        <v>|||</v>
      </c>
      <c r="H4111" s="835">
        <f t="shared" si="194"/>
        <v>31</v>
      </c>
      <c r="AP4111" s="831" t="str">
        <f t="shared" si="193"/>
        <v/>
      </c>
    </row>
    <row r="4112" spans="2:42">
      <c r="B4112" s="834" t="str">
        <f t="shared" si="192"/>
        <v>|||</v>
      </c>
      <c r="H4112" s="835">
        <f t="shared" si="194"/>
        <v>31</v>
      </c>
      <c r="AP4112" s="831" t="str">
        <f t="shared" si="193"/>
        <v/>
      </c>
    </row>
    <row r="4113" spans="2:42">
      <c r="B4113" s="834" t="str">
        <f t="shared" si="192"/>
        <v>|||</v>
      </c>
      <c r="H4113" s="835">
        <f t="shared" si="194"/>
        <v>31</v>
      </c>
      <c r="AP4113" s="831" t="str">
        <f t="shared" si="193"/>
        <v/>
      </c>
    </row>
    <row r="4114" spans="2:42">
      <c r="B4114" s="834" t="str">
        <f t="shared" si="192"/>
        <v>|||</v>
      </c>
      <c r="H4114" s="835">
        <f t="shared" si="194"/>
        <v>31</v>
      </c>
      <c r="AP4114" s="831" t="str">
        <f t="shared" si="193"/>
        <v/>
      </c>
    </row>
    <row r="4115" spans="2:42">
      <c r="B4115" s="834" t="str">
        <f t="shared" si="192"/>
        <v>|||</v>
      </c>
      <c r="H4115" s="835">
        <f t="shared" si="194"/>
        <v>31</v>
      </c>
      <c r="AP4115" s="831" t="str">
        <f t="shared" si="193"/>
        <v/>
      </c>
    </row>
    <row r="4116" spans="2:42">
      <c r="B4116" s="834" t="str">
        <f t="shared" si="192"/>
        <v>|||</v>
      </c>
      <c r="H4116" s="835">
        <f t="shared" si="194"/>
        <v>31</v>
      </c>
      <c r="AP4116" s="831" t="str">
        <f t="shared" si="193"/>
        <v/>
      </c>
    </row>
    <row r="4117" spans="2:42">
      <c r="B4117" s="834" t="str">
        <f t="shared" si="192"/>
        <v>|||</v>
      </c>
      <c r="H4117" s="835">
        <f t="shared" si="194"/>
        <v>31</v>
      </c>
      <c r="AP4117" s="831" t="str">
        <f t="shared" si="193"/>
        <v/>
      </c>
    </row>
    <row r="4118" spans="2:42">
      <c r="B4118" s="834" t="str">
        <f t="shared" si="192"/>
        <v>|||</v>
      </c>
      <c r="H4118" s="835">
        <f t="shared" si="194"/>
        <v>31</v>
      </c>
      <c r="AP4118" s="831" t="str">
        <f t="shared" si="193"/>
        <v/>
      </c>
    </row>
    <row r="4119" spans="2:42">
      <c r="B4119" s="834" t="str">
        <f t="shared" si="192"/>
        <v>|||</v>
      </c>
      <c r="H4119" s="835">
        <f t="shared" si="194"/>
        <v>31</v>
      </c>
      <c r="AP4119" s="831" t="str">
        <f t="shared" si="193"/>
        <v/>
      </c>
    </row>
    <row r="4120" spans="2:42">
      <c r="B4120" s="834" t="str">
        <f t="shared" si="192"/>
        <v>|||</v>
      </c>
      <c r="H4120" s="835">
        <f t="shared" si="194"/>
        <v>31</v>
      </c>
      <c r="AP4120" s="831" t="str">
        <f t="shared" si="193"/>
        <v/>
      </c>
    </row>
    <row r="4121" spans="2:42">
      <c r="B4121" s="834" t="str">
        <f t="shared" si="192"/>
        <v>|||</v>
      </c>
      <c r="H4121" s="835">
        <f t="shared" si="194"/>
        <v>31</v>
      </c>
      <c r="AP4121" s="831" t="str">
        <f t="shared" si="193"/>
        <v/>
      </c>
    </row>
    <row r="4122" spans="2:42">
      <c r="B4122" s="834" t="str">
        <f t="shared" si="192"/>
        <v>|||</v>
      </c>
      <c r="H4122" s="835">
        <f t="shared" si="194"/>
        <v>31</v>
      </c>
      <c r="AP4122" s="831" t="str">
        <f t="shared" si="193"/>
        <v/>
      </c>
    </row>
    <row r="4123" spans="2:42">
      <c r="B4123" s="834" t="str">
        <f t="shared" si="192"/>
        <v>|||</v>
      </c>
      <c r="H4123" s="835">
        <f t="shared" si="194"/>
        <v>31</v>
      </c>
      <c r="AP4123" s="831" t="str">
        <f t="shared" si="193"/>
        <v/>
      </c>
    </row>
    <row r="4124" spans="2:42">
      <c r="B4124" s="834" t="str">
        <f t="shared" si="192"/>
        <v>|||</v>
      </c>
      <c r="H4124" s="835">
        <f t="shared" si="194"/>
        <v>31</v>
      </c>
      <c r="AP4124" s="831" t="str">
        <f t="shared" si="193"/>
        <v/>
      </c>
    </row>
    <row r="4125" spans="2:42">
      <c r="B4125" s="834" t="str">
        <f t="shared" si="192"/>
        <v>|||</v>
      </c>
      <c r="H4125" s="835">
        <f t="shared" si="194"/>
        <v>31</v>
      </c>
      <c r="AP4125" s="831" t="str">
        <f t="shared" si="193"/>
        <v/>
      </c>
    </row>
    <row r="4126" spans="2:42">
      <c r="B4126" s="834" t="str">
        <f t="shared" si="192"/>
        <v>|||</v>
      </c>
      <c r="H4126" s="835">
        <f t="shared" si="194"/>
        <v>31</v>
      </c>
      <c r="AP4126" s="831" t="str">
        <f t="shared" si="193"/>
        <v/>
      </c>
    </row>
    <row r="4127" spans="2:42">
      <c r="B4127" s="834" t="str">
        <f t="shared" si="192"/>
        <v>|||</v>
      </c>
      <c r="H4127" s="835">
        <f t="shared" si="194"/>
        <v>31</v>
      </c>
      <c r="AP4127" s="831" t="str">
        <f t="shared" si="193"/>
        <v/>
      </c>
    </row>
    <row r="4128" spans="2:42">
      <c r="B4128" s="834" t="str">
        <f t="shared" si="192"/>
        <v>|||</v>
      </c>
      <c r="H4128" s="835">
        <f t="shared" si="194"/>
        <v>31</v>
      </c>
      <c r="AP4128" s="831" t="str">
        <f t="shared" si="193"/>
        <v/>
      </c>
    </row>
    <row r="4129" spans="2:42">
      <c r="B4129" s="834" t="str">
        <f t="shared" si="192"/>
        <v>|||</v>
      </c>
      <c r="H4129" s="835">
        <f t="shared" si="194"/>
        <v>31</v>
      </c>
      <c r="AP4129" s="831" t="str">
        <f t="shared" si="193"/>
        <v/>
      </c>
    </row>
    <row r="4130" spans="2:42">
      <c r="B4130" s="834" t="str">
        <f t="shared" si="192"/>
        <v>|||</v>
      </c>
      <c r="H4130" s="835">
        <f t="shared" si="194"/>
        <v>31</v>
      </c>
      <c r="AP4130" s="831" t="str">
        <f t="shared" si="193"/>
        <v/>
      </c>
    </row>
    <row r="4131" spans="2:42">
      <c r="B4131" s="834" t="str">
        <f t="shared" si="192"/>
        <v>|||</v>
      </c>
      <c r="H4131" s="835">
        <f t="shared" si="194"/>
        <v>31</v>
      </c>
      <c r="AP4131" s="831" t="str">
        <f t="shared" si="193"/>
        <v/>
      </c>
    </row>
    <row r="4132" spans="2:42">
      <c r="B4132" s="834" t="str">
        <f t="shared" si="192"/>
        <v>|||</v>
      </c>
      <c r="H4132" s="835">
        <f t="shared" si="194"/>
        <v>31</v>
      </c>
      <c r="AP4132" s="831" t="str">
        <f t="shared" si="193"/>
        <v/>
      </c>
    </row>
    <row r="4133" spans="2:42">
      <c r="B4133" s="834" t="str">
        <f t="shared" si="192"/>
        <v>|||</v>
      </c>
      <c r="H4133" s="835">
        <f t="shared" si="194"/>
        <v>31</v>
      </c>
      <c r="AP4133" s="831" t="str">
        <f t="shared" si="193"/>
        <v/>
      </c>
    </row>
    <row r="4134" spans="2:42">
      <c r="B4134" s="834" t="str">
        <f t="shared" si="192"/>
        <v>|||</v>
      </c>
      <c r="H4134" s="835">
        <f t="shared" si="194"/>
        <v>31</v>
      </c>
      <c r="AP4134" s="831" t="str">
        <f t="shared" si="193"/>
        <v/>
      </c>
    </row>
    <row r="4135" spans="2:42">
      <c r="B4135" s="834" t="str">
        <f t="shared" si="192"/>
        <v>|||</v>
      </c>
      <c r="H4135" s="835">
        <f t="shared" si="194"/>
        <v>31</v>
      </c>
      <c r="AP4135" s="831" t="str">
        <f t="shared" si="193"/>
        <v/>
      </c>
    </row>
    <row r="4136" spans="2:42">
      <c r="B4136" s="834" t="str">
        <f t="shared" si="192"/>
        <v>|||</v>
      </c>
      <c r="H4136" s="835">
        <f t="shared" si="194"/>
        <v>31</v>
      </c>
      <c r="AP4136" s="831" t="str">
        <f t="shared" si="193"/>
        <v/>
      </c>
    </row>
    <row r="4137" spans="2:42">
      <c r="B4137" s="834" t="str">
        <f t="shared" si="192"/>
        <v>|||</v>
      </c>
      <c r="H4137" s="835">
        <f t="shared" si="194"/>
        <v>31</v>
      </c>
      <c r="AP4137" s="831" t="str">
        <f t="shared" si="193"/>
        <v/>
      </c>
    </row>
    <row r="4138" spans="2:42">
      <c r="B4138" s="834" t="str">
        <f t="shared" si="192"/>
        <v>|||</v>
      </c>
      <c r="H4138" s="835">
        <f t="shared" si="194"/>
        <v>31</v>
      </c>
      <c r="AP4138" s="831" t="str">
        <f t="shared" si="193"/>
        <v/>
      </c>
    </row>
    <row r="4139" spans="2:42">
      <c r="B4139" s="834" t="str">
        <f t="shared" si="192"/>
        <v>|||</v>
      </c>
      <c r="H4139" s="835">
        <f t="shared" si="194"/>
        <v>31</v>
      </c>
      <c r="AP4139" s="831" t="str">
        <f t="shared" si="193"/>
        <v/>
      </c>
    </row>
    <row r="4140" spans="2:42">
      <c r="B4140" s="834" t="str">
        <f t="shared" si="192"/>
        <v>|||</v>
      </c>
      <c r="H4140" s="835">
        <f t="shared" si="194"/>
        <v>31</v>
      </c>
      <c r="AP4140" s="831" t="str">
        <f t="shared" si="193"/>
        <v/>
      </c>
    </row>
    <row r="4141" spans="2:42">
      <c r="B4141" s="834" t="str">
        <f t="shared" si="192"/>
        <v>|||</v>
      </c>
      <c r="H4141" s="835">
        <f t="shared" si="194"/>
        <v>31</v>
      </c>
      <c r="AP4141" s="831" t="str">
        <f t="shared" si="193"/>
        <v/>
      </c>
    </row>
    <row r="4142" spans="2:42">
      <c r="B4142" s="834" t="str">
        <f t="shared" si="192"/>
        <v>|||</v>
      </c>
      <c r="H4142" s="835">
        <f t="shared" si="194"/>
        <v>31</v>
      </c>
      <c r="AP4142" s="831" t="str">
        <f t="shared" si="193"/>
        <v/>
      </c>
    </row>
    <row r="4143" spans="2:42">
      <c r="B4143" s="834" t="str">
        <f t="shared" si="192"/>
        <v>|||</v>
      </c>
      <c r="H4143" s="835">
        <f t="shared" si="194"/>
        <v>31</v>
      </c>
      <c r="AP4143" s="831" t="str">
        <f t="shared" si="193"/>
        <v/>
      </c>
    </row>
    <row r="4144" spans="2:42">
      <c r="B4144" s="834" t="str">
        <f t="shared" si="192"/>
        <v>|||</v>
      </c>
      <c r="H4144" s="835">
        <f t="shared" si="194"/>
        <v>31</v>
      </c>
      <c r="AP4144" s="831" t="str">
        <f t="shared" si="193"/>
        <v/>
      </c>
    </row>
    <row r="4145" spans="2:42">
      <c r="B4145" s="834" t="str">
        <f t="shared" si="192"/>
        <v>|||</v>
      </c>
      <c r="H4145" s="835">
        <f t="shared" si="194"/>
        <v>31</v>
      </c>
      <c r="AP4145" s="831" t="str">
        <f t="shared" si="193"/>
        <v/>
      </c>
    </row>
    <row r="4146" spans="2:42">
      <c r="B4146" s="834" t="str">
        <f t="shared" si="192"/>
        <v>|||</v>
      </c>
      <c r="H4146" s="835">
        <f t="shared" si="194"/>
        <v>31</v>
      </c>
      <c r="AP4146" s="831" t="str">
        <f t="shared" si="193"/>
        <v/>
      </c>
    </row>
    <row r="4147" spans="2:42">
      <c r="B4147" s="834" t="str">
        <f t="shared" si="192"/>
        <v>|||</v>
      </c>
      <c r="H4147" s="835">
        <f t="shared" si="194"/>
        <v>31</v>
      </c>
      <c r="AP4147" s="831" t="str">
        <f t="shared" si="193"/>
        <v/>
      </c>
    </row>
    <row r="4148" spans="2:42">
      <c r="B4148" s="834" t="str">
        <f t="shared" si="192"/>
        <v>|||</v>
      </c>
      <c r="H4148" s="835">
        <f t="shared" si="194"/>
        <v>31</v>
      </c>
      <c r="AP4148" s="831" t="str">
        <f t="shared" si="193"/>
        <v/>
      </c>
    </row>
    <row r="4149" spans="2:42">
      <c r="B4149" s="834" t="str">
        <f t="shared" si="192"/>
        <v>|||</v>
      </c>
      <c r="H4149" s="835">
        <f t="shared" si="194"/>
        <v>31</v>
      </c>
      <c r="AP4149" s="831" t="str">
        <f t="shared" si="193"/>
        <v/>
      </c>
    </row>
    <row r="4150" spans="2:42">
      <c r="B4150" s="834" t="str">
        <f t="shared" si="192"/>
        <v>|||</v>
      </c>
      <c r="H4150" s="835">
        <f t="shared" si="194"/>
        <v>31</v>
      </c>
      <c r="AP4150" s="831" t="str">
        <f t="shared" si="193"/>
        <v/>
      </c>
    </row>
    <row r="4151" spans="2:42">
      <c r="B4151" s="834" t="str">
        <f t="shared" si="192"/>
        <v>|||</v>
      </c>
      <c r="H4151" s="835">
        <f t="shared" si="194"/>
        <v>31</v>
      </c>
      <c r="AP4151" s="831" t="str">
        <f t="shared" si="193"/>
        <v/>
      </c>
    </row>
    <row r="4152" spans="2:42">
      <c r="B4152" s="834" t="str">
        <f t="shared" si="192"/>
        <v>|||</v>
      </c>
      <c r="H4152" s="835">
        <f t="shared" si="194"/>
        <v>31</v>
      </c>
      <c r="AP4152" s="831" t="str">
        <f t="shared" si="193"/>
        <v/>
      </c>
    </row>
    <row r="4153" spans="2:42">
      <c r="B4153" s="834" t="str">
        <f t="shared" si="192"/>
        <v>|||</v>
      </c>
      <c r="H4153" s="835">
        <f t="shared" si="194"/>
        <v>31</v>
      </c>
      <c r="AP4153" s="831" t="str">
        <f t="shared" si="193"/>
        <v/>
      </c>
    </row>
    <row r="4154" spans="2:42">
      <c r="B4154" s="834" t="str">
        <f t="shared" si="192"/>
        <v>|||</v>
      </c>
      <c r="H4154" s="835">
        <f t="shared" si="194"/>
        <v>31</v>
      </c>
      <c r="AP4154" s="831" t="str">
        <f t="shared" si="193"/>
        <v/>
      </c>
    </row>
    <row r="4155" spans="2:42">
      <c r="B4155" s="834" t="str">
        <f t="shared" si="192"/>
        <v>|||</v>
      </c>
      <c r="H4155" s="835">
        <f t="shared" si="194"/>
        <v>31</v>
      </c>
      <c r="AP4155" s="831" t="str">
        <f t="shared" si="193"/>
        <v/>
      </c>
    </row>
    <row r="4156" spans="2:42">
      <c r="B4156" s="834" t="str">
        <f t="shared" si="192"/>
        <v>|||</v>
      </c>
      <c r="H4156" s="835">
        <f t="shared" si="194"/>
        <v>31</v>
      </c>
      <c r="AP4156" s="831" t="str">
        <f t="shared" si="193"/>
        <v/>
      </c>
    </row>
    <row r="4157" spans="2:42">
      <c r="B4157" s="834" t="str">
        <f t="shared" si="192"/>
        <v>|||</v>
      </c>
      <c r="H4157" s="835">
        <f t="shared" si="194"/>
        <v>31</v>
      </c>
      <c r="AP4157" s="831" t="str">
        <f t="shared" si="193"/>
        <v/>
      </c>
    </row>
    <row r="4158" spans="2:42">
      <c r="B4158" s="834" t="str">
        <f t="shared" si="192"/>
        <v>|||</v>
      </c>
      <c r="H4158" s="835">
        <f t="shared" si="194"/>
        <v>31</v>
      </c>
      <c r="AP4158" s="831" t="str">
        <f t="shared" si="193"/>
        <v/>
      </c>
    </row>
    <row r="4159" spans="2:42">
      <c r="B4159" s="834" t="str">
        <f t="shared" si="192"/>
        <v>|||</v>
      </c>
      <c r="H4159" s="835">
        <f t="shared" si="194"/>
        <v>31</v>
      </c>
      <c r="AP4159" s="831" t="str">
        <f t="shared" si="193"/>
        <v/>
      </c>
    </row>
    <row r="4160" spans="2:42">
      <c r="B4160" s="834" t="str">
        <f t="shared" si="192"/>
        <v>|||</v>
      </c>
      <c r="H4160" s="835">
        <f t="shared" si="194"/>
        <v>31</v>
      </c>
      <c r="AP4160" s="831" t="str">
        <f t="shared" si="193"/>
        <v/>
      </c>
    </row>
    <row r="4161" spans="2:42">
      <c r="B4161" s="834" t="str">
        <f t="shared" si="192"/>
        <v>|||</v>
      </c>
      <c r="H4161" s="835">
        <f t="shared" si="194"/>
        <v>31</v>
      </c>
      <c r="AP4161" s="831" t="str">
        <f t="shared" si="193"/>
        <v/>
      </c>
    </row>
    <row r="4162" spans="2:42">
      <c r="B4162" s="834" t="str">
        <f t="shared" si="192"/>
        <v>|||</v>
      </c>
      <c r="H4162" s="835">
        <f t="shared" si="194"/>
        <v>31</v>
      </c>
      <c r="AP4162" s="831" t="str">
        <f t="shared" si="193"/>
        <v/>
      </c>
    </row>
    <row r="4163" spans="2:42">
      <c r="B4163" s="834" t="str">
        <f t="shared" ref="B4163:B4226" si="195">C4163&amp;"|"&amp;D4163&amp;"|"&amp;E4163&amp;"|"&amp;F4163</f>
        <v>|||</v>
      </c>
      <c r="H4163" s="835">
        <f t="shared" si="194"/>
        <v>31</v>
      </c>
      <c r="AP4163" s="831" t="str">
        <f t="shared" ref="AP4163:AP4226" si="196">IF(AX4163&lt;&gt;"",IF(OR(AX4163=3,AX4163=4),"Equity","Debt"),"")</f>
        <v/>
      </c>
    </row>
    <row r="4164" spans="2:42">
      <c r="B4164" s="834" t="str">
        <f t="shared" si="195"/>
        <v>|||</v>
      </c>
      <c r="H4164" s="835">
        <f t="shared" ref="H4164:H4227" si="197">EOMONTH(L4164,0)</f>
        <v>31</v>
      </c>
      <c r="AP4164" s="831" t="str">
        <f t="shared" si="196"/>
        <v/>
      </c>
    </row>
    <row r="4165" spans="2:42">
      <c r="B4165" s="834" t="str">
        <f t="shared" si="195"/>
        <v>|||</v>
      </c>
      <c r="H4165" s="835">
        <f t="shared" si="197"/>
        <v>31</v>
      </c>
      <c r="AP4165" s="831" t="str">
        <f t="shared" si="196"/>
        <v/>
      </c>
    </row>
    <row r="4166" spans="2:42">
      <c r="B4166" s="834" t="str">
        <f t="shared" si="195"/>
        <v>|||</v>
      </c>
      <c r="H4166" s="835">
        <f t="shared" si="197"/>
        <v>31</v>
      </c>
      <c r="AP4166" s="831" t="str">
        <f t="shared" si="196"/>
        <v/>
      </c>
    </row>
    <row r="4167" spans="2:42">
      <c r="B4167" s="834" t="str">
        <f t="shared" si="195"/>
        <v>|||</v>
      </c>
      <c r="H4167" s="835">
        <f t="shared" si="197"/>
        <v>31</v>
      </c>
      <c r="AP4167" s="831" t="str">
        <f t="shared" si="196"/>
        <v/>
      </c>
    </row>
    <row r="4168" spans="2:42">
      <c r="B4168" s="834" t="str">
        <f t="shared" si="195"/>
        <v>|||</v>
      </c>
      <c r="H4168" s="835">
        <f t="shared" si="197"/>
        <v>31</v>
      </c>
      <c r="AP4168" s="831" t="str">
        <f t="shared" si="196"/>
        <v/>
      </c>
    </row>
    <row r="4169" spans="2:42">
      <c r="B4169" s="834" t="str">
        <f t="shared" si="195"/>
        <v>|||</v>
      </c>
      <c r="H4169" s="835">
        <f t="shared" si="197"/>
        <v>31</v>
      </c>
      <c r="AP4169" s="831" t="str">
        <f t="shared" si="196"/>
        <v/>
      </c>
    </row>
    <row r="4170" spans="2:42">
      <c r="B4170" s="834" t="str">
        <f t="shared" si="195"/>
        <v>|||</v>
      </c>
      <c r="H4170" s="835">
        <f t="shared" si="197"/>
        <v>31</v>
      </c>
      <c r="AP4170" s="831" t="str">
        <f t="shared" si="196"/>
        <v/>
      </c>
    </row>
    <row r="4171" spans="2:42">
      <c r="B4171" s="834" t="str">
        <f t="shared" si="195"/>
        <v>|||</v>
      </c>
      <c r="H4171" s="835">
        <f t="shared" si="197"/>
        <v>31</v>
      </c>
      <c r="AP4171" s="831" t="str">
        <f t="shared" si="196"/>
        <v/>
      </c>
    </row>
    <row r="4172" spans="2:42">
      <c r="B4172" s="834" t="str">
        <f t="shared" si="195"/>
        <v>|||</v>
      </c>
      <c r="H4172" s="835">
        <f t="shared" si="197"/>
        <v>31</v>
      </c>
      <c r="AP4172" s="831" t="str">
        <f t="shared" si="196"/>
        <v/>
      </c>
    </row>
    <row r="4173" spans="2:42">
      <c r="B4173" s="834" t="str">
        <f t="shared" si="195"/>
        <v>|||</v>
      </c>
      <c r="H4173" s="835">
        <f t="shared" si="197"/>
        <v>31</v>
      </c>
      <c r="AP4173" s="831" t="str">
        <f t="shared" si="196"/>
        <v/>
      </c>
    </row>
    <row r="4174" spans="2:42">
      <c r="B4174" s="834" t="str">
        <f t="shared" si="195"/>
        <v>|||</v>
      </c>
      <c r="H4174" s="835">
        <f t="shared" si="197"/>
        <v>31</v>
      </c>
      <c r="AP4174" s="831" t="str">
        <f t="shared" si="196"/>
        <v/>
      </c>
    </row>
    <row r="4175" spans="2:42">
      <c r="B4175" s="834" t="str">
        <f t="shared" si="195"/>
        <v>|||</v>
      </c>
      <c r="H4175" s="835">
        <f t="shared" si="197"/>
        <v>31</v>
      </c>
      <c r="AP4175" s="831" t="str">
        <f t="shared" si="196"/>
        <v/>
      </c>
    </row>
    <row r="4176" spans="2:42">
      <c r="B4176" s="834" t="str">
        <f t="shared" si="195"/>
        <v>|||</v>
      </c>
      <c r="H4176" s="835">
        <f t="shared" si="197"/>
        <v>31</v>
      </c>
      <c r="AP4176" s="831" t="str">
        <f t="shared" si="196"/>
        <v/>
      </c>
    </row>
    <row r="4177" spans="2:42">
      <c r="B4177" s="834" t="str">
        <f t="shared" si="195"/>
        <v>|||</v>
      </c>
      <c r="H4177" s="835">
        <f t="shared" si="197"/>
        <v>31</v>
      </c>
      <c r="AP4177" s="831" t="str">
        <f t="shared" si="196"/>
        <v/>
      </c>
    </row>
    <row r="4178" spans="2:42">
      <c r="B4178" s="834" t="str">
        <f t="shared" si="195"/>
        <v>|||</v>
      </c>
      <c r="H4178" s="835">
        <f t="shared" si="197"/>
        <v>31</v>
      </c>
      <c r="AP4178" s="831" t="str">
        <f t="shared" si="196"/>
        <v/>
      </c>
    </row>
    <row r="4179" spans="2:42">
      <c r="B4179" s="834" t="str">
        <f t="shared" si="195"/>
        <v>|||</v>
      </c>
      <c r="H4179" s="835">
        <f t="shared" si="197"/>
        <v>31</v>
      </c>
      <c r="AP4179" s="831" t="str">
        <f t="shared" si="196"/>
        <v/>
      </c>
    </row>
    <row r="4180" spans="2:42">
      <c r="B4180" s="834" t="str">
        <f t="shared" si="195"/>
        <v>|||</v>
      </c>
      <c r="H4180" s="835">
        <f t="shared" si="197"/>
        <v>31</v>
      </c>
      <c r="AP4180" s="831" t="str">
        <f t="shared" si="196"/>
        <v/>
      </c>
    </row>
    <row r="4181" spans="2:42">
      <c r="B4181" s="834" t="str">
        <f t="shared" si="195"/>
        <v>|||</v>
      </c>
      <c r="H4181" s="835">
        <f t="shared" si="197"/>
        <v>31</v>
      </c>
      <c r="AP4181" s="831" t="str">
        <f t="shared" si="196"/>
        <v/>
      </c>
    </row>
    <row r="4182" spans="2:42">
      <c r="B4182" s="834" t="str">
        <f t="shared" si="195"/>
        <v>|||</v>
      </c>
      <c r="H4182" s="835">
        <f t="shared" si="197"/>
        <v>31</v>
      </c>
      <c r="AP4182" s="831" t="str">
        <f t="shared" si="196"/>
        <v/>
      </c>
    </row>
    <row r="4183" spans="2:42">
      <c r="B4183" s="834" t="str">
        <f t="shared" si="195"/>
        <v>|||</v>
      </c>
      <c r="H4183" s="835">
        <f t="shared" si="197"/>
        <v>31</v>
      </c>
      <c r="AP4183" s="831" t="str">
        <f t="shared" si="196"/>
        <v/>
      </c>
    </row>
    <row r="4184" spans="2:42">
      <c r="B4184" s="834" t="str">
        <f t="shared" si="195"/>
        <v>|||</v>
      </c>
      <c r="H4184" s="835">
        <f t="shared" si="197"/>
        <v>31</v>
      </c>
      <c r="AP4184" s="831" t="str">
        <f t="shared" si="196"/>
        <v/>
      </c>
    </row>
    <row r="4185" spans="2:42">
      <c r="B4185" s="834" t="str">
        <f t="shared" si="195"/>
        <v>|||</v>
      </c>
      <c r="H4185" s="835">
        <f t="shared" si="197"/>
        <v>31</v>
      </c>
      <c r="AP4185" s="831" t="str">
        <f t="shared" si="196"/>
        <v/>
      </c>
    </row>
    <row r="4186" spans="2:42">
      <c r="B4186" s="834" t="str">
        <f t="shared" si="195"/>
        <v>|||</v>
      </c>
      <c r="H4186" s="835">
        <f t="shared" si="197"/>
        <v>31</v>
      </c>
      <c r="AP4186" s="831" t="str">
        <f t="shared" si="196"/>
        <v/>
      </c>
    </row>
    <row r="4187" spans="2:42">
      <c r="B4187" s="834" t="str">
        <f t="shared" si="195"/>
        <v>|||</v>
      </c>
      <c r="H4187" s="835">
        <f t="shared" si="197"/>
        <v>31</v>
      </c>
      <c r="AP4187" s="831" t="str">
        <f t="shared" si="196"/>
        <v/>
      </c>
    </row>
    <row r="4188" spans="2:42">
      <c r="B4188" s="834" t="str">
        <f t="shared" si="195"/>
        <v>|||</v>
      </c>
      <c r="H4188" s="835">
        <f t="shared" si="197"/>
        <v>31</v>
      </c>
      <c r="AP4188" s="831" t="str">
        <f t="shared" si="196"/>
        <v/>
      </c>
    </row>
    <row r="4189" spans="2:42">
      <c r="B4189" s="834" t="str">
        <f t="shared" si="195"/>
        <v>|||</v>
      </c>
      <c r="H4189" s="835">
        <f t="shared" si="197"/>
        <v>31</v>
      </c>
      <c r="AP4189" s="831" t="str">
        <f t="shared" si="196"/>
        <v/>
      </c>
    </row>
    <row r="4190" spans="2:42">
      <c r="B4190" s="834" t="str">
        <f t="shared" si="195"/>
        <v>|||</v>
      </c>
      <c r="H4190" s="835">
        <f t="shared" si="197"/>
        <v>31</v>
      </c>
      <c r="AP4190" s="831" t="str">
        <f t="shared" si="196"/>
        <v/>
      </c>
    </row>
    <row r="4191" spans="2:42">
      <c r="B4191" s="834" t="str">
        <f t="shared" si="195"/>
        <v>|||</v>
      </c>
      <c r="H4191" s="835">
        <f t="shared" si="197"/>
        <v>31</v>
      </c>
      <c r="AP4191" s="831" t="str">
        <f t="shared" si="196"/>
        <v/>
      </c>
    </row>
    <row r="4192" spans="2:42">
      <c r="B4192" s="834" t="str">
        <f t="shared" si="195"/>
        <v>|||</v>
      </c>
      <c r="H4192" s="835">
        <f t="shared" si="197"/>
        <v>31</v>
      </c>
      <c r="AP4192" s="831" t="str">
        <f t="shared" si="196"/>
        <v/>
      </c>
    </row>
    <row r="4193" spans="2:42">
      <c r="B4193" s="834" t="str">
        <f t="shared" si="195"/>
        <v>|||</v>
      </c>
      <c r="H4193" s="835">
        <f t="shared" si="197"/>
        <v>31</v>
      </c>
      <c r="AP4193" s="831" t="str">
        <f t="shared" si="196"/>
        <v/>
      </c>
    </row>
    <row r="4194" spans="2:42">
      <c r="B4194" s="834" t="str">
        <f t="shared" si="195"/>
        <v>|||</v>
      </c>
      <c r="H4194" s="835">
        <f t="shared" si="197"/>
        <v>31</v>
      </c>
      <c r="AP4194" s="831" t="str">
        <f t="shared" si="196"/>
        <v/>
      </c>
    </row>
    <row r="4195" spans="2:42">
      <c r="B4195" s="834" t="str">
        <f t="shared" si="195"/>
        <v>|||</v>
      </c>
      <c r="H4195" s="835">
        <f t="shared" si="197"/>
        <v>31</v>
      </c>
      <c r="AP4195" s="831" t="str">
        <f t="shared" si="196"/>
        <v/>
      </c>
    </row>
    <row r="4196" spans="2:42">
      <c r="B4196" s="834" t="str">
        <f t="shared" si="195"/>
        <v>|||</v>
      </c>
      <c r="H4196" s="835">
        <f t="shared" si="197"/>
        <v>31</v>
      </c>
      <c r="AP4196" s="831" t="str">
        <f t="shared" si="196"/>
        <v/>
      </c>
    </row>
    <row r="4197" spans="2:42">
      <c r="B4197" s="834" t="str">
        <f t="shared" si="195"/>
        <v>|||</v>
      </c>
      <c r="H4197" s="835">
        <f t="shared" si="197"/>
        <v>31</v>
      </c>
      <c r="AP4197" s="831" t="str">
        <f t="shared" si="196"/>
        <v/>
      </c>
    </row>
    <row r="4198" spans="2:42">
      <c r="B4198" s="834" t="str">
        <f t="shared" si="195"/>
        <v>|||</v>
      </c>
      <c r="H4198" s="835">
        <f t="shared" si="197"/>
        <v>31</v>
      </c>
      <c r="AP4198" s="831" t="str">
        <f t="shared" si="196"/>
        <v/>
      </c>
    </row>
    <row r="4199" spans="2:42">
      <c r="B4199" s="834" t="str">
        <f t="shared" si="195"/>
        <v>|||</v>
      </c>
      <c r="H4199" s="835">
        <f t="shared" si="197"/>
        <v>31</v>
      </c>
      <c r="AP4199" s="831" t="str">
        <f t="shared" si="196"/>
        <v/>
      </c>
    </row>
    <row r="4200" spans="2:42">
      <c r="B4200" s="834" t="str">
        <f t="shared" si="195"/>
        <v>|||</v>
      </c>
      <c r="H4200" s="835">
        <f t="shared" si="197"/>
        <v>31</v>
      </c>
      <c r="AP4200" s="831" t="str">
        <f t="shared" si="196"/>
        <v/>
      </c>
    </row>
    <row r="4201" spans="2:42">
      <c r="B4201" s="834" t="str">
        <f t="shared" si="195"/>
        <v>|||</v>
      </c>
      <c r="H4201" s="835">
        <f t="shared" si="197"/>
        <v>31</v>
      </c>
      <c r="AP4201" s="831" t="str">
        <f t="shared" si="196"/>
        <v/>
      </c>
    </row>
    <row r="4202" spans="2:42">
      <c r="B4202" s="834" t="str">
        <f t="shared" si="195"/>
        <v>|||</v>
      </c>
      <c r="H4202" s="835">
        <f t="shared" si="197"/>
        <v>31</v>
      </c>
      <c r="AP4202" s="831" t="str">
        <f t="shared" si="196"/>
        <v/>
      </c>
    </row>
    <row r="4203" spans="2:42">
      <c r="B4203" s="834" t="str">
        <f t="shared" si="195"/>
        <v>|||</v>
      </c>
      <c r="H4203" s="835">
        <f t="shared" si="197"/>
        <v>31</v>
      </c>
      <c r="AP4203" s="831" t="str">
        <f t="shared" si="196"/>
        <v/>
      </c>
    </row>
    <row r="4204" spans="2:42">
      <c r="B4204" s="834" t="str">
        <f t="shared" si="195"/>
        <v>|||</v>
      </c>
      <c r="H4204" s="835">
        <f t="shared" si="197"/>
        <v>31</v>
      </c>
      <c r="AP4204" s="831" t="str">
        <f t="shared" si="196"/>
        <v/>
      </c>
    </row>
    <row r="4205" spans="2:42">
      <c r="B4205" s="834" t="str">
        <f t="shared" si="195"/>
        <v>|||</v>
      </c>
      <c r="H4205" s="835">
        <f t="shared" si="197"/>
        <v>31</v>
      </c>
      <c r="AP4205" s="831" t="str">
        <f t="shared" si="196"/>
        <v/>
      </c>
    </row>
    <row r="4206" spans="2:42">
      <c r="B4206" s="834" t="str">
        <f t="shared" si="195"/>
        <v>|||</v>
      </c>
      <c r="H4206" s="835">
        <f t="shared" si="197"/>
        <v>31</v>
      </c>
      <c r="AP4206" s="831" t="str">
        <f t="shared" si="196"/>
        <v/>
      </c>
    </row>
    <row r="4207" spans="2:42">
      <c r="B4207" s="834" t="str">
        <f t="shared" si="195"/>
        <v>|||</v>
      </c>
      <c r="H4207" s="835">
        <f t="shared" si="197"/>
        <v>31</v>
      </c>
      <c r="AP4207" s="831" t="str">
        <f t="shared" si="196"/>
        <v/>
      </c>
    </row>
    <row r="4208" spans="2:42">
      <c r="B4208" s="834" t="str">
        <f t="shared" si="195"/>
        <v>|||</v>
      </c>
      <c r="H4208" s="835">
        <f t="shared" si="197"/>
        <v>31</v>
      </c>
      <c r="AP4208" s="831" t="str">
        <f t="shared" si="196"/>
        <v/>
      </c>
    </row>
    <row r="4209" spans="2:42">
      <c r="B4209" s="834" t="str">
        <f t="shared" si="195"/>
        <v>|||</v>
      </c>
      <c r="H4209" s="835">
        <f t="shared" si="197"/>
        <v>31</v>
      </c>
      <c r="AP4209" s="831" t="str">
        <f t="shared" si="196"/>
        <v/>
      </c>
    </row>
    <row r="4210" spans="2:42">
      <c r="B4210" s="834" t="str">
        <f t="shared" si="195"/>
        <v>|||</v>
      </c>
      <c r="H4210" s="835">
        <f t="shared" si="197"/>
        <v>31</v>
      </c>
      <c r="AP4210" s="831" t="str">
        <f t="shared" si="196"/>
        <v/>
      </c>
    </row>
    <row r="4211" spans="2:42">
      <c r="B4211" s="834" t="str">
        <f t="shared" si="195"/>
        <v>|||</v>
      </c>
      <c r="H4211" s="835">
        <f t="shared" si="197"/>
        <v>31</v>
      </c>
      <c r="AP4211" s="831" t="str">
        <f t="shared" si="196"/>
        <v/>
      </c>
    </row>
    <row r="4212" spans="2:42">
      <c r="B4212" s="834" t="str">
        <f t="shared" si="195"/>
        <v>|||</v>
      </c>
      <c r="H4212" s="835">
        <f t="shared" si="197"/>
        <v>31</v>
      </c>
      <c r="AP4212" s="831" t="str">
        <f t="shared" si="196"/>
        <v/>
      </c>
    </row>
    <row r="4213" spans="2:42">
      <c r="B4213" s="834" t="str">
        <f t="shared" si="195"/>
        <v>|||</v>
      </c>
      <c r="H4213" s="835">
        <f t="shared" si="197"/>
        <v>31</v>
      </c>
      <c r="AP4213" s="831" t="str">
        <f t="shared" si="196"/>
        <v/>
      </c>
    </row>
    <row r="4214" spans="2:42">
      <c r="B4214" s="834" t="str">
        <f t="shared" si="195"/>
        <v>|||</v>
      </c>
      <c r="H4214" s="835">
        <f t="shared" si="197"/>
        <v>31</v>
      </c>
      <c r="AP4214" s="831" t="str">
        <f t="shared" si="196"/>
        <v/>
      </c>
    </row>
    <row r="4215" spans="2:42">
      <c r="B4215" s="834" t="str">
        <f t="shared" si="195"/>
        <v>|||</v>
      </c>
      <c r="H4215" s="835">
        <f t="shared" si="197"/>
        <v>31</v>
      </c>
      <c r="AP4215" s="831" t="str">
        <f t="shared" si="196"/>
        <v/>
      </c>
    </row>
    <row r="4216" spans="2:42">
      <c r="B4216" s="834" t="str">
        <f t="shared" si="195"/>
        <v>|||</v>
      </c>
      <c r="H4216" s="835">
        <f t="shared" si="197"/>
        <v>31</v>
      </c>
      <c r="AP4216" s="831" t="str">
        <f t="shared" si="196"/>
        <v/>
      </c>
    </row>
    <row r="4217" spans="2:42">
      <c r="B4217" s="834" t="str">
        <f t="shared" si="195"/>
        <v>|||</v>
      </c>
      <c r="H4217" s="835">
        <f t="shared" si="197"/>
        <v>31</v>
      </c>
      <c r="AP4217" s="831" t="str">
        <f t="shared" si="196"/>
        <v/>
      </c>
    </row>
    <row r="4218" spans="2:42">
      <c r="B4218" s="834" t="str">
        <f t="shared" si="195"/>
        <v>|||</v>
      </c>
      <c r="H4218" s="835">
        <f t="shared" si="197"/>
        <v>31</v>
      </c>
      <c r="AP4218" s="831" t="str">
        <f t="shared" si="196"/>
        <v/>
      </c>
    </row>
    <row r="4219" spans="2:42">
      <c r="B4219" s="834" t="str">
        <f t="shared" si="195"/>
        <v>|||</v>
      </c>
      <c r="H4219" s="835">
        <f t="shared" si="197"/>
        <v>31</v>
      </c>
      <c r="AP4219" s="831" t="str">
        <f t="shared" si="196"/>
        <v/>
      </c>
    </row>
    <row r="4220" spans="2:42">
      <c r="B4220" s="834" t="str">
        <f t="shared" si="195"/>
        <v>|||</v>
      </c>
      <c r="H4220" s="835">
        <f t="shared" si="197"/>
        <v>31</v>
      </c>
      <c r="AP4220" s="831" t="str">
        <f t="shared" si="196"/>
        <v/>
      </c>
    </row>
    <row r="4221" spans="2:42">
      <c r="B4221" s="834" t="str">
        <f t="shared" si="195"/>
        <v>|||</v>
      </c>
      <c r="H4221" s="835">
        <f t="shared" si="197"/>
        <v>31</v>
      </c>
      <c r="AP4221" s="831" t="str">
        <f t="shared" si="196"/>
        <v/>
      </c>
    </row>
    <row r="4222" spans="2:42">
      <c r="B4222" s="834" t="str">
        <f t="shared" si="195"/>
        <v>|||</v>
      </c>
      <c r="H4222" s="835">
        <f t="shared" si="197"/>
        <v>31</v>
      </c>
      <c r="AP4222" s="831" t="str">
        <f t="shared" si="196"/>
        <v/>
      </c>
    </row>
    <row r="4223" spans="2:42">
      <c r="B4223" s="834" t="str">
        <f t="shared" si="195"/>
        <v>|||</v>
      </c>
      <c r="H4223" s="835">
        <f t="shared" si="197"/>
        <v>31</v>
      </c>
      <c r="AP4223" s="831" t="str">
        <f t="shared" si="196"/>
        <v/>
      </c>
    </row>
    <row r="4224" spans="2:42">
      <c r="B4224" s="834" t="str">
        <f t="shared" si="195"/>
        <v>|||</v>
      </c>
      <c r="H4224" s="835">
        <f t="shared" si="197"/>
        <v>31</v>
      </c>
      <c r="AP4224" s="831" t="str">
        <f t="shared" si="196"/>
        <v/>
      </c>
    </row>
    <row r="4225" spans="2:42">
      <c r="B4225" s="834" t="str">
        <f t="shared" si="195"/>
        <v>|||</v>
      </c>
      <c r="H4225" s="835">
        <f t="shared" si="197"/>
        <v>31</v>
      </c>
      <c r="AP4225" s="831" t="str">
        <f t="shared" si="196"/>
        <v/>
      </c>
    </row>
    <row r="4226" spans="2:42">
      <c r="B4226" s="834" t="str">
        <f t="shared" si="195"/>
        <v>|||</v>
      </c>
      <c r="H4226" s="835">
        <f t="shared" si="197"/>
        <v>31</v>
      </c>
      <c r="AP4226" s="831" t="str">
        <f t="shared" si="196"/>
        <v/>
      </c>
    </row>
    <row r="4227" spans="2:42">
      <c r="B4227" s="834" t="str">
        <f t="shared" ref="B4227:B4290" si="198">C4227&amp;"|"&amp;D4227&amp;"|"&amp;E4227&amp;"|"&amp;F4227</f>
        <v>|||</v>
      </c>
      <c r="H4227" s="835">
        <f t="shared" si="197"/>
        <v>31</v>
      </c>
      <c r="AP4227" s="831" t="str">
        <f t="shared" ref="AP4227:AP4290" si="199">IF(AX4227&lt;&gt;"",IF(OR(AX4227=3,AX4227=4),"Equity","Debt"),"")</f>
        <v/>
      </c>
    </row>
    <row r="4228" spans="2:42">
      <c r="B4228" s="834" t="str">
        <f t="shared" si="198"/>
        <v>|||</v>
      </c>
      <c r="H4228" s="835">
        <f t="shared" ref="H4228:H4291" si="200">EOMONTH(L4228,0)</f>
        <v>31</v>
      </c>
      <c r="AP4228" s="831" t="str">
        <f t="shared" si="199"/>
        <v/>
      </c>
    </row>
    <row r="4229" spans="2:42">
      <c r="B4229" s="834" t="str">
        <f t="shared" si="198"/>
        <v>|||</v>
      </c>
      <c r="H4229" s="835">
        <f t="shared" si="200"/>
        <v>31</v>
      </c>
      <c r="AP4229" s="831" t="str">
        <f t="shared" si="199"/>
        <v/>
      </c>
    </row>
    <row r="4230" spans="2:42">
      <c r="B4230" s="834" t="str">
        <f t="shared" si="198"/>
        <v>|||</v>
      </c>
      <c r="H4230" s="835">
        <f t="shared" si="200"/>
        <v>31</v>
      </c>
      <c r="AP4230" s="831" t="str">
        <f t="shared" si="199"/>
        <v/>
      </c>
    </row>
    <row r="4231" spans="2:42">
      <c r="B4231" s="834" t="str">
        <f t="shared" si="198"/>
        <v>|||</v>
      </c>
      <c r="H4231" s="835">
        <f t="shared" si="200"/>
        <v>31</v>
      </c>
      <c r="AP4231" s="831" t="str">
        <f t="shared" si="199"/>
        <v/>
      </c>
    </row>
    <row r="4232" spans="2:42">
      <c r="B4232" s="834" t="str">
        <f t="shared" si="198"/>
        <v>|||</v>
      </c>
      <c r="H4232" s="835">
        <f t="shared" si="200"/>
        <v>31</v>
      </c>
      <c r="AP4232" s="831" t="str">
        <f t="shared" si="199"/>
        <v/>
      </c>
    </row>
    <row r="4233" spans="2:42">
      <c r="B4233" s="834" t="str">
        <f t="shared" si="198"/>
        <v>|||</v>
      </c>
      <c r="H4233" s="835">
        <f t="shared" si="200"/>
        <v>31</v>
      </c>
      <c r="AP4233" s="831" t="str">
        <f t="shared" si="199"/>
        <v/>
      </c>
    </row>
    <row r="4234" spans="2:42">
      <c r="B4234" s="834" t="str">
        <f t="shared" si="198"/>
        <v>|||</v>
      </c>
      <c r="H4234" s="835">
        <f t="shared" si="200"/>
        <v>31</v>
      </c>
      <c r="AP4234" s="831" t="str">
        <f t="shared" si="199"/>
        <v/>
      </c>
    </row>
    <row r="4235" spans="2:42">
      <c r="B4235" s="834" t="str">
        <f t="shared" si="198"/>
        <v>|||</v>
      </c>
      <c r="H4235" s="835">
        <f t="shared" si="200"/>
        <v>31</v>
      </c>
      <c r="AP4235" s="831" t="str">
        <f t="shared" si="199"/>
        <v/>
      </c>
    </row>
    <row r="4236" spans="2:42">
      <c r="B4236" s="834" t="str">
        <f t="shared" si="198"/>
        <v>|||</v>
      </c>
      <c r="H4236" s="835">
        <f t="shared" si="200"/>
        <v>31</v>
      </c>
      <c r="AP4236" s="831" t="str">
        <f t="shared" si="199"/>
        <v/>
      </c>
    </row>
    <row r="4237" spans="2:42">
      <c r="B4237" s="834" t="str">
        <f t="shared" si="198"/>
        <v>|||</v>
      </c>
      <c r="H4237" s="835">
        <f t="shared" si="200"/>
        <v>31</v>
      </c>
      <c r="AP4237" s="831" t="str">
        <f t="shared" si="199"/>
        <v/>
      </c>
    </row>
    <row r="4238" spans="2:42">
      <c r="B4238" s="834" t="str">
        <f t="shared" si="198"/>
        <v>|||</v>
      </c>
      <c r="H4238" s="835">
        <f t="shared" si="200"/>
        <v>31</v>
      </c>
      <c r="AP4238" s="831" t="str">
        <f t="shared" si="199"/>
        <v/>
      </c>
    </row>
    <row r="4239" spans="2:42">
      <c r="B4239" s="834" t="str">
        <f t="shared" si="198"/>
        <v>|||</v>
      </c>
      <c r="H4239" s="835">
        <f t="shared" si="200"/>
        <v>31</v>
      </c>
      <c r="AP4239" s="831" t="str">
        <f t="shared" si="199"/>
        <v/>
      </c>
    </row>
    <row r="4240" spans="2:42">
      <c r="B4240" s="834" t="str">
        <f t="shared" si="198"/>
        <v>|||</v>
      </c>
      <c r="H4240" s="835">
        <f t="shared" si="200"/>
        <v>31</v>
      </c>
      <c r="AP4240" s="831" t="str">
        <f t="shared" si="199"/>
        <v/>
      </c>
    </row>
    <row r="4241" spans="2:42">
      <c r="B4241" s="834" t="str">
        <f t="shared" si="198"/>
        <v>|||</v>
      </c>
      <c r="H4241" s="835">
        <f t="shared" si="200"/>
        <v>31</v>
      </c>
      <c r="AP4241" s="831" t="str">
        <f t="shared" si="199"/>
        <v/>
      </c>
    </row>
    <row r="4242" spans="2:42">
      <c r="B4242" s="834" t="str">
        <f t="shared" si="198"/>
        <v>|||</v>
      </c>
      <c r="H4242" s="835">
        <f t="shared" si="200"/>
        <v>31</v>
      </c>
      <c r="AP4242" s="831" t="str">
        <f t="shared" si="199"/>
        <v/>
      </c>
    </row>
    <row r="4243" spans="2:42">
      <c r="B4243" s="834" t="str">
        <f t="shared" si="198"/>
        <v>|||</v>
      </c>
      <c r="H4243" s="835">
        <f t="shared" si="200"/>
        <v>31</v>
      </c>
      <c r="AP4243" s="831" t="str">
        <f t="shared" si="199"/>
        <v/>
      </c>
    </row>
    <row r="4244" spans="2:42">
      <c r="B4244" s="834" t="str">
        <f t="shared" si="198"/>
        <v>|||</v>
      </c>
      <c r="H4244" s="835">
        <f t="shared" si="200"/>
        <v>31</v>
      </c>
      <c r="AP4244" s="831" t="str">
        <f t="shared" si="199"/>
        <v/>
      </c>
    </row>
    <row r="4245" spans="2:42">
      <c r="B4245" s="834" t="str">
        <f t="shared" si="198"/>
        <v>|||</v>
      </c>
      <c r="H4245" s="835">
        <f t="shared" si="200"/>
        <v>31</v>
      </c>
      <c r="AP4245" s="831" t="str">
        <f t="shared" si="199"/>
        <v/>
      </c>
    </row>
    <row r="4246" spans="2:42">
      <c r="B4246" s="834" t="str">
        <f t="shared" si="198"/>
        <v>|||</v>
      </c>
      <c r="H4246" s="835">
        <f t="shared" si="200"/>
        <v>31</v>
      </c>
      <c r="AP4246" s="831" t="str">
        <f t="shared" si="199"/>
        <v/>
      </c>
    </row>
    <row r="4247" spans="2:42">
      <c r="B4247" s="834" t="str">
        <f t="shared" si="198"/>
        <v>|||</v>
      </c>
      <c r="H4247" s="835">
        <f t="shared" si="200"/>
        <v>31</v>
      </c>
      <c r="AP4247" s="831" t="str">
        <f t="shared" si="199"/>
        <v/>
      </c>
    </row>
    <row r="4248" spans="2:42">
      <c r="B4248" s="834" t="str">
        <f t="shared" si="198"/>
        <v>|||</v>
      </c>
      <c r="H4248" s="835">
        <f t="shared" si="200"/>
        <v>31</v>
      </c>
      <c r="AP4248" s="831" t="str">
        <f t="shared" si="199"/>
        <v/>
      </c>
    </row>
    <row r="4249" spans="2:42">
      <c r="B4249" s="834" t="str">
        <f t="shared" si="198"/>
        <v>|||</v>
      </c>
      <c r="H4249" s="835">
        <f t="shared" si="200"/>
        <v>31</v>
      </c>
      <c r="AP4249" s="831" t="str">
        <f t="shared" si="199"/>
        <v/>
      </c>
    </row>
    <row r="4250" spans="2:42">
      <c r="B4250" s="834" t="str">
        <f t="shared" si="198"/>
        <v>|||</v>
      </c>
      <c r="H4250" s="835">
        <f t="shared" si="200"/>
        <v>31</v>
      </c>
      <c r="AP4250" s="831" t="str">
        <f t="shared" si="199"/>
        <v/>
      </c>
    </row>
    <row r="4251" spans="2:42">
      <c r="B4251" s="834" t="str">
        <f t="shared" si="198"/>
        <v>|||</v>
      </c>
      <c r="H4251" s="835">
        <f t="shared" si="200"/>
        <v>31</v>
      </c>
      <c r="AP4251" s="831" t="str">
        <f t="shared" si="199"/>
        <v/>
      </c>
    </row>
    <row r="4252" spans="2:42">
      <c r="B4252" s="834" t="str">
        <f t="shared" si="198"/>
        <v>|||</v>
      </c>
      <c r="H4252" s="835">
        <f t="shared" si="200"/>
        <v>31</v>
      </c>
      <c r="AP4252" s="831" t="str">
        <f t="shared" si="199"/>
        <v/>
      </c>
    </row>
    <row r="4253" spans="2:42">
      <c r="B4253" s="834" t="str">
        <f t="shared" si="198"/>
        <v>|||</v>
      </c>
      <c r="H4253" s="835">
        <f t="shared" si="200"/>
        <v>31</v>
      </c>
      <c r="AP4253" s="831" t="str">
        <f t="shared" si="199"/>
        <v/>
      </c>
    </row>
    <row r="4254" spans="2:42">
      <c r="B4254" s="834" t="str">
        <f t="shared" si="198"/>
        <v>|||</v>
      </c>
      <c r="H4254" s="835">
        <f t="shared" si="200"/>
        <v>31</v>
      </c>
      <c r="AP4254" s="831" t="str">
        <f t="shared" si="199"/>
        <v/>
      </c>
    </row>
    <row r="4255" spans="2:42">
      <c r="B4255" s="834" t="str">
        <f t="shared" si="198"/>
        <v>|||</v>
      </c>
      <c r="H4255" s="835">
        <f t="shared" si="200"/>
        <v>31</v>
      </c>
      <c r="AP4255" s="831" t="str">
        <f t="shared" si="199"/>
        <v/>
      </c>
    </row>
    <row r="4256" spans="2:42">
      <c r="B4256" s="834" t="str">
        <f t="shared" si="198"/>
        <v>|||</v>
      </c>
      <c r="H4256" s="835">
        <f t="shared" si="200"/>
        <v>31</v>
      </c>
      <c r="AP4256" s="831" t="str">
        <f t="shared" si="199"/>
        <v/>
      </c>
    </row>
    <row r="4257" spans="2:42">
      <c r="B4257" s="834" t="str">
        <f t="shared" si="198"/>
        <v>|||</v>
      </c>
      <c r="H4257" s="835">
        <f t="shared" si="200"/>
        <v>31</v>
      </c>
      <c r="AP4257" s="831" t="str">
        <f t="shared" si="199"/>
        <v/>
      </c>
    </row>
    <row r="4258" spans="2:42">
      <c r="B4258" s="834" t="str">
        <f t="shared" si="198"/>
        <v>|||</v>
      </c>
      <c r="H4258" s="835">
        <f t="shared" si="200"/>
        <v>31</v>
      </c>
      <c r="AP4258" s="831" t="str">
        <f t="shared" si="199"/>
        <v/>
      </c>
    </row>
    <row r="4259" spans="2:42">
      <c r="B4259" s="834" t="str">
        <f t="shared" si="198"/>
        <v>|||</v>
      </c>
      <c r="H4259" s="835">
        <f t="shared" si="200"/>
        <v>31</v>
      </c>
      <c r="AP4259" s="831" t="str">
        <f t="shared" si="199"/>
        <v/>
      </c>
    </row>
    <row r="4260" spans="2:42">
      <c r="B4260" s="834" t="str">
        <f t="shared" si="198"/>
        <v>|||</v>
      </c>
      <c r="H4260" s="835">
        <f t="shared" si="200"/>
        <v>31</v>
      </c>
      <c r="AP4260" s="831" t="str">
        <f t="shared" si="199"/>
        <v/>
      </c>
    </row>
    <row r="4261" spans="2:42">
      <c r="B4261" s="834" t="str">
        <f t="shared" si="198"/>
        <v>|||</v>
      </c>
      <c r="H4261" s="835">
        <f t="shared" si="200"/>
        <v>31</v>
      </c>
      <c r="AP4261" s="831" t="str">
        <f t="shared" si="199"/>
        <v/>
      </c>
    </row>
    <row r="4262" spans="2:42">
      <c r="B4262" s="834" t="str">
        <f t="shared" si="198"/>
        <v>|||</v>
      </c>
      <c r="H4262" s="835">
        <f t="shared" si="200"/>
        <v>31</v>
      </c>
      <c r="AP4262" s="831" t="str">
        <f t="shared" si="199"/>
        <v/>
      </c>
    </row>
    <row r="4263" spans="2:42">
      <c r="B4263" s="834" t="str">
        <f t="shared" si="198"/>
        <v>|||</v>
      </c>
      <c r="H4263" s="835">
        <f t="shared" si="200"/>
        <v>31</v>
      </c>
      <c r="AP4263" s="831" t="str">
        <f t="shared" si="199"/>
        <v/>
      </c>
    </row>
    <row r="4264" spans="2:42">
      <c r="B4264" s="834" t="str">
        <f t="shared" si="198"/>
        <v>|||</v>
      </c>
      <c r="H4264" s="835">
        <f t="shared" si="200"/>
        <v>31</v>
      </c>
      <c r="AP4264" s="831" t="str">
        <f t="shared" si="199"/>
        <v/>
      </c>
    </row>
    <row r="4265" spans="2:42">
      <c r="B4265" s="834" t="str">
        <f t="shared" si="198"/>
        <v>|||</v>
      </c>
      <c r="H4265" s="835">
        <f t="shared" si="200"/>
        <v>31</v>
      </c>
      <c r="AP4265" s="831" t="str">
        <f t="shared" si="199"/>
        <v/>
      </c>
    </row>
    <row r="4266" spans="2:42">
      <c r="B4266" s="834" t="str">
        <f t="shared" si="198"/>
        <v>|||</v>
      </c>
      <c r="H4266" s="835">
        <f t="shared" si="200"/>
        <v>31</v>
      </c>
      <c r="AP4266" s="831" t="str">
        <f t="shared" si="199"/>
        <v/>
      </c>
    </row>
    <row r="4267" spans="2:42">
      <c r="B4267" s="834" t="str">
        <f t="shared" si="198"/>
        <v>|||</v>
      </c>
      <c r="H4267" s="835">
        <f t="shared" si="200"/>
        <v>31</v>
      </c>
      <c r="AP4267" s="831" t="str">
        <f t="shared" si="199"/>
        <v/>
      </c>
    </row>
    <row r="4268" spans="2:42">
      <c r="B4268" s="834" t="str">
        <f t="shared" si="198"/>
        <v>|||</v>
      </c>
      <c r="H4268" s="835">
        <f t="shared" si="200"/>
        <v>31</v>
      </c>
      <c r="AP4268" s="831" t="str">
        <f t="shared" si="199"/>
        <v/>
      </c>
    </row>
    <row r="4269" spans="2:42">
      <c r="B4269" s="834" t="str">
        <f t="shared" si="198"/>
        <v>|||</v>
      </c>
      <c r="H4269" s="835">
        <f t="shared" si="200"/>
        <v>31</v>
      </c>
      <c r="AP4269" s="831" t="str">
        <f t="shared" si="199"/>
        <v/>
      </c>
    </row>
    <row r="4270" spans="2:42">
      <c r="B4270" s="834" t="str">
        <f t="shared" si="198"/>
        <v>|||</v>
      </c>
      <c r="H4270" s="835">
        <f t="shared" si="200"/>
        <v>31</v>
      </c>
      <c r="AP4270" s="831" t="str">
        <f t="shared" si="199"/>
        <v/>
      </c>
    </row>
    <row r="4271" spans="2:42">
      <c r="B4271" s="834" t="str">
        <f t="shared" si="198"/>
        <v>|||</v>
      </c>
      <c r="H4271" s="835">
        <f t="shared" si="200"/>
        <v>31</v>
      </c>
      <c r="AP4271" s="831" t="str">
        <f t="shared" si="199"/>
        <v/>
      </c>
    </row>
    <row r="4272" spans="2:42">
      <c r="B4272" s="834" t="str">
        <f t="shared" si="198"/>
        <v>|||</v>
      </c>
      <c r="H4272" s="835">
        <f t="shared" si="200"/>
        <v>31</v>
      </c>
      <c r="AP4272" s="831" t="str">
        <f t="shared" si="199"/>
        <v/>
      </c>
    </row>
    <row r="4273" spans="2:42">
      <c r="B4273" s="834" t="str">
        <f t="shared" si="198"/>
        <v>|||</v>
      </c>
      <c r="H4273" s="835">
        <f t="shared" si="200"/>
        <v>31</v>
      </c>
      <c r="AP4273" s="831" t="str">
        <f t="shared" si="199"/>
        <v/>
      </c>
    </row>
    <row r="4274" spans="2:42">
      <c r="B4274" s="834" t="str">
        <f t="shared" si="198"/>
        <v>|||</v>
      </c>
      <c r="H4274" s="835">
        <f t="shared" si="200"/>
        <v>31</v>
      </c>
      <c r="AP4274" s="831" t="str">
        <f t="shared" si="199"/>
        <v/>
      </c>
    </row>
    <row r="4275" spans="2:42">
      <c r="B4275" s="834" t="str">
        <f t="shared" si="198"/>
        <v>|||</v>
      </c>
      <c r="H4275" s="835">
        <f t="shared" si="200"/>
        <v>31</v>
      </c>
      <c r="AP4275" s="831" t="str">
        <f t="shared" si="199"/>
        <v/>
      </c>
    </row>
    <row r="4276" spans="2:42">
      <c r="B4276" s="834" t="str">
        <f t="shared" si="198"/>
        <v>|||</v>
      </c>
      <c r="H4276" s="835">
        <f t="shared" si="200"/>
        <v>31</v>
      </c>
      <c r="AP4276" s="831" t="str">
        <f t="shared" si="199"/>
        <v/>
      </c>
    </row>
    <row r="4277" spans="2:42">
      <c r="B4277" s="834" t="str">
        <f t="shared" si="198"/>
        <v>|||</v>
      </c>
      <c r="H4277" s="835">
        <f t="shared" si="200"/>
        <v>31</v>
      </c>
      <c r="AP4277" s="831" t="str">
        <f t="shared" si="199"/>
        <v/>
      </c>
    </row>
    <row r="4278" spans="2:42">
      <c r="B4278" s="834" t="str">
        <f t="shared" si="198"/>
        <v>|||</v>
      </c>
      <c r="H4278" s="835">
        <f t="shared" si="200"/>
        <v>31</v>
      </c>
      <c r="AP4278" s="831" t="str">
        <f t="shared" si="199"/>
        <v/>
      </c>
    </row>
    <row r="4279" spans="2:42">
      <c r="B4279" s="834" t="str">
        <f t="shared" si="198"/>
        <v>|||</v>
      </c>
      <c r="H4279" s="835">
        <f t="shared" si="200"/>
        <v>31</v>
      </c>
      <c r="AP4279" s="831" t="str">
        <f t="shared" si="199"/>
        <v/>
      </c>
    </row>
    <row r="4280" spans="2:42">
      <c r="B4280" s="834" t="str">
        <f t="shared" si="198"/>
        <v>|||</v>
      </c>
      <c r="H4280" s="835">
        <f t="shared" si="200"/>
        <v>31</v>
      </c>
      <c r="AP4280" s="831" t="str">
        <f t="shared" si="199"/>
        <v/>
      </c>
    </row>
    <row r="4281" spans="2:42">
      <c r="B4281" s="834" t="str">
        <f t="shared" si="198"/>
        <v>|||</v>
      </c>
      <c r="H4281" s="835">
        <f t="shared" si="200"/>
        <v>31</v>
      </c>
      <c r="AP4281" s="831" t="str">
        <f t="shared" si="199"/>
        <v/>
      </c>
    </row>
    <row r="4282" spans="2:42">
      <c r="B4282" s="834" t="str">
        <f t="shared" si="198"/>
        <v>|||</v>
      </c>
      <c r="H4282" s="835">
        <f t="shared" si="200"/>
        <v>31</v>
      </c>
      <c r="AP4282" s="831" t="str">
        <f t="shared" si="199"/>
        <v/>
      </c>
    </row>
    <row r="4283" spans="2:42">
      <c r="B4283" s="834" t="str">
        <f t="shared" si="198"/>
        <v>|||</v>
      </c>
      <c r="H4283" s="835">
        <f t="shared" si="200"/>
        <v>31</v>
      </c>
      <c r="AP4283" s="831" t="str">
        <f t="shared" si="199"/>
        <v/>
      </c>
    </row>
    <row r="4284" spans="2:42">
      <c r="B4284" s="834" t="str">
        <f t="shared" si="198"/>
        <v>|||</v>
      </c>
      <c r="H4284" s="835">
        <f t="shared" si="200"/>
        <v>31</v>
      </c>
      <c r="AP4284" s="831" t="str">
        <f t="shared" si="199"/>
        <v/>
      </c>
    </row>
    <row r="4285" spans="2:42">
      <c r="B4285" s="834" t="str">
        <f t="shared" si="198"/>
        <v>|||</v>
      </c>
      <c r="H4285" s="835">
        <f t="shared" si="200"/>
        <v>31</v>
      </c>
      <c r="AP4285" s="831" t="str">
        <f t="shared" si="199"/>
        <v/>
      </c>
    </row>
    <row r="4286" spans="2:42">
      <c r="B4286" s="834" t="str">
        <f t="shared" si="198"/>
        <v>|||</v>
      </c>
      <c r="H4286" s="835">
        <f t="shared" si="200"/>
        <v>31</v>
      </c>
      <c r="AP4286" s="831" t="str">
        <f t="shared" si="199"/>
        <v/>
      </c>
    </row>
    <row r="4287" spans="2:42">
      <c r="B4287" s="834" t="str">
        <f t="shared" si="198"/>
        <v>|||</v>
      </c>
      <c r="H4287" s="835">
        <f t="shared" si="200"/>
        <v>31</v>
      </c>
      <c r="AP4287" s="831" t="str">
        <f t="shared" si="199"/>
        <v/>
      </c>
    </row>
    <row r="4288" spans="2:42">
      <c r="B4288" s="834" t="str">
        <f t="shared" si="198"/>
        <v>|||</v>
      </c>
      <c r="H4288" s="835">
        <f t="shared" si="200"/>
        <v>31</v>
      </c>
      <c r="AP4288" s="831" t="str">
        <f t="shared" si="199"/>
        <v/>
      </c>
    </row>
    <row r="4289" spans="2:42">
      <c r="B4289" s="834" t="str">
        <f t="shared" si="198"/>
        <v>|||</v>
      </c>
      <c r="H4289" s="835">
        <f t="shared" si="200"/>
        <v>31</v>
      </c>
      <c r="AP4289" s="831" t="str">
        <f t="shared" si="199"/>
        <v/>
      </c>
    </row>
    <row r="4290" spans="2:42">
      <c r="B4290" s="834" t="str">
        <f t="shared" si="198"/>
        <v>|||</v>
      </c>
      <c r="H4290" s="835">
        <f t="shared" si="200"/>
        <v>31</v>
      </c>
      <c r="AP4290" s="831" t="str">
        <f t="shared" si="199"/>
        <v/>
      </c>
    </row>
    <row r="4291" spans="2:42">
      <c r="B4291" s="834" t="str">
        <f t="shared" ref="B4291:B4354" si="201">C4291&amp;"|"&amp;D4291&amp;"|"&amp;E4291&amp;"|"&amp;F4291</f>
        <v>|||</v>
      </c>
      <c r="H4291" s="835">
        <f t="shared" si="200"/>
        <v>31</v>
      </c>
      <c r="AP4291" s="831" t="str">
        <f t="shared" ref="AP4291:AP4354" si="202">IF(AX4291&lt;&gt;"",IF(OR(AX4291=3,AX4291=4),"Equity","Debt"),"")</f>
        <v/>
      </c>
    </row>
    <row r="4292" spans="2:42">
      <c r="B4292" s="834" t="str">
        <f t="shared" si="201"/>
        <v>|||</v>
      </c>
      <c r="H4292" s="835">
        <f t="shared" ref="H4292:H4355" si="203">EOMONTH(L4292,0)</f>
        <v>31</v>
      </c>
      <c r="AP4292" s="831" t="str">
        <f t="shared" si="202"/>
        <v/>
      </c>
    </row>
    <row r="4293" spans="2:42">
      <c r="B4293" s="834" t="str">
        <f t="shared" si="201"/>
        <v>|||</v>
      </c>
      <c r="H4293" s="835">
        <f t="shared" si="203"/>
        <v>31</v>
      </c>
      <c r="AP4293" s="831" t="str">
        <f t="shared" si="202"/>
        <v/>
      </c>
    </row>
    <row r="4294" spans="2:42">
      <c r="B4294" s="834" t="str">
        <f t="shared" si="201"/>
        <v>|||</v>
      </c>
      <c r="H4294" s="835">
        <f t="shared" si="203"/>
        <v>31</v>
      </c>
      <c r="AP4294" s="831" t="str">
        <f t="shared" si="202"/>
        <v/>
      </c>
    </row>
    <row r="4295" spans="2:42">
      <c r="B4295" s="834" t="str">
        <f t="shared" si="201"/>
        <v>|||</v>
      </c>
      <c r="H4295" s="835">
        <f t="shared" si="203"/>
        <v>31</v>
      </c>
      <c r="AP4295" s="831" t="str">
        <f t="shared" si="202"/>
        <v/>
      </c>
    </row>
    <row r="4296" spans="2:42">
      <c r="B4296" s="834" t="str">
        <f t="shared" si="201"/>
        <v>|||</v>
      </c>
      <c r="H4296" s="835">
        <f t="shared" si="203"/>
        <v>31</v>
      </c>
      <c r="AP4296" s="831" t="str">
        <f t="shared" si="202"/>
        <v/>
      </c>
    </row>
    <row r="4297" spans="2:42">
      <c r="B4297" s="834" t="str">
        <f t="shared" si="201"/>
        <v>|||</v>
      </c>
      <c r="H4297" s="835">
        <f t="shared" si="203"/>
        <v>31</v>
      </c>
      <c r="AP4297" s="831" t="str">
        <f t="shared" si="202"/>
        <v/>
      </c>
    </row>
    <row r="4298" spans="2:42">
      <c r="B4298" s="834" t="str">
        <f t="shared" si="201"/>
        <v>|||</v>
      </c>
      <c r="H4298" s="835">
        <f t="shared" si="203"/>
        <v>31</v>
      </c>
      <c r="AP4298" s="831" t="str">
        <f t="shared" si="202"/>
        <v/>
      </c>
    </row>
    <row r="4299" spans="2:42">
      <c r="B4299" s="834" t="str">
        <f t="shared" si="201"/>
        <v>|||</v>
      </c>
      <c r="H4299" s="835">
        <f t="shared" si="203"/>
        <v>31</v>
      </c>
      <c r="AP4299" s="831" t="str">
        <f t="shared" si="202"/>
        <v/>
      </c>
    </row>
    <row r="4300" spans="2:42">
      <c r="B4300" s="834" t="str">
        <f t="shared" si="201"/>
        <v>|||</v>
      </c>
      <c r="H4300" s="835">
        <f t="shared" si="203"/>
        <v>31</v>
      </c>
      <c r="AP4300" s="831" t="str">
        <f t="shared" si="202"/>
        <v/>
      </c>
    </row>
    <row r="4301" spans="2:42">
      <c r="B4301" s="834" t="str">
        <f t="shared" si="201"/>
        <v>|||</v>
      </c>
      <c r="H4301" s="835">
        <f t="shared" si="203"/>
        <v>31</v>
      </c>
      <c r="AP4301" s="831" t="str">
        <f t="shared" si="202"/>
        <v/>
      </c>
    </row>
    <row r="4302" spans="2:42">
      <c r="B4302" s="834" t="str">
        <f t="shared" si="201"/>
        <v>|||</v>
      </c>
      <c r="H4302" s="835">
        <f t="shared" si="203"/>
        <v>31</v>
      </c>
      <c r="AP4302" s="831" t="str">
        <f t="shared" si="202"/>
        <v/>
      </c>
    </row>
    <row r="4303" spans="2:42">
      <c r="B4303" s="834" t="str">
        <f t="shared" si="201"/>
        <v>|||</v>
      </c>
      <c r="H4303" s="835">
        <f t="shared" si="203"/>
        <v>31</v>
      </c>
      <c r="AP4303" s="831" t="str">
        <f t="shared" si="202"/>
        <v/>
      </c>
    </row>
    <row r="4304" spans="2:42">
      <c r="B4304" s="834" t="str">
        <f t="shared" si="201"/>
        <v>|||</v>
      </c>
      <c r="H4304" s="835">
        <f t="shared" si="203"/>
        <v>31</v>
      </c>
      <c r="AP4304" s="831" t="str">
        <f t="shared" si="202"/>
        <v/>
      </c>
    </row>
    <row r="4305" spans="2:42">
      <c r="B4305" s="834" t="str">
        <f t="shared" si="201"/>
        <v>|||</v>
      </c>
      <c r="H4305" s="835">
        <f t="shared" si="203"/>
        <v>31</v>
      </c>
      <c r="AP4305" s="831" t="str">
        <f t="shared" si="202"/>
        <v/>
      </c>
    </row>
    <row r="4306" spans="2:42">
      <c r="B4306" s="834" t="str">
        <f t="shared" si="201"/>
        <v>|||</v>
      </c>
      <c r="H4306" s="835">
        <f t="shared" si="203"/>
        <v>31</v>
      </c>
      <c r="AP4306" s="831" t="str">
        <f t="shared" si="202"/>
        <v/>
      </c>
    </row>
    <row r="4307" spans="2:42">
      <c r="B4307" s="834" t="str">
        <f t="shared" si="201"/>
        <v>|||</v>
      </c>
      <c r="H4307" s="835">
        <f t="shared" si="203"/>
        <v>31</v>
      </c>
      <c r="AP4307" s="831" t="str">
        <f t="shared" si="202"/>
        <v/>
      </c>
    </row>
    <row r="4308" spans="2:42">
      <c r="B4308" s="834" t="str">
        <f t="shared" si="201"/>
        <v>|||</v>
      </c>
      <c r="H4308" s="835">
        <f t="shared" si="203"/>
        <v>31</v>
      </c>
      <c r="AP4308" s="831" t="str">
        <f t="shared" si="202"/>
        <v/>
      </c>
    </row>
    <row r="4309" spans="2:42">
      <c r="B4309" s="834" t="str">
        <f t="shared" si="201"/>
        <v>|||</v>
      </c>
      <c r="H4309" s="835">
        <f t="shared" si="203"/>
        <v>31</v>
      </c>
      <c r="AP4309" s="831" t="str">
        <f t="shared" si="202"/>
        <v/>
      </c>
    </row>
    <row r="4310" spans="2:42">
      <c r="B4310" s="834" t="str">
        <f t="shared" si="201"/>
        <v>|||</v>
      </c>
      <c r="H4310" s="835">
        <f t="shared" si="203"/>
        <v>31</v>
      </c>
      <c r="AP4310" s="831" t="str">
        <f t="shared" si="202"/>
        <v/>
      </c>
    </row>
    <row r="4311" spans="2:42">
      <c r="B4311" s="834" t="str">
        <f t="shared" si="201"/>
        <v>|||</v>
      </c>
      <c r="H4311" s="835">
        <f t="shared" si="203"/>
        <v>31</v>
      </c>
      <c r="AP4311" s="831" t="str">
        <f t="shared" si="202"/>
        <v/>
      </c>
    </row>
    <row r="4312" spans="2:42">
      <c r="B4312" s="834" t="str">
        <f t="shared" si="201"/>
        <v>|||</v>
      </c>
      <c r="H4312" s="835">
        <f t="shared" si="203"/>
        <v>31</v>
      </c>
      <c r="AP4312" s="831" t="str">
        <f t="shared" si="202"/>
        <v/>
      </c>
    </row>
    <row r="4313" spans="2:42">
      <c r="B4313" s="834" t="str">
        <f t="shared" si="201"/>
        <v>|||</v>
      </c>
      <c r="H4313" s="835">
        <f t="shared" si="203"/>
        <v>31</v>
      </c>
      <c r="AP4313" s="831" t="str">
        <f t="shared" si="202"/>
        <v/>
      </c>
    </row>
    <row r="4314" spans="2:42">
      <c r="B4314" s="834" t="str">
        <f t="shared" si="201"/>
        <v>|||</v>
      </c>
      <c r="H4314" s="835">
        <f t="shared" si="203"/>
        <v>31</v>
      </c>
      <c r="AP4314" s="831" t="str">
        <f t="shared" si="202"/>
        <v/>
      </c>
    </row>
    <row r="4315" spans="2:42">
      <c r="B4315" s="834" t="str">
        <f t="shared" si="201"/>
        <v>|||</v>
      </c>
      <c r="H4315" s="835">
        <f t="shared" si="203"/>
        <v>31</v>
      </c>
      <c r="AP4315" s="831" t="str">
        <f t="shared" si="202"/>
        <v/>
      </c>
    </row>
    <row r="4316" spans="2:42">
      <c r="B4316" s="834" t="str">
        <f t="shared" si="201"/>
        <v>|||</v>
      </c>
      <c r="H4316" s="835">
        <f t="shared" si="203"/>
        <v>31</v>
      </c>
      <c r="AP4316" s="831" t="str">
        <f t="shared" si="202"/>
        <v/>
      </c>
    </row>
    <row r="4317" spans="2:42">
      <c r="B4317" s="834" t="str">
        <f t="shared" si="201"/>
        <v>|||</v>
      </c>
      <c r="H4317" s="835">
        <f t="shared" si="203"/>
        <v>31</v>
      </c>
      <c r="AP4317" s="831" t="str">
        <f t="shared" si="202"/>
        <v/>
      </c>
    </row>
    <row r="4318" spans="2:42">
      <c r="B4318" s="834" t="str">
        <f t="shared" si="201"/>
        <v>|||</v>
      </c>
      <c r="H4318" s="835">
        <f t="shared" si="203"/>
        <v>31</v>
      </c>
      <c r="AP4318" s="831" t="str">
        <f t="shared" si="202"/>
        <v/>
      </c>
    </row>
    <row r="4319" spans="2:42">
      <c r="B4319" s="834" t="str">
        <f t="shared" si="201"/>
        <v>|||</v>
      </c>
      <c r="H4319" s="835">
        <f t="shared" si="203"/>
        <v>31</v>
      </c>
      <c r="AP4319" s="831" t="str">
        <f t="shared" si="202"/>
        <v/>
      </c>
    </row>
    <row r="4320" spans="2:42">
      <c r="B4320" s="834" t="str">
        <f t="shared" si="201"/>
        <v>|||</v>
      </c>
      <c r="H4320" s="835">
        <f t="shared" si="203"/>
        <v>31</v>
      </c>
      <c r="AP4320" s="831" t="str">
        <f t="shared" si="202"/>
        <v/>
      </c>
    </row>
    <row r="4321" spans="2:42">
      <c r="B4321" s="834" t="str">
        <f t="shared" si="201"/>
        <v>|||</v>
      </c>
      <c r="H4321" s="835">
        <f t="shared" si="203"/>
        <v>31</v>
      </c>
      <c r="AP4321" s="831" t="str">
        <f t="shared" si="202"/>
        <v/>
      </c>
    </row>
    <row r="4322" spans="2:42">
      <c r="B4322" s="834" t="str">
        <f t="shared" si="201"/>
        <v>|||</v>
      </c>
      <c r="H4322" s="835">
        <f t="shared" si="203"/>
        <v>31</v>
      </c>
      <c r="AP4322" s="831" t="str">
        <f t="shared" si="202"/>
        <v/>
      </c>
    </row>
    <row r="4323" spans="2:42">
      <c r="B4323" s="834" t="str">
        <f t="shared" si="201"/>
        <v>|||</v>
      </c>
      <c r="H4323" s="835">
        <f t="shared" si="203"/>
        <v>31</v>
      </c>
      <c r="AP4323" s="831" t="str">
        <f t="shared" si="202"/>
        <v/>
      </c>
    </row>
    <row r="4324" spans="2:42">
      <c r="B4324" s="834" t="str">
        <f t="shared" si="201"/>
        <v>|||</v>
      </c>
      <c r="H4324" s="835">
        <f t="shared" si="203"/>
        <v>31</v>
      </c>
      <c r="AP4324" s="831" t="str">
        <f t="shared" si="202"/>
        <v/>
      </c>
    </row>
    <row r="4325" spans="2:42">
      <c r="B4325" s="834" t="str">
        <f t="shared" si="201"/>
        <v>|||</v>
      </c>
      <c r="H4325" s="835">
        <f t="shared" si="203"/>
        <v>31</v>
      </c>
      <c r="AP4325" s="831" t="str">
        <f t="shared" si="202"/>
        <v/>
      </c>
    </row>
    <row r="4326" spans="2:42">
      <c r="B4326" s="834" t="str">
        <f t="shared" si="201"/>
        <v>|||</v>
      </c>
      <c r="H4326" s="835">
        <f t="shared" si="203"/>
        <v>31</v>
      </c>
      <c r="AP4326" s="831" t="str">
        <f t="shared" si="202"/>
        <v/>
      </c>
    </row>
    <row r="4327" spans="2:42">
      <c r="B4327" s="834" t="str">
        <f t="shared" si="201"/>
        <v>|||</v>
      </c>
      <c r="H4327" s="835">
        <f t="shared" si="203"/>
        <v>31</v>
      </c>
      <c r="AP4327" s="831" t="str">
        <f t="shared" si="202"/>
        <v/>
      </c>
    </row>
    <row r="4328" spans="2:42">
      <c r="B4328" s="834" t="str">
        <f t="shared" si="201"/>
        <v>|||</v>
      </c>
      <c r="H4328" s="835">
        <f t="shared" si="203"/>
        <v>31</v>
      </c>
      <c r="AP4328" s="831" t="str">
        <f t="shared" si="202"/>
        <v/>
      </c>
    </row>
    <row r="4329" spans="2:42">
      <c r="B4329" s="834" t="str">
        <f t="shared" si="201"/>
        <v>|||</v>
      </c>
      <c r="H4329" s="835">
        <f t="shared" si="203"/>
        <v>31</v>
      </c>
      <c r="AP4329" s="831" t="str">
        <f t="shared" si="202"/>
        <v/>
      </c>
    </row>
    <row r="4330" spans="2:42">
      <c r="B4330" s="834" t="str">
        <f t="shared" si="201"/>
        <v>|||</v>
      </c>
      <c r="H4330" s="835">
        <f t="shared" si="203"/>
        <v>31</v>
      </c>
      <c r="AP4330" s="831" t="str">
        <f t="shared" si="202"/>
        <v/>
      </c>
    </row>
    <row r="4331" spans="2:42">
      <c r="B4331" s="834" t="str">
        <f t="shared" si="201"/>
        <v>|||</v>
      </c>
      <c r="H4331" s="835">
        <f t="shared" si="203"/>
        <v>31</v>
      </c>
      <c r="AP4331" s="831" t="str">
        <f t="shared" si="202"/>
        <v/>
      </c>
    </row>
    <row r="4332" spans="2:42">
      <c r="B4332" s="834" t="str">
        <f t="shared" si="201"/>
        <v>|||</v>
      </c>
      <c r="H4332" s="835">
        <f t="shared" si="203"/>
        <v>31</v>
      </c>
      <c r="AP4332" s="831" t="str">
        <f t="shared" si="202"/>
        <v/>
      </c>
    </row>
    <row r="4333" spans="2:42">
      <c r="B4333" s="834" t="str">
        <f t="shared" si="201"/>
        <v>|||</v>
      </c>
      <c r="H4333" s="835">
        <f t="shared" si="203"/>
        <v>31</v>
      </c>
      <c r="AP4333" s="831" t="str">
        <f t="shared" si="202"/>
        <v/>
      </c>
    </row>
    <row r="4334" spans="2:42">
      <c r="B4334" s="834" t="str">
        <f t="shared" si="201"/>
        <v>|||</v>
      </c>
      <c r="H4334" s="835">
        <f t="shared" si="203"/>
        <v>31</v>
      </c>
      <c r="AP4334" s="831" t="str">
        <f t="shared" si="202"/>
        <v/>
      </c>
    </row>
    <row r="4335" spans="2:42">
      <c r="B4335" s="834" t="str">
        <f t="shared" si="201"/>
        <v>|||</v>
      </c>
      <c r="H4335" s="835">
        <f t="shared" si="203"/>
        <v>31</v>
      </c>
      <c r="AP4335" s="831" t="str">
        <f t="shared" si="202"/>
        <v/>
      </c>
    </row>
    <row r="4336" spans="2:42">
      <c r="B4336" s="834" t="str">
        <f t="shared" si="201"/>
        <v>|||</v>
      </c>
      <c r="H4336" s="835">
        <f t="shared" si="203"/>
        <v>31</v>
      </c>
      <c r="AP4336" s="831" t="str">
        <f t="shared" si="202"/>
        <v/>
      </c>
    </row>
    <row r="4337" spans="2:42">
      <c r="B4337" s="834" t="str">
        <f t="shared" si="201"/>
        <v>|||</v>
      </c>
      <c r="H4337" s="835">
        <f t="shared" si="203"/>
        <v>31</v>
      </c>
      <c r="AP4337" s="831" t="str">
        <f t="shared" si="202"/>
        <v/>
      </c>
    </row>
    <row r="4338" spans="2:42">
      <c r="B4338" s="834" t="str">
        <f t="shared" si="201"/>
        <v>|||</v>
      </c>
      <c r="H4338" s="835">
        <f t="shared" si="203"/>
        <v>31</v>
      </c>
      <c r="AP4338" s="831" t="str">
        <f t="shared" si="202"/>
        <v/>
      </c>
    </row>
    <row r="4339" spans="2:42">
      <c r="B4339" s="834" t="str">
        <f t="shared" si="201"/>
        <v>|||</v>
      </c>
      <c r="H4339" s="835">
        <f t="shared" si="203"/>
        <v>31</v>
      </c>
      <c r="AP4339" s="831" t="str">
        <f t="shared" si="202"/>
        <v/>
      </c>
    </row>
    <row r="4340" spans="2:42">
      <c r="B4340" s="834" t="str">
        <f t="shared" si="201"/>
        <v>|||</v>
      </c>
      <c r="H4340" s="835">
        <f t="shared" si="203"/>
        <v>31</v>
      </c>
      <c r="AP4340" s="831" t="str">
        <f t="shared" si="202"/>
        <v/>
      </c>
    </row>
    <row r="4341" spans="2:42">
      <c r="B4341" s="834" t="str">
        <f t="shared" si="201"/>
        <v>|||</v>
      </c>
      <c r="H4341" s="835">
        <f t="shared" si="203"/>
        <v>31</v>
      </c>
      <c r="AP4341" s="831" t="str">
        <f t="shared" si="202"/>
        <v/>
      </c>
    </row>
    <row r="4342" spans="2:42">
      <c r="B4342" s="834" t="str">
        <f t="shared" si="201"/>
        <v>|||</v>
      </c>
      <c r="H4342" s="835">
        <f t="shared" si="203"/>
        <v>31</v>
      </c>
      <c r="AP4342" s="831" t="str">
        <f t="shared" si="202"/>
        <v/>
      </c>
    </row>
    <row r="4343" spans="2:42">
      <c r="B4343" s="834" t="str">
        <f t="shared" si="201"/>
        <v>|||</v>
      </c>
      <c r="H4343" s="835">
        <f t="shared" si="203"/>
        <v>31</v>
      </c>
      <c r="AP4343" s="831" t="str">
        <f t="shared" si="202"/>
        <v/>
      </c>
    </row>
    <row r="4344" spans="2:42">
      <c r="B4344" s="834" t="str">
        <f t="shared" si="201"/>
        <v>|||</v>
      </c>
      <c r="H4344" s="835">
        <f t="shared" si="203"/>
        <v>31</v>
      </c>
      <c r="AP4344" s="831" t="str">
        <f t="shared" si="202"/>
        <v/>
      </c>
    </row>
    <row r="4345" spans="2:42">
      <c r="B4345" s="834" t="str">
        <f t="shared" si="201"/>
        <v>|||</v>
      </c>
      <c r="H4345" s="835">
        <f t="shared" si="203"/>
        <v>31</v>
      </c>
      <c r="AP4345" s="831" t="str">
        <f t="shared" si="202"/>
        <v/>
      </c>
    </row>
    <row r="4346" spans="2:42">
      <c r="B4346" s="834" t="str">
        <f t="shared" si="201"/>
        <v>|||</v>
      </c>
      <c r="H4346" s="835">
        <f t="shared" si="203"/>
        <v>31</v>
      </c>
      <c r="AP4346" s="831" t="str">
        <f t="shared" si="202"/>
        <v/>
      </c>
    </row>
    <row r="4347" spans="2:42">
      <c r="B4347" s="834" t="str">
        <f t="shared" si="201"/>
        <v>|||</v>
      </c>
      <c r="H4347" s="835">
        <f t="shared" si="203"/>
        <v>31</v>
      </c>
      <c r="AP4347" s="831" t="str">
        <f t="shared" si="202"/>
        <v/>
      </c>
    </row>
    <row r="4348" spans="2:42">
      <c r="B4348" s="834" t="str">
        <f t="shared" si="201"/>
        <v>|||</v>
      </c>
      <c r="H4348" s="835">
        <f t="shared" si="203"/>
        <v>31</v>
      </c>
      <c r="AP4348" s="831" t="str">
        <f t="shared" si="202"/>
        <v/>
      </c>
    </row>
    <row r="4349" spans="2:42">
      <c r="B4349" s="834" t="str">
        <f t="shared" si="201"/>
        <v>|||</v>
      </c>
      <c r="H4349" s="835">
        <f t="shared" si="203"/>
        <v>31</v>
      </c>
      <c r="AP4349" s="831" t="str">
        <f t="shared" si="202"/>
        <v/>
      </c>
    </row>
    <row r="4350" spans="2:42">
      <c r="B4350" s="834" t="str">
        <f t="shared" si="201"/>
        <v>|||</v>
      </c>
      <c r="H4350" s="835">
        <f t="shared" si="203"/>
        <v>31</v>
      </c>
      <c r="AP4350" s="831" t="str">
        <f t="shared" si="202"/>
        <v/>
      </c>
    </row>
    <row r="4351" spans="2:42">
      <c r="B4351" s="834" t="str">
        <f t="shared" si="201"/>
        <v>|||</v>
      </c>
      <c r="H4351" s="835">
        <f t="shared" si="203"/>
        <v>31</v>
      </c>
      <c r="AP4351" s="831" t="str">
        <f t="shared" si="202"/>
        <v/>
      </c>
    </row>
    <row r="4352" spans="2:42">
      <c r="B4352" s="834" t="str">
        <f t="shared" si="201"/>
        <v>|||</v>
      </c>
      <c r="H4352" s="835">
        <f t="shared" si="203"/>
        <v>31</v>
      </c>
      <c r="AP4352" s="831" t="str">
        <f t="shared" si="202"/>
        <v/>
      </c>
    </row>
    <row r="4353" spans="2:42">
      <c r="B4353" s="834" t="str">
        <f t="shared" si="201"/>
        <v>|||</v>
      </c>
      <c r="H4353" s="835">
        <f t="shared" si="203"/>
        <v>31</v>
      </c>
      <c r="AP4353" s="831" t="str">
        <f t="shared" si="202"/>
        <v/>
      </c>
    </row>
    <row r="4354" spans="2:42">
      <c r="B4354" s="834" t="str">
        <f t="shared" si="201"/>
        <v>|||</v>
      </c>
      <c r="H4354" s="835">
        <f t="shared" si="203"/>
        <v>31</v>
      </c>
      <c r="AP4354" s="831" t="str">
        <f t="shared" si="202"/>
        <v/>
      </c>
    </row>
    <row r="4355" spans="2:42">
      <c r="B4355" s="834" t="str">
        <f t="shared" ref="B4355:B4418" si="204">C4355&amp;"|"&amp;D4355&amp;"|"&amp;E4355&amp;"|"&amp;F4355</f>
        <v>|||</v>
      </c>
      <c r="H4355" s="835">
        <f t="shared" si="203"/>
        <v>31</v>
      </c>
      <c r="AP4355" s="831" t="str">
        <f t="shared" ref="AP4355:AP4418" si="205">IF(AX4355&lt;&gt;"",IF(OR(AX4355=3,AX4355=4),"Equity","Debt"),"")</f>
        <v/>
      </c>
    </row>
    <row r="4356" spans="2:42">
      <c r="B4356" s="834" t="str">
        <f t="shared" si="204"/>
        <v>|||</v>
      </c>
      <c r="H4356" s="835">
        <f t="shared" ref="H4356:H4419" si="206">EOMONTH(L4356,0)</f>
        <v>31</v>
      </c>
      <c r="AP4356" s="831" t="str">
        <f t="shared" si="205"/>
        <v/>
      </c>
    </row>
    <row r="4357" spans="2:42">
      <c r="B4357" s="834" t="str">
        <f t="shared" si="204"/>
        <v>|||</v>
      </c>
      <c r="H4357" s="835">
        <f t="shared" si="206"/>
        <v>31</v>
      </c>
      <c r="AP4357" s="831" t="str">
        <f t="shared" si="205"/>
        <v/>
      </c>
    </row>
    <row r="4358" spans="2:42">
      <c r="B4358" s="834" t="str">
        <f t="shared" si="204"/>
        <v>|||</v>
      </c>
      <c r="H4358" s="835">
        <f t="shared" si="206"/>
        <v>31</v>
      </c>
      <c r="AP4358" s="831" t="str">
        <f t="shared" si="205"/>
        <v/>
      </c>
    </row>
    <row r="4359" spans="2:42">
      <c r="B4359" s="834" t="str">
        <f t="shared" si="204"/>
        <v>|||</v>
      </c>
      <c r="H4359" s="835">
        <f t="shared" si="206"/>
        <v>31</v>
      </c>
      <c r="AP4359" s="831" t="str">
        <f t="shared" si="205"/>
        <v/>
      </c>
    </row>
    <row r="4360" spans="2:42">
      <c r="B4360" s="834" t="str">
        <f t="shared" si="204"/>
        <v>|||</v>
      </c>
      <c r="H4360" s="835">
        <f t="shared" si="206"/>
        <v>31</v>
      </c>
      <c r="AP4360" s="831" t="str">
        <f t="shared" si="205"/>
        <v/>
      </c>
    </row>
    <row r="4361" spans="2:42">
      <c r="B4361" s="834" t="str">
        <f t="shared" si="204"/>
        <v>|||</v>
      </c>
      <c r="H4361" s="835">
        <f t="shared" si="206"/>
        <v>31</v>
      </c>
      <c r="AP4361" s="831" t="str">
        <f t="shared" si="205"/>
        <v/>
      </c>
    </row>
    <row r="4362" spans="2:42">
      <c r="B4362" s="834" t="str">
        <f t="shared" si="204"/>
        <v>|||</v>
      </c>
      <c r="H4362" s="835">
        <f t="shared" si="206"/>
        <v>31</v>
      </c>
      <c r="AP4362" s="831" t="str">
        <f t="shared" si="205"/>
        <v/>
      </c>
    </row>
    <row r="4363" spans="2:42">
      <c r="B4363" s="834" t="str">
        <f t="shared" si="204"/>
        <v>|||</v>
      </c>
      <c r="H4363" s="835">
        <f t="shared" si="206"/>
        <v>31</v>
      </c>
      <c r="AP4363" s="831" t="str">
        <f t="shared" si="205"/>
        <v/>
      </c>
    </row>
    <row r="4364" spans="2:42">
      <c r="B4364" s="834" t="str">
        <f t="shared" si="204"/>
        <v>|||</v>
      </c>
      <c r="H4364" s="835">
        <f t="shared" si="206"/>
        <v>31</v>
      </c>
      <c r="AP4364" s="831" t="str">
        <f t="shared" si="205"/>
        <v/>
      </c>
    </row>
    <row r="4365" spans="2:42">
      <c r="B4365" s="834" t="str">
        <f t="shared" si="204"/>
        <v>|||</v>
      </c>
      <c r="H4365" s="835">
        <f t="shared" si="206"/>
        <v>31</v>
      </c>
      <c r="AP4365" s="831" t="str">
        <f t="shared" si="205"/>
        <v/>
      </c>
    </row>
    <row r="4366" spans="2:42">
      <c r="B4366" s="834" t="str">
        <f t="shared" si="204"/>
        <v>|||</v>
      </c>
      <c r="H4366" s="835">
        <f t="shared" si="206"/>
        <v>31</v>
      </c>
      <c r="AP4366" s="831" t="str">
        <f t="shared" si="205"/>
        <v/>
      </c>
    </row>
    <row r="4367" spans="2:42">
      <c r="B4367" s="834" t="str">
        <f t="shared" si="204"/>
        <v>|||</v>
      </c>
      <c r="H4367" s="835">
        <f t="shared" si="206"/>
        <v>31</v>
      </c>
      <c r="AP4367" s="831" t="str">
        <f t="shared" si="205"/>
        <v/>
      </c>
    </row>
    <row r="4368" spans="2:42">
      <c r="B4368" s="834" t="str">
        <f t="shared" si="204"/>
        <v>|||</v>
      </c>
      <c r="H4368" s="835">
        <f t="shared" si="206"/>
        <v>31</v>
      </c>
      <c r="AP4368" s="831" t="str">
        <f t="shared" si="205"/>
        <v/>
      </c>
    </row>
    <row r="4369" spans="2:42">
      <c r="B4369" s="834" t="str">
        <f t="shared" si="204"/>
        <v>|||</v>
      </c>
      <c r="H4369" s="835">
        <f t="shared" si="206"/>
        <v>31</v>
      </c>
      <c r="AP4369" s="831" t="str">
        <f t="shared" si="205"/>
        <v/>
      </c>
    </row>
    <row r="4370" spans="2:42">
      <c r="B4370" s="834" t="str">
        <f t="shared" si="204"/>
        <v>|||</v>
      </c>
      <c r="H4370" s="835">
        <f t="shared" si="206"/>
        <v>31</v>
      </c>
      <c r="AP4370" s="831" t="str">
        <f t="shared" si="205"/>
        <v/>
      </c>
    </row>
    <row r="4371" spans="2:42">
      <c r="B4371" s="834" t="str">
        <f t="shared" si="204"/>
        <v>|||</v>
      </c>
      <c r="H4371" s="835">
        <f t="shared" si="206"/>
        <v>31</v>
      </c>
      <c r="AP4371" s="831" t="str">
        <f t="shared" si="205"/>
        <v/>
      </c>
    </row>
    <row r="4372" spans="2:42">
      <c r="B4372" s="834" t="str">
        <f t="shared" si="204"/>
        <v>|||</v>
      </c>
      <c r="H4372" s="835">
        <f t="shared" si="206"/>
        <v>31</v>
      </c>
      <c r="AP4372" s="831" t="str">
        <f t="shared" si="205"/>
        <v/>
      </c>
    </row>
    <row r="4373" spans="2:42">
      <c r="B4373" s="834" t="str">
        <f t="shared" si="204"/>
        <v>|||</v>
      </c>
      <c r="H4373" s="835">
        <f t="shared" si="206"/>
        <v>31</v>
      </c>
      <c r="AP4373" s="831" t="str">
        <f t="shared" si="205"/>
        <v/>
      </c>
    </row>
    <row r="4374" spans="2:42">
      <c r="B4374" s="834" t="str">
        <f t="shared" si="204"/>
        <v>|||</v>
      </c>
      <c r="H4374" s="835">
        <f t="shared" si="206"/>
        <v>31</v>
      </c>
      <c r="AP4374" s="831" t="str">
        <f t="shared" si="205"/>
        <v/>
      </c>
    </row>
    <row r="4375" spans="2:42">
      <c r="B4375" s="834" t="str">
        <f t="shared" si="204"/>
        <v>|||</v>
      </c>
      <c r="H4375" s="835">
        <f t="shared" si="206"/>
        <v>31</v>
      </c>
      <c r="AP4375" s="831" t="str">
        <f t="shared" si="205"/>
        <v/>
      </c>
    </row>
    <row r="4376" spans="2:42">
      <c r="B4376" s="834" t="str">
        <f t="shared" si="204"/>
        <v>|||</v>
      </c>
      <c r="H4376" s="835">
        <f t="shared" si="206"/>
        <v>31</v>
      </c>
      <c r="AP4376" s="831" t="str">
        <f t="shared" si="205"/>
        <v/>
      </c>
    </row>
    <row r="4377" spans="2:42">
      <c r="B4377" s="834" t="str">
        <f t="shared" si="204"/>
        <v>|||</v>
      </c>
      <c r="H4377" s="835">
        <f t="shared" si="206"/>
        <v>31</v>
      </c>
      <c r="AP4377" s="831" t="str">
        <f t="shared" si="205"/>
        <v/>
      </c>
    </row>
    <row r="4378" spans="2:42">
      <c r="B4378" s="834" t="str">
        <f t="shared" si="204"/>
        <v>|||</v>
      </c>
      <c r="H4378" s="835">
        <f t="shared" si="206"/>
        <v>31</v>
      </c>
      <c r="AP4378" s="831" t="str">
        <f t="shared" si="205"/>
        <v/>
      </c>
    </row>
    <row r="4379" spans="2:42">
      <c r="B4379" s="834" t="str">
        <f t="shared" si="204"/>
        <v>|||</v>
      </c>
      <c r="H4379" s="835">
        <f t="shared" si="206"/>
        <v>31</v>
      </c>
      <c r="AP4379" s="831" t="str">
        <f t="shared" si="205"/>
        <v/>
      </c>
    </row>
    <row r="4380" spans="2:42">
      <c r="B4380" s="834" t="str">
        <f t="shared" si="204"/>
        <v>|||</v>
      </c>
      <c r="H4380" s="835">
        <f t="shared" si="206"/>
        <v>31</v>
      </c>
      <c r="AP4380" s="831" t="str">
        <f t="shared" si="205"/>
        <v/>
      </c>
    </row>
    <row r="4381" spans="2:42">
      <c r="B4381" s="834" t="str">
        <f t="shared" si="204"/>
        <v>|||</v>
      </c>
      <c r="H4381" s="835">
        <f t="shared" si="206"/>
        <v>31</v>
      </c>
      <c r="AP4381" s="831" t="str">
        <f t="shared" si="205"/>
        <v/>
      </c>
    </row>
    <row r="4382" spans="2:42">
      <c r="B4382" s="834" t="str">
        <f t="shared" si="204"/>
        <v>|||</v>
      </c>
      <c r="H4382" s="835">
        <f t="shared" si="206"/>
        <v>31</v>
      </c>
      <c r="AP4382" s="831" t="str">
        <f t="shared" si="205"/>
        <v/>
      </c>
    </row>
    <row r="4383" spans="2:42">
      <c r="B4383" s="834" t="str">
        <f t="shared" si="204"/>
        <v>|||</v>
      </c>
      <c r="H4383" s="835">
        <f t="shared" si="206"/>
        <v>31</v>
      </c>
      <c r="AP4383" s="831" t="str">
        <f t="shared" si="205"/>
        <v/>
      </c>
    </row>
    <row r="4384" spans="2:42">
      <c r="B4384" s="834" t="str">
        <f t="shared" si="204"/>
        <v>|||</v>
      </c>
      <c r="H4384" s="835">
        <f t="shared" si="206"/>
        <v>31</v>
      </c>
      <c r="AP4384" s="831" t="str">
        <f t="shared" si="205"/>
        <v/>
      </c>
    </row>
    <row r="4385" spans="2:42">
      <c r="B4385" s="834" t="str">
        <f t="shared" si="204"/>
        <v>|||</v>
      </c>
      <c r="H4385" s="835">
        <f t="shared" si="206"/>
        <v>31</v>
      </c>
      <c r="AP4385" s="831" t="str">
        <f t="shared" si="205"/>
        <v/>
      </c>
    </row>
    <row r="4386" spans="2:42">
      <c r="B4386" s="834" t="str">
        <f t="shared" si="204"/>
        <v>|||</v>
      </c>
      <c r="H4386" s="835">
        <f t="shared" si="206"/>
        <v>31</v>
      </c>
      <c r="AP4386" s="831" t="str">
        <f t="shared" si="205"/>
        <v/>
      </c>
    </row>
    <row r="4387" spans="2:42">
      <c r="B4387" s="834" t="str">
        <f t="shared" si="204"/>
        <v>|||</v>
      </c>
      <c r="H4387" s="835">
        <f t="shared" si="206"/>
        <v>31</v>
      </c>
      <c r="AP4387" s="831" t="str">
        <f t="shared" si="205"/>
        <v/>
      </c>
    </row>
    <row r="4388" spans="2:42">
      <c r="B4388" s="834" t="str">
        <f t="shared" si="204"/>
        <v>|||</v>
      </c>
      <c r="H4388" s="835">
        <f t="shared" si="206"/>
        <v>31</v>
      </c>
      <c r="AP4388" s="831" t="str">
        <f t="shared" si="205"/>
        <v/>
      </c>
    </row>
    <row r="4389" spans="2:42">
      <c r="B4389" s="834" t="str">
        <f t="shared" si="204"/>
        <v>|||</v>
      </c>
      <c r="H4389" s="835">
        <f t="shared" si="206"/>
        <v>31</v>
      </c>
      <c r="AP4389" s="831" t="str">
        <f t="shared" si="205"/>
        <v/>
      </c>
    </row>
    <row r="4390" spans="2:42">
      <c r="B4390" s="834" t="str">
        <f t="shared" si="204"/>
        <v>|||</v>
      </c>
      <c r="H4390" s="835">
        <f t="shared" si="206"/>
        <v>31</v>
      </c>
      <c r="AP4390" s="831" t="str">
        <f t="shared" si="205"/>
        <v/>
      </c>
    </row>
    <row r="4391" spans="2:42">
      <c r="B4391" s="834" t="str">
        <f t="shared" si="204"/>
        <v>|||</v>
      </c>
      <c r="H4391" s="835">
        <f t="shared" si="206"/>
        <v>31</v>
      </c>
      <c r="AP4391" s="831" t="str">
        <f t="shared" si="205"/>
        <v/>
      </c>
    </row>
    <row r="4392" spans="2:42">
      <c r="B4392" s="834" t="str">
        <f t="shared" si="204"/>
        <v>|||</v>
      </c>
      <c r="H4392" s="835">
        <f t="shared" si="206"/>
        <v>31</v>
      </c>
      <c r="AP4392" s="831" t="str">
        <f t="shared" si="205"/>
        <v/>
      </c>
    </row>
    <row r="4393" spans="2:42">
      <c r="B4393" s="834" t="str">
        <f t="shared" si="204"/>
        <v>|||</v>
      </c>
      <c r="H4393" s="835">
        <f t="shared" si="206"/>
        <v>31</v>
      </c>
      <c r="AP4393" s="831" t="str">
        <f t="shared" si="205"/>
        <v/>
      </c>
    </row>
    <row r="4394" spans="2:42">
      <c r="B4394" s="834" t="str">
        <f t="shared" si="204"/>
        <v>|||</v>
      </c>
      <c r="H4394" s="835">
        <f t="shared" si="206"/>
        <v>31</v>
      </c>
      <c r="AP4394" s="831" t="str">
        <f t="shared" si="205"/>
        <v/>
      </c>
    </row>
    <row r="4395" spans="2:42">
      <c r="B4395" s="834" t="str">
        <f t="shared" si="204"/>
        <v>|||</v>
      </c>
      <c r="H4395" s="835">
        <f t="shared" si="206"/>
        <v>31</v>
      </c>
      <c r="AP4395" s="831" t="str">
        <f t="shared" si="205"/>
        <v/>
      </c>
    </row>
    <row r="4396" spans="2:42">
      <c r="B4396" s="834" t="str">
        <f t="shared" si="204"/>
        <v>|||</v>
      </c>
      <c r="H4396" s="835">
        <f t="shared" si="206"/>
        <v>31</v>
      </c>
      <c r="AP4396" s="831" t="str">
        <f t="shared" si="205"/>
        <v/>
      </c>
    </row>
    <row r="4397" spans="2:42">
      <c r="B4397" s="834" t="str">
        <f t="shared" si="204"/>
        <v>|||</v>
      </c>
      <c r="H4397" s="835">
        <f t="shared" si="206"/>
        <v>31</v>
      </c>
      <c r="AP4397" s="831" t="str">
        <f t="shared" si="205"/>
        <v/>
      </c>
    </row>
    <row r="4398" spans="2:42">
      <c r="B4398" s="834" t="str">
        <f t="shared" si="204"/>
        <v>|||</v>
      </c>
      <c r="H4398" s="835">
        <f t="shared" si="206"/>
        <v>31</v>
      </c>
      <c r="AP4398" s="831" t="str">
        <f t="shared" si="205"/>
        <v/>
      </c>
    </row>
    <row r="4399" spans="2:42">
      <c r="B4399" s="834" t="str">
        <f t="shared" si="204"/>
        <v>|||</v>
      </c>
      <c r="H4399" s="835">
        <f t="shared" si="206"/>
        <v>31</v>
      </c>
      <c r="AP4399" s="831" t="str">
        <f t="shared" si="205"/>
        <v/>
      </c>
    </row>
    <row r="4400" spans="2:42">
      <c r="B4400" s="834" t="str">
        <f t="shared" si="204"/>
        <v>|||</v>
      </c>
      <c r="H4400" s="835">
        <f t="shared" si="206"/>
        <v>31</v>
      </c>
      <c r="AP4400" s="831" t="str">
        <f t="shared" si="205"/>
        <v/>
      </c>
    </row>
    <row r="4401" spans="2:42">
      <c r="B4401" s="834" t="str">
        <f t="shared" si="204"/>
        <v>|||</v>
      </c>
      <c r="H4401" s="835">
        <f t="shared" si="206"/>
        <v>31</v>
      </c>
      <c r="AP4401" s="831" t="str">
        <f t="shared" si="205"/>
        <v/>
      </c>
    </row>
    <row r="4402" spans="2:42">
      <c r="B4402" s="834" t="str">
        <f t="shared" si="204"/>
        <v>|||</v>
      </c>
      <c r="H4402" s="835">
        <f t="shared" si="206"/>
        <v>31</v>
      </c>
      <c r="AP4402" s="831" t="str">
        <f t="shared" si="205"/>
        <v/>
      </c>
    </row>
    <row r="4403" spans="2:42">
      <c r="B4403" s="834" t="str">
        <f t="shared" si="204"/>
        <v>|||</v>
      </c>
      <c r="H4403" s="835">
        <f t="shared" si="206"/>
        <v>31</v>
      </c>
      <c r="AP4403" s="831" t="str">
        <f t="shared" si="205"/>
        <v/>
      </c>
    </row>
    <row r="4404" spans="2:42">
      <c r="B4404" s="834" t="str">
        <f t="shared" si="204"/>
        <v>|||</v>
      </c>
      <c r="H4404" s="835">
        <f t="shared" si="206"/>
        <v>31</v>
      </c>
      <c r="AP4404" s="831" t="str">
        <f t="shared" si="205"/>
        <v/>
      </c>
    </row>
    <row r="4405" spans="2:42">
      <c r="B4405" s="834" t="str">
        <f t="shared" si="204"/>
        <v>|||</v>
      </c>
      <c r="H4405" s="835">
        <f t="shared" si="206"/>
        <v>31</v>
      </c>
      <c r="AP4405" s="831" t="str">
        <f t="shared" si="205"/>
        <v/>
      </c>
    </row>
    <row r="4406" spans="2:42">
      <c r="B4406" s="834" t="str">
        <f t="shared" si="204"/>
        <v>|||</v>
      </c>
      <c r="H4406" s="835">
        <f t="shared" si="206"/>
        <v>31</v>
      </c>
      <c r="AP4406" s="831" t="str">
        <f t="shared" si="205"/>
        <v/>
      </c>
    </row>
    <row r="4407" spans="2:42">
      <c r="B4407" s="834" t="str">
        <f t="shared" si="204"/>
        <v>|||</v>
      </c>
      <c r="H4407" s="835">
        <f t="shared" si="206"/>
        <v>31</v>
      </c>
      <c r="AP4407" s="831" t="str">
        <f t="shared" si="205"/>
        <v/>
      </c>
    </row>
    <row r="4408" spans="2:42">
      <c r="B4408" s="834" t="str">
        <f t="shared" si="204"/>
        <v>|||</v>
      </c>
      <c r="H4408" s="835">
        <f t="shared" si="206"/>
        <v>31</v>
      </c>
      <c r="AP4408" s="831" t="str">
        <f t="shared" si="205"/>
        <v/>
      </c>
    </row>
    <row r="4409" spans="2:42">
      <c r="B4409" s="834" t="str">
        <f t="shared" si="204"/>
        <v>|||</v>
      </c>
      <c r="H4409" s="835">
        <f t="shared" si="206"/>
        <v>31</v>
      </c>
      <c r="AP4409" s="831" t="str">
        <f t="shared" si="205"/>
        <v/>
      </c>
    </row>
    <row r="4410" spans="2:42">
      <c r="B4410" s="834" t="str">
        <f t="shared" si="204"/>
        <v>|||</v>
      </c>
      <c r="H4410" s="835">
        <f t="shared" si="206"/>
        <v>31</v>
      </c>
      <c r="AP4410" s="831" t="str">
        <f t="shared" si="205"/>
        <v/>
      </c>
    </row>
    <row r="4411" spans="2:42">
      <c r="B4411" s="834" t="str">
        <f t="shared" si="204"/>
        <v>|||</v>
      </c>
      <c r="H4411" s="835">
        <f t="shared" si="206"/>
        <v>31</v>
      </c>
      <c r="AP4411" s="831" t="str">
        <f t="shared" si="205"/>
        <v/>
      </c>
    </row>
    <row r="4412" spans="2:42">
      <c r="B4412" s="834" t="str">
        <f t="shared" si="204"/>
        <v>|||</v>
      </c>
      <c r="H4412" s="835">
        <f t="shared" si="206"/>
        <v>31</v>
      </c>
      <c r="AP4412" s="831" t="str">
        <f t="shared" si="205"/>
        <v/>
      </c>
    </row>
    <row r="4413" spans="2:42">
      <c r="B4413" s="834" t="str">
        <f t="shared" si="204"/>
        <v>|||</v>
      </c>
      <c r="H4413" s="835">
        <f t="shared" si="206"/>
        <v>31</v>
      </c>
      <c r="AP4413" s="831" t="str">
        <f t="shared" si="205"/>
        <v/>
      </c>
    </row>
    <row r="4414" spans="2:42">
      <c r="B4414" s="834" t="str">
        <f t="shared" si="204"/>
        <v>|||</v>
      </c>
      <c r="H4414" s="835">
        <f t="shared" si="206"/>
        <v>31</v>
      </c>
      <c r="AP4414" s="831" t="str">
        <f t="shared" si="205"/>
        <v/>
      </c>
    </row>
    <row r="4415" spans="2:42">
      <c r="B4415" s="834" t="str">
        <f t="shared" si="204"/>
        <v>|||</v>
      </c>
      <c r="H4415" s="835">
        <f t="shared" si="206"/>
        <v>31</v>
      </c>
      <c r="AP4415" s="831" t="str">
        <f t="shared" si="205"/>
        <v/>
      </c>
    </row>
    <row r="4416" spans="2:42">
      <c r="B4416" s="834" t="str">
        <f t="shared" si="204"/>
        <v>|||</v>
      </c>
      <c r="H4416" s="835">
        <f t="shared" si="206"/>
        <v>31</v>
      </c>
      <c r="AP4416" s="831" t="str">
        <f t="shared" si="205"/>
        <v/>
      </c>
    </row>
    <row r="4417" spans="2:42">
      <c r="B4417" s="834" t="str">
        <f t="shared" si="204"/>
        <v>|||</v>
      </c>
      <c r="H4417" s="835">
        <f t="shared" si="206"/>
        <v>31</v>
      </c>
      <c r="AP4417" s="831" t="str">
        <f t="shared" si="205"/>
        <v/>
      </c>
    </row>
    <row r="4418" spans="2:42">
      <c r="B4418" s="834" t="str">
        <f t="shared" si="204"/>
        <v>|||</v>
      </c>
      <c r="H4418" s="835">
        <f t="shared" si="206"/>
        <v>31</v>
      </c>
      <c r="AP4418" s="831" t="str">
        <f t="shared" si="205"/>
        <v/>
      </c>
    </row>
    <row r="4419" spans="2:42">
      <c r="B4419" s="834" t="str">
        <f t="shared" ref="B4419:B4482" si="207">C4419&amp;"|"&amp;D4419&amp;"|"&amp;E4419&amp;"|"&amp;F4419</f>
        <v>|||</v>
      </c>
      <c r="H4419" s="835">
        <f t="shared" si="206"/>
        <v>31</v>
      </c>
      <c r="AP4419" s="831" t="str">
        <f t="shared" ref="AP4419:AP4482" si="208">IF(AX4419&lt;&gt;"",IF(OR(AX4419=3,AX4419=4),"Equity","Debt"),"")</f>
        <v/>
      </c>
    </row>
    <row r="4420" spans="2:42">
      <c r="B4420" s="834" t="str">
        <f t="shared" si="207"/>
        <v>|||</v>
      </c>
      <c r="H4420" s="835">
        <f t="shared" ref="H4420:H4483" si="209">EOMONTH(L4420,0)</f>
        <v>31</v>
      </c>
      <c r="AP4420" s="831" t="str">
        <f t="shared" si="208"/>
        <v/>
      </c>
    </row>
    <row r="4421" spans="2:42">
      <c r="B4421" s="834" t="str">
        <f t="shared" si="207"/>
        <v>|||</v>
      </c>
      <c r="H4421" s="835">
        <f t="shared" si="209"/>
        <v>31</v>
      </c>
      <c r="AP4421" s="831" t="str">
        <f t="shared" si="208"/>
        <v/>
      </c>
    </row>
    <row r="4422" spans="2:42">
      <c r="B4422" s="834" t="str">
        <f t="shared" si="207"/>
        <v>|||</v>
      </c>
      <c r="H4422" s="835">
        <f t="shared" si="209"/>
        <v>31</v>
      </c>
      <c r="AP4422" s="831" t="str">
        <f t="shared" si="208"/>
        <v/>
      </c>
    </row>
    <row r="4423" spans="2:42">
      <c r="B4423" s="834" t="str">
        <f t="shared" si="207"/>
        <v>|||</v>
      </c>
      <c r="H4423" s="835">
        <f t="shared" si="209"/>
        <v>31</v>
      </c>
      <c r="AP4423" s="831" t="str">
        <f t="shared" si="208"/>
        <v/>
      </c>
    </row>
    <row r="4424" spans="2:42">
      <c r="B4424" s="834" t="str">
        <f t="shared" si="207"/>
        <v>|||</v>
      </c>
      <c r="H4424" s="835">
        <f t="shared" si="209"/>
        <v>31</v>
      </c>
      <c r="AP4424" s="831" t="str">
        <f t="shared" si="208"/>
        <v/>
      </c>
    </row>
    <row r="4425" spans="2:42">
      <c r="B4425" s="834" t="str">
        <f t="shared" si="207"/>
        <v>|||</v>
      </c>
      <c r="H4425" s="835">
        <f t="shared" si="209"/>
        <v>31</v>
      </c>
      <c r="AP4425" s="831" t="str">
        <f t="shared" si="208"/>
        <v/>
      </c>
    </row>
    <row r="4426" spans="2:42">
      <c r="B4426" s="834" t="str">
        <f t="shared" si="207"/>
        <v>|||</v>
      </c>
      <c r="H4426" s="835">
        <f t="shared" si="209"/>
        <v>31</v>
      </c>
      <c r="AP4426" s="831" t="str">
        <f t="shared" si="208"/>
        <v/>
      </c>
    </row>
    <row r="4427" spans="2:42">
      <c r="B4427" s="834" t="str">
        <f t="shared" si="207"/>
        <v>|||</v>
      </c>
      <c r="H4427" s="835">
        <f t="shared" si="209"/>
        <v>31</v>
      </c>
      <c r="AP4427" s="831" t="str">
        <f t="shared" si="208"/>
        <v/>
      </c>
    </row>
    <row r="4428" spans="2:42">
      <c r="B4428" s="834" t="str">
        <f t="shared" si="207"/>
        <v>|||</v>
      </c>
      <c r="H4428" s="835">
        <f t="shared" si="209"/>
        <v>31</v>
      </c>
      <c r="AP4428" s="831" t="str">
        <f t="shared" si="208"/>
        <v/>
      </c>
    </row>
    <row r="4429" spans="2:42">
      <c r="B4429" s="834" t="str">
        <f t="shared" si="207"/>
        <v>|||</v>
      </c>
      <c r="H4429" s="835">
        <f t="shared" si="209"/>
        <v>31</v>
      </c>
      <c r="AP4429" s="831" t="str">
        <f t="shared" si="208"/>
        <v/>
      </c>
    </row>
    <row r="4430" spans="2:42">
      <c r="B4430" s="834" t="str">
        <f t="shared" si="207"/>
        <v>|||</v>
      </c>
      <c r="H4430" s="835">
        <f t="shared" si="209"/>
        <v>31</v>
      </c>
      <c r="AP4430" s="831" t="str">
        <f t="shared" si="208"/>
        <v/>
      </c>
    </row>
    <row r="4431" spans="2:42">
      <c r="B4431" s="834" t="str">
        <f t="shared" si="207"/>
        <v>|||</v>
      </c>
      <c r="H4431" s="835">
        <f t="shared" si="209"/>
        <v>31</v>
      </c>
      <c r="AP4431" s="831" t="str">
        <f t="shared" si="208"/>
        <v/>
      </c>
    </row>
    <row r="4432" spans="2:42">
      <c r="B4432" s="834" t="str">
        <f t="shared" si="207"/>
        <v>|||</v>
      </c>
      <c r="H4432" s="835">
        <f t="shared" si="209"/>
        <v>31</v>
      </c>
      <c r="AP4432" s="831" t="str">
        <f t="shared" si="208"/>
        <v/>
      </c>
    </row>
    <row r="4433" spans="2:42">
      <c r="B4433" s="834" t="str">
        <f t="shared" si="207"/>
        <v>|||</v>
      </c>
      <c r="H4433" s="835">
        <f t="shared" si="209"/>
        <v>31</v>
      </c>
      <c r="AP4433" s="831" t="str">
        <f t="shared" si="208"/>
        <v/>
      </c>
    </row>
    <row r="4434" spans="2:42">
      <c r="B4434" s="834" t="str">
        <f t="shared" si="207"/>
        <v>|||</v>
      </c>
      <c r="H4434" s="835">
        <f t="shared" si="209"/>
        <v>31</v>
      </c>
      <c r="AP4434" s="831" t="str">
        <f t="shared" si="208"/>
        <v/>
      </c>
    </row>
    <row r="4435" spans="2:42">
      <c r="B4435" s="834" t="str">
        <f t="shared" si="207"/>
        <v>|||</v>
      </c>
      <c r="H4435" s="835">
        <f t="shared" si="209"/>
        <v>31</v>
      </c>
      <c r="AP4435" s="831" t="str">
        <f t="shared" si="208"/>
        <v/>
      </c>
    </row>
    <row r="4436" spans="2:42">
      <c r="B4436" s="834" t="str">
        <f t="shared" si="207"/>
        <v>|||</v>
      </c>
      <c r="H4436" s="835">
        <f t="shared" si="209"/>
        <v>31</v>
      </c>
      <c r="AP4436" s="831" t="str">
        <f t="shared" si="208"/>
        <v/>
      </c>
    </row>
    <row r="4437" spans="2:42">
      <c r="B4437" s="834" t="str">
        <f t="shared" si="207"/>
        <v>|||</v>
      </c>
      <c r="H4437" s="835">
        <f t="shared" si="209"/>
        <v>31</v>
      </c>
      <c r="AP4437" s="831" t="str">
        <f t="shared" si="208"/>
        <v/>
      </c>
    </row>
    <row r="4438" spans="2:42">
      <c r="B4438" s="834" t="str">
        <f t="shared" si="207"/>
        <v>|||</v>
      </c>
      <c r="H4438" s="835">
        <f t="shared" si="209"/>
        <v>31</v>
      </c>
      <c r="AP4438" s="831" t="str">
        <f t="shared" si="208"/>
        <v/>
      </c>
    </row>
    <row r="4439" spans="2:42">
      <c r="B4439" s="834" t="str">
        <f t="shared" si="207"/>
        <v>|||</v>
      </c>
      <c r="H4439" s="835">
        <f t="shared" si="209"/>
        <v>31</v>
      </c>
      <c r="AP4439" s="831" t="str">
        <f t="shared" si="208"/>
        <v/>
      </c>
    </row>
    <row r="4440" spans="2:42">
      <c r="B4440" s="834" t="str">
        <f t="shared" si="207"/>
        <v>|||</v>
      </c>
      <c r="H4440" s="835">
        <f t="shared" si="209"/>
        <v>31</v>
      </c>
      <c r="AP4440" s="831" t="str">
        <f t="shared" si="208"/>
        <v/>
      </c>
    </row>
    <row r="4441" spans="2:42">
      <c r="B4441" s="834" t="str">
        <f t="shared" si="207"/>
        <v>|||</v>
      </c>
      <c r="H4441" s="835">
        <f t="shared" si="209"/>
        <v>31</v>
      </c>
      <c r="AP4441" s="831" t="str">
        <f t="shared" si="208"/>
        <v/>
      </c>
    </row>
    <row r="4442" spans="2:42">
      <c r="B4442" s="834" t="str">
        <f t="shared" si="207"/>
        <v>|||</v>
      </c>
      <c r="H4442" s="835">
        <f t="shared" si="209"/>
        <v>31</v>
      </c>
      <c r="AP4442" s="831" t="str">
        <f t="shared" si="208"/>
        <v/>
      </c>
    </row>
    <row r="4443" spans="2:42">
      <c r="B4443" s="834" t="str">
        <f t="shared" si="207"/>
        <v>|||</v>
      </c>
      <c r="H4443" s="835">
        <f t="shared" si="209"/>
        <v>31</v>
      </c>
      <c r="AP4443" s="831" t="str">
        <f t="shared" si="208"/>
        <v/>
      </c>
    </row>
    <row r="4444" spans="2:42">
      <c r="B4444" s="834" t="str">
        <f t="shared" si="207"/>
        <v>|||</v>
      </c>
      <c r="H4444" s="835">
        <f t="shared" si="209"/>
        <v>31</v>
      </c>
      <c r="AP4444" s="831" t="str">
        <f t="shared" si="208"/>
        <v/>
      </c>
    </row>
    <row r="4445" spans="2:42">
      <c r="B4445" s="834" t="str">
        <f t="shared" si="207"/>
        <v>|||</v>
      </c>
      <c r="H4445" s="835">
        <f t="shared" si="209"/>
        <v>31</v>
      </c>
      <c r="AP4445" s="831" t="str">
        <f t="shared" si="208"/>
        <v/>
      </c>
    </row>
    <row r="4446" spans="2:42">
      <c r="B4446" s="834" t="str">
        <f t="shared" si="207"/>
        <v>|||</v>
      </c>
      <c r="H4446" s="835">
        <f t="shared" si="209"/>
        <v>31</v>
      </c>
      <c r="AP4446" s="831" t="str">
        <f t="shared" si="208"/>
        <v/>
      </c>
    </row>
    <row r="4447" spans="2:42">
      <c r="B4447" s="834" t="str">
        <f t="shared" si="207"/>
        <v>|||</v>
      </c>
      <c r="H4447" s="835">
        <f t="shared" si="209"/>
        <v>31</v>
      </c>
      <c r="AP4447" s="831" t="str">
        <f t="shared" si="208"/>
        <v/>
      </c>
    </row>
    <row r="4448" spans="2:42">
      <c r="B4448" s="834" t="str">
        <f t="shared" si="207"/>
        <v>|||</v>
      </c>
      <c r="H4448" s="835">
        <f t="shared" si="209"/>
        <v>31</v>
      </c>
      <c r="AP4448" s="831" t="str">
        <f t="shared" si="208"/>
        <v/>
      </c>
    </row>
    <row r="4449" spans="2:42">
      <c r="B4449" s="834" t="str">
        <f t="shared" si="207"/>
        <v>|||</v>
      </c>
      <c r="H4449" s="835">
        <f t="shared" si="209"/>
        <v>31</v>
      </c>
      <c r="AP4449" s="831" t="str">
        <f t="shared" si="208"/>
        <v/>
      </c>
    </row>
    <row r="4450" spans="2:42">
      <c r="B4450" s="834" t="str">
        <f t="shared" si="207"/>
        <v>|||</v>
      </c>
      <c r="H4450" s="835">
        <f t="shared" si="209"/>
        <v>31</v>
      </c>
      <c r="AP4450" s="831" t="str">
        <f t="shared" si="208"/>
        <v/>
      </c>
    </row>
    <row r="4451" spans="2:42">
      <c r="B4451" s="834" t="str">
        <f t="shared" si="207"/>
        <v>|||</v>
      </c>
      <c r="H4451" s="835">
        <f t="shared" si="209"/>
        <v>31</v>
      </c>
      <c r="AP4451" s="831" t="str">
        <f t="shared" si="208"/>
        <v/>
      </c>
    </row>
    <row r="4452" spans="2:42">
      <c r="B4452" s="834" t="str">
        <f t="shared" si="207"/>
        <v>|||</v>
      </c>
      <c r="H4452" s="835">
        <f t="shared" si="209"/>
        <v>31</v>
      </c>
      <c r="AP4452" s="831" t="str">
        <f t="shared" si="208"/>
        <v/>
      </c>
    </row>
    <row r="4453" spans="2:42">
      <c r="B4453" s="834" t="str">
        <f t="shared" si="207"/>
        <v>|||</v>
      </c>
      <c r="H4453" s="835">
        <f t="shared" si="209"/>
        <v>31</v>
      </c>
      <c r="AP4453" s="831" t="str">
        <f t="shared" si="208"/>
        <v/>
      </c>
    </row>
    <row r="4454" spans="2:42">
      <c r="B4454" s="834" t="str">
        <f t="shared" si="207"/>
        <v>|||</v>
      </c>
      <c r="H4454" s="835">
        <f t="shared" si="209"/>
        <v>31</v>
      </c>
      <c r="AP4454" s="831" t="str">
        <f t="shared" si="208"/>
        <v/>
      </c>
    </row>
    <row r="4455" spans="2:42">
      <c r="B4455" s="834" t="str">
        <f t="shared" si="207"/>
        <v>|||</v>
      </c>
      <c r="H4455" s="835">
        <f t="shared" si="209"/>
        <v>31</v>
      </c>
      <c r="AP4455" s="831" t="str">
        <f t="shared" si="208"/>
        <v/>
      </c>
    </row>
    <row r="4456" spans="2:42">
      <c r="B4456" s="834" t="str">
        <f t="shared" si="207"/>
        <v>|||</v>
      </c>
      <c r="H4456" s="835">
        <f t="shared" si="209"/>
        <v>31</v>
      </c>
      <c r="AP4456" s="831" t="str">
        <f t="shared" si="208"/>
        <v/>
      </c>
    </row>
    <row r="4457" spans="2:42">
      <c r="B4457" s="834" t="str">
        <f t="shared" si="207"/>
        <v>|||</v>
      </c>
      <c r="H4457" s="835">
        <f t="shared" si="209"/>
        <v>31</v>
      </c>
      <c r="AP4457" s="831" t="str">
        <f t="shared" si="208"/>
        <v/>
      </c>
    </row>
    <row r="4458" spans="2:42">
      <c r="B4458" s="834" t="str">
        <f t="shared" si="207"/>
        <v>|||</v>
      </c>
      <c r="H4458" s="835">
        <f t="shared" si="209"/>
        <v>31</v>
      </c>
      <c r="AP4458" s="831" t="str">
        <f t="shared" si="208"/>
        <v/>
      </c>
    </row>
    <row r="4459" spans="2:42">
      <c r="B4459" s="834" t="str">
        <f t="shared" si="207"/>
        <v>|||</v>
      </c>
      <c r="H4459" s="835">
        <f t="shared" si="209"/>
        <v>31</v>
      </c>
      <c r="AP4459" s="831" t="str">
        <f t="shared" si="208"/>
        <v/>
      </c>
    </row>
    <row r="4460" spans="2:42">
      <c r="B4460" s="834" t="str">
        <f t="shared" si="207"/>
        <v>|||</v>
      </c>
      <c r="H4460" s="835">
        <f t="shared" si="209"/>
        <v>31</v>
      </c>
      <c r="AP4460" s="831" t="str">
        <f t="shared" si="208"/>
        <v/>
      </c>
    </row>
    <row r="4461" spans="2:42">
      <c r="B4461" s="834" t="str">
        <f t="shared" si="207"/>
        <v>|||</v>
      </c>
      <c r="H4461" s="835">
        <f t="shared" si="209"/>
        <v>31</v>
      </c>
      <c r="AP4461" s="831" t="str">
        <f t="shared" si="208"/>
        <v/>
      </c>
    </row>
    <row r="4462" spans="2:42">
      <c r="B4462" s="834" t="str">
        <f t="shared" si="207"/>
        <v>|||</v>
      </c>
      <c r="H4462" s="835">
        <f t="shared" si="209"/>
        <v>31</v>
      </c>
      <c r="AP4462" s="831" t="str">
        <f t="shared" si="208"/>
        <v/>
      </c>
    </row>
    <row r="4463" spans="2:42">
      <c r="B4463" s="834" t="str">
        <f t="shared" si="207"/>
        <v>|||</v>
      </c>
      <c r="H4463" s="835">
        <f t="shared" si="209"/>
        <v>31</v>
      </c>
      <c r="AP4463" s="831" t="str">
        <f t="shared" si="208"/>
        <v/>
      </c>
    </row>
    <row r="4464" spans="2:42">
      <c r="B4464" s="834" t="str">
        <f t="shared" si="207"/>
        <v>|||</v>
      </c>
      <c r="H4464" s="835">
        <f t="shared" si="209"/>
        <v>31</v>
      </c>
      <c r="AP4464" s="831" t="str">
        <f t="shared" si="208"/>
        <v/>
      </c>
    </row>
    <row r="4465" spans="2:42">
      <c r="B4465" s="834" t="str">
        <f t="shared" si="207"/>
        <v>|||</v>
      </c>
      <c r="H4465" s="835">
        <f t="shared" si="209"/>
        <v>31</v>
      </c>
      <c r="AP4465" s="831" t="str">
        <f t="shared" si="208"/>
        <v/>
      </c>
    </row>
    <row r="4466" spans="2:42">
      <c r="B4466" s="834" t="str">
        <f t="shared" si="207"/>
        <v>|||</v>
      </c>
      <c r="H4466" s="835">
        <f t="shared" si="209"/>
        <v>31</v>
      </c>
      <c r="AP4466" s="831" t="str">
        <f t="shared" si="208"/>
        <v/>
      </c>
    </row>
    <row r="4467" spans="2:42">
      <c r="B4467" s="834" t="str">
        <f t="shared" si="207"/>
        <v>|||</v>
      </c>
      <c r="H4467" s="835">
        <f t="shared" si="209"/>
        <v>31</v>
      </c>
      <c r="AP4467" s="831" t="str">
        <f t="shared" si="208"/>
        <v/>
      </c>
    </row>
    <row r="4468" spans="2:42">
      <c r="B4468" s="834" t="str">
        <f t="shared" si="207"/>
        <v>|||</v>
      </c>
      <c r="H4468" s="835">
        <f t="shared" si="209"/>
        <v>31</v>
      </c>
      <c r="AP4468" s="831" t="str">
        <f t="shared" si="208"/>
        <v/>
      </c>
    </row>
    <row r="4469" spans="2:42">
      <c r="B4469" s="834" t="str">
        <f t="shared" si="207"/>
        <v>|||</v>
      </c>
      <c r="H4469" s="835">
        <f t="shared" si="209"/>
        <v>31</v>
      </c>
      <c r="AP4469" s="831" t="str">
        <f t="shared" si="208"/>
        <v/>
      </c>
    </row>
    <row r="4470" spans="2:42">
      <c r="B4470" s="834" t="str">
        <f t="shared" si="207"/>
        <v>|||</v>
      </c>
      <c r="H4470" s="835">
        <f t="shared" si="209"/>
        <v>31</v>
      </c>
      <c r="AP4470" s="831" t="str">
        <f t="shared" si="208"/>
        <v/>
      </c>
    </row>
    <row r="4471" spans="2:42">
      <c r="B4471" s="834" t="str">
        <f t="shared" si="207"/>
        <v>|||</v>
      </c>
      <c r="H4471" s="835">
        <f t="shared" si="209"/>
        <v>31</v>
      </c>
      <c r="AP4471" s="831" t="str">
        <f t="shared" si="208"/>
        <v/>
      </c>
    </row>
    <row r="4472" spans="2:42">
      <c r="B4472" s="834" t="str">
        <f t="shared" si="207"/>
        <v>|||</v>
      </c>
      <c r="H4472" s="835">
        <f t="shared" si="209"/>
        <v>31</v>
      </c>
      <c r="AP4472" s="831" t="str">
        <f t="shared" si="208"/>
        <v/>
      </c>
    </row>
    <row r="4473" spans="2:42">
      <c r="B4473" s="834" t="str">
        <f t="shared" si="207"/>
        <v>|||</v>
      </c>
      <c r="H4473" s="835">
        <f t="shared" si="209"/>
        <v>31</v>
      </c>
      <c r="AP4473" s="831" t="str">
        <f t="shared" si="208"/>
        <v/>
      </c>
    </row>
    <row r="4474" spans="2:42">
      <c r="B4474" s="834" t="str">
        <f t="shared" si="207"/>
        <v>|||</v>
      </c>
      <c r="H4474" s="835">
        <f t="shared" si="209"/>
        <v>31</v>
      </c>
      <c r="AP4474" s="831" t="str">
        <f t="shared" si="208"/>
        <v/>
      </c>
    </row>
    <row r="4475" spans="2:42">
      <c r="B4475" s="834" t="str">
        <f t="shared" si="207"/>
        <v>|||</v>
      </c>
      <c r="H4475" s="835">
        <f t="shared" si="209"/>
        <v>31</v>
      </c>
      <c r="AP4475" s="831" t="str">
        <f t="shared" si="208"/>
        <v/>
      </c>
    </row>
    <row r="4476" spans="2:42">
      <c r="B4476" s="834" t="str">
        <f t="shared" si="207"/>
        <v>|||</v>
      </c>
      <c r="H4476" s="835">
        <f t="shared" si="209"/>
        <v>31</v>
      </c>
      <c r="AP4476" s="831" t="str">
        <f t="shared" si="208"/>
        <v/>
      </c>
    </row>
    <row r="4477" spans="2:42">
      <c r="B4477" s="834" t="str">
        <f t="shared" si="207"/>
        <v>|||</v>
      </c>
      <c r="H4477" s="835">
        <f t="shared" si="209"/>
        <v>31</v>
      </c>
      <c r="AP4477" s="831" t="str">
        <f t="shared" si="208"/>
        <v/>
      </c>
    </row>
    <row r="4478" spans="2:42">
      <c r="B4478" s="834" t="str">
        <f t="shared" si="207"/>
        <v>|||</v>
      </c>
      <c r="H4478" s="835">
        <f t="shared" si="209"/>
        <v>31</v>
      </c>
      <c r="AP4478" s="831" t="str">
        <f t="shared" si="208"/>
        <v/>
      </c>
    </row>
    <row r="4479" spans="2:42">
      <c r="B4479" s="834" t="str">
        <f t="shared" si="207"/>
        <v>|||</v>
      </c>
      <c r="H4479" s="835">
        <f t="shared" si="209"/>
        <v>31</v>
      </c>
      <c r="AP4479" s="831" t="str">
        <f t="shared" si="208"/>
        <v/>
      </c>
    </row>
    <row r="4480" spans="2:42">
      <c r="B4480" s="834" t="str">
        <f t="shared" si="207"/>
        <v>|||</v>
      </c>
      <c r="H4480" s="835">
        <f t="shared" si="209"/>
        <v>31</v>
      </c>
      <c r="AP4480" s="831" t="str">
        <f t="shared" si="208"/>
        <v/>
      </c>
    </row>
    <row r="4481" spans="2:42">
      <c r="B4481" s="834" t="str">
        <f t="shared" si="207"/>
        <v>|||</v>
      </c>
      <c r="H4481" s="835">
        <f t="shared" si="209"/>
        <v>31</v>
      </c>
      <c r="AP4481" s="831" t="str">
        <f t="shared" si="208"/>
        <v/>
      </c>
    </row>
    <row r="4482" spans="2:42">
      <c r="B4482" s="834" t="str">
        <f t="shared" si="207"/>
        <v>|||</v>
      </c>
      <c r="H4482" s="835">
        <f t="shared" si="209"/>
        <v>31</v>
      </c>
      <c r="AP4482" s="831" t="str">
        <f t="shared" si="208"/>
        <v/>
      </c>
    </row>
    <row r="4483" spans="2:42">
      <c r="B4483" s="834" t="str">
        <f t="shared" ref="B4483:B4546" si="210">C4483&amp;"|"&amp;D4483&amp;"|"&amp;E4483&amp;"|"&amp;F4483</f>
        <v>|||</v>
      </c>
      <c r="H4483" s="835">
        <f t="shared" si="209"/>
        <v>31</v>
      </c>
      <c r="AP4483" s="831" t="str">
        <f t="shared" ref="AP4483:AP4546" si="211">IF(AX4483&lt;&gt;"",IF(OR(AX4483=3,AX4483=4),"Equity","Debt"),"")</f>
        <v/>
      </c>
    </row>
    <row r="4484" spans="2:42">
      <c r="B4484" s="834" t="str">
        <f t="shared" si="210"/>
        <v>|||</v>
      </c>
      <c r="H4484" s="835">
        <f t="shared" ref="H4484:H4547" si="212">EOMONTH(L4484,0)</f>
        <v>31</v>
      </c>
      <c r="AP4484" s="831" t="str">
        <f t="shared" si="211"/>
        <v/>
      </c>
    </row>
    <row r="4485" spans="2:42">
      <c r="B4485" s="834" t="str">
        <f t="shared" si="210"/>
        <v>|||</v>
      </c>
      <c r="H4485" s="835">
        <f t="shared" si="212"/>
        <v>31</v>
      </c>
      <c r="AP4485" s="831" t="str">
        <f t="shared" si="211"/>
        <v/>
      </c>
    </row>
    <row r="4486" spans="2:42">
      <c r="B4486" s="834" t="str">
        <f t="shared" si="210"/>
        <v>|||</v>
      </c>
      <c r="H4486" s="835">
        <f t="shared" si="212"/>
        <v>31</v>
      </c>
      <c r="AP4486" s="831" t="str">
        <f t="shared" si="211"/>
        <v/>
      </c>
    </row>
    <row r="4487" spans="2:42">
      <c r="B4487" s="834" t="str">
        <f t="shared" si="210"/>
        <v>|||</v>
      </c>
      <c r="H4487" s="835">
        <f t="shared" si="212"/>
        <v>31</v>
      </c>
      <c r="AP4487" s="831" t="str">
        <f t="shared" si="211"/>
        <v/>
      </c>
    </row>
    <row r="4488" spans="2:42">
      <c r="B4488" s="834" t="str">
        <f t="shared" si="210"/>
        <v>|||</v>
      </c>
      <c r="H4488" s="835">
        <f t="shared" si="212"/>
        <v>31</v>
      </c>
      <c r="AP4488" s="831" t="str">
        <f t="shared" si="211"/>
        <v/>
      </c>
    </row>
    <row r="4489" spans="2:42">
      <c r="B4489" s="834" t="str">
        <f t="shared" si="210"/>
        <v>|||</v>
      </c>
      <c r="H4489" s="835">
        <f t="shared" si="212"/>
        <v>31</v>
      </c>
      <c r="AP4489" s="831" t="str">
        <f t="shared" si="211"/>
        <v/>
      </c>
    </row>
    <row r="4490" spans="2:42">
      <c r="B4490" s="834" t="str">
        <f t="shared" si="210"/>
        <v>|||</v>
      </c>
      <c r="H4490" s="835">
        <f t="shared" si="212"/>
        <v>31</v>
      </c>
      <c r="AP4490" s="831" t="str">
        <f t="shared" si="211"/>
        <v/>
      </c>
    </row>
    <row r="4491" spans="2:42">
      <c r="B4491" s="834" t="str">
        <f t="shared" si="210"/>
        <v>|||</v>
      </c>
      <c r="H4491" s="835">
        <f t="shared" si="212"/>
        <v>31</v>
      </c>
      <c r="AP4491" s="831" t="str">
        <f t="shared" si="211"/>
        <v/>
      </c>
    </row>
    <row r="4492" spans="2:42">
      <c r="B4492" s="834" t="str">
        <f t="shared" si="210"/>
        <v>|||</v>
      </c>
      <c r="H4492" s="835">
        <f t="shared" si="212"/>
        <v>31</v>
      </c>
      <c r="AP4492" s="831" t="str">
        <f t="shared" si="211"/>
        <v/>
      </c>
    </row>
    <row r="4493" spans="2:42">
      <c r="B4493" s="834" t="str">
        <f t="shared" si="210"/>
        <v>|||</v>
      </c>
      <c r="H4493" s="835">
        <f t="shared" si="212"/>
        <v>31</v>
      </c>
      <c r="AP4493" s="831" t="str">
        <f t="shared" si="211"/>
        <v/>
      </c>
    </row>
    <row r="4494" spans="2:42">
      <c r="B4494" s="834" t="str">
        <f t="shared" si="210"/>
        <v>|||</v>
      </c>
      <c r="H4494" s="835">
        <f t="shared" si="212"/>
        <v>31</v>
      </c>
      <c r="AP4494" s="831" t="str">
        <f t="shared" si="211"/>
        <v/>
      </c>
    </row>
    <row r="4495" spans="2:42">
      <c r="B4495" s="834" t="str">
        <f t="shared" si="210"/>
        <v>|||</v>
      </c>
      <c r="H4495" s="835">
        <f t="shared" si="212"/>
        <v>31</v>
      </c>
      <c r="AP4495" s="831" t="str">
        <f t="shared" si="211"/>
        <v/>
      </c>
    </row>
    <row r="4496" spans="2:42">
      <c r="B4496" s="834" t="str">
        <f t="shared" si="210"/>
        <v>|||</v>
      </c>
      <c r="H4496" s="835">
        <f t="shared" si="212"/>
        <v>31</v>
      </c>
      <c r="AP4496" s="831" t="str">
        <f t="shared" si="211"/>
        <v/>
      </c>
    </row>
    <row r="4497" spans="2:42">
      <c r="B4497" s="834" t="str">
        <f t="shared" si="210"/>
        <v>|||</v>
      </c>
      <c r="H4497" s="835">
        <f t="shared" si="212"/>
        <v>31</v>
      </c>
      <c r="AP4497" s="831" t="str">
        <f t="shared" si="211"/>
        <v/>
      </c>
    </row>
    <row r="4498" spans="2:42">
      <c r="B4498" s="834" t="str">
        <f t="shared" si="210"/>
        <v>|||</v>
      </c>
      <c r="H4498" s="835">
        <f t="shared" si="212"/>
        <v>31</v>
      </c>
      <c r="AP4498" s="831" t="str">
        <f t="shared" si="211"/>
        <v/>
      </c>
    </row>
    <row r="4499" spans="2:42">
      <c r="B4499" s="834" t="str">
        <f t="shared" si="210"/>
        <v>|||</v>
      </c>
      <c r="H4499" s="835">
        <f t="shared" si="212"/>
        <v>31</v>
      </c>
      <c r="AP4499" s="831" t="str">
        <f t="shared" si="211"/>
        <v/>
      </c>
    </row>
    <row r="4500" spans="2:42">
      <c r="B4500" s="834" t="str">
        <f t="shared" si="210"/>
        <v>|||</v>
      </c>
      <c r="H4500" s="835">
        <f t="shared" si="212"/>
        <v>31</v>
      </c>
      <c r="AP4500" s="831" t="str">
        <f t="shared" si="211"/>
        <v/>
      </c>
    </row>
    <row r="4501" spans="2:42">
      <c r="B4501" s="834" t="str">
        <f t="shared" si="210"/>
        <v>|||</v>
      </c>
      <c r="H4501" s="835">
        <f t="shared" si="212"/>
        <v>31</v>
      </c>
      <c r="AP4501" s="831" t="str">
        <f t="shared" si="211"/>
        <v/>
      </c>
    </row>
    <row r="4502" spans="2:42">
      <c r="B4502" s="834" t="str">
        <f t="shared" si="210"/>
        <v>|||</v>
      </c>
      <c r="H4502" s="835">
        <f t="shared" si="212"/>
        <v>31</v>
      </c>
      <c r="AP4502" s="831" t="str">
        <f t="shared" si="211"/>
        <v/>
      </c>
    </row>
    <row r="4503" spans="2:42">
      <c r="B4503" s="834" t="str">
        <f t="shared" si="210"/>
        <v>|||</v>
      </c>
      <c r="H4503" s="835">
        <f t="shared" si="212"/>
        <v>31</v>
      </c>
      <c r="AP4503" s="831" t="str">
        <f t="shared" si="211"/>
        <v/>
      </c>
    </row>
    <row r="4504" spans="2:42">
      <c r="B4504" s="834" t="str">
        <f t="shared" si="210"/>
        <v>|||</v>
      </c>
      <c r="H4504" s="835">
        <f t="shared" si="212"/>
        <v>31</v>
      </c>
      <c r="AP4504" s="831" t="str">
        <f t="shared" si="211"/>
        <v/>
      </c>
    </row>
    <row r="4505" spans="2:42">
      <c r="B4505" s="834" t="str">
        <f t="shared" si="210"/>
        <v>|||</v>
      </c>
      <c r="H4505" s="835">
        <f t="shared" si="212"/>
        <v>31</v>
      </c>
      <c r="AP4505" s="831" t="str">
        <f t="shared" si="211"/>
        <v/>
      </c>
    </row>
    <row r="4506" spans="2:42">
      <c r="B4506" s="834" t="str">
        <f t="shared" si="210"/>
        <v>|||</v>
      </c>
      <c r="H4506" s="835">
        <f t="shared" si="212"/>
        <v>31</v>
      </c>
      <c r="AP4506" s="831" t="str">
        <f t="shared" si="211"/>
        <v/>
      </c>
    </row>
    <row r="4507" spans="2:42">
      <c r="B4507" s="834" t="str">
        <f t="shared" si="210"/>
        <v>|||</v>
      </c>
      <c r="H4507" s="835">
        <f t="shared" si="212"/>
        <v>31</v>
      </c>
      <c r="AP4507" s="831" t="str">
        <f t="shared" si="211"/>
        <v/>
      </c>
    </row>
    <row r="4508" spans="2:42">
      <c r="B4508" s="834" t="str">
        <f t="shared" si="210"/>
        <v>|||</v>
      </c>
      <c r="H4508" s="835">
        <f t="shared" si="212"/>
        <v>31</v>
      </c>
      <c r="AP4508" s="831" t="str">
        <f t="shared" si="211"/>
        <v/>
      </c>
    </row>
    <row r="4509" spans="2:42">
      <c r="B4509" s="834" t="str">
        <f t="shared" si="210"/>
        <v>|||</v>
      </c>
      <c r="H4509" s="835">
        <f t="shared" si="212"/>
        <v>31</v>
      </c>
      <c r="AP4509" s="831" t="str">
        <f t="shared" si="211"/>
        <v/>
      </c>
    </row>
    <row r="4510" spans="2:42">
      <c r="B4510" s="834" t="str">
        <f t="shared" si="210"/>
        <v>|||</v>
      </c>
      <c r="H4510" s="835">
        <f t="shared" si="212"/>
        <v>31</v>
      </c>
      <c r="AP4510" s="831" t="str">
        <f t="shared" si="211"/>
        <v/>
      </c>
    </row>
    <row r="4511" spans="2:42">
      <c r="B4511" s="834" t="str">
        <f t="shared" si="210"/>
        <v>|||</v>
      </c>
      <c r="H4511" s="835">
        <f t="shared" si="212"/>
        <v>31</v>
      </c>
      <c r="AP4511" s="831" t="str">
        <f t="shared" si="211"/>
        <v/>
      </c>
    </row>
    <row r="4512" spans="2:42">
      <c r="B4512" s="834" t="str">
        <f t="shared" si="210"/>
        <v>|||</v>
      </c>
      <c r="H4512" s="835">
        <f t="shared" si="212"/>
        <v>31</v>
      </c>
      <c r="AP4512" s="831" t="str">
        <f t="shared" si="211"/>
        <v/>
      </c>
    </row>
    <row r="4513" spans="2:42">
      <c r="B4513" s="834" t="str">
        <f t="shared" si="210"/>
        <v>|||</v>
      </c>
      <c r="H4513" s="835">
        <f t="shared" si="212"/>
        <v>31</v>
      </c>
      <c r="AP4513" s="831" t="str">
        <f t="shared" si="211"/>
        <v/>
      </c>
    </row>
    <row r="4514" spans="2:42">
      <c r="B4514" s="834" t="str">
        <f t="shared" si="210"/>
        <v>|||</v>
      </c>
      <c r="H4514" s="835">
        <f t="shared" si="212"/>
        <v>31</v>
      </c>
      <c r="AP4514" s="831" t="str">
        <f t="shared" si="211"/>
        <v/>
      </c>
    </row>
    <row r="4515" spans="2:42">
      <c r="B4515" s="834" t="str">
        <f t="shared" si="210"/>
        <v>|||</v>
      </c>
      <c r="H4515" s="835">
        <f t="shared" si="212"/>
        <v>31</v>
      </c>
      <c r="AP4515" s="831" t="str">
        <f t="shared" si="211"/>
        <v/>
      </c>
    </row>
    <row r="4516" spans="2:42">
      <c r="B4516" s="834" t="str">
        <f t="shared" si="210"/>
        <v>|||</v>
      </c>
      <c r="H4516" s="835">
        <f t="shared" si="212"/>
        <v>31</v>
      </c>
      <c r="AP4516" s="831" t="str">
        <f t="shared" si="211"/>
        <v/>
      </c>
    </row>
    <row r="4517" spans="2:42">
      <c r="B4517" s="834" t="str">
        <f t="shared" si="210"/>
        <v>|||</v>
      </c>
      <c r="H4517" s="835">
        <f t="shared" si="212"/>
        <v>31</v>
      </c>
      <c r="AP4517" s="831" t="str">
        <f t="shared" si="211"/>
        <v/>
      </c>
    </row>
    <row r="4518" spans="2:42">
      <c r="B4518" s="834" t="str">
        <f t="shared" si="210"/>
        <v>|||</v>
      </c>
      <c r="H4518" s="835">
        <f t="shared" si="212"/>
        <v>31</v>
      </c>
      <c r="AP4518" s="831" t="str">
        <f t="shared" si="211"/>
        <v/>
      </c>
    </row>
    <row r="4519" spans="2:42">
      <c r="B4519" s="834" t="str">
        <f t="shared" si="210"/>
        <v>|||</v>
      </c>
      <c r="H4519" s="835">
        <f t="shared" si="212"/>
        <v>31</v>
      </c>
      <c r="AP4519" s="831" t="str">
        <f t="shared" si="211"/>
        <v/>
      </c>
    </row>
    <row r="4520" spans="2:42">
      <c r="B4520" s="834" t="str">
        <f t="shared" si="210"/>
        <v>|||</v>
      </c>
      <c r="H4520" s="835">
        <f t="shared" si="212"/>
        <v>31</v>
      </c>
      <c r="AP4520" s="831" t="str">
        <f t="shared" si="211"/>
        <v/>
      </c>
    </row>
    <row r="4521" spans="2:42">
      <c r="B4521" s="834" t="str">
        <f t="shared" si="210"/>
        <v>|||</v>
      </c>
      <c r="H4521" s="835">
        <f t="shared" si="212"/>
        <v>31</v>
      </c>
      <c r="AP4521" s="831" t="str">
        <f t="shared" si="211"/>
        <v/>
      </c>
    </row>
    <row r="4522" spans="2:42">
      <c r="B4522" s="834" t="str">
        <f t="shared" si="210"/>
        <v>|||</v>
      </c>
      <c r="H4522" s="835">
        <f t="shared" si="212"/>
        <v>31</v>
      </c>
      <c r="AP4522" s="831" t="str">
        <f t="shared" si="211"/>
        <v/>
      </c>
    </row>
    <row r="4523" spans="2:42">
      <c r="B4523" s="834" t="str">
        <f t="shared" si="210"/>
        <v>|||</v>
      </c>
      <c r="H4523" s="835">
        <f t="shared" si="212"/>
        <v>31</v>
      </c>
      <c r="AP4523" s="831" t="str">
        <f t="shared" si="211"/>
        <v/>
      </c>
    </row>
    <row r="4524" spans="2:42">
      <c r="B4524" s="834" t="str">
        <f t="shared" si="210"/>
        <v>|||</v>
      </c>
      <c r="H4524" s="835">
        <f t="shared" si="212"/>
        <v>31</v>
      </c>
      <c r="AP4524" s="831" t="str">
        <f t="shared" si="211"/>
        <v/>
      </c>
    </row>
    <row r="4525" spans="2:42">
      <c r="B4525" s="834" t="str">
        <f t="shared" si="210"/>
        <v>|||</v>
      </c>
      <c r="H4525" s="835">
        <f t="shared" si="212"/>
        <v>31</v>
      </c>
      <c r="AP4525" s="831" t="str">
        <f t="shared" si="211"/>
        <v/>
      </c>
    </row>
    <row r="4526" spans="2:42">
      <c r="B4526" s="834" t="str">
        <f t="shared" si="210"/>
        <v>|||</v>
      </c>
      <c r="H4526" s="835">
        <f t="shared" si="212"/>
        <v>31</v>
      </c>
      <c r="AP4526" s="831" t="str">
        <f t="shared" si="211"/>
        <v/>
      </c>
    </row>
    <row r="4527" spans="2:42">
      <c r="B4527" s="834" t="str">
        <f t="shared" si="210"/>
        <v>|||</v>
      </c>
      <c r="H4527" s="835">
        <f t="shared" si="212"/>
        <v>31</v>
      </c>
      <c r="AP4527" s="831" t="str">
        <f t="shared" si="211"/>
        <v/>
      </c>
    </row>
    <row r="4528" spans="2:42">
      <c r="B4528" s="834" t="str">
        <f t="shared" si="210"/>
        <v>|||</v>
      </c>
      <c r="H4528" s="835">
        <f t="shared" si="212"/>
        <v>31</v>
      </c>
      <c r="AP4528" s="831" t="str">
        <f t="shared" si="211"/>
        <v/>
      </c>
    </row>
    <row r="4529" spans="2:42">
      <c r="B4529" s="834" t="str">
        <f t="shared" si="210"/>
        <v>|||</v>
      </c>
      <c r="H4529" s="835">
        <f t="shared" si="212"/>
        <v>31</v>
      </c>
      <c r="AP4529" s="831" t="str">
        <f t="shared" si="211"/>
        <v/>
      </c>
    </row>
    <row r="4530" spans="2:42">
      <c r="B4530" s="834" t="str">
        <f t="shared" si="210"/>
        <v>|||</v>
      </c>
      <c r="H4530" s="835">
        <f t="shared" si="212"/>
        <v>31</v>
      </c>
      <c r="AP4530" s="831" t="str">
        <f t="shared" si="211"/>
        <v/>
      </c>
    </row>
    <row r="4531" spans="2:42">
      <c r="B4531" s="834" t="str">
        <f t="shared" si="210"/>
        <v>|||</v>
      </c>
      <c r="H4531" s="835">
        <f t="shared" si="212"/>
        <v>31</v>
      </c>
      <c r="AP4531" s="831" t="str">
        <f t="shared" si="211"/>
        <v/>
      </c>
    </row>
    <row r="4532" spans="2:42">
      <c r="B4532" s="834" t="str">
        <f t="shared" si="210"/>
        <v>|||</v>
      </c>
      <c r="H4532" s="835">
        <f t="shared" si="212"/>
        <v>31</v>
      </c>
      <c r="AP4532" s="831" t="str">
        <f t="shared" si="211"/>
        <v/>
      </c>
    </row>
    <row r="4533" spans="2:42">
      <c r="B4533" s="834" t="str">
        <f t="shared" si="210"/>
        <v>|||</v>
      </c>
      <c r="H4533" s="835">
        <f t="shared" si="212"/>
        <v>31</v>
      </c>
      <c r="AP4533" s="831" t="str">
        <f t="shared" si="211"/>
        <v/>
      </c>
    </row>
    <row r="4534" spans="2:42">
      <c r="B4534" s="834" t="str">
        <f t="shared" si="210"/>
        <v>|||</v>
      </c>
      <c r="H4534" s="835">
        <f t="shared" si="212"/>
        <v>31</v>
      </c>
      <c r="AP4534" s="831" t="str">
        <f t="shared" si="211"/>
        <v/>
      </c>
    </row>
    <row r="4535" spans="2:42">
      <c r="B4535" s="834" t="str">
        <f t="shared" si="210"/>
        <v>|||</v>
      </c>
      <c r="H4535" s="835">
        <f t="shared" si="212"/>
        <v>31</v>
      </c>
      <c r="AP4535" s="831" t="str">
        <f t="shared" si="211"/>
        <v/>
      </c>
    </row>
    <row r="4536" spans="2:42">
      <c r="B4536" s="834" t="str">
        <f t="shared" si="210"/>
        <v>|||</v>
      </c>
      <c r="H4536" s="835">
        <f t="shared" si="212"/>
        <v>31</v>
      </c>
      <c r="AP4536" s="831" t="str">
        <f t="shared" si="211"/>
        <v/>
      </c>
    </row>
    <row r="4537" spans="2:42">
      <c r="B4537" s="834" t="str">
        <f t="shared" si="210"/>
        <v>|||</v>
      </c>
      <c r="H4537" s="835">
        <f t="shared" si="212"/>
        <v>31</v>
      </c>
      <c r="AP4537" s="831" t="str">
        <f t="shared" si="211"/>
        <v/>
      </c>
    </row>
    <row r="4538" spans="2:42">
      <c r="B4538" s="834" t="str">
        <f t="shared" si="210"/>
        <v>|||</v>
      </c>
      <c r="H4538" s="835">
        <f t="shared" si="212"/>
        <v>31</v>
      </c>
      <c r="AP4538" s="831" t="str">
        <f t="shared" si="211"/>
        <v/>
      </c>
    </row>
    <row r="4539" spans="2:42">
      <c r="B4539" s="834" t="str">
        <f t="shared" si="210"/>
        <v>|||</v>
      </c>
      <c r="H4539" s="835">
        <f t="shared" si="212"/>
        <v>31</v>
      </c>
      <c r="AP4539" s="831" t="str">
        <f t="shared" si="211"/>
        <v/>
      </c>
    </row>
    <row r="4540" spans="2:42">
      <c r="B4540" s="834" t="str">
        <f t="shared" si="210"/>
        <v>|||</v>
      </c>
      <c r="H4540" s="835">
        <f t="shared" si="212"/>
        <v>31</v>
      </c>
      <c r="AP4540" s="831" t="str">
        <f t="shared" si="211"/>
        <v/>
      </c>
    </row>
    <row r="4541" spans="2:42">
      <c r="B4541" s="834" t="str">
        <f t="shared" si="210"/>
        <v>|||</v>
      </c>
      <c r="H4541" s="835">
        <f t="shared" si="212"/>
        <v>31</v>
      </c>
      <c r="AP4541" s="831" t="str">
        <f t="shared" si="211"/>
        <v/>
      </c>
    </row>
    <row r="4542" spans="2:42">
      <c r="B4542" s="834" t="str">
        <f t="shared" si="210"/>
        <v>|||</v>
      </c>
      <c r="H4542" s="835">
        <f t="shared" si="212"/>
        <v>31</v>
      </c>
      <c r="AP4542" s="831" t="str">
        <f t="shared" si="211"/>
        <v/>
      </c>
    </row>
    <row r="4543" spans="2:42">
      <c r="B4543" s="834" t="str">
        <f t="shared" si="210"/>
        <v>|||</v>
      </c>
      <c r="H4543" s="835">
        <f t="shared" si="212"/>
        <v>31</v>
      </c>
      <c r="AP4543" s="831" t="str">
        <f t="shared" si="211"/>
        <v/>
      </c>
    </row>
    <row r="4544" spans="2:42">
      <c r="B4544" s="834" t="str">
        <f t="shared" si="210"/>
        <v>|||</v>
      </c>
      <c r="H4544" s="835">
        <f t="shared" si="212"/>
        <v>31</v>
      </c>
      <c r="AP4544" s="831" t="str">
        <f t="shared" si="211"/>
        <v/>
      </c>
    </row>
    <row r="4545" spans="2:42">
      <c r="B4545" s="834" t="str">
        <f t="shared" si="210"/>
        <v>|||</v>
      </c>
      <c r="H4545" s="835">
        <f t="shared" si="212"/>
        <v>31</v>
      </c>
      <c r="AP4545" s="831" t="str">
        <f t="shared" si="211"/>
        <v/>
      </c>
    </row>
    <row r="4546" spans="2:42">
      <c r="B4546" s="834" t="str">
        <f t="shared" si="210"/>
        <v>|||</v>
      </c>
      <c r="H4546" s="835">
        <f t="shared" si="212"/>
        <v>31</v>
      </c>
      <c r="AP4546" s="831" t="str">
        <f t="shared" si="211"/>
        <v/>
      </c>
    </row>
    <row r="4547" spans="2:42">
      <c r="B4547" s="834" t="str">
        <f t="shared" ref="B4547:B4610" si="213">C4547&amp;"|"&amp;D4547&amp;"|"&amp;E4547&amp;"|"&amp;F4547</f>
        <v>|||</v>
      </c>
      <c r="H4547" s="835">
        <f t="shared" si="212"/>
        <v>31</v>
      </c>
      <c r="AP4547" s="831" t="str">
        <f t="shared" ref="AP4547:AP4610" si="214">IF(AX4547&lt;&gt;"",IF(OR(AX4547=3,AX4547=4),"Equity","Debt"),"")</f>
        <v/>
      </c>
    </row>
    <row r="4548" spans="2:42">
      <c r="B4548" s="834" t="str">
        <f t="shared" si="213"/>
        <v>|||</v>
      </c>
      <c r="H4548" s="835">
        <f t="shared" ref="H4548:H4611" si="215">EOMONTH(L4548,0)</f>
        <v>31</v>
      </c>
      <c r="AP4548" s="831" t="str">
        <f t="shared" si="214"/>
        <v/>
      </c>
    </row>
    <row r="4549" spans="2:42">
      <c r="B4549" s="834" t="str">
        <f t="shared" si="213"/>
        <v>|||</v>
      </c>
      <c r="H4549" s="835">
        <f t="shared" si="215"/>
        <v>31</v>
      </c>
      <c r="AP4549" s="831" t="str">
        <f t="shared" si="214"/>
        <v/>
      </c>
    </row>
    <row r="4550" spans="2:42">
      <c r="B4550" s="834" t="str">
        <f t="shared" si="213"/>
        <v>|||</v>
      </c>
      <c r="H4550" s="835">
        <f t="shared" si="215"/>
        <v>31</v>
      </c>
      <c r="AP4550" s="831" t="str">
        <f t="shared" si="214"/>
        <v/>
      </c>
    </row>
    <row r="4551" spans="2:42">
      <c r="B4551" s="834" t="str">
        <f t="shared" si="213"/>
        <v>|||</v>
      </c>
      <c r="H4551" s="835">
        <f t="shared" si="215"/>
        <v>31</v>
      </c>
      <c r="AP4551" s="831" t="str">
        <f t="shared" si="214"/>
        <v/>
      </c>
    </row>
    <row r="4552" spans="2:42">
      <c r="B4552" s="834" t="str">
        <f t="shared" si="213"/>
        <v>|||</v>
      </c>
      <c r="H4552" s="835">
        <f t="shared" si="215"/>
        <v>31</v>
      </c>
      <c r="AP4552" s="831" t="str">
        <f t="shared" si="214"/>
        <v/>
      </c>
    </row>
    <row r="4553" spans="2:42">
      <c r="B4553" s="834" t="str">
        <f t="shared" si="213"/>
        <v>|||</v>
      </c>
      <c r="H4553" s="835">
        <f t="shared" si="215"/>
        <v>31</v>
      </c>
      <c r="AP4553" s="831" t="str">
        <f t="shared" si="214"/>
        <v/>
      </c>
    </row>
    <row r="4554" spans="2:42">
      <c r="B4554" s="834" t="str">
        <f t="shared" si="213"/>
        <v>|||</v>
      </c>
      <c r="H4554" s="835">
        <f t="shared" si="215"/>
        <v>31</v>
      </c>
      <c r="AP4554" s="831" t="str">
        <f t="shared" si="214"/>
        <v/>
      </c>
    </row>
    <row r="4555" spans="2:42">
      <c r="B4555" s="834" t="str">
        <f t="shared" si="213"/>
        <v>|||</v>
      </c>
      <c r="H4555" s="835">
        <f t="shared" si="215"/>
        <v>31</v>
      </c>
      <c r="AP4555" s="831" t="str">
        <f t="shared" si="214"/>
        <v/>
      </c>
    </row>
    <row r="4556" spans="2:42">
      <c r="B4556" s="834" t="str">
        <f t="shared" si="213"/>
        <v>|||</v>
      </c>
      <c r="H4556" s="835">
        <f t="shared" si="215"/>
        <v>31</v>
      </c>
      <c r="AP4556" s="831" t="str">
        <f t="shared" si="214"/>
        <v/>
      </c>
    </row>
    <row r="4557" spans="2:42">
      <c r="B4557" s="834" t="str">
        <f t="shared" si="213"/>
        <v>|||</v>
      </c>
      <c r="H4557" s="835">
        <f t="shared" si="215"/>
        <v>31</v>
      </c>
      <c r="AP4557" s="831" t="str">
        <f t="shared" si="214"/>
        <v/>
      </c>
    </row>
    <row r="4558" spans="2:42">
      <c r="B4558" s="834" t="str">
        <f t="shared" si="213"/>
        <v>|||</v>
      </c>
      <c r="H4558" s="835">
        <f t="shared" si="215"/>
        <v>31</v>
      </c>
      <c r="AP4558" s="831" t="str">
        <f t="shared" si="214"/>
        <v/>
      </c>
    </row>
    <row r="4559" spans="2:42">
      <c r="B4559" s="834" t="str">
        <f t="shared" si="213"/>
        <v>|||</v>
      </c>
      <c r="H4559" s="835">
        <f t="shared" si="215"/>
        <v>31</v>
      </c>
      <c r="AP4559" s="831" t="str">
        <f t="shared" si="214"/>
        <v/>
      </c>
    </row>
    <row r="4560" spans="2:42">
      <c r="B4560" s="834" t="str">
        <f t="shared" si="213"/>
        <v>|||</v>
      </c>
      <c r="H4560" s="835">
        <f t="shared" si="215"/>
        <v>31</v>
      </c>
      <c r="AP4560" s="831" t="str">
        <f t="shared" si="214"/>
        <v/>
      </c>
    </row>
    <row r="4561" spans="2:42">
      <c r="B4561" s="834" t="str">
        <f t="shared" si="213"/>
        <v>|||</v>
      </c>
      <c r="H4561" s="835">
        <f t="shared" si="215"/>
        <v>31</v>
      </c>
      <c r="AP4561" s="831" t="str">
        <f t="shared" si="214"/>
        <v/>
      </c>
    </row>
    <row r="4562" spans="2:42">
      <c r="B4562" s="834" t="str">
        <f t="shared" si="213"/>
        <v>|||</v>
      </c>
      <c r="H4562" s="835">
        <f t="shared" si="215"/>
        <v>31</v>
      </c>
      <c r="AP4562" s="831" t="str">
        <f t="shared" si="214"/>
        <v/>
      </c>
    </row>
    <row r="4563" spans="2:42">
      <c r="B4563" s="834" t="str">
        <f t="shared" si="213"/>
        <v>|||</v>
      </c>
      <c r="H4563" s="835">
        <f t="shared" si="215"/>
        <v>31</v>
      </c>
      <c r="AP4563" s="831" t="str">
        <f t="shared" si="214"/>
        <v/>
      </c>
    </row>
    <row r="4564" spans="2:42">
      <c r="B4564" s="834" t="str">
        <f t="shared" si="213"/>
        <v>|||</v>
      </c>
      <c r="H4564" s="835">
        <f t="shared" si="215"/>
        <v>31</v>
      </c>
      <c r="AP4564" s="831" t="str">
        <f t="shared" si="214"/>
        <v/>
      </c>
    </row>
    <row r="4565" spans="2:42">
      <c r="B4565" s="834" t="str">
        <f t="shared" si="213"/>
        <v>|||</v>
      </c>
      <c r="H4565" s="835">
        <f t="shared" si="215"/>
        <v>31</v>
      </c>
      <c r="AP4565" s="831" t="str">
        <f t="shared" si="214"/>
        <v/>
      </c>
    </row>
    <row r="4566" spans="2:42">
      <c r="B4566" s="834" t="str">
        <f t="shared" si="213"/>
        <v>|||</v>
      </c>
      <c r="H4566" s="835">
        <f t="shared" si="215"/>
        <v>31</v>
      </c>
      <c r="AP4566" s="831" t="str">
        <f t="shared" si="214"/>
        <v/>
      </c>
    </row>
    <row r="4567" spans="2:42">
      <c r="B4567" s="834" t="str">
        <f t="shared" si="213"/>
        <v>|||</v>
      </c>
      <c r="H4567" s="835">
        <f t="shared" si="215"/>
        <v>31</v>
      </c>
      <c r="AP4567" s="831" t="str">
        <f t="shared" si="214"/>
        <v/>
      </c>
    </row>
    <row r="4568" spans="2:42">
      <c r="B4568" s="834" t="str">
        <f t="shared" si="213"/>
        <v>|||</v>
      </c>
      <c r="H4568" s="835">
        <f t="shared" si="215"/>
        <v>31</v>
      </c>
      <c r="AP4568" s="831" t="str">
        <f t="shared" si="214"/>
        <v/>
      </c>
    </row>
    <row r="4569" spans="2:42">
      <c r="B4569" s="834" t="str">
        <f t="shared" si="213"/>
        <v>|||</v>
      </c>
      <c r="H4569" s="835">
        <f t="shared" si="215"/>
        <v>31</v>
      </c>
      <c r="AP4569" s="831" t="str">
        <f t="shared" si="214"/>
        <v/>
      </c>
    </row>
    <row r="4570" spans="2:42">
      <c r="B4570" s="834" t="str">
        <f t="shared" si="213"/>
        <v>|||</v>
      </c>
      <c r="H4570" s="835">
        <f t="shared" si="215"/>
        <v>31</v>
      </c>
      <c r="AP4570" s="831" t="str">
        <f t="shared" si="214"/>
        <v/>
      </c>
    </row>
    <row r="4571" spans="2:42">
      <c r="B4571" s="834" t="str">
        <f t="shared" si="213"/>
        <v>|||</v>
      </c>
      <c r="H4571" s="835">
        <f t="shared" si="215"/>
        <v>31</v>
      </c>
      <c r="AP4571" s="831" t="str">
        <f t="shared" si="214"/>
        <v/>
      </c>
    </row>
    <row r="4572" spans="2:42">
      <c r="B4572" s="834" t="str">
        <f t="shared" si="213"/>
        <v>|||</v>
      </c>
      <c r="H4572" s="835">
        <f t="shared" si="215"/>
        <v>31</v>
      </c>
      <c r="AP4572" s="831" t="str">
        <f t="shared" si="214"/>
        <v/>
      </c>
    </row>
    <row r="4573" spans="2:42">
      <c r="B4573" s="834" t="str">
        <f t="shared" si="213"/>
        <v>|||</v>
      </c>
      <c r="H4573" s="835">
        <f t="shared" si="215"/>
        <v>31</v>
      </c>
      <c r="AP4573" s="831" t="str">
        <f t="shared" si="214"/>
        <v/>
      </c>
    </row>
    <row r="4574" spans="2:42">
      <c r="B4574" s="834" t="str">
        <f t="shared" si="213"/>
        <v>|||</v>
      </c>
      <c r="H4574" s="835">
        <f t="shared" si="215"/>
        <v>31</v>
      </c>
      <c r="AP4574" s="831" t="str">
        <f t="shared" si="214"/>
        <v/>
      </c>
    </row>
    <row r="4575" spans="2:42">
      <c r="B4575" s="834" t="str">
        <f t="shared" si="213"/>
        <v>|||</v>
      </c>
      <c r="H4575" s="835">
        <f t="shared" si="215"/>
        <v>31</v>
      </c>
      <c r="AP4575" s="831" t="str">
        <f t="shared" si="214"/>
        <v/>
      </c>
    </row>
    <row r="4576" spans="2:42">
      <c r="B4576" s="834" t="str">
        <f t="shared" si="213"/>
        <v>|||</v>
      </c>
      <c r="H4576" s="835">
        <f t="shared" si="215"/>
        <v>31</v>
      </c>
      <c r="AP4576" s="831" t="str">
        <f t="shared" si="214"/>
        <v/>
      </c>
    </row>
    <row r="4577" spans="2:42">
      <c r="B4577" s="834" t="str">
        <f t="shared" si="213"/>
        <v>|||</v>
      </c>
      <c r="H4577" s="835">
        <f t="shared" si="215"/>
        <v>31</v>
      </c>
      <c r="AP4577" s="831" t="str">
        <f t="shared" si="214"/>
        <v/>
      </c>
    </row>
    <row r="4578" spans="2:42">
      <c r="B4578" s="834" t="str">
        <f t="shared" si="213"/>
        <v>|||</v>
      </c>
      <c r="H4578" s="835">
        <f t="shared" si="215"/>
        <v>31</v>
      </c>
      <c r="AP4578" s="831" t="str">
        <f t="shared" si="214"/>
        <v/>
      </c>
    </row>
    <row r="4579" spans="2:42">
      <c r="B4579" s="834" t="str">
        <f t="shared" si="213"/>
        <v>|||</v>
      </c>
      <c r="H4579" s="835">
        <f t="shared" si="215"/>
        <v>31</v>
      </c>
      <c r="AP4579" s="831" t="str">
        <f t="shared" si="214"/>
        <v/>
      </c>
    </row>
    <row r="4580" spans="2:42">
      <c r="B4580" s="834" t="str">
        <f t="shared" si="213"/>
        <v>|||</v>
      </c>
      <c r="H4580" s="835">
        <f t="shared" si="215"/>
        <v>31</v>
      </c>
      <c r="AP4580" s="831" t="str">
        <f t="shared" si="214"/>
        <v/>
      </c>
    </row>
    <row r="4581" spans="2:42">
      <c r="B4581" s="834" t="str">
        <f t="shared" si="213"/>
        <v>|||</v>
      </c>
      <c r="H4581" s="835">
        <f t="shared" si="215"/>
        <v>31</v>
      </c>
      <c r="AP4581" s="831" t="str">
        <f t="shared" si="214"/>
        <v/>
      </c>
    </row>
    <row r="4582" spans="2:42">
      <c r="B4582" s="834" t="str">
        <f t="shared" si="213"/>
        <v>|||</v>
      </c>
      <c r="H4582" s="835">
        <f t="shared" si="215"/>
        <v>31</v>
      </c>
      <c r="AP4582" s="831" t="str">
        <f t="shared" si="214"/>
        <v/>
      </c>
    </row>
    <row r="4583" spans="2:42">
      <c r="B4583" s="834" t="str">
        <f t="shared" si="213"/>
        <v>|||</v>
      </c>
      <c r="H4583" s="835">
        <f t="shared" si="215"/>
        <v>31</v>
      </c>
      <c r="AP4583" s="831" t="str">
        <f t="shared" si="214"/>
        <v/>
      </c>
    </row>
    <row r="4584" spans="2:42">
      <c r="B4584" s="834" t="str">
        <f t="shared" si="213"/>
        <v>|||</v>
      </c>
      <c r="H4584" s="835">
        <f t="shared" si="215"/>
        <v>31</v>
      </c>
      <c r="AP4584" s="831" t="str">
        <f t="shared" si="214"/>
        <v/>
      </c>
    </row>
    <row r="4585" spans="2:42">
      <c r="B4585" s="834" t="str">
        <f t="shared" si="213"/>
        <v>|||</v>
      </c>
      <c r="H4585" s="835">
        <f t="shared" si="215"/>
        <v>31</v>
      </c>
      <c r="AP4585" s="831" t="str">
        <f t="shared" si="214"/>
        <v/>
      </c>
    </row>
    <row r="4586" spans="2:42">
      <c r="B4586" s="834" t="str">
        <f t="shared" si="213"/>
        <v>|||</v>
      </c>
      <c r="H4586" s="835">
        <f t="shared" si="215"/>
        <v>31</v>
      </c>
      <c r="AP4586" s="831" t="str">
        <f t="shared" si="214"/>
        <v/>
      </c>
    </row>
    <row r="4587" spans="2:42">
      <c r="B4587" s="834" t="str">
        <f t="shared" si="213"/>
        <v>|||</v>
      </c>
      <c r="H4587" s="835">
        <f t="shared" si="215"/>
        <v>31</v>
      </c>
      <c r="AP4587" s="831" t="str">
        <f t="shared" si="214"/>
        <v/>
      </c>
    </row>
    <row r="4588" spans="2:42">
      <c r="B4588" s="834" t="str">
        <f t="shared" si="213"/>
        <v>|||</v>
      </c>
      <c r="H4588" s="835">
        <f t="shared" si="215"/>
        <v>31</v>
      </c>
      <c r="AP4588" s="831" t="str">
        <f t="shared" si="214"/>
        <v/>
      </c>
    </row>
    <row r="4589" spans="2:42">
      <c r="B4589" s="834" t="str">
        <f t="shared" si="213"/>
        <v>|||</v>
      </c>
      <c r="H4589" s="835">
        <f t="shared" si="215"/>
        <v>31</v>
      </c>
      <c r="AP4589" s="831" t="str">
        <f t="shared" si="214"/>
        <v/>
      </c>
    </row>
    <row r="4590" spans="2:42">
      <c r="B4590" s="834" t="str">
        <f t="shared" si="213"/>
        <v>|||</v>
      </c>
      <c r="H4590" s="835">
        <f t="shared" si="215"/>
        <v>31</v>
      </c>
      <c r="AP4590" s="831" t="str">
        <f t="shared" si="214"/>
        <v/>
      </c>
    </row>
    <row r="4591" spans="2:42">
      <c r="B4591" s="834" t="str">
        <f t="shared" si="213"/>
        <v>|||</v>
      </c>
      <c r="H4591" s="835">
        <f t="shared" si="215"/>
        <v>31</v>
      </c>
      <c r="AP4591" s="831" t="str">
        <f t="shared" si="214"/>
        <v/>
      </c>
    </row>
    <row r="4592" spans="2:42">
      <c r="B4592" s="834" t="str">
        <f t="shared" si="213"/>
        <v>|||</v>
      </c>
      <c r="H4592" s="835">
        <f t="shared" si="215"/>
        <v>31</v>
      </c>
      <c r="AP4592" s="831" t="str">
        <f t="shared" si="214"/>
        <v/>
      </c>
    </row>
    <row r="4593" spans="2:42">
      <c r="B4593" s="834" t="str">
        <f t="shared" si="213"/>
        <v>|||</v>
      </c>
      <c r="H4593" s="835">
        <f t="shared" si="215"/>
        <v>31</v>
      </c>
      <c r="AP4593" s="831" t="str">
        <f t="shared" si="214"/>
        <v/>
      </c>
    </row>
    <row r="4594" spans="2:42">
      <c r="B4594" s="834" t="str">
        <f t="shared" si="213"/>
        <v>|||</v>
      </c>
      <c r="H4594" s="835">
        <f t="shared" si="215"/>
        <v>31</v>
      </c>
      <c r="AP4594" s="831" t="str">
        <f t="shared" si="214"/>
        <v/>
      </c>
    </row>
    <row r="4595" spans="2:42">
      <c r="B4595" s="834" t="str">
        <f t="shared" si="213"/>
        <v>|||</v>
      </c>
      <c r="H4595" s="835">
        <f t="shared" si="215"/>
        <v>31</v>
      </c>
      <c r="AP4595" s="831" t="str">
        <f t="shared" si="214"/>
        <v/>
      </c>
    </row>
    <row r="4596" spans="2:42">
      <c r="B4596" s="834" t="str">
        <f t="shared" si="213"/>
        <v>|||</v>
      </c>
      <c r="H4596" s="835">
        <f t="shared" si="215"/>
        <v>31</v>
      </c>
      <c r="AP4596" s="831" t="str">
        <f t="shared" si="214"/>
        <v/>
      </c>
    </row>
    <row r="4597" spans="2:42">
      <c r="B4597" s="834" t="str">
        <f t="shared" si="213"/>
        <v>|||</v>
      </c>
      <c r="H4597" s="835">
        <f t="shared" si="215"/>
        <v>31</v>
      </c>
      <c r="AP4597" s="831" t="str">
        <f t="shared" si="214"/>
        <v/>
      </c>
    </row>
    <row r="4598" spans="2:42">
      <c r="B4598" s="834" t="str">
        <f t="shared" si="213"/>
        <v>|||</v>
      </c>
      <c r="H4598" s="835">
        <f t="shared" si="215"/>
        <v>31</v>
      </c>
      <c r="AP4598" s="831" t="str">
        <f t="shared" si="214"/>
        <v/>
      </c>
    </row>
    <row r="4599" spans="2:42">
      <c r="B4599" s="834" t="str">
        <f t="shared" si="213"/>
        <v>|||</v>
      </c>
      <c r="H4599" s="835">
        <f t="shared" si="215"/>
        <v>31</v>
      </c>
      <c r="AP4599" s="831" t="str">
        <f t="shared" si="214"/>
        <v/>
      </c>
    </row>
    <row r="4600" spans="2:42">
      <c r="B4600" s="834" t="str">
        <f t="shared" si="213"/>
        <v>|||</v>
      </c>
      <c r="H4600" s="835">
        <f t="shared" si="215"/>
        <v>31</v>
      </c>
      <c r="AP4600" s="831" t="str">
        <f t="shared" si="214"/>
        <v/>
      </c>
    </row>
    <row r="4601" spans="2:42">
      <c r="B4601" s="834" t="str">
        <f t="shared" si="213"/>
        <v>|||</v>
      </c>
      <c r="H4601" s="835">
        <f t="shared" si="215"/>
        <v>31</v>
      </c>
      <c r="AP4601" s="831" t="str">
        <f t="shared" si="214"/>
        <v/>
      </c>
    </row>
    <row r="4602" spans="2:42">
      <c r="B4602" s="834" t="str">
        <f t="shared" si="213"/>
        <v>|||</v>
      </c>
      <c r="H4602" s="835">
        <f t="shared" si="215"/>
        <v>31</v>
      </c>
      <c r="AP4602" s="831" t="str">
        <f t="shared" si="214"/>
        <v/>
      </c>
    </row>
    <row r="4603" spans="2:42">
      <c r="B4603" s="834" t="str">
        <f t="shared" si="213"/>
        <v>|||</v>
      </c>
      <c r="H4603" s="835">
        <f t="shared" si="215"/>
        <v>31</v>
      </c>
      <c r="AP4603" s="831" t="str">
        <f t="shared" si="214"/>
        <v/>
      </c>
    </row>
    <row r="4604" spans="2:42">
      <c r="B4604" s="834" t="str">
        <f t="shared" si="213"/>
        <v>|||</v>
      </c>
      <c r="H4604" s="835">
        <f t="shared" si="215"/>
        <v>31</v>
      </c>
      <c r="AP4604" s="831" t="str">
        <f t="shared" si="214"/>
        <v/>
      </c>
    </row>
    <row r="4605" spans="2:42">
      <c r="B4605" s="834" t="str">
        <f t="shared" si="213"/>
        <v>|||</v>
      </c>
      <c r="H4605" s="835">
        <f t="shared" si="215"/>
        <v>31</v>
      </c>
      <c r="AP4605" s="831" t="str">
        <f t="shared" si="214"/>
        <v/>
      </c>
    </row>
    <row r="4606" spans="2:42">
      <c r="B4606" s="834" t="str">
        <f t="shared" si="213"/>
        <v>|||</v>
      </c>
      <c r="H4606" s="835">
        <f t="shared" si="215"/>
        <v>31</v>
      </c>
      <c r="AP4606" s="831" t="str">
        <f t="shared" si="214"/>
        <v/>
      </c>
    </row>
    <row r="4607" spans="2:42">
      <c r="B4607" s="834" t="str">
        <f t="shared" si="213"/>
        <v>|||</v>
      </c>
      <c r="H4607" s="835">
        <f t="shared" si="215"/>
        <v>31</v>
      </c>
      <c r="AP4607" s="831" t="str">
        <f t="shared" si="214"/>
        <v/>
      </c>
    </row>
    <row r="4608" spans="2:42">
      <c r="B4608" s="834" t="str">
        <f t="shared" si="213"/>
        <v>|||</v>
      </c>
      <c r="H4608" s="835">
        <f t="shared" si="215"/>
        <v>31</v>
      </c>
      <c r="AP4608" s="831" t="str">
        <f t="shared" si="214"/>
        <v/>
      </c>
    </row>
    <row r="4609" spans="2:42">
      <c r="B4609" s="834" t="str">
        <f t="shared" si="213"/>
        <v>|||</v>
      </c>
      <c r="H4609" s="835">
        <f t="shared" si="215"/>
        <v>31</v>
      </c>
      <c r="AP4609" s="831" t="str">
        <f t="shared" si="214"/>
        <v/>
      </c>
    </row>
    <row r="4610" spans="2:42">
      <c r="B4610" s="834" t="str">
        <f t="shared" si="213"/>
        <v>|||</v>
      </c>
      <c r="H4610" s="835">
        <f t="shared" si="215"/>
        <v>31</v>
      </c>
      <c r="AP4610" s="831" t="str">
        <f t="shared" si="214"/>
        <v/>
      </c>
    </row>
    <row r="4611" spans="2:42">
      <c r="B4611" s="834" t="str">
        <f t="shared" ref="B4611:B4674" si="216">C4611&amp;"|"&amp;D4611&amp;"|"&amp;E4611&amp;"|"&amp;F4611</f>
        <v>|||</v>
      </c>
      <c r="H4611" s="835">
        <f t="shared" si="215"/>
        <v>31</v>
      </c>
      <c r="AP4611" s="831" t="str">
        <f t="shared" ref="AP4611:AP4674" si="217">IF(AX4611&lt;&gt;"",IF(OR(AX4611=3,AX4611=4),"Equity","Debt"),"")</f>
        <v/>
      </c>
    </row>
    <row r="4612" spans="2:42">
      <c r="B4612" s="834" t="str">
        <f t="shared" si="216"/>
        <v>|||</v>
      </c>
      <c r="H4612" s="835">
        <f t="shared" ref="H4612:H4675" si="218">EOMONTH(L4612,0)</f>
        <v>31</v>
      </c>
      <c r="AP4612" s="831" t="str">
        <f t="shared" si="217"/>
        <v/>
      </c>
    </row>
    <row r="4613" spans="2:42">
      <c r="B4613" s="834" t="str">
        <f t="shared" si="216"/>
        <v>|||</v>
      </c>
      <c r="H4613" s="835">
        <f t="shared" si="218"/>
        <v>31</v>
      </c>
      <c r="AP4613" s="831" t="str">
        <f t="shared" si="217"/>
        <v/>
      </c>
    </row>
    <row r="4614" spans="2:42">
      <c r="B4614" s="834" t="str">
        <f t="shared" si="216"/>
        <v>|||</v>
      </c>
      <c r="H4614" s="835">
        <f t="shared" si="218"/>
        <v>31</v>
      </c>
      <c r="AP4614" s="831" t="str">
        <f t="shared" si="217"/>
        <v/>
      </c>
    </row>
    <row r="4615" spans="2:42">
      <c r="B4615" s="834" t="str">
        <f t="shared" si="216"/>
        <v>|||</v>
      </c>
      <c r="H4615" s="835">
        <f t="shared" si="218"/>
        <v>31</v>
      </c>
      <c r="AP4615" s="831" t="str">
        <f t="shared" si="217"/>
        <v/>
      </c>
    </row>
    <row r="4616" spans="2:42">
      <c r="B4616" s="834" t="str">
        <f t="shared" si="216"/>
        <v>|||</v>
      </c>
      <c r="H4616" s="835">
        <f t="shared" si="218"/>
        <v>31</v>
      </c>
      <c r="AP4616" s="831" t="str">
        <f t="shared" si="217"/>
        <v/>
      </c>
    </row>
    <row r="4617" spans="2:42">
      <c r="B4617" s="834" t="str">
        <f t="shared" si="216"/>
        <v>|||</v>
      </c>
      <c r="H4617" s="835">
        <f t="shared" si="218"/>
        <v>31</v>
      </c>
      <c r="AP4617" s="831" t="str">
        <f t="shared" si="217"/>
        <v/>
      </c>
    </row>
    <row r="4618" spans="2:42">
      <c r="B4618" s="834" t="str">
        <f t="shared" si="216"/>
        <v>|||</v>
      </c>
      <c r="H4618" s="835">
        <f t="shared" si="218"/>
        <v>31</v>
      </c>
      <c r="AP4618" s="831" t="str">
        <f t="shared" si="217"/>
        <v/>
      </c>
    </row>
    <row r="4619" spans="2:42">
      <c r="B4619" s="834" t="str">
        <f t="shared" si="216"/>
        <v>|||</v>
      </c>
      <c r="H4619" s="835">
        <f t="shared" si="218"/>
        <v>31</v>
      </c>
      <c r="AP4619" s="831" t="str">
        <f t="shared" si="217"/>
        <v/>
      </c>
    </row>
    <row r="4620" spans="2:42">
      <c r="B4620" s="834" t="str">
        <f t="shared" si="216"/>
        <v>|||</v>
      </c>
      <c r="H4620" s="835">
        <f t="shared" si="218"/>
        <v>31</v>
      </c>
      <c r="AP4620" s="831" t="str">
        <f t="shared" si="217"/>
        <v/>
      </c>
    </row>
    <row r="4621" spans="2:42">
      <c r="B4621" s="834" t="str">
        <f t="shared" si="216"/>
        <v>|||</v>
      </c>
      <c r="H4621" s="835">
        <f t="shared" si="218"/>
        <v>31</v>
      </c>
      <c r="AP4621" s="831" t="str">
        <f t="shared" si="217"/>
        <v/>
      </c>
    </row>
    <row r="4622" spans="2:42">
      <c r="B4622" s="834" t="str">
        <f t="shared" si="216"/>
        <v>|||</v>
      </c>
      <c r="H4622" s="835">
        <f t="shared" si="218"/>
        <v>31</v>
      </c>
      <c r="AP4622" s="831" t="str">
        <f t="shared" si="217"/>
        <v/>
      </c>
    </row>
    <row r="4623" spans="2:42">
      <c r="B4623" s="834" t="str">
        <f t="shared" si="216"/>
        <v>|||</v>
      </c>
      <c r="H4623" s="835">
        <f t="shared" si="218"/>
        <v>31</v>
      </c>
      <c r="AP4623" s="831" t="str">
        <f t="shared" si="217"/>
        <v/>
      </c>
    </row>
    <row r="4624" spans="2:42">
      <c r="B4624" s="834" t="str">
        <f t="shared" si="216"/>
        <v>|||</v>
      </c>
      <c r="H4624" s="835">
        <f t="shared" si="218"/>
        <v>31</v>
      </c>
      <c r="AP4624" s="831" t="str">
        <f t="shared" si="217"/>
        <v/>
      </c>
    </row>
    <row r="4625" spans="2:42">
      <c r="B4625" s="834" t="str">
        <f t="shared" si="216"/>
        <v>|||</v>
      </c>
      <c r="H4625" s="835">
        <f t="shared" si="218"/>
        <v>31</v>
      </c>
      <c r="AP4625" s="831" t="str">
        <f t="shared" si="217"/>
        <v/>
      </c>
    </row>
    <row r="4626" spans="2:42">
      <c r="B4626" s="834" t="str">
        <f t="shared" si="216"/>
        <v>|||</v>
      </c>
      <c r="H4626" s="835">
        <f t="shared" si="218"/>
        <v>31</v>
      </c>
      <c r="AP4626" s="831" t="str">
        <f t="shared" si="217"/>
        <v/>
      </c>
    </row>
    <row r="4627" spans="2:42">
      <c r="B4627" s="834" t="str">
        <f t="shared" si="216"/>
        <v>|||</v>
      </c>
      <c r="H4627" s="835">
        <f t="shared" si="218"/>
        <v>31</v>
      </c>
      <c r="AP4627" s="831" t="str">
        <f t="shared" si="217"/>
        <v/>
      </c>
    </row>
    <row r="4628" spans="2:42">
      <c r="B4628" s="834" t="str">
        <f t="shared" si="216"/>
        <v>|||</v>
      </c>
      <c r="H4628" s="835">
        <f t="shared" si="218"/>
        <v>31</v>
      </c>
      <c r="AP4628" s="831" t="str">
        <f t="shared" si="217"/>
        <v/>
      </c>
    </row>
    <row r="4629" spans="2:42">
      <c r="B4629" s="834" t="str">
        <f t="shared" si="216"/>
        <v>|||</v>
      </c>
      <c r="H4629" s="835">
        <f t="shared" si="218"/>
        <v>31</v>
      </c>
      <c r="AP4629" s="831" t="str">
        <f t="shared" si="217"/>
        <v/>
      </c>
    </row>
    <row r="4630" spans="2:42">
      <c r="B4630" s="834" t="str">
        <f t="shared" si="216"/>
        <v>|||</v>
      </c>
      <c r="H4630" s="835">
        <f t="shared" si="218"/>
        <v>31</v>
      </c>
      <c r="AP4630" s="831" t="str">
        <f t="shared" si="217"/>
        <v/>
      </c>
    </row>
    <row r="4631" spans="2:42">
      <c r="B4631" s="834" t="str">
        <f t="shared" si="216"/>
        <v>|||</v>
      </c>
      <c r="H4631" s="835">
        <f t="shared" si="218"/>
        <v>31</v>
      </c>
      <c r="AP4631" s="831" t="str">
        <f t="shared" si="217"/>
        <v/>
      </c>
    </row>
    <row r="4632" spans="2:42">
      <c r="B4632" s="834" t="str">
        <f t="shared" si="216"/>
        <v>|||</v>
      </c>
      <c r="H4632" s="835">
        <f t="shared" si="218"/>
        <v>31</v>
      </c>
      <c r="AP4632" s="831" t="str">
        <f t="shared" si="217"/>
        <v/>
      </c>
    </row>
    <row r="4633" spans="2:42">
      <c r="B4633" s="834" t="str">
        <f t="shared" si="216"/>
        <v>|||</v>
      </c>
      <c r="H4633" s="835">
        <f t="shared" si="218"/>
        <v>31</v>
      </c>
      <c r="AP4633" s="831" t="str">
        <f t="shared" si="217"/>
        <v/>
      </c>
    </row>
    <row r="4634" spans="2:42">
      <c r="B4634" s="834" t="str">
        <f t="shared" si="216"/>
        <v>|||</v>
      </c>
      <c r="H4634" s="835">
        <f t="shared" si="218"/>
        <v>31</v>
      </c>
      <c r="AP4634" s="831" t="str">
        <f t="shared" si="217"/>
        <v/>
      </c>
    </row>
    <row r="4635" spans="2:42">
      <c r="B4635" s="834" t="str">
        <f t="shared" si="216"/>
        <v>|||</v>
      </c>
      <c r="H4635" s="835">
        <f t="shared" si="218"/>
        <v>31</v>
      </c>
      <c r="AP4635" s="831" t="str">
        <f t="shared" si="217"/>
        <v/>
      </c>
    </row>
    <row r="4636" spans="2:42">
      <c r="B4636" s="834" t="str">
        <f t="shared" si="216"/>
        <v>|||</v>
      </c>
      <c r="H4636" s="835">
        <f t="shared" si="218"/>
        <v>31</v>
      </c>
      <c r="AP4636" s="831" t="str">
        <f t="shared" si="217"/>
        <v/>
      </c>
    </row>
    <row r="4637" spans="2:42">
      <c r="B4637" s="834" t="str">
        <f t="shared" si="216"/>
        <v>|||</v>
      </c>
      <c r="H4637" s="835">
        <f t="shared" si="218"/>
        <v>31</v>
      </c>
      <c r="AP4637" s="831" t="str">
        <f t="shared" si="217"/>
        <v/>
      </c>
    </row>
    <row r="4638" spans="2:42">
      <c r="B4638" s="834" t="str">
        <f t="shared" si="216"/>
        <v>|||</v>
      </c>
      <c r="H4638" s="835">
        <f t="shared" si="218"/>
        <v>31</v>
      </c>
      <c r="AP4638" s="831" t="str">
        <f t="shared" si="217"/>
        <v/>
      </c>
    </row>
    <row r="4639" spans="2:42">
      <c r="B4639" s="834" t="str">
        <f t="shared" si="216"/>
        <v>|||</v>
      </c>
      <c r="H4639" s="835">
        <f t="shared" si="218"/>
        <v>31</v>
      </c>
      <c r="AP4639" s="831" t="str">
        <f t="shared" si="217"/>
        <v/>
      </c>
    </row>
    <row r="4640" spans="2:42">
      <c r="B4640" s="834" t="str">
        <f t="shared" si="216"/>
        <v>|||</v>
      </c>
      <c r="H4640" s="835">
        <f t="shared" si="218"/>
        <v>31</v>
      </c>
      <c r="AP4640" s="831" t="str">
        <f t="shared" si="217"/>
        <v/>
      </c>
    </row>
    <row r="4641" spans="2:42">
      <c r="B4641" s="834" t="str">
        <f t="shared" si="216"/>
        <v>|||</v>
      </c>
      <c r="H4641" s="835">
        <f t="shared" si="218"/>
        <v>31</v>
      </c>
      <c r="AP4641" s="831" t="str">
        <f t="shared" si="217"/>
        <v/>
      </c>
    </row>
    <row r="4642" spans="2:42">
      <c r="B4642" s="834" t="str">
        <f t="shared" si="216"/>
        <v>|||</v>
      </c>
      <c r="H4642" s="835">
        <f t="shared" si="218"/>
        <v>31</v>
      </c>
      <c r="AP4642" s="831" t="str">
        <f t="shared" si="217"/>
        <v/>
      </c>
    </row>
    <row r="4643" spans="2:42">
      <c r="B4643" s="834" t="str">
        <f t="shared" si="216"/>
        <v>|||</v>
      </c>
      <c r="H4643" s="835">
        <f t="shared" si="218"/>
        <v>31</v>
      </c>
      <c r="AP4643" s="831" t="str">
        <f t="shared" si="217"/>
        <v/>
      </c>
    </row>
    <row r="4644" spans="2:42">
      <c r="B4644" s="834" t="str">
        <f t="shared" si="216"/>
        <v>|||</v>
      </c>
      <c r="H4644" s="835">
        <f t="shared" si="218"/>
        <v>31</v>
      </c>
      <c r="AP4644" s="831" t="str">
        <f t="shared" si="217"/>
        <v/>
      </c>
    </row>
    <row r="4645" spans="2:42">
      <c r="B4645" s="834" t="str">
        <f t="shared" si="216"/>
        <v>|||</v>
      </c>
      <c r="H4645" s="835">
        <f t="shared" si="218"/>
        <v>31</v>
      </c>
      <c r="AP4645" s="831" t="str">
        <f t="shared" si="217"/>
        <v/>
      </c>
    </row>
    <row r="4646" spans="2:42">
      <c r="B4646" s="834" t="str">
        <f t="shared" si="216"/>
        <v>|||</v>
      </c>
      <c r="H4646" s="835">
        <f t="shared" si="218"/>
        <v>31</v>
      </c>
      <c r="AP4646" s="831" t="str">
        <f t="shared" si="217"/>
        <v/>
      </c>
    </row>
    <row r="4647" spans="2:42">
      <c r="B4647" s="834" t="str">
        <f t="shared" si="216"/>
        <v>|||</v>
      </c>
      <c r="H4647" s="835">
        <f t="shared" si="218"/>
        <v>31</v>
      </c>
      <c r="AP4647" s="831" t="str">
        <f t="shared" si="217"/>
        <v/>
      </c>
    </row>
    <row r="4648" spans="2:42">
      <c r="B4648" s="834" t="str">
        <f t="shared" si="216"/>
        <v>|||</v>
      </c>
      <c r="H4648" s="835">
        <f t="shared" si="218"/>
        <v>31</v>
      </c>
      <c r="AP4648" s="831" t="str">
        <f t="shared" si="217"/>
        <v/>
      </c>
    </row>
    <row r="4649" spans="2:42">
      <c r="B4649" s="834" t="str">
        <f t="shared" si="216"/>
        <v>|||</v>
      </c>
      <c r="H4649" s="835">
        <f t="shared" si="218"/>
        <v>31</v>
      </c>
      <c r="AP4649" s="831" t="str">
        <f t="shared" si="217"/>
        <v/>
      </c>
    </row>
    <row r="4650" spans="2:42">
      <c r="B4650" s="834" t="str">
        <f t="shared" si="216"/>
        <v>|||</v>
      </c>
      <c r="H4650" s="835">
        <f t="shared" si="218"/>
        <v>31</v>
      </c>
      <c r="AP4650" s="831" t="str">
        <f t="shared" si="217"/>
        <v/>
      </c>
    </row>
    <row r="4651" spans="2:42">
      <c r="B4651" s="834" t="str">
        <f t="shared" si="216"/>
        <v>|||</v>
      </c>
      <c r="H4651" s="835">
        <f t="shared" si="218"/>
        <v>31</v>
      </c>
      <c r="AP4651" s="831" t="str">
        <f t="shared" si="217"/>
        <v/>
      </c>
    </row>
    <row r="4652" spans="2:42">
      <c r="B4652" s="834" t="str">
        <f t="shared" si="216"/>
        <v>|||</v>
      </c>
      <c r="H4652" s="835">
        <f t="shared" si="218"/>
        <v>31</v>
      </c>
      <c r="AP4652" s="831" t="str">
        <f t="shared" si="217"/>
        <v/>
      </c>
    </row>
    <row r="4653" spans="2:42">
      <c r="B4653" s="834" t="str">
        <f t="shared" si="216"/>
        <v>|||</v>
      </c>
      <c r="H4653" s="835">
        <f t="shared" si="218"/>
        <v>31</v>
      </c>
      <c r="AP4653" s="831" t="str">
        <f t="shared" si="217"/>
        <v/>
      </c>
    </row>
    <row r="4654" spans="2:42">
      <c r="B4654" s="834" t="str">
        <f t="shared" si="216"/>
        <v>|||</v>
      </c>
      <c r="H4654" s="835">
        <f t="shared" si="218"/>
        <v>31</v>
      </c>
      <c r="AP4654" s="831" t="str">
        <f t="shared" si="217"/>
        <v/>
      </c>
    </row>
    <row r="4655" spans="2:42">
      <c r="B4655" s="834" t="str">
        <f t="shared" si="216"/>
        <v>|||</v>
      </c>
      <c r="H4655" s="835">
        <f t="shared" si="218"/>
        <v>31</v>
      </c>
      <c r="AP4655" s="831" t="str">
        <f t="shared" si="217"/>
        <v/>
      </c>
    </row>
    <row r="4656" spans="2:42">
      <c r="B4656" s="834" t="str">
        <f t="shared" si="216"/>
        <v>|||</v>
      </c>
      <c r="H4656" s="835">
        <f t="shared" si="218"/>
        <v>31</v>
      </c>
      <c r="AP4656" s="831" t="str">
        <f t="shared" si="217"/>
        <v/>
      </c>
    </row>
    <row r="4657" spans="2:42">
      <c r="B4657" s="834" t="str">
        <f t="shared" si="216"/>
        <v>|||</v>
      </c>
      <c r="H4657" s="835">
        <f t="shared" si="218"/>
        <v>31</v>
      </c>
      <c r="AP4657" s="831" t="str">
        <f t="shared" si="217"/>
        <v/>
      </c>
    </row>
    <row r="4658" spans="2:42">
      <c r="B4658" s="834" t="str">
        <f t="shared" si="216"/>
        <v>|||</v>
      </c>
      <c r="H4658" s="835">
        <f t="shared" si="218"/>
        <v>31</v>
      </c>
      <c r="AP4658" s="831" t="str">
        <f t="shared" si="217"/>
        <v/>
      </c>
    </row>
    <row r="4659" spans="2:42">
      <c r="B4659" s="834" t="str">
        <f t="shared" si="216"/>
        <v>|||</v>
      </c>
      <c r="H4659" s="835">
        <f t="shared" si="218"/>
        <v>31</v>
      </c>
      <c r="AP4659" s="831" t="str">
        <f t="shared" si="217"/>
        <v/>
      </c>
    </row>
    <row r="4660" spans="2:42">
      <c r="B4660" s="834" t="str">
        <f t="shared" si="216"/>
        <v>|||</v>
      </c>
      <c r="H4660" s="835">
        <f t="shared" si="218"/>
        <v>31</v>
      </c>
      <c r="AP4660" s="831" t="str">
        <f t="shared" si="217"/>
        <v/>
      </c>
    </row>
    <row r="4661" spans="2:42">
      <c r="B4661" s="834" t="str">
        <f t="shared" si="216"/>
        <v>|||</v>
      </c>
      <c r="H4661" s="835">
        <f t="shared" si="218"/>
        <v>31</v>
      </c>
      <c r="AP4661" s="831" t="str">
        <f t="shared" si="217"/>
        <v/>
      </c>
    </row>
    <row r="4662" spans="2:42">
      <c r="B4662" s="834" t="str">
        <f t="shared" si="216"/>
        <v>|||</v>
      </c>
      <c r="H4662" s="835">
        <f t="shared" si="218"/>
        <v>31</v>
      </c>
      <c r="AP4662" s="831" t="str">
        <f t="shared" si="217"/>
        <v/>
      </c>
    </row>
    <row r="4663" spans="2:42">
      <c r="B4663" s="834" t="str">
        <f t="shared" si="216"/>
        <v>|||</v>
      </c>
      <c r="H4663" s="835">
        <f t="shared" si="218"/>
        <v>31</v>
      </c>
      <c r="AP4663" s="831" t="str">
        <f t="shared" si="217"/>
        <v/>
      </c>
    </row>
    <row r="4664" spans="2:42">
      <c r="B4664" s="834" t="str">
        <f t="shared" si="216"/>
        <v>|||</v>
      </c>
      <c r="H4664" s="835">
        <f t="shared" si="218"/>
        <v>31</v>
      </c>
      <c r="AP4664" s="831" t="str">
        <f t="shared" si="217"/>
        <v/>
      </c>
    </row>
    <row r="4665" spans="2:42">
      <c r="B4665" s="834" t="str">
        <f t="shared" si="216"/>
        <v>|||</v>
      </c>
      <c r="H4665" s="835">
        <f t="shared" si="218"/>
        <v>31</v>
      </c>
      <c r="AP4665" s="831" t="str">
        <f t="shared" si="217"/>
        <v/>
      </c>
    </row>
    <row r="4666" spans="2:42">
      <c r="B4666" s="834" t="str">
        <f t="shared" si="216"/>
        <v>|||</v>
      </c>
      <c r="H4666" s="835">
        <f t="shared" si="218"/>
        <v>31</v>
      </c>
      <c r="AP4666" s="831" t="str">
        <f t="shared" si="217"/>
        <v/>
      </c>
    </row>
    <row r="4667" spans="2:42">
      <c r="B4667" s="834" t="str">
        <f t="shared" si="216"/>
        <v>|||</v>
      </c>
      <c r="H4667" s="835">
        <f t="shared" si="218"/>
        <v>31</v>
      </c>
      <c r="AP4667" s="831" t="str">
        <f t="shared" si="217"/>
        <v/>
      </c>
    </row>
    <row r="4668" spans="2:42">
      <c r="B4668" s="834" t="str">
        <f t="shared" si="216"/>
        <v>|||</v>
      </c>
      <c r="H4668" s="835">
        <f t="shared" si="218"/>
        <v>31</v>
      </c>
      <c r="AP4668" s="831" t="str">
        <f t="shared" si="217"/>
        <v/>
      </c>
    </row>
    <row r="4669" spans="2:42">
      <c r="B4669" s="834" t="str">
        <f t="shared" si="216"/>
        <v>|||</v>
      </c>
      <c r="H4669" s="835">
        <f t="shared" si="218"/>
        <v>31</v>
      </c>
      <c r="AP4669" s="831" t="str">
        <f t="shared" si="217"/>
        <v/>
      </c>
    </row>
    <row r="4670" spans="2:42">
      <c r="B4670" s="834" t="str">
        <f t="shared" si="216"/>
        <v>|||</v>
      </c>
      <c r="H4670" s="835">
        <f t="shared" si="218"/>
        <v>31</v>
      </c>
      <c r="AP4670" s="831" t="str">
        <f t="shared" si="217"/>
        <v/>
      </c>
    </row>
    <row r="4671" spans="2:42">
      <c r="B4671" s="834" t="str">
        <f t="shared" si="216"/>
        <v>|||</v>
      </c>
      <c r="H4671" s="835">
        <f t="shared" si="218"/>
        <v>31</v>
      </c>
      <c r="AP4671" s="831" t="str">
        <f t="shared" si="217"/>
        <v/>
      </c>
    </row>
    <row r="4672" spans="2:42">
      <c r="B4672" s="834" t="str">
        <f t="shared" si="216"/>
        <v>|||</v>
      </c>
      <c r="H4672" s="835">
        <f t="shared" si="218"/>
        <v>31</v>
      </c>
      <c r="AP4672" s="831" t="str">
        <f t="shared" si="217"/>
        <v/>
      </c>
    </row>
    <row r="4673" spans="2:42">
      <c r="B4673" s="834" t="str">
        <f t="shared" si="216"/>
        <v>|||</v>
      </c>
      <c r="H4673" s="835">
        <f t="shared" si="218"/>
        <v>31</v>
      </c>
      <c r="AP4673" s="831" t="str">
        <f t="shared" si="217"/>
        <v/>
      </c>
    </row>
    <row r="4674" spans="2:42">
      <c r="B4674" s="834" t="str">
        <f t="shared" si="216"/>
        <v>|||</v>
      </c>
      <c r="H4674" s="835">
        <f t="shared" si="218"/>
        <v>31</v>
      </c>
      <c r="AP4674" s="831" t="str">
        <f t="shared" si="217"/>
        <v/>
      </c>
    </row>
    <row r="4675" spans="2:42">
      <c r="B4675" s="834" t="str">
        <f t="shared" ref="B4675:B4738" si="219">C4675&amp;"|"&amp;D4675&amp;"|"&amp;E4675&amp;"|"&amp;F4675</f>
        <v>|||</v>
      </c>
      <c r="H4675" s="835">
        <f t="shared" si="218"/>
        <v>31</v>
      </c>
      <c r="AP4675" s="831" t="str">
        <f t="shared" ref="AP4675:AP4738" si="220">IF(AX4675&lt;&gt;"",IF(OR(AX4675=3,AX4675=4),"Equity","Debt"),"")</f>
        <v/>
      </c>
    </row>
    <row r="4676" spans="2:42">
      <c r="B4676" s="834" t="str">
        <f t="shared" si="219"/>
        <v>|||</v>
      </c>
      <c r="H4676" s="835">
        <f t="shared" ref="H4676:H4739" si="221">EOMONTH(L4676,0)</f>
        <v>31</v>
      </c>
      <c r="AP4676" s="831" t="str">
        <f t="shared" si="220"/>
        <v/>
      </c>
    </row>
    <row r="4677" spans="2:42">
      <c r="B4677" s="834" t="str">
        <f t="shared" si="219"/>
        <v>|||</v>
      </c>
      <c r="H4677" s="835">
        <f t="shared" si="221"/>
        <v>31</v>
      </c>
      <c r="AP4677" s="831" t="str">
        <f t="shared" si="220"/>
        <v/>
      </c>
    </row>
    <row r="4678" spans="2:42">
      <c r="B4678" s="834" t="str">
        <f t="shared" si="219"/>
        <v>|||</v>
      </c>
      <c r="H4678" s="835">
        <f t="shared" si="221"/>
        <v>31</v>
      </c>
      <c r="AP4678" s="831" t="str">
        <f t="shared" si="220"/>
        <v/>
      </c>
    </row>
    <row r="4679" spans="2:42">
      <c r="B4679" s="834" t="str">
        <f t="shared" si="219"/>
        <v>|||</v>
      </c>
      <c r="H4679" s="835">
        <f t="shared" si="221"/>
        <v>31</v>
      </c>
      <c r="AP4679" s="831" t="str">
        <f t="shared" si="220"/>
        <v/>
      </c>
    </row>
    <row r="4680" spans="2:42">
      <c r="B4680" s="834" t="str">
        <f t="shared" si="219"/>
        <v>|||</v>
      </c>
      <c r="H4680" s="835">
        <f t="shared" si="221"/>
        <v>31</v>
      </c>
      <c r="AP4680" s="831" t="str">
        <f t="shared" si="220"/>
        <v/>
      </c>
    </row>
    <row r="4681" spans="2:42">
      <c r="B4681" s="834" t="str">
        <f t="shared" si="219"/>
        <v>|||</v>
      </c>
      <c r="H4681" s="835">
        <f t="shared" si="221"/>
        <v>31</v>
      </c>
      <c r="AP4681" s="831" t="str">
        <f t="shared" si="220"/>
        <v/>
      </c>
    </row>
    <row r="4682" spans="2:42">
      <c r="B4682" s="834" t="str">
        <f t="shared" si="219"/>
        <v>|||</v>
      </c>
      <c r="H4682" s="835">
        <f t="shared" si="221"/>
        <v>31</v>
      </c>
      <c r="AP4682" s="831" t="str">
        <f t="shared" si="220"/>
        <v/>
      </c>
    </row>
    <row r="4683" spans="2:42">
      <c r="B4683" s="834" t="str">
        <f t="shared" si="219"/>
        <v>|||</v>
      </c>
      <c r="H4683" s="835">
        <f t="shared" si="221"/>
        <v>31</v>
      </c>
      <c r="AP4683" s="831" t="str">
        <f t="shared" si="220"/>
        <v/>
      </c>
    </row>
    <row r="4684" spans="2:42">
      <c r="B4684" s="834" t="str">
        <f t="shared" si="219"/>
        <v>|||</v>
      </c>
      <c r="H4684" s="835">
        <f t="shared" si="221"/>
        <v>31</v>
      </c>
      <c r="AP4684" s="831" t="str">
        <f t="shared" si="220"/>
        <v/>
      </c>
    </row>
    <row r="4685" spans="2:42">
      <c r="B4685" s="834" t="str">
        <f t="shared" si="219"/>
        <v>|||</v>
      </c>
      <c r="H4685" s="835">
        <f t="shared" si="221"/>
        <v>31</v>
      </c>
      <c r="AP4685" s="831" t="str">
        <f t="shared" si="220"/>
        <v/>
      </c>
    </row>
    <row r="4686" spans="2:42">
      <c r="B4686" s="834" t="str">
        <f t="shared" si="219"/>
        <v>|||</v>
      </c>
      <c r="H4686" s="835">
        <f t="shared" si="221"/>
        <v>31</v>
      </c>
      <c r="AP4686" s="831" t="str">
        <f t="shared" si="220"/>
        <v/>
      </c>
    </row>
    <row r="4687" spans="2:42">
      <c r="B4687" s="834" t="str">
        <f t="shared" si="219"/>
        <v>|||</v>
      </c>
      <c r="H4687" s="835">
        <f t="shared" si="221"/>
        <v>31</v>
      </c>
      <c r="AP4687" s="831" t="str">
        <f t="shared" si="220"/>
        <v/>
      </c>
    </row>
    <row r="4688" spans="2:42">
      <c r="B4688" s="834" t="str">
        <f t="shared" si="219"/>
        <v>|||</v>
      </c>
      <c r="H4688" s="835">
        <f t="shared" si="221"/>
        <v>31</v>
      </c>
      <c r="AP4688" s="831" t="str">
        <f t="shared" si="220"/>
        <v/>
      </c>
    </row>
    <row r="4689" spans="2:42">
      <c r="B4689" s="834" t="str">
        <f t="shared" si="219"/>
        <v>|||</v>
      </c>
      <c r="H4689" s="835">
        <f t="shared" si="221"/>
        <v>31</v>
      </c>
      <c r="AP4689" s="831" t="str">
        <f t="shared" si="220"/>
        <v/>
      </c>
    </row>
    <row r="4690" spans="2:42">
      <c r="B4690" s="834" t="str">
        <f t="shared" si="219"/>
        <v>|||</v>
      </c>
      <c r="H4690" s="835">
        <f t="shared" si="221"/>
        <v>31</v>
      </c>
      <c r="AP4690" s="831" t="str">
        <f t="shared" si="220"/>
        <v/>
      </c>
    </row>
    <row r="4691" spans="2:42">
      <c r="B4691" s="834" t="str">
        <f t="shared" si="219"/>
        <v>|||</v>
      </c>
      <c r="H4691" s="835">
        <f t="shared" si="221"/>
        <v>31</v>
      </c>
      <c r="AP4691" s="831" t="str">
        <f t="shared" si="220"/>
        <v/>
      </c>
    </row>
    <row r="4692" spans="2:42">
      <c r="B4692" s="834" t="str">
        <f t="shared" si="219"/>
        <v>|||</v>
      </c>
      <c r="H4692" s="835">
        <f t="shared" si="221"/>
        <v>31</v>
      </c>
      <c r="AP4692" s="831" t="str">
        <f t="shared" si="220"/>
        <v/>
      </c>
    </row>
    <row r="4693" spans="2:42">
      <c r="B4693" s="834" t="str">
        <f t="shared" si="219"/>
        <v>|||</v>
      </c>
      <c r="H4693" s="835">
        <f t="shared" si="221"/>
        <v>31</v>
      </c>
      <c r="AP4693" s="831" t="str">
        <f t="shared" si="220"/>
        <v/>
      </c>
    </row>
    <row r="4694" spans="2:42">
      <c r="B4694" s="834" t="str">
        <f t="shared" si="219"/>
        <v>|||</v>
      </c>
      <c r="H4694" s="835">
        <f t="shared" si="221"/>
        <v>31</v>
      </c>
      <c r="AP4694" s="831" t="str">
        <f t="shared" si="220"/>
        <v/>
      </c>
    </row>
    <row r="4695" spans="2:42">
      <c r="B4695" s="834" t="str">
        <f t="shared" si="219"/>
        <v>|||</v>
      </c>
      <c r="H4695" s="835">
        <f t="shared" si="221"/>
        <v>31</v>
      </c>
      <c r="AP4695" s="831" t="str">
        <f t="shared" si="220"/>
        <v/>
      </c>
    </row>
    <row r="4696" spans="2:42">
      <c r="B4696" s="834" t="str">
        <f t="shared" si="219"/>
        <v>|||</v>
      </c>
      <c r="H4696" s="835">
        <f t="shared" si="221"/>
        <v>31</v>
      </c>
      <c r="AP4696" s="831" t="str">
        <f t="shared" si="220"/>
        <v/>
      </c>
    </row>
    <row r="4697" spans="2:42">
      <c r="B4697" s="834" t="str">
        <f t="shared" si="219"/>
        <v>|||</v>
      </c>
      <c r="H4697" s="835">
        <f t="shared" si="221"/>
        <v>31</v>
      </c>
      <c r="AP4697" s="831" t="str">
        <f t="shared" si="220"/>
        <v/>
      </c>
    </row>
    <row r="4698" spans="2:42">
      <c r="B4698" s="834" t="str">
        <f t="shared" si="219"/>
        <v>|||</v>
      </c>
      <c r="H4698" s="835">
        <f t="shared" si="221"/>
        <v>31</v>
      </c>
      <c r="AP4698" s="831" t="str">
        <f t="shared" si="220"/>
        <v/>
      </c>
    </row>
    <row r="4699" spans="2:42">
      <c r="B4699" s="834" t="str">
        <f t="shared" si="219"/>
        <v>|||</v>
      </c>
      <c r="H4699" s="835">
        <f t="shared" si="221"/>
        <v>31</v>
      </c>
      <c r="AP4699" s="831" t="str">
        <f t="shared" si="220"/>
        <v/>
      </c>
    </row>
    <row r="4700" spans="2:42">
      <c r="B4700" s="834" t="str">
        <f t="shared" si="219"/>
        <v>|||</v>
      </c>
      <c r="H4700" s="835">
        <f t="shared" si="221"/>
        <v>31</v>
      </c>
      <c r="AP4700" s="831" t="str">
        <f t="shared" si="220"/>
        <v/>
      </c>
    </row>
    <row r="4701" spans="2:42">
      <c r="B4701" s="834" t="str">
        <f t="shared" si="219"/>
        <v>|||</v>
      </c>
      <c r="H4701" s="835">
        <f t="shared" si="221"/>
        <v>31</v>
      </c>
      <c r="AP4701" s="831" t="str">
        <f t="shared" si="220"/>
        <v/>
      </c>
    </row>
    <row r="4702" spans="2:42">
      <c r="B4702" s="834" t="str">
        <f t="shared" si="219"/>
        <v>|||</v>
      </c>
      <c r="H4702" s="835">
        <f t="shared" si="221"/>
        <v>31</v>
      </c>
      <c r="AP4702" s="831" t="str">
        <f t="shared" si="220"/>
        <v/>
      </c>
    </row>
    <row r="4703" spans="2:42">
      <c r="B4703" s="834" t="str">
        <f t="shared" si="219"/>
        <v>|||</v>
      </c>
      <c r="H4703" s="835">
        <f t="shared" si="221"/>
        <v>31</v>
      </c>
      <c r="AP4703" s="831" t="str">
        <f t="shared" si="220"/>
        <v/>
      </c>
    </row>
    <row r="4704" spans="2:42">
      <c r="B4704" s="834" t="str">
        <f t="shared" si="219"/>
        <v>|||</v>
      </c>
      <c r="H4704" s="835">
        <f t="shared" si="221"/>
        <v>31</v>
      </c>
      <c r="AP4704" s="831" t="str">
        <f t="shared" si="220"/>
        <v/>
      </c>
    </row>
    <row r="4705" spans="2:42">
      <c r="B4705" s="834" t="str">
        <f t="shared" si="219"/>
        <v>|||</v>
      </c>
      <c r="H4705" s="835">
        <f t="shared" si="221"/>
        <v>31</v>
      </c>
      <c r="AP4705" s="831" t="str">
        <f t="shared" si="220"/>
        <v/>
      </c>
    </row>
    <row r="4706" spans="2:42">
      <c r="B4706" s="834" t="str">
        <f t="shared" si="219"/>
        <v>|||</v>
      </c>
      <c r="H4706" s="835">
        <f t="shared" si="221"/>
        <v>31</v>
      </c>
      <c r="AP4706" s="831" t="str">
        <f t="shared" si="220"/>
        <v/>
      </c>
    </row>
    <row r="4707" spans="2:42">
      <c r="B4707" s="834" t="str">
        <f t="shared" si="219"/>
        <v>|||</v>
      </c>
      <c r="H4707" s="835">
        <f t="shared" si="221"/>
        <v>31</v>
      </c>
      <c r="AP4707" s="831" t="str">
        <f t="shared" si="220"/>
        <v/>
      </c>
    </row>
    <row r="4708" spans="2:42">
      <c r="B4708" s="834" t="str">
        <f t="shared" si="219"/>
        <v>|||</v>
      </c>
      <c r="H4708" s="835">
        <f t="shared" si="221"/>
        <v>31</v>
      </c>
      <c r="AP4708" s="831" t="str">
        <f t="shared" si="220"/>
        <v/>
      </c>
    </row>
    <row r="4709" spans="2:42">
      <c r="B4709" s="834" t="str">
        <f t="shared" si="219"/>
        <v>|||</v>
      </c>
      <c r="H4709" s="835">
        <f t="shared" si="221"/>
        <v>31</v>
      </c>
      <c r="AP4709" s="831" t="str">
        <f t="shared" si="220"/>
        <v/>
      </c>
    </row>
    <row r="4710" spans="2:42">
      <c r="B4710" s="834" t="str">
        <f t="shared" si="219"/>
        <v>|||</v>
      </c>
      <c r="H4710" s="835">
        <f t="shared" si="221"/>
        <v>31</v>
      </c>
      <c r="AP4710" s="831" t="str">
        <f t="shared" si="220"/>
        <v/>
      </c>
    </row>
    <row r="4711" spans="2:42">
      <c r="B4711" s="834" t="str">
        <f t="shared" si="219"/>
        <v>|||</v>
      </c>
      <c r="H4711" s="835">
        <f t="shared" si="221"/>
        <v>31</v>
      </c>
      <c r="AP4711" s="831" t="str">
        <f t="shared" si="220"/>
        <v/>
      </c>
    </row>
    <row r="4712" spans="2:42">
      <c r="B4712" s="834" t="str">
        <f t="shared" si="219"/>
        <v>|||</v>
      </c>
      <c r="H4712" s="835">
        <f t="shared" si="221"/>
        <v>31</v>
      </c>
      <c r="AP4712" s="831" t="str">
        <f t="shared" si="220"/>
        <v/>
      </c>
    </row>
    <row r="4713" spans="2:42">
      <c r="B4713" s="834" t="str">
        <f t="shared" si="219"/>
        <v>|||</v>
      </c>
      <c r="H4713" s="835">
        <f t="shared" si="221"/>
        <v>31</v>
      </c>
      <c r="AP4713" s="831" t="str">
        <f t="shared" si="220"/>
        <v/>
      </c>
    </row>
    <row r="4714" spans="2:42">
      <c r="B4714" s="834" t="str">
        <f t="shared" si="219"/>
        <v>|||</v>
      </c>
      <c r="H4714" s="835">
        <f t="shared" si="221"/>
        <v>31</v>
      </c>
      <c r="AP4714" s="831" t="str">
        <f t="shared" si="220"/>
        <v/>
      </c>
    </row>
    <row r="4715" spans="2:42">
      <c r="B4715" s="834" t="str">
        <f t="shared" si="219"/>
        <v>|||</v>
      </c>
      <c r="H4715" s="835">
        <f t="shared" si="221"/>
        <v>31</v>
      </c>
      <c r="AP4715" s="831" t="str">
        <f t="shared" si="220"/>
        <v/>
      </c>
    </row>
    <row r="4716" spans="2:42">
      <c r="B4716" s="834" t="str">
        <f t="shared" si="219"/>
        <v>|||</v>
      </c>
      <c r="H4716" s="835">
        <f t="shared" si="221"/>
        <v>31</v>
      </c>
      <c r="AP4716" s="831" t="str">
        <f t="shared" si="220"/>
        <v/>
      </c>
    </row>
    <row r="4717" spans="2:42">
      <c r="B4717" s="834" t="str">
        <f t="shared" si="219"/>
        <v>|||</v>
      </c>
      <c r="H4717" s="835">
        <f t="shared" si="221"/>
        <v>31</v>
      </c>
      <c r="AP4717" s="831" t="str">
        <f t="shared" si="220"/>
        <v/>
      </c>
    </row>
    <row r="4718" spans="2:42">
      <c r="B4718" s="834" t="str">
        <f t="shared" si="219"/>
        <v>|||</v>
      </c>
      <c r="H4718" s="835">
        <f t="shared" si="221"/>
        <v>31</v>
      </c>
      <c r="AP4718" s="831" t="str">
        <f t="shared" si="220"/>
        <v/>
      </c>
    </row>
    <row r="4719" spans="2:42">
      <c r="B4719" s="834" t="str">
        <f t="shared" si="219"/>
        <v>|||</v>
      </c>
      <c r="H4719" s="835">
        <f t="shared" si="221"/>
        <v>31</v>
      </c>
      <c r="AP4719" s="831" t="str">
        <f t="shared" si="220"/>
        <v/>
      </c>
    </row>
    <row r="4720" spans="2:42">
      <c r="B4720" s="834" t="str">
        <f t="shared" si="219"/>
        <v>|||</v>
      </c>
      <c r="H4720" s="835">
        <f t="shared" si="221"/>
        <v>31</v>
      </c>
      <c r="AP4720" s="831" t="str">
        <f t="shared" si="220"/>
        <v/>
      </c>
    </row>
    <row r="4721" spans="2:42">
      <c r="B4721" s="834" t="str">
        <f t="shared" si="219"/>
        <v>|||</v>
      </c>
      <c r="H4721" s="835">
        <f t="shared" si="221"/>
        <v>31</v>
      </c>
      <c r="AP4721" s="831" t="str">
        <f t="shared" si="220"/>
        <v/>
      </c>
    </row>
    <row r="4722" spans="2:42">
      <c r="B4722" s="834" t="str">
        <f t="shared" si="219"/>
        <v>|||</v>
      </c>
      <c r="H4722" s="835">
        <f t="shared" si="221"/>
        <v>31</v>
      </c>
      <c r="AP4722" s="831" t="str">
        <f t="shared" si="220"/>
        <v/>
      </c>
    </row>
    <row r="4723" spans="2:42">
      <c r="B4723" s="834" t="str">
        <f t="shared" si="219"/>
        <v>|||</v>
      </c>
      <c r="H4723" s="835">
        <f t="shared" si="221"/>
        <v>31</v>
      </c>
      <c r="AP4723" s="831" t="str">
        <f t="shared" si="220"/>
        <v/>
      </c>
    </row>
    <row r="4724" spans="2:42">
      <c r="B4724" s="834" t="str">
        <f t="shared" si="219"/>
        <v>|||</v>
      </c>
      <c r="H4724" s="835">
        <f t="shared" si="221"/>
        <v>31</v>
      </c>
      <c r="AP4724" s="831" t="str">
        <f t="shared" si="220"/>
        <v/>
      </c>
    </row>
    <row r="4725" spans="2:42">
      <c r="B4725" s="834" t="str">
        <f t="shared" si="219"/>
        <v>|||</v>
      </c>
      <c r="H4725" s="835">
        <f t="shared" si="221"/>
        <v>31</v>
      </c>
      <c r="AP4725" s="831" t="str">
        <f t="shared" si="220"/>
        <v/>
      </c>
    </row>
    <row r="4726" spans="2:42">
      <c r="B4726" s="834" t="str">
        <f t="shared" si="219"/>
        <v>|||</v>
      </c>
      <c r="H4726" s="835">
        <f t="shared" si="221"/>
        <v>31</v>
      </c>
      <c r="AP4726" s="831" t="str">
        <f t="shared" si="220"/>
        <v/>
      </c>
    </row>
    <row r="4727" spans="2:42">
      <c r="B4727" s="834" t="str">
        <f t="shared" si="219"/>
        <v>|||</v>
      </c>
      <c r="H4727" s="835">
        <f t="shared" si="221"/>
        <v>31</v>
      </c>
      <c r="AP4727" s="831" t="str">
        <f t="shared" si="220"/>
        <v/>
      </c>
    </row>
    <row r="4728" spans="2:42">
      <c r="B4728" s="834" t="str">
        <f t="shared" si="219"/>
        <v>|||</v>
      </c>
      <c r="H4728" s="835">
        <f t="shared" si="221"/>
        <v>31</v>
      </c>
      <c r="AP4728" s="831" t="str">
        <f t="shared" si="220"/>
        <v/>
      </c>
    </row>
    <row r="4729" spans="2:42">
      <c r="B4729" s="834" t="str">
        <f t="shared" si="219"/>
        <v>|||</v>
      </c>
      <c r="H4729" s="835">
        <f t="shared" si="221"/>
        <v>31</v>
      </c>
      <c r="AP4729" s="831" t="str">
        <f t="shared" si="220"/>
        <v/>
      </c>
    </row>
    <row r="4730" spans="2:42">
      <c r="B4730" s="834" t="str">
        <f t="shared" si="219"/>
        <v>|||</v>
      </c>
      <c r="H4730" s="835">
        <f t="shared" si="221"/>
        <v>31</v>
      </c>
      <c r="AP4730" s="831" t="str">
        <f t="shared" si="220"/>
        <v/>
      </c>
    </row>
    <row r="4731" spans="2:42">
      <c r="B4731" s="834" t="str">
        <f t="shared" si="219"/>
        <v>|||</v>
      </c>
      <c r="H4731" s="835">
        <f t="shared" si="221"/>
        <v>31</v>
      </c>
      <c r="AP4731" s="831" t="str">
        <f t="shared" si="220"/>
        <v/>
      </c>
    </row>
    <row r="4732" spans="2:42">
      <c r="B4732" s="834" t="str">
        <f t="shared" si="219"/>
        <v>|||</v>
      </c>
      <c r="H4732" s="835">
        <f t="shared" si="221"/>
        <v>31</v>
      </c>
      <c r="AP4732" s="831" t="str">
        <f t="shared" si="220"/>
        <v/>
      </c>
    </row>
    <row r="4733" spans="2:42">
      <c r="B4733" s="834" t="str">
        <f t="shared" si="219"/>
        <v>|||</v>
      </c>
      <c r="H4733" s="835">
        <f t="shared" si="221"/>
        <v>31</v>
      </c>
      <c r="AP4733" s="831" t="str">
        <f t="shared" si="220"/>
        <v/>
      </c>
    </row>
    <row r="4734" spans="2:42">
      <c r="B4734" s="834" t="str">
        <f t="shared" si="219"/>
        <v>|||</v>
      </c>
      <c r="H4734" s="835">
        <f t="shared" si="221"/>
        <v>31</v>
      </c>
      <c r="AP4734" s="831" t="str">
        <f t="shared" si="220"/>
        <v/>
      </c>
    </row>
    <row r="4735" spans="2:42">
      <c r="B4735" s="834" t="str">
        <f t="shared" si="219"/>
        <v>|||</v>
      </c>
      <c r="H4735" s="835">
        <f t="shared" si="221"/>
        <v>31</v>
      </c>
      <c r="AP4735" s="831" t="str">
        <f t="shared" si="220"/>
        <v/>
      </c>
    </row>
    <row r="4736" spans="2:42">
      <c r="B4736" s="834" t="str">
        <f t="shared" si="219"/>
        <v>|||</v>
      </c>
      <c r="H4736" s="835">
        <f t="shared" si="221"/>
        <v>31</v>
      </c>
      <c r="AP4736" s="831" t="str">
        <f t="shared" si="220"/>
        <v/>
      </c>
    </row>
    <row r="4737" spans="2:42">
      <c r="B4737" s="834" t="str">
        <f t="shared" si="219"/>
        <v>|||</v>
      </c>
      <c r="H4737" s="835">
        <f t="shared" si="221"/>
        <v>31</v>
      </c>
      <c r="AP4737" s="831" t="str">
        <f t="shared" si="220"/>
        <v/>
      </c>
    </row>
    <row r="4738" spans="2:42">
      <c r="B4738" s="834" t="str">
        <f t="shared" si="219"/>
        <v>|||</v>
      </c>
      <c r="H4738" s="835">
        <f t="shared" si="221"/>
        <v>31</v>
      </c>
      <c r="AP4738" s="831" t="str">
        <f t="shared" si="220"/>
        <v/>
      </c>
    </row>
    <row r="4739" spans="2:42">
      <c r="B4739" s="834" t="str">
        <f t="shared" ref="B4739:B4802" si="222">C4739&amp;"|"&amp;D4739&amp;"|"&amp;E4739&amp;"|"&amp;F4739</f>
        <v>|||</v>
      </c>
      <c r="H4739" s="835">
        <f t="shared" si="221"/>
        <v>31</v>
      </c>
      <c r="AP4739" s="831" t="str">
        <f t="shared" ref="AP4739:AP4802" si="223">IF(AX4739&lt;&gt;"",IF(OR(AX4739=3,AX4739=4),"Equity","Debt"),"")</f>
        <v/>
      </c>
    </row>
    <row r="4740" spans="2:42">
      <c r="B4740" s="834" t="str">
        <f t="shared" si="222"/>
        <v>|||</v>
      </c>
      <c r="H4740" s="835">
        <f t="shared" ref="H4740:H4803" si="224">EOMONTH(L4740,0)</f>
        <v>31</v>
      </c>
      <c r="AP4740" s="831" t="str">
        <f t="shared" si="223"/>
        <v/>
      </c>
    </row>
    <row r="4741" spans="2:42">
      <c r="B4741" s="834" t="str">
        <f t="shared" si="222"/>
        <v>|||</v>
      </c>
      <c r="H4741" s="835">
        <f t="shared" si="224"/>
        <v>31</v>
      </c>
      <c r="AP4741" s="831" t="str">
        <f t="shared" si="223"/>
        <v/>
      </c>
    </row>
    <row r="4742" spans="2:42">
      <c r="B4742" s="834" t="str">
        <f t="shared" si="222"/>
        <v>|||</v>
      </c>
      <c r="H4742" s="835">
        <f t="shared" si="224"/>
        <v>31</v>
      </c>
      <c r="AP4742" s="831" t="str">
        <f t="shared" si="223"/>
        <v/>
      </c>
    </row>
    <row r="4743" spans="2:42">
      <c r="B4743" s="834" t="str">
        <f t="shared" si="222"/>
        <v>|||</v>
      </c>
      <c r="H4743" s="835">
        <f t="shared" si="224"/>
        <v>31</v>
      </c>
      <c r="AP4743" s="831" t="str">
        <f t="shared" si="223"/>
        <v/>
      </c>
    </row>
    <row r="4744" spans="2:42">
      <c r="B4744" s="834" t="str">
        <f t="shared" si="222"/>
        <v>|||</v>
      </c>
      <c r="H4744" s="835">
        <f t="shared" si="224"/>
        <v>31</v>
      </c>
      <c r="AP4744" s="831" t="str">
        <f t="shared" si="223"/>
        <v/>
      </c>
    </row>
    <row r="4745" spans="2:42">
      <c r="B4745" s="834" t="str">
        <f t="shared" si="222"/>
        <v>|||</v>
      </c>
      <c r="H4745" s="835">
        <f t="shared" si="224"/>
        <v>31</v>
      </c>
      <c r="AP4745" s="831" t="str">
        <f t="shared" si="223"/>
        <v/>
      </c>
    </row>
    <row r="4746" spans="2:42">
      <c r="B4746" s="834" t="str">
        <f t="shared" si="222"/>
        <v>|||</v>
      </c>
      <c r="H4746" s="835">
        <f t="shared" si="224"/>
        <v>31</v>
      </c>
      <c r="AP4746" s="831" t="str">
        <f t="shared" si="223"/>
        <v/>
      </c>
    </row>
    <row r="4747" spans="2:42">
      <c r="B4747" s="834" t="str">
        <f t="shared" si="222"/>
        <v>|||</v>
      </c>
      <c r="H4747" s="835">
        <f t="shared" si="224"/>
        <v>31</v>
      </c>
      <c r="AP4747" s="831" t="str">
        <f t="shared" si="223"/>
        <v/>
      </c>
    </row>
    <row r="4748" spans="2:42">
      <c r="B4748" s="834" t="str">
        <f t="shared" si="222"/>
        <v>|||</v>
      </c>
      <c r="H4748" s="835">
        <f t="shared" si="224"/>
        <v>31</v>
      </c>
      <c r="AP4748" s="831" t="str">
        <f t="shared" si="223"/>
        <v/>
      </c>
    </row>
    <row r="4749" spans="2:42">
      <c r="B4749" s="834" t="str">
        <f t="shared" si="222"/>
        <v>|||</v>
      </c>
      <c r="H4749" s="835">
        <f t="shared" si="224"/>
        <v>31</v>
      </c>
      <c r="AP4749" s="831" t="str">
        <f t="shared" si="223"/>
        <v/>
      </c>
    </row>
    <row r="4750" spans="2:42">
      <c r="B4750" s="834" t="str">
        <f t="shared" si="222"/>
        <v>|||</v>
      </c>
      <c r="H4750" s="835">
        <f t="shared" si="224"/>
        <v>31</v>
      </c>
      <c r="AP4750" s="831" t="str">
        <f t="shared" si="223"/>
        <v/>
      </c>
    </row>
    <row r="4751" spans="2:42">
      <c r="B4751" s="834" t="str">
        <f t="shared" si="222"/>
        <v>|||</v>
      </c>
      <c r="H4751" s="835">
        <f t="shared" si="224"/>
        <v>31</v>
      </c>
      <c r="AP4751" s="831" t="str">
        <f t="shared" si="223"/>
        <v/>
      </c>
    </row>
    <row r="4752" spans="2:42">
      <c r="B4752" s="834" t="str">
        <f t="shared" si="222"/>
        <v>|||</v>
      </c>
      <c r="H4752" s="835">
        <f t="shared" si="224"/>
        <v>31</v>
      </c>
      <c r="AP4752" s="831" t="str">
        <f t="shared" si="223"/>
        <v/>
      </c>
    </row>
    <row r="4753" spans="2:42">
      <c r="B4753" s="834" t="str">
        <f t="shared" si="222"/>
        <v>|||</v>
      </c>
      <c r="H4753" s="835">
        <f t="shared" si="224"/>
        <v>31</v>
      </c>
      <c r="AP4753" s="831" t="str">
        <f t="shared" si="223"/>
        <v/>
      </c>
    </row>
    <row r="4754" spans="2:42">
      <c r="B4754" s="834" t="str">
        <f t="shared" si="222"/>
        <v>|||</v>
      </c>
      <c r="H4754" s="835">
        <f t="shared" si="224"/>
        <v>31</v>
      </c>
      <c r="AP4754" s="831" t="str">
        <f t="shared" si="223"/>
        <v/>
      </c>
    </row>
    <row r="4755" spans="2:42">
      <c r="B4755" s="834" t="str">
        <f t="shared" si="222"/>
        <v>|||</v>
      </c>
      <c r="H4755" s="835">
        <f t="shared" si="224"/>
        <v>31</v>
      </c>
      <c r="AP4755" s="831" t="str">
        <f t="shared" si="223"/>
        <v/>
      </c>
    </row>
    <row r="4756" spans="2:42">
      <c r="B4756" s="834" t="str">
        <f t="shared" si="222"/>
        <v>|||</v>
      </c>
      <c r="H4756" s="835">
        <f t="shared" si="224"/>
        <v>31</v>
      </c>
      <c r="AP4756" s="831" t="str">
        <f t="shared" si="223"/>
        <v/>
      </c>
    </row>
    <row r="4757" spans="2:42">
      <c r="B4757" s="834" t="str">
        <f t="shared" si="222"/>
        <v>|||</v>
      </c>
      <c r="H4757" s="835">
        <f t="shared" si="224"/>
        <v>31</v>
      </c>
      <c r="AP4757" s="831" t="str">
        <f t="shared" si="223"/>
        <v/>
      </c>
    </row>
    <row r="4758" spans="2:42">
      <c r="B4758" s="834" t="str">
        <f t="shared" si="222"/>
        <v>|||</v>
      </c>
      <c r="H4758" s="835">
        <f t="shared" si="224"/>
        <v>31</v>
      </c>
      <c r="AP4758" s="831" t="str">
        <f t="shared" si="223"/>
        <v/>
      </c>
    </row>
    <row r="4759" spans="2:42">
      <c r="B4759" s="834" t="str">
        <f t="shared" si="222"/>
        <v>|||</v>
      </c>
      <c r="H4759" s="835">
        <f t="shared" si="224"/>
        <v>31</v>
      </c>
      <c r="AP4759" s="831" t="str">
        <f t="shared" si="223"/>
        <v/>
      </c>
    </row>
    <row r="4760" spans="2:42">
      <c r="B4760" s="834" t="str">
        <f t="shared" si="222"/>
        <v>|||</v>
      </c>
      <c r="H4760" s="835">
        <f t="shared" si="224"/>
        <v>31</v>
      </c>
      <c r="AP4760" s="831" t="str">
        <f t="shared" si="223"/>
        <v/>
      </c>
    </row>
    <row r="4761" spans="2:42">
      <c r="B4761" s="834" t="str">
        <f t="shared" si="222"/>
        <v>|||</v>
      </c>
      <c r="H4761" s="835">
        <f t="shared" si="224"/>
        <v>31</v>
      </c>
      <c r="AP4761" s="831" t="str">
        <f t="shared" si="223"/>
        <v/>
      </c>
    </row>
    <row r="4762" spans="2:42">
      <c r="B4762" s="834" t="str">
        <f t="shared" si="222"/>
        <v>|||</v>
      </c>
      <c r="H4762" s="835">
        <f t="shared" si="224"/>
        <v>31</v>
      </c>
      <c r="AP4762" s="831" t="str">
        <f t="shared" si="223"/>
        <v/>
      </c>
    </row>
    <row r="4763" spans="2:42">
      <c r="B4763" s="834" t="str">
        <f t="shared" si="222"/>
        <v>|||</v>
      </c>
      <c r="H4763" s="835">
        <f t="shared" si="224"/>
        <v>31</v>
      </c>
      <c r="AP4763" s="831" t="str">
        <f t="shared" si="223"/>
        <v/>
      </c>
    </row>
    <row r="4764" spans="2:42">
      <c r="B4764" s="834" t="str">
        <f t="shared" si="222"/>
        <v>|||</v>
      </c>
      <c r="H4764" s="835">
        <f t="shared" si="224"/>
        <v>31</v>
      </c>
      <c r="AP4764" s="831" t="str">
        <f t="shared" si="223"/>
        <v/>
      </c>
    </row>
    <row r="4765" spans="2:42">
      <c r="B4765" s="834" t="str">
        <f t="shared" si="222"/>
        <v>|||</v>
      </c>
      <c r="H4765" s="835">
        <f t="shared" si="224"/>
        <v>31</v>
      </c>
      <c r="AP4765" s="831" t="str">
        <f t="shared" si="223"/>
        <v/>
      </c>
    </row>
    <row r="4766" spans="2:42">
      <c r="B4766" s="834" t="str">
        <f t="shared" si="222"/>
        <v>|||</v>
      </c>
      <c r="H4766" s="835">
        <f t="shared" si="224"/>
        <v>31</v>
      </c>
      <c r="AP4766" s="831" t="str">
        <f t="shared" si="223"/>
        <v/>
      </c>
    </row>
    <row r="4767" spans="2:42">
      <c r="B4767" s="834" t="str">
        <f t="shared" si="222"/>
        <v>|||</v>
      </c>
      <c r="H4767" s="835">
        <f t="shared" si="224"/>
        <v>31</v>
      </c>
      <c r="AP4767" s="831" t="str">
        <f t="shared" si="223"/>
        <v/>
      </c>
    </row>
    <row r="4768" spans="2:42">
      <c r="B4768" s="834" t="str">
        <f t="shared" si="222"/>
        <v>|||</v>
      </c>
      <c r="H4768" s="835">
        <f t="shared" si="224"/>
        <v>31</v>
      </c>
      <c r="AP4768" s="831" t="str">
        <f t="shared" si="223"/>
        <v/>
      </c>
    </row>
    <row r="4769" spans="2:42">
      <c r="B4769" s="834" t="str">
        <f t="shared" si="222"/>
        <v>|||</v>
      </c>
      <c r="H4769" s="835">
        <f t="shared" si="224"/>
        <v>31</v>
      </c>
      <c r="AP4769" s="831" t="str">
        <f t="shared" si="223"/>
        <v/>
      </c>
    </row>
    <row r="4770" spans="2:42">
      <c r="B4770" s="834" t="str">
        <f t="shared" si="222"/>
        <v>|||</v>
      </c>
      <c r="H4770" s="835">
        <f t="shared" si="224"/>
        <v>31</v>
      </c>
      <c r="AP4770" s="831" t="str">
        <f t="shared" si="223"/>
        <v/>
      </c>
    </row>
    <row r="4771" spans="2:42">
      <c r="B4771" s="834" t="str">
        <f t="shared" si="222"/>
        <v>|||</v>
      </c>
      <c r="H4771" s="835">
        <f t="shared" si="224"/>
        <v>31</v>
      </c>
      <c r="AP4771" s="831" t="str">
        <f t="shared" si="223"/>
        <v/>
      </c>
    </row>
    <row r="4772" spans="2:42">
      <c r="B4772" s="834" t="str">
        <f t="shared" si="222"/>
        <v>|||</v>
      </c>
      <c r="H4772" s="835">
        <f t="shared" si="224"/>
        <v>31</v>
      </c>
      <c r="AP4772" s="831" t="str">
        <f t="shared" si="223"/>
        <v/>
      </c>
    </row>
    <row r="4773" spans="2:42">
      <c r="B4773" s="834" t="str">
        <f t="shared" si="222"/>
        <v>|||</v>
      </c>
      <c r="H4773" s="835">
        <f t="shared" si="224"/>
        <v>31</v>
      </c>
      <c r="AP4773" s="831" t="str">
        <f t="shared" si="223"/>
        <v/>
      </c>
    </row>
    <row r="4774" spans="2:42">
      <c r="B4774" s="834" t="str">
        <f t="shared" si="222"/>
        <v>|||</v>
      </c>
      <c r="H4774" s="835">
        <f t="shared" si="224"/>
        <v>31</v>
      </c>
      <c r="AP4774" s="831" t="str">
        <f t="shared" si="223"/>
        <v/>
      </c>
    </row>
    <row r="4775" spans="2:42">
      <c r="B4775" s="834" t="str">
        <f t="shared" si="222"/>
        <v>|||</v>
      </c>
      <c r="H4775" s="835">
        <f t="shared" si="224"/>
        <v>31</v>
      </c>
      <c r="AP4775" s="831" t="str">
        <f t="shared" si="223"/>
        <v/>
      </c>
    </row>
    <row r="4776" spans="2:42">
      <c r="B4776" s="834" t="str">
        <f t="shared" si="222"/>
        <v>|||</v>
      </c>
      <c r="H4776" s="835">
        <f t="shared" si="224"/>
        <v>31</v>
      </c>
      <c r="AP4776" s="831" t="str">
        <f t="shared" si="223"/>
        <v/>
      </c>
    </row>
    <row r="4777" spans="2:42">
      <c r="B4777" s="834" t="str">
        <f t="shared" si="222"/>
        <v>|||</v>
      </c>
      <c r="H4777" s="835">
        <f t="shared" si="224"/>
        <v>31</v>
      </c>
      <c r="AP4777" s="831" t="str">
        <f t="shared" si="223"/>
        <v/>
      </c>
    </row>
    <row r="4778" spans="2:42">
      <c r="B4778" s="834" t="str">
        <f t="shared" si="222"/>
        <v>|||</v>
      </c>
      <c r="H4778" s="835">
        <f t="shared" si="224"/>
        <v>31</v>
      </c>
      <c r="AP4778" s="831" t="str">
        <f t="shared" si="223"/>
        <v/>
      </c>
    </row>
    <row r="4779" spans="2:42">
      <c r="B4779" s="834" t="str">
        <f t="shared" si="222"/>
        <v>|||</v>
      </c>
      <c r="H4779" s="835">
        <f t="shared" si="224"/>
        <v>31</v>
      </c>
      <c r="AP4779" s="831" t="str">
        <f t="shared" si="223"/>
        <v/>
      </c>
    </row>
    <row r="4780" spans="2:42">
      <c r="B4780" s="834" t="str">
        <f t="shared" si="222"/>
        <v>|||</v>
      </c>
      <c r="H4780" s="835">
        <f t="shared" si="224"/>
        <v>31</v>
      </c>
      <c r="AP4780" s="831" t="str">
        <f t="shared" si="223"/>
        <v/>
      </c>
    </row>
    <row r="4781" spans="2:42">
      <c r="B4781" s="834" t="str">
        <f t="shared" si="222"/>
        <v>|||</v>
      </c>
      <c r="H4781" s="835">
        <f t="shared" si="224"/>
        <v>31</v>
      </c>
      <c r="AP4781" s="831" t="str">
        <f t="shared" si="223"/>
        <v/>
      </c>
    </row>
    <row r="4782" spans="2:42">
      <c r="B4782" s="834" t="str">
        <f t="shared" si="222"/>
        <v>|||</v>
      </c>
      <c r="H4782" s="835">
        <f t="shared" si="224"/>
        <v>31</v>
      </c>
      <c r="AP4782" s="831" t="str">
        <f t="shared" si="223"/>
        <v/>
      </c>
    </row>
    <row r="4783" spans="2:42">
      <c r="B4783" s="834" t="str">
        <f t="shared" si="222"/>
        <v>|||</v>
      </c>
      <c r="H4783" s="835">
        <f t="shared" si="224"/>
        <v>31</v>
      </c>
      <c r="AP4783" s="831" t="str">
        <f t="shared" si="223"/>
        <v/>
      </c>
    </row>
    <row r="4784" spans="2:42">
      <c r="B4784" s="834" t="str">
        <f t="shared" si="222"/>
        <v>|||</v>
      </c>
      <c r="H4784" s="835">
        <f t="shared" si="224"/>
        <v>31</v>
      </c>
      <c r="AP4784" s="831" t="str">
        <f t="shared" si="223"/>
        <v/>
      </c>
    </row>
    <row r="4785" spans="2:42">
      <c r="B4785" s="834" t="str">
        <f t="shared" si="222"/>
        <v>|||</v>
      </c>
      <c r="H4785" s="835">
        <f t="shared" si="224"/>
        <v>31</v>
      </c>
      <c r="AP4785" s="831" t="str">
        <f t="shared" si="223"/>
        <v/>
      </c>
    </row>
    <row r="4786" spans="2:42">
      <c r="B4786" s="834" t="str">
        <f t="shared" si="222"/>
        <v>|||</v>
      </c>
      <c r="H4786" s="835">
        <f t="shared" si="224"/>
        <v>31</v>
      </c>
      <c r="AP4786" s="831" t="str">
        <f t="shared" si="223"/>
        <v/>
      </c>
    </row>
    <row r="4787" spans="2:42">
      <c r="B4787" s="834" t="str">
        <f t="shared" si="222"/>
        <v>|||</v>
      </c>
      <c r="H4787" s="835">
        <f t="shared" si="224"/>
        <v>31</v>
      </c>
      <c r="AP4787" s="831" t="str">
        <f t="shared" si="223"/>
        <v/>
      </c>
    </row>
    <row r="4788" spans="2:42">
      <c r="B4788" s="834" t="str">
        <f t="shared" si="222"/>
        <v>|||</v>
      </c>
      <c r="H4788" s="835">
        <f t="shared" si="224"/>
        <v>31</v>
      </c>
      <c r="AP4788" s="831" t="str">
        <f t="shared" si="223"/>
        <v/>
      </c>
    </row>
    <row r="4789" spans="2:42">
      <c r="B4789" s="834" t="str">
        <f t="shared" si="222"/>
        <v>|||</v>
      </c>
      <c r="H4789" s="835">
        <f t="shared" si="224"/>
        <v>31</v>
      </c>
      <c r="AP4789" s="831" t="str">
        <f t="shared" si="223"/>
        <v/>
      </c>
    </row>
    <row r="4790" spans="2:42">
      <c r="B4790" s="834" t="str">
        <f t="shared" si="222"/>
        <v>|||</v>
      </c>
      <c r="H4790" s="835">
        <f t="shared" si="224"/>
        <v>31</v>
      </c>
      <c r="AP4790" s="831" t="str">
        <f t="shared" si="223"/>
        <v/>
      </c>
    </row>
    <row r="4791" spans="2:42">
      <c r="B4791" s="834" t="str">
        <f t="shared" si="222"/>
        <v>|||</v>
      </c>
      <c r="H4791" s="835">
        <f t="shared" si="224"/>
        <v>31</v>
      </c>
      <c r="AP4791" s="831" t="str">
        <f t="shared" si="223"/>
        <v/>
      </c>
    </row>
    <row r="4792" spans="2:42">
      <c r="B4792" s="834" t="str">
        <f t="shared" si="222"/>
        <v>|||</v>
      </c>
      <c r="H4792" s="835">
        <f t="shared" si="224"/>
        <v>31</v>
      </c>
      <c r="AP4792" s="831" t="str">
        <f t="shared" si="223"/>
        <v/>
      </c>
    </row>
    <row r="4793" spans="2:42">
      <c r="B4793" s="834" t="str">
        <f t="shared" si="222"/>
        <v>|||</v>
      </c>
      <c r="H4793" s="835">
        <f t="shared" si="224"/>
        <v>31</v>
      </c>
      <c r="AP4793" s="831" t="str">
        <f t="shared" si="223"/>
        <v/>
      </c>
    </row>
    <row r="4794" spans="2:42">
      <c r="B4794" s="834" t="str">
        <f t="shared" si="222"/>
        <v>|||</v>
      </c>
      <c r="H4794" s="835">
        <f t="shared" si="224"/>
        <v>31</v>
      </c>
      <c r="AP4794" s="831" t="str">
        <f t="shared" si="223"/>
        <v/>
      </c>
    </row>
    <row r="4795" spans="2:42">
      <c r="B4795" s="834" t="str">
        <f t="shared" si="222"/>
        <v>|||</v>
      </c>
      <c r="H4795" s="835">
        <f t="shared" si="224"/>
        <v>31</v>
      </c>
      <c r="AP4795" s="831" t="str">
        <f t="shared" si="223"/>
        <v/>
      </c>
    </row>
    <row r="4796" spans="2:42">
      <c r="B4796" s="834" t="str">
        <f t="shared" si="222"/>
        <v>|||</v>
      </c>
      <c r="H4796" s="835">
        <f t="shared" si="224"/>
        <v>31</v>
      </c>
      <c r="AP4796" s="831" t="str">
        <f t="shared" si="223"/>
        <v/>
      </c>
    </row>
    <row r="4797" spans="2:42">
      <c r="B4797" s="834" t="str">
        <f t="shared" si="222"/>
        <v>|||</v>
      </c>
      <c r="H4797" s="835">
        <f t="shared" si="224"/>
        <v>31</v>
      </c>
      <c r="AP4797" s="831" t="str">
        <f t="shared" si="223"/>
        <v/>
      </c>
    </row>
    <row r="4798" spans="2:42">
      <c r="B4798" s="834" t="str">
        <f t="shared" si="222"/>
        <v>|||</v>
      </c>
      <c r="H4798" s="835">
        <f t="shared" si="224"/>
        <v>31</v>
      </c>
      <c r="AP4798" s="831" t="str">
        <f t="shared" si="223"/>
        <v/>
      </c>
    </row>
    <row r="4799" spans="2:42">
      <c r="B4799" s="834" t="str">
        <f t="shared" si="222"/>
        <v>|||</v>
      </c>
      <c r="H4799" s="835">
        <f t="shared" si="224"/>
        <v>31</v>
      </c>
      <c r="AP4799" s="831" t="str">
        <f t="shared" si="223"/>
        <v/>
      </c>
    </row>
    <row r="4800" spans="2:42">
      <c r="B4800" s="834" t="str">
        <f t="shared" si="222"/>
        <v>|||</v>
      </c>
      <c r="H4800" s="835">
        <f t="shared" si="224"/>
        <v>31</v>
      </c>
      <c r="AP4800" s="831" t="str">
        <f t="shared" si="223"/>
        <v/>
      </c>
    </row>
    <row r="4801" spans="2:42">
      <c r="B4801" s="834" t="str">
        <f t="shared" si="222"/>
        <v>|||</v>
      </c>
      <c r="H4801" s="835">
        <f t="shared" si="224"/>
        <v>31</v>
      </c>
      <c r="AP4801" s="831" t="str">
        <f t="shared" si="223"/>
        <v/>
      </c>
    </row>
    <row r="4802" spans="2:42">
      <c r="B4802" s="834" t="str">
        <f t="shared" si="222"/>
        <v>|||</v>
      </c>
      <c r="H4802" s="835">
        <f t="shared" si="224"/>
        <v>31</v>
      </c>
      <c r="AP4802" s="831" t="str">
        <f t="shared" si="223"/>
        <v/>
      </c>
    </row>
    <row r="4803" spans="2:42">
      <c r="B4803" s="834" t="str">
        <f t="shared" ref="B4803:B4866" si="225">C4803&amp;"|"&amp;D4803&amp;"|"&amp;E4803&amp;"|"&amp;F4803</f>
        <v>|||</v>
      </c>
      <c r="H4803" s="835">
        <f t="shared" si="224"/>
        <v>31</v>
      </c>
      <c r="AP4803" s="831" t="str">
        <f t="shared" ref="AP4803:AP4866" si="226">IF(AX4803&lt;&gt;"",IF(OR(AX4803=3,AX4803=4),"Equity","Debt"),"")</f>
        <v/>
      </c>
    </row>
    <row r="4804" spans="2:42">
      <c r="B4804" s="834" t="str">
        <f t="shared" si="225"/>
        <v>|||</v>
      </c>
      <c r="H4804" s="835">
        <f t="shared" ref="H4804:H4867" si="227">EOMONTH(L4804,0)</f>
        <v>31</v>
      </c>
      <c r="AP4804" s="831" t="str">
        <f t="shared" si="226"/>
        <v/>
      </c>
    </row>
    <row r="4805" spans="2:42">
      <c r="B4805" s="834" t="str">
        <f t="shared" si="225"/>
        <v>|||</v>
      </c>
      <c r="H4805" s="835">
        <f t="shared" si="227"/>
        <v>31</v>
      </c>
      <c r="AP4805" s="831" t="str">
        <f t="shared" si="226"/>
        <v/>
      </c>
    </row>
    <row r="4806" spans="2:42">
      <c r="B4806" s="834" t="str">
        <f t="shared" si="225"/>
        <v>|||</v>
      </c>
      <c r="H4806" s="835">
        <f t="shared" si="227"/>
        <v>31</v>
      </c>
      <c r="AP4806" s="831" t="str">
        <f t="shared" si="226"/>
        <v/>
      </c>
    </row>
    <row r="4807" spans="2:42">
      <c r="B4807" s="834" t="str">
        <f t="shared" si="225"/>
        <v>|||</v>
      </c>
      <c r="H4807" s="835">
        <f t="shared" si="227"/>
        <v>31</v>
      </c>
      <c r="AP4807" s="831" t="str">
        <f t="shared" si="226"/>
        <v/>
      </c>
    </row>
    <row r="4808" spans="2:42">
      <c r="B4808" s="834" t="str">
        <f t="shared" si="225"/>
        <v>|||</v>
      </c>
      <c r="H4808" s="835">
        <f t="shared" si="227"/>
        <v>31</v>
      </c>
      <c r="AP4808" s="831" t="str">
        <f t="shared" si="226"/>
        <v/>
      </c>
    </row>
    <row r="4809" spans="2:42">
      <c r="B4809" s="834" t="str">
        <f t="shared" si="225"/>
        <v>|||</v>
      </c>
      <c r="H4809" s="835">
        <f t="shared" si="227"/>
        <v>31</v>
      </c>
      <c r="AP4809" s="831" t="str">
        <f t="shared" si="226"/>
        <v/>
      </c>
    </row>
    <row r="4810" spans="2:42">
      <c r="B4810" s="834" t="str">
        <f t="shared" si="225"/>
        <v>|||</v>
      </c>
      <c r="H4810" s="835">
        <f t="shared" si="227"/>
        <v>31</v>
      </c>
      <c r="AP4810" s="831" t="str">
        <f t="shared" si="226"/>
        <v/>
      </c>
    </row>
    <row r="4811" spans="2:42">
      <c r="B4811" s="834" t="str">
        <f t="shared" si="225"/>
        <v>|||</v>
      </c>
      <c r="H4811" s="835">
        <f t="shared" si="227"/>
        <v>31</v>
      </c>
      <c r="AP4811" s="831" t="str">
        <f t="shared" si="226"/>
        <v/>
      </c>
    </row>
    <row r="4812" spans="2:42">
      <c r="B4812" s="834" t="str">
        <f t="shared" si="225"/>
        <v>|||</v>
      </c>
      <c r="H4812" s="835">
        <f t="shared" si="227"/>
        <v>31</v>
      </c>
      <c r="AP4812" s="831" t="str">
        <f t="shared" si="226"/>
        <v/>
      </c>
    </row>
    <row r="4813" spans="2:42">
      <c r="B4813" s="834" t="str">
        <f t="shared" si="225"/>
        <v>|||</v>
      </c>
      <c r="H4813" s="835">
        <f t="shared" si="227"/>
        <v>31</v>
      </c>
      <c r="AP4813" s="831" t="str">
        <f t="shared" si="226"/>
        <v/>
      </c>
    </row>
    <row r="4814" spans="2:42">
      <c r="B4814" s="834" t="str">
        <f t="shared" si="225"/>
        <v>|||</v>
      </c>
      <c r="H4814" s="835">
        <f t="shared" si="227"/>
        <v>31</v>
      </c>
      <c r="AP4814" s="831" t="str">
        <f t="shared" si="226"/>
        <v/>
      </c>
    </row>
    <row r="4815" spans="2:42">
      <c r="B4815" s="834" t="str">
        <f t="shared" si="225"/>
        <v>|||</v>
      </c>
      <c r="H4815" s="835">
        <f t="shared" si="227"/>
        <v>31</v>
      </c>
      <c r="AP4815" s="831" t="str">
        <f t="shared" si="226"/>
        <v/>
      </c>
    </row>
    <row r="4816" spans="2:42">
      <c r="B4816" s="834" t="str">
        <f t="shared" si="225"/>
        <v>|||</v>
      </c>
      <c r="H4816" s="835">
        <f t="shared" si="227"/>
        <v>31</v>
      </c>
      <c r="AP4816" s="831" t="str">
        <f t="shared" si="226"/>
        <v/>
      </c>
    </row>
    <row r="4817" spans="2:42">
      <c r="B4817" s="834" t="str">
        <f t="shared" si="225"/>
        <v>|||</v>
      </c>
      <c r="H4817" s="835">
        <f t="shared" si="227"/>
        <v>31</v>
      </c>
      <c r="AP4817" s="831" t="str">
        <f t="shared" si="226"/>
        <v/>
      </c>
    </row>
    <row r="4818" spans="2:42">
      <c r="B4818" s="834" t="str">
        <f t="shared" si="225"/>
        <v>|||</v>
      </c>
      <c r="H4818" s="835">
        <f t="shared" si="227"/>
        <v>31</v>
      </c>
      <c r="AP4818" s="831" t="str">
        <f t="shared" si="226"/>
        <v/>
      </c>
    </row>
    <row r="4819" spans="2:42">
      <c r="B4819" s="834" t="str">
        <f t="shared" si="225"/>
        <v>|||</v>
      </c>
      <c r="H4819" s="835">
        <f t="shared" si="227"/>
        <v>31</v>
      </c>
      <c r="AP4819" s="831" t="str">
        <f t="shared" si="226"/>
        <v/>
      </c>
    </row>
    <row r="4820" spans="2:42">
      <c r="B4820" s="834" t="str">
        <f t="shared" si="225"/>
        <v>|||</v>
      </c>
      <c r="H4820" s="835">
        <f t="shared" si="227"/>
        <v>31</v>
      </c>
      <c r="AP4820" s="831" t="str">
        <f t="shared" si="226"/>
        <v/>
      </c>
    </row>
    <row r="4821" spans="2:42">
      <c r="B4821" s="834" t="str">
        <f t="shared" si="225"/>
        <v>|||</v>
      </c>
      <c r="H4821" s="835">
        <f t="shared" si="227"/>
        <v>31</v>
      </c>
      <c r="AP4821" s="831" t="str">
        <f t="shared" si="226"/>
        <v/>
      </c>
    </row>
    <row r="4822" spans="2:42">
      <c r="B4822" s="834" t="str">
        <f t="shared" si="225"/>
        <v>|||</v>
      </c>
      <c r="H4822" s="835">
        <f t="shared" si="227"/>
        <v>31</v>
      </c>
      <c r="AP4822" s="831" t="str">
        <f t="shared" si="226"/>
        <v/>
      </c>
    </row>
    <row r="4823" spans="2:42">
      <c r="B4823" s="834" t="str">
        <f t="shared" si="225"/>
        <v>|||</v>
      </c>
      <c r="H4823" s="835">
        <f t="shared" si="227"/>
        <v>31</v>
      </c>
      <c r="AP4823" s="831" t="str">
        <f t="shared" si="226"/>
        <v/>
      </c>
    </row>
    <row r="4824" spans="2:42">
      <c r="B4824" s="834" t="str">
        <f t="shared" si="225"/>
        <v>|||</v>
      </c>
      <c r="H4824" s="835">
        <f t="shared" si="227"/>
        <v>31</v>
      </c>
      <c r="AP4824" s="831" t="str">
        <f t="shared" si="226"/>
        <v/>
      </c>
    </row>
    <row r="4825" spans="2:42">
      <c r="B4825" s="834" t="str">
        <f t="shared" si="225"/>
        <v>|||</v>
      </c>
      <c r="H4825" s="835">
        <f t="shared" si="227"/>
        <v>31</v>
      </c>
      <c r="AP4825" s="831" t="str">
        <f t="shared" si="226"/>
        <v/>
      </c>
    </row>
    <row r="4826" spans="2:42">
      <c r="B4826" s="834" t="str">
        <f t="shared" si="225"/>
        <v>|||</v>
      </c>
      <c r="H4826" s="835">
        <f t="shared" si="227"/>
        <v>31</v>
      </c>
      <c r="AP4826" s="831" t="str">
        <f t="shared" si="226"/>
        <v/>
      </c>
    </row>
    <row r="4827" spans="2:42">
      <c r="B4827" s="834" t="str">
        <f t="shared" si="225"/>
        <v>|||</v>
      </c>
      <c r="H4827" s="835">
        <f t="shared" si="227"/>
        <v>31</v>
      </c>
      <c r="AP4827" s="831" t="str">
        <f t="shared" si="226"/>
        <v/>
      </c>
    </row>
    <row r="4828" spans="2:42">
      <c r="B4828" s="834" t="str">
        <f t="shared" si="225"/>
        <v>|||</v>
      </c>
      <c r="H4828" s="835">
        <f t="shared" si="227"/>
        <v>31</v>
      </c>
      <c r="AP4828" s="831" t="str">
        <f t="shared" si="226"/>
        <v/>
      </c>
    </row>
    <row r="4829" spans="2:42">
      <c r="B4829" s="834" t="str">
        <f t="shared" si="225"/>
        <v>|||</v>
      </c>
      <c r="H4829" s="835">
        <f t="shared" si="227"/>
        <v>31</v>
      </c>
      <c r="AP4829" s="831" t="str">
        <f t="shared" si="226"/>
        <v/>
      </c>
    </row>
    <row r="4830" spans="2:42">
      <c r="B4830" s="834" t="str">
        <f t="shared" si="225"/>
        <v>|||</v>
      </c>
      <c r="H4830" s="835">
        <f t="shared" si="227"/>
        <v>31</v>
      </c>
      <c r="AP4830" s="831" t="str">
        <f t="shared" si="226"/>
        <v/>
      </c>
    </row>
    <row r="4831" spans="2:42">
      <c r="B4831" s="834" t="str">
        <f t="shared" si="225"/>
        <v>|||</v>
      </c>
      <c r="H4831" s="835">
        <f t="shared" si="227"/>
        <v>31</v>
      </c>
      <c r="AP4831" s="831" t="str">
        <f t="shared" si="226"/>
        <v/>
      </c>
    </row>
    <row r="4832" spans="2:42">
      <c r="B4832" s="834" t="str">
        <f t="shared" si="225"/>
        <v>|||</v>
      </c>
      <c r="H4832" s="835">
        <f t="shared" si="227"/>
        <v>31</v>
      </c>
      <c r="AP4832" s="831" t="str">
        <f t="shared" si="226"/>
        <v/>
      </c>
    </row>
    <row r="4833" spans="2:42">
      <c r="B4833" s="834" t="str">
        <f t="shared" si="225"/>
        <v>|||</v>
      </c>
      <c r="H4833" s="835">
        <f t="shared" si="227"/>
        <v>31</v>
      </c>
      <c r="AP4833" s="831" t="str">
        <f t="shared" si="226"/>
        <v/>
      </c>
    </row>
    <row r="4834" spans="2:42">
      <c r="B4834" s="834" t="str">
        <f t="shared" si="225"/>
        <v>|||</v>
      </c>
      <c r="H4834" s="835">
        <f t="shared" si="227"/>
        <v>31</v>
      </c>
      <c r="AP4834" s="831" t="str">
        <f t="shared" si="226"/>
        <v/>
      </c>
    </row>
    <row r="4835" spans="2:42">
      <c r="B4835" s="834" t="str">
        <f t="shared" si="225"/>
        <v>|||</v>
      </c>
      <c r="H4835" s="835">
        <f t="shared" si="227"/>
        <v>31</v>
      </c>
      <c r="AP4835" s="831" t="str">
        <f t="shared" si="226"/>
        <v/>
      </c>
    </row>
    <row r="4836" spans="2:42">
      <c r="B4836" s="834" t="str">
        <f t="shared" si="225"/>
        <v>|||</v>
      </c>
      <c r="H4836" s="835">
        <f t="shared" si="227"/>
        <v>31</v>
      </c>
      <c r="AP4836" s="831" t="str">
        <f t="shared" si="226"/>
        <v/>
      </c>
    </row>
    <row r="4837" spans="2:42">
      <c r="B4837" s="834" t="str">
        <f t="shared" si="225"/>
        <v>|||</v>
      </c>
      <c r="H4837" s="835">
        <f t="shared" si="227"/>
        <v>31</v>
      </c>
      <c r="AP4837" s="831" t="str">
        <f t="shared" si="226"/>
        <v/>
      </c>
    </row>
    <row r="4838" spans="2:42">
      <c r="B4838" s="834" t="str">
        <f t="shared" si="225"/>
        <v>|||</v>
      </c>
      <c r="H4838" s="835">
        <f t="shared" si="227"/>
        <v>31</v>
      </c>
      <c r="AP4838" s="831" t="str">
        <f t="shared" si="226"/>
        <v/>
      </c>
    </row>
    <row r="4839" spans="2:42">
      <c r="B4839" s="834" t="str">
        <f t="shared" si="225"/>
        <v>|||</v>
      </c>
      <c r="H4839" s="835">
        <f t="shared" si="227"/>
        <v>31</v>
      </c>
      <c r="AP4839" s="831" t="str">
        <f t="shared" si="226"/>
        <v/>
      </c>
    </row>
    <row r="4840" spans="2:42">
      <c r="B4840" s="834" t="str">
        <f t="shared" si="225"/>
        <v>|||</v>
      </c>
      <c r="H4840" s="835">
        <f t="shared" si="227"/>
        <v>31</v>
      </c>
      <c r="AP4840" s="831" t="str">
        <f t="shared" si="226"/>
        <v/>
      </c>
    </row>
    <row r="4841" spans="2:42">
      <c r="B4841" s="834" t="str">
        <f t="shared" si="225"/>
        <v>|||</v>
      </c>
      <c r="H4841" s="835">
        <f t="shared" si="227"/>
        <v>31</v>
      </c>
      <c r="AP4841" s="831" t="str">
        <f t="shared" si="226"/>
        <v/>
      </c>
    </row>
    <row r="4842" spans="2:42">
      <c r="B4842" s="834" t="str">
        <f t="shared" si="225"/>
        <v>|||</v>
      </c>
      <c r="H4842" s="835">
        <f t="shared" si="227"/>
        <v>31</v>
      </c>
      <c r="AP4842" s="831" t="str">
        <f t="shared" si="226"/>
        <v/>
      </c>
    </row>
    <row r="4843" spans="2:42">
      <c r="B4843" s="834" t="str">
        <f t="shared" si="225"/>
        <v>|||</v>
      </c>
      <c r="H4843" s="835">
        <f t="shared" si="227"/>
        <v>31</v>
      </c>
      <c r="AP4843" s="831" t="str">
        <f t="shared" si="226"/>
        <v/>
      </c>
    </row>
    <row r="4844" spans="2:42">
      <c r="B4844" s="834" t="str">
        <f t="shared" si="225"/>
        <v>|||</v>
      </c>
      <c r="H4844" s="835">
        <f t="shared" si="227"/>
        <v>31</v>
      </c>
      <c r="AP4844" s="831" t="str">
        <f t="shared" si="226"/>
        <v/>
      </c>
    </row>
    <row r="4845" spans="2:42">
      <c r="B4845" s="834" t="str">
        <f t="shared" si="225"/>
        <v>|||</v>
      </c>
      <c r="H4845" s="835">
        <f t="shared" si="227"/>
        <v>31</v>
      </c>
      <c r="AP4845" s="831" t="str">
        <f t="shared" si="226"/>
        <v/>
      </c>
    </row>
    <row r="4846" spans="2:42">
      <c r="B4846" s="834" t="str">
        <f t="shared" si="225"/>
        <v>|||</v>
      </c>
      <c r="H4846" s="835">
        <f t="shared" si="227"/>
        <v>31</v>
      </c>
      <c r="AP4846" s="831" t="str">
        <f t="shared" si="226"/>
        <v/>
      </c>
    </row>
    <row r="4847" spans="2:42">
      <c r="B4847" s="834" t="str">
        <f t="shared" si="225"/>
        <v>|||</v>
      </c>
      <c r="H4847" s="835">
        <f t="shared" si="227"/>
        <v>31</v>
      </c>
      <c r="AP4847" s="831" t="str">
        <f t="shared" si="226"/>
        <v/>
      </c>
    </row>
    <row r="4848" spans="2:42">
      <c r="B4848" s="834" t="str">
        <f t="shared" si="225"/>
        <v>|||</v>
      </c>
      <c r="H4848" s="835">
        <f t="shared" si="227"/>
        <v>31</v>
      </c>
      <c r="AP4848" s="831" t="str">
        <f t="shared" si="226"/>
        <v/>
      </c>
    </row>
    <row r="4849" spans="2:42">
      <c r="B4849" s="834" t="str">
        <f t="shared" si="225"/>
        <v>|||</v>
      </c>
      <c r="H4849" s="835">
        <f t="shared" si="227"/>
        <v>31</v>
      </c>
      <c r="AP4849" s="831" t="str">
        <f t="shared" si="226"/>
        <v/>
      </c>
    </row>
    <row r="4850" spans="2:42">
      <c r="B4850" s="834" t="str">
        <f t="shared" si="225"/>
        <v>|||</v>
      </c>
      <c r="H4850" s="835">
        <f t="shared" si="227"/>
        <v>31</v>
      </c>
      <c r="AP4850" s="831" t="str">
        <f t="shared" si="226"/>
        <v/>
      </c>
    </row>
    <row r="4851" spans="2:42">
      <c r="B4851" s="834" t="str">
        <f t="shared" si="225"/>
        <v>|||</v>
      </c>
      <c r="H4851" s="835">
        <f t="shared" si="227"/>
        <v>31</v>
      </c>
      <c r="AP4851" s="831" t="str">
        <f t="shared" si="226"/>
        <v/>
      </c>
    </row>
    <row r="4852" spans="2:42">
      <c r="B4852" s="834" t="str">
        <f t="shared" si="225"/>
        <v>|||</v>
      </c>
      <c r="H4852" s="835">
        <f t="shared" si="227"/>
        <v>31</v>
      </c>
      <c r="AP4852" s="831" t="str">
        <f t="shared" si="226"/>
        <v/>
      </c>
    </row>
    <row r="4853" spans="2:42">
      <c r="B4853" s="834" t="str">
        <f t="shared" si="225"/>
        <v>|||</v>
      </c>
      <c r="H4853" s="835">
        <f t="shared" si="227"/>
        <v>31</v>
      </c>
      <c r="AP4853" s="831" t="str">
        <f t="shared" si="226"/>
        <v/>
      </c>
    </row>
    <row r="4854" spans="2:42">
      <c r="B4854" s="834" t="str">
        <f t="shared" si="225"/>
        <v>|||</v>
      </c>
      <c r="H4854" s="835">
        <f t="shared" si="227"/>
        <v>31</v>
      </c>
      <c r="AP4854" s="831" t="str">
        <f t="shared" si="226"/>
        <v/>
      </c>
    </row>
    <row r="4855" spans="2:42">
      <c r="B4855" s="834" t="str">
        <f t="shared" si="225"/>
        <v>|||</v>
      </c>
      <c r="H4855" s="835">
        <f t="shared" si="227"/>
        <v>31</v>
      </c>
      <c r="AP4855" s="831" t="str">
        <f t="shared" si="226"/>
        <v/>
      </c>
    </row>
    <row r="4856" spans="2:42">
      <c r="B4856" s="834" t="str">
        <f t="shared" si="225"/>
        <v>|||</v>
      </c>
      <c r="H4856" s="835">
        <f t="shared" si="227"/>
        <v>31</v>
      </c>
      <c r="AP4856" s="831" t="str">
        <f t="shared" si="226"/>
        <v/>
      </c>
    </row>
    <row r="4857" spans="2:42">
      <c r="B4857" s="834" t="str">
        <f t="shared" si="225"/>
        <v>|||</v>
      </c>
      <c r="H4857" s="835">
        <f t="shared" si="227"/>
        <v>31</v>
      </c>
      <c r="AP4857" s="831" t="str">
        <f t="shared" si="226"/>
        <v/>
      </c>
    </row>
    <row r="4858" spans="2:42">
      <c r="B4858" s="834" t="str">
        <f t="shared" si="225"/>
        <v>|||</v>
      </c>
      <c r="H4858" s="835">
        <f t="shared" si="227"/>
        <v>31</v>
      </c>
      <c r="AP4858" s="831" t="str">
        <f t="shared" si="226"/>
        <v/>
      </c>
    </row>
    <row r="4859" spans="2:42">
      <c r="B4859" s="834" t="str">
        <f t="shared" si="225"/>
        <v>|||</v>
      </c>
      <c r="H4859" s="835">
        <f t="shared" si="227"/>
        <v>31</v>
      </c>
      <c r="AP4859" s="831" t="str">
        <f t="shared" si="226"/>
        <v/>
      </c>
    </row>
    <row r="4860" spans="2:42">
      <c r="B4860" s="834" t="str">
        <f t="shared" si="225"/>
        <v>|||</v>
      </c>
      <c r="H4860" s="835">
        <f t="shared" si="227"/>
        <v>31</v>
      </c>
      <c r="AP4860" s="831" t="str">
        <f t="shared" si="226"/>
        <v/>
      </c>
    </row>
    <row r="4861" spans="2:42">
      <c r="B4861" s="834" t="str">
        <f t="shared" si="225"/>
        <v>|||</v>
      </c>
      <c r="H4861" s="835">
        <f t="shared" si="227"/>
        <v>31</v>
      </c>
      <c r="AP4861" s="831" t="str">
        <f t="shared" si="226"/>
        <v/>
      </c>
    </row>
    <row r="4862" spans="2:42">
      <c r="B4862" s="834" t="str">
        <f t="shared" si="225"/>
        <v>|||</v>
      </c>
      <c r="H4862" s="835">
        <f t="shared" si="227"/>
        <v>31</v>
      </c>
      <c r="AP4862" s="831" t="str">
        <f t="shared" si="226"/>
        <v/>
      </c>
    </row>
    <row r="4863" spans="2:42">
      <c r="B4863" s="834" t="str">
        <f t="shared" si="225"/>
        <v>|||</v>
      </c>
      <c r="H4863" s="835">
        <f t="shared" si="227"/>
        <v>31</v>
      </c>
      <c r="AP4863" s="831" t="str">
        <f t="shared" si="226"/>
        <v/>
      </c>
    </row>
    <row r="4864" spans="2:42">
      <c r="B4864" s="834" t="str">
        <f t="shared" si="225"/>
        <v>|||</v>
      </c>
      <c r="H4864" s="835">
        <f t="shared" si="227"/>
        <v>31</v>
      </c>
      <c r="AP4864" s="831" t="str">
        <f t="shared" si="226"/>
        <v/>
      </c>
    </row>
    <row r="4865" spans="2:42">
      <c r="B4865" s="834" t="str">
        <f t="shared" si="225"/>
        <v>|||</v>
      </c>
      <c r="H4865" s="835">
        <f t="shared" si="227"/>
        <v>31</v>
      </c>
      <c r="AP4865" s="831" t="str">
        <f t="shared" si="226"/>
        <v/>
      </c>
    </row>
    <row r="4866" spans="2:42">
      <c r="B4866" s="834" t="str">
        <f t="shared" si="225"/>
        <v>|||</v>
      </c>
      <c r="H4866" s="835">
        <f t="shared" si="227"/>
        <v>31</v>
      </c>
      <c r="AP4866" s="831" t="str">
        <f t="shared" si="226"/>
        <v/>
      </c>
    </row>
    <row r="4867" spans="2:42">
      <c r="B4867" s="834" t="str">
        <f t="shared" ref="B4867:B4930" si="228">C4867&amp;"|"&amp;D4867&amp;"|"&amp;E4867&amp;"|"&amp;F4867</f>
        <v>|||</v>
      </c>
      <c r="H4867" s="835">
        <f t="shared" si="227"/>
        <v>31</v>
      </c>
      <c r="AP4867" s="831" t="str">
        <f t="shared" ref="AP4867:AP4930" si="229">IF(AX4867&lt;&gt;"",IF(OR(AX4867=3,AX4867=4),"Equity","Debt"),"")</f>
        <v/>
      </c>
    </row>
    <row r="4868" spans="2:42">
      <c r="B4868" s="834" t="str">
        <f t="shared" si="228"/>
        <v>|||</v>
      </c>
      <c r="H4868" s="835">
        <f t="shared" ref="H4868:H4931" si="230">EOMONTH(L4868,0)</f>
        <v>31</v>
      </c>
      <c r="AP4868" s="831" t="str">
        <f t="shared" si="229"/>
        <v/>
      </c>
    </row>
    <row r="4869" spans="2:42">
      <c r="B4869" s="834" t="str">
        <f t="shared" si="228"/>
        <v>|||</v>
      </c>
      <c r="H4869" s="835">
        <f t="shared" si="230"/>
        <v>31</v>
      </c>
      <c r="AP4869" s="831" t="str">
        <f t="shared" si="229"/>
        <v/>
      </c>
    </row>
    <row r="4870" spans="2:42">
      <c r="B4870" s="834" t="str">
        <f t="shared" si="228"/>
        <v>|||</v>
      </c>
      <c r="H4870" s="835">
        <f t="shared" si="230"/>
        <v>31</v>
      </c>
      <c r="AP4870" s="831" t="str">
        <f t="shared" si="229"/>
        <v/>
      </c>
    </row>
    <row r="4871" spans="2:42">
      <c r="B4871" s="834" t="str">
        <f t="shared" si="228"/>
        <v>|||</v>
      </c>
      <c r="H4871" s="835">
        <f t="shared" si="230"/>
        <v>31</v>
      </c>
      <c r="AP4871" s="831" t="str">
        <f t="shared" si="229"/>
        <v/>
      </c>
    </row>
    <row r="4872" spans="2:42">
      <c r="B4872" s="834" t="str">
        <f t="shared" si="228"/>
        <v>|||</v>
      </c>
      <c r="H4872" s="835">
        <f t="shared" si="230"/>
        <v>31</v>
      </c>
      <c r="AP4872" s="831" t="str">
        <f t="shared" si="229"/>
        <v/>
      </c>
    </row>
    <row r="4873" spans="2:42">
      <c r="B4873" s="834" t="str">
        <f t="shared" si="228"/>
        <v>|||</v>
      </c>
      <c r="H4873" s="835">
        <f t="shared" si="230"/>
        <v>31</v>
      </c>
      <c r="AP4873" s="831" t="str">
        <f t="shared" si="229"/>
        <v/>
      </c>
    </row>
    <row r="4874" spans="2:42">
      <c r="B4874" s="834" t="str">
        <f t="shared" si="228"/>
        <v>|||</v>
      </c>
      <c r="H4874" s="835">
        <f t="shared" si="230"/>
        <v>31</v>
      </c>
      <c r="AP4874" s="831" t="str">
        <f t="shared" si="229"/>
        <v/>
      </c>
    </row>
    <row r="4875" spans="2:42">
      <c r="B4875" s="834" t="str">
        <f t="shared" si="228"/>
        <v>|||</v>
      </c>
      <c r="H4875" s="835">
        <f t="shared" si="230"/>
        <v>31</v>
      </c>
      <c r="AP4875" s="831" t="str">
        <f t="shared" si="229"/>
        <v/>
      </c>
    </row>
    <row r="4876" spans="2:42">
      <c r="B4876" s="834" t="str">
        <f t="shared" si="228"/>
        <v>|||</v>
      </c>
      <c r="H4876" s="835">
        <f t="shared" si="230"/>
        <v>31</v>
      </c>
      <c r="AP4876" s="831" t="str">
        <f t="shared" si="229"/>
        <v/>
      </c>
    </row>
    <row r="4877" spans="2:42">
      <c r="B4877" s="834" t="str">
        <f t="shared" si="228"/>
        <v>|||</v>
      </c>
      <c r="H4877" s="835">
        <f t="shared" si="230"/>
        <v>31</v>
      </c>
      <c r="AP4877" s="831" t="str">
        <f t="shared" si="229"/>
        <v/>
      </c>
    </row>
    <row r="4878" spans="2:42">
      <c r="B4878" s="834" t="str">
        <f t="shared" si="228"/>
        <v>|||</v>
      </c>
      <c r="H4878" s="835">
        <f t="shared" si="230"/>
        <v>31</v>
      </c>
      <c r="AP4878" s="831" t="str">
        <f t="shared" si="229"/>
        <v/>
      </c>
    </row>
    <row r="4879" spans="2:42">
      <c r="B4879" s="834" t="str">
        <f t="shared" si="228"/>
        <v>|||</v>
      </c>
      <c r="H4879" s="835">
        <f t="shared" si="230"/>
        <v>31</v>
      </c>
      <c r="AP4879" s="831" t="str">
        <f t="shared" si="229"/>
        <v/>
      </c>
    </row>
    <row r="4880" spans="2:42">
      <c r="B4880" s="834" t="str">
        <f t="shared" si="228"/>
        <v>|||</v>
      </c>
      <c r="H4880" s="835">
        <f t="shared" si="230"/>
        <v>31</v>
      </c>
      <c r="AP4880" s="831" t="str">
        <f t="shared" si="229"/>
        <v/>
      </c>
    </row>
    <row r="4881" spans="2:42">
      <c r="B4881" s="834" t="str">
        <f t="shared" si="228"/>
        <v>|||</v>
      </c>
      <c r="H4881" s="835">
        <f t="shared" si="230"/>
        <v>31</v>
      </c>
      <c r="AP4881" s="831" t="str">
        <f t="shared" si="229"/>
        <v/>
      </c>
    </row>
    <row r="4882" spans="2:42">
      <c r="B4882" s="834" t="str">
        <f t="shared" si="228"/>
        <v>|||</v>
      </c>
      <c r="H4882" s="835">
        <f t="shared" si="230"/>
        <v>31</v>
      </c>
      <c r="AP4882" s="831" t="str">
        <f t="shared" si="229"/>
        <v/>
      </c>
    </row>
    <row r="4883" spans="2:42">
      <c r="B4883" s="834" t="str">
        <f t="shared" si="228"/>
        <v>|||</v>
      </c>
      <c r="H4883" s="835">
        <f t="shared" si="230"/>
        <v>31</v>
      </c>
      <c r="AP4883" s="831" t="str">
        <f t="shared" si="229"/>
        <v/>
      </c>
    </row>
    <row r="4884" spans="2:42">
      <c r="B4884" s="834" t="str">
        <f t="shared" si="228"/>
        <v>|||</v>
      </c>
      <c r="H4884" s="835">
        <f t="shared" si="230"/>
        <v>31</v>
      </c>
      <c r="AP4884" s="831" t="str">
        <f t="shared" si="229"/>
        <v/>
      </c>
    </row>
    <row r="4885" spans="2:42">
      <c r="B4885" s="834" t="str">
        <f t="shared" si="228"/>
        <v>|||</v>
      </c>
      <c r="H4885" s="835">
        <f t="shared" si="230"/>
        <v>31</v>
      </c>
      <c r="AP4885" s="831" t="str">
        <f t="shared" si="229"/>
        <v/>
      </c>
    </row>
    <row r="4886" spans="2:42">
      <c r="B4886" s="834" t="str">
        <f t="shared" si="228"/>
        <v>|||</v>
      </c>
      <c r="H4886" s="835">
        <f t="shared" si="230"/>
        <v>31</v>
      </c>
      <c r="AP4886" s="831" t="str">
        <f t="shared" si="229"/>
        <v/>
      </c>
    </row>
    <row r="4887" spans="2:42">
      <c r="B4887" s="834" t="str">
        <f t="shared" si="228"/>
        <v>|||</v>
      </c>
      <c r="H4887" s="835">
        <f t="shared" si="230"/>
        <v>31</v>
      </c>
      <c r="AP4887" s="831" t="str">
        <f t="shared" si="229"/>
        <v/>
      </c>
    </row>
    <row r="4888" spans="2:42">
      <c r="B4888" s="834" t="str">
        <f t="shared" si="228"/>
        <v>|||</v>
      </c>
      <c r="H4888" s="835">
        <f t="shared" si="230"/>
        <v>31</v>
      </c>
      <c r="AP4888" s="831" t="str">
        <f t="shared" si="229"/>
        <v/>
      </c>
    </row>
    <row r="4889" spans="2:42">
      <c r="B4889" s="834" t="str">
        <f t="shared" si="228"/>
        <v>|||</v>
      </c>
      <c r="H4889" s="835">
        <f t="shared" si="230"/>
        <v>31</v>
      </c>
      <c r="AP4889" s="831" t="str">
        <f t="shared" si="229"/>
        <v/>
      </c>
    </row>
    <row r="4890" spans="2:42">
      <c r="B4890" s="834" t="str">
        <f t="shared" si="228"/>
        <v>|||</v>
      </c>
      <c r="H4890" s="835">
        <f t="shared" si="230"/>
        <v>31</v>
      </c>
      <c r="AP4890" s="831" t="str">
        <f t="shared" si="229"/>
        <v/>
      </c>
    </row>
    <row r="4891" spans="2:42">
      <c r="B4891" s="834" t="str">
        <f t="shared" si="228"/>
        <v>|||</v>
      </c>
      <c r="H4891" s="835">
        <f t="shared" si="230"/>
        <v>31</v>
      </c>
      <c r="AP4891" s="831" t="str">
        <f t="shared" si="229"/>
        <v/>
      </c>
    </row>
    <row r="4892" spans="2:42">
      <c r="B4892" s="834" t="str">
        <f t="shared" si="228"/>
        <v>|||</v>
      </c>
      <c r="H4892" s="835">
        <f t="shared" si="230"/>
        <v>31</v>
      </c>
      <c r="AP4892" s="831" t="str">
        <f t="shared" si="229"/>
        <v/>
      </c>
    </row>
    <row r="4893" spans="2:42">
      <c r="B4893" s="834" t="str">
        <f t="shared" si="228"/>
        <v>|||</v>
      </c>
      <c r="H4893" s="835">
        <f t="shared" si="230"/>
        <v>31</v>
      </c>
      <c r="AP4893" s="831" t="str">
        <f t="shared" si="229"/>
        <v/>
      </c>
    </row>
    <row r="4894" spans="2:42">
      <c r="B4894" s="834" t="str">
        <f t="shared" si="228"/>
        <v>|||</v>
      </c>
      <c r="H4894" s="835">
        <f t="shared" si="230"/>
        <v>31</v>
      </c>
      <c r="AP4894" s="831" t="str">
        <f t="shared" si="229"/>
        <v/>
      </c>
    </row>
    <row r="4895" spans="2:42">
      <c r="B4895" s="834" t="str">
        <f t="shared" si="228"/>
        <v>|||</v>
      </c>
      <c r="H4895" s="835">
        <f t="shared" si="230"/>
        <v>31</v>
      </c>
      <c r="AP4895" s="831" t="str">
        <f t="shared" si="229"/>
        <v/>
      </c>
    </row>
    <row r="4896" spans="2:42">
      <c r="B4896" s="834" t="str">
        <f t="shared" si="228"/>
        <v>|||</v>
      </c>
      <c r="H4896" s="835">
        <f t="shared" si="230"/>
        <v>31</v>
      </c>
      <c r="AP4896" s="831" t="str">
        <f t="shared" si="229"/>
        <v/>
      </c>
    </row>
    <row r="4897" spans="2:42">
      <c r="B4897" s="834" t="str">
        <f t="shared" si="228"/>
        <v>|||</v>
      </c>
      <c r="H4897" s="835">
        <f t="shared" si="230"/>
        <v>31</v>
      </c>
      <c r="AP4897" s="831" t="str">
        <f t="shared" si="229"/>
        <v/>
      </c>
    </row>
    <row r="4898" spans="2:42">
      <c r="B4898" s="834" t="str">
        <f t="shared" si="228"/>
        <v>|||</v>
      </c>
      <c r="H4898" s="835">
        <f t="shared" si="230"/>
        <v>31</v>
      </c>
      <c r="AP4898" s="831" t="str">
        <f t="shared" si="229"/>
        <v/>
      </c>
    </row>
    <row r="4899" spans="2:42">
      <c r="B4899" s="834" t="str">
        <f t="shared" si="228"/>
        <v>|||</v>
      </c>
      <c r="H4899" s="835">
        <f t="shared" si="230"/>
        <v>31</v>
      </c>
      <c r="AP4899" s="831" t="str">
        <f t="shared" si="229"/>
        <v/>
      </c>
    </row>
    <row r="4900" spans="2:42">
      <c r="B4900" s="834" t="str">
        <f t="shared" si="228"/>
        <v>|||</v>
      </c>
      <c r="H4900" s="835">
        <f t="shared" si="230"/>
        <v>31</v>
      </c>
      <c r="AP4900" s="831" t="str">
        <f t="shared" si="229"/>
        <v/>
      </c>
    </row>
    <row r="4901" spans="2:42">
      <c r="B4901" s="834" t="str">
        <f t="shared" si="228"/>
        <v>|||</v>
      </c>
      <c r="H4901" s="835">
        <f t="shared" si="230"/>
        <v>31</v>
      </c>
      <c r="AP4901" s="831" t="str">
        <f t="shared" si="229"/>
        <v/>
      </c>
    </row>
    <row r="4902" spans="2:42">
      <c r="B4902" s="834" t="str">
        <f t="shared" si="228"/>
        <v>|||</v>
      </c>
      <c r="H4902" s="835">
        <f t="shared" si="230"/>
        <v>31</v>
      </c>
      <c r="AP4902" s="831" t="str">
        <f t="shared" si="229"/>
        <v/>
      </c>
    </row>
    <row r="4903" spans="2:42">
      <c r="B4903" s="834" t="str">
        <f t="shared" si="228"/>
        <v>|||</v>
      </c>
      <c r="H4903" s="835">
        <f t="shared" si="230"/>
        <v>31</v>
      </c>
      <c r="AP4903" s="831" t="str">
        <f t="shared" si="229"/>
        <v/>
      </c>
    </row>
    <row r="4904" spans="2:42">
      <c r="B4904" s="834" t="str">
        <f t="shared" si="228"/>
        <v>|||</v>
      </c>
      <c r="H4904" s="835">
        <f t="shared" si="230"/>
        <v>31</v>
      </c>
      <c r="AP4904" s="831" t="str">
        <f t="shared" si="229"/>
        <v/>
      </c>
    </row>
    <row r="4905" spans="2:42">
      <c r="B4905" s="834" t="str">
        <f t="shared" si="228"/>
        <v>|||</v>
      </c>
      <c r="H4905" s="835">
        <f t="shared" si="230"/>
        <v>31</v>
      </c>
      <c r="AP4905" s="831" t="str">
        <f t="shared" si="229"/>
        <v/>
      </c>
    </row>
    <row r="4906" spans="2:42">
      <c r="B4906" s="834" t="str">
        <f t="shared" si="228"/>
        <v>|||</v>
      </c>
      <c r="H4906" s="835">
        <f t="shared" si="230"/>
        <v>31</v>
      </c>
      <c r="AP4906" s="831" t="str">
        <f t="shared" si="229"/>
        <v/>
      </c>
    </row>
    <row r="4907" spans="2:42">
      <c r="B4907" s="834" t="str">
        <f t="shared" si="228"/>
        <v>|||</v>
      </c>
      <c r="H4907" s="835">
        <f t="shared" si="230"/>
        <v>31</v>
      </c>
      <c r="AP4907" s="831" t="str">
        <f t="shared" si="229"/>
        <v/>
      </c>
    </row>
    <row r="4908" spans="2:42">
      <c r="B4908" s="834" t="str">
        <f t="shared" si="228"/>
        <v>|||</v>
      </c>
      <c r="H4908" s="835">
        <f t="shared" si="230"/>
        <v>31</v>
      </c>
      <c r="AP4908" s="831" t="str">
        <f t="shared" si="229"/>
        <v/>
      </c>
    </row>
    <row r="4909" spans="2:42">
      <c r="B4909" s="834" t="str">
        <f t="shared" si="228"/>
        <v>|||</v>
      </c>
      <c r="H4909" s="835">
        <f t="shared" si="230"/>
        <v>31</v>
      </c>
      <c r="AP4909" s="831" t="str">
        <f t="shared" si="229"/>
        <v/>
      </c>
    </row>
    <row r="4910" spans="2:42">
      <c r="B4910" s="834" t="str">
        <f t="shared" si="228"/>
        <v>|||</v>
      </c>
      <c r="H4910" s="835">
        <f t="shared" si="230"/>
        <v>31</v>
      </c>
      <c r="AP4910" s="831" t="str">
        <f t="shared" si="229"/>
        <v/>
      </c>
    </row>
    <row r="4911" spans="2:42">
      <c r="B4911" s="834" t="str">
        <f t="shared" si="228"/>
        <v>|||</v>
      </c>
      <c r="H4911" s="835">
        <f t="shared" si="230"/>
        <v>31</v>
      </c>
      <c r="AP4911" s="831" t="str">
        <f t="shared" si="229"/>
        <v/>
      </c>
    </row>
    <row r="4912" spans="2:42">
      <c r="B4912" s="834" t="str">
        <f t="shared" si="228"/>
        <v>|||</v>
      </c>
      <c r="H4912" s="835">
        <f t="shared" si="230"/>
        <v>31</v>
      </c>
      <c r="AP4912" s="831" t="str">
        <f t="shared" si="229"/>
        <v/>
      </c>
    </row>
    <row r="4913" spans="2:42">
      <c r="B4913" s="834" t="str">
        <f t="shared" si="228"/>
        <v>|||</v>
      </c>
      <c r="H4913" s="835">
        <f t="shared" si="230"/>
        <v>31</v>
      </c>
      <c r="AP4913" s="831" t="str">
        <f t="shared" si="229"/>
        <v/>
      </c>
    </row>
    <row r="4914" spans="2:42">
      <c r="B4914" s="834" t="str">
        <f t="shared" si="228"/>
        <v>|||</v>
      </c>
      <c r="H4914" s="835">
        <f t="shared" si="230"/>
        <v>31</v>
      </c>
      <c r="AP4914" s="831" t="str">
        <f t="shared" si="229"/>
        <v/>
      </c>
    </row>
    <row r="4915" spans="2:42">
      <c r="B4915" s="834" t="str">
        <f t="shared" si="228"/>
        <v>|||</v>
      </c>
      <c r="H4915" s="835">
        <f t="shared" si="230"/>
        <v>31</v>
      </c>
      <c r="AP4915" s="831" t="str">
        <f t="shared" si="229"/>
        <v/>
      </c>
    </row>
    <row r="4916" spans="2:42">
      <c r="B4916" s="834" t="str">
        <f t="shared" si="228"/>
        <v>|||</v>
      </c>
      <c r="H4916" s="835">
        <f t="shared" si="230"/>
        <v>31</v>
      </c>
      <c r="AP4916" s="831" t="str">
        <f t="shared" si="229"/>
        <v/>
      </c>
    </row>
    <row r="4917" spans="2:42">
      <c r="B4917" s="834" t="str">
        <f t="shared" si="228"/>
        <v>|||</v>
      </c>
      <c r="H4917" s="835">
        <f t="shared" si="230"/>
        <v>31</v>
      </c>
      <c r="AP4917" s="831" t="str">
        <f t="shared" si="229"/>
        <v/>
      </c>
    </row>
    <row r="4918" spans="2:42">
      <c r="B4918" s="834" t="str">
        <f t="shared" si="228"/>
        <v>|||</v>
      </c>
      <c r="H4918" s="835">
        <f t="shared" si="230"/>
        <v>31</v>
      </c>
      <c r="AP4918" s="831" t="str">
        <f t="shared" si="229"/>
        <v/>
      </c>
    </row>
    <row r="4919" spans="2:42">
      <c r="B4919" s="834" t="str">
        <f t="shared" si="228"/>
        <v>|||</v>
      </c>
      <c r="H4919" s="835">
        <f t="shared" si="230"/>
        <v>31</v>
      </c>
      <c r="AP4919" s="831" t="str">
        <f t="shared" si="229"/>
        <v/>
      </c>
    </row>
    <row r="4920" spans="2:42">
      <c r="B4920" s="834" t="str">
        <f t="shared" si="228"/>
        <v>|||</v>
      </c>
      <c r="H4920" s="835">
        <f t="shared" si="230"/>
        <v>31</v>
      </c>
      <c r="AP4920" s="831" t="str">
        <f t="shared" si="229"/>
        <v/>
      </c>
    </row>
    <row r="4921" spans="2:42">
      <c r="B4921" s="834" t="str">
        <f t="shared" si="228"/>
        <v>|||</v>
      </c>
      <c r="H4921" s="835">
        <f t="shared" si="230"/>
        <v>31</v>
      </c>
      <c r="AP4921" s="831" t="str">
        <f t="shared" si="229"/>
        <v/>
      </c>
    </row>
    <row r="4922" spans="2:42">
      <c r="B4922" s="834" t="str">
        <f t="shared" si="228"/>
        <v>|||</v>
      </c>
      <c r="H4922" s="835">
        <f t="shared" si="230"/>
        <v>31</v>
      </c>
      <c r="AP4922" s="831" t="str">
        <f t="shared" si="229"/>
        <v/>
      </c>
    </row>
    <row r="4923" spans="2:42">
      <c r="B4923" s="834" t="str">
        <f t="shared" si="228"/>
        <v>|||</v>
      </c>
      <c r="H4923" s="835">
        <f t="shared" si="230"/>
        <v>31</v>
      </c>
      <c r="AP4923" s="831" t="str">
        <f t="shared" si="229"/>
        <v/>
      </c>
    </row>
    <row r="4924" spans="2:42">
      <c r="B4924" s="834" t="str">
        <f t="shared" si="228"/>
        <v>|||</v>
      </c>
      <c r="H4924" s="835">
        <f t="shared" si="230"/>
        <v>31</v>
      </c>
      <c r="AP4924" s="831" t="str">
        <f t="shared" si="229"/>
        <v/>
      </c>
    </row>
    <row r="4925" spans="2:42">
      <c r="B4925" s="834" t="str">
        <f t="shared" si="228"/>
        <v>|||</v>
      </c>
      <c r="H4925" s="835">
        <f t="shared" si="230"/>
        <v>31</v>
      </c>
      <c r="AP4925" s="831" t="str">
        <f t="shared" si="229"/>
        <v/>
      </c>
    </row>
    <row r="4926" spans="2:42">
      <c r="B4926" s="834" t="str">
        <f t="shared" si="228"/>
        <v>|||</v>
      </c>
      <c r="H4926" s="835">
        <f t="shared" si="230"/>
        <v>31</v>
      </c>
      <c r="AP4926" s="831" t="str">
        <f t="shared" si="229"/>
        <v/>
      </c>
    </row>
    <row r="4927" spans="2:42">
      <c r="B4927" s="834" t="str">
        <f t="shared" si="228"/>
        <v>|||</v>
      </c>
      <c r="H4927" s="835">
        <f t="shared" si="230"/>
        <v>31</v>
      </c>
      <c r="AP4927" s="831" t="str">
        <f t="shared" si="229"/>
        <v/>
      </c>
    </row>
    <row r="4928" spans="2:42">
      <c r="B4928" s="834" t="str">
        <f t="shared" si="228"/>
        <v>|||</v>
      </c>
      <c r="H4928" s="835">
        <f t="shared" si="230"/>
        <v>31</v>
      </c>
      <c r="AP4928" s="831" t="str">
        <f t="shared" si="229"/>
        <v/>
      </c>
    </row>
    <row r="4929" spans="2:42">
      <c r="B4929" s="834" t="str">
        <f t="shared" si="228"/>
        <v>|||</v>
      </c>
      <c r="H4929" s="835">
        <f t="shared" si="230"/>
        <v>31</v>
      </c>
      <c r="AP4929" s="831" t="str">
        <f t="shared" si="229"/>
        <v/>
      </c>
    </row>
    <row r="4930" spans="2:42">
      <c r="B4930" s="834" t="str">
        <f t="shared" si="228"/>
        <v>|||</v>
      </c>
      <c r="H4930" s="835">
        <f t="shared" si="230"/>
        <v>31</v>
      </c>
      <c r="AP4930" s="831" t="str">
        <f t="shared" si="229"/>
        <v/>
      </c>
    </row>
    <row r="4931" spans="2:42">
      <c r="B4931" s="834" t="str">
        <f t="shared" ref="B4931:B4994" si="231">C4931&amp;"|"&amp;D4931&amp;"|"&amp;E4931&amp;"|"&amp;F4931</f>
        <v>|||</v>
      </c>
      <c r="H4931" s="835">
        <f t="shared" si="230"/>
        <v>31</v>
      </c>
      <c r="AP4931" s="831" t="str">
        <f t="shared" ref="AP4931:AP4994" si="232">IF(AX4931&lt;&gt;"",IF(OR(AX4931=3,AX4931=4),"Equity","Debt"),"")</f>
        <v/>
      </c>
    </row>
    <row r="4932" spans="2:42">
      <c r="B4932" s="834" t="str">
        <f t="shared" si="231"/>
        <v>|||</v>
      </c>
      <c r="H4932" s="835">
        <f t="shared" ref="H4932:H4995" si="233">EOMONTH(L4932,0)</f>
        <v>31</v>
      </c>
      <c r="AP4932" s="831" t="str">
        <f t="shared" si="232"/>
        <v/>
      </c>
    </row>
    <row r="4933" spans="2:42">
      <c r="B4933" s="834" t="str">
        <f t="shared" si="231"/>
        <v>|||</v>
      </c>
      <c r="H4933" s="835">
        <f t="shared" si="233"/>
        <v>31</v>
      </c>
      <c r="AP4933" s="831" t="str">
        <f t="shared" si="232"/>
        <v/>
      </c>
    </row>
    <row r="4934" spans="2:42">
      <c r="B4934" s="834" t="str">
        <f t="shared" si="231"/>
        <v>|||</v>
      </c>
      <c r="H4934" s="835">
        <f t="shared" si="233"/>
        <v>31</v>
      </c>
      <c r="AP4934" s="831" t="str">
        <f t="shared" si="232"/>
        <v/>
      </c>
    </row>
    <row r="4935" spans="2:42">
      <c r="B4935" s="834" t="str">
        <f t="shared" si="231"/>
        <v>|||</v>
      </c>
      <c r="H4935" s="835">
        <f t="shared" si="233"/>
        <v>31</v>
      </c>
      <c r="AP4935" s="831" t="str">
        <f t="shared" si="232"/>
        <v/>
      </c>
    </row>
    <row r="4936" spans="2:42">
      <c r="B4936" s="834" t="str">
        <f t="shared" si="231"/>
        <v>|||</v>
      </c>
      <c r="H4936" s="835">
        <f t="shared" si="233"/>
        <v>31</v>
      </c>
      <c r="AP4936" s="831" t="str">
        <f t="shared" si="232"/>
        <v/>
      </c>
    </row>
    <row r="4937" spans="2:42">
      <c r="B4937" s="834" t="str">
        <f t="shared" si="231"/>
        <v>|||</v>
      </c>
      <c r="H4937" s="835">
        <f t="shared" si="233"/>
        <v>31</v>
      </c>
      <c r="AP4937" s="831" t="str">
        <f t="shared" si="232"/>
        <v/>
      </c>
    </row>
    <row r="4938" spans="2:42">
      <c r="B4938" s="834" t="str">
        <f t="shared" si="231"/>
        <v>|||</v>
      </c>
      <c r="H4938" s="835">
        <f t="shared" si="233"/>
        <v>31</v>
      </c>
      <c r="AP4938" s="831" t="str">
        <f t="shared" si="232"/>
        <v/>
      </c>
    </row>
    <row r="4939" spans="2:42">
      <c r="B4939" s="834" t="str">
        <f t="shared" si="231"/>
        <v>|||</v>
      </c>
      <c r="H4939" s="835">
        <f t="shared" si="233"/>
        <v>31</v>
      </c>
      <c r="AP4939" s="831" t="str">
        <f t="shared" si="232"/>
        <v/>
      </c>
    </row>
    <row r="4940" spans="2:42">
      <c r="B4940" s="834" t="str">
        <f t="shared" si="231"/>
        <v>|||</v>
      </c>
      <c r="H4940" s="835">
        <f t="shared" si="233"/>
        <v>31</v>
      </c>
      <c r="AP4940" s="831" t="str">
        <f t="shared" si="232"/>
        <v/>
      </c>
    </row>
    <row r="4941" spans="2:42">
      <c r="B4941" s="834" t="str">
        <f t="shared" si="231"/>
        <v>|||</v>
      </c>
      <c r="H4941" s="835">
        <f t="shared" si="233"/>
        <v>31</v>
      </c>
      <c r="AP4941" s="831" t="str">
        <f t="shared" si="232"/>
        <v/>
      </c>
    </row>
    <row r="4942" spans="2:42">
      <c r="B4942" s="834" t="str">
        <f t="shared" si="231"/>
        <v>|||</v>
      </c>
      <c r="H4942" s="835">
        <f t="shared" si="233"/>
        <v>31</v>
      </c>
      <c r="AP4942" s="831" t="str">
        <f t="shared" si="232"/>
        <v/>
      </c>
    </row>
    <row r="4943" spans="2:42">
      <c r="B4943" s="834" t="str">
        <f t="shared" si="231"/>
        <v>|||</v>
      </c>
      <c r="H4943" s="835">
        <f t="shared" si="233"/>
        <v>31</v>
      </c>
      <c r="AP4943" s="831" t="str">
        <f t="shared" si="232"/>
        <v/>
      </c>
    </row>
    <row r="4944" spans="2:42">
      <c r="B4944" s="834" t="str">
        <f t="shared" si="231"/>
        <v>|||</v>
      </c>
      <c r="H4944" s="835">
        <f t="shared" si="233"/>
        <v>31</v>
      </c>
      <c r="AP4944" s="831" t="str">
        <f t="shared" si="232"/>
        <v/>
      </c>
    </row>
    <row r="4945" spans="2:42">
      <c r="B4945" s="834" t="str">
        <f t="shared" si="231"/>
        <v>|||</v>
      </c>
      <c r="H4945" s="835">
        <f t="shared" si="233"/>
        <v>31</v>
      </c>
      <c r="AP4945" s="831" t="str">
        <f t="shared" si="232"/>
        <v/>
      </c>
    </row>
    <row r="4946" spans="2:42">
      <c r="B4946" s="834" t="str">
        <f t="shared" si="231"/>
        <v>|||</v>
      </c>
      <c r="H4946" s="835">
        <f t="shared" si="233"/>
        <v>31</v>
      </c>
      <c r="AP4946" s="831" t="str">
        <f t="shared" si="232"/>
        <v/>
      </c>
    </row>
    <row r="4947" spans="2:42">
      <c r="B4947" s="834" t="str">
        <f t="shared" si="231"/>
        <v>|||</v>
      </c>
      <c r="H4947" s="835">
        <f t="shared" si="233"/>
        <v>31</v>
      </c>
      <c r="AP4947" s="831" t="str">
        <f t="shared" si="232"/>
        <v/>
      </c>
    </row>
    <row r="4948" spans="2:42">
      <c r="B4948" s="834" t="str">
        <f t="shared" si="231"/>
        <v>|||</v>
      </c>
      <c r="H4948" s="835">
        <f t="shared" si="233"/>
        <v>31</v>
      </c>
      <c r="AP4948" s="831" t="str">
        <f t="shared" si="232"/>
        <v/>
      </c>
    </row>
    <row r="4949" spans="2:42">
      <c r="B4949" s="834" t="str">
        <f t="shared" si="231"/>
        <v>|||</v>
      </c>
      <c r="H4949" s="835">
        <f t="shared" si="233"/>
        <v>31</v>
      </c>
      <c r="AP4949" s="831" t="str">
        <f t="shared" si="232"/>
        <v/>
      </c>
    </row>
    <row r="4950" spans="2:42">
      <c r="B4950" s="834" t="str">
        <f t="shared" si="231"/>
        <v>|||</v>
      </c>
      <c r="H4950" s="835">
        <f t="shared" si="233"/>
        <v>31</v>
      </c>
      <c r="AP4950" s="831" t="str">
        <f t="shared" si="232"/>
        <v/>
      </c>
    </row>
    <row r="4951" spans="2:42">
      <c r="B4951" s="834" t="str">
        <f t="shared" si="231"/>
        <v>|||</v>
      </c>
      <c r="H4951" s="835">
        <f t="shared" si="233"/>
        <v>31</v>
      </c>
      <c r="AP4951" s="831" t="str">
        <f t="shared" si="232"/>
        <v/>
      </c>
    </row>
    <row r="4952" spans="2:42">
      <c r="B4952" s="834" t="str">
        <f t="shared" si="231"/>
        <v>|||</v>
      </c>
      <c r="H4952" s="835">
        <f t="shared" si="233"/>
        <v>31</v>
      </c>
      <c r="AP4952" s="831" t="str">
        <f t="shared" si="232"/>
        <v/>
      </c>
    </row>
    <row r="4953" spans="2:42">
      <c r="B4953" s="834" t="str">
        <f t="shared" si="231"/>
        <v>|||</v>
      </c>
      <c r="H4953" s="835">
        <f t="shared" si="233"/>
        <v>31</v>
      </c>
      <c r="AP4953" s="831" t="str">
        <f t="shared" si="232"/>
        <v/>
      </c>
    </row>
    <row r="4954" spans="2:42">
      <c r="B4954" s="834" t="str">
        <f t="shared" si="231"/>
        <v>|||</v>
      </c>
      <c r="H4954" s="835">
        <f t="shared" si="233"/>
        <v>31</v>
      </c>
      <c r="AP4954" s="831" t="str">
        <f t="shared" si="232"/>
        <v/>
      </c>
    </row>
    <row r="4955" spans="2:42">
      <c r="B4955" s="834" t="str">
        <f t="shared" si="231"/>
        <v>|||</v>
      </c>
      <c r="H4955" s="835">
        <f t="shared" si="233"/>
        <v>31</v>
      </c>
      <c r="AP4955" s="831" t="str">
        <f t="shared" si="232"/>
        <v/>
      </c>
    </row>
    <row r="4956" spans="2:42">
      <c r="B4956" s="834" t="str">
        <f t="shared" si="231"/>
        <v>|||</v>
      </c>
      <c r="H4956" s="835">
        <f t="shared" si="233"/>
        <v>31</v>
      </c>
      <c r="AP4956" s="831" t="str">
        <f t="shared" si="232"/>
        <v/>
      </c>
    </row>
    <row r="4957" spans="2:42">
      <c r="B4957" s="834" t="str">
        <f t="shared" si="231"/>
        <v>|||</v>
      </c>
      <c r="H4957" s="835">
        <f t="shared" si="233"/>
        <v>31</v>
      </c>
      <c r="AP4957" s="831" t="str">
        <f t="shared" si="232"/>
        <v/>
      </c>
    </row>
    <row r="4958" spans="2:42">
      <c r="B4958" s="834" t="str">
        <f t="shared" si="231"/>
        <v>|||</v>
      </c>
      <c r="H4958" s="835">
        <f t="shared" si="233"/>
        <v>31</v>
      </c>
      <c r="AP4958" s="831" t="str">
        <f t="shared" si="232"/>
        <v/>
      </c>
    </row>
    <row r="4959" spans="2:42">
      <c r="B4959" s="834" t="str">
        <f t="shared" si="231"/>
        <v>|||</v>
      </c>
      <c r="H4959" s="835">
        <f t="shared" si="233"/>
        <v>31</v>
      </c>
      <c r="AP4959" s="831" t="str">
        <f t="shared" si="232"/>
        <v/>
      </c>
    </row>
    <row r="4960" spans="2:42">
      <c r="B4960" s="834" t="str">
        <f t="shared" si="231"/>
        <v>|||</v>
      </c>
      <c r="H4960" s="835">
        <f t="shared" si="233"/>
        <v>31</v>
      </c>
      <c r="AP4960" s="831" t="str">
        <f t="shared" si="232"/>
        <v/>
      </c>
    </row>
    <row r="4961" spans="2:42">
      <c r="B4961" s="834" t="str">
        <f t="shared" si="231"/>
        <v>|||</v>
      </c>
      <c r="H4961" s="835">
        <f t="shared" si="233"/>
        <v>31</v>
      </c>
      <c r="AP4961" s="831" t="str">
        <f t="shared" si="232"/>
        <v/>
      </c>
    </row>
    <row r="4962" spans="2:42">
      <c r="B4962" s="834" t="str">
        <f t="shared" si="231"/>
        <v>|||</v>
      </c>
      <c r="H4962" s="835">
        <f t="shared" si="233"/>
        <v>31</v>
      </c>
      <c r="AP4962" s="831" t="str">
        <f t="shared" si="232"/>
        <v/>
      </c>
    </row>
    <row r="4963" spans="2:42">
      <c r="B4963" s="834" t="str">
        <f t="shared" si="231"/>
        <v>|||</v>
      </c>
      <c r="H4963" s="835">
        <f t="shared" si="233"/>
        <v>31</v>
      </c>
      <c r="AP4963" s="831" t="str">
        <f t="shared" si="232"/>
        <v/>
      </c>
    </row>
    <row r="4964" spans="2:42">
      <c r="B4964" s="834" t="str">
        <f t="shared" si="231"/>
        <v>|||</v>
      </c>
      <c r="H4964" s="835">
        <f t="shared" si="233"/>
        <v>31</v>
      </c>
      <c r="AP4964" s="831" t="str">
        <f t="shared" si="232"/>
        <v/>
      </c>
    </row>
    <row r="4965" spans="2:42">
      <c r="B4965" s="834" t="str">
        <f t="shared" si="231"/>
        <v>|||</v>
      </c>
      <c r="H4965" s="835">
        <f t="shared" si="233"/>
        <v>31</v>
      </c>
      <c r="AP4965" s="831" t="str">
        <f t="shared" si="232"/>
        <v/>
      </c>
    </row>
    <row r="4966" spans="2:42">
      <c r="B4966" s="834" t="str">
        <f t="shared" si="231"/>
        <v>|||</v>
      </c>
      <c r="H4966" s="835">
        <f t="shared" si="233"/>
        <v>31</v>
      </c>
      <c r="AP4966" s="831" t="str">
        <f t="shared" si="232"/>
        <v/>
      </c>
    </row>
    <row r="4967" spans="2:42">
      <c r="B4967" s="834" t="str">
        <f t="shared" si="231"/>
        <v>|||</v>
      </c>
      <c r="H4967" s="835">
        <f t="shared" si="233"/>
        <v>31</v>
      </c>
      <c r="AP4967" s="831" t="str">
        <f t="shared" si="232"/>
        <v/>
      </c>
    </row>
    <row r="4968" spans="2:42">
      <c r="B4968" s="834" t="str">
        <f t="shared" si="231"/>
        <v>|||</v>
      </c>
      <c r="H4968" s="835">
        <f t="shared" si="233"/>
        <v>31</v>
      </c>
      <c r="AP4968" s="831" t="str">
        <f t="shared" si="232"/>
        <v/>
      </c>
    </row>
    <row r="4969" spans="2:42">
      <c r="B4969" s="834" t="str">
        <f t="shared" si="231"/>
        <v>|||</v>
      </c>
      <c r="H4969" s="835">
        <f t="shared" si="233"/>
        <v>31</v>
      </c>
      <c r="AP4969" s="831" t="str">
        <f t="shared" si="232"/>
        <v/>
      </c>
    </row>
    <row r="4970" spans="2:42">
      <c r="B4970" s="834" t="str">
        <f t="shared" si="231"/>
        <v>|||</v>
      </c>
      <c r="H4970" s="835">
        <f t="shared" si="233"/>
        <v>31</v>
      </c>
      <c r="AP4970" s="831" t="str">
        <f t="shared" si="232"/>
        <v/>
      </c>
    </row>
    <row r="4971" spans="2:42">
      <c r="B4971" s="834" t="str">
        <f t="shared" si="231"/>
        <v>|||</v>
      </c>
      <c r="H4971" s="835">
        <f t="shared" si="233"/>
        <v>31</v>
      </c>
      <c r="AP4971" s="831" t="str">
        <f t="shared" si="232"/>
        <v/>
      </c>
    </row>
    <row r="4972" spans="2:42">
      <c r="B4972" s="834" t="str">
        <f t="shared" si="231"/>
        <v>|||</v>
      </c>
      <c r="H4972" s="835">
        <f t="shared" si="233"/>
        <v>31</v>
      </c>
      <c r="AP4972" s="831" t="str">
        <f t="shared" si="232"/>
        <v/>
      </c>
    </row>
    <row r="4973" spans="2:42">
      <c r="B4973" s="834" t="str">
        <f t="shared" si="231"/>
        <v>|||</v>
      </c>
      <c r="H4973" s="835">
        <f t="shared" si="233"/>
        <v>31</v>
      </c>
      <c r="AP4973" s="831" t="str">
        <f t="shared" si="232"/>
        <v/>
      </c>
    </row>
    <row r="4974" spans="2:42">
      <c r="B4974" s="834" t="str">
        <f t="shared" si="231"/>
        <v>|||</v>
      </c>
      <c r="H4974" s="835">
        <f t="shared" si="233"/>
        <v>31</v>
      </c>
      <c r="AP4974" s="831" t="str">
        <f t="shared" si="232"/>
        <v/>
      </c>
    </row>
    <row r="4975" spans="2:42">
      <c r="B4975" s="834" t="str">
        <f t="shared" si="231"/>
        <v>|||</v>
      </c>
      <c r="H4975" s="835">
        <f t="shared" si="233"/>
        <v>31</v>
      </c>
      <c r="AP4975" s="831" t="str">
        <f t="shared" si="232"/>
        <v/>
      </c>
    </row>
    <row r="4976" spans="2:42">
      <c r="B4976" s="834" t="str">
        <f t="shared" si="231"/>
        <v>|||</v>
      </c>
      <c r="H4976" s="835">
        <f t="shared" si="233"/>
        <v>31</v>
      </c>
      <c r="AP4976" s="831" t="str">
        <f t="shared" si="232"/>
        <v/>
      </c>
    </row>
    <row r="4977" spans="2:42">
      <c r="B4977" s="834" t="str">
        <f t="shared" si="231"/>
        <v>|||</v>
      </c>
      <c r="H4977" s="835">
        <f t="shared" si="233"/>
        <v>31</v>
      </c>
      <c r="AP4977" s="831" t="str">
        <f t="shared" si="232"/>
        <v/>
      </c>
    </row>
    <row r="4978" spans="2:42">
      <c r="B4978" s="834" t="str">
        <f t="shared" si="231"/>
        <v>|||</v>
      </c>
      <c r="H4978" s="835">
        <f t="shared" si="233"/>
        <v>31</v>
      </c>
      <c r="AP4978" s="831" t="str">
        <f t="shared" si="232"/>
        <v/>
      </c>
    </row>
    <row r="4979" spans="2:42">
      <c r="B4979" s="834" t="str">
        <f t="shared" si="231"/>
        <v>|||</v>
      </c>
      <c r="H4979" s="835">
        <f t="shared" si="233"/>
        <v>31</v>
      </c>
      <c r="AP4979" s="831" t="str">
        <f t="shared" si="232"/>
        <v/>
      </c>
    </row>
    <row r="4980" spans="2:42">
      <c r="B4980" s="834" t="str">
        <f t="shared" si="231"/>
        <v>|||</v>
      </c>
      <c r="H4980" s="835">
        <f t="shared" si="233"/>
        <v>31</v>
      </c>
      <c r="AP4980" s="831" t="str">
        <f t="shared" si="232"/>
        <v/>
      </c>
    </row>
    <row r="4981" spans="2:42">
      <c r="B4981" s="834" t="str">
        <f t="shared" si="231"/>
        <v>|||</v>
      </c>
      <c r="H4981" s="835">
        <f t="shared" si="233"/>
        <v>31</v>
      </c>
      <c r="AP4981" s="831" t="str">
        <f t="shared" si="232"/>
        <v/>
      </c>
    </row>
    <row r="4982" spans="2:42">
      <c r="B4982" s="834" t="str">
        <f t="shared" si="231"/>
        <v>|||</v>
      </c>
      <c r="H4982" s="835">
        <f t="shared" si="233"/>
        <v>31</v>
      </c>
      <c r="AP4982" s="831" t="str">
        <f t="shared" si="232"/>
        <v/>
      </c>
    </row>
    <row r="4983" spans="2:42">
      <c r="B4983" s="834" t="str">
        <f t="shared" si="231"/>
        <v>|||</v>
      </c>
      <c r="H4983" s="835">
        <f t="shared" si="233"/>
        <v>31</v>
      </c>
      <c r="AP4983" s="831" t="str">
        <f t="shared" si="232"/>
        <v/>
      </c>
    </row>
    <row r="4984" spans="2:42">
      <c r="B4984" s="834" t="str">
        <f t="shared" si="231"/>
        <v>|||</v>
      </c>
      <c r="H4984" s="835">
        <f t="shared" si="233"/>
        <v>31</v>
      </c>
      <c r="AP4984" s="831" t="str">
        <f t="shared" si="232"/>
        <v/>
      </c>
    </row>
    <row r="4985" spans="2:42">
      <c r="B4985" s="834" t="str">
        <f t="shared" si="231"/>
        <v>|||</v>
      </c>
      <c r="H4985" s="835">
        <f t="shared" si="233"/>
        <v>31</v>
      </c>
      <c r="AP4985" s="831" t="str">
        <f t="shared" si="232"/>
        <v/>
      </c>
    </row>
    <row r="4986" spans="2:42">
      <c r="B4986" s="834" t="str">
        <f t="shared" si="231"/>
        <v>|||</v>
      </c>
      <c r="H4986" s="835">
        <f t="shared" si="233"/>
        <v>31</v>
      </c>
      <c r="AP4986" s="831" t="str">
        <f t="shared" si="232"/>
        <v/>
      </c>
    </row>
    <row r="4987" spans="2:42">
      <c r="B4987" s="834" t="str">
        <f t="shared" si="231"/>
        <v>|||</v>
      </c>
      <c r="H4987" s="835">
        <f t="shared" si="233"/>
        <v>31</v>
      </c>
      <c r="AP4987" s="831" t="str">
        <f t="shared" si="232"/>
        <v/>
      </c>
    </row>
    <row r="4988" spans="2:42">
      <c r="B4988" s="834" t="str">
        <f t="shared" si="231"/>
        <v>|||</v>
      </c>
      <c r="H4988" s="835">
        <f t="shared" si="233"/>
        <v>31</v>
      </c>
      <c r="AP4988" s="831" t="str">
        <f t="shared" si="232"/>
        <v/>
      </c>
    </row>
    <row r="4989" spans="2:42">
      <c r="B4989" s="834" t="str">
        <f t="shared" si="231"/>
        <v>|||</v>
      </c>
      <c r="H4989" s="835">
        <f t="shared" si="233"/>
        <v>31</v>
      </c>
      <c r="AP4989" s="831" t="str">
        <f t="shared" si="232"/>
        <v/>
      </c>
    </row>
    <row r="4990" spans="2:42">
      <c r="B4990" s="834" t="str">
        <f t="shared" si="231"/>
        <v>|||</v>
      </c>
      <c r="H4990" s="835">
        <f t="shared" si="233"/>
        <v>31</v>
      </c>
      <c r="AP4990" s="831" t="str">
        <f t="shared" si="232"/>
        <v/>
      </c>
    </row>
    <row r="4991" spans="2:42">
      <c r="B4991" s="834" t="str">
        <f t="shared" si="231"/>
        <v>|||</v>
      </c>
      <c r="H4991" s="835">
        <f t="shared" si="233"/>
        <v>31</v>
      </c>
      <c r="AP4991" s="831" t="str">
        <f t="shared" si="232"/>
        <v/>
      </c>
    </row>
    <row r="4992" spans="2:42">
      <c r="B4992" s="834" t="str">
        <f t="shared" si="231"/>
        <v>|||</v>
      </c>
      <c r="H4992" s="835">
        <f t="shared" si="233"/>
        <v>31</v>
      </c>
      <c r="AP4992" s="831" t="str">
        <f t="shared" si="232"/>
        <v/>
      </c>
    </row>
    <row r="4993" spans="2:42">
      <c r="B4993" s="834" t="str">
        <f t="shared" si="231"/>
        <v>|||</v>
      </c>
      <c r="H4993" s="835">
        <f t="shared" si="233"/>
        <v>31</v>
      </c>
      <c r="AP4993" s="831" t="str">
        <f t="shared" si="232"/>
        <v/>
      </c>
    </row>
    <row r="4994" spans="2:42">
      <c r="B4994" s="834" t="str">
        <f t="shared" si="231"/>
        <v>|||</v>
      </c>
      <c r="H4994" s="835">
        <f t="shared" si="233"/>
        <v>31</v>
      </c>
      <c r="AP4994" s="831" t="str">
        <f t="shared" si="232"/>
        <v/>
      </c>
    </row>
    <row r="4995" spans="2:42">
      <c r="B4995" s="834" t="str">
        <f t="shared" ref="B4995:B5058" si="234">C4995&amp;"|"&amp;D4995&amp;"|"&amp;E4995&amp;"|"&amp;F4995</f>
        <v>|||</v>
      </c>
      <c r="H4995" s="835">
        <f t="shared" si="233"/>
        <v>31</v>
      </c>
      <c r="AP4995" s="831" t="str">
        <f t="shared" ref="AP4995:AP5000" si="235">IF(AX4995&lt;&gt;"",IF(OR(AX4995=3,AX4995=4),"Equity","Debt"),"")</f>
        <v/>
      </c>
    </row>
    <row r="4996" spans="2:42">
      <c r="B4996" s="834" t="str">
        <f t="shared" si="234"/>
        <v>|||</v>
      </c>
      <c r="H4996" s="835">
        <f t="shared" ref="H4996:H5059" si="236">EOMONTH(L4996,0)</f>
        <v>31</v>
      </c>
      <c r="AP4996" s="831" t="str">
        <f t="shared" si="235"/>
        <v/>
      </c>
    </row>
    <row r="4997" spans="2:42">
      <c r="B4997" s="834" t="str">
        <f t="shared" si="234"/>
        <v>|||</v>
      </c>
      <c r="H4997" s="835">
        <f t="shared" si="236"/>
        <v>31</v>
      </c>
      <c r="AP4997" s="831" t="str">
        <f t="shared" si="235"/>
        <v/>
      </c>
    </row>
    <row r="4998" spans="2:42">
      <c r="B4998" s="834" t="str">
        <f t="shared" si="234"/>
        <v>|||</v>
      </c>
      <c r="H4998" s="835">
        <f t="shared" si="236"/>
        <v>31</v>
      </c>
      <c r="AP4998" s="831" t="str">
        <f t="shared" si="235"/>
        <v/>
      </c>
    </row>
    <row r="4999" spans="2:42">
      <c r="B4999" s="834" t="str">
        <f t="shared" si="234"/>
        <v>|||</v>
      </c>
      <c r="H4999" s="835">
        <f t="shared" si="236"/>
        <v>31</v>
      </c>
      <c r="AP4999" s="831" t="str">
        <f t="shared" si="235"/>
        <v/>
      </c>
    </row>
    <row r="5000" spans="2:42">
      <c r="B5000" s="834" t="str">
        <f t="shared" si="234"/>
        <v>|||</v>
      </c>
      <c r="H5000" s="835">
        <f t="shared" si="236"/>
        <v>31</v>
      </c>
      <c r="AP5000" s="831" t="str">
        <f t="shared" si="235"/>
        <v/>
      </c>
    </row>
    <row r="5001" spans="2:42">
      <c r="B5001" s="834" t="str">
        <f t="shared" si="234"/>
        <v>|||</v>
      </c>
      <c r="H5001" s="835">
        <f t="shared" si="236"/>
        <v>31</v>
      </c>
    </row>
    <row r="5002" spans="2:42">
      <c r="B5002" s="834" t="str">
        <f t="shared" si="234"/>
        <v>|||</v>
      </c>
      <c r="H5002" s="835">
        <f t="shared" si="236"/>
        <v>31</v>
      </c>
    </row>
    <row r="5003" spans="2:42">
      <c r="B5003" s="834" t="str">
        <f t="shared" si="234"/>
        <v>|||</v>
      </c>
      <c r="H5003" s="835">
        <f t="shared" si="236"/>
        <v>31</v>
      </c>
    </row>
    <row r="5004" spans="2:42">
      <c r="B5004" s="834" t="str">
        <f t="shared" si="234"/>
        <v>|||</v>
      </c>
      <c r="H5004" s="835">
        <f t="shared" si="236"/>
        <v>31</v>
      </c>
    </row>
    <row r="5005" spans="2:42">
      <c r="B5005" s="834" t="str">
        <f t="shared" si="234"/>
        <v>|||</v>
      </c>
      <c r="H5005" s="835">
        <f t="shared" si="236"/>
        <v>31</v>
      </c>
    </row>
    <row r="5006" spans="2:42">
      <c r="B5006" s="834" t="str">
        <f t="shared" si="234"/>
        <v>|||</v>
      </c>
      <c r="H5006" s="835">
        <f t="shared" si="236"/>
        <v>31</v>
      </c>
    </row>
    <row r="5007" spans="2:42">
      <c r="B5007" s="834" t="str">
        <f t="shared" si="234"/>
        <v>|||</v>
      </c>
      <c r="H5007" s="835">
        <f t="shared" si="236"/>
        <v>31</v>
      </c>
    </row>
    <row r="5008" spans="2:42">
      <c r="B5008" s="834" t="str">
        <f t="shared" si="234"/>
        <v>|||</v>
      </c>
      <c r="H5008" s="835">
        <f t="shared" si="236"/>
        <v>31</v>
      </c>
    </row>
    <row r="5009" spans="2:8">
      <c r="B5009" s="834" t="str">
        <f t="shared" si="234"/>
        <v>|||</v>
      </c>
      <c r="H5009" s="835">
        <f t="shared" si="236"/>
        <v>31</v>
      </c>
    </row>
    <row r="5010" spans="2:8">
      <c r="B5010" s="834" t="str">
        <f t="shared" si="234"/>
        <v>|||</v>
      </c>
      <c r="H5010" s="835">
        <f t="shared" si="236"/>
        <v>31</v>
      </c>
    </row>
    <row r="5011" spans="2:8">
      <c r="B5011" s="834" t="str">
        <f t="shared" si="234"/>
        <v>|||</v>
      </c>
      <c r="H5011" s="835">
        <f t="shared" si="236"/>
        <v>31</v>
      </c>
    </row>
    <row r="5012" spans="2:8">
      <c r="B5012" s="834" t="str">
        <f t="shared" si="234"/>
        <v>|||</v>
      </c>
      <c r="H5012" s="835">
        <f t="shared" si="236"/>
        <v>31</v>
      </c>
    </row>
    <row r="5013" spans="2:8">
      <c r="B5013" s="834" t="str">
        <f t="shared" si="234"/>
        <v>|||</v>
      </c>
      <c r="H5013" s="835">
        <f t="shared" si="236"/>
        <v>31</v>
      </c>
    </row>
    <row r="5014" spans="2:8">
      <c r="B5014" s="834" t="str">
        <f t="shared" si="234"/>
        <v>|||</v>
      </c>
      <c r="H5014" s="835">
        <f t="shared" si="236"/>
        <v>31</v>
      </c>
    </row>
    <row r="5015" spans="2:8">
      <c r="B5015" s="834" t="str">
        <f t="shared" si="234"/>
        <v>|||</v>
      </c>
      <c r="H5015" s="835">
        <f t="shared" si="236"/>
        <v>31</v>
      </c>
    </row>
    <row r="5016" spans="2:8">
      <c r="B5016" s="834" t="str">
        <f t="shared" si="234"/>
        <v>|||</v>
      </c>
      <c r="H5016" s="835">
        <f t="shared" si="236"/>
        <v>31</v>
      </c>
    </row>
    <row r="5017" spans="2:8">
      <c r="B5017" s="834" t="str">
        <f t="shared" si="234"/>
        <v>|||</v>
      </c>
      <c r="H5017" s="835">
        <f t="shared" si="236"/>
        <v>31</v>
      </c>
    </row>
    <row r="5018" spans="2:8">
      <c r="B5018" s="834" t="str">
        <f t="shared" si="234"/>
        <v>|||</v>
      </c>
      <c r="H5018" s="835">
        <f t="shared" si="236"/>
        <v>31</v>
      </c>
    </row>
    <row r="5019" spans="2:8">
      <c r="B5019" s="834" t="str">
        <f t="shared" si="234"/>
        <v>|||</v>
      </c>
      <c r="H5019" s="835">
        <f t="shared" si="236"/>
        <v>31</v>
      </c>
    </row>
    <row r="5020" spans="2:8">
      <c r="B5020" s="834" t="str">
        <f t="shared" si="234"/>
        <v>|||</v>
      </c>
      <c r="H5020" s="835">
        <f t="shared" si="236"/>
        <v>31</v>
      </c>
    </row>
    <row r="5021" spans="2:8">
      <c r="B5021" s="834" t="str">
        <f t="shared" si="234"/>
        <v>|||</v>
      </c>
      <c r="H5021" s="835">
        <f t="shared" si="236"/>
        <v>31</v>
      </c>
    </row>
    <row r="5022" spans="2:8">
      <c r="B5022" s="834" t="str">
        <f t="shared" si="234"/>
        <v>|||</v>
      </c>
      <c r="H5022" s="835">
        <f t="shared" si="236"/>
        <v>31</v>
      </c>
    </row>
    <row r="5023" spans="2:8">
      <c r="B5023" s="834" t="str">
        <f t="shared" si="234"/>
        <v>|||</v>
      </c>
      <c r="H5023" s="835">
        <f t="shared" si="236"/>
        <v>31</v>
      </c>
    </row>
    <row r="5024" spans="2:8">
      <c r="B5024" s="834" t="str">
        <f t="shared" si="234"/>
        <v>|||</v>
      </c>
      <c r="H5024" s="835">
        <f t="shared" si="236"/>
        <v>31</v>
      </c>
    </row>
    <row r="5025" spans="2:8">
      <c r="B5025" s="834" t="str">
        <f t="shared" si="234"/>
        <v>|||</v>
      </c>
      <c r="H5025" s="835">
        <f t="shared" si="236"/>
        <v>31</v>
      </c>
    </row>
    <row r="5026" spans="2:8">
      <c r="B5026" s="834" t="str">
        <f t="shared" si="234"/>
        <v>|||</v>
      </c>
      <c r="H5026" s="835">
        <f t="shared" si="236"/>
        <v>31</v>
      </c>
    </row>
    <row r="5027" spans="2:8">
      <c r="B5027" s="834" t="str">
        <f t="shared" si="234"/>
        <v>|||</v>
      </c>
      <c r="H5027" s="835">
        <f t="shared" si="236"/>
        <v>31</v>
      </c>
    </row>
    <row r="5028" spans="2:8">
      <c r="B5028" s="834" t="str">
        <f t="shared" si="234"/>
        <v>|||</v>
      </c>
      <c r="H5028" s="835">
        <f t="shared" si="236"/>
        <v>31</v>
      </c>
    </row>
    <row r="5029" spans="2:8">
      <c r="B5029" s="834" t="str">
        <f t="shared" si="234"/>
        <v>|||</v>
      </c>
      <c r="H5029" s="835">
        <f t="shared" si="236"/>
        <v>31</v>
      </c>
    </row>
    <row r="5030" spans="2:8">
      <c r="B5030" s="834" t="str">
        <f t="shared" si="234"/>
        <v>|||</v>
      </c>
      <c r="H5030" s="835">
        <f t="shared" si="236"/>
        <v>31</v>
      </c>
    </row>
    <row r="5031" spans="2:8">
      <c r="B5031" s="834" t="str">
        <f t="shared" si="234"/>
        <v>|||</v>
      </c>
      <c r="H5031" s="835">
        <f t="shared" si="236"/>
        <v>31</v>
      </c>
    </row>
    <row r="5032" spans="2:8">
      <c r="B5032" s="834" t="str">
        <f t="shared" si="234"/>
        <v>|||</v>
      </c>
      <c r="H5032" s="835">
        <f t="shared" si="236"/>
        <v>31</v>
      </c>
    </row>
    <row r="5033" spans="2:8">
      <c r="B5033" s="834" t="str">
        <f t="shared" si="234"/>
        <v>|||</v>
      </c>
      <c r="H5033" s="835">
        <f t="shared" si="236"/>
        <v>31</v>
      </c>
    </row>
    <row r="5034" spans="2:8">
      <c r="B5034" s="834" t="str">
        <f t="shared" si="234"/>
        <v>|||</v>
      </c>
      <c r="H5034" s="835">
        <f t="shared" si="236"/>
        <v>31</v>
      </c>
    </row>
    <row r="5035" spans="2:8">
      <c r="B5035" s="834" t="str">
        <f t="shared" si="234"/>
        <v>|||</v>
      </c>
      <c r="H5035" s="835">
        <f t="shared" si="236"/>
        <v>31</v>
      </c>
    </row>
    <row r="5036" spans="2:8">
      <c r="B5036" s="834" t="str">
        <f t="shared" si="234"/>
        <v>|||</v>
      </c>
      <c r="H5036" s="835">
        <f t="shared" si="236"/>
        <v>31</v>
      </c>
    </row>
    <row r="5037" spans="2:8">
      <c r="B5037" s="834" t="str">
        <f t="shared" si="234"/>
        <v>|||</v>
      </c>
      <c r="H5037" s="835">
        <f t="shared" si="236"/>
        <v>31</v>
      </c>
    </row>
    <row r="5038" spans="2:8">
      <c r="B5038" s="834" t="str">
        <f t="shared" si="234"/>
        <v>|||</v>
      </c>
      <c r="H5038" s="835">
        <f t="shared" si="236"/>
        <v>31</v>
      </c>
    </row>
    <row r="5039" spans="2:8">
      <c r="B5039" s="834" t="str">
        <f t="shared" si="234"/>
        <v>|||</v>
      </c>
      <c r="H5039" s="835">
        <f t="shared" si="236"/>
        <v>31</v>
      </c>
    </row>
    <row r="5040" spans="2:8">
      <c r="B5040" s="834" t="str">
        <f t="shared" si="234"/>
        <v>|||</v>
      </c>
      <c r="H5040" s="835">
        <f t="shared" si="236"/>
        <v>31</v>
      </c>
    </row>
    <row r="5041" spans="2:8">
      <c r="B5041" s="834" t="str">
        <f t="shared" si="234"/>
        <v>|||</v>
      </c>
      <c r="H5041" s="835">
        <f t="shared" si="236"/>
        <v>31</v>
      </c>
    </row>
    <row r="5042" spans="2:8">
      <c r="B5042" s="834" t="str">
        <f t="shared" si="234"/>
        <v>|||</v>
      </c>
      <c r="H5042" s="835">
        <f t="shared" si="236"/>
        <v>31</v>
      </c>
    </row>
    <row r="5043" spans="2:8">
      <c r="B5043" s="834" t="str">
        <f t="shared" si="234"/>
        <v>|||</v>
      </c>
      <c r="H5043" s="835">
        <f t="shared" si="236"/>
        <v>31</v>
      </c>
    </row>
    <row r="5044" spans="2:8">
      <c r="B5044" s="834" t="str">
        <f t="shared" si="234"/>
        <v>|||</v>
      </c>
      <c r="H5044" s="835">
        <f t="shared" si="236"/>
        <v>31</v>
      </c>
    </row>
    <row r="5045" spans="2:8">
      <c r="B5045" s="834" t="str">
        <f t="shared" si="234"/>
        <v>|||</v>
      </c>
      <c r="H5045" s="835">
        <f t="shared" si="236"/>
        <v>31</v>
      </c>
    </row>
    <row r="5046" spans="2:8">
      <c r="B5046" s="834" t="str">
        <f t="shared" si="234"/>
        <v>|||</v>
      </c>
      <c r="H5046" s="835">
        <f t="shared" si="236"/>
        <v>31</v>
      </c>
    </row>
    <row r="5047" spans="2:8">
      <c r="B5047" s="834" t="str">
        <f t="shared" si="234"/>
        <v>|||</v>
      </c>
      <c r="H5047" s="835">
        <f t="shared" si="236"/>
        <v>31</v>
      </c>
    </row>
    <row r="5048" spans="2:8">
      <c r="B5048" s="834" t="str">
        <f t="shared" si="234"/>
        <v>|||</v>
      </c>
      <c r="H5048" s="835">
        <f t="shared" si="236"/>
        <v>31</v>
      </c>
    </row>
    <row r="5049" spans="2:8">
      <c r="B5049" s="834" t="str">
        <f t="shared" si="234"/>
        <v>|||</v>
      </c>
      <c r="H5049" s="835">
        <f t="shared" si="236"/>
        <v>31</v>
      </c>
    </row>
    <row r="5050" spans="2:8">
      <c r="B5050" s="834" t="str">
        <f t="shared" si="234"/>
        <v>|||</v>
      </c>
      <c r="H5050" s="835">
        <f t="shared" si="236"/>
        <v>31</v>
      </c>
    </row>
    <row r="5051" spans="2:8">
      <c r="B5051" s="834" t="str">
        <f t="shared" si="234"/>
        <v>|||</v>
      </c>
      <c r="H5051" s="835">
        <f t="shared" si="236"/>
        <v>31</v>
      </c>
    </row>
    <row r="5052" spans="2:8">
      <c r="B5052" s="834" t="str">
        <f t="shared" si="234"/>
        <v>|||</v>
      </c>
      <c r="H5052" s="835">
        <f t="shared" si="236"/>
        <v>31</v>
      </c>
    </row>
    <row r="5053" spans="2:8">
      <c r="B5053" s="834" t="str">
        <f t="shared" si="234"/>
        <v>|||</v>
      </c>
      <c r="H5053" s="835">
        <f t="shared" si="236"/>
        <v>31</v>
      </c>
    </row>
    <row r="5054" spans="2:8">
      <c r="B5054" s="834" t="str">
        <f t="shared" si="234"/>
        <v>|||</v>
      </c>
      <c r="H5054" s="835">
        <f t="shared" si="236"/>
        <v>31</v>
      </c>
    </row>
    <row r="5055" spans="2:8">
      <c r="B5055" s="834" t="str">
        <f t="shared" si="234"/>
        <v>|||</v>
      </c>
      <c r="H5055" s="835">
        <f t="shared" si="236"/>
        <v>31</v>
      </c>
    </row>
    <row r="5056" spans="2:8">
      <c r="B5056" s="834" t="str">
        <f t="shared" si="234"/>
        <v>|||</v>
      </c>
      <c r="H5056" s="835">
        <f t="shared" si="236"/>
        <v>31</v>
      </c>
    </row>
    <row r="5057" spans="2:8">
      <c r="B5057" s="834" t="str">
        <f t="shared" si="234"/>
        <v>|||</v>
      </c>
      <c r="H5057" s="835">
        <f t="shared" si="236"/>
        <v>31</v>
      </c>
    </row>
    <row r="5058" spans="2:8">
      <c r="B5058" s="834" t="str">
        <f t="shared" si="234"/>
        <v>|||</v>
      </c>
      <c r="H5058" s="835">
        <f t="shared" si="236"/>
        <v>31</v>
      </c>
    </row>
    <row r="5059" spans="2:8">
      <c r="B5059" s="834" t="str">
        <f t="shared" ref="B5059:B5122" si="237">C5059&amp;"|"&amp;D5059&amp;"|"&amp;E5059&amp;"|"&amp;F5059</f>
        <v>|||</v>
      </c>
      <c r="H5059" s="835">
        <f t="shared" si="236"/>
        <v>31</v>
      </c>
    </row>
    <row r="5060" spans="2:8">
      <c r="B5060" s="834" t="str">
        <f t="shared" si="237"/>
        <v>|||</v>
      </c>
      <c r="H5060" s="835">
        <f t="shared" ref="H5060:H5123" si="238">EOMONTH(L5060,0)</f>
        <v>31</v>
      </c>
    </row>
    <row r="5061" spans="2:8">
      <c r="B5061" s="834" t="str">
        <f t="shared" si="237"/>
        <v>|||</v>
      </c>
      <c r="H5061" s="835">
        <f t="shared" si="238"/>
        <v>31</v>
      </c>
    </row>
    <row r="5062" spans="2:8">
      <c r="B5062" s="834" t="str">
        <f t="shared" si="237"/>
        <v>|||</v>
      </c>
      <c r="H5062" s="835">
        <f t="shared" si="238"/>
        <v>31</v>
      </c>
    </row>
    <row r="5063" spans="2:8">
      <c r="B5063" s="834" t="str">
        <f t="shared" si="237"/>
        <v>|||</v>
      </c>
      <c r="H5063" s="835">
        <f t="shared" si="238"/>
        <v>31</v>
      </c>
    </row>
    <row r="5064" spans="2:8">
      <c r="B5064" s="834" t="str">
        <f t="shared" si="237"/>
        <v>|||</v>
      </c>
      <c r="H5064" s="835">
        <f t="shared" si="238"/>
        <v>31</v>
      </c>
    </row>
    <row r="5065" spans="2:8">
      <c r="B5065" s="834" t="str">
        <f t="shared" si="237"/>
        <v>|||</v>
      </c>
      <c r="H5065" s="835">
        <f t="shared" si="238"/>
        <v>31</v>
      </c>
    </row>
    <row r="5066" spans="2:8">
      <c r="B5066" s="834" t="str">
        <f t="shared" si="237"/>
        <v>|||</v>
      </c>
      <c r="H5066" s="835">
        <f t="shared" si="238"/>
        <v>31</v>
      </c>
    </row>
    <row r="5067" spans="2:8">
      <c r="B5067" s="834" t="str">
        <f t="shared" si="237"/>
        <v>|||</v>
      </c>
      <c r="H5067" s="835">
        <f t="shared" si="238"/>
        <v>31</v>
      </c>
    </row>
    <row r="5068" spans="2:8">
      <c r="B5068" s="834" t="str">
        <f t="shared" si="237"/>
        <v>|||</v>
      </c>
      <c r="H5068" s="835">
        <f t="shared" si="238"/>
        <v>31</v>
      </c>
    </row>
    <row r="5069" spans="2:8">
      <c r="B5069" s="834" t="str">
        <f t="shared" si="237"/>
        <v>|||</v>
      </c>
      <c r="H5069" s="835">
        <f t="shared" si="238"/>
        <v>31</v>
      </c>
    </row>
    <row r="5070" spans="2:8">
      <c r="B5070" s="834" t="str">
        <f t="shared" si="237"/>
        <v>|||</v>
      </c>
      <c r="H5070" s="835">
        <f t="shared" si="238"/>
        <v>31</v>
      </c>
    </row>
    <row r="5071" spans="2:8">
      <c r="B5071" s="834" t="str">
        <f t="shared" si="237"/>
        <v>|||</v>
      </c>
      <c r="H5071" s="835">
        <f t="shared" si="238"/>
        <v>31</v>
      </c>
    </row>
    <row r="5072" spans="2:8">
      <c r="B5072" s="834" t="str">
        <f t="shared" si="237"/>
        <v>|||</v>
      </c>
      <c r="H5072" s="835">
        <f t="shared" si="238"/>
        <v>31</v>
      </c>
    </row>
    <row r="5073" spans="2:8">
      <c r="B5073" s="834" t="str">
        <f t="shared" si="237"/>
        <v>|||</v>
      </c>
      <c r="H5073" s="835">
        <f t="shared" si="238"/>
        <v>31</v>
      </c>
    </row>
    <row r="5074" spans="2:8">
      <c r="B5074" s="834" t="str">
        <f t="shared" si="237"/>
        <v>|||</v>
      </c>
      <c r="H5074" s="835">
        <f t="shared" si="238"/>
        <v>31</v>
      </c>
    </row>
    <row r="5075" spans="2:8">
      <c r="B5075" s="834" t="str">
        <f t="shared" si="237"/>
        <v>|||</v>
      </c>
      <c r="H5075" s="835">
        <f t="shared" si="238"/>
        <v>31</v>
      </c>
    </row>
    <row r="5076" spans="2:8">
      <c r="B5076" s="834" t="str">
        <f t="shared" si="237"/>
        <v>|||</v>
      </c>
      <c r="H5076" s="835">
        <f t="shared" si="238"/>
        <v>31</v>
      </c>
    </row>
    <row r="5077" spans="2:8">
      <c r="B5077" s="834" t="str">
        <f t="shared" si="237"/>
        <v>|||</v>
      </c>
      <c r="H5077" s="835">
        <f t="shared" si="238"/>
        <v>31</v>
      </c>
    </row>
    <row r="5078" spans="2:8">
      <c r="B5078" s="834" t="str">
        <f t="shared" si="237"/>
        <v>|||</v>
      </c>
      <c r="H5078" s="835">
        <f t="shared" si="238"/>
        <v>31</v>
      </c>
    </row>
    <row r="5079" spans="2:8">
      <c r="B5079" s="834" t="str">
        <f t="shared" si="237"/>
        <v>|||</v>
      </c>
      <c r="H5079" s="835">
        <f t="shared" si="238"/>
        <v>31</v>
      </c>
    </row>
    <row r="5080" spans="2:8">
      <c r="B5080" s="834" t="str">
        <f t="shared" si="237"/>
        <v>|||</v>
      </c>
      <c r="H5080" s="835">
        <f t="shared" si="238"/>
        <v>31</v>
      </c>
    </row>
    <row r="5081" spans="2:8">
      <c r="B5081" s="834" t="str">
        <f t="shared" si="237"/>
        <v>|||</v>
      </c>
      <c r="H5081" s="835">
        <f t="shared" si="238"/>
        <v>31</v>
      </c>
    </row>
    <row r="5082" spans="2:8">
      <c r="B5082" s="834" t="str">
        <f t="shared" si="237"/>
        <v>|||</v>
      </c>
      <c r="H5082" s="835">
        <f t="shared" si="238"/>
        <v>31</v>
      </c>
    </row>
    <row r="5083" spans="2:8">
      <c r="B5083" s="834" t="str">
        <f t="shared" si="237"/>
        <v>|||</v>
      </c>
      <c r="H5083" s="835">
        <f t="shared" si="238"/>
        <v>31</v>
      </c>
    </row>
    <row r="5084" spans="2:8">
      <c r="B5084" s="834" t="str">
        <f t="shared" si="237"/>
        <v>|||</v>
      </c>
      <c r="H5084" s="835">
        <f t="shared" si="238"/>
        <v>31</v>
      </c>
    </row>
    <row r="5085" spans="2:8">
      <c r="B5085" s="834" t="str">
        <f t="shared" si="237"/>
        <v>|||</v>
      </c>
      <c r="H5085" s="835">
        <f t="shared" si="238"/>
        <v>31</v>
      </c>
    </row>
    <row r="5086" spans="2:8">
      <c r="B5086" s="834" t="str">
        <f t="shared" si="237"/>
        <v>|||</v>
      </c>
      <c r="H5086" s="835">
        <f t="shared" si="238"/>
        <v>31</v>
      </c>
    </row>
    <row r="5087" spans="2:8">
      <c r="B5087" s="834" t="str">
        <f t="shared" si="237"/>
        <v>|||</v>
      </c>
      <c r="H5087" s="835">
        <f t="shared" si="238"/>
        <v>31</v>
      </c>
    </row>
    <row r="5088" spans="2:8">
      <c r="B5088" s="834" t="str">
        <f t="shared" si="237"/>
        <v>|||</v>
      </c>
      <c r="H5088" s="835">
        <f t="shared" si="238"/>
        <v>31</v>
      </c>
    </row>
    <row r="5089" spans="2:8">
      <c r="B5089" s="834" t="str">
        <f t="shared" si="237"/>
        <v>|||</v>
      </c>
      <c r="H5089" s="835">
        <f t="shared" si="238"/>
        <v>31</v>
      </c>
    </row>
    <row r="5090" spans="2:8">
      <c r="B5090" s="834" t="str">
        <f t="shared" si="237"/>
        <v>|||</v>
      </c>
      <c r="H5090" s="835">
        <f t="shared" si="238"/>
        <v>31</v>
      </c>
    </row>
    <row r="5091" spans="2:8">
      <c r="B5091" s="834" t="str">
        <f t="shared" si="237"/>
        <v>|||</v>
      </c>
      <c r="H5091" s="835">
        <f t="shared" si="238"/>
        <v>31</v>
      </c>
    </row>
    <row r="5092" spans="2:8">
      <c r="B5092" s="834" t="str">
        <f t="shared" si="237"/>
        <v>|||</v>
      </c>
      <c r="H5092" s="835">
        <f t="shared" si="238"/>
        <v>31</v>
      </c>
    </row>
    <row r="5093" spans="2:8">
      <c r="B5093" s="834" t="str">
        <f t="shared" si="237"/>
        <v>|||</v>
      </c>
      <c r="H5093" s="835">
        <f t="shared" si="238"/>
        <v>31</v>
      </c>
    </row>
    <row r="5094" spans="2:8">
      <c r="B5094" s="834" t="str">
        <f t="shared" si="237"/>
        <v>|||</v>
      </c>
      <c r="H5094" s="835">
        <f t="shared" si="238"/>
        <v>31</v>
      </c>
    </row>
    <row r="5095" spans="2:8">
      <c r="B5095" s="834" t="str">
        <f t="shared" si="237"/>
        <v>|||</v>
      </c>
      <c r="H5095" s="835">
        <f t="shared" si="238"/>
        <v>31</v>
      </c>
    </row>
    <row r="5096" spans="2:8">
      <c r="B5096" s="834" t="str">
        <f t="shared" si="237"/>
        <v>|||</v>
      </c>
      <c r="H5096" s="835">
        <f t="shared" si="238"/>
        <v>31</v>
      </c>
    </row>
    <row r="5097" spans="2:8">
      <c r="B5097" s="834" t="str">
        <f t="shared" si="237"/>
        <v>|||</v>
      </c>
      <c r="H5097" s="835">
        <f t="shared" si="238"/>
        <v>31</v>
      </c>
    </row>
    <row r="5098" spans="2:8">
      <c r="B5098" s="834" t="str">
        <f t="shared" si="237"/>
        <v>|||</v>
      </c>
      <c r="H5098" s="835">
        <f t="shared" si="238"/>
        <v>31</v>
      </c>
    </row>
    <row r="5099" spans="2:8">
      <c r="B5099" s="834" t="str">
        <f t="shared" si="237"/>
        <v>|||</v>
      </c>
      <c r="H5099" s="835">
        <f t="shared" si="238"/>
        <v>31</v>
      </c>
    </row>
    <row r="5100" spans="2:8">
      <c r="B5100" s="834" t="str">
        <f t="shared" si="237"/>
        <v>|||</v>
      </c>
      <c r="H5100" s="835">
        <f t="shared" si="238"/>
        <v>31</v>
      </c>
    </row>
    <row r="5101" spans="2:8">
      <c r="B5101" s="834" t="str">
        <f t="shared" si="237"/>
        <v>|||</v>
      </c>
      <c r="H5101" s="835">
        <f t="shared" si="238"/>
        <v>31</v>
      </c>
    </row>
    <row r="5102" spans="2:8">
      <c r="B5102" s="834" t="str">
        <f t="shared" si="237"/>
        <v>|||</v>
      </c>
      <c r="H5102" s="835">
        <f t="shared" si="238"/>
        <v>31</v>
      </c>
    </row>
    <row r="5103" spans="2:8">
      <c r="B5103" s="834" t="str">
        <f t="shared" si="237"/>
        <v>|||</v>
      </c>
      <c r="H5103" s="835">
        <f t="shared" si="238"/>
        <v>31</v>
      </c>
    </row>
    <row r="5104" spans="2:8">
      <c r="B5104" s="834" t="str">
        <f t="shared" si="237"/>
        <v>|||</v>
      </c>
      <c r="H5104" s="835">
        <f t="shared" si="238"/>
        <v>31</v>
      </c>
    </row>
    <row r="5105" spans="2:8">
      <c r="B5105" s="834" t="str">
        <f t="shared" si="237"/>
        <v>|||</v>
      </c>
      <c r="H5105" s="835">
        <f t="shared" si="238"/>
        <v>31</v>
      </c>
    </row>
    <row r="5106" spans="2:8">
      <c r="B5106" s="834" t="str">
        <f t="shared" si="237"/>
        <v>|||</v>
      </c>
      <c r="H5106" s="835">
        <f t="shared" si="238"/>
        <v>31</v>
      </c>
    </row>
    <row r="5107" spans="2:8">
      <c r="B5107" s="834" t="str">
        <f t="shared" si="237"/>
        <v>|||</v>
      </c>
      <c r="H5107" s="835">
        <f t="shared" si="238"/>
        <v>31</v>
      </c>
    </row>
    <row r="5108" spans="2:8">
      <c r="B5108" s="834" t="str">
        <f t="shared" si="237"/>
        <v>|||</v>
      </c>
      <c r="H5108" s="835">
        <f t="shared" si="238"/>
        <v>31</v>
      </c>
    </row>
    <row r="5109" spans="2:8">
      <c r="B5109" s="834" t="str">
        <f t="shared" si="237"/>
        <v>|||</v>
      </c>
      <c r="H5109" s="835">
        <f t="shared" si="238"/>
        <v>31</v>
      </c>
    </row>
    <row r="5110" spans="2:8">
      <c r="B5110" s="834" t="str">
        <f t="shared" si="237"/>
        <v>|||</v>
      </c>
      <c r="H5110" s="835">
        <f t="shared" si="238"/>
        <v>31</v>
      </c>
    </row>
    <row r="5111" spans="2:8">
      <c r="B5111" s="834" t="str">
        <f t="shared" si="237"/>
        <v>|||</v>
      </c>
      <c r="H5111" s="835">
        <f t="shared" si="238"/>
        <v>31</v>
      </c>
    </row>
    <row r="5112" spans="2:8">
      <c r="B5112" s="834" t="str">
        <f t="shared" si="237"/>
        <v>|||</v>
      </c>
      <c r="H5112" s="835">
        <f t="shared" si="238"/>
        <v>31</v>
      </c>
    </row>
    <row r="5113" spans="2:8">
      <c r="B5113" s="834" t="str">
        <f t="shared" si="237"/>
        <v>|||</v>
      </c>
      <c r="H5113" s="835">
        <f t="shared" si="238"/>
        <v>31</v>
      </c>
    </row>
    <row r="5114" spans="2:8">
      <c r="B5114" s="834" t="str">
        <f t="shared" si="237"/>
        <v>|||</v>
      </c>
      <c r="H5114" s="835">
        <f t="shared" si="238"/>
        <v>31</v>
      </c>
    </row>
    <row r="5115" spans="2:8">
      <c r="B5115" s="834" t="str">
        <f t="shared" si="237"/>
        <v>|||</v>
      </c>
      <c r="H5115" s="835">
        <f t="shared" si="238"/>
        <v>31</v>
      </c>
    </row>
    <row r="5116" spans="2:8">
      <c r="B5116" s="834" t="str">
        <f t="shared" si="237"/>
        <v>|||</v>
      </c>
      <c r="H5116" s="835">
        <f t="shared" si="238"/>
        <v>31</v>
      </c>
    </row>
    <row r="5117" spans="2:8">
      <c r="B5117" s="834" t="str">
        <f t="shared" si="237"/>
        <v>|||</v>
      </c>
      <c r="H5117" s="835">
        <f t="shared" si="238"/>
        <v>31</v>
      </c>
    </row>
    <row r="5118" spans="2:8">
      <c r="B5118" s="834" t="str">
        <f t="shared" si="237"/>
        <v>|||</v>
      </c>
      <c r="H5118" s="835">
        <f t="shared" si="238"/>
        <v>31</v>
      </c>
    </row>
    <row r="5119" spans="2:8">
      <c r="B5119" s="834" t="str">
        <f t="shared" si="237"/>
        <v>|||</v>
      </c>
      <c r="H5119" s="835">
        <f t="shared" si="238"/>
        <v>31</v>
      </c>
    </row>
    <row r="5120" spans="2:8">
      <c r="B5120" s="834" t="str">
        <f t="shared" si="237"/>
        <v>|||</v>
      </c>
      <c r="H5120" s="835">
        <f t="shared" si="238"/>
        <v>31</v>
      </c>
    </row>
    <row r="5121" spans="2:8">
      <c r="B5121" s="834" t="str">
        <f t="shared" si="237"/>
        <v>|||</v>
      </c>
      <c r="H5121" s="835">
        <f t="shared" si="238"/>
        <v>31</v>
      </c>
    </row>
    <row r="5122" spans="2:8">
      <c r="B5122" s="834" t="str">
        <f t="shared" si="237"/>
        <v>|||</v>
      </c>
      <c r="H5122" s="835">
        <f t="shared" si="238"/>
        <v>31</v>
      </c>
    </row>
    <row r="5123" spans="2:8">
      <c r="B5123" s="834" t="str">
        <f t="shared" ref="B5123:B5186" si="239">C5123&amp;"|"&amp;D5123&amp;"|"&amp;E5123&amp;"|"&amp;F5123</f>
        <v>|||</v>
      </c>
      <c r="H5123" s="835">
        <f t="shared" si="238"/>
        <v>31</v>
      </c>
    </row>
    <row r="5124" spans="2:8">
      <c r="B5124" s="834" t="str">
        <f t="shared" si="239"/>
        <v>|||</v>
      </c>
      <c r="H5124" s="835">
        <f t="shared" ref="H5124:H5187" si="240">EOMONTH(L5124,0)</f>
        <v>31</v>
      </c>
    </row>
    <row r="5125" spans="2:8">
      <c r="B5125" s="834" t="str">
        <f t="shared" si="239"/>
        <v>|||</v>
      </c>
      <c r="H5125" s="835">
        <f t="shared" si="240"/>
        <v>31</v>
      </c>
    </row>
    <row r="5126" spans="2:8">
      <c r="B5126" s="834" t="str">
        <f t="shared" si="239"/>
        <v>|||</v>
      </c>
      <c r="H5126" s="835">
        <f t="shared" si="240"/>
        <v>31</v>
      </c>
    </row>
    <row r="5127" spans="2:8">
      <c r="B5127" s="834" t="str">
        <f t="shared" si="239"/>
        <v>|||</v>
      </c>
      <c r="H5127" s="835">
        <f t="shared" si="240"/>
        <v>31</v>
      </c>
    </row>
    <row r="5128" spans="2:8">
      <c r="B5128" s="834" t="str">
        <f t="shared" si="239"/>
        <v>|||</v>
      </c>
      <c r="H5128" s="835">
        <f t="shared" si="240"/>
        <v>31</v>
      </c>
    </row>
    <row r="5129" spans="2:8">
      <c r="B5129" s="834" t="str">
        <f t="shared" si="239"/>
        <v>|||</v>
      </c>
      <c r="H5129" s="835">
        <f t="shared" si="240"/>
        <v>31</v>
      </c>
    </row>
    <row r="5130" spans="2:8">
      <c r="B5130" s="834" t="str">
        <f t="shared" si="239"/>
        <v>|||</v>
      </c>
      <c r="H5130" s="835">
        <f t="shared" si="240"/>
        <v>31</v>
      </c>
    </row>
    <row r="5131" spans="2:8">
      <c r="B5131" s="834" t="str">
        <f t="shared" si="239"/>
        <v>|||</v>
      </c>
      <c r="H5131" s="835">
        <f t="shared" si="240"/>
        <v>31</v>
      </c>
    </row>
    <row r="5132" spans="2:8">
      <c r="B5132" s="834" t="str">
        <f t="shared" si="239"/>
        <v>|||</v>
      </c>
      <c r="H5132" s="835">
        <f t="shared" si="240"/>
        <v>31</v>
      </c>
    </row>
    <row r="5133" spans="2:8">
      <c r="B5133" s="834" t="str">
        <f t="shared" si="239"/>
        <v>|||</v>
      </c>
      <c r="H5133" s="835">
        <f t="shared" si="240"/>
        <v>31</v>
      </c>
    </row>
    <row r="5134" spans="2:8">
      <c r="B5134" s="834" t="str">
        <f t="shared" si="239"/>
        <v>|||</v>
      </c>
      <c r="H5134" s="835">
        <f t="shared" si="240"/>
        <v>31</v>
      </c>
    </row>
    <row r="5135" spans="2:8">
      <c r="B5135" s="834" t="str">
        <f t="shared" si="239"/>
        <v>|||</v>
      </c>
      <c r="H5135" s="835">
        <f t="shared" si="240"/>
        <v>31</v>
      </c>
    </row>
    <row r="5136" spans="2:8">
      <c r="B5136" s="834" t="str">
        <f t="shared" si="239"/>
        <v>|||</v>
      </c>
      <c r="H5136" s="835">
        <f t="shared" si="240"/>
        <v>31</v>
      </c>
    </row>
    <row r="5137" spans="2:8">
      <c r="B5137" s="834" t="str">
        <f t="shared" si="239"/>
        <v>|||</v>
      </c>
      <c r="H5137" s="835">
        <f t="shared" si="240"/>
        <v>31</v>
      </c>
    </row>
    <row r="5138" spans="2:8">
      <c r="B5138" s="834" t="str">
        <f t="shared" si="239"/>
        <v>|||</v>
      </c>
      <c r="H5138" s="835">
        <f t="shared" si="240"/>
        <v>31</v>
      </c>
    </row>
    <row r="5139" spans="2:8">
      <c r="B5139" s="834" t="str">
        <f t="shared" si="239"/>
        <v>|||</v>
      </c>
      <c r="H5139" s="835">
        <f t="shared" si="240"/>
        <v>31</v>
      </c>
    </row>
    <row r="5140" spans="2:8">
      <c r="B5140" s="834" t="str">
        <f t="shared" si="239"/>
        <v>|||</v>
      </c>
      <c r="H5140" s="835">
        <f t="shared" si="240"/>
        <v>31</v>
      </c>
    </row>
    <row r="5141" spans="2:8">
      <c r="B5141" s="834" t="str">
        <f t="shared" si="239"/>
        <v>|||</v>
      </c>
      <c r="H5141" s="835">
        <f t="shared" si="240"/>
        <v>31</v>
      </c>
    </row>
    <row r="5142" spans="2:8">
      <c r="B5142" s="834" t="str">
        <f t="shared" si="239"/>
        <v>|||</v>
      </c>
      <c r="H5142" s="835">
        <f t="shared" si="240"/>
        <v>31</v>
      </c>
    </row>
    <row r="5143" spans="2:8">
      <c r="B5143" s="834" t="str">
        <f t="shared" si="239"/>
        <v>|||</v>
      </c>
      <c r="H5143" s="835">
        <f t="shared" si="240"/>
        <v>31</v>
      </c>
    </row>
    <row r="5144" spans="2:8">
      <c r="B5144" s="834" t="str">
        <f t="shared" si="239"/>
        <v>|||</v>
      </c>
      <c r="H5144" s="835">
        <f t="shared" si="240"/>
        <v>31</v>
      </c>
    </row>
    <row r="5145" spans="2:8">
      <c r="B5145" s="834" t="str">
        <f t="shared" si="239"/>
        <v>|||</v>
      </c>
      <c r="H5145" s="835">
        <f t="shared" si="240"/>
        <v>31</v>
      </c>
    </row>
    <row r="5146" spans="2:8">
      <c r="B5146" s="834" t="str">
        <f t="shared" si="239"/>
        <v>|||</v>
      </c>
      <c r="H5146" s="835">
        <f t="shared" si="240"/>
        <v>31</v>
      </c>
    </row>
    <row r="5147" spans="2:8">
      <c r="B5147" s="834" t="str">
        <f t="shared" si="239"/>
        <v>|||</v>
      </c>
      <c r="H5147" s="835">
        <f t="shared" si="240"/>
        <v>31</v>
      </c>
    </row>
    <row r="5148" spans="2:8">
      <c r="B5148" s="834" t="str">
        <f t="shared" si="239"/>
        <v>|||</v>
      </c>
      <c r="H5148" s="835">
        <f t="shared" si="240"/>
        <v>31</v>
      </c>
    </row>
    <row r="5149" spans="2:8">
      <c r="B5149" s="834" t="str">
        <f t="shared" si="239"/>
        <v>|||</v>
      </c>
      <c r="H5149" s="835">
        <f t="shared" si="240"/>
        <v>31</v>
      </c>
    </row>
    <row r="5150" spans="2:8">
      <c r="B5150" s="834" t="str">
        <f t="shared" si="239"/>
        <v>|||</v>
      </c>
      <c r="H5150" s="835">
        <f t="shared" si="240"/>
        <v>31</v>
      </c>
    </row>
    <row r="5151" spans="2:8">
      <c r="B5151" s="834" t="str">
        <f t="shared" si="239"/>
        <v>|||</v>
      </c>
      <c r="H5151" s="835">
        <f t="shared" si="240"/>
        <v>31</v>
      </c>
    </row>
    <row r="5152" spans="2:8">
      <c r="B5152" s="834" t="str">
        <f t="shared" si="239"/>
        <v>|||</v>
      </c>
      <c r="H5152" s="835">
        <f t="shared" si="240"/>
        <v>31</v>
      </c>
    </row>
    <row r="5153" spans="2:8">
      <c r="B5153" s="834" t="str">
        <f t="shared" si="239"/>
        <v>|||</v>
      </c>
      <c r="H5153" s="835">
        <f t="shared" si="240"/>
        <v>31</v>
      </c>
    </row>
    <row r="5154" spans="2:8">
      <c r="B5154" s="834" t="str">
        <f t="shared" si="239"/>
        <v>|||</v>
      </c>
      <c r="H5154" s="835">
        <f t="shared" si="240"/>
        <v>31</v>
      </c>
    </row>
    <row r="5155" spans="2:8">
      <c r="B5155" s="834" t="str">
        <f t="shared" si="239"/>
        <v>|||</v>
      </c>
      <c r="H5155" s="835">
        <f t="shared" si="240"/>
        <v>31</v>
      </c>
    </row>
    <row r="5156" spans="2:8">
      <c r="B5156" s="834" t="str">
        <f t="shared" si="239"/>
        <v>|||</v>
      </c>
      <c r="H5156" s="835">
        <f t="shared" si="240"/>
        <v>31</v>
      </c>
    </row>
    <row r="5157" spans="2:8">
      <c r="B5157" s="834" t="str">
        <f t="shared" si="239"/>
        <v>|||</v>
      </c>
      <c r="H5157" s="835">
        <f t="shared" si="240"/>
        <v>31</v>
      </c>
    </row>
    <row r="5158" spans="2:8">
      <c r="B5158" s="834" t="str">
        <f t="shared" si="239"/>
        <v>|||</v>
      </c>
      <c r="H5158" s="835">
        <f t="shared" si="240"/>
        <v>31</v>
      </c>
    </row>
    <row r="5159" spans="2:8">
      <c r="B5159" s="834" t="str">
        <f t="shared" si="239"/>
        <v>|||</v>
      </c>
      <c r="H5159" s="835">
        <f t="shared" si="240"/>
        <v>31</v>
      </c>
    </row>
    <row r="5160" spans="2:8">
      <c r="B5160" s="834" t="str">
        <f t="shared" si="239"/>
        <v>|||</v>
      </c>
      <c r="H5160" s="835">
        <f t="shared" si="240"/>
        <v>31</v>
      </c>
    </row>
    <row r="5161" spans="2:8">
      <c r="B5161" s="834" t="str">
        <f t="shared" si="239"/>
        <v>|||</v>
      </c>
      <c r="H5161" s="835">
        <f t="shared" si="240"/>
        <v>31</v>
      </c>
    </row>
    <row r="5162" spans="2:8">
      <c r="B5162" s="834" t="str">
        <f t="shared" si="239"/>
        <v>|||</v>
      </c>
      <c r="H5162" s="835">
        <f t="shared" si="240"/>
        <v>31</v>
      </c>
    </row>
    <row r="5163" spans="2:8">
      <c r="B5163" s="834" t="str">
        <f t="shared" si="239"/>
        <v>|||</v>
      </c>
      <c r="H5163" s="835">
        <f t="shared" si="240"/>
        <v>31</v>
      </c>
    </row>
    <row r="5164" spans="2:8">
      <c r="B5164" s="834" t="str">
        <f t="shared" si="239"/>
        <v>|||</v>
      </c>
      <c r="H5164" s="835">
        <f t="shared" si="240"/>
        <v>31</v>
      </c>
    </row>
    <row r="5165" spans="2:8">
      <c r="B5165" s="834" t="str">
        <f t="shared" si="239"/>
        <v>|||</v>
      </c>
      <c r="H5165" s="835">
        <f t="shared" si="240"/>
        <v>31</v>
      </c>
    </row>
    <row r="5166" spans="2:8">
      <c r="B5166" s="834" t="str">
        <f t="shared" si="239"/>
        <v>|||</v>
      </c>
      <c r="H5166" s="835">
        <f t="shared" si="240"/>
        <v>31</v>
      </c>
    </row>
    <row r="5167" spans="2:8">
      <c r="B5167" s="834" t="str">
        <f t="shared" si="239"/>
        <v>|||</v>
      </c>
      <c r="H5167" s="835">
        <f t="shared" si="240"/>
        <v>31</v>
      </c>
    </row>
    <row r="5168" spans="2:8">
      <c r="B5168" s="834" t="str">
        <f t="shared" si="239"/>
        <v>|||</v>
      </c>
      <c r="H5168" s="835">
        <f t="shared" si="240"/>
        <v>31</v>
      </c>
    </row>
    <row r="5169" spans="2:8">
      <c r="B5169" s="834" t="str">
        <f t="shared" si="239"/>
        <v>|||</v>
      </c>
      <c r="H5169" s="835">
        <f t="shared" si="240"/>
        <v>31</v>
      </c>
    </row>
    <row r="5170" spans="2:8">
      <c r="B5170" s="834" t="str">
        <f t="shared" si="239"/>
        <v>|||</v>
      </c>
      <c r="H5170" s="835">
        <f t="shared" si="240"/>
        <v>31</v>
      </c>
    </row>
    <row r="5171" spans="2:8">
      <c r="B5171" s="834" t="str">
        <f t="shared" si="239"/>
        <v>|||</v>
      </c>
      <c r="H5171" s="835">
        <f t="shared" si="240"/>
        <v>31</v>
      </c>
    </row>
    <row r="5172" spans="2:8">
      <c r="B5172" s="834" t="str">
        <f t="shared" si="239"/>
        <v>|||</v>
      </c>
      <c r="H5172" s="835">
        <f t="shared" si="240"/>
        <v>31</v>
      </c>
    </row>
    <row r="5173" spans="2:8">
      <c r="B5173" s="834" t="str">
        <f t="shared" si="239"/>
        <v>|||</v>
      </c>
      <c r="H5173" s="835">
        <f t="shared" si="240"/>
        <v>31</v>
      </c>
    </row>
    <row r="5174" spans="2:8">
      <c r="B5174" s="834" t="str">
        <f t="shared" si="239"/>
        <v>|||</v>
      </c>
      <c r="H5174" s="835">
        <f t="shared" si="240"/>
        <v>31</v>
      </c>
    </row>
    <row r="5175" spans="2:8">
      <c r="B5175" s="834" t="str">
        <f t="shared" si="239"/>
        <v>|||</v>
      </c>
      <c r="H5175" s="835">
        <f t="shared" si="240"/>
        <v>31</v>
      </c>
    </row>
    <row r="5176" spans="2:8">
      <c r="B5176" s="834" t="str">
        <f t="shared" si="239"/>
        <v>|||</v>
      </c>
      <c r="H5176" s="835">
        <f t="shared" si="240"/>
        <v>31</v>
      </c>
    </row>
    <row r="5177" spans="2:8">
      <c r="B5177" s="834" t="str">
        <f t="shared" si="239"/>
        <v>|||</v>
      </c>
      <c r="H5177" s="835">
        <f t="shared" si="240"/>
        <v>31</v>
      </c>
    </row>
    <row r="5178" spans="2:8">
      <c r="B5178" s="834" t="str">
        <f t="shared" si="239"/>
        <v>|||</v>
      </c>
      <c r="H5178" s="835">
        <f t="shared" si="240"/>
        <v>31</v>
      </c>
    </row>
    <row r="5179" spans="2:8">
      <c r="B5179" s="834" t="str">
        <f t="shared" si="239"/>
        <v>|||</v>
      </c>
      <c r="H5179" s="835">
        <f t="shared" si="240"/>
        <v>31</v>
      </c>
    </row>
    <row r="5180" spans="2:8">
      <c r="B5180" s="834" t="str">
        <f t="shared" si="239"/>
        <v>|||</v>
      </c>
      <c r="H5180" s="835">
        <f t="shared" si="240"/>
        <v>31</v>
      </c>
    </row>
    <row r="5181" spans="2:8">
      <c r="B5181" s="834" t="str">
        <f t="shared" si="239"/>
        <v>|||</v>
      </c>
      <c r="H5181" s="835">
        <f t="shared" si="240"/>
        <v>31</v>
      </c>
    </row>
    <row r="5182" spans="2:8">
      <c r="B5182" s="834" t="str">
        <f t="shared" si="239"/>
        <v>|||</v>
      </c>
      <c r="H5182" s="835">
        <f t="shared" si="240"/>
        <v>31</v>
      </c>
    </row>
    <row r="5183" spans="2:8">
      <c r="B5183" s="834" t="str">
        <f t="shared" si="239"/>
        <v>|||</v>
      </c>
      <c r="H5183" s="835">
        <f t="shared" si="240"/>
        <v>31</v>
      </c>
    </row>
    <row r="5184" spans="2:8">
      <c r="B5184" s="834" t="str">
        <f t="shared" si="239"/>
        <v>|||</v>
      </c>
      <c r="H5184" s="835">
        <f t="shared" si="240"/>
        <v>31</v>
      </c>
    </row>
    <row r="5185" spans="2:8">
      <c r="B5185" s="834" t="str">
        <f t="shared" si="239"/>
        <v>|||</v>
      </c>
      <c r="H5185" s="835">
        <f t="shared" si="240"/>
        <v>31</v>
      </c>
    </row>
    <row r="5186" spans="2:8">
      <c r="B5186" s="834" t="str">
        <f t="shared" si="239"/>
        <v>|||</v>
      </c>
      <c r="H5186" s="835">
        <f t="shared" si="240"/>
        <v>31</v>
      </c>
    </row>
    <row r="5187" spans="2:8">
      <c r="B5187" s="834" t="str">
        <f t="shared" ref="B5187:B5250" si="241">C5187&amp;"|"&amp;D5187&amp;"|"&amp;E5187&amp;"|"&amp;F5187</f>
        <v>|||</v>
      </c>
      <c r="H5187" s="835">
        <f t="shared" si="240"/>
        <v>31</v>
      </c>
    </row>
    <row r="5188" spans="2:8">
      <c r="B5188" s="834" t="str">
        <f t="shared" si="241"/>
        <v>|||</v>
      </c>
      <c r="H5188" s="835">
        <f t="shared" ref="H5188:H5251" si="242">EOMONTH(L5188,0)</f>
        <v>31</v>
      </c>
    </row>
    <row r="5189" spans="2:8">
      <c r="B5189" s="834" t="str">
        <f t="shared" si="241"/>
        <v>|||</v>
      </c>
      <c r="H5189" s="835">
        <f t="shared" si="242"/>
        <v>31</v>
      </c>
    </row>
    <row r="5190" spans="2:8">
      <c r="B5190" s="834" t="str">
        <f t="shared" si="241"/>
        <v>|||</v>
      </c>
      <c r="H5190" s="835">
        <f t="shared" si="242"/>
        <v>31</v>
      </c>
    </row>
    <row r="5191" spans="2:8">
      <c r="B5191" s="834" t="str">
        <f t="shared" si="241"/>
        <v>|||</v>
      </c>
      <c r="H5191" s="835">
        <f t="shared" si="242"/>
        <v>31</v>
      </c>
    </row>
    <row r="5192" spans="2:8">
      <c r="B5192" s="834" t="str">
        <f t="shared" si="241"/>
        <v>|||</v>
      </c>
      <c r="H5192" s="835">
        <f t="shared" si="242"/>
        <v>31</v>
      </c>
    </row>
    <row r="5193" spans="2:8">
      <c r="B5193" s="834" t="str">
        <f t="shared" si="241"/>
        <v>|||</v>
      </c>
      <c r="H5193" s="835">
        <f t="shared" si="242"/>
        <v>31</v>
      </c>
    </row>
    <row r="5194" spans="2:8">
      <c r="B5194" s="834" t="str">
        <f t="shared" si="241"/>
        <v>|||</v>
      </c>
      <c r="H5194" s="835">
        <f t="shared" si="242"/>
        <v>31</v>
      </c>
    </row>
    <row r="5195" spans="2:8">
      <c r="B5195" s="834" t="str">
        <f t="shared" si="241"/>
        <v>|||</v>
      </c>
      <c r="H5195" s="835">
        <f t="shared" si="242"/>
        <v>31</v>
      </c>
    </row>
    <row r="5196" spans="2:8">
      <c r="B5196" s="834" t="str">
        <f t="shared" si="241"/>
        <v>|||</v>
      </c>
      <c r="H5196" s="835">
        <f t="shared" si="242"/>
        <v>31</v>
      </c>
    </row>
    <row r="5197" spans="2:8">
      <c r="B5197" s="834" t="str">
        <f t="shared" si="241"/>
        <v>|||</v>
      </c>
      <c r="H5197" s="835">
        <f t="shared" si="242"/>
        <v>31</v>
      </c>
    </row>
    <row r="5198" spans="2:8">
      <c r="B5198" s="834" t="str">
        <f t="shared" si="241"/>
        <v>|||</v>
      </c>
      <c r="H5198" s="835">
        <f t="shared" si="242"/>
        <v>31</v>
      </c>
    </row>
    <row r="5199" spans="2:8">
      <c r="B5199" s="834" t="str">
        <f t="shared" si="241"/>
        <v>|||</v>
      </c>
      <c r="H5199" s="835">
        <f t="shared" si="242"/>
        <v>31</v>
      </c>
    </row>
    <row r="5200" spans="2:8">
      <c r="B5200" s="834" t="str">
        <f t="shared" si="241"/>
        <v>|||</v>
      </c>
      <c r="H5200" s="835">
        <f t="shared" si="242"/>
        <v>31</v>
      </c>
    </row>
    <row r="5201" spans="2:8">
      <c r="B5201" s="834" t="str">
        <f t="shared" si="241"/>
        <v>|||</v>
      </c>
      <c r="H5201" s="835">
        <f t="shared" si="242"/>
        <v>31</v>
      </c>
    </row>
    <row r="5202" spans="2:8">
      <c r="B5202" s="834" t="str">
        <f t="shared" si="241"/>
        <v>|||</v>
      </c>
      <c r="H5202" s="835">
        <f t="shared" si="242"/>
        <v>31</v>
      </c>
    </row>
    <row r="5203" spans="2:8">
      <c r="B5203" s="834" t="str">
        <f t="shared" si="241"/>
        <v>|||</v>
      </c>
      <c r="H5203" s="835">
        <f t="shared" si="242"/>
        <v>31</v>
      </c>
    </row>
    <row r="5204" spans="2:8">
      <c r="B5204" s="834" t="str">
        <f t="shared" si="241"/>
        <v>|||</v>
      </c>
      <c r="H5204" s="835">
        <f t="shared" si="242"/>
        <v>31</v>
      </c>
    </row>
    <row r="5205" spans="2:8">
      <c r="B5205" s="834" t="str">
        <f t="shared" si="241"/>
        <v>|||</v>
      </c>
      <c r="H5205" s="835">
        <f t="shared" si="242"/>
        <v>31</v>
      </c>
    </row>
    <row r="5206" spans="2:8">
      <c r="B5206" s="834" t="str">
        <f t="shared" si="241"/>
        <v>|||</v>
      </c>
      <c r="H5206" s="835">
        <f t="shared" si="242"/>
        <v>31</v>
      </c>
    </row>
    <row r="5207" spans="2:8">
      <c r="B5207" s="834" t="str">
        <f t="shared" si="241"/>
        <v>|||</v>
      </c>
      <c r="H5207" s="835">
        <f t="shared" si="242"/>
        <v>31</v>
      </c>
    </row>
    <row r="5208" spans="2:8">
      <c r="B5208" s="834" t="str">
        <f t="shared" si="241"/>
        <v>|||</v>
      </c>
      <c r="H5208" s="835">
        <f t="shared" si="242"/>
        <v>31</v>
      </c>
    </row>
    <row r="5209" spans="2:8">
      <c r="B5209" s="834" t="str">
        <f t="shared" si="241"/>
        <v>|||</v>
      </c>
      <c r="H5209" s="835">
        <f t="shared" si="242"/>
        <v>31</v>
      </c>
    </row>
    <row r="5210" spans="2:8">
      <c r="B5210" s="834" t="str">
        <f t="shared" si="241"/>
        <v>|||</v>
      </c>
      <c r="H5210" s="835">
        <f t="shared" si="242"/>
        <v>31</v>
      </c>
    </row>
    <row r="5211" spans="2:8">
      <c r="B5211" s="834" t="str">
        <f t="shared" si="241"/>
        <v>|||</v>
      </c>
      <c r="H5211" s="835">
        <f t="shared" si="242"/>
        <v>31</v>
      </c>
    </row>
    <row r="5212" spans="2:8">
      <c r="B5212" s="834" t="str">
        <f t="shared" si="241"/>
        <v>|||</v>
      </c>
      <c r="H5212" s="835">
        <f t="shared" si="242"/>
        <v>31</v>
      </c>
    </row>
    <row r="5213" spans="2:8">
      <c r="B5213" s="834" t="str">
        <f t="shared" si="241"/>
        <v>|||</v>
      </c>
      <c r="H5213" s="835">
        <f t="shared" si="242"/>
        <v>31</v>
      </c>
    </row>
    <row r="5214" spans="2:8">
      <c r="B5214" s="834" t="str">
        <f t="shared" si="241"/>
        <v>|||</v>
      </c>
      <c r="H5214" s="835">
        <f t="shared" si="242"/>
        <v>31</v>
      </c>
    </row>
    <row r="5215" spans="2:8">
      <c r="B5215" s="834" t="str">
        <f t="shared" si="241"/>
        <v>|||</v>
      </c>
      <c r="H5215" s="835">
        <f t="shared" si="242"/>
        <v>31</v>
      </c>
    </row>
    <row r="5216" spans="2:8">
      <c r="B5216" s="834" t="str">
        <f t="shared" si="241"/>
        <v>|||</v>
      </c>
      <c r="H5216" s="835">
        <f t="shared" si="242"/>
        <v>31</v>
      </c>
    </row>
    <row r="5217" spans="2:8">
      <c r="B5217" s="834" t="str">
        <f t="shared" si="241"/>
        <v>|||</v>
      </c>
      <c r="H5217" s="835">
        <f t="shared" si="242"/>
        <v>31</v>
      </c>
    </row>
    <row r="5218" spans="2:8">
      <c r="B5218" s="834" t="str">
        <f t="shared" si="241"/>
        <v>|||</v>
      </c>
      <c r="H5218" s="835">
        <f t="shared" si="242"/>
        <v>31</v>
      </c>
    </row>
    <row r="5219" spans="2:8">
      <c r="B5219" s="834" t="str">
        <f t="shared" si="241"/>
        <v>|||</v>
      </c>
      <c r="H5219" s="835">
        <f t="shared" si="242"/>
        <v>31</v>
      </c>
    </row>
    <row r="5220" spans="2:8">
      <c r="B5220" s="834" t="str">
        <f t="shared" si="241"/>
        <v>|||</v>
      </c>
      <c r="H5220" s="835">
        <f t="shared" si="242"/>
        <v>31</v>
      </c>
    </row>
    <row r="5221" spans="2:8">
      <c r="B5221" s="834" t="str">
        <f t="shared" si="241"/>
        <v>|||</v>
      </c>
      <c r="H5221" s="835">
        <f t="shared" si="242"/>
        <v>31</v>
      </c>
    </row>
    <row r="5222" spans="2:8">
      <c r="B5222" s="834" t="str">
        <f t="shared" si="241"/>
        <v>|||</v>
      </c>
      <c r="H5222" s="835">
        <f t="shared" si="242"/>
        <v>31</v>
      </c>
    </row>
    <row r="5223" spans="2:8">
      <c r="B5223" s="834" t="str">
        <f t="shared" si="241"/>
        <v>|||</v>
      </c>
      <c r="H5223" s="835">
        <f t="shared" si="242"/>
        <v>31</v>
      </c>
    </row>
    <row r="5224" spans="2:8">
      <c r="B5224" s="834" t="str">
        <f t="shared" si="241"/>
        <v>|||</v>
      </c>
      <c r="H5224" s="835">
        <f t="shared" si="242"/>
        <v>31</v>
      </c>
    </row>
    <row r="5225" spans="2:8">
      <c r="B5225" s="834" t="str">
        <f t="shared" si="241"/>
        <v>|||</v>
      </c>
      <c r="H5225" s="835">
        <f t="shared" si="242"/>
        <v>31</v>
      </c>
    </row>
    <row r="5226" spans="2:8">
      <c r="B5226" s="834" t="str">
        <f t="shared" si="241"/>
        <v>|||</v>
      </c>
      <c r="H5226" s="835">
        <f t="shared" si="242"/>
        <v>31</v>
      </c>
    </row>
    <row r="5227" spans="2:8">
      <c r="B5227" s="834" t="str">
        <f t="shared" si="241"/>
        <v>|||</v>
      </c>
      <c r="H5227" s="835">
        <f t="shared" si="242"/>
        <v>31</v>
      </c>
    </row>
    <row r="5228" spans="2:8">
      <c r="B5228" s="834" t="str">
        <f t="shared" si="241"/>
        <v>|||</v>
      </c>
      <c r="H5228" s="835">
        <f t="shared" si="242"/>
        <v>31</v>
      </c>
    </row>
    <row r="5229" spans="2:8">
      <c r="B5229" s="834" t="str">
        <f t="shared" si="241"/>
        <v>|||</v>
      </c>
      <c r="H5229" s="835">
        <f t="shared" si="242"/>
        <v>31</v>
      </c>
    </row>
    <row r="5230" spans="2:8">
      <c r="B5230" s="834" t="str">
        <f t="shared" si="241"/>
        <v>|||</v>
      </c>
      <c r="H5230" s="835">
        <f t="shared" si="242"/>
        <v>31</v>
      </c>
    </row>
    <row r="5231" spans="2:8">
      <c r="B5231" s="834" t="str">
        <f t="shared" si="241"/>
        <v>|||</v>
      </c>
      <c r="H5231" s="835">
        <f t="shared" si="242"/>
        <v>31</v>
      </c>
    </row>
    <row r="5232" spans="2:8">
      <c r="B5232" s="834" t="str">
        <f t="shared" si="241"/>
        <v>|||</v>
      </c>
      <c r="H5232" s="835">
        <f t="shared" si="242"/>
        <v>31</v>
      </c>
    </row>
    <row r="5233" spans="2:8">
      <c r="B5233" s="834" t="str">
        <f t="shared" si="241"/>
        <v>|||</v>
      </c>
      <c r="H5233" s="835">
        <f t="shared" si="242"/>
        <v>31</v>
      </c>
    </row>
    <row r="5234" spans="2:8">
      <c r="B5234" s="834" t="str">
        <f t="shared" si="241"/>
        <v>|||</v>
      </c>
      <c r="H5234" s="835">
        <f t="shared" si="242"/>
        <v>31</v>
      </c>
    </row>
    <row r="5235" spans="2:8">
      <c r="B5235" s="834" t="str">
        <f t="shared" si="241"/>
        <v>|||</v>
      </c>
      <c r="H5235" s="835">
        <f t="shared" si="242"/>
        <v>31</v>
      </c>
    </row>
    <row r="5236" spans="2:8">
      <c r="B5236" s="834" t="str">
        <f t="shared" si="241"/>
        <v>|||</v>
      </c>
      <c r="H5236" s="835">
        <f t="shared" si="242"/>
        <v>31</v>
      </c>
    </row>
    <row r="5237" spans="2:8">
      <c r="B5237" s="834" t="str">
        <f t="shared" si="241"/>
        <v>|||</v>
      </c>
      <c r="H5237" s="835">
        <f t="shared" si="242"/>
        <v>31</v>
      </c>
    </row>
    <row r="5238" spans="2:8">
      <c r="B5238" s="834" t="str">
        <f t="shared" si="241"/>
        <v>|||</v>
      </c>
      <c r="H5238" s="835">
        <f t="shared" si="242"/>
        <v>31</v>
      </c>
    </row>
    <row r="5239" spans="2:8">
      <c r="B5239" s="834" t="str">
        <f t="shared" si="241"/>
        <v>|||</v>
      </c>
      <c r="H5239" s="835">
        <f t="shared" si="242"/>
        <v>31</v>
      </c>
    </row>
    <row r="5240" spans="2:8">
      <c r="B5240" s="834" t="str">
        <f t="shared" si="241"/>
        <v>|||</v>
      </c>
      <c r="H5240" s="835">
        <f t="shared" si="242"/>
        <v>31</v>
      </c>
    </row>
    <row r="5241" spans="2:8">
      <c r="B5241" s="834" t="str">
        <f t="shared" si="241"/>
        <v>|||</v>
      </c>
      <c r="H5241" s="835">
        <f t="shared" si="242"/>
        <v>31</v>
      </c>
    </row>
    <row r="5242" spans="2:8">
      <c r="B5242" s="834" t="str">
        <f t="shared" si="241"/>
        <v>|||</v>
      </c>
      <c r="H5242" s="835">
        <f t="shared" si="242"/>
        <v>31</v>
      </c>
    </row>
    <row r="5243" spans="2:8">
      <c r="B5243" s="834" t="str">
        <f t="shared" si="241"/>
        <v>|||</v>
      </c>
      <c r="H5243" s="835">
        <f t="shared" si="242"/>
        <v>31</v>
      </c>
    </row>
    <row r="5244" spans="2:8">
      <c r="B5244" s="834" t="str">
        <f t="shared" si="241"/>
        <v>|||</v>
      </c>
      <c r="H5244" s="835">
        <f t="shared" si="242"/>
        <v>31</v>
      </c>
    </row>
    <row r="5245" spans="2:8">
      <c r="B5245" s="834" t="str">
        <f t="shared" si="241"/>
        <v>|||</v>
      </c>
      <c r="H5245" s="835">
        <f t="shared" si="242"/>
        <v>31</v>
      </c>
    </row>
    <row r="5246" spans="2:8">
      <c r="B5246" s="834" t="str">
        <f t="shared" si="241"/>
        <v>|||</v>
      </c>
      <c r="H5246" s="835">
        <f t="shared" si="242"/>
        <v>31</v>
      </c>
    </row>
    <row r="5247" spans="2:8">
      <c r="B5247" s="834" t="str">
        <f t="shared" si="241"/>
        <v>|||</v>
      </c>
      <c r="H5247" s="835">
        <f t="shared" si="242"/>
        <v>31</v>
      </c>
    </row>
    <row r="5248" spans="2:8">
      <c r="B5248" s="834" t="str">
        <f t="shared" si="241"/>
        <v>|||</v>
      </c>
      <c r="H5248" s="835">
        <f t="shared" si="242"/>
        <v>31</v>
      </c>
    </row>
    <row r="5249" spans="2:8">
      <c r="B5249" s="834" t="str">
        <f t="shared" si="241"/>
        <v>|||</v>
      </c>
      <c r="H5249" s="835">
        <f t="shared" si="242"/>
        <v>31</v>
      </c>
    </row>
    <row r="5250" spans="2:8">
      <c r="B5250" s="834" t="str">
        <f t="shared" si="241"/>
        <v>|||</v>
      </c>
      <c r="H5250" s="835">
        <f t="shared" si="242"/>
        <v>31</v>
      </c>
    </row>
    <row r="5251" spans="2:8">
      <c r="B5251" s="834" t="str">
        <f t="shared" ref="B5251:B5314" si="243">C5251&amp;"|"&amp;D5251&amp;"|"&amp;E5251&amp;"|"&amp;F5251</f>
        <v>|||</v>
      </c>
      <c r="H5251" s="835">
        <f t="shared" si="242"/>
        <v>31</v>
      </c>
    </row>
    <row r="5252" spans="2:8">
      <c r="B5252" s="834" t="str">
        <f t="shared" si="243"/>
        <v>|||</v>
      </c>
      <c r="H5252" s="835">
        <f t="shared" ref="H5252:H5315" si="244">EOMONTH(L5252,0)</f>
        <v>31</v>
      </c>
    </row>
    <row r="5253" spans="2:8">
      <c r="B5253" s="834" t="str">
        <f t="shared" si="243"/>
        <v>|||</v>
      </c>
      <c r="H5253" s="835">
        <f t="shared" si="244"/>
        <v>31</v>
      </c>
    </row>
    <row r="5254" spans="2:8">
      <c r="B5254" s="834" t="str">
        <f t="shared" si="243"/>
        <v>|||</v>
      </c>
      <c r="H5254" s="835">
        <f t="shared" si="244"/>
        <v>31</v>
      </c>
    </row>
    <row r="5255" spans="2:8">
      <c r="B5255" s="834" t="str">
        <f t="shared" si="243"/>
        <v>|||</v>
      </c>
      <c r="H5255" s="835">
        <f t="shared" si="244"/>
        <v>31</v>
      </c>
    </row>
    <row r="5256" spans="2:8">
      <c r="B5256" s="834" t="str">
        <f t="shared" si="243"/>
        <v>|||</v>
      </c>
      <c r="H5256" s="835">
        <f t="shared" si="244"/>
        <v>31</v>
      </c>
    </row>
    <row r="5257" spans="2:8">
      <c r="B5257" s="834" t="str">
        <f t="shared" si="243"/>
        <v>|||</v>
      </c>
      <c r="H5257" s="835">
        <f t="shared" si="244"/>
        <v>31</v>
      </c>
    </row>
    <row r="5258" spans="2:8">
      <c r="B5258" s="834" t="str">
        <f t="shared" si="243"/>
        <v>|||</v>
      </c>
      <c r="H5258" s="835">
        <f t="shared" si="244"/>
        <v>31</v>
      </c>
    </row>
    <row r="5259" spans="2:8">
      <c r="B5259" s="834" t="str">
        <f t="shared" si="243"/>
        <v>|||</v>
      </c>
      <c r="H5259" s="835">
        <f t="shared" si="244"/>
        <v>31</v>
      </c>
    </row>
    <row r="5260" spans="2:8">
      <c r="B5260" s="834" t="str">
        <f t="shared" si="243"/>
        <v>|||</v>
      </c>
      <c r="H5260" s="835">
        <f t="shared" si="244"/>
        <v>31</v>
      </c>
    </row>
    <row r="5261" spans="2:8">
      <c r="B5261" s="834" t="str">
        <f t="shared" si="243"/>
        <v>|||</v>
      </c>
      <c r="H5261" s="835">
        <f t="shared" si="244"/>
        <v>31</v>
      </c>
    </row>
    <row r="5262" spans="2:8">
      <c r="B5262" s="834" t="str">
        <f t="shared" si="243"/>
        <v>|||</v>
      </c>
      <c r="H5262" s="835">
        <f t="shared" si="244"/>
        <v>31</v>
      </c>
    </row>
    <row r="5263" spans="2:8">
      <c r="B5263" s="834" t="str">
        <f t="shared" si="243"/>
        <v>|||</v>
      </c>
      <c r="H5263" s="835">
        <f t="shared" si="244"/>
        <v>31</v>
      </c>
    </row>
    <row r="5264" spans="2:8">
      <c r="B5264" s="834" t="str">
        <f t="shared" si="243"/>
        <v>|||</v>
      </c>
      <c r="H5264" s="835">
        <f t="shared" si="244"/>
        <v>31</v>
      </c>
    </row>
    <row r="5265" spans="2:8">
      <c r="B5265" s="834" t="str">
        <f t="shared" si="243"/>
        <v>|||</v>
      </c>
      <c r="H5265" s="835">
        <f t="shared" si="244"/>
        <v>31</v>
      </c>
    </row>
    <row r="5266" spans="2:8">
      <c r="B5266" s="834" t="str">
        <f t="shared" si="243"/>
        <v>|||</v>
      </c>
      <c r="H5266" s="835">
        <f t="shared" si="244"/>
        <v>31</v>
      </c>
    </row>
    <row r="5267" spans="2:8">
      <c r="B5267" s="834" t="str">
        <f t="shared" si="243"/>
        <v>|||</v>
      </c>
      <c r="H5267" s="835">
        <f t="shared" si="244"/>
        <v>31</v>
      </c>
    </row>
    <row r="5268" spans="2:8">
      <c r="B5268" s="834" t="str">
        <f t="shared" si="243"/>
        <v>|||</v>
      </c>
      <c r="H5268" s="835">
        <f t="shared" si="244"/>
        <v>31</v>
      </c>
    </row>
    <row r="5269" spans="2:8">
      <c r="B5269" s="834" t="str">
        <f t="shared" si="243"/>
        <v>|||</v>
      </c>
      <c r="H5269" s="835">
        <f t="shared" si="244"/>
        <v>31</v>
      </c>
    </row>
    <row r="5270" spans="2:8">
      <c r="B5270" s="834" t="str">
        <f t="shared" si="243"/>
        <v>|||</v>
      </c>
      <c r="H5270" s="835">
        <f t="shared" si="244"/>
        <v>31</v>
      </c>
    </row>
    <row r="5271" spans="2:8">
      <c r="B5271" s="834" t="str">
        <f t="shared" si="243"/>
        <v>|||</v>
      </c>
      <c r="H5271" s="835">
        <f t="shared" si="244"/>
        <v>31</v>
      </c>
    </row>
    <row r="5272" spans="2:8">
      <c r="B5272" s="834" t="str">
        <f t="shared" si="243"/>
        <v>|||</v>
      </c>
      <c r="H5272" s="835">
        <f t="shared" si="244"/>
        <v>31</v>
      </c>
    </row>
    <row r="5273" spans="2:8">
      <c r="B5273" s="834" t="str">
        <f t="shared" si="243"/>
        <v>|||</v>
      </c>
      <c r="H5273" s="835">
        <f t="shared" si="244"/>
        <v>31</v>
      </c>
    </row>
    <row r="5274" spans="2:8">
      <c r="B5274" s="834" t="str">
        <f t="shared" si="243"/>
        <v>|||</v>
      </c>
      <c r="H5274" s="835">
        <f t="shared" si="244"/>
        <v>31</v>
      </c>
    </row>
    <row r="5275" spans="2:8">
      <c r="B5275" s="834" t="str">
        <f t="shared" si="243"/>
        <v>|||</v>
      </c>
      <c r="H5275" s="835">
        <f t="shared" si="244"/>
        <v>31</v>
      </c>
    </row>
    <row r="5276" spans="2:8">
      <c r="B5276" s="834" t="str">
        <f t="shared" si="243"/>
        <v>|||</v>
      </c>
      <c r="H5276" s="835">
        <f t="shared" si="244"/>
        <v>31</v>
      </c>
    </row>
    <row r="5277" spans="2:8">
      <c r="B5277" s="834" t="str">
        <f t="shared" si="243"/>
        <v>|||</v>
      </c>
      <c r="H5277" s="835">
        <f t="shared" si="244"/>
        <v>31</v>
      </c>
    </row>
    <row r="5278" spans="2:8">
      <c r="B5278" s="834" t="str">
        <f t="shared" si="243"/>
        <v>|||</v>
      </c>
      <c r="H5278" s="835">
        <f t="shared" si="244"/>
        <v>31</v>
      </c>
    </row>
    <row r="5279" spans="2:8">
      <c r="B5279" s="834" t="str">
        <f t="shared" si="243"/>
        <v>|||</v>
      </c>
      <c r="H5279" s="835">
        <f t="shared" si="244"/>
        <v>31</v>
      </c>
    </row>
    <row r="5280" spans="2:8">
      <c r="B5280" s="834" t="str">
        <f t="shared" si="243"/>
        <v>|||</v>
      </c>
      <c r="H5280" s="835">
        <f t="shared" si="244"/>
        <v>31</v>
      </c>
    </row>
    <row r="5281" spans="2:8">
      <c r="B5281" s="834" t="str">
        <f t="shared" si="243"/>
        <v>|||</v>
      </c>
      <c r="H5281" s="835">
        <f t="shared" si="244"/>
        <v>31</v>
      </c>
    </row>
    <row r="5282" spans="2:8">
      <c r="B5282" s="834" t="str">
        <f t="shared" si="243"/>
        <v>|||</v>
      </c>
      <c r="H5282" s="835">
        <f t="shared" si="244"/>
        <v>31</v>
      </c>
    </row>
    <row r="5283" spans="2:8">
      <c r="B5283" s="834" t="str">
        <f t="shared" si="243"/>
        <v>|||</v>
      </c>
      <c r="H5283" s="835">
        <f t="shared" si="244"/>
        <v>31</v>
      </c>
    </row>
    <row r="5284" spans="2:8">
      <c r="B5284" s="834" t="str">
        <f t="shared" si="243"/>
        <v>|||</v>
      </c>
      <c r="H5284" s="835">
        <f t="shared" si="244"/>
        <v>31</v>
      </c>
    </row>
    <row r="5285" spans="2:8">
      <c r="B5285" s="834" t="str">
        <f t="shared" si="243"/>
        <v>|||</v>
      </c>
      <c r="H5285" s="835">
        <f t="shared" si="244"/>
        <v>31</v>
      </c>
    </row>
    <row r="5286" spans="2:8">
      <c r="B5286" s="834" t="str">
        <f t="shared" si="243"/>
        <v>|||</v>
      </c>
      <c r="H5286" s="835">
        <f t="shared" si="244"/>
        <v>31</v>
      </c>
    </row>
    <row r="5287" spans="2:8">
      <c r="B5287" s="834" t="str">
        <f t="shared" si="243"/>
        <v>|||</v>
      </c>
      <c r="H5287" s="835">
        <f t="shared" si="244"/>
        <v>31</v>
      </c>
    </row>
    <row r="5288" spans="2:8">
      <c r="B5288" s="834" t="str">
        <f t="shared" si="243"/>
        <v>|||</v>
      </c>
      <c r="H5288" s="835">
        <f t="shared" si="244"/>
        <v>31</v>
      </c>
    </row>
    <row r="5289" spans="2:8">
      <c r="B5289" s="834" t="str">
        <f t="shared" si="243"/>
        <v>|||</v>
      </c>
      <c r="H5289" s="835">
        <f t="shared" si="244"/>
        <v>31</v>
      </c>
    </row>
    <row r="5290" spans="2:8">
      <c r="B5290" s="834" t="str">
        <f t="shared" si="243"/>
        <v>|||</v>
      </c>
      <c r="H5290" s="835">
        <f t="shared" si="244"/>
        <v>31</v>
      </c>
    </row>
    <row r="5291" spans="2:8">
      <c r="B5291" s="834" t="str">
        <f t="shared" si="243"/>
        <v>|||</v>
      </c>
      <c r="H5291" s="835">
        <f t="shared" si="244"/>
        <v>31</v>
      </c>
    </row>
    <row r="5292" spans="2:8">
      <c r="B5292" s="834" t="str">
        <f t="shared" si="243"/>
        <v>|||</v>
      </c>
      <c r="H5292" s="835">
        <f t="shared" si="244"/>
        <v>31</v>
      </c>
    </row>
    <row r="5293" spans="2:8">
      <c r="B5293" s="834" t="str">
        <f t="shared" si="243"/>
        <v>|||</v>
      </c>
      <c r="H5293" s="835">
        <f t="shared" si="244"/>
        <v>31</v>
      </c>
    </row>
    <row r="5294" spans="2:8">
      <c r="B5294" s="834" t="str">
        <f t="shared" si="243"/>
        <v>|||</v>
      </c>
      <c r="H5294" s="835">
        <f t="shared" si="244"/>
        <v>31</v>
      </c>
    </row>
    <row r="5295" spans="2:8">
      <c r="B5295" s="834" t="str">
        <f t="shared" si="243"/>
        <v>|||</v>
      </c>
      <c r="H5295" s="835">
        <f t="shared" si="244"/>
        <v>31</v>
      </c>
    </row>
    <row r="5296" spans="2:8">
      <c r="B5296" s="834" t="str">
        <f t="shared" si="243"/>
        <v>|||</v>
      </c>
      <c r="H5296" s="835">
        <f t="shared" si="244"/>
        <v>31</v>
      </c>
    </row>
    <row r="5297" spans="2:8">
      <c r="B5297" s="834" t="str">
        <f t="shared" si="243"/>
        <v>|||</v>
      </c>
      <c r="H5297" s="835">
        <f t="shared" si="244"/>
        <v>31</v>
      </c>
    </row>
    <row r="5298" spans="2:8">
      <c r="B5298" s="834" t="str">
        <f t="shared" si="243"/>
        <v>|||</v>
      </c>
      <c r="H5298" s="835">
        <f t="shared" si="244"/>
        <v>31</v>
      </c>
    </row>
    <row r="5299" spans="2:8">
      <c r="B5299" s="834" t="str">
        <f t="shared" si="243"/>
        <v>|||</v>
      </c>
      <c r="H5299" s="835">
        <f t="shared" si="244"/>
        <v>31</v>
      </c>
    </row>
    <row r="5300" spans="2:8">
      <c r="B5300" s="834" t="str">
        <f t="shared" si="243"/>
        <v>|||</v>
      </c>
      <c r="H5300" s="835">
        <f t="shared" si="244"/>
        <v>31</v>
      </c>
    </row>
    <row r="5301" spans="2:8">
      <c r="B5301" s="834" t="str">
        <f t="shared" si="243"/>
        <v>|||</v>
      </c>
      <c r="H5301" s="835">
        <f t="shared" si="244"/>
        <v>31</v>
      </c>
    </row>
    <row r="5302" spans="2:8">
      <c r="B5302" s="834" t="str">
        <f t="shared" si="243"/>
        <v>|||</v>
      </c>
      <c r="H5302" s="835">
        <f t="shared" si="244"/>
        <v>31</v>
      </c>
    </row>
    <row r="5303" spans="2:8">
      <c r="B5303" s="834" t="str">
        <f t="shared" si="243"/>
        <v>|||</v>
      </c>
      <c r="H5303" s="835">
        <f t="shared" si="244"/>
        <v>31</v>
      </c>
    </row>
    <row r="5304" spans="2:8">
      <c r="B5304" s="834" t="str">
        <f t="shared" si="243"/>
        <v>|||</v>
      </c>
      <c r="H5304" s="835">
        <f t="shared" si="244"/>
        <v>31</v>
      </c>
    </row>
    <row r="5305" spans="2:8">
      <c r="B5305" s="834" t="str">
        <f t="shared" si="243"/>
        <v>|||</v>
      </c>
      <c r="H5305" s="835">
        <f t="shared" si="244"/>
        <v>31</v>
      </c>
    </row>
    <row r="5306" spans="2:8">
      <c r="B5306" s="834" t="str">
        <f t="shared" si="243"/>
        <v>|||</v>
      </c>
      <c r="H5306" s="835">
        <f t="shared" si="244"/>
        <v>31</v>
      </c>
    </row>
    <row r="5307" spans="2:8">
      <c r="B5307" s="834" t="str">
        <f t="shared" si="243"/>
        <v>|||</v>
      </c>
      <c r="H5307" s="835">
        <f t="shared" si="244"/>
        <v>31</v>
      </c>
    </row>
    <row r="5308" spans="2:8">
      <c r="B5308" s="834" t="str">
        <f t="shared" si="243"/>
        <v>|||</v>
      </c>
      <c r="H5308" s="835">
        <f t="shared" si="244"/>
        <v>31</v>
      </c>
    </row>
    <row r="5309" spans="2:8">
      <c r="B5309" s="834" t="str">
        <f t="shared" si="243"/>
        <v>|||</v>
      </c>
      <c r="H5309" s="835">
        <f t="shared" si="244"/>
        <v>31</v>
      </c>
    </row>
    <row r="5310" spans="2:8">
      <c r="B5310" s="834" t="str">
        <f t="shared" si="243"/>
        <v>|||</v>
      </c>
      <c r="H5310" s="835">
        <f t="shared" si="244"/>
        <v>31</v>
      </c>
    </row>
    <row r="5311" spans="2:8">
      <c r="B5311" s="834" t="str">
        <f t="shared" si="243"/>
        <v>|||</v>
      </c>
      <c r="H5311" s="835">
        <f t="shared" si="244"/>
        <v>31</v>
      </c>
    </row>
    <row r="5312" spans="2:8">
      <c r="B5312" s="834" t="str">
        <f t="shared" si="243"/>
        <v>|||</v>
      </c>
      <c r="H5312" s="835">
        <f t="shared" si="244"/>
        <v>31</v>
      </c>
    </row>
    <row r="5313" spans="2:8">
      <c r="B5313" s="834" t="str">
        <f t="shared" si="243"/>
        <v>|||</v>
      </c>
      <c r="H5313" s="835">
        <f t="shared" si="244"/>
        <v>31</v>
      </c>
    </row>
    <row r="5314" spans="2:8">
      <c r="B5314" s="834" t="str">
        <f t="shared" si="243"/>
        <v>|||</v>
      </c>
      <c r="H5314" s="835">
        <f t="shared" si="244"/>
        <v>31</v>
      </c>
    </row>
    <row r="5315" spans="2:8">
      <c r="B5315" s="834" t="str">
        <f t="shared" ref="B5315:B5378" si="245">C5315&amp;"|"&amp;D5315&amp;"|"&amp;E5315&amp;"|"&amp;F5315</f>
        <v>|||</v>
      </c>
      <c r="H5315" s="835">
        <f t="shared" si="244"/>
        <v>31</v>
      </c>
    </row>
    <row r="5316" spans="2:8">
      <c r="B5316" s="834" t="str">
        <f t="shared" si="245"/>
        <v>|||</v>
      </c>
      <c r="H5316" s="835">
        <f t="shared" ref="H5316:H5379" si="246">EOMONTH(L5316,0)</f>
        <v>31</v>
      </c>
    </row>
    <row r="5317" spans="2:8">
      <c r="B5317" s="834" t="str">
        <f t="shared" si="245"/>
        <v>|||</v>
      </c>
      <c r="H5317" s="835">
        <f t="shared" si="246"/>
        <v>31</v>
      </c>
    </row>
    <row r="5318" spans="2:8">
      <c r="B5318" s="834" t="str">
        <f t="shared" si="245"/>
        <v>|||</v>
      </c>
      <c r="H5318" s="835">
        <f t="shared" si="246"/>
        <v>31</v>
      </c>
    </row>
    <row r="5319" spans="2:8">
      <c r="B5319" s="834" t="str">
        <f t="shared" si="245"/>
        <v>|||</v>
      </c>
      <c r="H5319" s="835">
        <f t="shared" si="246"/>
        <v>31</v>
      </c>
    </row>
    <row r="5320" spans="2:8">
      <c r="B5320" s="834" t="str">
        <f t="shared" si="245"/>
        <v>|||</v>
      </c>
      <c r="H5320" s="835">
        <f t="shared" si="246"/>
        <v>31</v>
      </c>
    </row>
    <row r="5321" spans="2:8">
      <c r="B5321" s="834" t="str">
        <f t="shared" si="245"/>
        <v>|||</v>
      </c>
      <c r="H5321" s="835">
        <f t="shared" si="246"/>
        <v>31</v>
      </c>
    </row>
    <row r="5322" spans="2:8">
      <c r="B5322" s="834" t="str">
        <f t="shared" si="245"/>
        <v>|||</v>
      </c>
      <c r="H5322" s="835">
        <f t="shared" si="246"/>
        <v>31</v>
      </c>
    </row>
    <row r="5323" spans="2:8">
      <c r="B5323" s="834" t="str">
        <f t="shared" si="245"/>
        <v>|||</v>
      </c>
      <c r="H5323" s="835">
        <f t="shared" si="246"/>
        <v>31</v>
      </c>
    </row>
    <row r="5324" spans="2:8">
      <c r="B5324" s="834" t="str">
        <f t="shared" si="245"/>
        <v>|||</v>
      </c>
      <c r="H5324" s="835">
        <f t="shared" si="246"/>
        <v>31</v>
      </c>
    </row>
    <row r="5325" spans="2:8">
      <c r="B5325" s="834" t="str">
        <f t="shared" si="245"/>
        <v>|||</v>
      </c>
      <c r="H5325" s="835">
        <f t="shared" si="246"/>
        <v>31</v>
      </c>
    </row>
    <row r="5326" spans="2:8">
      <c r="B5326" s="834" t="str">
        <f t="shared" si="245"/>
        <v>|||</v>
      </c>
      <c r="H5326" s="835">
        <f t="shared" si="246"/>
        <v>31</v>
      </c>
    </row>
    <row r="5327" spans="2:8">
      <c r="B5327" s="834" t="str">
        <f t="shared" si="245"/>
        <v>|||</v>
      </c>
      <c r="H5327" s="835">
        <f t="shared" si="246"/>
        <v>31</v>
      </c>
    </row>
    <row r="5328" spans="2:8">
      <c r="B5328" s="834" t="str">
        <f t="shared" si="245"/>
        <v>|||</v>
      </c>
      <c r="H5328" s="835">
        <f t="shared" si="246"/>
        <v>31</v>
      </c>
    </row>
    <row r="5329" spans="2:8">
      <c r="B5329" s="834" t="str">
        <f t="shared" si="245"/>
        <v>|||</v>
      </c>
      <c r="H5329" s="835">
        <f t="shared" si="246"/>
        <v>31</v>
      </c>
    </row>
    <row r="5330" spans="2:8">
      <c r="B5330" s="834" t="str">
        <f t="shared" si="245"/>
        <v>|||</v>
      </c>
      <c r="H5330" s="835">
        <f t="shared" si="246"/>
        <v>31</v>
      </c>
    </row>
    <row r="5331" spans="2:8">
      <c r="B5331" s="834" t="str">
        <f t="shared" si="245"/>
        <v>|||</v>
      </c>
      <c r="H5331" s="835">
        <f t="shared" si="246"/>
        <v>31</v>
      </c>
    </row>
    <row r="5332" spans="2:8">
      <c r="B5332" s="834" t="str">
        <f t="shared" si="245"/>
        <v>|||</v>
      </c>
      <c r="H5332" s="835">
        <f t="shared" si="246"/>
        <v>31</v>
      </c>
    </row>
    <row r="5333" spans="2:8">
      <c r="B5333" s="834" t="str">
        <f t="shared" si="245"/>
        <v>|||</v>
      </c>
      <c r="H5333" s="835">
        <f t="shared" si="246"/>
        <v>31</v>
      </c>
    </row>
    <row r="5334" spans="2:8">
      <c r="B5334" s="834" t="str">
        <f t="shared" si="245"/>
        <v>|||</v>
      </c>
      <c r="H5334" s="835">
        <f t="shared" si="246"/>
        <v>31</v>
      </c>
    </row>
    <row r="5335" spans="2:8">
      <c r="B5335" s="834" t="str">
        <f t="shared" si="245"/>
        <v>|||</v>
      </c>
      <c r="H5335" s="835">
        <f t="shared" si="246"/>
        <v>31</v>
      </c>
    </row>
    <row r="5336" spans="2:8">
      <c r="B5336" s="834" t="str">
        <f t="shared" si="245"/>
        <v>|||</v>
      </c>
      <c r="H5336" s="835">
        <f t="shared" si="246"/>
        <v>31</v>
      </c>
    </row>
    <row r="5337" spans="2:8">
      <c r="B5337" s="834" t="str">
        <f t="shared" si="245"/>
        <v>|||</v>
      </c>
      <c r="H5337" s="835">
        <f t="shared" si="246"/>
        <v>31</v>
      </c>
    </row>
    <row r="5338" spans="2:8">
      <c r="B5338" s="834" t="str">
        <f t="shared" si="245"/>
        <v>|||</v>
      </c>
      <c r="H5338" s="835">
        <f t="shared" si="246"/>
        <v>31</v>
      </c>
    </row>
    <row r="5339" spans="2:8">
      <c r="B5339" s="834" t="str">
        <f t="shared" si="245"/>
        <v>|||</v>
      </c>
      <c r="H5339" s="835">
        <f t="shared" si="246"/>
        <v>31</v>
      </c>
    </row>
    <row r="5340" spans="2:8">
      <c r="B5340" s="834" t="str">
        <f t="shared" si="245"/>
        <v>|||</v>
      </c>
      <c r="H5340" s="835">
        <f t="shared" si="246"/>
        <v>31</v>
      </c>
    </row>
    <row r="5341" spans="2:8">
      <c r="B5341" s="834" t="str">
        <f t="shared" si="245"/>
        <v>|||</v>
      </c>
      <c r="H5341" s="835">
        <f t="shared" si="246"/>
        <v>31</v>
      </c>
    </row>
    <row r="5342" spans="2:8">
      <c r="B5342" s="834" t="str">
        <f t="shared" si="245"/>
        <v>|||</v>
      </c>
      <c r="H5342" s="835">
        <f t="shared" si="246"/>
        <v>31</v>
      </c>
    </row>
    <row r="5343" spans="2:8">
      <c r="B5343" s="834" t="str">
        <f t="shared" si="245"/>
        <v>|||</v>
      </c>
      <c r="H5343" s="835">
        <f t="shared" si="246"/>
        <v>31</v>
      </c>
    </row>
    <row r="5344" spans="2:8">
      <c r="B5344" s="834" t="str">
        <f t="shared" si="245"/>
        <v>|||</v>
      </c>
      <c r="H5344" s="835">
        <f t="shared" si="246"/>
        <v>31</v>
      </c>
    </row>
    <row r="5345" spans="2:8">
      <c r="B5345" s="834" t="str">
        <f t="shared" si="245"/>
        <v>|||</v>
      </c>
      <c r="H5345" s="835">
        <f t="shared" si="246"/>
        <v>31</v>
      </c>
    </row>
    <row r="5346" spans="2:8">
      <c r="B5346" s="834" t="str">
        <f t="shared" si="245"/>
        <v>|||</v>
      </c>
      <c r="H5346" s="835">
        <f t="shared" si="246"/>
        <v>31</v>
      </c>
    </row>
    <row r="5347" spans="2:8">
      <c r="B5347" s="834" t="str">
        <f t="shared" si="245"/>
        <v>|||</v>
      </c>
      <c r="H5347" s="835">
        <f t="shared" si="246"/>
        <v>31</v>
      </c>
    </row>
    <row r="5348" spans="2:8">
      <c r="B5348" s="834" t="str">
        <f t="shared" si="245"/>
        <v>|||</v>
      </c>
      <c r="H5348" s="835">
        <f t="shared" si="246"/>
        <v>31</v>
      </c>
    </row>
    <row r="5349" spans="2:8">
      <c r="B5349" s="834" t="str">
        <f t="shared" si="245"/>
        <v>|||</v>
      </c>
      <c r="H5349" s="835">
        <f t="shared" si="246"/>
        <v>31</v>
      </c>
    </row>
    <row r="5350" spans="2:8">
      <c r="B5350" s="834" t="str">
        <f t="shared" si="245"/>
        <v>|||</v>
      </c>
      <c r="H5350" s="835">
        <f t="shared" si="246"/>
        <v>31</v>
      </c>
    </row>
    <row r="5351" spans="2:8">
      <c r="B5351" s="834" t="str">
        <f t="shared" si="245"/>
        <v>|||</v>
      </c>
      <c r="H5351" s="835">
        <f t="shared" si="246"/>
        <v>31</v>
      </c>
    </row>
    <row r="5352" spans="2:8">
      <c r="B5352" s="834" t="str">
        <f t="shared" si="245"/>
        <v>|||</v>
      </c>
      <c r="H5352" s="835">
        <f t="shared" si="246"/>
        <v>31</v>
      </c>
    </row>
    <row r="5353" spans="2:8">
      <c r="B5353" s="834" t="str">
        <f t="shared" si="245"/>
        <v>|||</v>
      </c>
      <c r="H5353" s="835">
        <f t="shared" si="246"/>
        <v>31</v>
      </c>
    </row>
    <row r="5354" spans="2:8">
      <c r="B5354" s="834" t="str">
        <f t="shared" si="245"/>
        <v>|||</v>
      </c>
      <c r="H5354" s="835">
        <f t="shared" si="246"/>
        <v>31</v>
      </c>
    </row>
    <row r="5355" spans="2:8">
      <c r="B5355" s="834" t="str">
        <f t="shared" si="245"/>
        <v>|||</v>
      </c>
      <c r="H5355" s="835">
        <f t="shared" si="246"/>
        <v>31</v>
      </c>
    </row>
    <row r="5356" spans="2:8">
      <c r="B5356" s="834" t="str">
        <f t="shared" si="245"/>
        <v>|||</v>
      </c>
      <c r="H5356" s="835">
        <f t="shared" si="246"/>
        <v>31</v>
      </c>
    </row>
    <row r="5357" spans="2:8">
      <c r="B5357" s="834" t="str">
        <f t="shared" si="245"/>
        <v>|||</v>
      </c>
      <c r="H5357" s="835">
        <f t="shared" si="246"/>
        <v>31</v>
      </c>
    </row>
    <row r="5358" spans="2:8">
      <c r="B5358" s="834" t="str">
        <f t="shared" si="245"/>
        <v>|||</v>
      </c>
      <c r="H5358" s="835">
        <f t="shared" si="246"/>
        <v>31</v>
      </c>
    </row>
    <row r="5359" spans="2:8">
      <c r="B5359" s="834" t="str">
        <f t="shared" si="245"/>
        <v>|||</v>
      </c>
      <c r="H5359" s="835">
        <f t="shared" si="246"/>
        <v>31</v>
      </c>
    </row>
    <row r="5360" spans="2:8">
      <c r="B5360" s="834" t="str">
        <f t="shared" si="245"/>
        <v>|||</v>
      </c>
      <c r="H5360" s="835">
        <f t="shared" si="246"/>
        <v>31</v>
      </c>
    </row>
    <row r="5361" spans="2:8">
      <c r="B5361" s="834" t="str">
        <f t="shared" si="245"/>
        <v>|||</v>
      </c>
      <c r="H5361" s="835">
        <f t="shared" si="246"/>
        <v>31</v>
      </c>
    </row>
    <row r="5362" spans="2:8">
      <c r="B5362" s="834" t="str">
        <f t="shared" si="245"/>
        <v>|||</v>
      </c>
      <c r="H5362" s="835">
        <f t="shared" si="246"/>
        <v>31</v>
      </c>
    </row>
    <row r="5363" spans="2:8">
      <c r="B5363" s="834" t="str">
        <f t="shared" si="245"/>
        <v>|||</v>
      </c>
      <c r="H5363" s="835">
        <f t="shared" si="246"/>
        <v>31</v>
      </c>
    </row>
    <row r="5364" spans="2:8">
      <c r="B5364" s="834" t="str">
        <f t="shared" si="245"/>
        <v>|||</v>
      </c>
      <c r="H5364" s="835">
        <f t="shared" si="246"/>
        <v>31</v>
      </c>
    </row>
    <row r="5365" spans="2:8">
      <c r="B5365" s="834" t="str">
        <f t="shared" si="245"/>
        <v>|||</v>
      </c>
      <c r="H5365" s="835">
        <f t="shared" si="246"/>
        <v>31</v>
      </c>
    </row>
    <row r="5366" spans="2:8">
      <c r="B5366" s="834" t="str">
        <f t="shared" si="245"/>
        <v>|||</v>
      </c>
      <c r="H5366" s="835">
        <f t="shared" si="246"/>
        <v>31</v>
      </c>
    </row>
    <row r="5367" spans="2:8">
      <c r="B5367" s="834" t="str">
        <f t="shared" si="245"/>
        <v>|||</v>
      </c>
      <c r="H5367" s="835">
        <f t="shared" si="246"/>
        <v>31</v>
      </c>
    </row>
    <row r="5368" spans="2:8">
      <c r="B5368" s="834" t="str">
        <f t="shared" si="245"/>
        <v>|||</v>
      </c>
      <c r="H5368" s="835">
        <f t="shared" si="246"/>
        <v>31</v>
      </c>
    </row>
    <row r="5369" spans="2:8">
      <c r="B5369" s="834" t="str">
        <f t="shared" si="245"/>
        <v>|||</v>
      </c>
      <c r="H5369" s="835">
        <f t="shared" si="246"/>
        <v>31</v>
      </c>
    </row>
    <row r="5370" spans="2:8">
      <c r="B5370" s="834" t="str">
        <f t="shared" si="245"/>
        <v>|||</v>
      </c>
      <c r="H5370" s="835">
        <f t="shared" si="246"/>
        <v>31</v>
      </c>
    </row>
    <row r="5371" spans="2:8">
      <c r="B5371" s="834" t="str">
        <f t="shared" si="245"/>
        <v>|||</v>
      </c>
      <c r="H5371" s="835">
        <f t="shared" si="246"/>
        <v>31</v>
      </c>
    </row>
    <row r="5372" spans="2:8">
      <c r="B5372" s="834" t="str">
        <f t="shared" si="245"/>
        <v>|||</v>
      </c>
      <c r="H5372" s="835">
        <f t="shared" si="246"/>
        <v>31</v>
      </c>
    </row>
    <row r="5373" spans="2:8">
      <c r="B5373" s="834" t="str">
        <f t="shared" si="245"/>
        <v>|||</v>
      </c>
      <c r="H5373" s="835">
        <f t="shared" si="246"/>
        <v>31</v>
      </c>
    </row>
    <row r="5374" spans="2:8">
      <c r="B5374" s="834" t="str">
        <f t="shared" si="245"/>
        <v>|||</v>
      </c>
      <c r="H5374" s="835">
        <f t="shared" si="246"/>
        <v>31</v>
      </c>
    </row>
    <row r="5375" spans="2:8">
      <c r="B5375" s="834" t="str">
        <f t="shared" si="245"/>
        <v>|||</v>
      </c>
      <c r="H5375" s="835">
        <f t="shared" si="246"/>
        <v>31</v>
      </c>
    </row>
    <row r="5376" spans="2:8">
      <c r="B5376" s="834" t="str">
        <f t="shared" si="245"/>
        <v>|||</v>
      </c>
      <c r="H5376" s="835">
        <f t="shared" si="246"/>
        <v>31</v>
      </c>
    </row>
    <row r="5377" spans="2:8">
      <c r="B5377" s="834" t="str">
        <f t="shared" si="245"/>
        <v>|||</v>
      </c>
      <c r="H5377" s="835">
        <f t="shared" si="246"/>
        <v>31</v>
      </c>
    </row>
    <row r="5378" spans="2:8">
      <c r="B5378" s="834" t="str">
        <f t="shared" si="245"/>
        <v>|||</v>
      </c>
      <c r="H5378" s="835">
        <f t="shared" si="246"/>
        <v>31</v>
      </c>
    </row>
    <row r="5379" spans="2:8">
      <c r="B5379" s="834" t="str">
        <f t="shared" ref="B5379:B5442" si="247">C5379&amp;"|"&amp;D5379&amp;"|"&amp;E5379&amp;"|"&amp;F5379</f>
        <v>|||</v>
      </c>
      <c r="H5379" s="835">
        <f t="shared" si="246"/>
        <v>31</v>
      </c>
    </row>
    <row r="5380" spans="2:8">
      <c r="B5380" s="834" t="str">
        <f t="shared" si="247"/>
        <v>|||</v>
      </c>
      <c r="H5380" s="835">
        <f t="shared" ref="H5380:H5443" si="248">EOMONTH(L5380,0)</f>
        <v>31</v>
      </c>
    </row>
    <row r="5381" spans="2:8">
      <c r="B5381" s="834" t="str">
        <f t="shared" si="247"/>
        <v>|||</v>
      </c>
      <c r="H5381" s="835">
        <f t="shared" si="248"/>
        <v>31</v>
      </c>
    </row>
    <row r="5382" spans="2:8">
      <c r="B5382" s="834" t="str">
        <f t="shared" si="247"/>
        <v>|||</v>
      </c>
      <c r="H5382" s="835">
        <f t="shared" si="248"/>
        <v>31</v>
      </c>
    </row>
    <row r="5383" spans="2:8">
      <c r="B5383" s="834" t="str">
        <f t="shared" si="247"/>
        <v>|||</v>
      </c>
      <c r="H5383" s="835">
        <f t="shared" si="248"/>
        <v>31</v>
      </c>
    </row>
    <row r="5384" spans="2:8">
      <c r="B5384" s="834" t="str">
        <f t="shared" si="247"/>
        <v>|||</v>
      </c>
      <c r="H5384" s="835">
        <f t="shared" si="248"/>
        <v>31</v>
      </c>
    </row>
    <row r="5385" spans="2:8">
      <c r="B5385" s="834" t="str">
        <f t="shared" si="247"/>
        <v>|||</v>
      </c>
      <c r="H5385" s="835">
        <f t="shared" si="248"/>
        <v>31</v>
      </c>
    </row>
    <row r="5386" spans="2:8">
      <c r="B5386" s="834" t="str">
        <f t="shared" si="247"/>
        <v>|||</v>
      </c>
      <c r="H5386" s="835">
        <f t="shared" si="248"/>
        <v>31</v>
      </c>
    </row>
    <row r="5387" spans="2:8">
      <c r="B5387" s="834" t="str">
        <f t="shared" si="247"/>
        <v>|||</v>
      </c>
      <c r="H5387" s="835">
        <f t="shared" si="248"/>
        <v>31</v>
      </c>
    </row>
    <row r="5388" spans="2:8">
      <c r="B5388" s="834" t="str">
        <f t="shared" si="247"/>
        <v>|||</v>
      </c>
      <c r="H5388" s="835">
        <f t="shared" si="248"/>
        <v>31</v>
      </c>
    </row>
    <row r="5389" spans="2:8">
      <c r="B5389" s="834" t="str">
        <f t="shared" si="247"/>
        <v>|||</v>
      </c>
      <c r="H5389" s="835">
        <f t="shared" si="248"/>
        <v>31</v>
      </c>
    </row>
    <row r="5390" spans="2:8">
      <c r="B5390" s="834" t="str">
        <f t="shared" si="247"/>
        <v>|||</v>
      </c>
      <c r="H5390" s="835">
        <f t="shared" si="248"/>
        <v>31</v>
      </c>
    </row>
    <row r="5391" spans="2:8">
      <c r="B5391" s="834" t="str">
        <f t="shared" si="247"/>
        <v>|||</v>
      </c>
      <c r="H5391" s="835">
        <f t="shared" si="248"/>
        <v>31</v>
      </c>
    </row>
    <row r="5392" spans="2:8">
      <c r="B5392" s="834" t="str">
        <f t="shared" si="247"/>
        <v>|||</v>
      </c>
      <c r="H5392" s="835">
        <f t="shared" si="248"/>
        <v>31</v>
      </c>
    </row>
    <row r="5393" spans="2:8">
      <c r="B5393" s="834" t="str">
        <f t="shared" si="247"/>
        <v>|||</v>
      </c>
      <c r="H5393" s="835">
        <f t="shared" si="248"/>
        <v>31</v>
      </c>
    </row>
    <row r="5394" spans="2:8">
      <c r="B5394" s="834" t="str">
        <f t="shared" si="247"/>
        <v>|||</v>
      </c>
      <c r="H5394" s="835">
        <f t="shared" si="248"/>
        <v>31</v>
      </c>
    </row>
    <row r="5395" spans="2:8">
      <c r="B5395" s="834" t="str">
        <f t="shared" si="247"/>
        <v>|||</v>
      </c>
      <c r="H5395" s="835">
        <f t="shared" si="248"/>
        <v>31</v>
      </c>
    </row>
    <row r="5396" spans="2:8">
      <c r="B5396" s="834" t="str">
        <f t="shared" si="247"/>
        <v>|||</v>
      </c>
      <c r="H5396" s="835">
        <f t="shared" si="248"/>
        <v>31</v>
      </c>
    </row>
    <row r="5397" spans="2:8">
      <c r="B5397" s="834" t="str">
        <f t="shared" si="247"/>
        <v>|||</v>
      </c>
      <c r="H5397" s="835">
        <f t="shared" si="248"/>
        <v>31</v>
      </c>
    </row>
    <row r="5398" spans="2:8">
      <c r="B5398" s="834" t="str">
        <f t="shared" si="247"/>
        <v>|||</v>
      </c>
      <c r="H5398" s="835">
        <f t="shared" si="248"/>
        <v>31</v>
      </c>
    </row>
    <row r="5399" spans="2:8">
      <c r="B5399" s="834" t="str">
        <f t="shared" si="247"/>
        <v>|||</v>
      </c>
      <c r="H5399" s="835">
        <f t="shared" si="248"/>
        <v>31</v>
      </c>
    </row>
    <row r="5400" spans="2:8">
      <c r="B5400" s="834" t="str">
        <f t="shared" si="247"/>
        <v>|||</v>
      </c>
      <c r="H5400" s="835">
        <f t="shared" si="248"/>
        <v>31</v>
      </c>
    </row>
    <row r="5401" spans="2:8">
      <c r="B5401" s="834" t="str">
        <f t="shared" si="247"/>
        <v>|||</v>
      </c>
      <c r="H5401" s="835">
        <f t="shared" si="248"/>
        <v>31</v>
      </c>
    </row>
    <row r="5402" spans="2:8">
      <c r="B5402" s="834" t="str">
        <f t="shared" si="247"/>
        <v>|||</v>
      </c>
      <c r="H5402" s="835">
        <f t="shared" si="248"/>
        <v>31</v>
      </c>
    </row>
    <row r="5403" spans="2:8">
      <c r="B5403" s="834" t="str">
        <f t="shared" si="247"/>
        <v>|||</v>
      </c>
      <c r="H5403" s="835">
        <f t="shared" si="248"/>
        <v>31</v>
      </c>
    </row>
    <row r="5404" spans="2:8">
      <c r="B5404" s="834" t="str">
        <f t="shared" si="247"/>
        <v>|||</v>
      </c>
      <c r="H5404" s="835">
        <f t="shared" si="248"/>
        <v>31</v>
      </c>
    </row>
    <row r="5405" spans="2:8">
      <c r="B5405" s="834" t="str">
        <f t="shared" si="247"/>
        <v>|||</v>
      </c>
      <c r="H5405" s="835">
        <f t="shared" si="248"/>
        <v>31</v>
      </c>
    </row>
    <row r="5406" spans="2:8">
      <c r="B5406" s="834" t="str">
        <f t="shared" si="247"/>
        <v>|||</v>
      </c>
      <c r="H5406" s="835">
        <f t="shared" si="248"/>
        <v>31</v>
      </c>
    </row>
    <row r="5407" spans="2:8">
      <c r="B5407" s="834" t="str">
        <f t="shared" si="247"/>
        <v>|||</v>
      </c>
      <c r="H5407" s="835">
        <f t="shared" si="248"/>
        <v>31</v>
      </c>
    </row>
    <row r="5408" spans="2:8">
      <c r="B5408" s="834" t="str">
        <f t="shared" si="247"/>
        <v>|||</v>
      </c>
      <c r="H5408" s="835">
        <f t="shared" si="248"/>
        <v>31</v>
      </c>
    </row>
    <row r="5409" spans="2:8">
      <c r="B5409" s="834" t="str">
        <f t="shared" si="247"/>
        <v>|||</v>
      </c>
      <c r="H5409" s="835">
        <f t="shared" si="248"/>
        <v>31</v>
      </c>
    </row>
    <row r="5410" spans="2:8">
      <c r="B5410" s="834" t="str">
        <f t="shared" si="247"/>
        <v>|||</v>
      </c>
      <c r="H5410" s="835">
        <f t="shared" si="248"/>
        <v>31</v>
      </c>
    </row>
    <row r="5411" spans="2:8">
      <c r="B5411" s="834" t="str">
        <f t="shared" si="247"/>
        <v>|||</v>
      </c>
      <c r="H5411" s="835">
        <f t="shared" si="248"/>
        <v>31</v>
      </c>
    </row>
    <row r="5412" spans="2:8">
      <c r="B5412" s="834" t="str">
        <f t="shared" si="247"/>
        <v>|||</v>
      </c>
      <c r="H5412" s="835">
        <f t="shared" si="248"/>
        <v>31</v>
      </c>
    </row>
    <row r="5413" spans="2:8">
      <c r="B5413" s="834" t="str">
        <f t="shared" si="247"/>
        <v>|||</v>
      </c>
      <c r="H5413" s="835">
        <f t="shared" si="248"/>
        <v>31</v>
      </c>
    </row>
    <row r="5414" spans="2:8">
      <c r="B5414" s="834" t="str">
        <f t="shared" si="247"/>
        <v>|||</v>
      </c>
      <c r="H5414" s="835">
        <f t="shared" si="248"/>
        <v>31</v>
      </c>
    </row>
    <row r="5415" spans="2:8">
      <c r="B5415" s="834" t="str">
        <f t="shared" si="247"/>
        <v>|||</v>
      </c>
      <c r="H5415" s="835">
        <f t="shared" si="248"/>
        <v>31</v>
      </c>
    </row>
    <row r="5416" spans="2:8">
      <c r="B5416" s="834" t="str">
        <f t="shared" si="247"/>
        <v>|||</v>
      </c>
      <c r="H5416" s="835">
        <f t="shared" si="248"/>
        <v>31</v>
      </c>
    </row>
    <row r="5417" spans="2:8">
      <c r="B5417" s="834" t="str">
        <f t="shared" si="247"/>
        <v>|||</v>
      </c>
      <c r="H5417" s="835">
        <f t="shared" si="248"/>
        <v>31</v>
      </c>
    </row>
    <row r="5418" spans="2:8">
      <c r="B5418" s="834" t="str">
        <f t="shared" si="247"/>
        <v>|||</v>
      </c>
      <c r="H5418" s="835">
        <f t="shared" si="248"/>
        <v>31</v>
      </c>
    </row>
    <row r="5419" spans="2:8">
      <c r="B5419" s="834" t="str">
        <f t="shared" si="247"/>
        <v>|||</v>
      </c>
      <c r="H5419" s="835">
        <f t="shared" si="248"/>
        <v>31</v>
      </c>
    </row>
    <row r="5420" spans="2:8">
      <c r="B5420" s="834" t="str">
        <f t="shared" si="247"/>
        <v>|||</v>
      </c>
      <c r="H5420" s="835">
        <f t="shared" si="248"/>
        <v>31</v>
      </c>
    </row>
    <row r="5421" spans="2:8">
      <c r="B5421" s="834" t="str">
        <f t="shared" si="247"/>
        <v>|||</v>
      </c>
      <c r="H5421" s="835">
        <f t="shared" si="248"/>
        <v>31</v>
      </c>
    </row>
    <row r="5422" spans="2:8">
      <c r="B5422" s="834" t="str">
        <f t="shared" si="247"/>
        <v>|||</v>
      </c>
      <c r="H5422" s="835">
        <f t="shared" si="248"/>
        <v>31</v>
      </c>
    </row>
    <row r="5423" spans="2:8">
      <c r="B5423" s="834" t="str">
        <f t="shared" si="247"/>
        <v>|||</v>
      </c>
      <c r="H5423" s="835">
        <f t="shared" si="248"/>
        <v>31</v>
      </c>
    </row>
    <row r="5424" spans="2:8">
      <c r="B5424" s="834" t="str">
        <f t="shared" si="247"/>
        <v>|||</v>
      </c>
      <c r="H5424" s="835">
        <f t="shared" si="248"/>
        <v>31</v>
      </c>
    </row>
    <row r="5425" spans="2:8">
      <c r="B5425" s="834" t="str">
        <f t="shared" si="247"/>
        <v>|||</v>
      </c>
      <c r="H5425" s="835">
        <f t="shared" si="248"/>
        <v>31</v>
      </c>
    </row>
    <row r="5426" spans="2:8">
      <c r="B5426" s="834" t="str">
        <f t="shared" si="247"/>
        <v>|||</v>
      </c>
      <c r="H5426" s="835">
        <f t="shared" si="248"/>
        <v>31</v>
      </c>
    </row>
    <row r="5427" spans="2:8">
      <c r="B5427" s="834" t="str">
        <f t="shared" si="247"/>
        <v>|||</v>
      </c>
      <c r="H5427" s="835">
        <f t="shared" si="248"/>
        <v>31</v>
      </c>
    </row>
    <row r="5428" spans="2:8">
      <c r="B5428" s="834" t="str">
        <f t="shared" si="247"/>
        <v>|||</v>
      </c>
      <c r="H5428" s="835">
        <f t="shared" si="248"/>
        <v>31</v>
      </c>
    </row>
    <row r="5429" spans="2:8">
      <c r="B5429" s="834" t="str">
        <f t="shared" si="247"/>
        <v>|||</v>
      </c>
      <c r="H5429" s="835">
        <f t="shared" si="248"/>
        <v>31</v>
      </c>
    </row>
    <row r="5430" spans="2:8">
      <c r="B5430" s="834" t="str">
        <f t="shared" si="247"/>
        <v>|||</v>
      </c>
      <c r="H5430" s="835">
        <f t="shared" si="248"/>
        <v>31</v>
      </c>
    </row>
    <row r="5431" spans="2:8">
      <c r="B5431" s="834" t="str">
        <f t="shared" si="247"/>
        <v>|||</v>
      </c>
      <c r="H5431" s="835">
        <f t="shared" si="248"/>
        <v>31</v>
      </c>
    </row>
    <row r="5432" spans="2:8">
      <c r="B5432" s="834" t="str">
        <f t="shared" si="247"/>
        <v>|||</v>
      </c>
      <c r="H5432" s="835">
        <f t="shared" si="248"/>
        <v>31</v>
      </c>
    </row>
    <row r="5433" spans="2:8">
      <c r="B5433" s="834" t="str">
        <f t="shared" si="247"/>
        <v>|||</v>
      </c>
      <c r="H5433" s="835">
        <f t="shared" si="248"/>
        <v>31</v>
      </c>
    </row>
    <row r="5434" spans="2:8">
      <c r="B5434" s="834" t="str">
        <f t="shared" si="247"/>
        <v>|||</v>
      </c>
      <c r="H5434" s="835">
        <f t="shared" si="248"/>
        <v>31</v>
      </c>
    </row>
    <row r="5435" spans="2:8">
      <c r="B5435" s="834" t="str">
        <f t="shared" si="247"/>
        <v>|||</v>
      </c>
      <c r="H5435" s="835">
        <f t="shared" si="248"/>
        <v>31</v>
      </c>
    </row>
    <row r="5436" spans="2:8">
      <c r="B5436" s="834" t="str">
        <f t="shared" si="247"/>
        <v>|||</v>
      </c>
      <c r="H5436" s="835">
        <f t="shared" si="248"/>
        <v>31</v>
      </c>
    </row>
    <row r="5437" spans="2:8">
      <c r="B5437" s="834" t="str">
        <f t="shared" si="247"/>
        <v>|||</v>
      </c>
      <c r="H5437" s="835">
        <f t="shared" si="248"/>
        <v>31</v>
      </c>
    </row>
    <row r="5438" spans="2:8">
      <c r="B5438" s="834" t="str">
        <f t="shared" si="247"/>
        <v>|||</v>
      </c>
      <c r="H5438" s="835">
        <f t="shared" si="248"/>
        <v>31</v>
      </c>
    </row>
    <row r="5439" spans="2:8">
      <c r="B5439" s="834" t="str">
        <f t="shared" si="247"/>
        <v>|||</v>
      </c>
      <c r="H5439" s="835">
        <f t="shared" si="248"/>
        <v>31</v>
      </c>
    </row>
    <row r="5440" spans="2:8">
      <c r="B5440" s="834" t="str">
        <f t="shared" si="247"/>
        <v>|||</v>
      </c>
      <c r="H5440" s="835">
        <f t="shared" si="248"/>
        <v>31</v>
      </c>
    </row>
    <row r="5441" spans="2:8">
      <c r="B5441" s="834" t="str">
        <f t="shared" si="247"/>
        <v>|||</v>
      </c>
      <c r="H5441" s="835">
        <f t="shared" si="248"/>
        <v>31</v>
      </c>
    </row>
    <row r="5442" spans="2:8">
      <c r="B5442" s="834" t="str">
        <f t="shared" si="247"/>
        <v>|||</v>
      </c>
      <c r="H5442" s="835">
        <f t="shared" si="248"/>
        <v>31</v>
      </c>
    </row>
    <row r="5443" spans="2:8">
      <c r="B5443" s="834" t="str">
        <f t="shared" ref="B5443:B5506" si="249">C5443&amp;"|"&amp;D5443&amp;"|"&amp;E5443&amp;"|"&amp;F5443</f>
        <v>|||</v>
      </c>
      <c r="H5443" s="835">
        <f t="shared" si="248"/>
        <v>31</v>
      </c>
    </row>
    <row r="5444" spans="2:8">
      <c r="B5444" s="834" t="str">
        <f t="shared" si="249"/>
        <v>|||</v>
      </c>
      <c r="H5444" s="835">
        <f t="shared" ref="H5444:H5507" si="250">EOMONTH(L5444,0)</f>
        <v>31</v>
      </c>
    </row>
    <row r="5445" spans="2:8">
      <c r="B5445" s="834" t="str">
        <f t="shared" si="249"/>
        <v>|||</v>
      </c>
      <c r="H5445" s="835">
        <f t="shared" si="250"/>
        <v>31</v>
      </c>
    </row>
    <row r="5446" spans="2:8">
      <c r="B5446" s="834" t="str">
        <f t="shared" si="249"/>
        <v>|||</v>
      </c>
      <c r="H5446" s="835">
        <f t="shared" si="250"/>
        <v>31</v>
      </c>
    </row>
    <row r="5447" spans="2:8">
      <c r="B5447" s="834" t="str">
        <f t="shared" si="249"/>
        <v>|||</v>
      </c>
      <c r="H5447" s="835">
        <f t="shared" si="250"/>
        <v>31</v>
      </c>
    </row>
    <row r="5448" spans="2:8">
      <c r="B5448" s="834" t="str">
        <f t="shared" si="249"/>
        <v>|||</v>
      </c>
      <c r="H5448" s="835">
        <f t="shared" si="250"/>
        <v>31</v>
      </c>
    </row>
    <row r="5449" spans="2:8">
      <c r="B5449" s="834" t="str">
        <f t="shared" si="249"/>
        <v>|||</v>
      </c>
      <c r="H5449" s="835">
        <f t="shared" si="250"/>
        <v>31</v>
      </c>
    </row>
    <row r="5450" spans="2:8">
      <c r="B5450" s="834" t="str">
        <f t="shared" si="249"/>
        <v>|||</v>
      </c>
      <c r="H5450" s="835">
        <f t="shared" si="250"/>
        <v>31</v>
      </c>
    </row>
    <row r="5451" spans="2:8">
      <c r="B5451" s="834" t="str">
        <f t="shared" si="249"/>
        <v>|||</v>
      </c>
      <c r="H5451" s="835">
        <f t="shared" si="250"/>
        <v>31</v>
      </c>
    </row>
    <row r="5452" spans="2:8">
      <c r="B5452" s="834" t="str">
        <f t="shared" si="249"/>
        <v>|||</v>
      </c>
      <c r="H5452" s="835">
        <f t="shared" si="250"/>
        <v>31</v>
      </c>
    </row>
    <row r="5453" spans="2:8">
      <c r="B5453" s="834" t="str">
        <f t="shared" si="249"/>
        <v>|||</v>
      </c>
      <c r="H5453" s="835">
        <f t="shared" si="250"/>
        <v>31</v>
      </c>
    </row>
    <row r="5454" spans="2:8">
      <c r="B5454" s="834" t="str">
        <f t="shared" si="249"/>
        <v>|||</v>
      </c>
      <c r="H5454" s="835">
        <f t="shared" si="250"/>
        <v>31</v>
      </c>
    </row>
    <row r="5455" spans="2:8">
      <c r="B5455" s="834" t="str">
        <f t="shared" si="249"/>
        <v>|||</v>
      </c>
      <c r="H5455" s="835">
        <f t="shared" si="250"/>
        <v>31</v>
      </c>
    </row>
    <row r="5456" spans="2:8">
      <c r="B5456" s="834" t="str">
        <f t="shared" si="249"/>
        <v>|||</v>
      </c>
      <c r="H5456" s="835">
        <f t="shared" si="250"/>
        <v>31</v>
      </c>
    </row>
    <row r="5457" spans="2:8">
      <c r="B5457" s="834" t="str">
        <f t="shared" si="249"/>
        <v>|||</v>
      </c>
      <c r="H5457" s="835">
        <f t="shared" si="250"/>
        <v>31</v>
      </c>
    </row>
    <row r="5458" spans="2:8">
      <c r="B5458" s="834" t="str">
        <f t="shared" si="249"/>
        <v>|||</v>
      </c>
      <c r="H5458" s="835">
        <f t="shared" si="250"/>
        <v>31</v>
      </c>
    </row>
    <row r="5459" spans="2:8">
      <c r="B5459" s="834" t="str">
        <f t="shared" si="249"/>
        <v>|||</v>
      </c>
      <c r="H5459" s="835">
        <f t="shared" si="250"/>
        <v>31</v>
      </c>
    </row>
    <row r="5460" spans="2:8">
      <c r="B5460" s="834" t="str">
        <f t="shared" si="249"/>
        <v>|||</v>
      </c>
      <c r="H5460" s="835">
        <f t="shared" si="250"/>
        <v>31</v>
      </c>
    </row>
    <row r="5461" spans="2:8">
      <c r="B5461" s="834" t="str">
        <f t="shared" si="249"/>
        <v>|||</v>
      </c>
      <c r="H5461" s="835">
        <f t="shared" si="250"/>
        <v>31</v>
      </c>
    </row>
    <row r="5462" spans="2:8">
      <c r="B5462" s="834" t="str">
        <f t="shared" si="249"/>
        <v>|||</v>
      </c>
      <c r="H5462" s="835">
        <f t="shared" si="250"/>
        <v>31</v>
      </c>
    </row>
    <row r="5463" spans="2:8">
      <c r="B5463" s="834" t="str">
        <f t="shared" si="249"/>
        <v>|||</v>
      </c>
      <c r="H5463" s="835">
        <f t="shared" si="250"/>
        <v>31</v>
      </c>
    </row>
    <row r="5464" spans="2:8">
      <c r="B5464" s="834" t="str">
        <f t="shared" si="249"/>
        <v>|||</v>
      </c>
      <c r="H5464" s="835">
        <f t="shared" si="250"/>
        <v>31</v>
      </c>
    </row>
    <row r="5465" spans="2:8">
      <c r="B5465" s="834" t="str">
        <f t="shared" si="249"/>
        <v>|||</v>
      </c>
      <c r="H5465" s="835">
        <f t="shared" si="250"/>
        <v>31</v>
      </c>
    </row>
    <row r="5466" spans="2:8">
      <c r="B5466" s="834" t="str">
        <f t="shared" si="249"/>
        <v>|||</v>
      </c>
      <c r="H5466" s="835">
        <f t="shared" si="250"/>
        <v>31</v>
      </c>
    </row>
    <row r="5467" spans="2:8">
      <c r="B5467" s="834" t="str">
        <f t="shared" si="249"/>
        <v>|||</v>
      </c>
      <c r="H5467" s="835">
        <f t="shared" si="250"/>
        <v>31</v>
      </c>
    </row>
    <row r="5468" spans="2:8">
      <c r="B5468" s="834" t="str">
        <f t="shared" si="249"/>
        <v>|||</v>
      </c>
      <c r="H5468" s="835">
        <f t="shared" si="250"/>
        <v>31</v>
      </c>
    </row>
    <row r="5469" spans="2:8">
      <c r="B5469" s="834" t="str">
        <f t="shared" si="249"/>
        <v>|||</v>
      </c>
      <c r="H5469" s="835">
        <f t="shared" si="250"/>
        <v>31</v>
      </c>
    </row>
    <row r="5470" spans="2:8">
      <c r="B5470" s="834" t="str">
        <f t="shared" si="249"/>
        <v>|||</v>
      </c>
      <c r="H5470" s="835">
        <f t="shared" si="250"/>
        <v>31</v>
      </c>
    </row>
    <row r="5471" spans="2:8">
      <c r="B5471" s="834" t="str">
        <f t="shared" si="249"/>
        <v>|||</v>
      </c>
      <c r="H5471" s="835">
        <f t="shared" si="250"/>
        <v>31</v>
      </c>
    </row>
    <row r="5472" spans="2:8">
      <c r="B5472" s="834" t="str">
        <f t="shared" si="249"/>
        <v>|||</v>
      </c>
      <c r="H5472" s="835">
        <f t="shared" si="250"/>
        <v>31</v>
      </c>
    </row>
    <row r="5473" spans="2:8">
      <c r="B5473" s="834" t="str">
        <f t="shared" si="249"/>
        <v>|||</v>
      </c>
      <c r="H5473" s="835">
        <f t="shared" si="250"/>
        <v>31</v>
      </c>
    </row>
    <row r="5474" spans="2:8">
      <c r="B5474" s="834" t="str">
        <f t="shared" si="249"/>
        <v>|||</v>
      </c>
      <c r="H5474" s="835">
        <f t="shared" si="250"/>
        <v>31</v>
      </c>
    </row>
    <row r="5475" spans="2:8">
      <c r="B5475" s="834" t="str">
        <f t="shared" si="249"/>
        <v>|||</v>
      </c>
      <c r="H5475" s="835">
        <f t="shared" si="250"/>
        <v>31</v>
      </c>
    </row>
    <row r="5476" spans="2:8">
      <c r="B5476" s="834" t="str">
        <f t="shared" si="249"/>
        <v>|||</v>
      </c>
      <c r="H5476" s="835">
        <f t="shared" si="250"/>
        <v>31</v>
      </c>
    </row>
    <row r="5477" spans="2:8">
      <c r="B5477" s="834" t="str">
        <f t="shared" si="249"/>
        <v>|||</v>
      </c>
      <c r="H5477" s="835">
        <f t="shared" si="250"/>
        <v>31</v>
      </c>
    </row>
    <row r="5478" spans="2:8">
      <c r="B5478" s="834" t="str">
        <f t="shared" si="249"/>
        <v>|||</v>
      </c>
      <c r="H5478" s="835">
        <f t="shared" si="250"/>
        <v>31</v>
      </c>
    </row>
    <row r="5479" spans="2:8">
      <c r="B5479" s="834" t="str">
        <f t="shared" si="249"/>
        <v>|||</v>
      </c>
      <c r="H5479" s="835">
        <f t="shared" si="250"/>
        <v>31</v>
      </c>
    </row>
    <row r="5480" spans="2:8">
      <c r="B5480" s="834" t="str">
        <f t="shared" si="249"/>
        <v>|||</v>
      </c>
      <c r="H5480" s="835">
        <f t="shared" si="250"/>
        <v>31</v>
      </c>
    </row>
    <row r="5481" spans="2:8">
      <c r="B5481" s="834" t="str">
        <f t="shared" si="249"/>
        <v>|||</v>
      </c>
      <c r="H5481" s="835">
        <f t="shared" si="250"/>
        <v>31</v>
      </c>
    </row>
    <row r="5482" spans="2:8">
      <c r="B5482" s="834" t="str">
        <f t="shared" si="249"/>
        <v>|||</v>
      </c>
      <c r="H5482" s="835">
        <f t="shared" si="250"/>
        <v>31</v>
      </c>
    </row>
    <row r="5483" spans="2:8">
      <c r="B5483" s="834" t="str">
        <f t="shared" si="249"/>
        <v>|||</v>
      </c>
      <c r="H5483" s="835">
        <f t="shared" si="250"/>
        <v>31</v>
      </c>
    </row>
    <row r="5484" spans="2:8">
      <c r="B5484" s="834" t="str">
        <f t="shared" si="249"/>
        <v>|||</v>
      </c>
      <c r="H5484" s="835">
        <f t="shared" si="250"/>
        <v>31</v>
      </c>
    </row>
    <row r="5485" spans="2:8">
      <c r="B5485" s="834" t="str">
        <f t="shared" si="249"/>
        <v>|||</v>
      </c>
      <c r="H5485" s="835">
        <f t="shared" si="250"/>
        <v>31</v>
      </c>
    </row>
    <row r="5486" spans="2:8">
      <c r="B5486" s="834" t="str">
        <f t="shared" si="249"/>
        <v>|||</v>
      </c>
      <c r="H5486" s="835">
        <f t="shared" si="250"/>
        <v>31</v>
      </c>
    </row>
    <row r="5487" spans="2:8">
      <c r="B5487" s="834" t="str">
        <f t="shared" si="249"/>
        <v>|||</v>
      </c>
      <c r="H5487" s="835">
        <f t="shared" si="250"/>
        <v>31</v>
      </c>
    </row>
    <row r="5488" spans="2:8">
      <c r="B5488" s="834" t="str">
        <f t="shared" si="249"/>
        <v>|||</v>
      </c>
      <c r="H5488" s="835">
        <f t="shared" si="250"/>
        <v>31</v>
      </c>
    </row>
    <row r="5489" spans="2:8">
      <c r="B5489" s="834" t="str">
        <f t="shared" si="249"/>
        <v>|||</v>
      </c>
      <c r="H5489" s="835">
        <f t="shared" si="250"/>
        <v>31</v>
      </c>
    </row>
    <row r="5490" spans="2:8">
      <c r="B5490" s="834" t="str">
        <f t="shared" si="249"/>
        <v>|||</v>
      </c>
      <c r="H5490" s="835">
        <f t="shared" si="250"/>
        <v>31</v>
      </c>
    </row>
    <row r="5491" spans="2:8">
      <c r="B5491" s="834" t="str">
        <f t="shared" si="249"/>
        <v>|||</v>
      </c>
      <c r="H5491" s="835">
        <f t="shared" si="250"/>
        <v>31</v>
      </c>
    </row>
    <row r="5492" spans="2:8">
      <c r="B5492" s="834" t="str">
        <f t="shared" si="249"/>
        <v>|||</v>
      </c>
      <c r="H5492" s="835">
        <f t="shared" si="250"/>
        <v>31</v>
      </c>
    </row>
    <row r="5493" spans="2:8">
      <c r="B5493" s="834" t="str">
        <f t="shared" si="249"/>
        <v>|||</v>
      </c>
      <c r="H5493" s="835">
        <f t="shared" si="250"/>
        <v>31</v>
      </c>
    </row>
    <row r="5494" spans="2:8">
      <c r="B5494" s="834" t="str">
        <f t="shared" si="249"/>
        <v>|||</v>
      </c>
      <c r="H5494" s="835">
        <f t="shared" si="250"/>
        <v>31</v>
      </c>
    </row>
    <row r="5495" spans="2:8">
      <c r="B5495" s="834" t="str">
        <f t="shared" si="249"/>
        <v>|||</v>
      </c>
      <c r="H5495" s="835">
        <f t="shared" si="250"/>
        <v>31</v>
      </c>
    </row>
    <row r="5496" spans="2:8">
      <c r="B5496" s="834" t="str">
        <f t="shared" si="249"/>
        <v>|||</v>
      </c>
      <c r="H5496" s="835">
        <f t="shared" si="250"/>
        <v>31</v>
      </c>
    </row>
    <row r="5497" spans="2:8">
      <c r="B5497" s="834" t="str">
        <f t="shared" si="249"/>
        <v>|||</v>
      </c>
      <c r="H5497" s="835">
        <f t="shared" si="250"/>
        <v>31</v>
      </c>
    </row>
    <row r="5498" spans="2:8">
      <c r="B5498" s="834" t="str">
        <f t="shared" si="249"/>
        <v>|||</v>
      </c>
      <c r="H5498" s="835">
        <f t="shared" si="250"/>
        <v>31</v>
      </c>
    </row>
    <row r="5499" spans="2:8">
      <c r="B5499" s="834" t="str">
        <f t="shared" si="249"/>
        <v>|||</v>
      </c>
      <c r="H5499" s="835">
        <f t="shared" si="250"/>
        <v>31</v>
      </c>
    </row>
    <row r="5500" spans="2:8">
      <c r="B5500" s="834" t="str">
        <f t="shared" si="249"/>
        <v>|||</v>
      </c>
      <c r="H5500" s="835">
        <f t="shared" si="250"/>
        <v>31</v>
      </c>
    </row>
    <row r="5501" spans="2:8">
      <c r="B5501" s="834" t="str">
        <f t="shared" si="249"/>
        <v>|||</v>
      </c>
      <c r="H5501" s="835">
        <f t="shared" si="250"/>
        <v>31</v>
      </c>
    </row>
    <row r="5502" spans="2:8">
      <c r="B5502" s="834" t="str">
        <f t="shared" si="249"/>
        <v>|||</v>
      </c>
      <c r="H5502" s="835">
        <f t="shared" si="250"/>
        <v>31</v>
      </c>
    </row>
    <row r="5503" spans="2:8">
      <c r="B5503" s="834" t="str">
        <f t="shared" si="249"/>
        <v>|||</v>
      </c>
      <c r="H5503" s="835">
        <f t="shared" si="250"/>
        <v>31</v>
      </c>
    </row>
    <row r="5504" spans="2:8">
      <c r="B5504" s="834" t="str">
        <f t="shared" si="249"/>
        <v>|||</v>
      </c>
      <c r="H5504" s="835">
        <f t="shared" si="250"/>
        <v>31</v>
      </c>
    </row>
    <row r="5505" spans="2:8">
      <c r="B5505" s="834" t="str">
        <f t="shared" si="249"/>
        <v>|||</v>
      </c>
      <c r="H5505" s="835">
        <f t="shared" si="250"/>
        <v>31</v>
      </c>
    </row>
    <row r="5506" spans="2:8">
      <c r="B5506" s="834" t="str">
        <f t="shared" si="249"/>
        <v>|||</v>
      </c>
      <c r="H5506" s="835">
        <f t="shared" si="250"/>
        <v>31</v>
      </c>
    </row>
    <row r="5507" spans="2:8">
      <c r="B5507" s="834" t="str">
        <f t="shared" ref="B5507:B5570" si="251">C5507&amp;"|"&amp;D5507&amp;"|"&amp;E5507&amp;"|"&amp;F5507</f>
        <v>|||</v>
      </c>
      <c r="H5507" s="835">
        <f t="shared" si="250"/>
        <v>31</v>
      </c>
    </row>
    <row r="5508" spans="2:8">
      <c r="B5508" s="834" t="str">
        <f t="shared" si="251"/>
        <v>|||</v>
      </c>
      <c r="H5508" s="835">
        <f t="shared" ref="H5508:H5571" si="252">EOMONTH(L5508,0)</f>
        <v>31</v>
      </c>
    </row>
    <row r="5509" spans="2:8">
      <c r="B5509" s="834" t="str">
        <f t="shared" si="251"/>
        <v>|||</v>
      </c>
      <c r="H5509" s="835">
        <f t="shared" si="252"/>
        <v>31</v>
      </c>
    </row>
    <row r="5510" spans="2:8">
      <c r="B5510" s="834" t="str">
        <f t="shared" si="251"/>
        <v>|||</v>
      </c>
      <c r="H5510" s="835">
        <f t="shared" si="252"/>
        <v>31</v>
      </c>
    </row>
    <row r="5511" spans="2:8">
      <c r="B5511" s="834" t="str">
        <f t="shared" si="251"/>
        <v>|||</v>
      </c>
      <c r="H5511" s="835">
        <f t="shared" si="252"/>
        <v>31</v>
      </c>
    </row>
    <row r="5512" spans="2:8">
      <c r="B5512" s="834" t="str">
        <f t="shared" si="251"/>
        <v>|||</v>
      </c>
      <c r="H5512" s="835">
        <f t="shared" si="252"/>
        <v>31</v>
      </c>
    </row>
    <row r="5513" spans="2:8">
      <c r="B5513" s="834" t="str">
        <f t="shared" si="251"/>
        <v>|||</v>
      </c>
      <c r="H5513" s="835">
        <f t="shared" si="252"/>
        <v>31</v>
      </c>
    </row>
    <row r="5514" spans="2:8">
      <c r="B5514" s="834" t="str">
        <f t="shared" si="251"/>
        <v>|||</v>
      </c>
      <c r="H5514" s="835">
        <f t="shared" si="252"/>
        <v>31</v>
      </c>
    </row>
    <row r="5515" spans="2:8">
      <c r="B5515" s="834" t="str">
        <f t="shared" si="251"/>
        <v>|||</v>
      </c>
      <c r="H5515" s="835">
        <f t="shared" si="252"/>
        <v>31</v>
      </c>
    </row>
    <row r="5516" spans="2:8">
      <c r="B5516" s="834" t="str">
        <f t="shared" si="251"/>
        <v>|||</v>
      </c>
      <c r="H5516" s="835">
        <f t="shared" si="252"/>
        <v>31</v>
      </c>
    </row>
    <row r="5517" spans="2:8">
      <c r="B5517" s="834" t="str">
        <f t="shared" si="251"/>
        <v>|||</v>
      </c>
      <c r="H5517" s="835">
        <f t="shared" si="252"/>
        <v>31</v>
      </c>
    </row>
    <row r="5518" spans="2:8">
      <c r="B5518" s="834" t="str">
        <f t="shared" si="251"/>
        <v>|||</v>
      </c>
      <c r="H5518" s="835">
        <f t="shared" si="252"/>
        <v>31</v>
      </c>
    </row>
    <row r="5519" spans="2:8">
      <c r="B5519" s="834" t="str">
        <f t="shared" si="251"/>
        <v>|||</v>
      </c>
      <c r="H5519" s="835">
        <f t="shared" si="252"/>
        <v>31</v>
      </c>
    </row>
    <row r="5520" spans="2:8">
      <c r="B5520" s="834" t="str">
        <f t="shared" si="251"/>
        <v>|||</v>
      </c>
      <c r="H5520" s="835">
        <f t="shared" si="252"/>
        <v>31</v>
      </c>
    </row>
    <row r="5521" spans="2:8">
      <c r="B5521" s="834" t="str">
        <f t="shared" si="251"/>
        <v>|||</v>
      </c>
      <c r="H5521" s="835">
        <f t="shared" si="252"/>
        <v>31</v>
      </c>
    </row>
    <row r="5522" spans="2:8">
      <c r="B5522" s="834" t="str">
        <f t="shared" si="251"/>
        <v>|||</v>
      </c>
      <c r="H5522" s="835">
        <f t="shared" si="252"/>
        <v>31</v>
      </c>
    </row>
    <row r="5523" spans="2:8">
      <c r="B5523" s="834" t="str">
        <f t="shared" si="251"/>
        <v>|||</v>
      </c>
      <c r="H5523" s="835">
        <f t="shared" si="252"/>
        <v>31</v>
      </c>
    </row>
    <row r="5524" spans="2:8">
      <c r="B5524" s="834" t="str">
        <f t="shared" si="251"/>
        <v>|||</v>
      </c>
      <c r="H5524" s="835">
        <f t="shared" si="252"/>
        <v>31</v>
      </c>
    </row>
    <row r="5525" spans="2:8">
      <c r="B5525" s="834" t="str">
        <f t="shared" si="251"/>
        <v>|||</v>
      </c>
      <c r="H5525" s="835">
        <f t="shared" si="252"/>
        <v>31</v>
      </c>
    </row>
    <row r="5526" spans="2:8">
      <c r="B5526" s="834" t="str">
        <f t="shared" si="251"/>
        <v>|||</v>
      </c>
      <c r="H5526" s="835">
        <f t="shared" si="252"/>
        <v>31</v>
      </c>
    </row>
    <row r="5527" spans="2:8">
      <c r="B5527" s="834" t="str">
        <f t="shared" si="251"/>
        <v>|||</v>
      </c>
      <c r="H5527" s="835">
        <f t="shared" si="252"/>
        <v>31</v>
      </c>
    </row>
    <row r="5528" spans="2:8">
      <c r="B5528" s="834" t="str">
        <f t="shared" si="251"/>
        <v>|||</v>
      </c>
      <c r="H5528" s="835">
        <f t="shared" si="252"/>
        <v>31</v>
      </c>
    </row>
    <row r="5529" spans="2:8">
      <c r="B5529" s="834" t="str">
        <f t="shared" si="251"/>
        <v>|||</v>
      </c>
      <c r="H5529" s="835">
        <f t="shared" si="252"/>
        <v>31</v>
      </c>
    </row>
    <row r="5530" spans="2:8">
      <c r="B5530" s="834" t="str">
        <f t="shared" si="251"/>
        <v>|||</v>
      </c>
      <c r="H5530" s="835">
        <f t="shared" si="252"/>
        <v>31</v>
      </c>
    </row>
    <row r="5531" spans="2:8">
      <c r="B5531" s="834" t="str">
        <f t="shared" si="251"/>
        <v>|||</v>
      </c>
      <c r="H5531" s="835">
        <f t="shared" si="252"/>
        <v>31</v>
      </c>
    </row>
    <row r="5532" spans="2:8">
      <c r="B5532" s="834" t="str">
        <f t="shared" si="251"/>
        <v>|||</v>
      </c>
      <c r="H5532" s="835">
        <f t="shared" si="252"/>
        <v>31</v>
      </c>
    </row>
    <row r="5533" spans="2:8">
      <c r="B5533" s="834" t="str">
        <f t="shared" si="251"/>
        <v>|||</v>
      </c>
      <c r="H5533" s="835">
        <f t="shared" si="252"/>
        <v>31</v>
      </c>
    </row>
    <row r="5534" spans="2:8">
      <c r="B5534" s="834" t="str">
        <f t="shared" si="251"/>
        <v>|||</v>
      </c>
      <c r="H5534" s="835">
        <f t="shared" si="252"/>
        <v>31</v>
      </c>
    </row>
    <row r="5535" spans="2:8">
      <c r="B5535" s="834" t="str">
        <f t="shared" si="251"/>
        <v>|||</v>
      </c>
      <c r="H5535" s="835">
        <f t="shared" si="252"/>
        <v>31</v>
      </c>
    </row>
    <row r="5536" spans="2:8">
      <c r="B5536" s="834" t="str">
        <f t="shared" si="251"/>
        <v>|||</v>
      </c>
      <c r="H5536" s="835">
        <f t="shared" si="252"/>
        <v>31</v>
      </c>
    </row>
    <row r="5537" spans="2:8">
      <c r="B5537" s="834" t="str">
        <f t="shared" si="251"/>
        <v>|||</v>
      </c>
      <c r="H5537" s="835">
        <f t="shared" si="252"/>
        <v>31</v>
      </c>
    </row>
    <row r="5538" spans="2:8">
      <c r="B5538" s="834" t="str">
        <f t="shared" si="251"/>
        <v>|||</v>
      </c>
      <c r="H5538" s="835">
        <f t="shared" si="252"/>
        <v>31</v>
      </c>
    </row>
    <row r="5539" spans="2:8">
      <c r="B5539" s="834" t="str">
        <f t="shared" si="251"/>
        <v>|||</v>
      </c>
      <c r="H5539" s="835">
        <f t="shared" si="252"/>
        <v>31</v>
      </c>
    </row>
    <row r="5540" spans="2:8">
      <c r="B5540" s="834" t="str">
        <f t="shared" si="251"/>
        <v>|||</v>
      </c>
      <c r="H5540" s="835">
        <f t="shared" si="252"/>
        <v>31</v>
      </c>
    </row>
    <row r="5541" spans="2:8">
      <c r="B5541" s="834" t="str">
        <f t="shared" si="251"/>
        <v>|||</v>
      </c>
      <c r="H5541" s="835">
        <f t="shared" si="252"/>
        <v>31</v>
      </c>
    </row>
    <row r="5542" spans="2:8">
      <c r="B5542" s="834" t="str">
        <f t="shared" si="251"/>
        <v>|||</v>
      </c>
      <c r="H5542" s="835">
        <f t="shared" si="252"/>
        <v>31</v>
      </c>
    </row>
    <row r="5543" spans="2:8">
      <c r="B5543" s="834" t="str">
        <f t="shared" si="251"/>
        <v>|||</v>
      </c>
      <c r="H5543" s="835">
        <f t="shared" si="252"/>
        <v>31</v>
      </c>
    </row>
    <row r="5544" spans="2:8">
      <c r="B5544" s="834" t="str">
        <f t="shared" si="251"/>
        <v>|||</v>
      </c>
      <c r="H5544" s="835">
        <f t="shared" si="252"/>
        <v>31</v>
      </c>
    </row>
    <row r="5545" spans="2:8">
      <c r="B5545" s="834" t="str">
        <f t="shared" si="251"/>
        <v>|||</v>
      </c>
      <c r="H5545" s="835">
        <f t="shared" si="252"/>
        <v>31</v>
      </c>
    </row>
    <row r="5546" spans="2:8">
      <c r="B5546" s="834" t="str">
        <f t="shared" si="251"/>
        <v>|||</v>
      </c>
      <c r="H5546" s="835">
        <f t="shared" si="252"/>
        <v>31</v>
      </c>
    </row>
    <row r="5547" spans="2:8">
      <c r="B5547" s="834" t="str">
        <f t="shared" si="251"/>
        <v>|||</v>
      </c>
      <c r="H5547" s="835">
        <f t="shared" si="252"/>
        <v>31</v>
      </c>
    </row>
    <row r="5548" spans="2:8">
      <c r="B5548" s="834" t="str">
        <f t="shared" si="251"/>
        <v>|||</v>
      </c>
      <c r="H5548" s="835">
        <f t="shared" si="252"/>
        <v>31</v>
      </c>
    </row>
    <row r="5549" spans="2:8">
      <c r="B5549" s="834" t="str">
        <f t="shared" si="251"/>
        <v>|||</v>
      </c>
      <c r="H5549" s="835">
        <f t="shared" si="252"/>
        <v>31</v>
      </c>
    </row>
    <row r="5550" spans="2:8">
      <c r="B5550" s="834" t="str">
        <f t="shared" si="251"/>
        <v>|||</v>
      </c>
      <c r="H5550" s="835">
        <f t="shared" si="252"/>
        <v>31</v>
      </c>
    </row>
    <row r="5551" spans="2:8">
      <c r="B5551" s="834" t="str">
        <f t="shared" si="251"/>
        <v>|||</v>
      </c>
      <c r="H5551" s="835">
        <f t="shared" si="252"/>
        <v>31</v>
      </c>
    </row>
    <row r="5552" spans="2:8">
      <c r="B5552" s="834" t="str">
        <f t="shared" si="251"/>
        <v>|||</v>
      </c>
      <c r="H5552" s="835">
        <f t="shared" si="252"/>
        <v>31</v>
      </c>
    </row>
    <row r="5553" spans="2:8">
      <c r="B5553" s="834" t="str">
        <f t="shared" si="251"/>
        <v>|||</v>
      </c>
      <c r="H5553" s="835">
        <f t="shared" si="252"/>
        <v>31</v>
      </c>
    </row>
    <row r="5554" spans="2:8">
      <c r="B5554" s="834" t="str">
        <f t="shared" si="251"/>
        <v>|||</v>
      </c>
      <c r="H5554" s="835">
        <f t="shared" si="252"/>
        <v>31</v>
      </c>
    </row>
    <row r="5555" spans="2:8">
      <c r="B5555" s="834" t="str">
        <f t="shared" si="251"/>
        <v>|||</v>
      </c>
      <c r="H5555" s="835">
        <f t="shared" si="252"/>
        <v>31</v>
      </c>
    </row>
    <row r="5556" spans="2:8">
      <c r="B5556" s="834" t="str">
        <f t="shared" si="251"/>
        <v>|||</v>
      </c>
      <c r="H5556" s="835">
        <f t="shared" si="252"/>
        <v>31</v>
      </c>
    </row>
    <row r="5557" spans="2:8">
      <c r="B5557" s="834" t="str">
        <f t="shared" si="251"/>
        <v>|||</v>
      </c>
      <c r="H5557" s="835">
        <f t="shared" si="252"/>
        <v>31</v>
      </c>
    </row>
    <row r="5558" spans="2:8">
      <c r="B5558" s="834" t="str">
        <f t="shared" si="251"/>
        <v>|||</v>
      </c>
      <c r="H5558" s="835">
        <f t="shared" si="252"/>
        <v>31</v>
      </c>
    </row>
    <row r="5559" spans="2:8">
      <c r="B5559" s="834" t="str">
        <f t="shared" si="251"/>
        <v>|||</v>
      </c>
      <c r="H5559" s="835">
        <f t="shared" si="252"/>
        <v>31</v>
      </c>
    </row>
    <row r="5560" spans="2:8">
      <c r="B5560" s="834" t="str">
        <f t="shared" si="251"/>
        <v>|||</v>
      </c>
      <c r="H5560" s="835">
        <f t="shared" si="252"/>
        <v>31</v>
      </c>
    </row>
    <row r="5561" spans="2:8">
      <c r="B5561" s="834" t="str">
        <f t="shared" si="251"/>
        <v>|||</v>
      </c>
      <c r="H5561" s="835">
        <f t="shared" si="252"/>
        <v>31</v>
      </c>
    </row>
    <row r="5562" spans="2:8">
      <c r="B5562" s="834" t="str">
        <f t="shared" si="251"/>
        <v>|||</v>
      </c>
      <c r="H5562" s="835">
        <f t="shared" si="252"/>
        <v>31</v>
      </c>
    </row>
    <row r="5563" spans="2:8">
      <c r="B5563" s="834" t="str">
        <f t="shared" si="251"/>
        <v>|||</v>
      </c>
      <c r="H5563" s="835">
        <f t="shared" si="252"/>
        <v>31</v>
      </c>
    </row>
    <row r="5564" spans="2:8">
      <c r="B5564" s="834" t="str">
        <f t="shared" si="251"/>
        <v>|||</v>
      </c>
      <c r="H5564" s="835">
        <f t="shared" si="252"/>
        <v>31</v>
      </c>
    </row>
    <row r="5565" spans="2:8">
      <c r="B5565" s="834" t="str">
        <f t="shared" si="251"/>
        <v>|||</v>
      </c>
      <c r="H5565" s="835">
        <f t="shared" si="252"/>
        <v>31</v>
      </c>
    </row>
    <row r="5566" spans="2:8">
      <c r="B5566" s="834" t="str">
        <f t="shared" si="251"/>
        <v>|||</v>
      </c>
      <c r="H5566" s="835">
        <f t="shared" si="252"/>
        <v>31</v>
      </c>
    </row>
    <row r="5567" spans="2:8">
      <c r="B5567" s="834" t="str">
        <f t="shared" si="251"/>
        <v>|||</v>
      </c>
      <c r="H5567" s="835">
        <f t="shared" si="252"/>
        <v>31</v>
      </c>
    </row>
    <row r="5568" spans="2:8">
      <c r="B5568" s="834" t="str">
        <f t="shared" si="251"/>
        <v>|||</v>
      </c>
      <c r="H5568" s="835">
        <f t="shared" si="252"/>
        <v>31</v>
      </c>
    </row>
    <row r="5569" spans="2:8">
      <c r="B5569" s="834" t="str">
        <f t="shared" si="251"/>
        <v>|||</v>
      </c>
      <c r="H5569" s="835">
        <f t="shared" si="252"/>
        <v>31</v>
      </c>
    </row>
    <row r="5570" spans="2:8">
      <c r="B5570" s="834" t="str">
        <f t="shared" si="251"/>
        <v>|||</v>
      </c>
      <c r="H5570" s="835">
        <f t="shared" si="252"/>
        <v>31</v>
      </c>
    </row>
    <row r="5571" spans="2:8">
      <c r="B5571" s="834" t="str">
        <f t="shared" ref="B5571:B5634" si="253">C5571&amp;"|"&amp;D5571&amp;"|"&amp;E5571&amp;"|"&amp;F5571</f>
        <v>|||</v>
      </c>
      <c r="H5571" s="835">
        <f t="shared" si="252"/>
        <v>31</v>
      </c>
    </row>
    <row r="5572" spans="2:8">
      <c r="B5572" s="834" t="str">
        <f t="shared" si="253"/>
        <v>|||</v>
      </c>
      <c r="H5572" s="835">
        <f t="shared" ref="H5572:H5635" si="254">EOMONTH(L5572,0)</f>
        <v>31</v>
      </c>
    </row>
    <row r="5573" spans="2:8">
      <c r="B5573" s="834" t="str">
        <f t="shared" si="253"/>
        <v>|||</v>
      </c>
      <c r="H5573" s="835">
        <f t="shared" si="254"/>
        <v>31</v>
      </c>
    </row>
    <row r="5574" spans="2:8">
      <c r="B5574" s="834" t="str">
        <f t="shared" si="253"/>
        <v>|||</v>
      </c>
      <c r="H5574" s="835">
        <f t="shared" si="254"/>
        <v>31</v>
      </c>
    </row>
    <row r="5575" spans="2:8">
      <c r="B5575" s="834" t="str">
        <f t="shared" si="253"/>
        <v>|||</v>
      </c>
      <c r="H5575" s="835">
        <f t="shared" si="254"/>
        <v>31</v>
      </c>
    </row>
    <row r="5576" spans="2:8">
      <c r="B5576" s="834" t="str">
        <f t="shared" si="253"/>
        <v>|||</v>
      </c>
      <c r="H5576" s="835">
        <f t="shared" si="254"/>
        <v>31</v>
      </c>
    </row>
    <row r="5577" spans="2:8">
      <c r="B5577" s="834" t="str">
        <f t="shared" si="253"/>
        <v>|||</v>
      </c>
      <c r="H5577" s="835">
        <f t="shared" si="254"/>
        <v>31</v>
      </c>
    </row>
    <row r="5578" spans="2:8">
      <c r="B5578" s="834" t="str">
        <f t="shared" si="253"/>
        <v>|||</v>
      </c>
      <c r="H5578" s="835">
        <f t="shared" si="254"/>
        <v>31</v>
      </c>
    </row>
    <row r="5579" spans="2:8">
      <c r="B5579" s="834" t="str">
        <f t="shared" si="253"/>
        <v>|||</v>
      </c>
      <c r="H5579" s="835">
        <f t="shared" si="254"/>
        <v>31</v>
      </c>
    </row>
    <row r="5580" spans="2:8">
      <c r="B5580" s="834" t="str">
        <f t="shared" si="253"/>
        <v>|||</v>
      </c>
      <c r="H5580" s="835">
        <f t="shared" si="254"/>
        <v>31</v>
      </c>
    </row>
    <row r="5581" spans="2:8">
      <c r="B5581" s="834" t="str">
        <f t="shared" si="253"/>
        <v>|||</v>
      </c>
      <c r="H5581" s="835">
        <f t="shared" si="254"/>
        <v>31</v>
      </c>
    </row>
    <row r="5582" spans="2:8">
      <c r="B5582" s="834" t="str">
        <f t="shared" si="253"/>
        <v>|||</v>
      </c>
      <c r="H5582" s="835">
        <f t="shared" si="254"/>
        <v>31</v>
      </c>
    </row>
    <row r="5583" spans="2:8">
      <c r="B5583" s="834" t="str">
        <f t="shared" si="253"/>
        <v>|||</v>
      </c>
      <c r="H5583" s="835">
        <f t="shared" si="254"/>
        <v>31</v>
      </c>
    </row>
    <row r="5584" spans="2:8">
      <c r="B5584" s="834" t="str">
        <f t="shared" si="253"/>
        <v>|||</v>
      </c>
      <c r="H5584" s="835">
        <f t="shared" si="254"/>
        <v>31</v>
      </c>
    </row>
    <row r="5585" spans="2:8">
      <c r="B5585" s="834" t="str">
        <f t="shared" si="253"/>
        <v>|||</v>
      </c>
      <c r="H5585" s="835">
        <f t="shared" si="254"/>
        <v>31</v>
      </c>
    </row>
    <row r="5586" spans="2:8">
      <c r="B5586" s="834" t="str">
        <f t="shared" si="253"/>
        <v>|||</v>
      </c>
      <c r="H5586" s="835">
        <f t="shared" si="254"/>
        <v>31</v>
      </c>
    </row>
    <row r="5587" spans="2:8">
      <c r="B5587" s="834" t="str">
        <f t="shared" si="253"/>
        <v>|||</v>
      </c>
      <c r="H5587" s="835">
        <f t="shared" si="254"/>
        <v>31</v>
      </c>
    </row>
    <row r="5588" spans="2:8">
      <c r="B5588" s="834" t="str">
        <f t="shared" si="253"/>
        <v>|||</v>
      </c>
      <c r="H5588" s="835">
        <f t="shared" si="254"/>
        <v>31</v>
      </c>
    </row>
    <row r="5589" spans="2:8">
      <c r="B5589" s="834" t="str">
        <f t="shared" si="253"/>
        <v>|||</v>
      </c>
      <c r="H5589" s="835">
        <f t="shared" si="254"/>
        <v>31</v>
      </c>
    </row>
    <row r="5590" spans="2:8">
      <c r="B5590" s="834" t="str">
        <f t="shared" si="253"/>
        <v>|||</v>
      </c>
      <c r="H5590" s="835">
        <f t="shared" si="254"/>
        <v>31</v>
      </c>
    </row>
    <row r="5591" spans="2:8">
      <c r="B5591" s="834" t="str">
        <f t="shared" si="253"/>
        <v>|||</v>
      </c>
      <c r="H5591" s="835">
        <f t="shared" si="254"/>
        <v>31</v>
      </c>
    </row>
    <row r="5592" spans="2:8">
      <c r="B5592" s="834" t="str">
        <f t="shared" si="253"/>
        <v>|||</v>
      </c>
      <c r="H5592" s="835">
        <f t="shared" si="254"/>
        <v>31</v>
      </c>
    </row>
    <row r="5593" spans="2:8">
      <c r="B5593" s="834" t="str">
        <f t="shared" si="253"/>
        <v>|||</v>
      </c>
      <c r="H5593" s="835">
        <f t="shared" si="254"/>
        <v>31</v>
      </c>
    </row>
    <row r="5594" spans="2:8">
      <c r="B5594" s="834" t="str">
        <f t="shared" si="253"/>
        <v>|||</v>
      </c>
      <c r="H5594" s="835">
        <f t="shared" si="254"/>
        <v>31</v>
      </c>
    </row>
    <row r="5595" spans="2:8">
      <c r="B5595" s="834" t="str">
        <f t="shared" si="253"/>
        <v>|||</v>
      </c>
      <c r="H5595" s="835">
        <f t="shared" si="254"/>
        <v>31</v>
      </c>
    </row>
    <row r="5596" spans="2:8">
      <c r="B5596" s="834" t="str">
        <f t="shared" si="253"/>
        <v>|||</v>
      </c>
      <c r="H5596" s="835">
        <f t="shared" si="254"/>
        <v>31</v>
      </c>
    </row>
    <row r="5597" spans="2:8">
      <c r="B5597" s="834" t="str">
        <f t="shared" si="253"/>
        <v>|||</v>
      </c>
      <c r="H5597" s="835">
        <f t="shared" si="254"/>
        <v>31</v>
      </c>
    </row>
    <row r="5598" spans="2:8">
      <c r="B5598" s="834" t="str">
        <f t="shared" si="253"/>
        <v>|||</v>
      </c>
      <c r="H5598" s="835">
        <f t="shared" si="254"/>
        <v>31</v>
      </c>
    </row>
    <row r="5599" spans="2:8">
      <c r="B5599" s="834" t="str">
        <f t="shared" si="253"/>
        <v>|||</v>
      </c>
      <c r="H5599" s="835">
        <f t="shared" si="254"/>
        <v>31</v>
      </c>
    </row>
    <row r="5600" spans="2:8">
      <c r="B5600" s="834" t="str">
        <f t="shared" si="253"/>
        <v>|||</v>
      </c>
      <c r="H5600" s="835">
        <f t="shared" si="254"/>
        <v>31</v>
      </c>
    </row>
    <row r="5601" spans="2:8">
      <c r="B5601" s="834" t="str">
        <f t="shared" si="253"/>
        <v>|||</v>
      </c>
      <c r="H5601" s="835">
        <f t="shared" si="254"/>
        <v>31</v>
      </c>
    </row>
    <row r="5602" spans="2:8">
      <c r="B5602" s="834" t="str">
        <f t="shared" si="253"/>
        <v>|||</v>
      </c>
      <c r="H5602" s="835">
        <f t="shared" si="254"/>
        <v>31</v>
      </c>
    </row>
    <row r="5603" spans="2:8">
      <c r="B5603" s="834" t="str">
        <f t="shared" si="253"/>
        <v>|||</v>
      </c>
      <c r="H5603" s="835">
        <f t="shared" si="254"/>
        <v>31</v>
      </c>
    </row>
    <row r="5604" spans="2:8">
      <c r="B5604" s="834" t="str">
        <f t="shared" si="253"/>
        <v>|||</v>
      </c>
      <c r="H5604" s="835">
        <f t="shared" si="254"/>
        <v>31</v>
      </c>
    </row>
    <row r="5605" spans="2:8">
      <c r="B5605" s="834" t="str">
        <f t="shared" si="253"/>
        <v>|||</v>
      </c>
      <c r="H5605" s="835">
        <f t="shared" si="254"/>
        <v>31</v>
      </c>
    </row>
    <row r="5606" spans="2:8">
      <c r="B5606" s="834" t="str">
        <f t="shared" si="253"/>
        <v>|||</v>
      </c>
      <c r="H5606" s="835">
        <f t="shared" si="254"/>
        <v>31</v>
      </c>
    </row>
    <row r="5607" spans="2:8">
      <c r="B5607" s="834" t="str">
        <f t="shared" si="253"/>
        <v>|||</v>
      </c>
      <c r="H5607" s="835">
        <f t="shared" si="254"/>
        <v>31</v>
      </c>
    </row>
    <row r="5608" spans="2:8">
      <c r="B5608" s="834" t="str">
        <f t="shared" si="253"/>
        <v>|||</v>
      </c>
      <c r="H5608" s="835">
        <f t="shared" si="254"/>
        <v>31</v>
      </c>
    </row>
    <row r="5609" spans="2:8">
      <c r="B5609" s="834" t="str">
        <f t="shared" si="253"/>
        <v>|||</v>
      </c>
      <c r="H5609" s="835">
        <f t="shared" si="254"/>
        <v>31</v>
      </c>
    </row>
    <row r="5610" spans="2:8">
      <c r="B5610" s="834" t="str">
        <f t="shared" si="253"/>
        <v>|||</v>
      </c>
      <c r="H5610" s="835">
        <f t="shared" si="254"/>
        <v>31</v>
      </c>
    </row>
    <row r="5611" spans="2:8">
      <c r="B5611" s="834" t="str">
        <f t="shared" si="253"/>
        <v>|||</v>
      </c>
      <c r="H5611" s="835">
        <f t="shared" si="254"/>
        <v>31</v>
      </c>
    </row>
    <row r="5612" spans="2:8">
      <c r="B5612" s="834" t="str">
        <f t="shared" si="253"/>
        <v>|||</v>
      </c>
      <c r="H5612" s="835">
        <f t="shared" si="254"/>
        <v>31</v>
      </c>
    </row>
    <row r="5613" spans="2:8">
      <c r="B5613" s="834" t="str">
        <f t="shared" si="253"/>
        <v>|||</v>
      </c>
      <c r="H5613" s="835">
        <f t="shared" si="254"/>
        <v>31</v>
      </c>
    </row>
    <row r="5614" spans="2:8">
      <c r="B5614" s="834" t="str">
        <f t="shared" si="253"/>
        <v>|||</v>
      </c>
      <c r="H5614" s="835">
        <f t="shared" si="254"/>
        <v>31</v>
      </c>
    </row>
    <row r="5615" spans="2:8">
      <c r="B5615" s="834" t="str">
        <f t="shared" si="253"/>
        <v>|||</v>
      </c>
      <c r="H5615" s="835">
        <f t="shared" si="254"/>
        <v>31</v>
      </c>
    </row>
    <row r="5616" spans="2:8">
      <c r="B5616" s="834" t="str">
        <f t="shared" si="253"/>
        <v>|||</v>
      </c>
      <c r="H5616" s="835">
        <f t="shared" si="254"/>
        <v>31</v>
      </c>
    </row>
    <row r="5617" spans="2:8">
      <c r="B5617" s="834" t="str">
        <f t="shared" si="253"/>
        <v>|||</v>
      </c>
      <c r="H5617" s="835">
        <f t="shared" si="254"/>
        <v>31</v>
      </c>
    </row>
    <row r="5618" spans="2:8">
      <c r="B5618" s="834" t="str">
        <f t="shared" si="253"/>
        <v>|||</v>
      </c>
      <c r="H5618" s="835">
        <f t="shared" si="254"/>
        <v>31</v>
      </c>
    </row>
    <row r="5619" spans="2:8">
      <c r="B5619" s="834" t="str">
        <f t="shared" si="253"/>
        <v>|||</v>
      </c>
      <c r="H5619" s="835">
        <f t="shared" si="254"/>
        <v>31</v>
      </c>
    </row>
    <row r="5620" spans="2:8">
      <c r="B5620" s="834" t="str">
        <f t="shared" si="253"/>
        <v>|||</v>
      </c>
      <c r="H5620" s="835">
        <f t="shared" si="254"/>
        <v>31</v>
      </c>
    </row>
    <row r="5621" spans="2:8">
      <c r="B5621" s="834" t="str">
        <f t="shared" si="253"/>
        <v>|||</v>
      </c>
      <c r="H5621" s="835">
        <f t="shared" si="254"/>
        <v>31</v>
      </c>
    </row>
    <row r="5622" spans="2:8">
      <c r="B5622" s="834" t="str">
        <f t="shared" si="253"/>
        <v>|||</v>
      </c>
      <c r="H5622" s="835">
        <f t="shared" si="254"/>
        <v>31</v>
      </c>
    </row>
    <row r="5623" spans="2:8">
      <c r="B5623" s="834" t="str">
        <f t="shared" si="253"/>
        <v>|||</v>
      </c>
      <c r="H5623" s="835">
        <f t="shared" si="254"/>
        <v>31</v>
      </c>
    </row>
    <row r="5624" spans="2:8">
      <c r="B5624" s="834" t="str">
        <f t="shared" si="253"/>
        <v>|||</v>
      </c>
      <c r="H5624" s="835">
        <f t="shared" si="254"/>
        <v>31</v>
      </c>
    </row>
    <row r="5625" spans="2:8">
      <c r="B5625" s="834" t="str">
        <f t="shared" si="253"/>
        <v>|||</v>
      </c>
      <c r="H5625" s="835">
        <f t="shared" si="254"/>
        <v>31</v>
      </c>
    </row>
    <row r="5626" spans="2:8">
      <c r="B5626" s="834" t="str">
        <f t="shared" si="253"/>
        <v>|||</v>
      </c>
      <c r="H5626" s="835">
        <f t="shared" si="254"/>
        <v>31</v>
      </c>
    </row>
    <row r="5627" spans="2:8">
      <c r="B5627" s="834" t="str">
        <f t="shared" si="253"/>
        <v>|||</v>
      </c>
      <c r="H5627" s="835">
        <f t="shared" si="254"/>
        <v>31</v>
      </c>
    </row>
    <row r="5628" spans="2:8">
      <c r="B5628" s="834" t="str">
        <f t="shared" si="253"/>
        <v>|||</v>
      </c>
      <c r="H5628" s="835">
        <f t="shared" si="254"/>
        <v>31</v>
      </c>
    </row>
    <row r="5629" spans="2:8">
      <c r="B5629" s="834" t="str">
        <f t="shared" si="253"/>
        <v>|||</v>
      </c>
      <c r="H5629" s="835">
        <f t="shared" si="254"/>
        <v>31</v>
      </c>
    </row>
    <row r="5630" spans="2:8">
      <c r="B5630" s="834" t="str">
        <f t="shared" si="253"/>
        <v>|||</v>
      </c>
      <c r="H5630" s="835">
        <f t="shared" si="254"/>
        <v>31</v>
      </c>
    </row>
    <row r="5631" spans="2:8">
      <c r="B5631" s="834" t="str">
        <f t="shared" si="253"/>
        <v>|||</v>
      </c>
      <c r="H5631" s="835">
        <f t="shared" si="254"/>
        <v>31</v>
      </c>
    </row>
    <row r="5632" spans="2:8">
      <c r="B5632" s="834" t="str">
        <f t="shared" si="253"/>
        <v>|||</v>
      </c>
      <c r="H5632" s="835">
        <f t="shared" si="254"/>
        <v>31</v>
      </c>
    </row>
    <row r="5633" spans="2:8">
      <c r="B5633" s="834" t="str">
        <f t="shared" si="253"/>
        <v>|||</v>
      </c>
      <c r="H5633" s="835">
        <f t="shared" si="254"/>
        <v>31</v>
      </c>
    </row>
    <row r="5634" spans="2:8">
      <c r="B5634" s="834" t="str">
        <f t="shared" si="253"/>
        <v>|||</v>
      </c>
      <c r="H5634" s="835">
        <f t="shared" si="254"/>
        <v>31</v>
      </c>
    </row>
    <row r="5635" spans="2:8">
      <c r="B5635" s="834" t="str">
        <f t="shared" ref="B5635:B5698" si="255">C5635&amp;"|"&amp;D5635&amp;"|"&amp;E5635&amp;"|"&amp;F5635</f>
        <v>|||</v>
      </c>
      <c r="H5635" s="835">
        <f t="shared" si="254"/>
        <v>31</v>
      </c>
    </row>
    <row r="5636" spans="2:8">
      <c r="B5636" s="834" t="str">
        <f t="shared" si="255"/>
        <v>|||</v>
      </c>
      <c r="H5636" s="835">
        <f t="shared" ref="H5636:H5699" si="256">EOMONTH(L5636,0)</f>
        <v>31</v>
      </c>
    </row>
    <row r="5637" spans="2:8">
      <c r="B5637" s="834" t="str">
        <f t="shared" si="255"/>
        <v>|||</v>
      </c>
      <c r="H5637" s="835">
        <f t="shared" si="256"/>
        <v>31</v>
      </c>
    </row>
    <row r="5638" spans="2:8">
      <c r="B5638" s="834" t="str">
        <f t="shared" si="255"/>
        <v>|||</v>
      </c>
      <c r="H5638" s="835">
        <f t="shared" si="256"/>
        <v>31</v>
      </c>
    </row>
    <row r="5639" spans="2:8">
      <c r="B5639" s="834" t="str">
        <f t="shared" si="255"/>
        <v>|||</v>
      </c>
      <c r="H5639" s="835">
        <f t="shared" si="256"/>
        <v>31</v>
      </c>
    </row>
    <row r="5640" spans="2:8">
      <c r="B5640" s="834" t="str">
        <f t="shared" si="255"/>
        <v>|||</v>
      </c>
      <c r="H5640" s="835">
        <f t="shared" si="256"/>
        <v>31</v>
      </c>
    </row>
    <row r="5641" spans="2:8">
      <c r="B5641" s="834" t="str">
        <f t="shared" si="255"/>
        <v>|||</v>
      </c>
      <c r="H5641" s="835">
        <f t="shared" si="256"/>
        <v>31</v>
      </c>
    </row>
    <row r="5642" spans="2:8">
      <c r="B5642" s="834" t="str">
        <f t="shared" si="255"/>
        <v>|||</v>
      </c>
      <c r="H5642" s="835">
        <f t="shared" si="256"/>
        <v>31</v>
      </c>
    </row>
    <row r="5643" spans="2:8">
      <c r="B5643" s="834" t="str">
        <f t="shared" si="255"/>
        <v>|||</v>
      </c>
      <c r="H5643" s="835">
        <f t="shared" si="256"/>
        <v>31</v>
      </c>
    </row>
    <row r="5644" spans="2:8">
      <c r="B5644" s="834" t="str">
        <f t="shared" si="255"/>
        <v>|||</v>
      </c>
      <c r="H5644" s="835">
        <f t="shared" si="256"/>
        <v>31</v>
      </c>
    </row>
    <row r="5645" spans="2:8">
      <c r="B5645" s="834" t="str">
        <f t="shared" si="255"/>
        <v>|||</v>
      </c>
      <c r="H5645" s="835">
        <f t="shared" si="256"/>
        <v>31</v>
      </c>
    </row>
    <row r="5646" spans="2:8">
      <c r="B5646" s="834" t="str">
        <f t="shared" si="255"/>
        <v>|||</v>
      </c>
      <c r="H5646" s="835">
        <f t="shared" si="256"/>
        <v>31</v>
      </c>
    </row>
    <row r="5647" spans="2:8">
      <c r="B5647" s="834" t="str">
        <f t="shared" si="255"/>
        <v>|||</v>
      </c>
      <c r="H5647" s="835">
        <f t="shared" si="256"/>
        <v>31</v>
      </c>
    </row>
    <row r="5648" spans="2:8">
      <c r="B5648" s="834" t="str">
        <f t="shared" si="255"/>
        <v>|||</v>
      </c>
      <c r="H5648" s="835">
        <f t="shared" si="256"/>
        <v>31</v>
      </c>
    </row>
    <row r="5649" spans="2:8">
      <c r="B5649" s="834" t="str">
        <f t="shared" si="255"/>
        <v>|||</v>
      </c>
      <c r="H5649" s="835">
        <f t="shared" si="256"/>
        <v>31</v>
      </c>
    </row>
    <row r="5650" spans="2:8">
      <c r="B5650" s="834" t="str">
        <f t="shared" si="255"/>
        <v>|||</v>
      </c>
      <c r="H5650" s="835">
        <f t="shared" si="256"/>
        <v>31</v>
      </c>
    </row>
    <row r="5651" spans="2:8">
      <c r="B5651" s="834" t="str">
        <f t="shared" si="255"/>
        <v>|||</v>
      </c>
      <c r="H5651" s="835">
        <f t="shared" si="256"/>
        <v>31</v>
      </c>
    </row>
    <row r="5652" spans="2:8">
      <c r="B5652" s="834" t="str">
        <f t="shared" si="255"/>
        <v>|||</v>
      </c>
      <c r="H5652" s="835">
        <f t="shared" si="256"/>
        <v>31</v>
      </c>
    </row>
    <row r="5653" spans="2:8">
      <c r="B5653" s="834" t="str">
        <f t="shared" si="255"/>
        <v>|||</v>
      </c>
      <c r="H5653" s="835">
        <f t="shared" si="256"/>
        <v>31</v>
      </c>
    </row>
    <row r="5654" spans="2:8">
      <c r="B5654" s="834" t="str">
        <f t="shared" si="255"/>
        <v>|||</v>
      </c>
      <c r="H5654" s="835">
        <f t="shared" si="256"/>
        <v>31</v>
      </c>
    </row>
    <row r="5655" spans="2:8">
      <c r="B5655" s="834" t="str">
        <f t="shared" si="255"/>
        <v>|||</v>
      </c>
      <c r="H5655" s="835">
        <f t="shared" si="256"/>
        <v>31</v>
      </c>
    </row>
    <row r="5656" spans="2:8">
      <c r="B5656" s="834" t="str">
        <f t="shared" si="255"/>
        <v>|||</v>
      </c>
      <c r="H5656" s="835">
        <f t="shared" si="256"/>
        <v>31</v>
      </c>
    </row>
    <row r="5657" spans="2:8">
      <c r="B5657" s="834" t="str">
        <f t="shared" si="255"/>
        <v>|||</v>
      </c>
      <c r="H5657" s="835">
        <f t="shared" si="256"/>
        <v>31</v>
      </c>
    </row>
    <row r="5658" spans="2:8">
      <c r="B5658" s="834" t="str">
        <f t="shared" si="255"/>
        <v>|||</v>
      </c>
      <c r="H5658" s="835">
        <f t="shared" si="256"/>
        <v>31</v>
      </c>
    </row>
    <row r="5659" spans="2:8">
      <c r="B5659" s="834" t="str">
        <f t="shared" si="255"/>
        <v>|||</v>
      </c>
      <c r="H5659" s="835">
        <f t="shared" si="256"/>
        <v>31</v>
      </c>
    </row>
    <row r="5660" spans="2:8">
      <c r="B5660" s="834" t="str">
        <f t="shared" si="255"/>
        <v>|||</v>
      </c>
      <c r="H5660" s="835">
        <f t="shared" si="256"/>
        <v>31</v>
      </c>
    </row>
    <row r="5661" spans="2:8">
      <c r="B5661" s="834" t="str">
        <f t="shared" si="255"/>
        <v>|||</v>
      </c>
      <c r="H5661" s="835">
        <f t="shared" si="256"/>
        <v>31</v>
      </c>
    </row>
    <row r="5662" spans="2:8">
      <c r="B5662" s="834" t="str">
        <f t="shared" si="255"/>
        <v>|||</v>
      </c>
      <c r="H5662" s="835">
        <f t="shared" si="256"/>
        <v>31</v>
      </c>
    </row>
    <row r="5663" spans="2:8">
      <c r="B5663" s="834" t="str">
        <f t="shared" si="255"/>
        <v>|||</v>
      </c>
      <c r="H5663" s="835">
        <f t="shared" si="256"/>
        <v>31</v>
      </c>
    </row>
    <row r="5664" spans="2:8">
      <c r="B5664" s="834" t="str">
        <f t="shared" si="255"/>
        <v>|||</v>
      </c>
      <c r="H5664" s="835">
        <f t="shared" si="256"/>
        <v>31</v>
      </c>
    </row>
    <row r="5665" spans="2:8">
      <c r="B5665" s="834" t="str">
        <f t="shared" si="255"/>
        <v>|||</v>
      </c>
      <c r="H5665" s="835">
        <f t="shared" si="256"/>
        <v>31</v>
      </c>
    </row>
    <row r="5666" spans="2:8">
      <c r="B5666" s="834" t="str">
        <f t="shared" si="255"/>
        <v>|||</v>
      </c>
      <c r="H5666" s="835">
        <f t="shared" si="256"/>
        <v>31</v>
      </c>
    </row>
    <row r="5667" spans="2:8">
      <c r="B5667" s="834" t="str">
        <f t="shared" si="255"/>
        <v>|||</v>
      </c>
      <c r="H5667" s="835">
        <f t="shared" si="256"/>
        <v>31</v>
      </c>
    </row>
    <row r="5668" spans="2:8">
      <c r="B5668" s="834" t="str">
        <f t="shared" si="255"/>
        <v>|||</v>
      </c>
      <c r="H5668" s="835">
        <f t="shared" si="256"/>
        <v>31</v>
      </c>
    </row>
    <row r="5669" spans="2:8">
      <c r="B5669" s="834" t="str">
        <f t="shared" si="255"/>
        <v>|||</v>
      </c>
      <c r="H5669" s="835">
        <f t="shared" si="256"/>
        <v>31</v>
      </c>
    </row>
    <row r="5670" spans="2:8">
      <c r="B5670" s="834" t="str">
        <f t="shared" si="255"/>
        <v>|||</v>
      </c>
      <c r="H5670" s="835">
        <f t="shared" si="256"/>
        <v>31</v>
      </c>
    </row>
    <row r="5671" spans="2:8">
      <c r="B5671" s="834" t="str">
        <f t="shared" si="255"/>
        <v>|||</v>
      </c>
      <c r="H5671" s="835">
        <f t="shared" si="256"/>
        <v>31</v>
      </c>
    </row>
    <row r="5672" spans="2:8">
      <c r="B5672" s="834" t="str">
        <f t="shared" si="255"/>
        <v>|||</v>
      </c>
      <c r="H5672" s="835">
        <f t="shared" si="256"/>
        <v>31</v>
      </c>
    </row>
    <row r="5673" spans="2:8">
      <c r="B5673" s="834" t="str">
        <f t="shared" si="255"/>
        <v>|||</v>
      </c>
      <c r="H5673" s="835">
        <f t="shared" si="256"/>
        <v>31</v>
      </c>
    </row>
    <row r="5674" spans="2:8">
      <c r="B5674" s="834" t="str">
        <f t="shared" si="255"/>
        <v>|||</v>
      </c>
      <c r="H5674" s="835">
        <f t="shared" si="256"/>
        <v>31</v>
      </c>
    </row>
    <row r="5675" spans="2:8">
      <c r="B5675" s="834" t="str">
        <f t="shared" si="255"/>
        <v>|||</v>
      </c>
      <c r="H5675" s="835">
        <f t="shared" si="256"/>
        <v>31</v>
      </c>
    </row>
    <row r="5676" spans="2:8">
      <c r="B5676" s="834" t="str">
        <f t="shared" si="255"/>
        <v>|||</v>
      </c>
      <c r="H5676" s="835">
        <f t="shared" si="256"/>
        <v>31</v>
      </c>
    </row>
    <row r="5677" spans="2:8">
      <c r="B5677" s="834" t="str">
        <f t="shared" si="255"/>
        <v>|||</v>
      </c>
      <c r="H5677" s="835">
        <f t="shared" si="256"/>
        <v>31</v>
      </c>
    </row>
    <row r="5678" spans="2:8">
      <c r="B5678" s="834" t="str">
        <f t="shared" si="255"/>
        <v>|||</v>
      </c>
      <c r="H5678" s="835">
        <f t="shared" si="256"/>
        <v>31</v>
      </c>
    </row>
    <row r="5679" spans="2:8">
      <c r="B5679" s="834" t="str">
        <f t="shared" si="255"/>
        <v>|||</v>
      </c>
      <c r="H5679" s="835">
        <f t="shared" si="256"/>
        <v>31</v>
      </c>
    </row>
    <row r="5680" spans="2:8">
      <c r="B5680" s="834" t="str">
        <f t="shared" si="255"/>
        <v>|||</v>
      </c>
      <c r="H5680" s="835">
        <f t="shared" si="256"/>
        <v>31</v>
      </c>
    </row>
    <row r="5681" spans="2:8">
      <c r="B5681" s="834" t="str">
        <f t="shared" si="255"/>
        <v>|||</v>
      </c>
      <c r="H5681" s="835">
        <f t="shared" si="256"/>
        <v>31</v>
      </c>
    </row>
    <row r="5682" spans="2:8">
      <c r="B5682" s="834" t="str">
        <f t="shared" si="255"/>
        <v>|||</v>
      </c>
      <c r="H5682" s="835">
        <f t="shared" si="256"/>
        <v>31</v>
      </c>
    </row>
    <row r="5683" spans="2:8">
      <c r="B5683" s="834" t="str">
        <f t="shared" si="255"/>
        <v>|||</v>
      </c>
      <c r="H5683" s="835">
        <f t="shared" si="256"/>
        <v>31</v>
      </c>
    </row>
    <row r="5684" spans="2:8">
      <c r="B5684" s="834" t="str">
        <f t="shared" si="255"/>
        <v>|||</v>
      </c>
      <c r="H5684" s="835">
        <f t="shared" si="256"/>
        <v>31</v>
      </c>
    </row>
    <row r="5685" spans="2:8">
      <c r="B5685" s="834" t="str">
        <f t="shared" si="255"/>
        <v>|||</v>
      </c>
      <c r="H5685" s="835">
        <f t="shared" si="256"/>
        <v>31</v>
      </c>
    </row>
    <row r="5686" spans="2:8">
      <c r="B5686" s="834" t="str">
        <f t="shared" si="255"/>
        <v>|||</v>
      </c>
      <c r="H5686" s="835">
        <f t="shared" si="256"/>
        <v>31</v>
      </c>
    </row>
    <row r="5687" spans="2:8">
      <c r="B5687" s="834" t="str">
        <f t="shared" si="255"/>
        <v>|||</v>
      </c>
      <c r="H5687" s="835">
        <f t="shared" si="256"/>
        <v>31</v>
      </c>
    </row>
    <row r="5688" spans="2:8">
      <c r="B5688" s="834" t="str">
        <f t="shared" si="255"/>
        <v>|||</v>
      </c>
      <c r="H5688" s="835">
        <f t="shared" si="256"/>
        <v>31</v>
      </c>
    </row>
    <row r="5689" spans="2:8">
      <c r="B5689" s="834" t="str">
        <f t="shared" si="255"/>
        <v>|||</v>
      </c>
      <c r="H5689" s="835">
        <f t="shared" si="256"/>
        <v>31</v>
      </c>
    </row>
    <row r="5690" spans="2:8">
      <c r="B5690" s="834" t="str">
        <f t="shared" si="255"/>
        <v>|||</v>
      </c>
      <c r="H5690" s="835">
        <f t="shared" si="256"/>
        <v>31</v>
      </c>
    </row>
    <row r="5691" spans="2:8">
      <c r="B5691" s="834" t="str">
        <f t="shared" si="255"/>
        <v>|||</v>
      </c>
      <c r="H5691" s="835">
        <f t="shared" si="256"/>
        <v>31</v>
      </c>
    </row>
    <row r="5692" spans="2:8">
      <c r="B5692" s="834" t="str">
        <f t="shared" si="255"/>
        <v>|||</v>
      </c>
      <c r="H5692" s="835">
        <f t="shared" si="256"/>
        <v>31</v>
      </c>
    </row>
    <row r="5693" spans="2:8">
      <c r="B5693" s="834" t="str">
        <f t="shared" si="255"/>
        <v>|||</v>
      </c>
      <c r="H5693" s="835">
        <f t="shared" si="256"/>
        <v>31</v>
      </c>
    </row>
    <row r="5694" spans="2:8">
      <c r="B5694" s="834" t="str">
        <f t="shared" si="255"/>
        <v>|||</v>
      </c>
      <c r="H5694" s="835">
        <f t="shared" si="256"/>
        <v>31</v>
      </c>
    </row>
    <row r="5695" spans="2:8">
      <c r="B5695" s="834" t="str">
        <f t="shared" si="255"/>
        <v>|||</v>
      </c>
      <c r="H5695" s="835">
        <f t="shared" si="256"/>
        <v>31</v>
      </c>
    </row>
    <row r="5696" spans="2:8">
      <c r="B5696" s="834" t="str">
        <f t="shared" si="255"/>
        <v>|||</v>
      </c>
      <c r="H5696" s="835">
        <f t="shared" si="256"/>
        <v>31</v>
      </c>
    </row>
    <row r="5697" spans="2:8">
      <c r="B5697" s="834" t="str">
        <f t="shared" si="255"/>
        <v>|||</v>
      </c>
      <c r="H5697" s="835">
        <f t="shared" si="256"/>
        <v>31</v>
      </c>
    </row>
    <row r="5698" spans="2:8">
      <c r="B5698" s="834" t="str">
        <f t="shared" si="255"/>
        <v>|||</v>
      </c>
      <c r="H5698" s="835">
        <f t="shared" si="256"/>
        <v>31</v>
      </c>
    </row>
    <row r="5699" spans="2:8">
      <c r="B5699" s="834" t="str">
        <f t="shared" ref="B5699:B5762" si="257">C5699&amp;"|"&amp;D5699&amp;"|"&amp;E5699&amp;"|"&amp;F5699</f>
        <v>|||</v>
      </c>
      <c r="H5699" s="835">
        <f t="shared" si="256"/>
        <v>31</v>
      </c>
    </row>
    <row r="5700" spans="2:8">
      <c r="B5700" s="834" t="str">
        <f t="shared" si="257"/>
        <v>|||</v>
      </c>
      <c r="H5700" s="835">
        <f t="shared" ref="H5700:H5763" si="258">EOMONTH(L5700,0)</f>
        <v>31</v>
      </c>
    </row>
    <row r="5701" spans="2:8">
      <c r="B5701" s="834" t="str">
        <f t="shared" si="257"/>
        <v>|||</v>
      </c>
      <c r="H5701" s="835">
        <f t="shared" si="258"/>
        <v>31</v>
      </c>
    </row>
    <row r="5702" spans="2:8">
      <c r="B5702" s="834" t="str">
        <f t="shared" si="257"/>
        <v>|||</v>
      </c>
      <c r="H5702" s="835">
        <f t="shared" si="258"/>
        <v>31</v>
      </c>
    </row>
    <row r="5703" spans="2:8">
      <c r="B5703" s="834" t="str">
        <f t="shared" si="257"/>
        <v>|||</v>
      </c>
      <c r="H5703" s="835">
        <f t="shared" si="258"/>
        <v>31</v>
      </c>
    </row>
    <row r="5704" spans="2:8">
      <c r="B5704" s="834" t="str">
        <f t="shared" si="257"/>
        <v>|||</v>
      </c>
      <c r="H5704" s="835">
        <f t="shared" si="258"/>
        <v>31</v>
      </c>
    </row>
    <row r="5705" spans="2:8">
      <c r="B5705" s="834" t="str">
        <f t="shared" si="257"/>
        <v>|||</v>
      </c>
      <c r="H5705" s="835">
        <f t="shared" si="258"/>
        <v>31</v>
      </c>
    </row>
    <row r="5706" spans="2:8">
      <c r="B5706" s="834" t="str">
        <f t="shared" si="257"/>
        <v>|||</v>
      </c>
      <c r="H5706" s="835">
        <f t="shared" si="258"/>
        <v>31</v>
      </c>
    </row>
    <row r="5707" spans="2:8">
      <c r="B5707" s="834" t="str">
        <f t="shared" si="257"/>
        <v>|||</v>
      </c>
      <c r="H5707" s="835">
        <f t="shared" si="258"/>
        <v>31</v>
      </c>
    </row>
    <row r="5708" spans="2:8">
      <c r="B5708" s="834" t="str">
        <f t="shared" si="257"/>
        <v>|||</v>
      </c>
      <c r="H5708" s="835">
        <f t="shared" si="258"/>
        <v>31</v>
      </c>
    </row>
    <row r="5709" spans="2:8">
      <c r="B5709" s="834" t="str">
        <f t="shared" si="257"/>
        <v>|||</v>
      </c>
      <c r="H5709" s="835">
        <f t="shared" si="258"/>
        <v>31</v>
      </c>
    </row>
    <row r="5710" spans="2:8">
      <c r="B5710" s="834" t="str">
        <f t="shared" si="257"/>
        <v>|||</v>
      </c>
      <c r="H5710" s="835">
        <f t="shared" si="258"/>
        <v>31</v>
      </c>
    </row>
    <row r="5711" spans="2:8">
      <c r="B5711" s="834" t="str">
        <f t="shared" si="257"/>
        <v>|||</v>
      </c>
      <c r="H5711" s="835">
        <f t="shared" si="258"/>
        <v>31</v>
      </c>
    </row>
    <row r="5712" spans="2:8">
      <c r="B5712" s="834" t="str">
        <f t="shared" si="257"/>
        <v>|||</v>
      </c>
      <c r="H5712" s="835">
        <f t="shared" si="258"/>
        <v>31</v>
      </c>
    </row>
    <row r="5713" spans="2:8">
      <c r="B5713" s="834" t="str">
        <f t="shared" si="257"/>
        <v>|||</v>
      </c>
      <c r="H5713" s="835">
        <f t="shared" si="258"/>
        <v>31</v>
      </c>
    </row>
    <row r="5714" spans="2:8">
      <c r="B5714" s="834" t="str">
        <f t="shared" si="257"/>
        <v>|||</v>
      </c>
      <c r="H5714" s="835">
        <f t="shared" si="258"/>
        <v>31</v>
      </c>
    </row>
    <row r="5715" spans="2:8">
      <c r="B5715" s="834" t="str">
        <f t="shared" si="257"/>
        <v>|||</v>
      </c>
      <c r="H5715" s="835">
        <f t="shared" si="258"/>
        <v>31</v>
      </c>
    </row>
    <row r="5716" spans="2:8">
      <c r="B5716" s="834" t="str">
        <f t="shared" si="257"/>
        <v>|||</v>
      </c>
      <c r="H5716" s="835">
        <f t="shared" si="258"/>
        <v>31</v>
      </c>
    </row>
    <row r="5717" spans="2:8">
      <c r="B5717" s="834" t="str">
        <f t="shared" si="257"/>
        <v>|||</v>
      </c>
      <c r="H5717" s="835">
        <f t="shared" si="258"/>
        <v>31</v>
      </c>
    </row>
    <row r="5718" spans="2:8">
      <c r="B5718" s="834" t="str">
        <f t="shared" si="257"/>
        <v>|||</v>
      </c>
      <c r="H5718" s="835">
        <f t="shared" si="258"/>
        <v>31</v>
      </c>
    </row>
    <row r="5719" spans="2:8">
      <c r="B5719" s="834" t="str">
        <f t="shared" si="257"/>
        <v>|||</v>
      </c>
      <c r="H5719" s="835">
        <f t="shared" si="258"/>
        <v>31</v>
      </c>
    </row>
    <row r="5720" spans="2:8">
      <c r="B5720" s="834" t="str">
        <f t="shared" si="257"/>
        <v>|||</v>
      </c>
      <c r="H5720" s="835">
        <f t="shared" si="258"/>
        <v>31</v>
      </c>
    </row>
    <row r="5721" spans="2:8">
      <c r="B5721" s="834" t="str">
        <f t="shared" si="257"/>
        <v>|||</v>
      </c>
      <c r="H5721" s="835">
        <f t="shared" si="258"/>
        <v>31</v>
      </c>
    </row>
    <row r="5722" spans="2:8">
      <c r="B5722" s="834" t="str">
        <f t="shared" si="257"/>
        <v>|||</v>
      </c>
      <c r="H5722" s="835">
        <f t="shared" si="258"/>
        <v>31</v>
      </c>
    </row>
    <row r="5723" spans="2:8">
      <c r="B5723" s="834" t="str">
        <f t="shared" si="257"/>
        <v>|||</v>
      </c>
      <c r="H5723" s="835">
        <f t="shared" si="258"/>
        <v>31</v>
      </c>
    </row>
    <row r="5724" spans="2:8">
      <c r="B5724" s="834" t="str">
        <f t="shared" si="257"/>
        <v>|||</v>
      </c>
      <c r="H5724" s="835">
        <f t="shared" si="258"/>
        <v>31</v>
      </c>
    </row>
    <row r="5725" spans="2:8">
      <c r="B5725" s="834" t="str">
        <f t="shared" si="257"/>
        <v>|||</v>
      </c>
      <c r="H5725" s="835">
        <f t="shared" si="258"/>
        <v>31</v>
      </c>
    </row>
    <row r="5726" spans="2:8">
      <c r="B5726" s="834" t="str">
        <f t="shared" si="257"/>
        <v>|||</v>
      </c>
      <c r="H5726" s="835">
        <f t="shared" si="258"/>
        <v>31</v>
      </c>
    </row>
    <row r="5727" spans="2:8">
      <c r="B5727" s="834" t="str">
        <f t="shared" si="257"/>
        <v>|||</v>
      </c>
      <c r="H5727" s="835">
        <f t="shared" si="258"/>
        <v>31</v>
      </c>
    </row>
    <row r="5728" spans="2:8">
      <c r="B5728" s="834" t="str">
        <f t="shared" si="257"/>
        <v>|||</v>
      </c>
      <c r="H5728" s="835">
        <f t="shared" si="258"/>
        <v>31</v>
      </c>
    </row>
    <row r="5729" spans="2:8">
      <c r="B5729" s="834" t="str">
        <f t="shared" si="257"/>
        <v>|||</v>
      </c>
      <c r="H5729" s="835">
        <f t="shared" si="258"/>
        <v>31</v>
      </c>
    </row>
    <row r="5730" spans="2:8">
      <c r="B5730" s="834" t="str">
        <f t="shared" si="257"/>
        <v>|||</v>
      </c>
      <c r="H5730" s="835">
        <f t="shared" si="258"/>
        <v>31</v>
      </c>
    </row>
    <row r="5731" spans="2:8">
      <c r="B5731" s="834" t="str">
        <f t="shared" si="257"/>
        <v>|||</v>
      </c>
      <c r="H5731" s="835">
        <f t="shared" si="258"/>
        <v>31</v>
      </c>
    </row>
    <row r="5732" spans="2:8">
      <c r="B5732" s="834" t="str">
        <f t="shared" si="257"/>
        <v>|||</v>
      </c>
      <c r="H5732" s="835">
        <f t="shared" si="258"/>
        <v>31</v>
      </c>
    </row>
    <row r="5733" spans="2:8">
      <c r="B5733" s="834" t="str">
        <f t="shared" si="257"/>
        <v>|||</v>
      </c>
      <c r="H5733" s="835">
        <f t="shared" si="258"/>
        <v>31</v>
      </c>
    </row>
    <row r="5734" spans="2:8">
      <c r="B5734" s="834" t="str">
        <f t="shared" si="257"/>
        <v>|||</v>
      </c>
      <c r="H5734" s="835">
        <f t="shared" si="258"/>
        <v>31</v>
      </c>
    </row>
    <row r="5735" spans="2:8">
      <c r="B5735" s="834" t="str">
        <f t="shared" si="257"/>
        <v>|||</v>
      </c>
      <c r="H5735" s="835">
        <f t="shared" si="258"/>
        <v>31</v>
      </c>
    </row>
    <row r="5736" spans="2:8">
      <c r="B5736" s="834" t="str">
        <f t="shared" si="257"/>
        <v>|||</v>
      </c>
      <c r="H5736" s="835">
        <f t="shared" si="258"/>
        <v>31</v>
      </c>
    </row>
    <row r="5737" spans="2:8">
      <c r="B5737" s="834" t="str">
        <f t="shared" si="257"/>
        <v>|||</v>
      </c>
      <c r="H5737" s="835">
        <f t="shared" si="258"/>
        <v>31</v>
      </c>
    </row>
    <row r="5738" spans="2:8">
      <c r="B5738" s="834" t="str">
        <f t="shared" si="257"/>
        <v>|||</v>
      </c>
      <c r="H5738" s="835">
        <f t="shared" si="258"/>
        <v>31</v>
      </c>
    </row>
    <row r="5739" spans="2:8">
      <c r="B5739" s="834" t="str">
        <f t="shared" si="257"/>
        <v>|||</v>
      </c>
      <c r="H5739" s="835">
        <f t="shared" si="258"/>
        <v>31</v>
      </c>
    </row>
    <row r="5740" spans="2:8">
      <c r="B5740" s="834" t="str">
        <f t="shared" si="257"/>
        <v>|||</v>
      </c>
      <c r="H5740" s="835">
        <f t="shared" si="258"/>
        <v>31</v>
      </c>
    </row>
    <row r="5741" spans="2:8">
      <c r="B5741" s="834" t="str">
        <f t="shared" si="257"/>
        <v>|||</v>
      </c>
      <c r="H5741" s="835">
        <f t="shared" si="258"/>
        <v>31</v>
      </c>
    </row>
    <row r="5742" spans="2:8">
      <c r="B5742" s="834" t="str">
        <f t="shared" si="257"/>
        <v>|||</v>
      </c>
      <c r="H5742" s="835">
        <f t="shared" si="258"/>
        <v>31</v>
      </c>
    </row>
    <row r="5743" spans="2:8">
      <c r="B5743" s="834" t="str">
        <f t="shared" si="257"/>
        <v>|||</v>
      </c>
      <c r="H5743" s="835">
        <f t="shared" si="258"/>
        <v>31</v>
      </c>
    </row>
    <row r="5744" spans="2:8">
      <c r="B5744" s="834" t="str">
        <f t="shared" si="257"/>
        <v>|||</v>
      </c>
      <c r="H5744" s="835">
        <f t="shared" si="258"/>
        <v>31</v>
      </c>
    </row>
    <row r="5745" spans="2:8">
      <c r="B5745" s="834" t="str">
        <f t="shared" si="257"/>
        <v>|||</v>
      </c>
      <c r="H5745" s="835">
        <f t="shared" si="258"/>
        <v>31</v>
      </c>
    </row>
    <row r="5746" spans="2:8">
      <c r="B5746" s="834" t="str">
        <f t="shared" si="257"/>
        <v>|||</v>
      </c>
      <c r="H5746" s="835">
        <f t="shared" si="258"/>
        <v>31</v>
      </c>
    </row>
    <row r="5747" spans="2:8">
      <c r="B5747" s="834" t="str">
        <f t="shared" si="257"/>
        <v>|||</v>
      </c>
      <c r="H5747" s="835">
        <f t="shared" si="258"/>
        <v>31</v>
      </c>
    </row>
    <row r="5748" spans="2:8">
      <c r="B5748" s="834" t="str">
        <f t="shared" si="257"/>
        <v>|||</v>
      </c>
      <c r="H5748" s="835">
        <f t="shared" si="258"/>
        <v>31</v>
      </c>
    </row>
    <row r="5749" spans="2:8">
      <c r="B5749" s="834" t="str">
        <f t="shared" si="257"/>
        <v>|||</v>
      </c>
      <c r="H5749" s="835">
        <f t="shared" si="258"/>
        <v>31</v>
      </c>
    </row>
    <row r="5750" spans="2:8">
      <c r="B5750" s="834" t="str">
        <f t="shared" si="257"/>
        <v>|||</v>
      </c>
      <c r="H5750" s="835">
        <f t="shared" si="258"/>
        <v>31</v>
      </c>
    </row>
    <row r="5751" spans="2:8">
      <c r="B5751" s="834" t="str">
        <f t="shared" si="257"/>
        <v>|||</v>
      </c>
      <c r="H5751" s="835">
        <f t="shared" si="258"/>
        <v>31</v>
      </c>
    </row>
    <row r="5752" spans="2:8">
      <c r="B5752" s="834" t="str">
        <f t="shared" si="257"/>
        <v>|||</v>
      </c>
      <c r="H5752" s="835">
        <f t="shared" si="258"/>
        <v>31</v>
      </c>
    </row>
    <row r="5753" spans="2:8">
      <c r="B5753" s="834" t="str">
        <f t="shared" si="257"/>
        <v>|||</v>
      </c>
      <c r="H5753" s="835">
        <f t="shared" si="258"/>
        <v>31</v>
      </c>
    </row>
    <row r="5754" spans="2:8">
      <c r="B5754" s="834" t="str">
        <f t="shared" si="257"/>
        <v>|||</v>
      </c>
      <c r="H5754" s="835">
        <f t="shared" si="258"/>
        <v>31</v>
      </c>
    </row>
    <row r="5755" spans="2:8">
      <c r="B5755" s="834" t="str">
        <f t="shared" si="257"/>
        <v>|||</v>
      </c>
      <c r="H5755" s="835">
        <f t="shared" si="258"/>
        <v>31</v>
      </c>
    </row>
    <row r="5756" spans="2:8">
      <c r="B5756" s="834" t="str">
        <f t="shared" si="257"/>
        <v>|||</v>
      </c>
      <c r="H5756" s="835">
        <f t="shared" si="258"/>
        <v>31</v>
      </c>
    </row>
    <row r="5757" spans="2:8">
      <c r="B5757" s="834" t="str">
        <f t="shared" si="257"/>
        <v>|||</v>
      </c>
      <c r="H5757" s="835">
        <f t="shared" si="258"/>
        <v>31</v>
      </c>
    </row>
    <row r="5758" spans="2:8">
      <c r="B5758" s="834" t="str">
        <f t="shared" si="257"/>
        <v>|||</v>
      </c>
      <c r="H5758" s="835">
        <f t="shared" si="258"/>
        <v>31</v>
      </c>
    </row>
    <row r="5759" spans="2:8">
      <c r="B5759" s="834" t="str">
        <f t="shared" si="257"/>
        <v>|||</v>
      </c>
      <c r="H5759" s="835">
        <f t="shared" si="258"/>
        <v>31</v>
      </c>
    </row>
    <row r="5760" spans="2:8">
      <c r="B5760" s="834" t="str">
        <f t="shared" si="257"/>
        <v>|||</v>
      </c>
      <c r="H5760" s="835">
        <f t="shared" si="258"/>
        <v>31</v>
      </c>
    </row>
    <row r="5761" spans="2:8">
      <c r="B5761" s="834" t="str">
        <f t="shared" si="257"/>
        <v>|||</v>
      </c>
      <c r="H5761" s="835">
        <f t="shared" si="258"/>
        <v>31</v>
      </c>
    </row>
    <row r="5762" spans="2:8">
      <c r="B5762" s="834" t="str">
        <f t="shared" si="257"/>
        <v>|||</v>
      </c>
      <c r="H5762" s="835">
        <f t="shared" si="258"/>
        <v>31</v>
      </c>
    </row>
    <row r="5763" spans="2:8">
      <c r="B5763" s="834" t="str">
        <f t="shared" ref="B5763:B5826" si="259">C5763&amp;"|"&amp;D5763&amp;"|"&amp;E5763&amp;"|"&amp;F5763</f>
        <v>|||</v>
      </c>
      <c r="H5763" s="835">
        <f t="shared" si="258"/>
        <v>31</v>
      </c>
    </row>
    <row r="5764" spans="2:8">
      <c r="B5764" s="834" t="str">
        <f t="shared" si="259"/>
        <v>|||</v>
      </c>
      <c r="H5764" s="835">
        <f t="shared" ref="H5764:H5827" si="260">EOMONTH(L5764,0)</f>
        <v>31</v>
      </c>
    </row>
    <row r="5765" spans="2:8">
      <c r="B5765" s="834" t="str">
        <f t="shared" si="259"/>
        <v>|||</v>
      </c>
      <c r="H5765" s="835">
        <f t="shared" si="260"/>
        <v>31</v>
      </c>
    </row>
    <row r="5766" spans="2:8">
      <c r="B5766" s="834" t="str">
        <f t="shared" si="259"/>
        <v>|||</v>
      </c>
      <c r="H5766" s="835">
        <f t="shared" si="260"/>
        <v>31</v>
      </c>
    </row>
    <row r="5767" spans="2:8">
      <c r="B5767" s="834" t="str">
        <f t="shared" si="259"/>
        <v>|||</v>
      </c>
      <c r="H5767" s="835">
        <f t="shared" si="260"/>
        <v>31</v>
      </c>
    </row>
    <row r="5768" spans="2:8">
      <c r="B5768" s="834" t="str">
        <f t="shared" si="259"/>
        <v>|||</v>
      </c>
      <c r="H5768" s="835">
        <f t="shared" si="260"/>
        <v>31</v>
      </c>
    </row>
    <row r="5769" spans="2:8">
      <c r="B5769" s="834" t="str">
        <f t="shared" si="259"/>
        <v>|||</v>
      </c>
      <c r="H5769" s="835">
        <f t="shared" si="260"/>
        <v>31</v>
      </c>
    </row>
    <row r="5770" spans="2:8">
      <c r="B5770" s="834" t="str">
        <f t="shared" si="259"/>
        <v>|||</v>
      </c>
      <c r="H5770" s="835">
        <f t="shared" si="260"/>
        <v>31</v>
      </c>
    </row>
    <row r="5771" spans="2:8">
      <c r="B5771" s="834" t="str">
        <f t="shared" si="259"/>
        <v>|||</v>
      </c>
      <c r="H5771" s="835">
        <f t="shared" si="260"/>
        <v>31</v>
      </c>
    </row>
    <row r="5772" spans="2:8">
      <c r="B5772" s="834" t="str">
        <f t="shared" si="259"/>
        <v>|||</v>
      </c>
      <c r="H5772" s="835">
        <f t="shared" si="260"/>
        <v>31</v>
      </c>
    </row>
    <row r="5773" spans="2:8">
      <c r="B5773" s="834" t="str">
        <f t="shared" si="259"/>
        <v>|||</v>
      </c>
      <c r="H5773" s="835">
        <f t="shared" si="260"/>
        <v>31</v>
      </c>
    </row>
    <row r="5774" spans="2:8">
      <c r="B5774" s="834" t="str">
        <f t="shared" si="259"/>
        <v>|||</v>
      </c>
      <c r="H5774" s="835">
        <f t="shared" si="260"/>
        <v>31</v>
      </c>
    </row>
    <row r="5775" spans="2:8">
      <c r="B5775" s="834" t="str">
        <f t="shared" si="259"/>
        <v>|||</v>
      </c>
      <c r="H5775" s="835">
        <f t="shared" si="260"/>
        <v>31</v>
      </c>
    </row>
    <row r="5776" spans="2:8">
      <c r="B5776" s="834" t="str">
        <f t="shared" si="259"/>
        <v>|||</v>
      </c>
      <c r="H5776" s="835">
        <f t="shared" si="260"/>
        <v>31</v>
      </c>
    </row>
    <row r="5777" spans="2:8">
      <c r="B5777" s="834" t="str">
        <f t="shared" si="259"/>
        <v>|||</v>
      </c>
      <c r="H5777" s="835">
        <f t="shared" si="260"/>
        <v>31</v>
      </c>
    </row>
    <row r="5778" spans="2:8">
      <c r="B5778" s="834" t="str">
        <f t="shared" si="259"/>
        <v>|||</v>
      </c>
      <c r="H5778" s="835">
        <f t="shared" si="260"/>
        <v>31</v>
      </c>
    </row>
    <row r="5779" spans="2:8">
      <c r="B5779" s="834" t="str">
        <f t="shared" si="259"/>
        <v>|||</v>
      </c>
      <c r="H5779" s="835">
        <f t="shared" si="260"/>
        <v>31</v>
      </c>
    </row>
    <row r="5780" spans="2:8">
      <c r="B5780" s="834" t="str">
        <f t="shared" si="259"/>
        <v>|||</v>
      </c>
      <c r="H5780" s="835">
        <f t="shared" si="260"/>
        <v>31</v>
      </c>
    </row>
    <row r="5781" spans="2:8">
      <c r="B5781" s="834" t="str">
        <f t="shared" si="259"/>
        <v>|||</v>
      </c>
      <c r="H5781" s="835">
        <f t="shared" si="260"/>
        <v>31</v>
      </c>
    </row>
    <row r="5782" spans="2:8">
      <c r="B5782" s="834" t="str">
        <f t="shared" si="259"/>
        <v>|||</v>
      </c>
      <c r="H5782" s="835">
        <f t="shared" si="260"/>
        <v>31</v>
      </c>
    </row>
    <row r="5783" spans="2:8">
      <c r="B5783" s="834" t="str">
        <f t="shared" si="259"/>
        <v>|||</v>
      </c>
      <c r="H5783" s="835">
        <f t="shared" si="260"/>
        <v>31</v>
      </c>
    </row>
    <row r="5784" spans="2:8">
      <c r="B5784" s="834" t="str">
        <f t="shared" si="259"/>
        <v>|||</v>
      </c>
      <c r="H5784" s="835">
        <f t="shared" si="260"/>
        <v>31</v>
      </c>
    </row>
    <row r="5785" spans="2:8">
      <c r="B5785" s="834" t="str">
        <f t="shared" si="259"/>
        <v>|||</v>
      </c>
      <c r="H5785" s="835">
        <f t="shared" si="260"/>
        <v>31</v>
      </c>
    </row>
    <row r="5786" spans="2:8">
      <c r="B5786" s="834" t="str">
        <f t="shared" si="259"/>
        <v>|||</v>
      </c>
      <c r="H5786" s="835">
        <f t="shared" si="260"/>
        <v>31</v>
      </c>
    </row>
    <row r="5787" spans="2:8">
      <c r="B5787" s="834" t="str">
        <f t="shared" si="259"/>
        <v>|||</v>
      </c>
      <c r="H5787" s="835">
        <f t="shared" si="260"/>
        <v>31</v>
      </c>
    </row>
    <row r="5788" spans="2:8">
      <c r="B5788" s="834" t="str">
        <f t="shared" si="259"/>
        <v>|||</v>
      </c>
      <c r="H5788" s="835">
        <f t="shared" si="260"/>
        <v>31</v>
      </c>
    </row>
    <row r="5789" spans="2:8">
      <c r="B5789" s="834" t="str">
        <f t="shared" si="259"/>
        <v>|||</v>
      </c>
      <c r="H5789" s="835">
        <f t="shared" si="260"/>
        <v>31</v>
      </c>
    </row>
    <row r="5790" spans="2:8">
      <c r="B5790" s="834" t="str">
        <f t="shared" si="259"/>
        <v>|||</v>
      </c>
      <c r="H5790" s="835">
        <f t="shared" si="260"/>
        <v>31</v>
      </c>
    </row>
    <row r="5791" spans="2:8">
      <c r="B5791" s="834" t="str">
        <f t="shared" si="259"/>
        <v>|||</v>
      </c>
      <c r="H5791" s="835">
        <f t="shared" si="260"/>
        <v>31</v>
      </c>
    </row>
    <row r="5792" spans="2:8">
      <c r="B5792" s="834" t="str">
        <f t="shared" si="259"/>
        <v>|||</v>
      </c>
      <c r="H5792" s="835">
        <f t="shared" si="260"/>
        <v>31</v>
      </c>
    </row>
    <row r="5793" spans="2:8">
      <c r="B5793" s="834" t="str">
        <f t="shared" si="259"/>
        <v>|||</v>
      </c>
      <c r="H5793" s="835">
        <f t="shared" si="260"/>
        <v>31</v>
      </c>
    </row>
    <row r="5794" spans="2:8">
      <c r="B5794" s="834" t="str">
        <f t="shared" si="259"/>
        <v>|||</v>
      </c>
      <c r="H5794" s="835">
        <f t="shared" si="260"/>
        <v>31</v>
      </c>
    </row>
    <row r="5795" spans="2:8">
      <c r="B5795" s="834" t="str">
        <f t="shared" si="259"/>
        <v>|||</v>
      </c>
      <c r="H5795" s="835">
        <f t="shared" si="260"/>
        <v>31</v>
      </c>
    </row>
    <row r="5796" spans="2:8">
      <c r="B5796" s="834" t="str">
        <f t="shared" si="259"/>
        <v>|||</v>
      </c>
      <c r="H5796" s="835">
        <f t="shared" si="260"/>
        <v>31</v>
      </c>
    </row>
    <row r="5797" spans="2:8">
      <c r="B5797" s="834" t="str">
        <f t="shared" si="259"/>
        <v>|||</v>
      </c>
      <c r="H5797" s="835">
        <f t="shared" si="260"/>
        <v>31</v>
      </c>
    </row>
    <row r="5798" spans="2:8">
      <c r="B5798" s="834" t="str">
        <f t="shared" si="259"/>
        <v>|||</v>
      </c>
      <c r="H5798" s="835">
        <f t="shared" si="260"/>
        <v>31</v>
      </c>
    </row>
    <row r="5799" spans="2:8">
      <c r="B5799" s="834" t="str">
        <f t="shared" si="259"/>
        <v>|||</v>
      </c>
      <c r="H5799" s="835">
        <f t="shared" si="260"/>
        <v>31</v>
      </c>
    </row>
    <row r="5800" spans="2:8">
      <c r="B5800" s="834" t="str">
        <f t="shared" si="259"/>
        <v>|||</v>
      </c>
      <c r="H5800" s="835">
        <f t="shared" si="260"/>
        <v>31</v>
      </c>
    </row>
    <row r="5801" spans="2:8">
      <c r="B5801" s="834" t="str">
        <f t="shared" si="259"/>
        <v>|||</v>
      </c>
      <c r="H5801" s="835">
        <f t="shared" si="260"/>
        <v>31</v>
      </c>
    </row>
    <row r="5802" spans="2:8">
      <c r="B5802" s="834" t="str">
        <f t="shared" si="259"/>
        <v>|||</v>
      </c>
      <c r="H5802" s="835">
        <f t="shared" si="260"/>
        <v>31</v>
      </c>
    </row>
    <row r="5803" spans="2:8">
      <c r="B5803" s="834" t="str">
        <f t="shared" si="259"/>
        <v>|||</v>
      </c>
      <c r="H5803" s="835">
        <f t="shared" si="260"/>
        <v>31</v>
      </c>
    </row>
    <row r="5804" spans="2:8">
      <c r="B5804" s="834" t="str">
        <f t="shared" si="259"/>
        <v>|||</v>
      </c>
      <c r="H5804" s="835">
        <f t="shared" si="260"/>
        <v>31</v>
      </c>
    </row>
    <row r="5805" spans="2:8">
      <c r="B5805" s="834" t="str">
        <f t="shared" si="259"/>
        <v>|||</v>
      </c>
      <c r="H5805" s="835">
        <f t="shared" si="260"/>
        <v>31</v>
      </c>
    </row>
    <row r="5806" spans="2:8">
      <c r="B5806" s="834" t="str">
        <f t="shared" si="259"/>
        <v>|||</v>
      </c>
      <c r="H5806" s="835">
        <f t="shared" si="260"/>
        <v>31</v>
      </c>
    </row>
    <row r="5807" spans="2:8">
      <c r="B5807" s="834" t="str">
        <f t="shared" si="259"/>
        <v>|||</v>
      </c>
      <c r="H5807" s="835">
        <f t="shared" si="260"/>
        <v>31</v>
      </c>
    </row>
    <row r="5808" spans="2:8">
      <c r="B5808" s="834" t="str">
        <f t="shared" si="259"/>
        <v>|||</v>
      </c>
      <c r="H5808" s="835">
        <f t="shared" si="260"/>
        <v>31</v>
      </c>
    </row>
    <row r="5809" spans="2:8">
      <c r="B5809" s="834" t="str">
        <f t="shared" si="259"/>
        <v>|||</v>
      </c>
      <c r="H5809" s="835">
        <f t="shared" si="260"/>
        <v>31</v>
      </c>
    </row>
    <row r="5810" spans="2:8">
      <c r="B5810" s="834" t="str">
        <f t="shared" si="259"/>
        <v>|||</v>
      </c>
      <c r="H5810" s="835">
        <f t="shared" si="260"/>
        <v>31</v>
      </c>
    </row>
    <row r="5811" spans="2:8">
      <c r="B5811" s="834" t="str">
        <f t="shared" si="259"/>
        <v>|||</v>
      </c>
      <c r="H5811" s="835">
        <f t="shared" si="260"/>
        <v>31</v>
      </c>
    </row>
    <row r="5812" spans="2:8">
      <c r="B5812" s="834" t="str">
        <f t="shared" si="259"/>
        <v>|||</v>
      </c>
      <c r="H5812" s="835">
        <f t="shared" si="260"/>
        <v>31</v>
      </c>
    </row>
    <row r="5813" spans="2:8">
      <c r="B5813" s="834" t="str">
        <f t="shared" si="259"/>
        <v>|||</v>
      </c>
      <c r="H5813" s="835">
        <f t="shared" si="260"/>
        <v>31</v>
      </c>
    </row>
    <row r="5814" spans="2:8">
      <c r="B5814" s="834" t="str">
        <f t="shared" si="259"/>
        <v>|||</v>
      </c>
      <c r="H5814" s="835">
        <f t="shared" si="260"/>
        <v>31</v>
      </c>
    </row>
    <row r="5815" spans="2:8">
      <c r="B5815" s="834" t="str">
        <f t="shared" si="259"/>
        <v>|||</v>
      </c>
      <c r="H5815" s="835">
        <f t="shared" si="260"/>
        <v>31</v>
      </c>
    </row>
    <row r="5816" spans="2:8">
      <c r="B5816" s="834" t="str">
        <f t="shared" si="259"/>
        <v>|||</v>
      </c>
      <c r="H5816" s="835">
        <f t="shared" si="260"/>
        <v>31</v>
      </c>
    </row>
    <row r="5817" spans="2:8">
      <c r="B5817" s="834" t="str">
        <f t="shared" si="259"/>
        <v>|||</v>
      </c>
      <c r="H5817" s="835">
        <f t="shared" si="260"/>
        <v>31</v>
      </c>
    </row>
    <row r="5818" spans="2:8">
      <c r="B5818" s="834" t="str">
        <f t="shared" si="259"/>
        <v>|||</v>
      </c>
      <c r="H5818" s="835">
        <f t="shared" si="260"/>
        <v>31</v>
      </c>
    </row>
    <row r="5819" spans="2:8">
      <c r="B5819" s="834" t="str">
        <f t="shared" si="259"/>
        <v>|||</v>
      </c>
      <c r="H5819" s="835">
        <f t="shared" si="260"/>
        <v>31</v>
      </c>
    </row>
    <row r="5820" spans="2:8">
      <c r="B5820" s="834" t="str">
        <f t="shared" si="259"/>
        <v>|||</v>
      </c>
      <c r="H5820" s="835">
        <f t="shared" si="260"/>
        <v>31</v>
      </c>
    </row>
    <row r="5821" spans="2:8">
      <c r="B5821" s="834" t="str">
        <f t="shared" si="259"/>
        <v>|||</v>
      </c>
      <c r="H5821" s="835">
        <f t="shared" si="260"/>
        <v>31</v>
      </c>
    </row>
    <row r="5822" spans="2:8">
      <c r="B5822" s="834" t="str">
        <f t="shared" si="259"/>
        <v>|||</v>
      </c>
      <c r="H5822" s="835">
        <f t="shared" si="260"/>
        <v>31</v>
      </c>
    </row>
    <row r="5823" spans="2:8">
      <c r="B5823" s="834" t="str">
        <f t="shared" si="259"/>
        <v>|||</v>
      </c>
      <c r="H5823" s="835">
        <f t="shared" si="260"/>
        <v>31</v>
      </c>
    </row>
    <row r="5824" spans="2:8">
      <c r="B5824" s="834" t="str">
        <f t="shared" si="259"/>
        <v>|||</v>
      </c>
      <c r="H5824" s="835">
        <f t="shared" si="260"/>
        <v>31</v>
      </c>
    </row>
    <row r="5825" spans="2:8">
      <c r="B5825" s="834" t="str">
        <f t="shared" si="259"/>
        <v>|||</v>
      </c>
      <c r="H5825" s="835">
        <f t="shared" si="260"/>
        <v>31</v>
      </c>
    </row>
    <row r="5826" spans="2:8">
      <c r="B5826" s="834" t="str">
        <f t="shared" si="259"/>
        <v>|||</v>
      </c>
      <c r="H5826" s="835">
        <f t="shared" si="260"/>
        <v>31</v>
      </c>
    </row>
    <row r="5827" spans="2:8">
      <c r="B5827" s="834" t="str">
        <f t="shared" ref="B5827:B5890" si="261">C5827&amp;"|"&amp;D5827&amp;"|"&amp;E5827&amp;"|"&amp;F5827</f>
        <v>|||</v>
      </c>
      <c r="H5827" s="835">
        <f t="shared" si="260"/>
        <v>31</v>
      </c>
    </row>
    <row r="5828" spans="2:8">
      <c r="B5828" s="834" t="str">
        <f t="shared" si="261"/>
        <v>|||</v>
      </c>
      <c r="H5828" s="835">
        <f t="shared" ref="H5828:H5891" si="262">EOMONTH(L5828,0)</f>
        <v>31</v>
      </c>
    </row>
    <row r="5829" spans="2:8">
      <c r="B5829" s="834" t="str">
        <f t="shared" si="261"/>
        <v>|||</v>
      </c>
      <c r="H5829" s="835">
        <f t="shared" si="262"/>
        <v>31</v>
      </c>
    </row>
    <row r="5830" spans="2:8">
      <c r="B5830" s="834" t="str">
        <f t="shared" si="261"/>
        <v>|||</v>
      </c>
      <c r="H5830" s="835">
        <f t="shared" si="262"/>
        <v>31</v>
      </c>
    </row>
    <row r="5831" spans="2:8">
      <c r="B5831" s="834" t="str">
        <f t="shared" si="261"/>
        <v>|||</v>
      </c>
      <c r="H5831" s="835">
        <f t="shared" si="262"/>
        <v>31</v>
      </c>
    </row>
    <row r="5832" spans="2:8">
      <c r="B5832" s="834" t="str">
        <f t="shared" si="261"/>
        <v>|||</v>
      </c>
      <c r="H5832" s="835">
        <f t="shared" si="262"/>
        <v>31</v>
      </c>
    </row>
    <row r="5833" spans="2:8">
      <c r="B5833" s="834" t="str">
        <f t="shared" si="261"/>
        <v>|||</v>
      </c>
      <c r="H5833" s="835">
        <f t="shared" si="262"/>
        <v>31</v>
      </c>
    </row>
    <row r="5834" spans="2:8">
      <c r="B5834" s="834" t="str">
        <f t="shared" si="261"/>
        <v>|||</v>
      </c>
      <c r="H5834" s="835">
        <f t="shared" si="262"/>
        <v>31</v>
      </c>
    </row>
    <row r="5835" spans="2:8">
      <c r="B5835" s="834" t="str">
        <f t="shared" si="261"/>
        <v>|||</v>
      </c>
      <c r="H5835" s="835">
        <f t="shared" si="262"/>
        <v>31</v>
      </c>
    </row>
    <row r="5836" spans="2:8">
      <c r="B5836" s="834" t="str">
        <f t="shared" si="261"/>
        <v>|||</v>
      </c>
      <c r="H5836" s="835">
        <f t="shared" si="262"/>
        <v>31</v>
      </c>
    </row>
    <row r="5837" spans="2:8">
      <c r="B5837" s="834" t="str">
        <f t="shared" si="261"/>
        <v>|||</v>
      </c>
      <c r="H5837" s="835">
        <f t="shared" si="262"/>
        <v>31</v>
      </c>
    </row>
    <row r="5838" spans="2:8">
      <c r="B5838" s="834" t="str">
        <f t="shared" si="261"/>
        <v>|||</v>
      </c>
      <c r="H5838" s="835">
        <f t="shared" si="262"/>
        <v>31</v>
      </c>
    </row>
    <row r="5839" spans="2:8">
      <c r="B5839" s="834" t="str">
        <f t="shared" si="261"/>
        <v>|||</v>
      </c>
      <c r="H5839" s="835">
        <f t="shared" si="262"/>
        <v>31</v>
      </c>
    </row>
    <row r="5840" spans="2:8">
      <c r="B5840" s="834" t="str">
        <f t="shared" si="261"/>
        <v>|||</v>
      </c>
      <c r="H5840" s="835">
        <f t="shared" si="262"/>
        <v>31</v>
      </c>
    </row>
    <row r="5841" spans="2:8">
      <c r="B5841" s="834" t="str">
        <f t="shared" si="261"/>
        <v>|||</v>
      </c>
      <c r="H5841" s="835">
        <f t="shared" si="262"/>
        <v>31</v>
      </c>
    </row>
    <row r="5842" spans="2:8">
      <c r="B5842" s="834" t="str">
        <f t="shared" si="261"/>
        <v>|||</v>
      </c>
      <c r="H5842" s="835">
        <f t="shared" si="262"/>
        <v>31</v>
      </c>
    </row>
    <row r="5843" spans="2:8">
      <c r="B5843" s="834" t="str">
        <f t="shared" si="261"/>
        <v>|||</v>
      </c>
      <c r="H5843" s="835">
        <f t="shared" si="262"/>
        <v>31</v>
      </c>
    </row>
    <row r="5844" spans="2:8">
      <c r="B5844" s="834" t="str">
        <f t="shared" si="261"/>
        <v>|||</v>
      </c>
      <c r="H5844" s="835">
        <f t="shared" si="262"/>
        <v>31</v>
      </c>
    </row>
    <row r="5845" spans="2:8">
      <c r="B5845" s="834" t="str">
        <f t="shared" si="261"/>
        <v>|||</v>
      </c>
      <c r="H5845" s="835">
        <f t="shared" si="262"/>
        <v>31</v>
      </c>
    </row>
    <row r="5846" spans="2:8">
      <c r="B5846" s="834" t="str">
        <f t="shared" si="261"/>
        <v>|||</v>
      </c>
      <c r="H5846" s="835">
        <f t="shared" si="262"/>
        <v>31</v>
      </c>
    </row>
    <row r="5847" spans="2:8">
      <c r="B5847" s="834" t="str">
        <f t="shared" si="261"/>
        <v>|||</v>
      </c>
      <c r="H5847" s="835">
        <f t="shared" si="262"/>
        <v>31</v>
      </c>
    </row>
    <row r="5848" spans="2:8">
      <c r="B5848" s="834" t="str">
        <f t="shared" si="261"/>
        <v>|||</v>
      </c>
      <c r="H5848" s="835">
        <f t="shared" si="262"/>
        <v>31</v>
      </c>
    </row>
    <row r="5849" spans="2:8">
      <c r="B5849" s="834" t="str">
        <f t="shared" si="261"/>
        <v>|||</v>
      </c>
      <c r="H5849" s="835">
        <f t="shared" si="262"/>
        <v>31</v>
      </c>
    </row>
    <row r="5850" spans="2:8">
      <c r="B5850" s="834" t="str">
        <f t="shared" si="261"/>
        <v>|||</v>
      </c>
      <c r="H5850" s="835">
        <f t="shared" si="262"/>
        <v>31</v>
      </c>
    </row>
    <row r="5851" spans="2:8">
      <c r="B5851" s="834" t="str">
        <f t="shared" si="261"/>
        <v>|||</v>
      </c>
      <c r="H5851" s="835">
        <f t="shared" si="262"/>
        <v>31</v>
      </c>
    </row>
    <row r="5852" spans="2:8">
      <c r="B5852" s="834" t="str">
        <f t="shared" si="261"/>
        <v>|||</v>
      </c>
      <c r="H5852" s="835">
        <f t="shared" si="262"/>
        <v>31</v>
      </c>
    </row>
    <row r="5853" spans="2:8">
      <c r="B5853" s="834" t="str">
        <f t="shared" si="261"/>
        <v>|||</v>
      </c>
      <c r="H5853" s="835">
        <f t="shared" si="262"/>
        <v>31</v>
      </c>
    </row>
    <row r="5854" spans="2:8">
      <c r="B5854" s="834" t="str">
        <f t="shared" si="261"/>
        <v>|||</v>
      </c>
      <c r="H5854" s="835">
        <f t="shared" si="262"/>
        <v>31</v>
      </c>
    </row>
    <row r="5855" spans="2:8">
      <c r="B5855" s="834" t="str">
        <f t="shared" si="261"/>
        <v>|||</v>
      </c>
      <c r="H5855" s="835">
        <f t="shared" si="262"/>
        <v>31</v>
      </c>
    </row>
    <row r="5856" spans="2:8">
      <c r="B5856" s="834" t="str">
        <f t="shared" si="261"/>
        <v>|||</v>
      </c>
      <c r="H5856" s="835">
        <f t="shared" si="262"/>
        <v>31</v>
      </c>
    </row>
    <row r="5857" spans="2:8">
      <c r="B5857" s="834" t="str">
        <f t="shared" si="261"/>
        <v>|||</v>
      </c>
      <c r="H5857" s="835">
        <f t="shared" si="262"/>
        <v>31</v>
      </c>
    </row>
    <row r="5858" spans="2:8">
      <c r="B5858" s="834" t="str">
        <f t="shared" si="261"/>
        <v>|||</v>
      </c>
      <c r="H5858" s="835">
        <f t="shared" si="262"/>
        <v>31</v>
      </c>
    </row>
    <row r="5859" spans="2:8">
      <c r="B5859" s="834" t="str">
        <f t="shared" si="261"/>
        <v>|||</v>
      </c>
      <c r="H5859" s="835">
        <f t="shared" si="262"/>
        <v>31</v>
      </c>
    </row>
    <row r="5860" spans="2:8">
      <c r="B5860" s="834" t="str">
        <f t="shared" si="261"/>
        <v>|||</v>
      </c>
      <c r="H5860" s="835">
        <f t="shared" si="262"/>
        <v>31</v>
      </c>
    </row>
    <row r="5861" spans="2:8">
      <c r="B5861" s="834" t="str">
        <f t="shared" si="261"/>
        <v>|||</v>
      </c>
      <c r="H5861" s="835">
        <f t="shared" si="262"/>
        <v>31</v>
      </c>
    </row>
    <row r="5862" spans="2:8">
      <c r="B5862" s="834" t="str">
        <f t="shared" si="261"/>
        <v>|||</v>
      </c>
      <c r="H5862" s="835">
        <f t="shared" si="262"/>
        <v>31</v>
      </c>
    </row>
    <row r="5863" spans="2:8">
      <c r="B5863" s="834" t="str">
        <f t="shared" si="261"/>
        <v>|||</v>
      </c>
      <c r="H5863" s="835">
        <f t="shared" si="262"/>
        <v>31</v>
      </c>
    </row>
    <row r="5864" spans="2:8">
      <c r="B5864" s="834" t="str">
        <f t="shared" si="261"/>
        <v>|||</v>
      </c>
      <c r="H5864" s="835">
        <f t="shared" si="262"/>
        <v>31</v>
      </c>
    </row>
    <row r="5865" spans="2:8">
      <c r="B5865" s="834" t="str">
        <f t="shared" si="261"/>
        <v>|||</v>
      </c>
      <c r="H5865" s="835">
        <f t="shared" si="262"/>
        <v>31</v>
      </c>
    </row>
    <row r="5866" spans="2:8">
      <c r="B5866" s="834" t="str">
        <f t="shared" si="261"/>
        <v>|||</v>
      </c>
      <c r="H5866" s="835">
        <f t="shared" si="262"/>
        <v>31</v>
      </c>
    </row>
    <row r="5867" spans="2:8">
      <c r="B5867" s="834" t="str">
        <f t="shared" si="261"/>
        <v>|||</v>
      </c>
      <c r="H5867" s="835">
        <f t="shared" si="262"/>
        <v>31</v>
      </c>
    </row>
    <row r="5868" spans="2:8">
      <c r="B5868" s="834" t="str">
        <f t="shared" si="261"/>
        <v>|||</v>
      </c>
      <c r="H5868" s="835">
        <f t="shared" si="262"/>
        <v>31</v>
      </c>
    </row>
    <row r="5869" spans="2:8">
      <c r="B5869" s="834" t="str">
        <f t="shared" si="261"/>
        <v>|||</v>
      </c>
      <c r="H5869" s="835">
        <f t="shared" si="262"/>
        <v>31</v>
      </c>
    </row>
    <row r="5870" spans="2:8">
      <c r="B5870" s="834" t="str">
        <f t="shared" si="261"/>
        <v>|||</v>
      </c>
      <c r="H5870" s="835">
        <f t="shared" si="262"/>
        <v>31</v>
      </c>
    </row>
    <row r="5871" spans="2:8">
      <c r="B5871" s="834" t="str">
        <f t="shared" si="261"/>
        <v>|||</v>
      </c>
      <c r="H5871" s="835">
        <f t="shared" si="262"/>
        <v>31</v>
      </c>
    </row>
    <row r="5872" spans="2:8">
      <c r="B5872" s="834" t="str">
        <f t="shared" si="261"/>
        <v>|||</v>
      </c>
      <c r="H5872" s="835">
        <f t="shared" si="262"/>
        <v>31</v>
      </c>
    </row>
    <row r="5873" spans="2:8">
      <c r="B5873" s="834" t="str">
        <f t="shared" si="261"/>
        <v>|||</v>
      </c>
      <c r="H5873" s="835">
        <f t="shared" si="262"/>
        <v>31</v>
      </c>
    </row>
    <row r="5874" spans="2:8">
      <c r="B5874" s="834" t="str">
        <f t="shared" si="261"/>
        <v>|||</v>
      </c>
      <c r="H5874" s="835">
        <f t="shared" si="262"/>
        <v>31</v>
      </c>
    </row>
    <row r="5875" spans="2:8">
      <c r="B5875" s="834" t="str">
        <f t="shared" si="261"/>
        <v>|||</v>
      </c>
      <c r="H5875" s="835">
        <f t="shared" si="262"/>
        <v>31</v>
      </c>
    </row>
    <row r="5876" spans="2:8">
      <c r="B5876" s="834" t="str">
        <f t="shared" si="261"/>
        <v>|||</v>
      </c>
      <c r="H5876" s="835">
        <f t="shared" si="262"/>
        <v>31</v>
      </c>
    </row>
    <row r="5877" spans="2:8">
      <c r="B5877" s="834" t="str">
        <f t="shared" si="261"/>
        <v>|||</v>
      </c>
      <c r="H5877" s="835">
        <f t="shared" si="262"/>
        <v>31</v>
      </c>
    </row>
    <row r="5878" spans="2:8">
      <c r="B5878" s="834" t="str">
        <f t="shared" si="261"/>
        <v>|||</v>
      </c>
      <c r="H5878" s="835">
        <f t="shared" si="262"/>
        <v>31</v>
      </c>
    </row>
    <row r="5879" spans="2:8">
      <c r="B5879" s="834" t="str">
        <f t="shared" si="261"/>
        <v>|||</v>
      </c>
      <c r="H5879" s="835">
        <f t="shared" si="262"/>
        <v>31</v>
      </c>
    </row>
    <row r="5880" spans="2:8">
      <c r="B5880" s="834" t="str">
        <f t="shared" si="261"/>
        <v>|||</v>
      </c>
      <c r="H5880" s="835">
        <f t="shared" si="262"/>
        <v>31</v>
      </c>
    </row>
    <row r="5881" spans="2:8">
      <c r="B5881" s="834" t="str">
        <f t="shared" si="261"/>
        <v>|||</v>
      </c>
      <c r="H5881" s="835">
        <f t="shared" si="262"/>
        <v>31</v>
      </c>
    </row>
    <row r="5882" spans="2:8">
      <c r="B5882" s="834" t="str">
        <f t="shared" si="261"/>
        <v>|||</v>
      </c>
      <c r="H5882" s="835">
        <f t="shared" si="262"/>
        <v>31</v>
      </c>
    </row>
    <row r="5883" spans="2:8">
      <c r="B5883" s="834" t="str">
        <f t="shared" si="261"/>
        <v>|||</v>
      </c>
      <c r="H5883" s="835">
        <f t="shared" si="262"/>
        <v>31</v>
      </c>
    </row>
    <row r="5884" spans="2:8">
      <c r="B5884" s="834" t="str">
        <f t="shared" si="261"/>
        <v>|||</v>
      </c>
      <c r="H5884" s="835">
        <f t="shared" si="262"/>
        <v>31</v>
      </c>
    </row>
    <row r="5885" spans="2:8">
      <c r="B5885" s="834" t="str">
        <f t="shared" si="261"/>
        <v>|||</v>
      </c>
      <c r="H5885" s="835">
        <f t="shared" si="262"/>
        <v>31</v>
      </c>
    </row>
    <row r="5886" spans="2:8">
      <c r="B5886" s="834" t="str">
        <f t="shared" si="261"/>
        <v>|||</v>
      </c>
      <c r="H5886" s="835">
        <f t="shared" si="262"/>
        <v>31</v>
      </c>
    </row>
    <row r="5887" spans="2:8">
      <c r="B5887" s="834" t="str">
        <f t="shared" si="261"/>
        <v>|||</v>
      </c>
      <c r="H5887" s="835">
        <f t="shared" si="262"/>
        <v>31</v>
      </c>
    </row>
    <row r="5888" spans="2:8">
      <c r="B5888" s="834" t="str">
        <f t="shared" si="261"/>
        <v>|||</v>
      </c>
      <c r="H5888" s="835">
        <f t="shared" si="262"/>
        <v>31</v>
      </c>
    </row>
    <row r="5889" spans="2:8">
      <c r="B5889" s="834" t="str">
        <f t="shared" si="261"/>
        <v>|||</v>
      </c>
      <c r="H5889" s="835">
        <f t="shared" si="262"/>
        <v>31</v>
      </c>
    </row>
    <row r="5890" spans="2:8">
      <c r="B5890" s="834" t="str">
        <f t="shared" si="261"/>
        <v>|||</v>
      </c>
      <c r="H5890" s="835">
        <f t="shared" si="262"/>
        <v>31</v>
      </c>
    </row>
    <row r="5891" spans="2:8">
      <c r="B5891" s="834" t="str">
        <f t="shared" ref="B5891:B5954" si="263">C5891&amp;"|"&amp;D5891&amp;"|"&amp;E5891&amp;"|"&amp;F5891</f>
        <v>|||</v>
      </c>
      <c r="H5891" s="835">
        <f t="shared" si="262"/>
        <v>31</v>
      </c>
    </row>
    <row r="5892" spans="2:8">
      <c r="B5892" s="834" t="str">
        <f t="shared" si="263"/>
        <v>|||</v>
      </c>
      <c r="H5892" s="835">
        <f t="shared" ref="H5892:H5955" si="264">EOMONTH(L5892,0)</f>
        <v>31</v>
      </c>
    </row>
    <row r="5893" spans="2:8">
      <c r="B5893" s="834" t="str">
        <f t="shared" si="263"/>
        <v>|||</v>
      </c>
      <c r="H5893" s="835">
        <f t="shared" si="264"/>
        <v>31</v>
      </c>
    </row>
    <row r="5894" spans="2:8">
      <c r="B5894" s="834" t="str">
        <f t="shared" si="263"/>
        <v>|||</v>
      </c>
      <c r="H5894" s="835">
        <f t="shared" si="264"/>
        <v>31</v>
      </c>
    </row>
    <row r="5895" spans="2:8">
      <c r="B5895" s="834" t="str">
        <f t="shared" si="263"/>
        <v>|||</v>
      </c>
      <c r="H5895" s="835">
        <f t="shared" si="264"/>
        <v>31</v>
      </c>
    </row>
    <row r="5896" spans="2:8">
      <c r="B5896" s="834" t="str">
        <f t="shared" si="263"/>
        <v>|||</v>
      </c>
      <c r="H5896" s="835">
        <f t="shared" si="264"/>
        <v>31</v>
      </c>
    </row>
    <row r="5897" spans="2:8">
      <c r="B5897" s="834" t="str">
        <f t="shared" si="263"/>
        <v>|||</v>
      </c>
      <c r="H5897" s="835">
        <f t="shared" si="264"/>
        <v>31</v>
      </c>
    </row>
    <row r="5898" spans="2:8">
      <c r="B5898" s="834" t="str">
        <f t="shared" si="263"/>
        <v>|||</v>
      </c>
      <c r="H5898" s="835">
        <f t="shared" si="264"/>
        <v>31</v>
      </c>
    </row>
    <row r="5899" spans="2:8">
      <c r="B5899" s="834" t="str">
        <f t="shared" si="263"/>
        <v>|||</v>
      </c>
      <c r="H5899" s="835">
        <f t="shared" si="264"/>
        <v>31</v>
      </c>
    </row>
    <row r="5900" spans="2:8">
      <c r="B5900" s="834" t="str">
        <f t="shared" si="263"/>
        <v>|||</v>
      </c>
      <c r="H5900" s="835">
        <f t="shared" si="264"/>
        <v>31</v>
      </c>
    </row>
    <row r="5901" spans="2:8">
      <c r="B5901" s="834" t="str">
        <f t="shared" si="263"/>
        <v>|||</v>
      </c>
      <c r="H5901" s="835">
        <f t="shared" si="264"/>
        <v>31</v>
      </c>
    </row>
    <row r="5902" spans="2:8">
      <c r="B5902" s="834" t="str">
        <f t="shared" si="263"/>
        <v>|||</v>
      </c>
      <c r="H5902" s="835">
        <f t="shared" si="264"/>
        <v>31</v>
      </c>
    </row>
    <row r="5903" spans="2:8">
      <c r="B5903" s="834" t="str">
        <f t="shared" si="263"/>
        <v>|||</v>
      </c>
      <c r="H5903" s="835">
        <f t="shared" si="264"/>
        <v>31</v>
      </c>
    </row>
    <row r="5904" spans="2:8">
      <c r="B5904" s="834" t="str">
        <f t="shared" si="263"/>
        <v>|||</v>
      </c>
      <c r="H5904" s="835">
        <f t="shared" si="264"/>
        <v>31</v>
      </c>
    </row>
    <row r="5905" spans="2:8">
      <c r="B5905" s="834" t="str">
        <f t="shared" si="263"/>
        <v>|||</v>
      </c>
      <c r="H5905" s="835">
        <f t="shared" si="264"/>
        <v>31</v>
      </c>
    </row>
    <row r="5906" spans="2:8">
      <c r="B5906" s="834" t="str">
        <f t="shared" si="263"/>
        <v>|||</v>
      </c>
      <c r="H5906" s="835">
        <f t="shared" si="264"/>
        <v>31</v>
      </c>
    </row>
    <row r="5907" spans="2:8">
      <c r="B5907" s="834" t="str">
        <f t="shared" si="263"/>
        <v>|||</v>
      </c>
      <c r="H5907" s="835">
        <f t="shared" si="264"/>
        <v>31</v>
      </c>
    </row>
    <row r="5908" spans="2:8">
      <c r="B5908" s="834" t="str">
        <f t="shared" si="263"/>
        <v>|||</v>
      </c>
      <c r="H5908" s="835">
        <f t="shared" si="264"/>
        <v>31</v>
      </c>
    </row>
    <row r="5909" spans="2:8">
      <c r="B5909" s="834" t="str">
        <f t="shared" si="263"/>
        <v>|||</v>
      </c>
      <c r="H5909" s="835">
        <f t="shared" si="264"/>
        <v>31</v>
      </c>
    </row>
    <row r="5910" spans="2:8">
      <c r="B5910" s="834" t="str">
        <f t="shared" si="263"/>
        <v>|||</v>
      </c>
      <c r="H5910" s="835">
        <f t="shared" si="264"/>
        <v>31</v>
      </c>
    </row>
    <row r="5911" spans="2:8">
      <c r="B5911" s="834" t="str">
        <f t="shared" si="263"/>
        <v>|||</v>
      </c>
      <c r="H5911" s="835">
        <f t="shared" si="264"/>
        <v>31</v>
      </c>
    </row>
    <row r="5912" spans="2:8">
      <c r="B5912" s="834" t="str">
        <f t="shared" si="263"/>
        <v>|||</v>
      </c>
      <c r="H5912" s="835">
        <f t="shared" si="264"/>
        <v>31</v>
      </c>
    </row>
    <row r="5913" spans="2:8">
      <c r="B5913" s="834" t="str">
        <f t="shared" si="263"/>
        <v>|||</v>
      </c>
      <c r="H5913" s="835">
        <f t="shared" si="264"/>
        <v>31</v>
      </c>
    </row>
    <row r="5914" spans="2:8">
      <c r="B5914" s="834" t="str">
        <f t="shared" si="263"/>
        <v>|||</v>
      </c>
      <c r="H5914" s="835">
        <f t="shared" si="264"/>
        <v>31</v>
      </c>
    </row>
    <row r="5915" spans="2:8">
      <c r="B5915" s="834" t="str">
        <f t="shared" si="263"/>
        <v>|||</v>
      </c>
      <c r="H5915" s="835">
        <f t="shared" si="264"/>
        <v>31</v>
      </c>
    </row>
    <row r="5916" spans="2:8">
      <c r="B5916" s="834" t="str">
        <f t="shared" si="263"/>
        <v>|||</v>
      </c>
      <c r="H5916" s="835">
        <f t="shared" si="264"/>
        <v>31</v>
      </c>
    </row>
    <row r="5917" spans="2:8">
      <c r="B5917" s="834" t="str">
        <f t="shared" si="263"/>
        <v>|||</v>
      </c>
      <c r="H5917" s="835">
        <f t="shared" si="264"/>
        <v>31</v>
      </c>
    </row>
    <row r="5918" spans="2:8">
      <c r="B5918" s="834" t="str">
        <f t="shared" si="263"/>
        <v>|||</v>
      </c>
      <c r="H5918" s="835">
        <f t="shared" si="264"/>
        <v>31</v>
      </c>
    </row>
    <row r="5919" spans="2:8">
      <c r="B5919" s="834" t="str">
        <f t="shared" si="263"/>
        <v>|||</v>
      </c>
      <c r="H5919" s="835">
        <f t="shared" si="264"/>
        <v>31</v>
      </c>
    </row>
    <row r="5920" spans="2:8">
      <c r="B5920" s="834" t="str">
        <f t="shared" si="263"/>
        <v>|||</v>
      </c>
      <c r="H5920" s="835">
        <f t="shared" si="264"/>
        <v>31</v>
      </c>
    </row>
    <row r="5921" spans="2:8">
      <c r="B5921" s="834" t="str">
        <f t="shared" si="263"/>
        <v>|||</v>
      </c>
      <c r="H5921" s="835">
        <f t="shared" si="264"/>
        <v>31</v>
      </c>
    </row>
    <row r="5922" spans="2:8">
      <c r="B5922" s="834" t="str">
        <f t="shared" si="263"/>
        <v>|||</v>
      </c>
      <c r="H5922" s="835">
        <f t="shared" si="264"/>
        <v>31</v>
      </c>
    </row>
    <row r="5923" spans="2:8">
      <c r="B5923" s="834" t="str">
        <f t="shared" si="263"/>
        <v>|||</v>
      </c>
      <c r="H5923" s="835">
        <f t="shared" si="264"/>
        <v>31</v>
      </c>
    </row>
    <row r="5924" spans="2:8">
      <c r="B5924" s="834" t="str">
        <f t="shared" si="263"/>
        <v>|||</v>
      </c>
      <c r="H5924" s="835">
        <f t="shared" si="264"/>
        <v>31</v>
      </c>
    </row>
    <row r="5925" spans="2:8">
      <c r="B5925" s="834" t="str">
        <f t="shared" si="263"/>
        <v>|||</v>
      </c>
      <c r="H5925" s="835">
        <f t="shared" si="264"/>
        <v>31</v>
      </c>
    </row>
    <row r="5926" spans="2:8">
      <c r="B5926" s="834" t="str">
        <f t="shared" si="263"/>
        <v>|||</v>
      </c>
      <c r="H5926" s="835">
        <f t="shared" si="264"/>
        <v>31</v>
      </c>
    </row>
    <row r="5927" spans="2:8">
      <c r="B5927" s="834" t="str">
        <f t="shared" si="263"/>
        <v>|||</v>
      </c>
      <c r="H5927" s="835">
        <f t="shared" si="264"/>
        <v>31</v>
      </c>
    </row>
    <row r="5928" spans="2:8">
      <c r="B5928" s="834" t="str">
        <f t="shared" si="263"/>
        <v>|||</v>
      </c>
      <c r="H5928" s="835">
        <f t="shared" si="264"/>
        <v>31</v>
      </c>
    </row>
    <row r="5929" spans="2:8">
      <c r="B5929" s="834" t="str">
        <f t="shared" si="263"/>
        <v>|||</v>
      </c>
      <c r="H5929" s="835">
        <f t="shared" si="264"/>
        <v>31</v>
      </c>
    </row>
    <row r="5930" spans="2:8">
      <c r="B5930" s="834" t="str">
        <f t="shared" si="263"/>
        <v>|||</v>
      </c>
      <c r="H5930" s="835">
        <f t="shared" si="264"/>
        <v>31</v>
      </c>
    </row>
    <row r="5931" spans="2:8">
      <c r="B5931" s="834" t="str">
        <f t="shared" si="263"/>
        <v>|||</v>
      </c>
      <c r="H5931" s="835">
        <f t="shared" si="264"/>
        <v>31</v>
      </c>
    </row>
    <row r="5932" spans="2:8">
      <c r="B5932" s="834" t="str">
        <f t="shared" si="263"/>
        <v>|||</v>
      </c>
      <c r="H5932" s="835">
        <f t="shared" si="264"/>
        <v>31</v>
      </c>
    </row>
    <row r="5933" spans="2:8">
      <c r="B5933" s="834" t="str">
        <f t="shared" si="263"/>
        <v>|||</v>
      </c>
      <c r="H5933" s="835">
        <f t="shared" si="264"/>
        <v>31</v>
      </c>
    </row>
    <row r="5934" spans="2:8">
      <c r="B5934" s="834" t="str">
        <f t="shared" si="263"/>
        <v>|||</v>
      </c>
      <c r="H5934" s="835">
        <f t="shared" si="264"/>
        <v>31</v>
      </c>
    </row>
    <row r="5935" spans="2:8">
      <c r="B5935" s="834" t="str">
        <f t="shared" si="263"/>
        <v>|||</v>
      </c>
      <c r="H5935" s="835">
        <f t="shared" si="264"/>
        <v>31</v>
      </c>
    </row>
    <row r="5936" spans="2:8">
      <c r="B5936" s="834" t="str">
        <f t="shared" si="263"/>
        <v>|||</v>
      </c>
      <c r="H5936" s="835">
        <f t="shared" si="264"/>
        <v>31</v>
      </c>
    </row>
    <row r="5937" spans="2:8">
      <c r="B5937" s="834" t="str">
        <f t="shared" si="263"/>
        <v>|||</v>
      </c>
      <c r="H5937" s="835">
        <f t="shared" si="264"/>
        <v>31</v>
      </c>
    </row>
    <row r="5938" spans="2:8">
      <c r="B5938" s="834" t="str">
        <f t="shared" si="263"/>
        <v>|||</v>
      </c>
      <c r="H5938" s="835">
        <f t="shared" si="264"/>
        <v>31</v>
      </c>
    </row>
    <row r="5939" spans="2:8">
      <c r="B5939" s="834" t="str">
        <f t="shared" si="263"/>
        <v>|||</v>
      </c>
      <c r="H5939" s="835">
        <f t="shared" si="264"/>
        <v>31</v>
      </c>
    </row>
    <row r="5940" spans="2:8">
      <c r="B5940" s="834" t="str">
        <f t="shared" si="263"/>
        <v>|||</v>
      </c>
      <c r="H5940" s="835">
        <f t="shared" si="264"/>
        <v>31</v>
      </c>
    </row>
    <row r="5941" spans="2:8">
      <c r="B5941" s="834" t="str">
        <f t="shared" si="263"/>
        <v>|||</v>
      </c>
      <c r="H5941" s="835">
        <f t="shared" si="264"/>
        <v>31</v>
      </c>
    </row>
    <row r="5942" spans="2:8">
      <c r="B5942" s="834" t="str">
        <f t="shared" si="263"/>
        <v>|||</v>
      </c>
      <c r="H5942" s="835">
        <f t="shared" si="264"/>
        <v>31</v>
      </c>
    </row>
    <row r="5943" spans="2:8">
      <c r="B5943" s="834" t="str">
        <f t="shared" si="263"/>
        <v>|||</v>
      </c>
      <c r="H5943" s="835">
        <f t="shared" si="264"/>
        <v>31</v>
      </c>
    </row>
    <row r="5944" spans="2:8">
      <c r="B5944" s="834" t="str">
        <f t="shared" si="263"/>
        <v>|||</v>
      </c>
      <c r="H5944" s="835">
        <f t="shared" si="264"/>
        <v>31</v>
      </c>
    </row>
    <row r="5945" spans="2:8">
      <c r="B5945" s="834" t="str">
        <f t="shared" si="263"/>
        <v>|||</v>
      </c>
      <c r="H5945" s="835">
        <f t="shared" si="264"/>
        <v>31</v>
      </c>
    </row>
    <row r="5946" spans="2:8">
      <c r="B5946" s="834" t="str">
        <f t="shared" si="263"/>
        <v>|||</v>
      </c>
      <c r="H5946" s="835">
        <f t="shared" si="264"/>
        <v>31</v>
      </c>
    </row>
    <row r="5947" spans="2:8">
      <c r="B5947" s="834" t="str">
        <f t="shared" si="263"/>
        <v>|||</v>
      </c>
      <c r="H5947" s="835">
        <f t="shared" si="264"/>
        <v>31</v>
      </c>
    </row>
    <row r="5948" spans="2:8">
      <c r="B5948" s="834" t="str">
        <f t="shared" si="263"/>
        <v>|||</v>
      </c>
      <c r="H5948" s="835">
        <f t="shared" si="264"/>
        <v>31</v>
      </c>
    </row>
    <row r="5949" spans="2:8">
      <c r="B5949" s="834" t="str">
        <f t="shared" si="263"/>
        <v>|||</v>
      </c>
      <c r="H5949" s="835">
        <f t="shared" si="264"/>
        <v>31</v>
      </c>
    </row>
    <row r="5950" spans="2:8">
      <c r="B5950" s="834" t="str">
        <f t="shared" si="263"/>
        <v>|||</v>
      </c>
      <c r="H5950" s="835">
        <f t="shared" si="264"/>
        <v>31</v>
      </c>
    </row>
    <row r="5951" spans="2:8">
      <c r="B5951" s="834" t="str">
        <f t="shared" si="263"/>
        <v>|||</v>
      </c>
      <c r="H5951" s="835">
        <f t="shared" si="264"/>
        <v>31</v>
      </c>
    </row>
    <row r="5952" spans="2:8">
      <c r="B5952" s="834" t="str">
        <f t="shared" si="263"/>
        <v>|||</v>
      </c>
      <c r="H5952" s="835">
        <f t="shared" si="264"/>
        <v>31</v>
      </c>
    </row>
    <row r="5953" spans="2:8">
      <c r="B5953" s="834" t="str">
        <f t="shared" si="263"/>
        <v>|||</v>
      </c>
      <c r="H5953" s="835">
        <f t="shared" si="264"/>
        <v>31</v>
      </c>
    </row>
    <row r="5954" spans="2:8">
      <c r="B5954" s="834" t="str">
        <f t="shared" si="263"/>
        <v>|||</v>
      </c>
      <c r="H5954" s="835">
        <f t="shared" si="264"/>
        <v>31</v>
      </c>
    </row>
    <row r="5955" spans="2:8">
      <c r="B5955" s="834" t="str">
        <f t="shared" ref="B5955:B6018" si="265">C5955&amp;"|"&amp;D5955&amp;"|"&amp;E5955&amp;"|"&amp;F5955</f>
        <v>|||</v>
      </c>
      <c r="H5955" s="835">
        <f t="shared" si="264"/>
        <v>31</v>
      </c>
    </row>
    <row r="5956" spans="2:8">
      <c r="B5956" s="834" t="str">
        <f t="shared" si="265"/>
        <v>|||</v>
      </c>
      <c r="H5956" s="835">
        <f t="shared" ref="H5956:H6019" si="266">EOMONTH(L5956,0)</f>
        <v>31</v>
      </c>
    </row>
    <row r="5957" spans="2:8">
      <c r="B5957" s="834" t="str">
        <f t="shared" si="265"/>
        <v>|||</v>
      </c>
      <c r="H5957" s="835">
        <f t="shared" si="266"/>
        <v>31</v>
      </c>
    </row>
    <row r="5958" spans="2:8">
      <c r="B5958" s="834" t="str">
        <f t="shared" si="265"/>
        <v>|||</v>
      </c>
      <c r="H5958" s="835">
        <f t="shared" si="266"/>
        <v>31</v>
      </c>
    </row>
    <row r="5959" spans="2:8">
      <c r="B5959" s="834" t="str">
        <f t="shared" si="265"/>
        <v>|||</v>
      </c>
      <c r="H5959" s="835">
        <f t="shared" si="266"/>
        <v>31</v>
      </c>
    </row>
    <row r="5960" spans="2:8">
      <c r="B5960" s="834" t="str">
        <f t="shared" si="265"/>
        <v>|||</v>
      </c>
      <c r="H5960" s="835">
        <f t="shared" si="266"/>
        <v>31</v>
      </c>
    </row>
    <row r="5961" spans="2:8">
      <c r="B5961" s="834" t="str">
        <f t="shared" si="265"/>
        <v>|||</v>
      </c>
      <c r="H5961" s="835">
        <f t="shared" si="266"/>
        <v>31</v>
      </c>
    </row>
    <row r="5962" spans="2:8">
      <c r="B5962" s="834" t="str">
        <f t="shared" si="265"/>
        <v>|||</v>
      </c>
      <c r="H5962" s="835">
        <f t="shared" si="266"/>
        <v>31</v>
      </c>
    </row>
    <row r="5963" spans="2:8">
      <c r="B5963" s="834" t="str">
        <f t="shared" si="265"/>
        <v>|||</v>
      </c>
      <c r="H5963" s="835">
        <f t="shared" si="266"/>
        <v>31</v>
      </c>
    </row>
    <row r="5964" spans="2:8">
      <c r="B5964" s="834" t="str">
        <f t="shared" si="265"/>
        <v>|||</v>
      </c>
      <c r="H5964" s="835">
        <f t="shared" si="266"/>
        <v>31</v>
      </c>
    </row>
    <row r="5965" spans="2:8">
      <c r="B5965" s="834" t="str">
        <f t="shared" si="265"/>
        <v>|||</v>
      </c>
      <c r="H5965" s="835">
        <f t="shared" si="266"/>
        <v>31</v>
      </c>
    </row>
    <row r="5966" spans="2:8">
      <c r="B5966" s="834" t="str">
        <f t="shared" si="265"/>
        <v>|||</v>
      </c>
      <c r="H5966" s="835">
        <f t="shared" si="266"/>
        <v>31</v>
      </c>
    </row>
    <row r="5967" spans="2:8">
      <c r="B5967" s="834" t="str">
        <f t="shared" si="265"/>
        <v>|||</v>
      </c>
      <c r="H5967" s="835">
        <f t="shared" si="266"/>
        <v>31</v>
      </c>
    </row>
    <row r="5968" spans="2:8">
      <c r="B5968" s="834" t="str">
        <f t="shared" si="265"/>
        <v>|||</v>
      </c>
      <c r="H5968" s="835">
        <f t="shared" si="266"/>
        <v>31</v>
      </c>
    </row>
    <row r="5969" spans="2:8">
      <c r="B5969" s="834" t="str">
        <f t="shared" si="265"/>
        <v>|||</v>
      </c>
      <c r="H5969" s="835">
        <f t="shared" si="266"/>
        <v>31</v>
      </c>
    </row>
    <row r="5970" spans="2:8">
      <c r="B5970" s="834" t="str">
        <f t="shared" si="265"/>
        <v>|||</v>
      </c>
      <c r="H5970" s="835">
        <f t="shared" si="266"/>
        <v>31</v>
      </c>
    </row>
    <row r="5971" spans="2:8">
      <c r="B5971" s="834" t="str">
        <f t="shared" si="265"/>
        <v>|||</v>
      </c>
      <c r="H5971" s="835">
        <f t="shared" si="266"/>
        <v>31</v>
      </c>
    </row>
    <row r="5972" spans="2:8">
      <c r="B5972" s="834" t="str">
        <f t="shared" si="265"/>
        <v>|||</v>
      </c>
      <c r="H5972" s="835">
        <f t="shared" si="266"/>
        <v>31</v>
      </c>
    </row>
    <row r="5973" spans="2:8">
      <c r="B5973" s="834" t="str">
        <f t="shared" si="265"/>
        <v>|||</v>
      </c>
      <c r="H5973" s="835">
        <f t="shared" si="266"/>
        <v>31</v>
      </c>
    </row>
    <row r="5974" spans="2:8">
      <c r="B5974" s="834" t="str">
        <f t="shared" si="265"/>
        <v>|||</v>
      </c>
      <c r="H5974" s="835">
        <f t="shared" si="266"/>
        <v>31</v>
      </c>
    </row>
    <row r="5975" spans="2:8">
      <c r="B5975" s="834" t="str">
        <f t="shared" si="265"/>
        <v>|||</v>
      </c>
      <c r="H5975" s="835">
        <f t="shared" si="266"/>
        <v>31</v>
      </c>
    </row>
    <row r="5976" spans="2:8">
      <c r="B5976" s="834" t="str">
        <f t="shared" si="265"/>
        <v>|||</v>
      </c>
      <c r="H5976" s="835">
        <f t="shared" si="266"/>
        <v>31</v>
      </c>
    </row>
    <row r="5977" spans="2:8">
      <c r="B5977" s="834" t="str">
        <f t="shared" si="265"/>
        <v>|||</v>
      </c>
      <c r="H5977" s="835">
        <f t="shared" si="266"/>
        <v>31</v>
      </c>
    </row>
    <row r="5978" spans="2:8">
      <c r="B5978" s="834" t="str">
        <f t="shared" si="265"/>
        <v>|||</v>
      </c>
      <c r="H5978" s="835">
        <f t="shared" si="266"/>
        <v>31</v>
      </c>
    </row>
    <row r="5979" spans="2:8">
      <c r="B5979" s="834" t="str">
        <f t="shared" si="265"/>
        <v>|||</v>
      </c>
      <c r="H5979" s="835">
        <f t="shared" si="266"/>
        <v>31</v>
      </c>
    </row>
    <row r="5980" spans="2:8">
      <c r="B5980" s="834" t="str">
        <f t="shared" si="265"/>
        <v>|||</v>
      </c>
      <c r="H5980" s="835">
        <f t="shared" si="266"/>
        <v>31</v>
      </c>
    </row>
    <row r="5981" spans="2:8">
      <c r="B5981" s="834" t="str">
        <f t="shared" si="265"/>
        <v>|||</v>
      </c>
      <c r="H5981" s="835">
        <f t="shared" si="266"/>
        <v>31</v>
      </c>
    </row>
    <row r="5982" spans="2:8">
      <c r="B5982" s="834" t="str">
        <f t="shared" si="265"/>
        <v>|||</v>
      </c>
      <c r="H5982" s="835">
        <f t="shared" si="266"/>
        <v>31</v>
      </c>
    </row>
    <row r="5983" spans="2:8">
      <c r="B5983" s="834" t="str">
        <f t="shared" si="265"/>
        <v>|||</v>
      </c>
      <c r="H5983" s="835">
        <f t="shared" si="266"/>
        <v>31</v>
      </c>
    </row>
    <row r="5984" spans="2:8">
      <c r="B5984" s="834" t="str">
        <f t="shared" si="265"/>
        <v>|||</v>
      </c>
      <c r="H5984" s="835">
        <f t="shared" si="266"/>
        <v>31</v>
      </c>
    </row>
    <row r="5985" spans="2:8">
      <c r="B5985" s="834" t="str">
        <f t="shared" si="265"/>
        <v>|||</v>
      </c>
      <c r="H5985" s="835">
        <f t="shared" si="266"/>
        <v>31</v>
      </c>
    </row>
    <row r="5986" spans="2:8">
      <c r="B5986" s="834" t="str">
        <f t="shared" si="265"/>
        <v>|||</v>
      </c>
      <c r="H5986" s="835">
        <f t="shared" si="266"/>
        <v>31</v>
      </c>
    </row>
    <row r="5987" spans="2:8">
      <c r="B5987" s="834" t="str">
        <f t="shared" si="265"/>
        <v>|||</v>
      </c>
      <c r="H5987" s="835">
        <f t="shared" si="266"/>
        <v>31</v>
      </c>
    </row>
    <row r="5988" spans="2:8">
      <c r="B5988" s="834" t="str">
        <f t="shared" si="265"/>
        <v>|||</v>
      </c>
      <c r="H5988" s="835">
        <f t="shared" si="266"/>
        <v>31</v>
      </c>
    </row>
    <row r="5989" spans="2:8">
      <c r="B5989" s="834" t="str">
        <f t="shared" si="265"/>
        <v>|||</v>
      </c>
      <c r="H5989" s="835">
        <f t="shared" si="266"/>
        <v>31</v>
      </c>
    </row>
    <row r="5990" spans="2:8">
      <c r="B5990" s="834" t="str">
        <f t="shared" si="265"/>
        <v>|||</v>
      </c>
      <c r="H5990" s="835">
        <f t="shared" si="266"/>
        <v>31</v>
      </c>
    </row>
    <row r="5991" spans="2:8">
      <c r="B5991" s="834" t="str">
        <f t="shared" si="265"/>
        <v>|||</v>
      </c>
      <c r="H5991" s="835">
        <f t="shared" si="266"/>
        <v>31</v>
      </c>
    </row>
    <row r="5992" spans="2:8">
      <c r="B5992" s="834" t="str">
        <f t="shared" si="265"/>
        <v>|||</v>
      </c>
      <c r="H5992" s="835">
        <f t="shared" si="266"/>
        <v>31</v>
      </c>
    </row>
    <row r="5993" spans="2:8">
      <c r="B5993" s="834" t="str">
        <f t="shared" si="265"/>
        <v>|||</v>
      </c>
      <c r="H5993" s="835">
        <f t="shared" si="266"/>
        <v>31</v>
      </c>
    </row>
    <row r="5994" spans="2:8">
      <c r="B5994" s="834" t="str">
        <f t="shared" si="265"/>
        <v>|||</v>
      </c>
      <c r="H5994" s="835">
        <f t="shared" si="266"/>
        <v>31</v>
      </c>
    </row>
    <row r="5995" spans="2:8">
      <c r="B5995" s="834" t="str">
        <f t="shared" si="265"/>
        <v>|||</v>
      </c>
      <c r="H5995" s="835">
        <f t="shared" si="266"/>
        <v>31</v>
      </c>
    </row>
    <row r="5996" spans="2:8">
      <c r="B5996" s="834" t="str">
        <f t="shared" si="265"/>
        <v>|||</v>
      </c>
      <c r="H5996" s="835">
        <f t="shared" si="266"/>
        <v>31</v>
      </c>
    </row>
    <row r="5997" spans="2:8">
      <c r="B5997" s="834" t="str">
        <f t="shared" si="265"/>
        <v>|||</v>
      </c>
      <c r="H5997" s="835">
        <f t="shared" si="266"/>
        <v>31</v>
      </c>
    </row>
    <row r="5998" spans="2:8">
      <c r="B5998" s="834" t="str">
        <f t="shared" si="265"/>
        <v>|||</v>
      </c>
      <c r="H5998" s="835">
        <f t="shared" si="266"/>
        <v>31</v>
      </c>
    </row>
    <row r="5999" spans="2:8">
      <c r="B5999" s="834" t="str">
        <f t="shared" si="265"/>
        <v>|||</v>
      </c>
      <c r="H5999" s="835">
        <f t="shared" si="266"/>
        <v>31</v>
      </c>
    </row>
    <row r="6000" spans="2:8">
      <c r="B6000" s="834" t="str">
        <f t="shared" si="265"/>
        <v>|||</v>
      </c>
      <c r="H6000" s="835">
        <f t="shared" si="266"/>
        <v>31</v>
      </c>
    </row>
    <row r="6001" spans="2:8">
      <c r="B6001" s="834" t="str">
        <f t="shared" si="265"/>
        <v>|||</v>
      </c>
      <c r="H6001" s="835">
        <f t="shared" si="266"/>
        <v>31</v>
      </c>
    </row>
    <row r="6002" spans="2:8">
      <c r="B6002" s="834" t="str">
        <f t="shared" si="265"/>
        <v>|||</v>
      </c>
      <c r="H6002" s="835">
        <f t="shared" si="266"/>
        <v>31</v>
      </c>
    </row>
    <row r="6003" spans="2:8">
      <c r="B6003" s="834" t="str">
        <f t="shared" si="265"/>
        <v>|||</v>
      </c>
      <c r="H6003" s="835">
        <f t="shared" si="266"/>
        <v>31</v>
      </c>
    </row>
    <row r="6004" spans="2:8">
      <c r="B6004" s="834" t="str">
        <f t="shared" si="265"/>
        <v>|||</v>
      </c>
      <c r="H6004" s="835">
        <f t="shared" si="266"/>
        <v>31</v>
      </c>
    </row>
    <row r="6005" spans="2:8">
      <c r="B6005" s="834" t="str">
        <f t="shared" si="265"/>
        <v>|||</v>
      </c>
      <c r="H6005" s="835">
        <f t="shared" si="266"/>
        <v>31</v>
      </c>
    </row>
    <row r="6006" spans="2:8">
      <c r="B6006" s="834" t="str">
        <f t="shared" si="265"/>
        <v>|||</v>
      </c>
      <c r="H6006" s="835">
        <f t="shared" si="266"/>
        <v>31</v>
      </c>
    </row>
    <row r="6007" spans="2:8">
      <c r="B6007" s="834" t="str">
        <f t="shared" si="265"/>
        <v>|||</v>
      </c>
      <c r="H6007" s="835">
        <f t="shared" si="266"/>
        <v>31</v>
      </c>
    </row>
    <row r="6008" spans="2:8">
      <c r="B6008" s="834" t="str">
        <f t="shared" si="265"/>
        <v>|||</v>
      </c>
      <c r="H6008" s="835">
        <f t="shared" si="266"/>
        <v>31</v>
      </c>
    </row>
    <row r="6009" spans="2:8">
      <c r="B6009" s="834" t="str">
        <f t="shared" si="265"/>
        <v>|||</v>
      </c>
      <c r="H6009" s="835">
        <f t="shared" si="266"/>
        <v>31</v>
      </c>
    </row>
    <row r="6010" spans="2:8">
      <c r="B6010" s="834" t="str">
        <f t="shared" si="265"/>
        <v>|||</v>
      </c>
      <c r="H6010" s="835">
        <f t="shared" si="266"/>
        <v>31</v>
      </c>
    </row>
    <row r="6011" spans="2:8">
      <c r="B6011" s="834" t="str">
        <f t="shared" si="265"/>
        <v>|||</v>
      </c>
      <c r="H6011" s="835">
        <f t="shared" si="266"/>
        <v>31</v>
      </c>
    </row>
    <row r="6012" spans="2:8">
      <c r="B6012" s="834" t="str">
        <f t="shared" si="265"/>
        <v>|||</v>
      </c>
      <c r="H6012" s="835">
        <f t="shared" si="266"/>
        <v>31</v>
      </c>
    </row>
    <row r="6013" spans="2:8">
      <c r="B6013" s="834" t="str">
        <f t="shared" si="265"/>
        <v>|||</v>
      </c>
      <c r="H6013" s="835">
        <f t="shared" si="266"/>
        <v>31</v>
      </c>
    </row>
    <row r="6014" spans="2:8">
      <c r="B6014" s="834" t="str">
        <f t="shared" si="265"/>
        <v>|||</v>
      </c>
      <c r="H6014" s="835">
        <f t="shared" si="266"/>
        <v>31</v>
      </c>
    </row>
    <row r="6015" spans="2:8">
      <c r="B6015" s="834" t="str">
        <f t="shared" si="265"/>
        <v>|||</v>
      </c>
      <c r="H6015" s="835">
        <f t="shared" si="266"/>
        <v>31</v>
      </c>
    </row>
    <row r="6016" spans="2:8">
      <c r="B6016" s="834" t="str">
        <f t="shared" si="265"/>
        <v>|||</v>
      </c>
      <c r="H6016" s="835">
        <f t="shared" si="266"/>
        <v>31</v>
      </c>
    </row>
    <row r="6017" spans="2:8">
      <c r="B6017" s="834" t="str">
        <f t="shared" si="265"/>
        <v>|||</v>
      </c>
      <c r="H6017" s="835">
        <f t="shared" si="266"/>
        <v>31</v>
      </c>
    </row>
    <row r="6018" spans="2:8">
      <c r="B6018" s="834" t="str">
        <f t="shared" si="265"/>
        <v>|||</v>
      </c>
      <c r="H6018" s="835">
        <f t="shared" si="266"/>
        <v>31</v>
      </c>
    </row>
    <row r="6019" spans="2:8">
      <c r="B6019" s="834" t="str">
        <f t="shared" ref="B6019:B6082" si="267">C6019&amp;"|"&amp;D6019&amp;"|"&amp;E6019&amp;"|"&amp;F6019</f>
        <v>|||</v>
      </c>
      <c r="H6019" s="835">
        <f t="shared" si="266"/>
        <v>31</v>
      </c>
    </row>
    <row r="6020" spans="2:8">
      <c r="B6020" s="834" t="str">
        <f t="shared" si="267"/>
        <v>|||</v>
      </c>
      <c r="H6020" s="835">
        <f t="shared" ref="H6020:H6083" si="268">EOMONTH(L6020,0)</f>
        <v>31</v>
      </c>
    </row>
    <row r="6021" spans="2:8">
      <c r="B6021" s="834" t="str">
        <f t="shared" si="267"/>
        <v>|||</v>
      </c>
      <c r="H6021" s="835">
        <f t="shared" si="268"/>
        <v>31</v>
      </c>
    </row>
    <row r="6022" spans="2:8">
      <c r="B6022" s="834" t="str">
        <f t="shared" si="267"/>
        <v>|||</v>
      </c>
      <c r="H6022" s="835">
        <f t="shared" si="268"/>
        <v>31</v>
      </c>
    </row>
    <row r="6023" spans="2:8">
      <c r="B6023" s="834" t="str">
        <f t="shared" si="267"/>
        <v>|||</v>
      </c>
      <c r="H6023" s="835">
        <f t="shared" si="268"/>
        <v>31</v>
      </c>
    </row>
    <row r="6024" spans="2:8">
      <c r="B6024" s="834" t="str">
        <f t="shared" si="267"/>
        <v>|||</v>
      </c>
      <c r="H6024" s="835">
        <f t="shared" si="268"/>
        <v>31</v>
      </c>
    </row>
    <row r="6025" spans="2:8">
      <c r="B6025" s="834" t="str">
        <f t="shared" si="267"/>
        <v>|||</v>
      </c>
      <c r="H6025" s="835">
        <f t="shared" si="268"/>
        <v>31</v>
      </c>
    </row>
    <row r="6026" spans="2:8">
      <c r="B6026" s="834" t="str">
        <f t="shared" si="267"/>
        <v>|||</v>
      </c>
      <c r="H6026" s="835">
        <f t="shared" si="268"/>
        <v>31</v>
      </c>
    </row>
    <row r="6027" spans="2:8">
      <c r="B6027" s="834" t="str">
        <f t="shared" si="267"/>
        <v>|||</v>
      </c>
      <c r="H6027" s="835">
        <f t="shared" si="268"/>
        <v>31</v>
      </c>
    </row>
    <row r="6028" spans="2:8">
      <c r="B6028" s="834" t="str">
        <f t="shared" si="267"/>
        <v>|||</v>
      </c>
      <c r="H6028" s="835">
        <f t="shared" si="268"/>
        <v>31</v>
      </c>
    </row>
    <row r="6029" spans="2:8">
      <c r="B6029" s="834" t="str">
        <f t="shared" si="267"/>
        <v>|||</v>
      </c>
      <c r="H6029" s="835">
        <f t="shared" si="268"/>
        <v>31</v>
      </c>
    </row>
    <row r="6030" spans="2:8">
      <c r="B6030" s="834" t="str">
        <f t="shared" si="267"/>
        <v>|||</v>
      </c>
      <c r="H6030" s="835">
        <f t="shared" si="268"/>
        <v>31</v>
      </c>
    </row>
    <row r="6031" spans="2:8">
      <c r="B6031" s="834" t="str">
        <f t="shared" si="267"/>
        <v>|||</v>
      </c>
      <c r="H6031" s="835">
        <f t="shared" si="268"/>
        <v>31</v>
      </c>
    </row>
    <row r="6032" spans="2:8">
      <c r="B6032" s="834" t="str">
        <f t="shared" si="267"/>
        <v>|||</v>
      </c>
      <c r="H6032" s="835">
        <f t="shared" si="268"/>
        <v>31</v>
      </c>
    </row>
    <row r="6033" spans="2:8">
      <c r="B6033" s="834" t="str">
        <f t="shared" si="267"/>
        <v>|||</v>
      </c>
      <c r="H6033" s="835">
        <f t="shared" si="268"/>
        <v>31</v>
      </c>
    </row>
    <row r="6034" spans="2:8">
      <c r="B6034" s="834" t="str">
        <f t="shared" si="267"/>
        <v>|||</v>
      </c>
      <c r="H6034" s="835">
        <f t="shared" si="268"/>
        <v>31</v>
      </c>
    </row>
    <row r="6035" spans="2:8">
      <c r="B6035" s="834" t="str">
        <f t="shared" si="267"/>
        <v>|||</v>
      </c>
      <c r="H6035" s="835">
        <f t="shared" si="268"/>
        <v>31</v>
      </c>
    </row>
    <row r="6036" spans="2:8">
      <c r="B6036" s="834" t="str">
        <f t="shared" si="267"/>
        <v>|||</v>
      </c>
      <c r="H6036" s="835">
        <f t="shared" si="268"/>
        <v>31</v>
      </c>
    </row>
    <row r="6037" spans="2:8">
      <c r="B6037" s="834" t="str">
        <f t="shared" si="267"/>
        <v>|||</v>
      </c>
      <c r="H6037" s="835">
        <f t="shared" si="268"/>
        <v>31</v>
      </c>
    </row>
    <row r="6038" spans="2:8">
      <c r="B6038" s="834" t="str">
        <f t="shared" si="267"/>
        <v>|||</v>
      </c>
      <c r="H6038" s="835">
        <f t="shared" si="268"/>
        <v>31</v>
      </c>
    </row>
    <row r="6039" spans="2:8">
      <c r="B6039" s="834" t="str">
        <f t="shared" si="267"/>
        <v>|||</v>
      </c>
      <c r="H6039" s="835">
        <f t="shared" si="268"/>
        <v>31</v>
      </c>
    </row>
    <row r="6040" spans="2:8">
      <c r="B6040" s="834" t="str">
        <f t="shared" si="267"/>
        <v>|||</v>
      </c>
      <c r="H6040" s="835">
        <f t="shared" si="268"/>
        <v>31</v>
      </c>
    </row>
    <row r="6041" spans="2:8">
      <c r="B6041" s="834" t="str">
        <f t="shared" si="267"/>
        <v>|||</v>
      </c>
      <c r="H6041" s="835">
        <f t="shared" si="268"/>
        <v>31</v>
      </c>
    </row>
    <row r="6042" spans="2:8">
      <c r="B6042" s="834" t="str">
        <f t="shared" si="267"/>
        <v>|||</v>
      </c>
      <c r="H6042" s="835">
        <f t="shared" si="268"/>
        <v>31</v>
      </c>
    </row>
    <row r="6043" spans="2:8">
      <c r="B6043" s="834" t="str">
        <f t="shared" si="267"/>
        <v>|||</v>
      </c>
      <c r="H6043" s="835">
        <f t="shared" si="268"/>
        <v>31</v>
      </c>
    </row>
    <row r="6044" spans="2:8">
      <c r="B6044" s="834" t="str">
        <f t="shared" si="267"/>
        <v>|||</v>
      </c>
      <c r="H6044" s="835">
        <f t="shared" si="268"/>
        <v>31</v>
      </c>
    </row>
    <row r="6045" spans="2:8">
      <c r="B6045" s="834" t="str">
        <f t="shared" si="267"/>
        <v>|||</v>
      </c>
      <c r="H6045" s="835">
        <f t="shared" si="268"/>
        <v>31</v>
      </c>
    </row>
    <row r="6046" spans="2:8">
      <c r="B6046" s="834" t="str">
        <f t="shared" si="267"/>
        <v>|||</v>
      </c>
      <c r="H6046" s="835">
        <f t="shared" si="268"/>
        <v>31</v>
      </c>
    </row>
    <row r="6047" spans="2:8">
      <c r="B6047" s="834" t="str">
        <f t="shared" si="267"/>
        <v>|||</v>
      </c>
      <c r="H6047" s="835">
        <f t="shared" si="268"/>
        <v>31</v>
      </c>
    </row>
    <row r="6048" spans="2:8">
      <c r="B6048" s="834" t="str">
        <f t="shared" si="267"/>
        <v>|||</v>
      </c>
      <c r="H6048" s="835">
        <f t="shared" si="268"/>
        <v>31</v>
      </c>
    </row>
    <row r="6049" spans="2:8">
      <c r="B6049" s="834" t="str">
        <f t="shared" si="267"/>
        <v>|||</v>
      </c>
      <c r="H6049" s="835">
        <f t="shared" si="268"/>
        <v>31</v>
      </c>
    </row>
    <row r="6050" spans="2:8">
      <c r="B6050" s="834" t="str">
        <f t="shared" si="267"/>
        <v>|||</v>
      </c>
      <c r="H6050" s="835">
        <f t="shared" si="268"/>
        <v>31</v>
      </c>
    </row>
    <row r="6051" spans="2:8">
      <c r="B6051" s="834" t="str">
        <f t="shared" si="267"/>
        <v>|||</v>
      </c>
      <c r="H6051" s="835">
        <f t="shared" si="268"/>
        <v>31</v>
      </c>
    </row>
    <row r="6052" spans="2:8">
      <c r="B6052" s="834" t="str">
        <f t="shared" si="267"/>
        <v>|||</v>
      </c>
      <c r="H6052" s="835">
        <f t="shared" si="268"/>
        <v>31</v>
      </c>
    </row>
    <row r="6053" spans="2:8">
      <c r="B6053" s="834" t="str">
        <f t="shared" si="267"/>
        <v>|||</v>
      </c>
      <c r="H6053" s="835">
        <f t="shared" si="268"/>
        <v>31</v>
      </c>
    </row>
    <row r="6054" spans="2:8">
      <c r="B6054" s="834" t="str">
        <f t="shared" si="267"/>
        <v>|||</v>
      </c>
      <c r="H6054" s="835">
        <f t="shared" si="268"/>
        <v>31</v>
      </c>
    </row>
    <row r="6055" spans="2:8">
      <c r="B6055" s="834" t="str">
        <f t="shared" si="267"/>
        <v>|||</v>
      </c>
      <c r="H6055" s="835">
        <f t="shared" si="268"/>
        <v>31</v>
      </c>
    </row>
    <row r="6056" spans="2:8">
      <c r="B6056" s="834" t="str">
        <f t="shared" si="267"/>
        <v>|||</v>
      </c>
      <c r="H6056" s="835">
        <f t="shared" si="268"/>
        <v>31</v>
      </c>
    </row>
    <row r="6057" spans="2:8">
      <c r="B6057" s="834" t="str">
        <f t="shared" si="267"/>
        <v>|||</v>
      </c>
      <c r="H6057" s="835">
        <f t="shared" si="268"/>
        <v>31</v>
      </c>
    </row>
    <row r="6058" spans="2:8">
      <c r="B6058" s="834" t="str">
        <f t="shared" si="267"/>
        <v>|||</v>
      </c>
      <c r="H6058" s="835">
        <f t="shared" si="268"/>
        <v>31</v>
      </c>
    </row>
    <row r="6059" spans="2:8">
      <c r="B6059" s="834" t="str">
        <f t="shared" si="267"/>
        <v>|||</v>
      </c>
      <c r="H6059" s="835">
        <f t="shared" si="268"/>
        <v>31</v>
      </c>
    </row>
    <row r="6060" spans="2:8">
      <c r="B6060" s="834" t="str">
        <f t="shared" si="267"/>
        <v>|||</v>
      </c>
      <c r="H6060" s="835">
        <f t="shared" si="268"/>
        <v>31</v>
      </c>
    </row>
    <row r="6061" spans="2:8">
      <c r="B6061" s="834" t="str">
        <f t="shared" si="267"/>
        <v>|||</v>
      </c>
      <c r="H6061" s="835">
        <f t="shared" si="268"/>
        <v>31</v>
      </c>
    </row>
    <row r="6062" spans="2:8">
      <c r="B6062" s="834" t="str">
        <f t="shared" si="267"/>
        <v>|||</v>
      </c>
      <c r="H6062" s="835">
        <f t="shared" si="268"/>
        <v>31</v>
      </c>
    </row>
    <row r="6063" spans="2:8">
      <c r="B6063" s="834" t="str">
        <f t="shared" si="267"/>
        <v>|||</v>
      </c>
      <c r="H6063" s="835">
        <f t="shared" si="268"/>
        <v>31</v>
      </c>
    </row>
    <row r="6064" spans="2:8">
      <c r="B6064" s="834" t="str">
        <f t="shared" si="267"/>
        <v>|||</v>
      </c>
      <c r="H6064" s="835">
        <f t="shared" si="268"/>
        <v>31</v>
      </c>
    </row>
    <row r="6065" spans="2:8">
      <c r="B6065" s="834" t="str">
        <f t="shared" si="267"/>
        <v>|||</v>
      </c>
      <c r="H6065" s="835">
        <f t="shared" si="268"/>
        <v>31</v>
      </c>
    </row>
    <row r="6066" spans="2:8">
      <c r="B6066" s="834" t="str">
        <f t="shared" si="267"/>
        <v>|||</v>
      </c>
      <c r="H6066" s="835">
        <f t="shared" si="268"/>
        <v>31</v>
      </c>
    </row>
    <row r="6067" spans="2:8">
      <c r="B6067" s="834" t="str">
        <f t="shared" si="267"/>
        <v>|||</v>
      </c>
      <c r="H6067" s="835">
        <f t="shared" si="268"/>
        <v>31</v>
      </c>
    </row>
    <row r="6068" spans="2:8">
      <c r="B6068" s="834" t="str">
        <f t="shared" si="267"/>
        <v>|||</v>
      </c>
      <c r="H6068" s="835">
        <f t="shared" si="268"/>
        <v>31</v>
      </c>
    </row>
    <row r="6069" spans="2:8">
      <c r="B6069" s="834" t="str">
        <f t="shared" si="267"/>
        <v>|||</v>
      </c>
      <c r="H6069" s="835">
        <f t="shared" si="268"/>
        <v>31</v>
      </c>
    </row>
    <row r="6070" spans="2:8">
      <c r="B6070" s="834" t="str">
        <f t="shared" si="267"/>
        <v>|||</v>
      </c>
      <c r="H6070" s="835">
        <f t="shared" si="268"/>
        <v>31</v>
      </c>
    </row>
    <row r="6071" spans="2:8">
      <c r="B6071" s="834" t="str">
        <f t="shared" si="267"/>
        <v>|||</v>
      </c>
      <c r="H6071" s="835">
        <f t="shared" si="268"/>
        <v>31</v>
      </c>
    </row>
    <row r="6072" spans="2:8">
      <c r="B6072" s="834" t="str">
        <f t="shared" si="267"/>
        <v>|||</v>
      </c>
      <c r="H6072" s="835">
        <f t="shared" si="268"/>
        <v>31</v>
      </c>
    </row>
    <row r="6073" spans="2:8">
      <c r="B6073" s="834" t="str">
        <f t="shared" si="267"/>
        <v>|||</v>
      </c>
      <c r="H6073" s="835">
        <f t="shared" si="268"/>
        <v>31</v>
      </c>
    </row>
    <row r="6074" spans="2:8">
      <c r="B6074" s="834" t="str">
        <f t="shared" si="267"/>
        <v>|||</v>
      </c>
      <c r="H6074" s="835">
        <f t="shared" si="268"/>
        <v>31</v>
      </c>
    </row>
    <row r="6075" spans="2:8">
      <c r="B6075" s="834" t="str">
        <f t="shared" si="267"/>
        <v>|||</v>
      </c>
      <c r="H6075" s="835">
        <f t="shared" si="268"/>
        <v>31</v>
      </c>
    </row>
    <row r="6076" spans="2:8">
      <c r="B6076" s="834" t="str">
        <f t="shared" si="267"/>
        <v>|||</v>
      </c>
      <c r="H6076" s="835">
        <f t="shared" si="268"/>
        <v>31</v>
      </c>
    </row>
    <row r="6077" spans="2:8">
      <c r="B6077" s="834" t="str">
        <f t="shared" si="267"/>
        <v>|||</v>
      </c>
      <c r="H6077" s="835">
        <f t="shared" si="268"/>
        <v>31</v>
      </c>
    </row>
    <row r="6078" spans="2:8">
      <c r="B6078" s="834" t="str">
        <f t="shared" si="267"/>
        <v>|||</v>
      </c>
      <c r="H6078" s="835">
        <f t="shared" si="268"/>
        <v>31</v>
      </c>
    </row>
    <row r="6079" spans="2:8">
      <c r="B6079" s="834" t="str">
        <f t="shared" si="267"/>
        <v>|||</v>
      </c>
      <c r="H6079" s="835">
        <f t="shared" si="268"/>
        <v>31</v>
      </c>
    </row>
    <row r="6080" spans="2:8">
      <c r="B6080" s="834" t="str">
        <f t="shared" si="267"/>
        <v>|||</v>
      </c>
      <c r="H6080" s="835">
        <f t="shared" si="268"/>
        <v>31</v>
      </c>
    </row>
    <row r="6081" spans="2:8">
      <c r="B6081" s="834" t="str">
        <f t="shared" si="267"/>
        <v>|||</v>
      </c>
      <c r="H6081" s="835">
        <f t="shared" si="268"/>
        <v>31</v>
      </c>
    </row>
    <row r="6082" spans="2:8">
      <c r="B6082" s="834" t="str">
        <f t="shared" si="267"/>
        <v>|||</v>
      </c>
      <c r="H6082" s="835">
        <f t="shared" si="268"/>
        <v>31</v>
      </c>
    </row>
    <row r="6083" spans="2:8">
      <c r="B6083" s="834" t="str">
        <f t="shared" ref="B6083:B6146" si="269">C6083&amp;"|"&amp;D6083&amp;"|"&amp;E6083&amp;"|"&amp;F6083</f>
        <v>|||</v>
      </c>
      <c r="H6083" s="835">
        <f t="shared" si="268"/>
        <v>31</v>
      </c>
    </row>
    <row r="6084" spans="2:8">
      <c r="B6084" s="834" t="str">
        <f t="shared" si="269"/>
        <v>|||</v>
      </c>
      <c r="H6084" s="835">
        <f t="shared" ref="H6084:H6147" si="270">EOMONTH(L6084,0)</f>
        <v>31</v>
      </c>
    </row>
    <row r="6085" spans="2:8">
      <c r="B6085" s="834" t="str">
        <f t="shared" si="269"/>
        <v>|||</v>
      </c>
      <c r="H6085" s="835">
        <f t="shared" si="270"/>
        <v>31</v>
      </c>
    </row>
    <row r="6086" spans="2:8">
      <c r="B6086" s="834" t="str">
        <f t="shared" si="269"/>
        <v>|||</v>
      </c>
      <c r="H6086" s="835">
        <f t="shared" si="270"/>
        <v>31</v>
      </c>
    </row>
    <row r="6087" spans="2:8">
      <c r="B6087" s="834" t="str">
        <f t="shared" si="269"/>
        <v>|||</v>
      </c>
      <c r="H6087" s="835">
        <f t="shared" si="270"/>
        <v>31</v>
      </c>
    </row>
    <row r="6088" spans="2:8">
      <c r="B6088" s="834" t="str">
        <f t="shared" si="269"/>
        <v>|||</v>
      </c>
      <c r="H6088" s="835">
        <f t="shared" si="270"/>
        <v>31</v>
      </c>
    </row>
    <row r="6089" spans="2:8">
      <c r="B6089" s="834" t="str">
        <f t="shared" si="269"/>
        <v>|||</v>
      </c>
      <c r="H6089" s="835">
        <f t="shared" si="270"/>
        <v>31</v>
      </c>
    </row>
    <row r="6090" spans="2:8">
      <c r="B6090" s="834" t="str">
        <f t="shared" si="269"/>
        <v>|||</v>
      </c>
      <c r="H6090" s="835">
        <f t="shared" si="270"/>
        <v>31</v>
      </c>
    </row>
    <row r="6091" spans="2:8">
      <c r="B6091" s="834" t="str">
        <f t="shared" si="269"/>
        <v>|||</v>
      </c>
      <c r="H6091" s="835">
        <f t="shared" si="270"/>
        <v>31</v>
      </c>
    </row>
    <row r="6092" spans="2:8">
      <c r="B6092" s="834" t="str">
        <f t="shared" si="269"/>
        <v>|||</v>
      </c>
      <c r="H6092" s="835">
        <f t="shared" si="270"/>
        <v>31</v>
      </c>
    </row>
    <row r="6093" spans="2:8">
      <c r="B6093" s="834" t="str">
        <f t="shared" si="269"/>
        <v>|||</v>
      </c>
      <c r="H6093" s="835">
        <f t="shared" si="270"/>
        <v>31</v>
      </c>
    </row>
    <row r="6094" spans="2:8">
      <c r="B6094" s="834" t="str">
        <f t="shared" si="269"/>
        <v>|||</v>
      </c>
      <c r="H6094" s="835">
        <f t="shared" si="270"/>
        <v>31</v>
      </c>
    </row>
    <row r="6095" spans="2:8">
      <c r="B6095" s="834" t="str">
        <f t="shared" si="269"/>
        <v>|||</v>
      </c>
      <c r="H6095" s="835">
        <f t="shared" si="270"/>
        <v>31</v>
      </c>
    </row>
    <row r="6096" spans="2:8">
      <c r="B6096" s="834" t="str">
        <f t="shared" si="269"/>
        <v>|||</v>
      </c>
      <c r="H6096" s="835">
        <f t="shared" si="270"/>
        <v>31</v>
      </c>
    </row>
    <row r="6097" spans="2:8">
      <c r="B6097" s="834" t="str">
        <f t="shared" si="269"/>
        <v>|||</v>
      </c>
      <c r="H6097" s="835">
        <f t="shared" si="270"/>
        <v>31</v>
      </c>
    </row>
    <row r="6098" spans="2:8">
      <c r="B6098" s="834" t="str">
        <f t="shared" si="269"/>
        <v>|||</v>
      </c>
      <c r="H6098" s="835">
        <f t="shared" si="270"/>
        <v>31</v>
      </c>
    </row>
    <row r="6099" spans="2:8">
      <c r="B6099" s="834" t="str">
        <f t="shared" si="269"/>
        <v>|||</v>
      </c>
      <c r="H6099" s="835">
        <f t="shared" si="270"/>
        <v>31</v>
      </c>
    </row>
    <row r="6100" spans="2:8">
      <c r="B6100" s="834" t="str">
        <f t="shared" si="269"/>
        <v>|||</v>
      </c>
      <c r="H6100" s="835">
        <f t="shared" si="270"/>
        <v>31</v>
      </c>
    </row>
    <row r="6101" spans="2:8">
      <c r="B6101" s="834" t="str">
        <f t="shared" si="269"/>
        <v>|||</v>
      </c>
      <c r="H6101" s="835">
        <f t="shared" si="270"/>
        <v>31</v>
      </c>
    </row>
    <row r="6102" spans="2:8">
      <c r="B6102" s="834" t="str">
        <f t="shared" si="269"/>
        <v>|||</v>
      </c>
      <c r="H6102" s="835">
        <f t="shared" si="270"/>
        <v>31</v>
      </c>
    </row>
    <row r="6103" spans="2:8">
      <c r="B6103" s="834" t="str">
        <f t="shared" si="269"/>
        <v>|||</v>
      </c>
      <c r="H6103" s="835">
        <f t="shared" si="270"/>
        <v>31</v>
      </c>
    </row>
    <row r="6104" spans="2:8">
      <c r="B6104" s="834" t="str">
        <f t="shared" si="269"/>
        <v>|||</v>
      </c>
      <c r="H6104" s="835">
        <f t="shared" si="270"/>
        <v>31</v>
      </c>
    </row>
    <row r="6105" spans="2:8">
      <c r="B6105" s="834" t="str">
        <f t="shared" si="269"/>
        <v>|||</v>
      </c>
      <c r="H6105" s="835">
        <f t="shared" si="270"/>
        <v>31</v>
      </c>
    </row>
    <row r="6106" spans="2:8">
      <c r="B6106" s="834" t="str">
        <f t="shared" si="269"/>
        <v>|||</v>
      </c>
      <c r="H6106" s="835">
        <f t="shared" si="270"/>
        <v>31</v>
      </c>
    </row>
    <row r="6107" spans="2:8">
      <c r="B6107" s="834" t="str">
        <f t="shared" si="269"/>
        <v>|||</v>
      </c>
      <c r="H6107" s="835">
        <f t="shared" si="270"/>
        <v>31</v>
      </c>
    </row>
    <row r="6108" spans="2:8">
      <c r="B6108" s="834" t="str">
        <f t="shared" si="269"/>
        <v>|||</v>
      </c>
      <c r="H6108" s="835">
        <f t="shared" si="270"/>
        <v>31</v>
      </c>
    </row>
    <row r="6109" spans="2:8">
      <c r="B6109" s="834" t="str">
        <f t="shared" si="269"/>
        <v>|||</v>
      </c>
      <c r="H6109" s="835">
        <f t="shared" si="270"/>
        <v>31</v>
      </c>
    </row>
    <row r="6110" spans="2:8">
      <c r="B6110" s="834" t="str">
        <f t="shared" si="269"/>
        <v>|||</v>
      </c>
      <c r="H6110" s="835">
        <f t="shared" si="270"/>
        <v>31</v>
      </c>
    </row>
    <row r="6111" spans="2:8">
      <c r="B6111" s="834" t="str">
        <f t="shared" si="269"/>
        <v>|||</v>
      </c>
      <c r="H6111" s="835">
        <f t="shared" si="270"/>
        <v>31</v>
      </c>
    </row>
    <row r="6112" spans="2:8">
      <c r="B6112" s="834" t="str">
        <f t="shared" si="269"/>
        <v>|||</v>
      </c>
      <c r="H6112" s="835">
        <f t="shared" si="270"/>
        <v>31</v>
      </c>
    </row>
    <row r="6113" spans="2:8">
      <c r="B6113" s="834" t="str">
        <f t="shared" si="269"/>
        <v>|||</v>
      </c>
      <c r="H6113" s="835">
        <f t="shared" si="270"/>
        <v>31</v>
      </c>
    </row>
    <row r="6114" spans="2:8">
      <c r="B6114" s="834" t="str">
        <f t="shared" si="269"/>
        <v>|||</v>
      </c>
      <c r="H6114" s="835">
        <f t="shared" si="270"/>
        <v>31</v>
      </c>
    </row>
    <row r="6115" spans="2:8">
      <c r="B6115" s="834" t="str">
        <f t="shared" si="269"/>
        <v>|||</v>
      </c>
      <c r="H6115" s="835">
        <f t="shared" si="270"/>
        <v>31</v>
      </c>
    </row>
    <row r="6116" spans="2:8">
      <c r="B6116" s="834" t="str">
        <f t="shared" si="269"/>
        <v>|||</v>
      </c>
      <c r="H6116" s="835">
        <f t="shared" si="270"/>
        <v>31</v>
      </c>
    </row>
    <row r="6117" spans="2:8">
      <c r="B6117" s="834" t="str">
        <f t="shared" si="269"/>
        <v>|||</v>
      </c>
      <c r="H6117" s="835">
        <f t="shared" si="270"/>
        <v>31</v>
      </c>
    </row>
    <row r="6118" spans="2:8">
      <c r="B6118" s="834" t="str">
        <f t="shared" si="269"/>
        <v>|||</v>
      </c>
      <c r="H6118" s="835">
        <f t="shared" si="270"/>
        <v>31</v>
      </c>
    </row>
    <row r="6119" spans="2:8">
      <c r="B6119" s="834" t="str">
        <f t="shared" si="269"/>
        <v>|||</v>
      </c>
      <c r="H6119" s="835">
        <f t="shared" si="270"/>
        <v>31</v>
      </c>
    </row>
    <row r="6120" spans="2:8">
      <c r="B6120" s="834" t="str">
        <f t="shared" si="269"/>
        <v>|||</v>
      </c>
      <c r="H6120" s="835">
        <f t="shared" si="270"/>
        <v>31</v>
      </c>
    </row>
    <row r="6121" spans="2:8">
      <c r="B6121" s="834" t="str">
        <f t="shared" si="269"/>
        <v>|||</v>
      </c>
      <c r="H6121" s="835">
        <f t="shared" si="270"/>
        <v>31</v>
      </c>
    </row>
    <row r="6122" spans="2:8">
      <c r="B6122" s="834" t="str">
        <f t="shared" si="269"/>
        <v>|||</v>
      </c>
      <c r="H6122" s="835">
        <f t="shared" si="270"/>
        <v>31</v>
      </c>
    </row>
    <row r="6123" spans="2:8">
      <c r="B6123" s="834" t="str">
        <f t="shared" si="269"/>
        <v>|||</v>
      </c>
      <c r="H6123" s="835">
        <f t="shared" si="270"/>
        <v>31</v>
      </c>
    </row>
    <row r="6124" spans="2:8">
      <c r="B6124" s="834" t="str">
        <f t="shared" si="269"/>
        <v>|||</v>
      </c>
      <c r="H6124" s="835">
        <f t="shared" si="270"/>
        <v>31</v>
      </c>
    </row>
    <row r="6125" spans="2:8">
      <c r="B6125" s="834" t="str">
        <f t="shared" si="269"/>
        <v>|||</v>
      </c>
      <c r="H6125" s="835">
        <f t="shared" si="270"/>
        <v>31</v>
      </c>
    </row>
    <row r="6126" spans="2:8">
      <c r="B6126" s="834" t="str">
        <f t="shared" si="269"/>
        <v>|||</v>
      </c>
      <c r="H6126" s="835">
        <f t="shared" si="270"/>
        <v>31</v>
      </c>
    </row>
    <row r="6127" spans="2:8">
      <c r="B6127" s="834" t="str">
        <f t="shared" si="269"/>
        <v>|||</v>
      </c>
      <c r="H6127" s="835">
        <f t="shared" si="270"/>
        <v>31</v>
      </c>
    </row>
    <row r="6128" spans="2:8">
      <c r="B6128" s="834" t="str">
        <f t="shared" si="269"/>
        <v>|||</v>
      </c>
      <c r="H6128" s="835">
        <f t="shared" si="270"/>
        <v>31</v>
      </c>
    </row>
    <row r="6129" spans="2:8">
      <c r="B6129" s="834" t="str">
        <f t="shared" si="269"/>
        <v>|||</v>
      </c>
      <c r="H6129" s="835">
        <f t="shared" si="270"/>
        <v>31</v>
      </c>
    </row>
    <row r="6130" spans="2:8">
      <c r="B6130" s="834" t="str">
        <f t="shared" si="269"/>
        <v>|||</v>
      </c>
      <c r="H6130" s="835">
        <f t="shared" si="270"/>
        <v>31</v>
      </c>
    </row>
    <row r="6131" spans="2:8">
      <c r="B6131" s="834" t="str">
        <f t="shared" si="269"/>
        <v>|||</v>
      </c>
      <c r="H6131" s="835">
        <f t="shared" si="270"/>
        <v>31</v>
      </c>
    </row>
    <row r="6132" spans="2:8">
      <c r="B6132" s="834" t="str">
        <f t="shared" si="269"/>
        <v>|||</v>
      </c>
      <c r="H6132" s="835">
        <f t="shared" si="270"/>
        <v>31</v>
      </c>
    </row>
    <row r="6133" spans="2:8">
      <c r="B6133" s="834" t="str">
        <f t="shared" si="269"/>
        <v>|||</v>
      </c>
      <c r="H6133" s="835">
        <f t="shared" si="270"/>
        <v>31</v>
      </c>
    </row>
    <row r="6134" spans="2:8">
      <c r="B6134" s="834" t="str">
        <f t="shared" si="269"/>
        <v>|||</v>
      </c>
      <c r="H6134" s="835">
        <f t="shared" si="270"/>
        <v>31</v>
      </c>
    </row>
    <row r="6135" spans="2:8">
      <c r="B6135" s="834" t="str">
        <f t="shared" si="269"/>
        <v>|||</v>
      </c>
      <c r="H6135" s="835">
        <f t="shared" si="270"/>
        <v>31</v>
      </c>
    </row>
    <row r="6136" spans="2:8">
      <c r="B6136" s="834" t="str">
        <f t="shared" si="269"/>
        <v>|||</v>
      </c>
      <c r="H6136" s="835">
        <f t="shared" si="270"/>
        <v>31</v>
      </c>
    </row>
    <row r="6137" spans="2:8">
      <c r="B6137" s="834" t="str">
        <f t="shared" si="269"/>
        <v>|||</v>
      </c>
      <c r="H6137" s="835">
        <f t="shared" si="270"/>
        <v>31</v>
      </c>
    </row>
    <row r="6138" spans="2:8">
      <c r="B6138" s="834" t="str">
        <f t="shared" si="269"/>
        <v>|||</v>
      </c>
      <c r="H6138" s="835">
        <f t="shared" si="270"/>
        <v>31</v>
      </c>
    </row>
    <row r="6139" spans="2:8">
      <c r="B6139" s="834" t="str">
        <f t="shared" si="269"/>
        <v>|||</v>
      </c>
      <c r="H6139" s="835">
        <f t="shared" si="270"/>
        <v>31</v>
      </c>
    </row>
    <row r="6140" spans="2:8">
      <c r="B6140" s="834" t="str">
        <f t="shared" si="269"/>
        <v>|||</v>
      </c>
      <c r="H6140" s="835">
        <f t="shared" si="270"/>
        <v>31</v>
      </c>
    </row>
    <row r="6141" spans="2:8">
      <c r="B6141" s="834" t="str">
        <f t="shared" si="269"/>
        <v>|||</v>
      </c>
      <c r="H6141" s="835">
        <f t="shared" si="270"/>
        <v>31</v>
      </c>
    </row>
    <row r="6142" spans="2:8">
      <c r="B6142" s="834" t="str">
        <f t="shared" si="269"/>
        <v>|||</v>
      </c>
      <c r="H6142" s="835">
        <f t="shared" si="270"/>
        <v>31</v>
      </c>
    </row>
    <row r="6143" spans="2:8">
      <c r="B6143" s="834" t="str">
        <f t="shared" si="269"/>
        <v>|||</v>
      </c>
      <c r="H6143" s="835">
        <f t="shared" si="270"/>
        <v>31</v>
      </c>
    </row>
    <row r="6144" spans="2:8">
      <c r="B6144" s="834" t="str">
        <f t="shared" si="269"/>
        <v>|||</v>
      </c>
      <c r="H6144" s="835">
        <f t="shared" si="270"/>
        <v>31</v>
      </c>
    </row>
    <row r="6145" spans="2:8">
      <c r="B6145" s="834" t="str">
        <f t="shared" si="269"/>
        <v>|||</v>
      </c>
      <c r="H6145" s="835">
        <f t="shared" si="270"/>
        <v>31</v>
      </c>
    </row>
    <row r="6146" spans="2:8">
      <c r="B6146" s="834" t="str">
        <f t="shared" si="269"/>
        <v>|||</v>
      </c>
      <c r="H6146" s="835">
        <f t="shared" si="270"/>
        <v>31</v>
      </c>
    </row>
    <row r="6147" spans="2:8">
      <c r="B6147" s="834" t="str">
        <f t="shared" ref="B6147:B6210" si="271">C6147&amp;"|"&amp;D6147&amp;"|"&amp;E6147&amp;"|"&amp;F6147</f>
        <v>|||</v>
      </c>
      <c r="H6147" s="835">
        <f t="shared" si="270"/>
        <v>31</v>
      </c>
    </row>
    <row r="6148" spans="2:8">
      <c r="B6148" s="834" t="str">
        <f t="shared" si="271"/>
        <v>|||</v>
      </c>
      <c r="H6148" s="835">
        <f t="shared" ref="H6148:H6211" si="272">EOMONTH(L6148,0)</f>
        <v>31</v>
      </c>
    </row>
    <row r="6149" spans="2:8">
      <c r="B6149" s="834" t="str">
        <f t="shared" si="271"/>
        <v>|||</v>
      </c>
      <c r="H6149" s="835">
        <f t="shared" si="272"/>
        <v>31</v>
      </c>
    </row>
    <row r="6150" spans="2:8">
      <c r="B6150" s="834" t="str">
        <f t="shared" si="271"/>
        <v>|||</v>
      </c>
      <c r="H6150" s="835">
        <f t="shared" si="272"/>
        <v>31</v>
      </c>
    </row>
    <row r="6151" spans="2:8">
      <c r="B6151" s="834" t="str">
        <f t="shared" si="271"/>
        <v>|||</v>
      </c>
      <c r="H6151" s="835">
        <f t="shared" si="272"/>
        <v>31</v>
      </c>
    </row>
    <row r="6152" spans="2:8">
      <c r="B6152" s="834" t="str">
        <f t="shared" si="271"/>
        <v>|||</v>
      </c>
      <c r="H6152" s="835">
        <f t="shared" si="272"/>
        <v>31</v>
      </c>
    </row>
    <row r="6153" spans="2:8">
      <c r="B6153" s="834" t="str">
        <f t="shared" si="271"/>
        <v>|||</v>
      </c>
      <c r="H6153" s="835">
        <f t="shared" si="272"/>
        <v>31</v>
      </c>
    </row>
    <row r="6154" spans="2:8">
      <c r="B6154" s="834" t="str">
        <f t="shared" si="271"/>
        <v>|||</v>
      </c>
      <c r="H6154" s="835">
        <f t="shared" si="272"/>
        <v>31</v>
      </c>
    </row>
    <row r="6155" spans="2:8">
      <c r="B6155" s="834" t="str">
        <f t="shared" si="271"/>
        <v>|||</v>
      </c>
      <c r="H6155" s="835">
        <f t="shared" si="272"/>
        <v>31</v>
      </c>
    </row>
    <row r="6156" spans="2:8">
      <c r="B6156" s="834" t="str">
        <f t="shared" si="271"/>
        <v>|||</v>
      </c>
      <c r="H6156" s="835">
        <f t="shared" si="272"/>
        <v>31</v>
      </c>
    </row>
    <row r="6157" spans="2:8">
      <c r="B6157" s="834" t="str">
        <f t="shared" si="271"/>
        <v>|||</v>
      </c>
      <c r="H6157" s="835">
        <f t="shared" si="272"/>
        <v>31</v>
      </c>
    </row>
    <row r="6158" spans="2:8">
      <c r="B6158" s="834" t="str">
        <f t="shared" si="271"/>
        <v>|||</v>
      </c>
      <c r="H6158" s="835">
        <f t="shared" si="272"/>
        <v>31</v>
      </c>
    </row>
    <row r="6159" spans="2:8">
      <c r="B6159" s="834" t="str">
        <f t="shared" si="271"/>
        <v>|||</v>
      </c>
      <c r="H6159" s="835">
        <f t="shared" si="272"/>
        <v>31</v>
      </c>
    </row>
    <row r="6160" spans="2:8">
      <c r="B6160" s="834" t="str">
        <f t="shared" si="271"/>
        <v>|||</v>
      </c>
      <c r="H6160" s="835">
        <f t="shared" si="272"/>
        <v>31</v>
      </c>
    </row>
    <row r="6161" spans="2:8">
      <c r="B6161" s="834" t="str">
        <f t="shared" si="271"/>
        <v>|||</v>
      </c>
      <c r="H6161" s="835">
        <f t="shared" si="272"/>
        <v>31</v>
      </c>
    </row>
    <row r="6162" spans="2:8">
      <c r="B6162" s="834" t="str">
        <f t="shared" si="271"/>
        <v>|||</v>
      </c>
      <c r="H6162" s="835">
        <f t="shared" si="272"/>
        <v>31</v>
      </c>
    </row>
    <row r="6163" spans="2:8">
      <c r="B6163" s="834" t="str">
        <f t="shared" si="271"/>
        <v>|||</v>
      </c>
      <c r="H6163" s="835">
        <f t="shared" si="272"/>
        <v>31</v>
      </c>
    </row>
    <row r="6164" spans="2:8">
      <c r="B6164" s="834" t="str">
        <f t="shared" si="271"/>
        <v>|||</v>
      </c>
      <c r="H6164" s="835">
        <f t="shared" si="272"/>
        <v>31</v>
      </c>
    </row>
    <row r="6165" spans="2:8">
      <c r="B6165" s="834" t="str">
        <f t="shared" si="271"/>
        <v>|||</v>
      </c>
      <c r="H6165" s="835">
        <f t="shared" si="272"/>
        <v>31</v>
      </c>
    </row>
    <row r="6166" spans="2:8">
      <c r="B6166" s="834" t="str">
        <f t="shared" si="271"/>
        <v>|||</v>
      </c>
      <c r="H6166" s="835">
        <f t="shared" si="272"/>
        <v>31</v>
      </c>
    </row>
    <row r="6167" spans="2:8">
      <c r="B6167" s="834" t="str">
        <f t="shared" si="271"/>
        <v>|||</v>
      </c>
      <c r="H6167" s="835">
        <f t="shared" si="272"/>
        <v>31</v>
      </c>
    </row>
    <row r="6168" spans="2:8">
      <c r="B6168" s="834" t="str">
        <f t="shared" si="271"/>
        <v>|||</v>
      </c>
      <c r="H6168" s="835">
        <f t="shared" si="272"/>
        <v>31</v>
      </c>
    </row>
    <row r="6169" spans="2:8">
      <c r="B6169" s="834" t="str">
        <f t="shared" si="271"/>
        <v>|||</v>
      </c>
      <c r="H6169" s="835">
        <f t="shared" si="272"/>
        <v>31</v>
      </c>
    </row>
    <row r="6170" spans="2:8">
      <c r="B6170" s="834" t="str">
        <f t="shared" si="271"/>
        <v>|||</v>
      </c>
      <c r="H6170" s="835">
        <f t="shared" si="272"/>
        <v>31</v>
      </c>
    </row>
    <row r="6171" spans="2:8">
      <c r="B6171" s="834" t="str">
        <f t="shared" si="271"/>
        <v>|||</v>
      </c>
      <c r="H6171" s="835">
        <f t="shared" si="272"/>
        <v>31</v>
      </c>
    </row>
    <row r="6172" spans="2:8">
      <c r="B6172" s="834" t="str">
        <f t="shared" si="271"/>
        <v>|||</v>
      </c>
      <c r="H6172" s="835">
        <f t="shared" si="272"/>
        <v>31</v>
      </c>
    </row>
    <row r="6173" spans="2:8">
      <c r="B6173" s="834" t="str">
        <f t="shared" si="271"/>
        <v>|||</v>
      </c>
      <c r="H6173" s="835">
        <f t="shared" si="272"/>
        <v>31</v>
      </c>
    </row>
    <row r="6174" spans="2:8">
      <c r="B6174" s="834" t="str">
        <f t="shared" si="271"/>
        <v>|||</v>
      </c>
      <c r="H6174" s="835">
        <f t="shared" si="272"/>
        <v>31</v>
      </c>
    </row>
    <row r="6175" spans="2:8">
      <c r="B6175" s="834" t="str">
        <f t="shared" si="271"/>
        <v>|||</v>
      </c>
      <c r="H6175" s="835">
        <f t="shared" si="272"/>
        <v>31</v>
      </c>
    </row>
    <row r="6176" spans="2:8">
      <c r="B6176" s="834" t="str">
        <f t="shared" si="271"/>
        <v>|||</v>
      </c>
      <c r="H6176" s="835">
        <f t="shared" si="272"/>
        <v>31</v>
      </c>
    </row>
    <row r="6177" spans="2:8">
      <c r="B6177" s="834" t="str">
        <f t="shared" si="271"/>
        <v>|||</v>
      </c>
      <c r="H6177" s="835">
        <f t="shared" si="272"/>
        <v>31</v>
      </c>
    </row>
    <row r="6178" spans="2:8">
      <c r="B6178" s="834" t="str">
        <f t="shared" si="271"/>
        <v>|||</v>
      </c>
      <c r="H6178" s="835">
        <f t="shared" si="272"/>
        <v>31</v>
      </c>
    </row>
    <row r="6179" spans="2:8">
      <c r="B6179" s="834" t="str">
        <f t="shared" si="271"/>
        <v>|||</v>
      </c>
      <c r="H6179" s="835">
        <f t="shared" si="272"/>
        <v>31</v>
      </c>
    </row>
    <row r="6180" spans="2:8">
      <c r="B6180" s="834" t="str">
        <f t="shared" si="271"/>
        <v>|||</v>
      </c>
      <c r="H6180" s="835">
        <f t="shared" si="272"/>
        <v>31</v>
      </c>
    </row>
    <row r="6181" spans="2:8">
      <c r="B6181" s="834" t="str">
        <f t="shared" si="271"/>
        <v>|||</v>
      </c>
      <c r="H6181" s="835">
        <f t="shared" si="272"/>
        <v>31</v>
      </c>
    </row>
    <row r="6182" spans="2:8">
      <c r="B6182" s="834" t="str">
        <f t="shared" si="271"/>
        <v>|||</v>
      </c>
      <c r="H6182" s="835">
        <f t="shared" si="272"/>
        <v>31</v>
      </c>
    </row>
    <row r="6183" spans="2:8">
      <c r="B6183" s="834" t="str">
        <f t="shared" si="271"/>
        <v>|||</v>
      </c>
      <c r="H6183" s="835">
        <f t="shared" si="272"/>
        <v>31</v>
      </c>
    </row>
    <row r="6184" spans="2:8">
      <c r="B6184" s="834" t="str">
        <f t="shared" si="271"/>
        <v>|||</v>
      </c>
      <c r="H6184" s="835">
        <f t="shared" si="272"/>
        <v>31</v>
      </c>
    </row>
    <row r="6185" spans="2:8">
      <c r="B6185" s="834" t="str">
        <f t="shared" si="271"/>
        <v>|||</v>
      </c>
      <c r="H6185" s="835">
        <f t="shared" si="272"/>
        <v>31</v>
      </c>
    </row>
    <row r="6186" spans="2:8">
      <c r="B6186" s="834" t="str">
        <f t="shared" si="271"/>
        <v>|||</v>
      </c>
      <c r="H6186" s="835">
        <f t="shared" si="272"/>
        <v>31</v>
      </c>
    </row>
    <row r="6187" spans="2:8">
      <c r="B6187" s="834" t="str">
        <f t="shared" si="271"/>
        <v>|||</v>
      </c>
      <c r="H6187" s="835">
        <f t="shared" si="272"/>
        <v>31</v>
      </c>
    </row>
    <row r="6188" spans="2:8">
      <c r="B6188" s="834" t="str">
        <f t="shared" si="271"/>
        <v>|||</v>
      </c>
      <c r="H6188" s="835">
        <f t="shared" si="272"/>
        <v>31</v>
      </c>
    </row>
    <row r="6189" spans="2:8">
      <c r="B6189" s="834" t="str">
        <f t="shared" si="271"/>
        <v>|||</v>
      </c>
      <c r="H6189" s="835">
        <f t="shared" si="272"/>
        <v>31</v>
      </c>
    </row>
    <row r="6190" spans="2:8">
      <c r="B6190" s="834" t="str">
        <f t="shared" si="271"/>
        <v>|||</v>
      </c>
      <c r="H6190" s="835">
        <f t="shared" si="272"/>
        <v>31</v>
      </c>
    </row>
    <row r="6191" spans="2:8">
      <c r="B6191" s="834" t="str">
        <f t="shared" si="271"/>
        <v>|||</v>
      </c>
      <c r="H6191" s="835">
        <f t="shared" si="272"/>
        <v>31</v>
      </c>
    </row>
    <row r="6192" spans="2:8">
      <c r="B6192" s="834" t="str">
        <f t="shared" si="271"/>
        <v>|||</v>
      </c>
      <c r="H6192" s="835">
        <f t="shared" si="272"/>
        <v>31</v>
      </c>
    </row>
    <row r="6193" spans="2:8">
      <c r="B6193" s="834" t="str">
        <f t="shared" si="271"/>
        <v>|||</v>
      </c>
      <c r="H6193" s="835">
        <f t="shared" si="272"/>
        <v>31</v>
      </c>
    </row>
    <row r="6194" spans="2:8">
      <c r="B6194" s="834" t="str">
        <f t="shared" si="271"/>
        <v>|||</v>
      </c>
      <c r="H6194" s="835">
        <f t="shared" si="272"/>
        <v>31</v>
      </c>
    </row>
    <row r="6195" spans="2:8">
      <c r="B6195" s="834" t="str">
        <f t="shared" si="271"/>
        <v>|||</v>
      </c>
      <c r="H6195" s="835">
        <f t="shared" si="272"/>
        <v>31</v>
      </c>
    </row>
    <row r="6196" spans="2:8">
      <c r="B6196" s="834" t="str">
        <f t="shared" si="271"/>
        <v>|||</v>
      </c>
      <c r="H6196" s="835">
        <f t="shared" si="272"/>
        <v>31</v>
      </c>
    </row>
    <row r="6197" spans="2:8">
      <c r="B6197" s="834" t="str">
        <f t="shared" si="271"/>
        <v>|||</v>
      </c>
      <c r="H6197" s="835">
        <f t="shared" si="272"/>
        <v>31</v>
      </c>
    </row>
    <row r="6198" spans="2:8">
      <c r="B6198" s="834" t="str">
        <f t="shared" si="271"/>
        <v>|||</v>
      </c>
      <c r="H6198" s="835">
        <f t="shared" si="272"/>
        <v>31</v>
      </c>
    </row>
    <row r="6199" spans="2:8">
      <c r="B6199" s="834" t="str">
        <f t="shared" si="271"/>
        <v>|||</v>
      </c>
      <c r="H6199" s="835">
        <f t="shared" si="272"/>
        <v>31</v>
      </c>
    </row>
    <row r="6200" spans="2:8">
      <c r="B6200" s="834" t="str">
        <f t="shared" si="271"/>
        <v>|||</v>
      </c>
      <c r="H6200" s="835">
        <f t="shared" si="272"/>
        <v>31</v>
      </c>
    </row>
    <row r="6201" spans="2:8">
      <c r="B6201" s="834" t="str">
        <f t="shared" si="271"/>
        <v>|||</v>
      </c>
      <c r="H6201" s="835">
        <f t="shared" si="272"/>
        <v>31</v>
      </c>
    </row>
    <row r="6202" spans="2:8">
      <c r="B6202" s="834" t="str">
        <f t="shared" si="271"/>
        <v>|||</v>
      </c>
      <c r="H6202" s="835">
        <f t="shared" si="272"/>
        <v>31</v>
      </c>
    </row>
    <row r="6203" spans="2:8">
      <c r="B6203" s="834" t="str">
        <f t="shared" si="271"/>
        <v>|||</v>
      </c>
      <c r="H6203" s="835">
        <f t="shared" si="272"/>
        <v>31</v>
      </c>
    </row>
    <row r="6204" spans="2:8">
      <c r="B6204" s="834" t="str">
        <f t="shared" si="271"/>
        <v>|||</v>
      </c>
      <c r="H6204" s="835">
        <f t="shared" si="272"/>
        <v>31</v>
      </c>
    </row>
    <row r="6205" spans="2:8">
      <c r="B6205" s="834" t="str">
        <f t="shared" si="271"/>
        <v>|||</v>
      </c>
      <c r="H6205" s="835">
        <f t="shared" si="272"/>
        <v>31</v>
      </c>
    </row>
    <row r="6206" spans="2:8">
      <c r="B6206" s="834" t="str">
        <f t="shared" si="271"/>
        <v>|||</v>
      </c>
      <c r="H6206" s="835">
        <f t="shared" si="272"/>
        <v>31</v>
      </c>
    </row>
    <row r="6207" spans="2:8">
      <c r="B6207" s="834" t="str">
        <f t="shared" si="271"/>
        <v>|||</v>
      </c>
      <c r="H6207" s="835">
        <f t="shared" si="272"/>
        <v>31</v>
      </c>
    </row>
    <row r="6208" spans="2:8">
      <c r="B6208" s="834" t="str">
        <f t="shared" si="271"/>
        <v>|||</v>
      </c>
      <c r="H6208" s="835">
        <f t="shared" si="272"/>
        <v>31</v>
      </c>
    </row>
    <row r="6209" spans="2:8">
      <c r="B6209" s="834" t="str">
        <f t="shared" si="271"/>
        <v>|||</v>
      </c>
      <c r="H6209" s="835">
        <f t="shared" si="272"/>
        <v>31</v>
      </c>
    </row>
    <row r="6210" spans="2:8">
      <c r="B6210" s="834" t="str">
        <f t="shared" si="271"/>
        <v>|||</v>
      </c>
      <c r="H6210" s="835">
        <f t="shared" si="272"/>
        <v>31</v>
      </c>
    </row>
    <row r="6211" spans="2:8">
      <c r="B6211" s="834" t="str">
        <f t="shared" ref="B6211:B6274" si="273">C6211&amp;"|"&amp;D6211&amp;"|"&amp;E6211&amp;"|"&amp;F6211</f>
        <v>|||</v>
      </c>
      <c r="H6211" s="835">
        <f t="shared" si="272"/>
        <v>31</v>
      </c>
    </row>
    <row r="6212" spans="2:8">
      <c r="B6212" s="834" t="str">
        <f t="shared" si="273"/>
        <v>|||</v>
      </c>
      <c r="H6212" s="835">
        <f t="shared" ref="H6212:H6275" si="274">EOMONTH(L6212,0)</f>
        <v>31</v>
      </c>
    </row>
    <row r="6213" spans="2:8">
      <c r="B6213" s="834" t="str">
        <f t="shared" si="273"/>
        <v>|||</v>
      </c>
      <c r="H6213" s="835">
        <f t="shared" si="274"/>
        <v>31</v>
      </c>
    </row>
    <row r="6214" spans="2:8">
      <c r="B6214" s="834" t="str">
        <f t="shared" si="273"/>
        <v>|||</v>
      </c>
      <c r="H6214" s="835">
        <f t="shared" si="274"/>
        <v>31</v>
      </c>
    </row>
    <row r="6215" spans="2:8">
      <c r="B6215" s="834" t="str">
        <f t="shared" si="273"/>
        <v>|||</v>
      </c>
      <c r="H6215" s="835">
        <f t="shared" si="274"/>
        <v>31</v>
      </c>
    </row>
    <row r="6216" spans="2:8">
      <c r="B6216" s="834" t="str">
        <f t="shared" si="273"/>
        <v>|||</v>
      </c>
      <c r="H6216" s="835">
        <f t="shared" si="274"/>
        <v>31</v>
      </c>
    </row>
    <row r="6217" spans="2:8">
      <c r="B6217" s="834" t="str">
        <f t="shared" si="273"/>
        <v>|||</v>
      </c>
      <c r="H6217" s="835">
        <f t="shared" si="274"/>
        <v>31</v>
      </c>
    </row>
    <row r="6218" spans="2:8">
      <c r="B6218" s="834" t="str">
        <f t="shared" si="273"/>
        <v>|||</v>
      </c>
      <c r="H6218" s="835">
        <f t="shared" si="274"/>
        <v>31</v>
      </c>
    </row>
    <row r="6219" spans="2:8">
      <c r="B6219" s="834" t="str">
        <f t="shared" si="273"/>
        <v>|||</v>
      </c>
      <c r="H6219" s="835">
        <f t="shared" si="274"/>
        <v>31</v>
      </c>
    </row>
    <row r="6220" spans="2:8">
      <c r="B6220" s="834" t="str">
        <f t="shared" si="273"/>
        <v>|||</v>
      </c>
      <c r="H6220" s="835">
        <f t="shared" si="274"/>
        <v>31</v>
      </c>
    </row>
    <row r="6221" spans="2:8">
      <c r="B6221" s="834" t="str">
        <f t="shared" si="273"/>
        <v>|||</v>
      </c>
      <c r="H6221" s="835">
        <f t="shared" si="274"/>
        <v>31</v>
      </c>
    </row>
    <row r="6222" spans="2:8">
      <c r="B6222" s="834" t="str">
        <f t="shared" si="273"/>
        <v>|||</v>
      </c>
      <c r="H6222" s="835">
        <f t="shared" si="274"/>
        <v>31</v>
      </c>
    </row>
    <row r="6223" spans="2:8">
      <c r="B6223" s="834" t="str">
        <f t="shared" si="273"/>
        <v>|||</v>
      </c>
      <c r="H6223" s="835">
        <f t="shared" si="274"/>
        <v>31</v>
      </c>
    </row>
    <row r="6224" spans="2:8">
      <c r="B6224" s="834" t="str">
        <f t="shared" si="273"/>
        <v>|||</v>
      </c>
      <c r="H6224" s="835">
        <f t="shared" si="274"/>
        <v>31</v>
      </c>
    </row>
    <row r="6225" spans="2:8">
      <c r="B6225" s="834" t="str">
        <f t="shared" si="273"/>
        <v>|||</v>
      </c>
      <c r="H6225" s="835">
        <f t="shared" si="274"/>
        <v>31</v>
      </c>
    </row>
    <row r="6226" spans="2:8">
      <c r="B6226" s="834" t="str">
        <f t="shared" si="273"/>
        <v>|||</v>
      </c>
      <c r="H6226" s="835">
        <f t="shared" si="274"/>
        <v>31</v>
      </c>
    </row>
    <row r="6227" spans="2:8">
      <c r="B6227" s="834" t="str">
        <f t="shared" si="273"/>
        <v>|||</v>
      </c>
      <c r="H6227" s="835">
        <f t="shared" si="274"/>
        <v>31</v>
      </c>
    </row>
    <row r="6228" spans="2:8">
      <c r="B6228" s="834" t="str">
        <f t="shared" si="273"/>
        <v>|||</v>
      </c>
      <c r="H6228" s="835">
        <f t="shared" si="274"/>
        <v>31</v>
      </c>
    </row>
    <row r="6229" spans="2:8">
      <c r="B6229" s="834" t="str">
        <f t="shared" si="273"/>
        <v>|||</v>
      </c>
      <c r="H6229" s="835">
        <f t="shared" si="274"/>
        <v>31</v>
      </c>
    </row>
    <row r="6230" spans="2:8">
      <c r="B6230" s="834" t="str">
        <f t="shared" si="273"/>
        <v>|||</v>
      </c>
      <c r="H6230" s="835">
        <f t="shared" si="274"/>
        <v>31</v>
      </c>
    </row>
    <row r="6231" spans="2:8">
      <c r="B6231" s="834" t="str">
        <f t="shared" si="273"/>
        <v>|||</v>
      </c>
      <c r="H6231" s="835">
        <f t="shared" si="274"/>
        <v>31</v>
      </c>
    </row>
    <row r="6232" spans="2:8">
      <c r="B6232" s="834" t="str">
        <f t="shared" si="273"/>
        <v>|||</v>
      </c>
      <c r="H6232" s="835">
        <f t="shared" si="274"/>
        <v>31</v>
      </c>
    </row>
    <row r="6233" spans="2:8">
      <c r="B6233" s="834" t="str">
        <f t="shared" si="273"/>
        <v>|||</v>
      </c>
      <c r="H6233" s="835">
        <f t="shared" si="274"/>
        <v>31</v>
      </c>
    </row>
    <row r="6234" spans="2:8">
      <c r="B6234" s="834" t="str">
        <f t="shared" si="273"/>
        <v>|||</v>
      </c>
      <c r="H6234" s="835">
        <f t="shared" si="274"/>
        <v>31</v>
      </c>
    </row>
    <row r="6235" spans="2:8">
      <c r="B6235" s="834" t="str">
        <f t="shared" si="273"/>
        <v>|||</v>
      </c>
      <c r="H6235" s="835">
        <f t="shared" si="274"/>
        <v>31</v>
      </c>
    </row>
    <row r="6236" spans="2:8">
      <c r="B6236" s="834" t="str">
        <f t="shared" si="273"/>
        <v>|||</v>
      </c>
      <c r="H6236" s="835">
        <f t="shared" si="274"/>
        <v>31</v>
      </c>
    </row>
    <row r="6237" spans="2:8">
      <c r="B6237" s="834" t="str">
        <f t="shared" si="273"/>
        <v>|||</v>
      </c>
      <c r="H6237" s="835">
        <f t="shared" si="274"/>
        <v>31</v>
      </c>
    </row>
    <row r="6238" spans="2:8">
      <c r="B6238" s="834" t="str">
        <f t="shared" si="273"/>
        <v>|||</v>
      </c>
      <c r="H6238" s="835">
        <f t="shared" si="274"/>
        <v>31</v>
      </c>
    </row>
    <row r="6239" spans="2:8">
      <c r="B6239" s="834" t="str">
        <f t="shared" si="273"/>
        <v>|||</v>
      </c>
      <c r="H6239" s="835">
        <f t="shared" si="274"/>
        <v>31</v>
      </c>
    </row>
    <row r="6240" spans="2:8">
      <c r="B6240" s="834" t="str">
        <f t="shared" si="273"/>
        <v>|||</v>
      </c>
      <c r="H6240" s="835">
        <f t="shared" si="274"/>
        <v>31</v>
      </c>
    </row>
    <row r="6241" spans="2:8">
      <c r="B6241" s="834" t="str">
        <f t="shared" si="273"/>
        <v>|||</v>
      </c>
      <c r="H6241" s="835">
        <f t="shared" si="274"/>
        <v>31</v>
      </c>
    </row>
    <row r="6242" spans="2:8">
      <c r="B6242" s="834" t="str">
        <f t="shared" si="273"/>
        <v>|||</v>
      </c>
      <c r="H6242" s="835">
        <f t="shared" si="274"/>
        <v>31</v>
      </c>
    </row>
    <row r="6243" spans="2:8">
      <c r="B6243" s="834" t="str">
        <f t="shared" si="273"/>
        <v>|||</v>
      </c>
      <c r="H6243" s="835">
        <f t="shared" si="274"/>
        <v>31</v>
      </c>
    </row>
    <row r="6244" spans="2:8">
      <c r="B6244" s="834" t="str">
        <f t="shared" si="273"/>
        <v>|||</v>
      </c>
      <c r="H6244" s="835">
        <f t="shared" si="274"/>
        <v>31</v>
      </c>
    </row>
    <row r="6245" spans="2:8">
      <c r="B6245" s="834" t="str">
        <f t="shared" si="273"/>
        <v>|||</v>
      </c>
      <c r="H6245" s="835">
        <f t="shared" si="274"/>
        <v>31</v>
      </c>
    </row>
    <row r="6246" spans="2:8">
      <c r="B6246" s="834" t="str">
        <f t="shared" si="273"/>
        <v>|||</v>
      </c>
      <c r="H6246" s="835">
        <f t="shared" si="274"/>
        <v>31</v>
      </c>
    </row>
    <row r="6247" spans="2:8">
      <c r="B6247" s="834" t="str">
        <f t="shared" si="273"/>
        <v>|||</v>
      </c>
      <c r="H6247" s="835">
        <f t="shared" si="274"/>
        <v>31</v>
      </c>
    </row>
    <row r="6248" spans="2:8">
      <c r="B6248" s="834" t="str">
        <f t="shared" si="273"/>
        <v>|||</v>
      </c>
      <c r="H6248" s="835">
        <f t="shared" si="274"/>
        <v>31</v>
      </c>
    </row>
    <row r="6249" spans="2:8">
      <c r="B6249" s="834" t="str">
        <f t="shared" si="273"/>
        <v>|||</v>
      </c>
      <c r="H6249" s="835">
        <f t="shared" si="274"/>
        <v>31</v>
      </c>
    </row>
    <row r="6250" spans="2:8">
      <c r="B6250" s="834" t="str">
        <f t="shared" si="273"/>
        <v>|||</v>
      </c>
      <c r="H6250" s="835">
        <f t="shared" si="274"/>
        <v>31</v>
      </c>
    </row>
    <row r="6251" spans="2:8">
      <c r="B6251" s="834" t="str">
        <f t="shared" si="273"/>
        <v>|||</v>
      </c>
      <c r="H6251" s="835">
        <f t="shared" si="274"/>
        <v>31</v>
      </c>
    </row>
    <row r="6252" spans="2:8">
      <c r="B6252" s="834" t="str">
        <f t="shared" si="273"/>
        <v>|||</v>
      </c>
      <c r="H6252" s="835">
        <f t="shared" si="274"/>
        <v>31</v>
      </c>
    </row>
    <row r="6253" spans="2:8">
      <c r="B6253" s="834" t="str">
        <f t="shared" si="273"/>
        <v>|||</v>
      </c>
      <c r="H6253" s="835">
        <f t="shared" si="274"/>
        <v>31</v>
      </c>
    </row>
    <row r="6254" spans="2:8">
      <c r="B6254" s="834" t="str">
        <f t="shared" si="273"/>
        <v>|||</v>
      </c>
      <c r="H6254" s="835">
        <f t="shared" si="274"/>
        <v>31</v>
      </c>
    </row>
    <row r="6255" spans="2:8">
      <c r="B6255" s="834" t="str">
        <f t="shared" si="273"/>
        <v>|||</v>
      </c>
      <c r="H6255" s="835">
        <f t="shared" si="274"/>
        <v>31</v>
      </c>
    </row>
    <row r="6256" spans="2:8">
      <c r="B6256" s="834" t="str">
        <f t="shared" si="273"/>
        <v>|||</v>
      </c>
      <c r="H6256" s="835">
        <f t="shared" si="274"/>
        <v>31</v>
      </c>
    </row>
    <row r="6257" spans="2:8">
      <c r="B6257" s="834" t="str">
        <f t="shared" si="273"/>
        <v>|||</v>
      </c>
      <c r="H6257" s="835">
        <f t="shared" si="274"/>
        <v>31</v>
      </c>
    </row>
    <row r="6258" spans="2:8">
      <c r="B6258" s="834" t="str">
        <f t="shared" si="273"/>
        <v>|||</v>
      </c>
      <c r="H6258" s="835">
        <f t="shared" si="274"/>
        <v>31</v>
      </c>
    </row>
    <row r="6259" spans="2:8">
      <c r="B6259" s="834" t="str">
        <f t="shared" si="273"/>
        <v>|||</v>
      </c>
      <c r="H6259" s="835">
        <f t="shared" si="274"/>
        <v>31</v>
      </c>
    </row>
    <row r="6260" spans="2:8">
      <c r="B6260" s="834" t="str">
        <f t="shared" si="273"/>
        <v>|||</v>
      </c>
      <c r="H6260" s="835">
        <f t="shared" si="274"/>
        <v>31</v>
      </c>
    </row>
    <row r="6261" spans="2:8">
      <c r="B6261" s="834" t="str">
        <f t="shared" si="273"/>
        <v>|||</v>
      </c>
      <c r="H6261" s="835">
        <f t="shared" si="274"/>
        <v>31</v>
      </c>
    </row>
    <row r="6262" spans="2:8">
      <c r="B6262" s="834" t="str">
        <f t="shared" si="273"/>
        <v>|||</v>
      </c>
      <c r="H6262" s="835">
        <f t="shared" si="274"/>
        <v>31</v>
      </c>
    </row>
    <row r="6263" spans="2:8">
      <c r="B6263" s="834" t="str">
        <f t="shared" si="273"/>
        <v>|||</v>
      </c>
      <c r="H6263" s="835">
        <f t="shared" si="274"/>
        <v>31</v>
      </c>
    </row>
    <row r="6264" spans="2:8">
      <c r="B6264" s="834" t="str">
        <f t="shared" si="273"/>
        <v>|||</v>
      </c>
      <c r="H6264" s="835">
        <f t="shared" si="274"/>
        <v>31</v>
      </c>
    </row>
    <row r="6265" spans="2:8">
      <c r="B6265" s="834" t="str">
        <f t="shared" si="273"/>
        <v>|||</v>
      </c>
      <c r="H6265" s="835">
        <f t="shared" si="274"/>
        <v>31</v>
      </c>
    </row>
    <row r="6266" spans="2:8">
      <c r="B6266" s="834" t="str">
        <f t="shared" si="273"/>
        <v>|||</v>
      </c>
      <c r="H6266" s="835">
        <f t="shared" si="274"/>
        <v>31</v>
      </c>
    </row>
    <row r="6267" spans="2:8">
      <c r="B6267" s="834" t="str">
        <f t="shared" si="273"/>
        <v>|||</v>
      </c>
      <c r="H6267" s="835">
        <f t="shared" si="274"/>
        <v>31</v>
      </c>
    </row>
    <row r="6268" spans="2:8">
      <c r="B6268" s="834" t="str">
        <f t="shared" si="273"/>
        <v>|||</v>
      </c>
      <c r="H6268" s="835">
        <f t="shared" si="274"/>
        <v>31</v>
      </c>
    </row>
    <row r="6269" spans="2:8">
      <c r="B6269" s="834" t="str">
        <f t="shared" si="273"/>
        <v>|||</v>
      </c>
      <c r="H6269" s="835">
        <f t="shared" si="274"/>
        <v>31</v>
      </c>
    </row>
    <row r="6270" spans="2:8">
      <c r="B6270" s="834" t="str">
        <f t="shared" si="273"/>
        <v>|||</v>
      </c>
      <c r="H6270" s="835">
        <f t="shared" si="274"/>
        <v>31</v>
      </c>
    </row>
    <row r="6271" spans="2:8">
      <c r="B6271" s="834" t="str">
        <f t="shared" si="273"/>
        <v>|||</v>
      </c>
      <c r="H6271" s="835">
        <f t="shared" si="274"/>
        <v>31</v>
      </c>
    </row>
    <row r="6272" spans="2:8">
      <c r="B6272" s="834" t="str">
        <f t="shared" si="273"/>
        <v>|||</v>
      </c>
      <c r="H6272" s="835">
        <f t="shared" si="274"/>
        <v>31</v>
      </c>
    </row>
    <row r="6273" spans="2:8">
      <c r="B6273" s="834" t="str">
        <f t="shared" si="273"/>
        <v>|||</v>
      </c>
      <c r="H6273" s="835">
        <f t="shared" si="274"/>
        <v>31</v>
      </c>
    </row>
    <row r="6274" spans="2:8">
      <c r="B6274" s="834" t="str">
        <f t="shared" si="273"/>
        <v>|||</v>
      </c>
      <c r="H6274" s="835">
        <f t="shared" si="274"/>
        <v>31</v>
      </c>
    </row>
    <row r="6275" spans="2:8">
      <c r="B6275" s="834" t="str">
        <f t="shared" ref="B6275:B6338" si="275">C6275&amp;"|"&amp;D6275&amp;"|"&amp;E6275&amp;"|"&amp;F6275</f>
        <v>|||</v>
      </c>
      <c r="H6275" s="835">
        <f t="shared" si="274"/>
        <v>31</v>
      </c>
    </row>
    <row r="6276" spans="2:8">
      <c r="B6276" s="834" t="str">
        <f t="shared" si="275"/>
        <v>|||</v>
      </c>
      <c r="H6276" s="835">
        <f t="shared" ref="H6276:H6339" si="276">EOMONTH(L6276,0)</f>
        <v>31</v>
      </c>
    </row>
    <row r="6277" spans="2:8">
      <c r="B6277" s="834" t="str">
        <f t="shared" si="275"/>
        <v>|||</v>
      </c>
      <c r="H6277" s="835">
        <f t="shared" si="276"/>
        <v>31</v>
      </c>
    </row>
    <row r="6278" spans="2:8">
      <c r="B6278" s="834" t="str">
        <f t="shared" si="275"/>
        <v>|||</v>
      </c>
      <c r="H6278" s="835">
        <f t="shared" si="276"/>
        <v>31</v>
      </c>
    </row>
    <row r="6279" spans="2:8">
      <c r="B6279" s="834" t="str">
        <f t="shared" si="275"/>
        <v>|||</v>
      </c>
      <c r="H6279" s="835">
        <f t="shared" si="276"/>
        <v>31</v>
      </c>
    </row>
    <row r="6280" spans="2:8">
      <c r="B6280" s="834" t="str">
        <f t="shared" si="275"/>
        <v>|||</v>
      </c>
      <c r="H6280" s="835">
        <f t="shared" si="276"/>
        <v>31</v>
      </c>
    </row>
    <row r="6281" spans="2:8">
      <c r="B6281" s="834" t="str">
        <f t="shared" si="275"/>
        <v>|||</v>
      </c>
      <c r="H6281" s="835">
        <f t="shared" si="276"/>
        <v>31</v>
      </c>
    </row>
    <row r="6282" spans="2:8">
      <c r="B6282" s="834" t="str">
        <f t="shared" si="275"/>
        <v>|||</v>
      </c>
      <c r="H6282" s="835">
        <f t="shared" si="276"/>
        <v>31</v>
      </c>
    </row>
    <row r="6283" spans="2:8">
      <c r="B6283" s="834" t="str">
        <f t="shared" si="275"/>
        <v>|||</v>
      </c>
      <c r="H6283" s="835">
        <f t="shared" si="276"/>
        <v>31</v>
      </c>
    </row>
    <row r="6284" spans="2:8">
      <c r="B6284" s="834" t="str">
        <f t="shared" si="275"/>
        <v>|||</v>
      </c>
      <c r="H6284" s="835">
        <f t="shared" si="276"/>
        <v>31</v>
      </c>
    </row>
    <row r="6285" spans="2:8">
      <c r="B6285" s="834" t="str">
        <f t="shared" si="275"/>
        <v>|||</v>
      </c>
      <c r="H6285" s="835">
        <f t="shared" si="276"/>
        <v>31</v>
      </c>
    </row>
    <row r="6286" spans="2:8">
      <c r="B6286" s="834" t="str">
        <f t="shared" si="275"/>
        <v>|||</v>
      </c>
      <c r="H6286" s="835">
        <f t="shared" si="276"/>
        <v>31</v>
      </c>
    </row>
    <row r="6287" spans="2:8">
      <c r="B6287" s="834" t="str">
        <f t="shared" si="275"/>
        <v>|||</v>
      </c>
      <c r="H6287" s="835">
        <f t="shared" si="276"/>
        <v>31</v>
      </c>
    </row>
    <row r="6288" spans="2:8">
      <c r="B6288" s="834" t="str">
        <f t="shared" si="275"/>
        <v>|||</v>
      </c>
      <c r="H6288" s="835">
        <f t="shared" si="276"/>
        <v>31</v>
      </c>
    </row>
    <row r="6289" spans="2:8">
      <c r="B6289" s="834" t="str">
        <f t="shared" si="275"/>
        <v>|||</v>
      </c>
      <c r="H6289" s="835">
        <f t="shared" si="276"/>
        <v>31</v>
      </c>
    </row>
    <row r="6290" spans="2:8">
      <c r="B6290" s="834" t="str">
        <f t="shared" si="275"/>
        <v>|||</v>
      </c>
      <c r="H6290" s="835">
        <f t="shared" si="276"/>
        <v>31</v>
      </c>
    </row>
    <row r="6291" spans="2:8">
      <c r="B6291" s="834" t="str">
        <f t="shared" si="275"/>
        <v>|||</v>
      </c>
      <c r="H6291" s="835">
        <f t="shared" si="276"/>
        <v>31</v>
      </c>
    </row>
    <row r="6292" spans="2:8">
      <c r="B6292" s="834" t="str">
        <f t="shared" si="275"/>
        <v>|||</v>
      </c>
      <c r="H6292" s="835">
        <f t="shared" si="276"/>
        <v>31</v>
      </c>
    </row>
    <row r="6293" spans="2:8">
      <c r="B6293" s="834" t="str">
        <f t="shared" si="275"/>
        <v>|||</v>
      </c>
      <c r="H6293" s="835">
        <f t="shared" si="276"/>
        <v>31</v>
      </c>
    </row>
    <row r="6294" spans="2:8">
      <c r="B6294" s="834" t="str">
        <f t="shared" si="275"/>
        <v>|||</v>
      </c>
      <c r="H6294" s="835">
        <f t="shared" si="276"/>
        <v>31</v>
      </c>
    </row>
    <row r="6295" spans="2:8">
      <c r="B6295" s="834" t="str">
        <f t="shared" si="275"/>
        <v>|||</v>
      </c>
      <c r="H6295" s="835">
        <f t="shared" si="276"/>
        <v>31</v>
      </c>
    </row>
    <row r="6296" spans="2:8">
      <c r="B6296" s="834" t="str">
        <f t="shared" si="275"/>
        <v>|||</v>
      </c>
      <c r="H6296" s="835">
        <f t="shared" si="276"/>
        <v>31</v>
      </c>
    </row>
    <row r="6297" spans="2:8">
      <c r="B6297" s="834" t="str">
        <f t="shared" si="275"/>
        <v>|||</v>
      </c>
      <c r="H6297" s="835">
        <f t="shared" si="276"/>
        <v>31</v>
      </c>
    </row>
    <row r="6298" spans="2:8">
      <c r="B6298" s="834" t="str">
        <f t="shared" si="275"/>
        <v>|||</v>
      </c>
      <c r="H6298" s="835">
        <f t="shared" si="276"/>
        <v>31</v>
      </c>
    </row>
    <row r="6299" spans="2:8">
      <c r="B6299" s="834" t="str">
        <f t="shared" si="275"/>
        <v>|||</v>
      </c>
      <c r="H6299" s="835">
        <f t="shared" si="276"/>
        <v>31</v>
      </c>
    </row>
    <row r="6300" spans="2:8">
      <c r="B6300" s="834" t="str">
        <f t="shared" si="275"/>
        <v>|||</v>
      </c>
      <c r="H6300" s="835">
        <f t="shared" si="276"/>
        <v>31</v>
      </c>
    </row>
    <row r="6301" spans="2:8">
      <c r="B6301" s="834" t="str">
        <f t="shared" si="275"/>
        <v>|||</v>
      </c>
      <c r="H6301" s="835">
        <f t="shared" si="276"/>
        <v>31</v>
      </c>
    </row>
    <row r="6302" spans="2:8">
      <c r="B6302" s="834" t="str">
        <f t="shared" si="275"/>
        <v>|||</v>
      </c>
      <c r="H6302" s="835">
        <f t="shared" si="276"/>
        <v>31</v>
      </c>
    </row>
    <row r="6303" spans="2:8">
      <c r="B6303" s="834" t="str">
        <f t="shared" si="275"/>
        <v>|||</v>
      </c>
      <c r="H6303" s="835">
        <f t="shared" si="276"/>
        <v>31</v>
      </c>
    </row>
    <row r="6304" spans="2:8">
      <c r="B6304" s="834" t="str">
        <f t="shared" si="275"/>
        <v>|||</v>
      </c>
      <c r="H6304" s="835">
        <f t="shared" si="276"/>
        <v>31</v>
      </c>
    </row>
    <row r="6305" spans="2:8">
      <c r="B6305" s="834" t="str">
        <f t="shared" si="275"/>
        <v>|||</v>
      </c>
      <c r="H6305" s="835">
        <f t="shared" si="276"/>
        <v>31</v>
      </c>
    </row>
    <row r="6306" spans="2:8">
      <c r="B6306" s="834" t="str">
        <f t="shared" si="275"/>
        <v>|||</v>
      </c>
      <c r="H6306" s="835">
        <f t="shared" si="276"/>
        <v>31</v>
      </c>
    </row>
    <row r="6307" spans="2:8">
      <c r="B6307" s="834" t="str">
        <f t="shared" si="275"/>
        <v>|||</v>
      </c>
      <c r="H6307" s="835">
        <f t="shared" si="276"/>
        <v>31</v>
      </c>
    </row>
    <row r="6308" spans="2:8">
      <c r="B6308" s="834" t="str">
        <f t="shared" si="275"/>
        <v>|||</v>
      </c>
      <c r="H6308" s="835">
        <f t="shared" si="276"/>
        <v>31</v>
      </c>
    </row>
    <row r="6309" spans="2:8">
      <c r="B6309" s="834" t="str">
        <f t="shared" si="275"/>
        <v>|||</v>
      </c>
      <c r="H6309" s="835">
        <f t="shared" si="276"/>
        <v>31</v>
      </c>
    </row>
    <row r="6310" spans="2:8">
      <c r="B6310" s="834" t="str">
        <f t="shared" si="275"/>
        <v>|||</v>
      </c>
      <c r="H6310" s="835">
        <f t="shared" si="276"/>
        <v>31</v>
      </c>
    </row>
    <row r="6311" spans="2:8">
      <c r="B6311" s="834" t="str">
        <f t="shared" si="275"/>
        <v>|||</v>
      </c>
      <c r="H6311" s="835">
        <f t="shared" si="276"/>
        <v>31</v>
      </c>
    </row>
    <row r="6312" spans="2:8">
      <c r="B6312" s="834" t="str">
        <f t="shared" si="275"/>
        <v>|||</v>
      </c>
      <c r="H6312" s="835">
        <f t="shared" si="276"/>
        <v>31</v>
      </c>
    </row>
    <row r="6313" spans="2:8">
      <c r="B6313" s="834" t="str">
        <f t="shared" si="275"/>
        <v>|||</v>
      </c>
      <c r="H6313" s="835">
        <f t="shared" si="276"/>
        <v>31</v>
      </c>
    </row>
    <row r="6314" spans="2:8">
      <c r="B6314" s="834" t="str">
        <f t="shared" si="275"/>
        <v>|||</v>
      </c>
      <c r="H6314" s="835">
        <f t="shared" si="276"/>
        <v>31</v>
      </c>
    </row>
    <row r="6315" spans="2:8">
      <c r="B6315" s="834" t="str">
        <f t="shared" si="275"/>
        <v>|||</v>
      </c>
      <c r="H6315" s="835">
        <f t="shared" si="276"/>
        <v>31</v>
      </c>
    </row>
    <row r="6316" spans="2:8">
      <c r="B6316" s="834" t="str">
        <f t="shared" si="275"/>
        <v>|||</v>
      </c>
      <c r="H6316" s="835">
        <f t="shared" si="276"/>
        <v>31</v>
      </c>
    </row>
    <row r="6317" spans="2:8">
      <c r="B6317" s="834" t="str">
        <f t="shared" si="275"/>
        <v>|||</v>
      </c>
      <c r="H6317" s="835">
        <f t="shared" si="276"/>
        <v>31</v>
      </c>
    </row>
    <row r="6318" spans="2:8">
      <c r="B6318" s="834" t="str">
        <f t="shared" si="275"/>
        <v>|||</v>
      </c>
      <c r="H6318" s="835">
        <f t="shared" si="276"/>
        <v>31</v>
      </c>
    </row>
    <row r="6319" spans="2:8">
      <c r="B6319" s="834" t="str">
        <f t="shared" si="275"/>
        <v>|||</v>
      </c>
      <c r="H6319" s="835">
        <f t="shared" si="276"/>
        <v>31</v>
      </c>
    </row>
    <row r="6320" spans="2:8">
      <c r="B6320" s="834" t="str">
        <f t="shared" si="275"/>
        <v>|||</v>
      </c>
      <c r="H6320" s="835">
        <f t="shared" si="276"/>
        <v>31</v>
      </c>
    </row>
    <row r="6321" spans="2:8">
      <c r="B6321" s="834" t="str">
        <f t="shared" si="275"/>
        <v>|||</v>
      </c>
      <c r="H6321" s="835">
        <f t="shared" si="276"/>
        <v>31</v>
      </c>
    </row>
    <row r="6322" spans="2:8">
      <c r="B6322" s="834" t="str">
        <f t="shared" si="275"/>
        <v>|||</v>
      </c>
      <c r="H6322" s="835">
        <f t="shared" si="276"/>
        <v>31</v>
      </c>
    </row>
    <row r="6323" spans="2:8">
      <c r="B6323" s="834" t="str">
        <f t="shared" si="275"/>
        <v>|||</v>
      </c>
      <c r="H6323" s="835">
        <f t="shared" si="276"/>
        <v>31</v>
      </c>
    </row>
    <row r="6324" spans="2:8">
      <c r="B6324" s="834" t="str">
        <f t="shared" si="275"/>
        <v>|||</v>
      </c>
      <c r="H6324" s="835">
        <f t="shared" si="276"/>
        <v>31</v>
      </c>
    </row>
    <row r="6325" spans="2:8">
      <c r="B6325" s="834" t="str">
        <f t="shared" si="275"/>
        <v>|||</v>
      </c>
      <c r="H6325" s="835">
        <f t="shared" si="276"/>
        <v>31</v>
      </c>
    </row>
    <row r="6326" spans="2:8">
      <c r="B6326" s="834" t="str">
        <f t="shared" si="275"/>
        <v>|||</v>
      </c>
      <c r="H6326" s="835">
        <f t="shared" si="276"/>
        <v>31</v>
      </c>
    </row>
    <row r="6327" spans="2:8">
      <c r="B6327" s="834" t="str">
        <f t="shared" si="275"/>
        <v>|||</v>
      </c>
      <c r="H6327" s="835">
        <f t="shared" si="276"/>
        <v>31</v>
      </c>
    </row>
    <row r="6328" spans="2:8">
      <c r="B6328" s="834" t="str">
        <f t="shared" si="275"/>
        <v>|||</v>
      </c>
      <c r="H6328" s="835">
        <f t="shared" si="276"/>
        <v>31</v>
      </c>
    </row>
    <row r="6329" spans="2:8">
      <c r="B6329" s="834" t="str">
        <f t="shared" si="275"/>
        <v>|||</v>
      </c>
      <c r="H6329" s="835">
        <f t="shared" si="276"/>
        <v>31</v>
      </c>
    </row>
    <row r="6330" spans="2:8">
      <c r="B6330" s="834" t="str">
        <f t="shared" si="275"/>
        <v>|||</v>
      </c>
      <c r="H6330" s="835">
        <f t="shared" si="276"/>
        <v>31</v>
      </c>
    </row>
    <row r="6331" spans="2:8">
      <c r="B6331" s="834" t="str">
        <f t="shared" si="275"/>
        <v>|||</v>
      </c>
      <c r="H6331" s="835">
        <f t="shared" si="276"/>
        <v>31</v>
      </c>
    </row>
    <row r="6332" spans="2:8">
      <c r="B6332" s="834" t="str">
        <f t="shared" si="275"/>
        <v>|||</v>
      </c>
      <c r="H6332" s="835">
        <f t="shared" si="276"/>
        <v>31</v>
      </c>
    </row>
    <row r="6333" spans="2:8">
      <c r="B6333" s="834" t="str">
        <f t="shared" si="275"/>
        <v>|||</v>
      </c>
      <c r="H6333" s="835">
        <f t="shared" si="276"/>
        <v>31</v>
      </c>
    </row>
    <row r="6334" spans="2:8">
      <c r="B6334" s="834" t="str">
        <f t="shared" si="275"/>
        <v>|||</v>
      </c>
      <c r="H6334" s="835">
        <f t="shared" si="276"/>
        <v>31</v>
      </c>
    </row>
    <row r="6335" spans="2:8">
      <c r="B6335" s="834" t="str">
        <f t="shared" si="275"/>
        <v>|||</v>
      </c>
      <c r="H6335" s="835">
        <f t="shared" si="276"/>
        <v>31</v>
      </c>
    </row>
    <row r="6336" spans="2:8">
      <c r="B6336" s="834" t="str">
        <f t="shared" si="275"/>
        <v>|||</v>
      </c>
      <c r="H6336" s="835">
        <f t="shared" si="276"/>
        <v>31</v>
      </c>
    </row>
    <row r="6337" spans="2:8">
      <c r="B6337" s="834" t="str">
        <f t="shared" si="275"/>
        <v>|||</v>
      </c>
      <c r="H6337" s="835">
        <f t="shared" si="276"/>
        <v>31</v>
      </c>
    </row>
    <row r="6338" spans="2:8">
      <c r="B6338" s="834" t="str">
        <f t="shared" si="275"/>
        <v>|||</v>
      </c>
      <c r="H6338" s="835">
        <f t="shared" si="276"/>
        <v>31</v>
      </c>
    </row>
    <row r="6339" spans="2:8">
      <c r="B6339" s="834" t="str">
        <f t="shared" ref="B6339:B6402" si="277">C6339&amp;"|"&amp;D6339&amp;"|"&amp;E6339&amp;"|"&amp;F6339</f>
        <v>|||</v>
      </c>
      <c r="H6339" s="835">
        <f t="shared" si="276"/>
        <v>31</v>
      </c>
    </row>
    <row r="6340" spans="2:8">
      <c r="B6340" s="834" t="str">
        <f t="shared" si="277"/>
        <v>|||</v>
      </c>
      <c r="H6340" s="835">
        <f t="shared" ref="H6340:H6403" si="278">EOMONTH(L6340,0)</f>
        <v>31</v>
      </c>
    </row>
    <row r="6341" spans="2:8">
      <c r="B6341" s="834" t="str">
        <f t="shared" si="277"/>
        <v>|||</v>
      </c>
      <c r="H6341" s="835">
        <f t="shared" si="278"/>
        <v>31</v>
      </c>
    </row>
    <row r="6342" spans="2:8">
      <c r="B6342" s="834" t="str">
        <f t="shared" si="277"/>
        <v>|||</v>
      </c>
      <c r="H6342" s="835">
        <f t="shared" si="278"/>
        <v>31</v>
      </c>
    </row>
    <row r="6343" spans="2:8">
      <c r="B6343" s="834" t="str">
        <f t="shared" si="277"/>
        <v>|||</v>
      </c>
      <c r="H6343" s="835">
        <f t="shared" si="278"/>
        <v>31</v>
      </c>
    </row>
    <row r="6344" spans="2:8">
      <c r="B6344" s="834" t="str">
        <f t="shared" si="277"/>
        <v>|||</v>
      </c>
      <c r="H6344" s="835">
        <f t="shared" si="278"/>
        <v>31</v>
      </c>
    </row>
    <row r="6345" spans="2:8">
      <c r="B6345" s="834" t="str">
        <f t="shared" si="277"/>
        <v>|||</v>
      </c>
      <c r="H6345" s="835">
        <f t="shared" si="278"/>
        <v>31</v>
      </c>
    </row>
    <row r="6346" spans="2:8">
      <c r="B6346" s="834" t="str">
        <f t="shared" si="277"/>
        <v>|||</v>
      </c>
      <c r="H6346" s="835">
        <f t="shared" si="278"/>
        <v>31</v>
      </c>
    </row>
    <row r="6347" spans="2:8">
      <c r="B6347" s="834" t="str">
        <f t="shared" si="277"/>
        <v>|||</v>
      </c>
      <c r="H6347" s="835">
        <f t="shared" si="278"/>
        <v>31</v>
      </c>
    </row>
    <row r="6348" spans="2:8">
      <c r="B6348" s="834" t="str">
        <f t="shared" si="277"/>
        <v>|||</v>
      </c>
      <c r="H6348" s="835">
        <f t="shared" si="278"/>
        <v>31</v>
      </c>
    </row>
    <row r="6349" spans="2:8">
      <c r="B6349" s="834" t="str">
        <f t="shared" si="277"/>
        <v>|||</v>
      </c>
      <c r="H6349" s="835">
        <f t="shared" si="278"/>
        <v>31</v>
      </c>
    </row>
    <row r="6350" spans="2:8">
      <c r="B6350" s="834" t="str">
        <f t="shared" si="277"/>
        <v>|||</v>
      </c>
      <c r="H6350" s="835">
        <f t="shared" si="278"/>
        <v>31</v>
      </c>
    </row>
    <row r="6351" spans="2:8">
      <c r="B6351" s="834" t="str">
        <f t="shared" si="277"/>
        <v>|||</v>
      </c>
      <c r="H6351" s="835">
        <f t="shared" si="278"/>
        <v>31</v>
      </c>
    </row>
    <row r="6352" spans="2:8">
      <c r="B6352" s="834" t="str">
        <f t="shared" si="277"/>
        <v>|||</v>
      </c>
      <c r="H6352" s="835">
        <f t="shared" si="278"/>
        <v>31</v>
      </c>
    </row>
    <row r="6353" spans="2:8">
      <c r="B6353" s="834" t="str">
        <f t="shared" si="277"/>
        <v>|||</v>
      </c>
      <c r="H6353" s="835">
        <f t="shared" si="278"/>
        <v>31</v>
      </c>
    </row>
    <row r="6354" spans="2:8">
      <c r="B6354" s="834" t="str">
        <f t="shared" si="277"/>
        <v>|||</v>
      </c>
      <c r="H6354" s="835">
        <f t="shared" si="278"/>
        <v>31</v>
      </c>
    </row>
    <row r="6355" spans="2:8">
      <c r="B6355" s="834" t="str">
        <f t="shared" si="277"/>
        <v>|||</v>
      </c>
      <c r="H6355" s="835">
        <f t="shared" si="278"/>
        <v>31</v>
      </c>
    </row>
    <row r="6356" spans="2:8">
      <c r="B6356" s="834" t="str">
        <f t="shared" si="277"/>
        <v>|||</v>
      </c>
      <c r="H6356" s="835">
        <f t="shared" si="278"/>
        <v>31</v>
      </c>
    </row>
    <row r="6357" spans="2:8">
      <c r="B6357" s="834" t="str">
        <f t="shared" si="277"/>
        <v>|||</v>
      </c>
      <c r="H6357" s="835">
        <f t="shared" si="278"/>
        <v>31</v>
      </c>
    </row>
    <row r="6358" spans="2:8">
      <c r="B6358" s="834" t="str">
        <f t="shared" si="277"/>
        <v>|||</v>
      </c>
      <c r="H6358" s="835">
        <f t="shared" si="278"/>
        <v>31</v>
      </c>
    </row>
    <row r="6359" spans="2:8">
      <c r="B6359" s="834" t="str">
        <f t="shared" si="277"/>
        <v>|||</v>
      </c>
      <c r="H6359" s="835">
        <f t="shared" si="278"/>
        <v>31</v>
      </c>
    </row>
    <row r="6360" spans="2:8">
      <c r="B6360" s="834" t="str">
        <f t="shared" si="277"/>
        <v>|||</v>
      </c>
      <c r="H6360" s="835">
        <f t="shared" si="278"/>
        <v>31</v>
      </c>
    </row>
    <row r="6361" spans="2:8">
      <c r="B6361" s="834" t="str">
        <f t="shared" si="277"/>
        <v>|||</v>
      </c>
      <c r="H6361" s="835">
        <f t="shared" si="278"/>
        <v>31</v>
      </c>
    </row>
    <row r="6362" spans="2:8">
      <c r="B6362" s="834" t="str">
        <f t="shared" si="277"/>
        <v>|||</v>
      </c>
      <c r="H6362" s="835">
        <f t="shared" si="278"/>
        <v>31</v>
      </c>
    </row>
    <row r="6363" spans="2:8">
      <c r="B6363" s="834" t="str">
        <f t="shared" si="277"/>
        <v>|||</v>
      </c>
      <c r="H6363" s="835">
        <f t="shared" si="278"/>
        <v>31</v>
      </c>
    </row>
    <row r="6364" spans="2:8">
      <c r="B6364" s="834" t="str">
        <f t="shared" si="277"/>
        <v>|||</v>
      </c>
      <c r="H6364" s="835">
        <f t="shared" si="278"/>
        <v>31</v>
      </c>
    </row>
    <row r="6365" spans="2:8">
      <c r="B6365" s="834" t="str">
        <f t="shared" si="277"/>
        <v>|||</v>
      </c>
      <c r="H6365" s="835">
        <f t="shared" si="278"/>
        <v>31</v>
      </c>
    </row>
    <row r="6366" spans="2:8">
      <c r="B6366" s="834" t="str">
        <f t="shared" si="277"/>
        <v>|||</v>
      </c>
      <c r="H6366" s="835">
        <f t="shared" si="278"/>
        <v>31</v>
      </c>
    </row>
    <row r="6367" spans="2:8">
      <c r="B6367" s="834" t="str">
        <f t="shared" si="277"/>
        <v>|||</v>
      </c>
      <c r="H6367" s="835">
        <f t="shared" si="278"/>
        <v>31</v>
      </c>
    </row>
    <row r="6368" spans="2:8">
      <c r="B6368" s="834" t="str">
        <f t="shared" si="277"/>
        <v>|||</v>
      </c>
      <c r="H6368" s="835">
        <f t="shared" si="278"/>
        <v>31</v>
      </c>
    </row>
    <row r="6369" spans="2:8">
      <c r="B6369" s="834" t="str">
        <f t="shared" si="277"/>
        <v>|||</v>
      </c>
      <c r="H6369" s="835">
        <f t="shared" si="278"/>
        <v>31</v>
      </c>
    </row>
    <row r="6370" spans="2:8">
      <c r="B6370" s="834" t="str">
        <f t="shared" si="277"/>
        <v>|||</v>
      </c>
      <c r="H6370" s="835">
        <f t="shared" si="278"/>
        <v>31</v>
      </c>
    </row>
    <row r="6371" spans="2:8">
      <c r="B6371" s="834" t="str">
        <f t="shared" si="277"/>
        <v>|||</v>
      </c>
      <c r="H6371" s="835">
        <f t="shared" si="278"/>
        <v>31</v>
      </c>
    </row>
    <row r="6372" spans="2:8">
      <c r="B6372" s="834" t="str">
        <f t="shared" si="277"/>
        <v>|||</v>
      </c>
      <c r="H6372" s="835">
        <f t="shared" si="278"/>
        <v>31</v>
      </c>
    </row>
    <row r="6373" spans="2:8">
      <c r="B6373" s="834" t="str">
        <f t="shared" si="277"/>
        <v>|||</v>
      </c>
      <c r="H6373" s="835">
        <f t="shared" si="278"/>
        <v>31</v>
      </c>
    </row>
    <row r="6374" spans="2:8">
      <c r="B6374" s="834" t="str">
        <f t="shared" si="277"/>
        <v>|||</v>
      </c>
      <c r="H6374" s="835">
        <f t="shared" si="278"/>
        <v>31</v>
      </c>
    </row>
    <row r="6375" spans="2:8">
      <c r="B6375" s="834" t="str">
        <f t="shared" si="277"/>
        <v>|||</v>
      </c>
      <c r="H6375" s="835">
        <f t="shared" si="278"/>
        <v>31</v>
      </c>
    </row>
    <row r="6376" spans="2:8">
      <c r="B6376" s="834" t="str">
        <f t="shared" si="277"/>
        <v>|||</v>
      </c>
      <c r="H6376" s="835">
        <f t="shared" si="278"/>
        <v>31</v>
      </c>
    </row>
    <row r="6377" spans="2:8">
      <c r="B6377" s="834" t="str">
        <f t="shared" si="277"/>
        <v>|||</v>
      </c>
      <c r="H6377" s="835">
        <f t="shared" si="278"/>
        <v>31</v>
      </c>
    </row>
    <row r="6378" spans="2:8">
      <c r="B6378" s="834" t="str">
        <f t="shared" si="277"/>
        <v>|||</v>
      </c>
      <c r="H6378" s="835">
        <f t="shared" si="278"/>
        <v>31</v>
      </c>
    </row>
    <row r="6379" spans="2:8">
      <c r="B6379" s="834" t="str">
        <f t="shared" si="277"/>
        <v>|||</v>
      </c>
      <c r="H6379" s="835">
        <f t="shared" si="278"/>
        <v>31</v>
      </c>
    </row>
    <row r="6380" spans="2:8">
      <c r="B6380" s="834" t="str">
        <f t="shared" si="277"/>
        <v>|||</v>
      </c>
      <c r="H6380" s="835">
        <f t="shared" si="278"/>
        <v>31</v>
      </c>
    </row>
    <row r="6381" spans="2:8">
      <c r="B6381" s="834" t="str">
        <f t="shared" si="277"/>
        <v>|||</v>
      </c>
      <c r="H6381" s="835">
        <f t="shared" si="278"/>
        <v>31</v>
      </c>
    </row>
    <row r="6382" spans="2:8">
      <c r="B6382" s="834" t="str">
        <f t="shared" si="277"/>
        <v>|||</v>
      </c>
      <c r="H6382" s="835">
        <f t="shared" si="278"/>
        <v>31</v>
      </c>
    </row>
    <row r="6383" spans="2:8">
      <c r="B6383" s="834" t="str">
        <f t="shared" si="277"/>
        <v>|||</v>
      </c>
      <c r="H6383" s="835">
        <f t="shared" si="278"/>
        <v>31</v>
      </c>
    </row>
    <row r="6384" spans="2:8">
      <c r="B6384" s="834" t="str">
        <f t="shared" si="277"/>
        <v>|||</v>
      </c>
      <c r="H6384" s="835">
        <f t="shared" si="278"/>
        <v>31</v>
      </c>
    </row>
    <row r="6385" spans="2:8">
      <c r="B6385" s="834" t="str">
        <f t="shared" si="277"/>
        <v>|||</v>
      </c>
      <c r="H6385" s="835">
        <f t="shared" si="278"/>
        <v>31</v>
      </c>
    </row>
    <row r="6386" spans="2:8">
      <c r="B6386" s="834" t="str">
        <f t="shared" si="277"/>
        <v>|||</v>
      </c>
      <c r="H6386" s="835">
        <f t="shared" si="278"/>
        <v>31</v>
      </c>
    </row>
    <row r="6387" spans="2:8">
      <c r="B6387" s="834" t="str">
        <f t="shared" si="277"/>
        <v>|||</v>
      </c>
      <c r="H6387" s="835">
        <f t="shared" si="278"/>
        <v>31</v>
      </c>
    </row>
    <row r="6388" spans="2:8">
      <c r="B6388" s="834" t="str">
        <f t="shared" si="277"/>
        <v>|||</v>
      </c>
      <c r="H6388" s="835">
        <f t="shared" si="278"/>
        <v>31</v>
      </c>
    </row>
    <row r="6389" spans="2:8">
      <c r="B6389" s="834" t="str">
        <f t="shared" si="277"/>
        <v>|||</v>
      </c>
      <c r="H6389" s="835">
        <f t="shared" si="278"/>
        <v>31</v>
      </c>
    </row>
    <row r="6390" spans="2:8">
      <c r="B6390" s="834" t="str">
        <f t="shared" si="277"/>
        <v>|||</v>
      </c>
      <c r="H6390" s="835">
        <f t="shared" si="278"/>
        <v>31</v>
      </c>
    </row>
    <row r="6391" spans="2:8">
      <c r="B6391" s="834" t="str">
        <f t="shared" si="277"/>
        <v>|||</v>
      </c>
      <c r="H6391" s="835">
        <f t="shared" si="278"/>
        <v>31</v>
      </c>
    </row>
    <row r="6392" spans="2:8">
      <c r="B6392" s="834" t="str">
        <f t="shared" si="277"/>
        <v>|||</v>
      </c>
      <c r="H6392" s="835">
        <f t="shared" si="278"/>
        <v>31</v>
      </c>
    </row>
    <row r="6393" spans="2:8">
      <c r="B6393" s="834" t="str">
        <f t="shared" si="277"/>
        <v>|||</v>
      </c>
      <c r="H6393" s="835">
        <f t="shared" si="278"/>
        <v>31</v>
      </c>
    </row>
    <row r="6394" spans="2:8">
      <c r="B6394" s="834" t="str">
        <f t="shared" si="277"/>
        <v>|||</v>
      </c>
      <c r="H6394" s="835">
        <f t="shared" si="278"/>
        <v>31</v>
      </c>
    </row>
    <row r="6395" spans="2:8">
      <c r="B6395" s="834" t="str">
        <f t="shared" si="277"/>
        <v>|||</v>
      </c>
      <c r="H6395" s="835">
        <f t="shared" si="278"/>
        <v>31</v>
      </c>
    </row>
    <row r="6396" spans="2:8">
      <c r="B6396" s="834" t="str">
        <f t="shared" si="277"/>
        <v>|||</v>
      </c>
      <c r="H6396" s="835">
        <f t="shared" si="278"/>
        <v>31</v>
      </c>
    </row>
    <row r="6397" spans="2:8">
      <c r="B6397" s="834" t="str">
        <f t="shared" si="277"/>
        <v>|||</v>
      </c>
      <c r="H6397" s="835">
        <f t="shared" si="278"/>
        <v>31</v>
      </c>
    </row>
    <row r="6398" spans="2:8">
      <c r="B6398" s="834" t="str">
        <f t="shared" si="277"/>
        <v>|||</v>
      </c>
      <c r="H6398" s="835">
        <f t="shared" si="278"/>
        <v>31</v>
      </c>
    </row>
    <row r="6399" spans="2:8">
      <c r="B6399" s="834" t="str">
        <f t="shared" si="277"/>
        <v>|||</v>
      </c>
      <c r="H6399" s="835">
        <f t="shared" si="278"/>
        <v>31</v>
      </c>
    </row>
    <row r="6400" spans="2:8">
      <c r="B6400" s="834" t="str">
        <f t="shared" si="277"/>
        <v>|||</v>
      </c>
      <c r="H6400" s="835">
        <f t="shared" si="278"/>
        <v>31</v>
      </c>
    </row>
    <row r="6401" spans="2:8">
      <c r="B6401" s="834" t="str">
        <f t="shared" si="277"/>
        <v>|||</v>
      </c>
      <c r="H6401" s="835">
        <f t="shared" si="278"/>
        <v>31</v>
      </c>
    </row>
    <row r="6402" spans="2:8">
      <c r="B6402" s="834" t="str">
        <f t="shared" si="277"/>
        <v>|||</v>
      </c>
      <c r="H6402" s="835">
        <f t="shared" si="278"/>
        <v>31</v>
      </c>
    </row>
    <row r="6403" spans="2:8">
      <c r="B6403" s="834" t="str">
        <f t="shared" ref="B6403:B6466" si="279">C6403&amp;"|"&amp;D6403&amp;"|"&amp;E6403&amp;"|"&amp;F6403</f>
        <v>|||</v>
      </c>
      <c r="H6403" s="835">
        <f t="shared" si="278"/>
        <v>31</v>
      </c>
    </row>
    <row r="6404" spans="2:8">
      <c r="B6404" s="834" t="str">
        <f t="shared" si="279"/>
        <v>|||</v>
      </c>
      <c r="H6404" s="835">
        <f t="shared" ref="H6404:H6467" si="280">EOMONTH(L6404,0)</f>
        <v>31</v>
      </c>
    </row>
    <row r="6405" spans="2:8">
      <c r="B6405" s="834" t="str">
        <f t="shared" si="279"/>
        <v>|||</v>
      </c>
      <c r="H6405" s="835">
        <f t="shared" si="280"/>
        <v>31</v>
      </c>
    </row>
    <row r="6406" spans="2:8">
      <c r="B6406" s="834" t="str">
        <f t="shared" si="279"/>
        <v>|||</v>
      </c>
      <c r="H6406" s="835">
        <f t="shared" si="280"/>
        <v>31</v>
      </c>
    </row>
    <row r="6407" spans="2:8">
      <c r="B6407" s="834" t="str">
        <f t="shared" si="279"/>
        <v>|||</v>
      </c>
      <c r="H6407" s="835">
        <f t="shared" si="280"/>
        <v>31</v>
      </c>
    </row>
    <row r="6408" spans="2:8">
      <c r="B6408" s="834" t="str">
        <f t="shared" si="279"/>
        <v>|||</v>
      </c>
      <c r="H6408" s="835">
        <f t="shared" si="280"/>
        <v>31</v>
      </c>
    </row>
    <row r="6409" spans="2:8">
      <c r="B6409" s="834" t="str">
        <f t="shared" si="279"/>
        <v>|||</v>
      </c>
      <c r="H6409" s="835">
        <f t="shared" si="280"/>
        <v>31</v>
      </c>
    </row>
    <row r="6410" spans="2:8">
      <c r="B6410" s="834" t="str">
        <f t="shared" si="279"/>
        <v>|||</v>
      </c>
      <c r="H6410" s="835">
        <f t="shared" si="280"/>
        <v>31</v>
      </c>
    </row>
    <row r="6411" spans="2:8">
      <c r="B6411" s="834" t="str">
        <f t="shared" si="279"/>
        <v>|||</v>
      </c>
      <c r="H6411" s="835">
        <f t="shared" si="280"/>
        <v>31</v>
      </c>
    </row>
    <row r="6412" spans="2:8">
      <c r="B6412" s="834" t="str">
        <f t="shared" si="279"/>
        <v>|||</v>
      </c>
      <c r="H6412" s="835">
        <f t="shared" si="280"/>
        <v>31</v>
      </c>
    </row>
    <row r="6413" spans="2:8">
      <c r="B6413" s="834" t="str">
        <f t="shared" si="279"/>
        <v>|||</v>
      </c>
      <c r="H6413" s="835">
        <f t="shared" si="280"/>
        <v>31</v>
      </c>
    </row>
    <row r="6414" spans="2:8">
      <c r="B6414" s="834" t="str">
        <f t="shared" si="279"/>
        <v>|||</v>
      </c>
      <c r="H6414" s="835">
        <f t="shared" si="280"/>
        <v>31</v>
      </c>
    </row>
    <row r="6415" spans="2:8">
      <c r="B6415" s="834" t="str">
        <f t="shared" si="279"/>
        <v>|||</v>
      </c>
      <c r="H6415" s="835">
        <f t="shared" si="280"/>
        <v>31</v>
      </c>
    </row>
    <row r="6416" spans="2:8">
      <c r="B6416" s="834" t="str">
        <f t="shared" si="279"/>
        <v>|||</v>
      </c>
      <c r="H6416" s="835">
        <f t="shared" si="280"/>
        <v>31</v>
      </c>
    </row>
    <row r="6417" spans="2:8">
      <c r="B6417" s="834" t="str">
        <f t="shared" si="279"/>
        <v>|||</v>
      </c>
      <c r="H6417" s="835">
        <f t="shared" si="280"/>
        <v>31</v>
      </c>
    </row>
    <row r="6418" spans="2:8">
      <c r="B6418" s="834" t="str">
        <f t="shared" si="279"/>
        <v>|||</v>
      </c>
      <c r="H6418" s="835">
        <f t="shared" si="280"/>
        <v>31</v>
      </c>
    </row>
    <row r="6419" spans="2:8">
      <c r="B6419" s="834" t="str">
        <f t="shared" si="279"/>
        <v>|||</v>
      </c>
      <c r="H6419" s="835">
        <f t="shared" si="280"/>
        <v>31</v>
      </c>
    </row>
    <row r="6420" spans="2:8">
      <c r="B6420" s="834" t="str">
        <f t="shared" si="279"/>
        <v>|||</v>
      </c>
      <c r="H6420" s="835">
        <f t="shared" si="280"/>
        <v>31</v>
      </c>
    </row>
    <row r="6421" spans="2:8">
      <c r="B6421" s="834" t="str">
        <f t="shared" si="279"/>
        <v>|||</v>
      </c>
      <c r="H6421" s="835">
        <f t="shared" si="280"/>
        <v>31</v>
      </c>
    </row>
    <row r="6422" spans="2:8">
      <c r="B6422" s="834" t="str">
        <f t="shared" si="279"/>
        <v>|||</v>
      </c>
      <c r="H6422" s="835">
        <f t="shared" si="280"/>
        <v>31</v>
      </c>
    </row>
    <row r="6423" spans="2:8">
      <c r="B6423" s="834" t="str">
        <f t="shared" si="279"/>
        <v>|||</v>
      </c>
      <c r="H6423" s="835">
        <f t="shared" si="280"/>
        <v>31</v>
      </c>
    </row>
    <row r="6424" spans="2:8">
      <c r="B6424" s="834" t="str">
        <f t="shared" si="279"/>
        <v>|||</v>
      </c>
      <c r="H6424" s="835">
        <f t="shared" si="280"/>
        <v>31</v>
      </c>
    </row>
    <row r="6425" spans="2:8">
      <c r="B6425" s="834" t="str">
        <f t="shared" si="279"/>
        <v>|||</v>
      </c>
      <c r="H6425" s="835">
        <f t="shared" si="280"/>
        <v>31</v>
      </c>
    </row>
    <row r="6426" spans="2:8">
      <c r="B6426" s="834" t="str">
        <f t="shared" si="279"/>
        <v>|||</v>
      </c>
      <c r="H6426" s="835">
        <f t="shared" si="280"/>
        <v>31</v>
      </c>
    </row>
    <row r="6427" spans="2:8">
      <c r="B6427" s="834" t="str">
        <f t="shared" si="279"/>
        <v>|||</v>
      </c>
      <c r="H6427" s="835">
        <f t="shared" si="280"/>
        <v>31</v>
      </c>
    </row>
    <row r="6428" spans="2:8">
      <c r="B6428" s="834" t="str">
        <f t="shared" si="279"/>
        <v>|||</v>
      </c>
      <c r="H6428" s="835">
        <f t="shared" si="280"/>
        <v>31</v>
      </c>
    </row>
    <row r="6429" spans="2:8">
      <c r="B6429" s="834" t="str">
        <f t="shared" si="279"/>
        <v>|||</v>
      </c>
      <c r="H6429" s="835">
        <f t="shared" si="280"/>
        <v>31</v>
      </c>
    </row>
    <row r="6430" spans="2:8">
      <c r="B6430" s="834" t="str">
        <f t="shared" si="279"/>
        <v>|||</v>
      </c>
      <c r="H6430" s="835">
        <f t="shared" si="280"/>
        <v>31</v>
      </c>
    </row>
    <row r="6431" spans="2:8">
      <c r="B6431" s="834" t="str">
        <f t="shared" si="279"/>
        <v>|||</v>
      </c>
      <c r="H6431" s="835">
        <f t="shared" si="280"/>
        <v>31</v>
      </c>
    </row>
    <row r="6432" spans="2:8">
      <c r="B6432" s="834" t="str">
        <f t="shared" si="279"/>
        <v>|||</v>
      </c>
      <c r="H6432" s="835">
        <f t="shared" si="280"/>
        <v>31</v>
      </c>
    </row>
    <row r="6433" spans="2:8">
      <c r="B6433" s="834" t="str">
        <f t="shared" si="279"/>
        <v>|||</v>
      </c>
      <c r="H6433" s="835">
        <f t="shared" si="280"/>
        <v>31</v>
      </c>
    </row>
    <row r="6434" spans="2:8">
      <c r="B6434" s="834" t="str">
        <f t="shared" si="279"/>
        <v>|||</v>
      </c>
      <c r="H6434" s="835">
        <f t="shared" si="280"/>
        <v>31</v>
      </c>
    </row>
    <row r="6435" spans="2:8">
      <c r="B6435" s="834" t="str">
        <f t="shared" si="279"/>
        <v>|||</v>
      </c>
      <c r="H6435" s="835">
        <f t="shared" si="280"/>
        <v>31</v>
      </c>
    </row>
    <row r="6436" spans="2:8">
      <c r="B6436" s="834" t="str">
        <f t="shared" si="279"/>
        <v>|||</v>
      </c>
      <c r="H6436" s="835">
        <f t="shared" si="280"/>
        <v>31</v>
      </c>
    </row>
    <row r="6437" spans="2:8">
      <c r="B6437" s="834" t="str">
        <f t="shared" si="279"/>
        <v>|||</v>
      </c>
      <c r="H6437" s="835">
        <f t="shared" si="280"/>
        <v>31</v>
      </c>
    </row>
    <row r="6438" spans="2:8">
      <c r="B6438" s="834" t="str">
        <f t="shared" si="279"/>
        <v>|||</v>
      </c>
      <c r="H6438" s="835">
        <f t="shared" si="280"/>
        <v>31</v>
      </c>
    </row>
    <row r="6439" spans="2:8">
      <c r="B6439" s="834" t="str">
        <f t="shared" si="279"/>
        <v>|||</v>
      </c>
      <c r="H6439" s="835">
        <f t="shared" si="280"/>
        <v>31</v>
      </c>
    </row>
    <row r="6440" spans="2:8">
      <c r="B6440" s="834" t="str">
        <f t="shared" si="279"/>
        <v>|||</v>
      </c>
      <c r="H6440" s="835">
        <f t="shared" si="280"/>
        <v>31</v>
      </c>
    </row>
    <row r="6441" spans="2:8">
      <c r="B6441" s="834" t="str">
        <f t="shared" si="279"/>
        <v>|||</v>
      </c>
      <c r="H6441" s="835">
        <f t="shared" si="280"/>
        <v>31</v>
      </c>
    </row>
    <row r="6442" spans="2:8">
      <c r="B6442" s="834" t="str">
        <f t="shared" si="279"/>
        <v>|||</v>
      </c>
      <c r="H6442" s="835">
        <f t="shared" si="280"/>
        <v>31</v>
      </c>
    </row>
    <row r="6443" spans="2:8">
      <c r="B6443" s="834" t="str">
        <f t="shared" si="279"/>
        <v>|||</v>
      </c>
      <c r="H6443" s="835">
        <f t="shared" si="280"/>
        <v>31</v>
      </c>
    </row>
    <row r="6444" spans="2:8">
      <c r="B6444" s="834" t="str">
        <f t="shared" si="279"/>
        <v>|||</v>
      </c>
      <c r="H6444" s="835">
        <f t="shared" si="280"/>
        <v>31</v>
      </c>
    </row>
    <row r="6445" spans="2:8">
      <c r="B6445" s="834" t="str">
        <f t="shared" si="279"/>
        <v>|||</v>
      </c>
      <c r="H6445" s="835">
        <f t="shared" si="280"/>
        <v>31</v>
      </c>
    </row>
    <row r="6446" spans="2:8">
      <c r="B6446" s="834" t="str">
        <f t="shared" si="279"/>
        <v>|||</v>
      </c>
      <c r="H6446" s="835">
        <f t="shared" si="280"/>
        <v>31</v>
      </c>
    </row>
    <row r="6447" spans="2:8">
      <c r="B6447" s="834" t="str">
        <f t="shared" si="279"/>
        <v>|||</v>
      </c>
      <c r="H6447" s="835">
        <f t="shared" si="280"/>
        <v>31</v>
      </c>
    </row>
    <row r="6448" spans="2:8">
      <c r="B6448" s="834" t="str">
        <f t="shared" si="279"/>
        <v>|||</v>
      </c>
      <c r="H6448" s="835">
        <f t="shared" si="280"/>
        <v>31</v>
      </c>
    </row>
    <row r="6449" spans="2:8">
      <c r="B6449" s="834" t="str">
        <f t="shared" si="279"/>
        <v>|||</v>
      </c>
      <c r="H6449" s="835">
        <f t="shared" si="280"/>
        <v>31</v>
      </c>
    </row>
    <row r="6450" spans="2:8">
      <c r="B6450" s="834" t="str">
        <f t="shared" si="279"/>
        <v>|||</v>
      </c>
      <c r="H6450" s="835">
        <f t="shared" si="280"/>
        <v>31</v>
      </c>
    </row>
    <row r="6451" spans="2:8">
      <c r="B6451" s="834" t="str">
        <f t="shared" si="279"/>
        <v>|||</v>
      </c>
      <c r="H6451" s="835">
        <f t="shared" si="280"/>
        <v>31</v>
      </c>
    </row>
    <row r="6452" spans="2:8">
      <c r="B6452" s="834" t="str">
        <f t="shared" si="279"/>
        <v>|||</v>
      </c>
      <c r="H6452" s="835">
        <f t="shared" si="280"/>
        <v>31</v>
      </c>
    </row>
    <row r="6453" spans="2:8">
      <c r="B6453" s="834" t="str">
        <f t="shared" si="279"/>
        <v>|||</v>
      </c>
      <c r="H6453" s="835">
        <f t="shared" si="280"/>
        <v>31</v>
      </c>
    </row>
    <row r="6454" spans="2:8">
      <c r="B6454" s="834" t="str">
        <f t="shared" si="279"/>
        <v>|||</v>
      </c>
      <c r="H6454" s="835">
        <f t="shared" si="280"/>
        <v>31</v>
      </c>
    </row>
    <row r="6455" spans="2:8">
      <c r="B6455" s="834" t="str">
        <f t="shared" si="279"/>
        <v>|||</v>
      </c>
      <c r="H6455" s="835">
        <f t="shared" si="280"/>
        <v>31</v>
      </c>
    </row>
    <row r="6456" spans="2:8">
      <c r="B6456" s="834" t="str">
        <f t="shared" si="279"/>
        <v>|||</v>
      </c>
      <c r="H6456" s="835">
        <f t="shared" si="280"/>
        <v>31</v>
      </c>
    </row>
    <row r="6457" spans="2:8">
      <c r="B6457" s="834" t="str">
        <f t="shared" si="279"/>
        <v>|||</v>
      </c>
      <c r="H6457" s="835">
        <f t="shared" si="280"/>
        <v>31</v>
      </c>
    </row>
    <row r="6458" spans="2:8">
      <c r="B6458" s="834" t="str">
        <f t="shared" si="279"/>
        <v>|||</v>
      </c>
      <c r="H6458" s="835">
        <f t="shared" si="280"/>
        <v>31</v>
      </c>
    </row>
    <row r="6459" spans="2:8">
      <c r="B6459" s="834" t="str">
        <f t="shared" si="279"/>
        <v>|||</v>
      </c>
      <c r="H6459" s="835">
        <f t="shared" si="280"/>
        <v>31</v>
      </c>
    </row>
    <row r="6460" spans="2:8">
      <c r="B6460" s="834" t="str">
        <f t="shared" si="279"/>
        <v>|||</v>
      </c>
      <c r="H6460" s="835">
        <f t="shared" si="280"/>
        <v>31</v>
      </c>
    </row>
    <row r="6461" spans="2:8">
      <c r="B6461" s="834" t="str">
        <f t="shared" si="279"/>
        <v>|||</v>
      </c>
      <c r="H6461" s="835">
        <f t="shared" si="280"/>
        <v>31</v>
      </c>
    </row>
    <row r="6462" spans="2:8">
      <c r="B6462" s="834" t="str">
        <f t="shared" si="279"/>
        <v>|||</v>
      </c>
      <c r="H6462" s="835">
        <f t="shared" si="280"/>
        <v>31</v>
      </c>
    </row>
    <row r="6463" spans="2:8">
      <c r="B6463" s="834" t="str">
        <f t="shared" si="279"/>
        <v>|||</v>
      </c>
      <c r="H6463" s="835">
        <f t="shared" si="280"/>
        <v>31</v>
      </c>
    </row>
    <row r="6464" spans="2:8">
      <c r="B6464" s="834" t="str">
        <f t="shared" si="279"/>
        <v>|||</v>
      </c>
      <c r="H6464" s="835">
        <f t="shared" si="280"/>
        <v>31</v>
      </c>
    </row>
    <row r="6465" spans="2:8">
      <c r="B6465" s="834" t="str">
        <f t="shared" si="279"/>
        <v>|||</v>
      </c>
      <c r="H6465" s="835">
        <f t="shared" si="280"/>
        <v>31</v>
      </c>
    </row>
    <row r="6466" spans="2:8">
      <c r="B6466" s="834" t="str">
        <f t="shared" si="279"/>
        <v>|||</v>
      </c>
      <c r="H6466" s="835">
        <f t="shared" si="280"/>
        <v>31</v>
      </c>
    </row>
    <row r="6467" spans="2:8">
      <c r="B6467" s="834" t="str">
        <f t="shared" ref="B6467:B6530" si="281">C6467&amp;"|"&amp;D6467&amp;"|"&amp;E6467&amp;"|"&amp;F6467</f>
        <v>|||</v>
      </c>
      <c r="H6467" s="835">
        <f t="shared" si="280"/>
        <v>31</v>
      </c>
    </row>
    <row r="6468" spans="2:8">
      <c r="B6468" s="834" t="str">
        <f t="shared" si="281"/>
        <v>|||</v>
      </c>
      <c r="H6468" s="835">
        <f t="shared" ref="H6468:H6531" si="282">EOMONTH(L6468,0)</f>
        <v>31</v>
      </c>
    </row>
    <row r="6469" spans="2:8">
      <c r="B6469" s="834" t="str">
        <f t="shared" si="281"/>
        <v>|||</v>
      </c>
      <c r="H6469" s="835">
        <f t="shared" si="282"/>
        <v>31</v>
      </c>
    </row>
    <row r="6470" spans="2:8">
      <c r="B6470" s="834" t="str">
        <f t="shared" si="281"/>
        <v>|||</v>
      </c>
      <c r="H6470" s="835">
        <f t="shared" si="282"/>
        <v>31</v>
      </c>
    </row>
    <row r="6471" spans="2:8">
      <c r="B6471" s="834" t="str">
        <f t="shared" si="281"/>
        <v>|||</v>
      </c>
      <c r="H6471" s="835">
        <f t="shared" si="282"/>
        <v>31</v>
      </c>
    </row>
    <row r="6472" spans="2:8">
      <c r="B6472" s="834" t="str">
        <f t="shared" si="281"/>
        <v>|||</v>
      </c>
      <c r="H6472" s="835">
        <f t="shared" si="282"/>
        <v>31</v>
      </c>
    </row>
    <row r="6473" spans="2:8">
      <c r="B6473" s="834" t="str">
        <f t="shared" si="281"/>
        <v>|||</v>
      </c>
      <c r="H6473" s="835">
        <f t="shared" si="282"/>
        <v>31</v>
      </c>
    </row>
    <row r="6474" spans="2:8">
      <c r="B6474" s="834" t="str">
        <f t="shared" si="281"/>
        <v>|||</v>
      </c>
      <c r="H6474" s="835">
        <f t="shared" si="282"/>
        <v>31</v>
      </c>
    </row>
    <row r="6475" spans="2:8">
      <c r="B6475" s="834" t="str">
        <f t="shared" si="281"/>
        <v>|||</v>
      </c>
      <c r="H6475" s="835">
        <f t="shared" si="282"/>
        <v>31</v>
      </c>
    </row>
    <row r="6476" spans="2:8">
      <c r="B6476" s="834" t="str">
        <f t="shared" si="281"/>
        <v>|||</v>
      </c>
      <c r="H6476" s="835">
        <f t="shared" si="282"/>
        <v>31</v>
      </c>
    </row>
    <row r="6477" spans="2:8">
      <c r="B6477" s="834" t="str">
        <f t="shared" si="281"/>
        <v>|||</v>
      </c>
      <c r="H6477" s="835">
        <f t="shared" si="282"/>
        <v>31</v>
      </c>
    </row>
    <row r="6478" spans="2:8">
      <c r="B6478" s="834" t="str">
        <f t="shared" si="281"/>
        <v>|||</v>
      </c>
      <c r="H6478" s="835">
        <f t="shared" si="282"/>
        <v>31</v>
      </c>
    </row>
    <row r="6479" spans="2:8">
      <c r="B6479" s="834" t="str">
        <f t="shared" si="281"/>
        <v>|||</v>
      </c>
      <c r="H6479" s="835">
        <f t="shared" si="282"/>
        <v>31</v>
      </c>
    </row>
    <row r="6480" spans="2:8">
      <c r="B6480" s="834" t="str">
        <f t="shared" si="281"/>
        <v>|||</v>
      </c>
      <c r="H6480" s="835">
        <f t="shared" si="282"/>
        <v>31</v>
      </c>
    </row>
    <row r="6481" spans="2:8">
      <c r="B6481" s="834" t="str">
        <f t="shared" si="281"/>
        <v>|||</v>
      </c>
      <c r="H6481" s="835">
        <f t="shared" si="282"/>
        <v>31</v>
      </c>
    </row>
    <row r="6482" spans="2:8">
      <c r="B6482" s="834" t="str">
        <f t="shared" si="281"/>
        <v>|||</v>
      </c>
      <c r="H6482" s="835">
        <f t="shared" si="282"/>
        <v>31</v>
      </c>
    </row>
    <row r="6483" spans="2:8">
      <c r="B6483" s="834" t="str">
        <f t="shared" si="281"/>
        <v>|||</v>
      </c>
      <c r="H6483" s="835">
        <f t="shared" si="282"/>
        <v>31</v>
      </c>
    </row>
    <row r="6484" spans="2:8">
      <c r="B6484" s="834" t="str">
        <f t="shared" si="281"/>
        <v>|||</v>
      </c>
      <c r="H6484" s="835">
        <f t="shared" si="282"/>
        <v>31</v>
      </c>
    </row>
    <row r="6485" spans="2:8">
      <c r="B6485" s="834" t="str">
        <f t="shared" si="281"/>
        <v>|||</v>
      </c>
      <c r="H6485" s="835">
        <f t="shared" si="282"/>
        <v>31</v>
      </c>
    </row>
    <row r="6486" spans="2:8">
      <c r="B6486" s="834" t="str">
        <f t="shared" si="281"/>
        <v>|||</v>
      </c>
      <c r="H6486" s="835">
        <f t="shared" si="282"/>
        <v>31</v>
      </c>
    </row>
    <row r="6487" spans="2:8">
      <c r="B6487" s="834" t="str">
        <f t="shared" si="281"/>
        <v>|||</v>
      </c>
      <c r="H6487" s="835">
        <f t="shared" si="282"/>
        <v>31</v>
      </c>
    </row>
    <row r="6488" spans="2:8">
      <c r="B6488" s="834" t="str">
        <f t="shared" si="281"/>
        <v>|||</v>
      </c>
      <c r="H6488" s="835">
        <f t="shared" si="282"/>
        <v>31</v>
      </c>
    </row>
    <row r="6489" spans="2:8">
      <c r="B6489" s="834" t="str">
        <f t="shared" si="281"/>
        <v>|||</v>
      </c>
      <c r="H6489" s="835">
        <f t="shared" si="282"/>
        <v>31</v>
      </c>
    </row>
    <row r="6490" spans="2:8">
      <c r="B6490" s="834" t="str">
        <f t="shared" si="281"/>
        <v>|||</v>
      </c>
      <c r="H6490" s="835">
        <f t="shared" si="282"/>
        <v>31</v>
      </c>
    </row>
    <row r="6491" spans="2:8">
      <c r="B6491" s="834" t="str">
        <f t="shared" si="281"/>
        <v>|||</v>
      </c>
      <c r="H6491" s="835">
        <f t="shared" si="282"/>
        <v>31</v>
      </c>
    </row>
    <row r="6492" spans="2:8">
      <c r="B6492" s="834" t="str">
        <f t="shared" si="281"/>
        <v>|||</v>
      </c>
      <c r="H6492" s="835">
        <f t="shared" si="282"/>
        <v>31</v>
      </c>
    </row>
    <row r="6493" spans="2:8">
      <c r="B6493" s="834" t="str">
        <f t="shared" si="281"/>
        <v>|||</v>
      </c>
      <c r="H6493" s="835">
        <f t="shared" si="282"/>
        <v>31</v>
      </c>
    </row>
    <row r="6494" spans="2:8">
      <c r="B6494" s="834" t="str">
        <f t="shared" si="281"/>
        <v>|||</v>
      </c>
      <c r="H6494" s="835">
        <f t="shared" si="282"/>
        <v>31</v>
      </c>
    </row>
    <row r="6495" spans="2:8">
      <c r="B6495" s="834" t="str">
        <f t="shared" si="281"/>
        <v>|||</v>
      </c>
      <c r="H6495" s="835">
        <f t="shared" si="282"/>
        <v>31</v>
      </c>
    </row>
    <row r="6496" spans="2:8">
      <c r="B6496" s="834" t="str">
        <f t="shared" si="281"/>
        <v>|||</v>
      </c>
      <c r="H6496" s="835">
        <f t="shared" si="282"/>
        <v>31</v>
      </c>
    </row>
    <row r="6497" spans="2:8">
      <c r="B6497" s="834" t="str">
        <f t="shared" si="281"/>
        <v>|||</v>
      </c>
      <c r="H6497" s="835">
        <f t="shared" si="282"/>
        <v>31</v>
      </c>
    </row>
    <row r="6498" spans="2:8">
      <c r="B6498" s="834" t="str">
        <f t="shared" si="281"/>
        <v>|||</v>
      </c>
      <c r="H6498" s="835">
        <f t="shared" si="282"/>
        <v>31</v>
      </c>
    </row>
    <row r="6499" spans="2:8">
      <c r="B6499" s="834" t="str">
        <f t="shared" si="281"/>
        <v>|||</v>
      </c>
      <c r="H6499" s="835">
        <f t="shared" si="282"/>
        <v>31</v>
      </c>
    </row>
    <row r="6500" spans="2:8">
      <c r="B6500" s="834" t="str">
        <f t="shared" si="281"/>
        <v>|||</v>
      </c>
      <c r="H6500" s="835">
        <f t="shared" si="282"/>
        <v>31</v>
      </c>
    </row>
    <row r="6501" spans="2:8">
      <c r="B6501" s="834" t="str">
        <f t="shared" si="281"/>
        <v>|||</v>
      </c>
      <c r="H6501" s="835">
        <f t="shared" si="282"/>
        <v>31</v>
      </c>
    </row>
    <row r="6502" spans="2:8">
      <c r="B6502" s="834" t="str">
        <f t="shared" si="281"/>
        <v>|||</v>
      </c>
      <c r="H6502" s="835">
        <f t="shared" si="282"/>
        <v>31</v>
      </c>
    </row>
    <row r="6503" spans="2:8">
      <c r="B6503" s="834" t="str">
        <f t="shared" si="281"/>
        <v>|||</v>
      </c>
      <c r="H6503" s="835">
        <f t="shared" si="282"/>
        <v>31</v>
      </c>
    </row>
    <row r="6504" spans="2:8">
      <c r="B6504" s="834" t="str">
        <f t="shared" si="281"/>
        <v>|||</v>
      </c>
      <c r="H6504" s="835">
        <f t="shared" si="282"/>
        <v>31</v>
      </c>
    </row>
    <row r="6505" spans="2:8">
      <c r="B6505" s="834" t="str">
        <f t="shared" si="281"/>
        <v>|||</v>
      </c>
      <c r="H6505" s="835">
        <f t="shared" si="282"/>
        <v>31</v>
      </c>
    </row>
    <row r="6506" spans="2:8">
      <c r="B6506" s="834" t="str">
        <f t="shared" si="281"/>
        <v>|||</v>
      </c>
      <c r="H6506" s="835">
        <f t="shared" si="282"/>
        <v>31</v>
      </c>
    </row>
    <row r="6507" spans="2:8">
      <c r="B6507" s="834" t="str">
        <f t="shared" si="281"/>
        <v>|||</v>
      </c>
      <c r="H6507" s="835">
        <f t="shared" si="282"/>
        <v>31</v>
      </c>
    </row>
    <row r="6508" spans="2:8">
      <c r="B6508" s="834" t="str">
        <f t="shared" si="281"/>
        <v>|||</v>
      </c>
      <c r="H6508" s="835">
        <f t="shared" si="282"/>
        <v>31</v>
      </c>
    </row>
    <row r="6509" spans="2:8">
      <c r="B6509" s="834" t="str">
        <f t="shared" si="281"/>
        <v>|||</v>
      </c>
      <c r="H6509" s="835">
        <f t="shared" si="282"/>
        <v>31</v>
      </c>
    </row>
    <row r="6510" spans="2:8">
      <c r="B6510" s="834" t="str">
        <f t="shared" si="281"/>
        <v>|||</v>
      </c>
      <c r="H6510" s="835">
        <f t="shared" si="282"/>
        <v>31</v>
      </c>
    </row>
    <row r="6511" spans="2:8">
      <c r="B6511" s="834" t="str">
        <f t="shared" si="281"/>
        <v>|||</v>
      </c>
      <c r="H6511" s="835">
        <f t="shared" si="282"/>
        <v>31</v>
      </c>
    </row>
    <row r="6512" spans="2:8">
      <c r="B6512" s="834" t="str">
        <f t="shared" si="281"/>
        <v>|||</v>
      </c>
      <c r="H6512" s="835">
        <f t="shared" si="282"/>
        <v>31</v>
      </c>
    </row>
    <row r="6513" spans="2:8">
      <c r="B6513" s="834" t="str">
        <f t="shared" si="281"/>
        <v>|||</v>
      </c>
      <c r="H6513" s="835">
        <f t="shared" si="282"/>
        <v>31</v>
      </c>
    </row>
    <row r="6514" spans="2:8">
      <c r="B6514" s="834" t="str">
        <f t="shared" si="281"/>
        <v>|||</v>
      </c>
      <c r="H6514" s="835">
        <f t="shared" si="282"/>
        <v>31</v>
      </c>
    </row>
    <row r="6515" spans="2:8">
      <c r="B6515" s="834" t="str">
        <f t="shared" si="281"/>
        <v>|||</v>
      </c>
      <c r="H6515" s="835">
        <f t="shared" si="282"/>
        <v>31</v>
      </c>
    </row>
    <row r="6516" spans="2:8">
      <c r="B6516" s="834" t="str">
        <f t="shared" si="281"/>
        <v>|||</v>
      </c>
      <c r="H6516" s="835">
        <f t="shared" si="282"/>
        <v>31</v>
      </c>
    </row>
    <row r="6517" spans="2:8">
      <c r="B6517" s="834" t="str">
        <f t="shared" si="281"/>
        <v>|||</v>
      </c>
      <c r="H6517" s="835">
        <f t="shared" si="282"/>
        <v>31</v>
      </c>
    </row>
    <row r="6518" spans="2:8">
      <c r="B6518" s="834" t="str">
        <f t="shared" si="281"/>
        <v>|||</v>
      </c>
      <c r="H6518" s="835">
        <f t="shared" si="282"/>
        <v>31</v>
      </c>
    </row>
    <row r="6519" spans="2:8">
      <c r="B6519" s="834" t="str">
        <f t="shared" si="281"/>
        <v>|||</v>
      </c>
      <c r="H6519" s="835">
        <f t="shared" si="282"/>
        <v>31</v>
      </c>
    </row>
    <row r="6520" spans="2:8">
      <c r="B6520" s="834" t="str">
        <f t="shared" si="281"/>
        <v>|||</v>
      </c>
      <c r="H6520" s="835">
        <f t="shared" si="282"/>
        <v>31</v>
      </c>
    </row>
    <row r="6521" spans="2:8">
      <c r="B6521" s="834" t="str">
        <f t="shared" si="281"/>
        <v>|||</v>
      </c>
      <c r="H6521" s="835">
        <f t="shared" si="282"/>
        <v>31</v>
      </c>
    </row>
    <row r="6522" spans="2:8">
      <c r="B6522" s="834" t="str">
        <f t="shared" si="281"/>
        <v>|||</v>
      </c>
      <c r="H6522" s="835">
        <f t="shared" si="282"/>
        <v>31</v>
      </c>
    </row>
    <row r="6523" spans="2:8">
      <c r="B6523" s="834" t="str">
        <f t="shared" si="281"/>
        <v>|||</v>
      </c>
      <c r="H6523" s="835">
        <f t="shared" si="282"/>
        <v>31</v>
      </c>
    </row>
    <row r="6524" spans="2:8">
      <c r="B6524" s="834" t="str">
        <f t="shared" si="281"/>
        <v>|||</v>
      </c>
      <c r="H6524" s="835">
        <f t="shared" si="282"/>
        <v>31</v>
      </c>
    </row>
    <row r="6525" spans="2:8">
      <c r="B6525" s="834" t="str">
        <f t="shared" si="281"/>
        <v>|||</v>
      </c>
      <c r="H6525" s="835">
        <f t="shared" si="282"/>
        <v>31</v>
      </c>
    </row>
    <row r="6526" spans="2:8">
      <c r="B6526" s="834" t="str">
        <f t="shared" si="281"/>
        <v>|||</v>
      </c>
      <c r="H6526" s="835">
        <f t="shared" si="282"/>
        <v>31</v>
      </c>
    </row>
    <row r="6527" spans="2:8">
      <c r="B6527" s="834" t="str">
        <f t="shared" si="281"/>
        <v>|||</v>
      </c>
      <c r="H6527" s="835">
        <f t="shared" si="282"/>
        <v>31</v>
      </c>
    </row>
    <row r="6528" spans="2:8">
      <c r="B6528" s="834" t="str">
        <f t="shared" si="281"/>
        <v>|||</v>
      </c>
      <c r="H6528" s="835">
        <f t="shared" si="282"/>
        <v>31</v>
      </c>
    </row>
    <row r="6529" spans="2:8">
      <c r="B6529" s="834" t="str">
        <f t="shared" si="281"/>
        <v>|||</v>
      </c>
      <c r="H6529" s="835">
        <f t="shared" si="282"/>
        <v>31</v>
      </c>
    </row>
    <row r="6530" spans="2:8">
      <c r="B6530" s="834" t="str">
        <f t="shared" si="281"/>
        <v>|||</v>
      </c>
      <c r="H6530" s="835">
        <f t="shared" si="282"/>
        <v>31</v>
      </c>
    </row>
    <row r="6531" spans="2:8">
      <c r="B6531" s="834" t="str">
        <f t="shared" ref="B6531:B6594" si="283">C6531&amp;"|"&amp;D6531&amp;"|"&amp;E6531&amp;"|"&amp;F6531</f>
        <v>|||</v>
      </c>
      <c r="H6531" s="835">
        <f t="shared" si="282"/>
        <v>31</v>
      </c>
    </row>
    <row r="6532" spans="2:8">
      <c r="B6532" s="834" t="str">
        <f t="shared" si="283"/>
        <v>|||</v>
      </c>
      <c r="H6532" s="835">
        <f t="shared" ref="H6532:H6595" si="284">EOMONTH(L6532,0)</f>
        <v>31</v>
      </c>
    </row>
    <row r="6533" spans="2:8">
      <c r="B6533" s="834" t="str">
        <f t="shared" si="283"/>
        <v>|||</v>
      </c>
      <c r="H6533" s="835">
        <f t="shared" si="284"/>
        <v>31</v>
      </c>
    </row>
    <row r="6534" spans="2:8">
      <c r="B6534" s="834" t="str">
        <f t="shared" si="283"/>
        <v>|||</v>
      </c>
      <c r="H6534" s="835">
        <f t="shared" si="284"/>
        <v>31</v>
      </c>
    </row>
    <row r="6535" spans="2:8">
      <c r="B6535" s="834" t="str">
        <f t="shared" si="283"/>
        <v>|||</v>
      </c>
      <c r="H6535" s="835">
        <f t="shared" si="284"/>
        <v>31</v>
      </c>
    </row>
    <row r="6536" spans="2:8">
      <c r="B6536" s="834" t="str">
        <f t="shared" si="283"/>
        <v>|||</v>
      </c>
      <c r="H6536" s="835">
        <f t="shared" si="284"/>
        <v>31</v>
      </c>
    </row>
    <row r="6537" spans="2:8">
      <c r="B6537" s="834" t="str">
        <f t="shared" si="283"/>
        <v>|||</v>
      </c>
      <c r="H6537" s="835">
        <f t="shared" si="284"/>
        <v>31</v>
      </c>
    </row>
    <row r="6538" spans="2:8">
      <c r="B6538" s="834" t="str">
        <f t="shared" si="283"/>
        <v>|||</v>
      </c>
      <c r="H6538" s="835">
        <f t="shared" si="284"/>
        <v>31</v>
      </c>
    </row>
    <row r="6539" spans="2:8">
      <c r="B6539" s="834" t="str">
        <f t="shared" si="283"/>
        <v>|||</v>
      </c>
      <c r="H6539" s="835">
        <f t="shared" si="284"/>
        <v>31</v>
      </c>
    </row>
    <row r="6540" spans="2:8">
      <c r="B6540" s="834" t="str">
        <f t="shared" si="283"/>
        <v>|||</v>
      </c>
      <c r="H6540" s="835">
        <f t="shared" si="284"/>
        <v>31</v>
      </c>
    </row>
    <row r="6541" spans="2:8">
      <c r="B6541" s="834" t="str">
        <f t="shared" si="283"/>
        <v>|||</v>
      </c>
      <c r="H6541" s="835">
        <f t="shared" si="284"/>
        <v>31</v>
      </c>
    </row>
    <row r="6542" spans="2:8">
      <c r="B6542" s="834" t="str">
        <f t="shared" si="283"/>
        <v>|||</v>
      </c>
      <c r="H6542" s="835">
        <f t="shared" si="284"/>
        <v>31</v>
      </c>
    </row>
    <row r="6543" spans="2:8">
      <c r="B6543" s="834" t="str">
        <f t="shared" si="283"/>
        <v>|||</v>
      </c>
      <c r="H6543" s="835">
        <f t="shared" si="284"/>
        <v>31</v>
      </c>
    </row>
    <row r="6544" spans="2:8">
      <c r="B6544" s="834" t="str">
        <f t="shared" si="283"/>
        <v>|||</v>
      </c>
      <c r="H6544" s="835">
        <f t="shared" si="284"/>
        <v>31</v>
      </c>
    </row>
    <row r="6545" spans="2:8">
      <c r="B6545" s="834" t="str">
        <f t="shared" si="283"/>
        <v>|||</v>
      </c>
      <c r="H6545" s="835">
        <f t="shared" si="284"/>
        <v>31</v>
      </c>
    </row>
    <row r="6546" spans="2:8">
      <c r="B6546" s="834" t="str">
        <f t="shared" si="283"/>
        <v>|||</v>
      </c>
      <c r="H6546" s="835">
        <f t="shared" si="284"/>
        <v>31</v>
      </c>
    </row>
    <row r="6547" spans="2:8">
      <c r="B6547" s="834" t="str">
        <f t="shared" si="283"/>
        <v>|||</v>
      </c>
      <c r="H6547" s="835">
        <f t="shared" si="284"/>
        <v>31</v>
      </c>
    </row>
    <row r="6548" spans="2:8">
      <c r="B6548" s="834" t="str">
        <f t="shared" si="283"/>
        <v>|||</v>
      </c>
      <c r="H6548" s="835">
        <f t="shared" si="284"/>
        <v>31</v>
      </c>
    </row>
    <row r="6549" spans="2:8">
      <c r="B6549" s="834" t="str">
        <f t="shared" si="283"/>
        <v>|||</v>
      </c>
      <c r="H6549" s="835">
        <f t="shared" si="284"/>
        <v>31</v>
      </c>
    </row>
    <row r="6550" spans="2:8">
      <c r="B6550" s="834" t="str">
        <f t="shared" si="283"/>
        <v>|||</v>
      </c>
      <c r="H6550" s="835">
        <f t="shared" si="284"/>
        <v>31</v>
      </c>
    </row>
    <row r="6551" spans="2:8">
      <c r="B6551" s="834" t="str">
        <f t="shared" si="283"/>
        <v>|||</v>
      </c>
      <c r="H6551" s="835">
        <f t="shared" si="284"/>
        <v>31</v>
      </c>
    </row>
    <row r="6552" spans="2:8">
      <c r="B6552" s="834" t="str">
        <f t="shared" si="283"/>
        <v>|||</v>
      </c>
      <c r="H6552" s="835">
        <f t="shared" si="284"/>
        <v>31</v>
      </c>
    </row>
    <row r="6553" spans="2:8">
      <c r="B6553" s="834" t="str">
        <f t="shared" si="283"/>
        <v>|||</v>
      </c>
      <c r="H6553" s="835">
        <f t="shared" si="284"/>
        <v>31</v>
      </c>
    </row>
    <row r="6554" spans="2:8">
      <c r="B6554" s="834" t="str">
        <f t="shared" si="283"/>
        <v>|||</v>
      </c>
      <c r="H6554" s="835">
        <f t="shared" si="284"/>
        <v>31</v>
      </c>
    </row>
    <row r="6555" spans="2:8">
      <c r="B6555" s="834" t="str">
        <f t="shared" si="283"/>
        <v>|||</v>
      </c>
      <c r="H6555" s="835">
        <f t="shared" si="284"/>
        <v>31</v>
      </c>
    </row>
    <row r="6556" spans="2:8">
      <c r="B6556" s="834" t="str">
        <f t="shared" si="283"/>
        <v>|||</v>
      </c>
      <c r="H6556" s="835">
        <f t="shared" si="284"/>
        <v>31</v>
      </c>
    </row>
    <row r="6557" spans="2:8">
      <c r="B6557" s="834" t="str">
        <f t="shared" si="283"/>
        <v>|||</v>
      </c>
      <c r="H6557" s="835">
        <f t="shared" si="284"/>
        <v>31</v>
      </c>
    </row>
    <row r="6558" spans="2:8">
      <c r="B6558" s="834" t="str">
        <f t="shared" si="283"/>
        <v>|||</v>
      </c>
      <c r="H6558" s="835">
        <f t="shared" si="284"/>
        <v>31</v>
      </c>
    </row>
    <row r="6559" spans="2:8">
      <c r="B6559" s="834" t="str">
        <f t="shared" si="283"/>
        <v>|||</v>
      </c>
      <c r="H6559" s="835">
        <f t="shared" si="284"/>
        <v>31</v>
      </c>
    </row>
    <row r="6560" spans="2:8">
      <c r="B6560" s="834" t="str">
        <f t="shared" si="283"/>
        <v>|||</v>
      </c>
      <c r="H6560" s="835">
        <f t="shared" si="284"/>
        <v>31</v>
      </c>
    </row>
    <row r="6561" spans="2:8">
      <c r="B6561" s="834" t="str">
        <f t="shared" si="283"/>
        <v>|||</v>
      </c>
      <c r="H6561" s="835">
        <f t="shared" si="284"/>
        <v>31</v>
      </c>
    </row>
    <row r="6562" spans="2:8">
      <c r="B6562" s="834" t="str">
        <f t="shared" si="283"/>
        <v>|||</v>
      </c>
      <c r="H6562" s="835">
        <f t="shared" si="284"/>
        <v>31</v>
      </c>
    </row>
    <row r="6563" spans="2:8">
      <c r="B6563" s="834" t="str">
        <f t="shared" si="283"/>
        <v>|||</v>
      </c>
      <c r="H6563" s="835">
        <f t="shared" si="284"/>
        <v>31</v>
      </c>
    </row>
    <row r="6564" spans="2:8">
      <c r="B6564" s="834" t="str">
        <f t="shared" si="283"/>
        <v>|||</v>
      </c>
      <c r="H6564" s="835">
        <f t="shared" si="284"/>
        <v>31</v>
      </c>
    </row>
    <row r="6565" spans="2:8">
      <c r="B6565" s="834" t="str">
        <f t="shared" si="283"/>
        <v>|||</v>
      </c>
      <c r="H6565" s="835">
        <f t="shared" si="284"/>
        <v>31</v>
      </c>
    </row>
    <row r="6566" spans="2:8">
      <c r="B6566" s="834" t="str">
        <f t="shared" si="283"/>
        <v>|||</v>
      </c>
      <c r="H6566" s="835">
        <f t="shared" si="284"/>
        <v>31</v>
      </c>
    </row>
    <row r="6567" spans="2:8">
      <c r="B6567" s="834" t="str">
        <f t="shared" si="283"/>
        <v>|||</v>
      </c>
      <c r="H6567" s="835">
        <f t="shared" si="284"/>
        <v>31</v>
      </c>
    </row>
    <row r="6568" spans="2:8">
      <c r="B6568" s="834" t="str">
        <f t="shared" si="283"/>
        <v>|||</v>
      </c>
      <c r="H6568" s="835">
        <f t="shared" si="284"/>
        <v>31</v>
      </c>
    </row>
    <row r="6569" spans="2:8">
      <c r="B6569" s="834" t="str">
        <f t="shared" si="283"/>
        <v>|||</v>
      </c>
      <c r="H6569" s="835">
        <f t="shared" si="284"/>
        <v>31</v>
      </c>
    </row>
    <row r="6570" spans="2:8">
      <c r="B6570" s="834" t="str">
        <f t="shared" si="283"/>
        <v>|||</v>
      </c>
      <c r="H6570" s="835">
        <f t="shared" si="284"/>
        <v>31</v>
      </c>
    </row>
    <row r="6571" spans="2:8">
      <c r="B6571" s="834" t="str">
        <f t="shared" si="283"/>
        <v>|||</v>
      </c>
      <c r="H6571" s="835">
        <f t="shared" si="284"/>
        <v>31</v>
      </c>
    </row>
    <row r="6572" spans="2:8">
      <c r="B6572" s="834" t="str">
        <f t="shared" si="283"/>
        <v>|||</v>
      </c>
      <c r="H6572" s="835">
        <f t="shared" si="284"/>
        <v>31</v>
      </c>
    </row>
    <row r="6573" spans="2:8">
      <c r="B6573" s="834" t="str">
        <f t="shared" si="283"/>
        <v>|||</v>
      </c>
      <c r="H6573" s="835">
        <f t="shared" si="284"/>
        <v>31</v>
      </c>
    </row>
    <row r="6574" spans="2:8">
      <c r="B6574" s="834" t="str">
        <f t="shared" si="283"/>
        <v>|||</v>
      </c>
      <c r="H6574" s="835">
        <f t="shared" si="284"/>
        <v>31</v>
      </c>
    </row>
    <row r="6575" spans="2:8">
      <c r="B6575" s="834" t="str">
        <f t="shared" si="283"/>
        <v>|||</v>
      </c>
      <c r="H6575" s="835">
        <f t="shared" si="284"/>
        <v>31</v>
      </c>
    </row>
    <row r="6576" spans="2:8">
      <c r="B6576" s="834" t="str">
        <f t="shared" si="283"/>
        <v>|||</v>
      </c>
      <c r="H6576" s="835">
        <f t="shared" si="284"/>
        <v>31</v>
      </c>
    </row>
    <row r="6577" spans="2:8">
      <c r="B6577" s="834" t="str">
        <f t="shared" si="283"/>
        <v>|||</v>
      </c>
      <c r="H6577" s="835">
        <f t="shared" si="284"/>
        <v>31</v>
      </c>
    </row>
    <row r="6578" spans="2:8">
      <c r="B6578" s="834" t="str">
        <f t="shared" si="283"/>
        <v>|||</v>
      </c>
      <c r="H6578" s="835">
        <f t="shared" si="284"/>
        <v>31</v>
      </c>
    </row>
    <row r="6579" spans="2:8">
      <c r="B6579" s="834" t="str">
        <f t="shared" si="283"/>
        <v>|||</v>
      </c>
      <c r="H6579" s="835">
        <f t="shared" si="284"/>
        <v>31</v>
      </c>
    </row>
    <row r="6580" spans="2:8">
      <c r="B6580" s="834" t="str">
        <f t="shared" si="283"/>
        <v>|||</v>
      </c>
      <c r="H6580" s="835">
        <f t="shared" si="284"/>
        <v>31</v>
      </c>
    </row>
    <row r="6581" spans="2:8">
      <c r="B6581" s="834" t="str">
        <f t="shared" si="283"/>
        <v>|||</v>
      </c>
      <c r="H6581" s="835">
        <f t="shared" si="284"/>
        <v>31</v>
      </c>
    </row>
    <row r="6582" spans="2:8">
      <c r="B6582" s="834" t="str">
        <f t="shared" si="283"/>
        <v>|||</v>
      </c>
      <c r="H6582" s="835">
        <f t="shared" si="284"/>
        <v>31</v>
      </c>
    </row>
    <row r="6583" spans="2:8">
      <c r="B6583" s="834" t="str">
        <f t="shared" si="283"/>
        <v>|||</v>
      </c>
      <c r="H6583" s="835">
        <f t="shared" si="284"/>
        <v>31</v>
      </c>
    </row>
    <row r="6584" spans="2:8">
      <c r="B6584" s="834" t="str">
        <f t="shared" si="283"/>
        <v>|||</v>
      </c>
      <c r="H6584" s="835">
        <f t="shared" si="284"/>
        <v>31</v>
      </c>
    </row>
    <row r="6585" spans="2:8">
      <c r="B6585" s="834" t="str">
        <f t="shared" si="283"/>
        <v>|||</v>
      </c>
      <c r="H6585" s="835">
        <f t="shared" si="284"/>
        <v>31</v>
      </c>
    </row>
    <row r="6586" spans="2:8">
      <c r="B6586" s="834" t="str">
        <f t="shared" si="283"/>
        <v>|||</v>
      </c>
      <c r="H6586" s="835">
        <f t="shared" si="284"/>
        <v>31</v>
      </c>
    </row>
    <row r="6587" spans="2:8">
      <c r="B6587" s="834" t="str">
        <f t="shared" si="283"/>
        <v>|||</v>
      </c>
      <c r="H6587" s="835">
        <f t="shared" si="284"/>
        <v>31</v>
      </c>
    </row>
    <row r="6588" spans="2:8">
      <c r="B6588" s="834" t="str">
        <f t="shared" si="283"/>
        <v>|||</v>
      </c>
      <c r="H6588" s="835">
        <f t="shared" si="284"/>
        <v>31</v>
      </c>
    </row>
    <row r="6589" spans="2:8">
      <c r="B6589" s="834" t="str">
        <f t="shared" si="283"/>
        <v>|||</v>
      </c>
      <c r="H6589" s="835">
        <f t="shared" si="284"/>
        <v>31</v>
      </c>
    </row>
    <row r="6590" spans="2:8">
      <c r="B6590" s="834" t="str">
        <f t="shared" si="283"/>
        <v>|||</v>
      </c>
      <c r="H6590" s="835">
        <f t="shared" si="284"/>
        <v>31</v>
      </c>
    </row>
    <row r="6591" spans="2:8">
      <c r="B6591" s="834" t="str">
        <f t="shared" si="283"/>
        <v>|||</v>
      </c>
      <c r="H6591" s="835">
        <f t="shared" si="284"/>
        <v>31</v>
      </c>
    </row>
    <row r="6592" spans="2:8">
      <c r="B6592" s="834" t="str">
        <f t="shared" si="283"/>
        <v>|||</v>
      </c>
      <c r="H6592" s="835">
        <f t="shared" si="284"/>
        <v>31</v>
      </c>
    </row>
    <row r="6593" spans="2:8">
      <c r="B6593" s="834" t="str">
        <f t="shared" si="283"/>
        <v>|||</v>
      </c>
      <c r="H6593" s="835">
        <f t="shared" si="284"/>
        <v>31</v>
      </c>
    </row>
    <row r="6594" spans="2:8">
      <c r="B6594" s="834" t="str">
        <f t="shared" si="283"/>
        <v>|||</v>
      </c>
      <c r="H6594" s="835">
        <f t="shared" si="284"/>
        <v>31</v>
      </c>
    </row>
    <row r="6595" spans="2:8">
      <c r="B6595" s="834" t="str">
        <f t="shared" ref="B6595:B6658" si="285">C6595&amp;"|"&amp;D6595&amp;"|"&amp;E6595&amp;"|"&amp;F6595</f>
        <v>|||</v>
      </c>
      <c r="H6595" s="835">
        <f t="shared" si="284"/>
        <v>31</v>
      </c>
    </row>
    <row r="6596" spans="2:8">
      <c r="B6596" s="834" t="str">
        <f t="shared" si="285"/>
        <v>|||</v>
      </c>
      <c r="H6596" s="835">
        <f t="shared" ref="H6596:H6659" si="286">EOMONTH(L6596,0)</f>
        <v>31</v>
      </c>
    </row>
    <row r="6597" spans="2:8">
      <c r="B6597" s="834" t="str">
        <f t="shared" si="285"/>
        <v>|||</v>
      </c>
      <c r="H6597" s="835">
        <f t="shared" si="286"/>
        <v>31</v>
      </c>
    </row>
    <row r="6598" spans="2:8">
      <c r="B6598" s="834" t="str">
        <f t="shared" si="285"/>
        <v>|||</v>
      </c>
      <c r="H6598" s="835">
        <f t="shared" si="286"/>
        <v>31</v>
      </c>
    </row>
    <row r="6599" spans="2:8">
      <c r="B6599" s="834" t="str">
        <f t="shared" si="285"/>
        <v>|||</v>
      </c>
      <c r="H6599" s="835">
        <f t="shared" si="286"/>
        <v>31</v>
      </c>
    </row>
    <row r="6600" spans="2:8">
      <c r="B6600" s="834" t="str">
        <f t="shared" si="285"/>
        <v>|||</v>
      </c>
      <c r="H6600" s="835">
        <f t="shared" si="286"/>
        <v>31</v>
      </c>
    </row>
    <row r="6601" spans="2:8">
      <c r="B6601" s="834" t="str">
        <f t="shared" si="285"/>
        <v>|||</v>
      </c>
      <c r="H6601" s="835">
        <f t="shared" si="286"/>
        <v>31</v>
      </c>
    </row>
    <row r="6602" spans="2:8">
      <c r="B6602" s="834" t="str">
        <f t="shared" si="285"/>
        <v>|||</v>
      </c>
      <c r="H6602" s="835">
        <f t="shared" si="286"/>
        <v>31</v>
      </c>
    </row>
    <row r="6603" spans="2:8">
      <c r="B6603" s="834" t="str">
        <f t="shared" si="285"/>
        <v>|||</v>
      </c>
      <c r="H6603" s="835">
        <f t="shared" si="286"/>
        <v>31</v>
      </c>
    </row>
    <row r="6604" spans="2:8">
      <c r="B6604" s="834" t="str">
        <f t="shared" si="285"/>
        <v>|||</v>
      </c>
      <c r="H6604" s="835">
        <f t="shared" si="286"/>
        <v>31</v>
      </c>
    </row>
    <row r="6605" spans="2:8">
      <c r="B6605" s="834" t="str">
        <f t="shared" si="285"/>
        <v>|||</v>
      </c>
      <c r="H6605" s="835">
        <f t="shared" si="286"/>
        <v>31</v>
      </c>
    </row>
    <row r="6606" spans="2:8">
      <c r="B6606" s="834" t="str">
        <f t="shared" si="285"/>
        <v>|||</v>
      </c>
      <c r="H6606" s="835">
        <f t="shared" si="286"/>
        <v>31</v>
      </c>
    </row>
    <row r="6607" spans="2:8">
      <c r="B6607" s="834" t="str">
        <f t="shared" si="285"/>
        <v>|||</v>
      </c>
      <c r="H6607" s="835">
        <f t="shared" si="286"/>
        <v>31</v>
      </c>
    </row>
    <row r="6608" spans="2:8">
      <c r="B6608" s="834" t="str">
        <f t="shared" si="285"/>
        <v>|||</v>
      </c>
      <c r="H6608" s="835">
        <f t="shared" si="286"/>
        <v>31</v>
      </c>
    </row>
    <row r="6609" spans="2:8">
      <c r="B6609" s="834" t="str">
        <f t="shared" si="285"/>
        <v>|||</v>
      </c>
      <c r="H6609" s="835">
        <f t="shared" si="286"/>
        <v>31</v>
      </c>
    </row>
    <row r="6610" spans="2:8">
      <c r="B6610" s="834" t="str">
        <f t="shared" si="285"/>
        <v>|||</v>
      </c>
      <c r="H6610" s="835">
        <f t="shared" si="286"/>
        <v>31</v>
      </c>
    </row>
    <row r="6611" spans="2:8">
      <c r="B6611" s="834" t="str">
        <f t="shared" si="285"/>
        <v>|||</v>
      </c>
      <c r="H6611" s="835">
        <f t="shared" si="286"/>
        <v>31</v>
      </c>
    </row>
    <row r="6612" spans="2:8">
      <c r="B6612" s="834" t="str">
        <f t="shared" si="285"/>
        <v>|||</v>
      </c>
      <c r="H6612" s="835">
        <f t="shared" si="286"/>
        <v>31</v>
      </c>
    </row>
    <row r="6613" spans="2:8">
      <c r="B6613" s="834" t="str">
        <f t="shared" si="285"/>
        <v>|||</v>
      </c>
      <c r="H6613" s="835">
        <f t="shared" si="286"/>
        <v>31</v>
      </c>
    </row>
    <row r="6614" spans="2:8">
      <c r="B6614" s="834" t="str">
        <f t="shared" si="285"/>
        <v>|||</v>
      </c>
      <c r="H6614" s="835">
        <f t="shared" si="286"/>
        <v>31</v>
      </c>
    </row>
    <row r="6615" spans="2:8">
      <c r="B6615" s="834" t="str">
        <f t="shared" si="285"/>
        <v>|||</v>
      </c>
      <c r="H6615" s="835">
        <f t="shared" si="286"/>
        <v>31</v>
      </c>
    </row>
    <row r="6616" spans="2:8">
      <c r="B6616" s="834" t="str">
        <f t="shared" si="285"/>
        <v>|||</v>
      </c>
      <c r="H6616" s="835">
        <f t="shared" si="286"/>
        <v>31</v>
      </c>
    </row>
    <row r="6617" spans="2:8">
      <c r="B6617" s="834" t="str">
        <f t="shared" si="285"/>
        <v>|||</v>
      </c>
      <c r="H6617" s="835">
        <f t="shared" si="286"/>
        <v>31</v>
      </c>
    </row>
    <row r="6618" spans="2:8">
      <c r="B6618" s="834" t="str">
        <f t="shared" si="285"/>
        <v>|||</v>
      </c>
      <c r="H6618" s="835">
        <f t="shared" si="286"/>
        <v>31</v>
      </c>
    </row>
    <row r="6619" spans="2:8">
      <c r="B6619" s="834" t="str">
        <f t="shared" si="285"/>
        <v>|||</v>
      </c>
      <c r="H6619" s="835">
        <f t="shared" si="286"/>
        <v>31</v>
      </c>
    </row>
    <row r="6620" spans="2:8">
      <c r="B6620" s="834" t="str">
        <f t="shared" si="285"/>
        <v>|||</v>
      </c>
      <c r="H6620" s="835">
        <f t="shared" si="286"/>
        <v>31</v>
      </c>
    </row>
    <row r="6621" spans="2:8">
      <c r="B6621" s="834" t="str">
        <f t="shared" si="285"/>
        <v>|||</v>
      </c>
      <c r="H6621" s="835">
        <f t="shared" si="286"/>
        <v>31</v>
      </c>
    </row>
    <row r="6622" spans="2:8">
      <c r="B6622" s="834" t="str">
        <f t="shared" si="285"/>
        <v>|||</v>
      </c>
      <c r="H6622" s="835">
        <f t="shared" si="286"/>
        <v>31</v>
      </c>
    </row>
    <row r="6623" spans="2:8">
      <c r="B6623" s="834" t="str">
        <f t="shared" si="285"/>
        <v>|||</v>
      </c>
      <c r="H6623" s="835">
        <f t="shared" si="286"/>
        <v>31</v>
      </c>
    </row>
    <row r="6624" spans="2:8">
      <c r="B6624" s="834" t="str">
        <f t="shared" si="285"/>
        <v>|||</v>
      </c>
      <c r="H6624" s="835">
        <f t="shared" si="286"/>
        <v>31</v>
      </c>
    </row>
    <row r="6625" spans="2:8">
      <c r="B6625" s="834" t="str">
        <f t="shared" si="285"/>
        <v>|||</v>
      </c>
      <c r="H6625" s="835">
        <f t="shared" si="286"/>
        <v>31</v>
      </c>
    </row>
    <row r="6626" spans="2:8">
      <c r="B6626" s="834" t="str">
        <f t="shared" si="285"/>
        <v>|||</v>
      </c>
      <c r="H6626" s="835">
        <f t="shared" si="286"/>
        <v>31</v>
      </c>
    </row>
    <row r="6627" spans="2:8">
      <c r="B6627" s="834" t="str">
        <f t="shared" si="285"/>
        <v>|||</v>
      </c>
      <c r="H6627" s="835">
        <f t="shared" si="286"/>
        <v>31</v>
      </c>
    </row>
    <row r="6628" spans="2:8">
      <c r="B6628" s="834" t="str">
        <f t="shared" si="285"/>
        <v>|||</v>
      </c>
      <c r="H6628" s="835">
        <f t="shared" si="286"/>
        <v>31</v>
      </c>
    </row>
    <row r="6629" spans="2:8">
      <c r="B6629" s="834" t="str">
        <f t="shared" si="285"/>
        <v>|||</v>
      </c>
      <c r="H6629" s="835">
        <f t="shared" si="286"/>
        <v>31</v>
      </c>
    </row>
    <row r="6630" spans="2:8">
      <c r="B6630" s="834" t="str">
        <f t="shared" si="285"/>
        <v>|||</v>
      </c>
      <c r="H6630" s="835">
        <f t="shared" si="286"/>
        <v>31</v>
      </c>
    </row>
    <row r="6631" spans="2:8">
      <c r="B6631" s="834" t="str">
        <f t="shared" si="285"/>
        <v>|||</v>
      </c>
      <c r="H6631" s="835">
        <f t="shared" si="286"/>
        <v>31</v>
      </c>
    </row>
    <row r="6632" spans="2:8">
      <c r="B6632" s="834" t="str">
        <f t="shared" si="285"/>
        <v>|||</v>
      </c>
      <c r="H6632" s="835">
        <f t="shared" si="286"/>
        <v>31</v>
      </c>
    </row>
    <row r="6633" spans="2:8">
      <c r="B6633" s="834" t="str">
        <f t="shared" si="285"/>
        <v>|||</v>
      </c>
      <c r="H6633" s="835">
        <f t="shared" si="286"/>
        <v>31</v>
      </c>
    </row>
    <row r="6634" spans="2:8">
      <c r="B6634" s="834" t="str">
        <f t="shared" si="285"/>
        <v>|||</v>
      </c>
      <c r="H6634" s="835">
        <f t="shared" si="286"/>
        <v>31</v>
      </c>
    </row>
    <row r="6635" spans="2:8">
      <c r="B6635" s="834" t="str">
        <f t="shared" si="285"/>
        <v>|||</v>
      </c>
      <c r="H6635" s="835">
        <f t="shared" si="286"/>
        <v>31</v>
      </c>
    </row>
    <row r="6636" spans="2:8">
      <c r="B6636" s="834" t="str">
        <f t="shared" si="285"/>
        <v>|||</v>
      </c>
      <c r="H6636" s="835">
        <f t="shared" si="286"/>
        <v>31</v>
      </c>
    </row>
    <row r="6637" spans="2:8">
      <c r="B6637" s="834" t="str">
        <f t="shared" si="285"/>
        <v>|||</v>
      </c>
      <c r="H6637" s="835">
        <f t="shared" si="286"/>
        <v>31</v>
      </c>
    </row>
    <row r="6638" spans="2:8">
      <c r="B6638" s="834" t="str">
        <f t="shared" si="285"/>
        <v>|||</v>
      </c>
      <c r="H6638" s="835">
        <f t="shared" si="286"/>
        <v>31</v>
      </c>
    </row>
    <row r="6639" spans="2:8">
      <c r="B6639" s="834" t="str">
        <f t="shared" si="285"/>
        <v>|||</v>
      </c>
      <c r="H6639" s="835">
        <f t="shared" si="286"/>
        <v>31</v>
      </c>
    </row>
    <row r="6640" spans="2:8">
      <c r="B6640" s="834" t="str">
        <f t="shared" si="285"/>
        <v>|||</v>
      </c>
      <c r="H6640" s="835">
        <f t="shared" si="286"/>
        <v>31</v>
      </c>
    </row>
    <row r="6641" spans="2:8">
      <c r="B6641" s="834" t="str">
        <f t="shared" si="285"/>
        <v>|||</v>
      </c>
      <c r="H6641" s="835">
        <f t="shared" si="286"/>
        <v>31</v>
      </c>
    </row>
    <row r="6642" spans="2:8">
      <c r="B6642" s="834" t="str">
        <f t="shared" si="285"/>
        <v>|||</v>
      </c>
      <c r="H6642" s="835">
        <f t="shared" si="286"/>
        <v>31</v>
      </c>
    </row>
    <row r="6643" spans="2:8">
      <c r="B6643" s="834" t="str">
        <f t="shared" si="285"/>
        <v>|||</v>
      </c>
      <c r="H6643" s="835">
        <f t="shared" si="286"/>
        <v>31</v>
      </c>
    </row>
    <row r="6644" spans="2:8">
      <c r="B6644" s="834" t="str">
        <f t="shared" si="285"/>
        <v>|||</v>
      </c>
      <c r="H6644" s="835">
        <f t="shared" si="286"/>
        <v>31</v>
      </c>
    </row>
    <row r="6645" spans="2:8">
      <c r="B6645" s="834" t="str">
        <f t="shared" si="285"/>
        <v>|||</v>
      </c>
      <c r="H6645" s="835">
        <f t="shared" si="286"/>
        <v>31</v>
      </c>
    </row>
    <row r="6646" spans="2:8">
      <c r="B6646" s="834" t="str">
        <f t="shared" si="285"/>
        <v>|||</v>
      </c>
      <c r="H6646" s="835">
        <f t="shared" si="286"/>
        <v>31</v>
      </c>
    </row>
    <row r="6647" spans="2:8">
      <c r="B6647" s="834" t="str">
        <f t="shared" si="285"/>
        <v>|||</v>
      </c>
      <c r="H6647" s="835">
        <f t="shared" si="286"/>
        <v>31</v>
      </c>
    </row>
    <row r="6648" spans="2:8">
      <c r="B6648" s="834" t="str">
        <f t="shared" si="285"/>
        <v>|||</v>
      </c>
      <c r="H6648" s="835">
        <f t="shared" si="286"/>
        <v>31</v>
      </c>
    </row>
    <row r="6649" spans="2:8">
      <c r="B6649" s="834" t="str">
        <f t="shared" si="285"/>
        <v>|||</v>
      </c>
      <c r="H6649" s="835">
        <f t="shared" si="286"/>
        <v>31</v>
      </c>
    </row>
    <row r="6650" spans="2:8">
      <c r="B6650" s="834" t="str">
        <f t="shared" si="285"/>
        <v>|||</v>
      </c>
      <c r="H6650" s="835">
        <f t="shared" si="286"/>
        <v>31</v>
      </c>
    </row>
    <row r="6651" spans="2:8">
      <c r="B6651" s="834" t="str">
        <f t="shared" si="285"/>
        <v>|||</v>
      </c>
      <c r="H6651" s="835">
        <f t="shared" si="286"/>
        <v>31</v>
      </c>
    </row>
    <row r="6652" spans="2:8">
      <c r="B6652" s="834" t="str">
        <f t="shared" si="285"/>
        <v>|||</v>
      </c>
      <c r="H6652" s="835">
        <f t="shared" si="286"/>
        <v>31</v>
      </c>
    </row>
    <row r="6653" spans="2:8">
      <c r="B6653" s="834" t="str">
        <f t="shared" si="285"/>
        <v>|||</v>
      </c>
      <c r="H6653" s="835">
        <f t="shared" si="286"/>
        <v>31</v>
      </c>
    </row>
    <row r="6654" spans="2:8">
      <c r="B6654" s="834" t="str">
        <f t="shared" si="285"/>
        <v>|||</v>
      </c>
      <c r="H6654" s="835">
        <f t="shared" si="286"/>
        <v>31</v>
      </c>
    </row>
    <row r="6655" spans="2:8">
      <c r="B6655" s="834" t="str">
        <f t="shared" si="285"/>
        <v>|||</v>
      </c>
      <c r="H6655" s="835">
        <f t="shared" si="286"/>
        <v>31</v>
      </c>
    </row>
    <row r="6656" spans="2:8">
      <c r="B6656" s="834" t="str">
        <f t="shared" si="285"/>
        <v>|||</v>
      </c>
      <c r="H6656" s="835">
        <f t="shared" si="286"/>
        <v>31</v>
      </c>
    </row>
    <row r="6657" spans="2:8">
      <c r="B6657" s="834" t="str">
        <f t="shared" si="285"/>
        <v>|||</v>
      </c>
      <c r="H6657" s="835">
        <f t="shared" si="286"/>
        <v>31</v>
      </c>
    </row>
    <row r="6658" spans="2:8">
      <c r="B6658" s="834" t="str">
        <f t="shared" si="285"/>
        <v>|||</v>
      </c>
      <c r="H6658" s="835">
        <f t="shared" si="286"/>
        <v>31</v>
      </c>
    </row>
    <row r="6659" spans="2:8">
      <c r="B6659" s="834" t="str">
        <f t="shared" ref="B6659:B6722" si="287">C6659&amp;"|"&amp;D6659&amp;"|"&amp;E6659&amp;"|"&amp;F6659</f>
        <v>|||</v>
      </c>
      <c r="H6659" s="835">
        <f t="shared" si="286"/>
        <v>31</v>
      </c>
    </row>
    <row r="6660" spans="2:8">
      <c r="B6660" s="834" t="str">
        <f t="shared" si="287"/>
        <v>|||</v>
      </c>
      <c r="H6660" s="835">
        <f t="shared" ref="H6660:H6723" si="288">EOMONTH(L6660,0)</f>
        <v>31</v>
      </c>
    </row>
    <row r="6661" spans="2:8">
      <c r="B6661" s="834" t="str">
        <f t="shared" si="287"/>
        <v>|||</v>
      </c>
      <c r="H6661" s="835">
        <f t="shared" si="288"/>
        <v>31</v>
      </c>
    </row>
    <row r="6662" spans="2:8">
      <c r="B6662" s="834" t="str">
        <f t="shared" si="287"/>
        <v>|||</v>
      </c>
      <c r="H6662" s="835">
        <f t="shared" si="288"/>
        <v>31</v>
      </c>
    </row>
    <row r="6663" spans="2:8">
      <c r="B6663" s="834" t="str">
        <f t="shared" si="287"/>
        <v>|||</v>
      </c>
      <c r="H6663" s="835">
        <f t="shared" si="288"/>
        <v>31</v>
      </c>
    </row>
    <row r="6664" spans="2:8">
      <c r="B6664" s="834" t="str">
        <f t="shared" si="287"/>
        <v>|||</v>
      </c>
      <c r="H6664" s="835">
        <f t="shared" si="288"/>
        <v>31</v>
      </c>
    </row>
    <row r="6665" spans="2:8">
      <c r="B6665" s="834" t="str">
        <f t="shared" si="287"/>
        <v>|||</v>
      </c>
      <c r="H6665" s="835">
        <f t="shared" si="288"/>
        <v>31</v>
      </c>
    </row>
    <row r="6666" spans="2:8">
      <c r="B6666" s="834" t="str">
        <f t="shared" si="287"/>
        <v>|||</v>
      </c>
      <c r="H6666" s="835">
        <f t="shared" si="288"/>
        <v>31</v>
      </c>
    </row>
    <row r="6667" spans="2:8">
      <c r="B6667" s="834" t="str">
        <f t="shared" si="287"/>
        <v>|||</v>
      </c>
      <c r="H6667" s="835">
        <f t="shared" si="288"/>
        <v>31</v>
      </c>
    </row>
    <row r="6668" spans="2:8">
      <c r="B6668" s="834" t="str">
        <f t="shared" si="287"/>
        <v>|||</v>
      </c>
      <c r="H6668" s="835">
        <f t="shared" si="288"/>
        <v>31</v>
      </c>
    </row>
    <row r="6669" spans="2:8">
      <c r="B6669" s="834" t="str">
        <f t="shared" si="287"/>
        <v>|||</v>
      </c>
      <c r="H6669" s="835">
        <f t="shared" si="288"/>
        <v>31</v>
      </c>
    </row>
    <row r="6670" spans="2:8">
      <c r="B6670" s="834" t="str">
        <f t="shared" si="287"/>
        <v>|||</v>
      </c>
      <c r="H6670" s="835">
        <f t="shared" si="288"/>
        <v>31</v>
      </c>
    </row>
    <row r="6671" spans="2:8">
      <c r="B6671" s="834" t="str">
        <f t="shared" si="287"/>
        <v>|||</v>
      </c>
      <c r="H6671" s="835">
        <f t="shared" si="288"/>
        <v>31</v>
      </c>
    </row>
    <row r="6672" spans="2:8">
      <c r="B6672" s="834" t="str">
        <f t="shared" si="287"/>
        <v>|||</v>
      </c>
      <c r="H6672" s="835">
        <f t="shared" si="288"/>
        <v>31</v>
      </c>
    </row>
    <row r="6673" spans="2:8">
      <c r="B6673" s="834" t="str">
        <f t="shared" si="287"/>
        <v>|||</v>
      </c>
      <c r="H6673" s="835">
        <f t="shared" si="288"/>
        <v>31</v>
      </c>
    </row>
    <row r="6674" spans="2:8">
      <c r="B6674" s="834" t="str">
        <f t="shared" si="287"/>
        <v>|||</v>
      </c>
      <c r="H6674" s="835">
        <f t="shared" si="288"/>
        <v>31</v>
      </c>
    </row>
    <row r="6675" spans="2:8">
      <c r="B6675" s="834" t="str">
        <f t="shared" si="287"/>
        <v>|||</v>
      </c>
      <c r="H6675" s="835">
        <f t="shared" si="288"/>
        <v>31</v>
      </c>
    </row>
    <row r="6676" spans="2:8">
      <c r="B6676" s="834" t="str">
        <f t="shared" si="287"/>
        <v>|||</v>
      </c>
      <c r="H6676" s="835">
        <f t="shared" si="288"/>
        <v>31</v>
      </c>
    </row>
    <row r="6677" spans="2:8">
      <c r="B6677" s="834" t="str">
        <f t="shared" si="287"/>
        <v>|||</v>
      </c>
      <c r="H6677" s="835">
        <f t="shared" si="288"/>
        <v>31</v>
      </c>
    </row>
    <row r="6678" spans="2:8">
      <c r="B6678" s="834" t="str">
        <f t="shared" si="287"/>
        <v>|||</v>
      </c>
      <c r="H6678" s="835">
        <f t="shared" si="288"/>
        <v>31</v>
      </c>
    </row>
    <row r="6679" spans="2:8">
      <c r="B6679" s="834" t="str">
        <f t="shared" si="287"/>
        <v>|||</v>
      </c>
      <c r="H6679" s="835">
        <f t="shared" si="288"/>
        <v>31</v>
      </c>
    </row>
    <row r="6680" spans="2:8">
      <c r="B6680" s="834" t="str">
        <f t="shared" si="287"/>
        <v>|||</v>
      </c>
      <c r="H6680" s="835">
        <f t="shared" si="288"/>
        <v>31</v>
      </c>
    </row>
    <row r="6681" spans="2:8">
      <c r="B6681" s="834" t="str">
        <f t="shared" si="287"/>
        <v>|||</v>
      </c>
      <c r="H6681" s="835">
        <f t="shared" si="288"/>
        <v>31</v>
      </c>
    </row>
    <row r="6682" spans="2:8">
      <c r="B6682" s="834" t="str">
        <f t="shared" si="287"/>
        <v>|||</v>
      </c>
      <c r="H6682" s="835">
        <f t="shared" si="288"/>
        <v>31</v>
      </c>
    </row>
    <row r="6683" spans="2:8">
      <c r="B6683" s="834" t="str">
        <f t="shared" si="287"/>
        <v>|||</v>
      </c>
      <c r="H6683" s="835">
        <f t="shared" si="288"/>
        <v>31</v>
      </c>
    </row>
    <row r="6684" spans="2:8">
      <c r="B6684" s="834" t="str">
        <f t="shared" si="287"/>
        <v>|||</v>
      </c>
      <c r="H6684" s="835">
        <f t="shared" si="288"/>
        <v>31</v>
      </c>
    </row>
    <row r="6685" spans="2:8">
      <c r="B6685" s="834" t="str">
        <f t="shared" si="287"/>
        <v>|||</v>
      </c>
      <c r="H6685" s="835">
        <f t="shared" si="288"/>
        <v>31</v>
      </c>
    </row>
    <row r="6686" spans="2:8">
      <c r="B6686" s="834" t="str">
        <f t="shared" si="287"/>
        <v>|||</v>
      </c>
      <c r="H6686" s="835">
        <f t="shared" si="288"/>
        <v>31</v>
      </c>
    </row>
    <row r="6687" spans="2:8">
      <c r="B6687" s="834" t="str">
        <f t="shared" si="287"/>
        <v>|||</v>
      </c>
      <c r="H6687" s="835">
        <f t="shared" si="288"/>
        <v>31</v>
      </c>
    </row>
    <row r="6688" spans="2:8">
      <c r="B6688" s="834" t="str">
        <f t="shared" si="287"/>
        <v>|||</v>
      </c>
      <c r="H6688" s="835">
        <f t="shared" si="288"/>
        <v>31</v>
      </c>
    </row>
    <row r="6689" spans="2:8">
      <c r="B6689" s="834" t="str">
        <f t="shared" si="287"/>
        <v>|||</v>
      </c>
      <c r="H6689" s="835">
        <f t="shared" si="288"/>
        <v>31</v>
      </c>
    </row>
    <row r="6690" spans="2:8">
      <c r="B6690" s="834" t="str">
        <f t="shared" si="287"/>
        <v>|||</v>
      </c>
      <c r="H6690" s="835">
        <f t="shared" si="288"/>
        <v>31</v>
      </c>
    </row>
    <row r="6691" spans="2:8">
      <c r="B6691" s="834" t="str">
        <f t="shared" si="287"/>
        <v>|||</v>
      </c>
      <c r="H6691" s="835">
        <f t="shared" si="288"/>
        <v>31</v>
      </c>
    </row>
    <row r="6692" spans="2:8">
      <c r="B6692" s="834" t="str">
        <f t="shared" si="287"/>
        <v>|||</v>
      </c>
      <c r="H6692" s="835">
        <f t="shared" si="288"/>
        <v>31</v>
      </c>
    </row>
    <row r="6693" spans="2:8">
      <c r="B6693" s="834" t="str">
        <f t="shared" si="287"/>
        <v>|||</v>
      </c>
      <c r="H6693" s="835">
        <f t="shared" si="288"/>
        <v>31</v>
      </c>
    </row>
    <row r="6694" spans="2:8">
      <c r="B6694" s="834" t="str">
        <f t="shared" si="287"/>
        <v>|||</v>
      </c>
      <c r="H6694" s="835">
        <f t="shared" si="288"/>
        <v>31</v>
      </c>
    </row>
    <row r="6695" spans="2:8">
      <c r="B6695" s="834" t="str">
        <f t="shared" si="287"/>
        <v>|||</v>
      </c>
      <c r="H6695" s="835">
        <f t="shared" si="288"/>
        <v>31</v>
      </c>
    </row>
    <row r="6696" spans="2:8">
      <c r="B6696" s="834" t="str">
        <f t="shared" si="287"/>
        <v>|||</v>
      </c>
      <c r="H6696" s="835">
        <f t="shared" si="288"/>
        <v>31</v>
      </c>
    </row>
    <row r="6697" spans="2:8">
      <c r="B6697" s="834" t="str">
        <f t="shared" si="287"/>
        <v>|||</v>
      </c>
      <c r="H6697" s="835">
        <f t="shared" si="288"/>
        <v>31</v>
      </c>
    </row>
    <row r="6698" spans="2:8">
      <c r="B6698" s="834" t="str">
        <f t="shared" si="287"/>
        <v>|||</v>
      </c>
      <c r="H6698" s="835">
        <f t="shared" si="288"/>
        <v>31</v>
      </c>
    </row>
    <row r="6699" spans="2:8">
      <c r="B6699" s="834" t="str">
        <f t="shared" si="287"/>
        <v>|||</v>
      </c>
      <c r="H6699" s="835">
        <f t="shared" si="288"/>
        <v>31</v>
      </c>
    </row>
    <row r="6700" spans="2:8">
      <c r="B6700" s="834" t="str">
        <f t="shared" si="287"/>
        <v>|||</v>
      </c>
      <c r="H6700" s="835">
        <f t="shared" si="288"/>
        <v>31</v>
      </c>
    </row>
    <row r="6701" spans="2:8">
      <c r="B6701" s="834" t="str">
        <f t="shared" si="287"/>
        <v>|||</v>
      </c>
      <c r="H6701" s="835">
        <f t="shared" si="288"/>
        <v>31</v>
      </c>
    </row>
    <row r="6702" spans="2:8">
      <c r="B6702" s="834" t="str">
        <f t="shared" si="287"/>
        <v>|||</v>
      </c>
      <c r="H6702" s="835">
        <f t="shared" si="288"/>
        <v>31</v>
      </c>
    </row>
    <row r="6703" spans="2:8">
      <c r="B6703" s="834" t="str">
        <f t="shared" si="287"/>
        <v>|||</v>
      </c>
      <c r="H6703" s="835">
        <f t="shared" si="288"/>
        <v>31</v>
      </c>
    </row>
    <row r="6704" spans="2:8">
      <c r="B6704" s="834" t="str">
        <f t="shared" si="287"/>
        <v>|||</v>
      </c>
      <c r="H6704" s="835">
        <f t="shared" si="288"/>
        <v>31</v>
      </c>
    </row>
    <row r="6705" spans="2:8">
      <c r="B6705" s="834" t="str">
        <f t="shared" si="287"/>
        <v>|||</v>
      </c>
      <c r="H6705" s="835">
        <f t="shared" si="288"/>
        <v>31</v>
      </c>
    </row>
    <row r="6706" spans="2:8">
      <c r="B6706" s="834" t="str">
        <f t="shared" si="287"/>
        <v>|||</v>
      </c>
      <c r="H6706" s="835">
        <f t="shared" si="288"/>
        <v>31</v>
      </c>
    </row>
    <row r="6707" spans="2:8">
      <c r="B6707" s="834" t="str">
        <f t="shared" si="287"/>
        <v>|||</v>
      </c>
      <c r="H6707" s="835">
        <f t="shared" si="288"/>
        <v>31</v>
      </c>
    </row>
    <row r="6708" spans="2:8">
      <c r="B6708" s="834" t="str">
        <f t="shared" si="287"/>
        <v>|||</v>
      </c>
      <c r="H6708" s="835">
        <f t="shared" si="288"/>
        <v>31</v>
      </c>
    </row>
    <row r="6709" spans="2:8">
      <c r="B6709" s="834" t="str">
        <f t="shared" si="287"/>
        <v>|||</v>
      </c>
      <c r="H6709" s="835">
        <f t="shared" si="288"/>
        <v>31</v>
      </c>
    </row>
    <row r="6710" spans="2:8">
      <c r="B6710" s="834" t="str">
        <f t="shared" si="287"/>
        <v>|||</v>
      </c>
      <c r="H6710" s="835">
        <f t="shared" si="288"/>
        <v>31</v>
      </c>
    </row>
    <row r="6711" spans="2:8">
      <c r="B6711" s="834" t="str">
        <f t="shared" si="287"/>
        <v>|||</v>
      </c>
      <c r="H6711" s="835">
        <f t="shared" si="288"/>
        <v>31</v>
      </c>
    </row>
    <row r="6712" spans="2:8">
      <c r="B6712" s="834" t="str">
        <f t="shared" si="287"/>
        <v>|||</v>
      </c>
      <c r="H6712" s="835">
        <f t="shared" si="288"/>
        <v>31</v>
      </c>
    </row>
    <row r="6713" spans="2:8">
      <c r="B6713" s="834" t="str">
        <f t="shared" si="287"/>
        <v>|||</v>
      </c>
      <c r="H6713" s="835">
        <f t="shared" si="288"/>
        <v>31</v>
      </c>
    </row>
    <row r="6714" spans="2:8">
      <c r="B6714" s="834" t="str">
        <f t="shared" si="287"/>
        <v>|||</v>
      </c>
      <c r="H6714" s="835">
        <f t="shared" si="288"/>
        <v>31</v>
      </c>
    </row>
    <row r="6715" spans="2:8">
      <c r="B6715" s="834" t="str">
        <f t="shared" si="287"/>
        <v>|||</v>
      </c>
      <c r="H6715" s="835">
        <f t="shared" si="288"/>
        <v>31</v>
      </c>
    </row>
    <row r="6716" spans="2:8">
      <c r="B6716" s="834" t="str">
        <f t="shared" si="287"/>
        <v>|||</v>
      </c>
      <c r="H6716" s="835">
        <f t="shared" si="288"/>
        <v>31</v>
      </c>
    </row>
    <row r="6717" spans="2:8">
      <c r="B6717" s="834" t="str">
        <f t="shared" si="287"/>
        <v>|||</v>
      </c>
      <c r="H6717" s="835">
        <f t="shared" si="288"/>
        <v>31</v>
      </c>
    </row>
    <row r="6718" spans="2:8">
      <c r="B6718" s="834" t="str">
        <f t="shared" si="287"/>
        <v>|||</v>
      </c>
      <c r="H6718" s="835">
        <f t="shared" si="288"/>
        <v>31</v>
      </c>
    </row>
    <row r="6719" spans="2:8">
      <c r="B6719" s="834" t="str">
        <f t="shared" si="287"/>
        <v>|||</v>
      </c>
      <c r="H6719" s="835">
        <f t="shared" si="288"/>
        <v>31</v>
      </c>
    </row>
    <row r="6720" spans="2:8">
      <c r="B6720" s="834" t="str">
        <f t="shared" si="287"/>
        <v>|||</v>
      </c>
      <c r="H6720" s="835">
        <f t="shared" si="288"/>
        <v>31</v>
      </c>
    </row>
    <row r="6721" spans="2:8">
      <c r="B6721" s="834" t="str">
        <f t="shared" si="287"/>
        <v>|||</v>
      </c>
      <c r="H6721" s="835">
        <f t="shared" si="288"/>
        <v>31</v>
      </c>
    </row>
    <row r="6722" spans="2:8">
      <c r="B6722" s="834" t="str">
        <f t="shared" si="287"/>
        <v>|||</v>
      </c>
      <c r="H6722" s="835">
        <f t="shared" si="288"/>
        <v>31</v>
      </c>
    </row>
    <row r="6723" spans="2:8">
      <c r="B6723" s="834" t="str">
        <f t="shared" ref="B6723:B6786" si="289">C6723&amp;"|"&amp;D6723&amp;"|"&amp;E6723&amp;"|"&amp;F6723</f>
        <v>|||</v>
      </c>
      <c r="H6723" s="835">
        <f t="shared" si="288"/>
        <v>31</v>
      </c>
    </row>
    <row r="6724" spans="2:8">
      <c r="B6724" s="834" t="str">
        <f t="shared" si="289"/>
        <v>|||</v>
      </c>
      <c r="H6724" s="835">
        <f t="shared" ref="H6724:H6787" si="290">EOMONTH(L6724,0)</f>
        <v>31</v>
      </c>
    </row>
    <row r="6725" spans="2:8">
      <c r="B6725" s="834" t="str">
        <f t="shared" si="289"/>
        <v>|||</v>
      </c>
      <c r="H6725" s="835">
        <f t="shared" si="290"/>
        <v>31</v>
      </c>
    </row>
    <row r="6726" spans="2:8">
      <c r="B6726" s="834" t="str">
        <f t="shared" si="289"/>
        <v>|||</v>
      </c>
      <c r="H6726" s="835">
        <f t="shared" si="290"/>
        <v>31</v>
      </c>
    </row>
    <row r="6727" spans="2:8">
      <c r="B6727" s="834" t="str">
        <f t="shared" si="289"/>
        <v>|||</v>
      </c>
      <c r="H6727" s="835">
        <f t="shared" si="290"/>
        <v>31</v>
      </c>
    </row>
    <row r="6728" spans="2:8">
      <c r="B6728" s="834" t="str">
        <f t="shared" si="289"/>
        <v>|||</v>
      </c>
      <c r="H6728" s="835">
        <f t="shared" si="290"/>
        <v>31</v>
      </c>
    </row>
    <row r="6729" spans="2:8">
      <c r="B6729" s="834" t="str">
        <f t="shared" si="289"/>
        <v>|||</v>
      </c>
      <c r="H6729" s="835">
        <f t="shared" si="290"/>
        <v>31</v>
      </c>
    </row>
    <row r="6730" spans="2:8">
      <c r="B6730" s="834" t="str">
        <f t="shared" si="289"/>
        <v>|||</v>
      </c>
      <c r="H6730" s="835">
        <f t="shared" si="290"/>
        <v>31</v>
      </c>
    </row>
    <row r="6731" spans="2:8">
      <c r="B6731" s="834" t="str">
        <f t="shared" si="289"/>
        <v>|||</v>
      </c>
      <c r="H6731" s="835">
        <f t="shared" si="290"/>
        <v>31</v>
      </c>
    </row>
    <row r="6732" spans="2:8">
      <c r="B6732" s="834" t="str">
        <f t="shared" si="289"/>
        <v>|||</v>
      </c>
      <c r="H6732" s="835">
        <f t="shared" si="290"/>
        <v>31</v>
      </c>
    </row>
    <row r="6733" spans="2:8">
      <c r="B6733" s="834" t="str">
        <f t="shared" si="289"/>
        <v>|||</v>
      </c>
      <c r="H6733" s="835">
        <f t="shared" si="290"/>
        <v>31</v>
      </c>
    </row>
    <row r="6734" spans="2:8">
      <c r="B6734" s="834" t="str">
        <f t="shared" si="289"/>
        <v>|||</v>
      </c>
      <c r="H6734" s="835">
        <f t="shared" si="290"/>
        <v>31</v>
      </c>
    </row>
    <row r="6735" spans="2:8">
      <c r="B6735" s="834" t="str">
        <f t="shared" si="289"/>
        <v>|||</v>
      </c>
      <c r="H6735" s="835">
        <f t="shared" si="290"/>
        <v>31</v>
      </c>
    </row>
    <row r="6736" spans="2:8">
      <c r="B6736" s="834" t="str">
        <f t="shared" si="289"/>
        <v>|||</v>
      </c>
      <c r="H6736" s="835">
        <f t="shared" si="290"/>
        <v>31</v>
      </c>
    </row>
    <row r="6737" spans="2:8">
      <c r="B6737" s="834" t="str">
        <f t="shared" si="289"/>
        <v>|||</v>
      </c>
      <c r="H6737" s="835">
        <f t="shared" si="290"/>
        <v>31</v>
      </c>
    </row>
    <row r="6738" spans="2:8">
      <c r="B6738" s="834" t="str">
        <f t="shared" si="289"/>
        <v>|||</v>
      </c>
      <c r="H6738" s="835">
        <f t="shared" si="290"/>
        <v>31</v>
      </c>
    </row>
    <row r="6739" spans="2:8">
      <c r="B6739" s="834" t="str">
        <f t="shared" si="289"/>
        <v>|||</v>
      </c>
      <c r="H6739" s="835">
        <f t="shared" si="290"/>
        <v>31</v>
      </c>
    </row>
    <row r="6740" spans="2:8">
      <c r="B6740" s="834" t="str">
        <f t="shared" si="289"/>
        <v>|||</v>
      </c>
      <c r="H6740" s="835">
        <f t="shared" si="290"/>
        <v>31</v>
      </c>
    </row>
    <row r="6741" spans="2:8">
      <c r="B6741" s="834" t="str">
        <f t="shared" si="289"/>
        <v>|||</v>
      </c>
      <c r="H6741" s="835">
        <f t="shared" si="290"/>
        <v>31</v>
      </c>
    </row>
    <row r="6742" spans="2:8">
      <c r="B6742" s="834" t="str">
        <f t="shared" si="289"/>
        <v>|||</v>
      </c>
      <c r="H6742" s="835">
        <f t="shared" si="290"/>
        <v>31</v>
      </c>
    </row>
    <row r="6743" spans="2:8">
      <c r="B6743" s="834" t="str">
        <f t="shared" si="289"/>
        <v>|||</v>
      </c>
      <c r="H6743" s="835">
        <f t="shared" si="290"/>
        <v>31</v>
      </c>
    </row>
    <row r="6744" spans="2:8">
      <c r="B6744" s="834" t="str">
        <f t="shared" si="289"/>
        <v>|||</v>
      </c>
      <c r="H6744" s="835">
        <f t="shared" si="290"/>
        <v>31</v>
      </c>
    </row>
    <row r="6745" spans="2:8">
      <c r="B6745" s="834" t="str">
        <f t="shared" si="289"/>
        <v>|||</v>
      </c>
      <c r="H6745" s="835">
        <f t="shared" si="290"/>
        <v>31</v>
      </c>
    </row>
    <row r="6746" spans="2:8">
      <c r="B6746" s="834" t="str">
        <f t="shared" si="289"/>
        <v>|||</v>
      </c>
      <c r="H6746" s="835">
        <f t="shared" si="290"/>
        <v>31</v>
      </c>
    </row>
    <row r="6747" spans="2:8">
      <c r="B6747" s="834" t="str">
        <f t="shared" si="289"/>
        <v>|||</v>
      </c>
      <c r="H6747" s="835">
        <f t="shared" si="290"/>
        <v>31</v>
      </c>
    </row>
    <row r="6748" spans="2:8">
      <c r="B6748" s="834" t="str">
        <f t="shared" si="289"/>
        <v>|||</v>
      </c>
      <c r="H6748" s="835">
        <f t="shared" si="290"/>
        <v>31</v>
      </c>
    </row>
    <row r="6749" spans="2:8">
      <c r="B6749" s="834" t="str">
        <f t="shared" si="289"/>
        <v>|||</v>
      </c>
      <c r="H6749" s="835">
        <f t="shared" si="290"/>
        <v>31</v>
      </c>
    </row>
    <row r="6750" spans="2:8">
      <c r="B6750" s="834" t="str">
        <f t="shared" si="289"/>
        <v>|||</v>
      </c>
      <c r="H6750" s="835">
        <f t="shared" si="290"/>
        <v>31</v>
      </c>
    </row>
    <row r="6751" spans="2:8">
      <c r="B6751" s="834" t="str">
        <f t="shared" si="289"/>
        <v>|||</v>
      </c>
      <c r="H6751" s="835">
        <f t="shared" si="290"/>
        <v>31</v>
      </c>
    </row>
    <row r="6752" spans="2:8">
      <c r="B6752" s="834" t="str">
        <f t="shared" si="289"/>
        <v>|||</v>
      </c>
      <c r="H6752" s="835">
        <f t="shared" si="290"/>
        <v>31</v>
      </c>
    </row>
    <row r="6753" spans="2:8">
      <c r="B6753" s="834" t="str">
        <f t="shared" si="289"/>
        <v>|||</v>
      </c>
      <c r="H6753" s="835">
        <f t="shared" si="290"/>
        <v>31</v>
      </c>
    </row>
    <row r="6754" spans="2:8">
      <c r="B6754" s="834" t="str">
        <f t="shared" si="289"/>
        <v>|||</v>
      </c>
      <c r="H6754" s="835">
        <f t="shared" si="290"/>
        <v>31</v>
      </c>
    </row>
    <row r="6755" spans="2:8">
      <c r="B6755" s="834" t="str">
        <f t="shared" si="289"/>
        <v>|||</v>
      </c>
      <c r="H6755" s="835">
        <f t="shared" si="290"/>
        <v>31</v>
      </c>
    </row>
    <row r="6756" spans="2:8">
      <c r="B6756" s="834" t="str">
        <f t="shared" si="289"/>
        <v>|||</v>
      </c>
      <c r="H6756" s="835">
        <f t="shared" si="290"/>
        <v>31</v>
      </c>
    </row>
    <row r="6757" spans="2:8">
      <c r="B6757" s="834" t="str">
        <f t="shared" si="289"/>
        <v>|||</v>
      </c>
      <c r="H6757" s="835">
        <f t="shared" si="290"/>
        <v>31</v>
      </c>
    </row>
    <row r="6758" spans="2:8">
      <c r="B6758" s="834" t="str">
        <f t="shared" si="289"/>
        <v>|||</v>
      </c>
      <c r="H6758" s="835">
        <f t="shared" si="290"/>
        <v>31</v>
      </c>
    </row>
    <row r="6759" spans="2:8">
      <c r="B6759" s="834" t="str">
        <f t="shared" si="289"/>
        <v>|||</v>
      </c>
      <c r="H6759" s="835">
        <f t="shared" si="290"/>
        <v>31</v>
      </c>
    </row>
    <row r="6760" spans="2:8">
      <c r="B6760" s="834" t="str">
        <f t="shared" si="289"/>
        <v>|||</v>
      </c>
      <c r="H6760" s="835">
        <f t="shared" si="290"/>
        <v>31</v>
      </c>
    </row>
    <row r="6761" spans="2:8">
      <c r="B6761" s="834" t="str">
        <f t="shared" si="289"/>
        <v>|||</v>
      </c>
      <c r="H6761" s="835">
        <f t="shared" si="290"/>
        <v>31</v>
      </c>
    </row>
    <row r="6762" spans="2:8">
      <c r="B6762" s="834" t="str">
        <f t="shared" si="289"/>
        <v>|||</v>
      </c>
      <c r="H6762" s="835">
        <f t="shared" si="290"/>
        <v>31</v>
      </c>
    </row>
    <row r="6763" spans="2:8">
      <c r="B6763" s="834" t="str">
        <f t="shared" si="289"/>
        <v>|||</v>
      </c>
      <c r="H6763" s="835">
        <f t="shared" si="290"/>
        <v>31</v>
      </c>
    </row>
    <row r="6764" spans="2:8">
      <c r="B6764" s="834" t="str">
        <f t="shared" si="289"/>
        <v>|||</v>
      </c>
      <c r="H6764" s="835">
        <f t="shared" si="290"/>
        <v>31</v>
      </c>
    </row>
    <row r="6765" spans="2:8">
      <c r="B6765" s="834" t="str">
        <f t="shared" si="289"/>
        <v>|||</v>
      </c>
      <c r="H6765" s="835">
        <f t="shared" si="290"/>
        <v>31</v>
      </c>
    </row>
    <row r="6766" spans="2:8">
      <c r="B6766" s="834" t="str">
        <f t="shared" si="289"/>
        <v>|||</v>
      </c>
      <c r="H6766" s="835">
        <f t="shared" si="290"/>
        <v>31</v>
      </c>
    </row>
    <row r="6767" spans="2:8">
      <c r="B6767" s="834" t="str">
        <f t="shared" si="289"/>
        <v>|||</v>
      </c>
      <c r="H6767" s="835">
        <f t="shared" si="290"/>
        <v>31</v>
      </c>
    </row>
    <row r="6768" spans="2:8">
      <c r="B6768" s="834" t="str">
        <f t="shared" si="289"/>
        <v>|||</v>
      </c>
      <c r="H6768" s="835">
        <f t="shared" si="290"/>
        <v>31</v>
      </c>
    </row>
    <row r="6769" spans="2:8">
      <c r="B6769" s="834" t="str">
        <f t="shared" si="289"/>
        <v>|||</v>
      </c>
      <c r="H6769" s="835">
        <f t="shared" si="290"/>
        <v>31</v>
      </c>
    </row>
    <row r="6770" spans="2:8">
      <c r="B6770" s="834" t="str">
        <f t="shared" si="289"/>
        <v>|||</v>
      </c>
      <c r="H6770" s="835">
        <f t="shared" si="290"/>
        <v>31</v>
      </c>
    </row>
    <row r="6771" spans="2:8">
      <c r="B6771" s="834" t="str">
        <f t="shared" si="289"/>
        <v>|||</v>
      </c>
      <c r="H6771" s="835">
        <f t="shared" si="290"/>
        <v>31</v>
      </c>
    </row>
    <row r="6772" spans="2:8">
      <c r="B6772" s="834" t="str">
        <f t="shared" si="289"/>
        <v>|||</v>
      </c>
      <c r="H6772" s="835">
        <f t="shared" si="290"/>
        <v>31</v>
      </c>
    </row>
    <row r="6773" spans="2:8">
      <c r="B6773" s="834" t="str">
        <f t="shared" si="289"/>
        <v>|||</v>
      </c>
      <c r="H6773" s="835">
        <f t="shared" si="290"/>
        <v>31</v>
      </c>
    </row>
    <row r="6774" spans="2:8">
      <c r="B6774" s="834" t="str">
        <f t="shared" si="289"/>
        <v>|||</v>
      </c>
      <c r="H6774" s="835">
        <f t="shared" si="290"/>
        <v>31</v>
      </c>
    </row>
    <row r="6775" spans="2:8">
      <c r="B6775" s="834" t="str">
        <f t="shared" si="289"/>
        <v>|||</v>
      </c>
      <c r="H6775" s="835">
        <f t="shared" si="290"/>
        <v>31</v>
      </c>
    </row>
    <row r="6776" spans="2:8">
      <c r="B6776" s="834" t="str">
        <f t="shared" si="289"/>
        <v>|||</v>
      </c>
      <c r="H6776" s="835">
        <f t="shared" si="290"/>
        <v>31</v>
      </c>
    </row>
    <row r="6777" spans="2:8">
      <c r="B6777" s="834" t="str">
        <f t="shared" si="289"/>
        <v>|||</v>
      </c>
      <c r="H6777" s="835">
        <f t="shared" si="290"/>
        <v>31</v>
      </c>
    </row>
    <row r="6778" spans="2:8">
      <c r="B6778" s="834" t="str">
        <f t="shared" si="289"/>
        <v>|||</v>
      </c>
      <c r="H6778" s="835">
        <f t="shared" si="290"/>
        <v>31</v>
      </c>
    </row>
    <row r="6779" spans="2:8">
      <c r="B6779" s="834" t="str">
        <f t="shared" si="289"/>
        <v>|||</v>
      </c>
      <c r="H6779" s="835">
        <f t="shared" si="290"/>
        <v>31</v>
      </c>
    </row>
    <row r="6780" spans="2:8">
      <c r="B6780" s="834" t="str">
        <f t="shared" si="289"/>
        <v>|||</v>
      </c>
      <c r="H6780" s="835">
        <f t="shared" si="290"/>
        <v>31</v>
      </c>
    </row>
    <row r="6781" spans="2:8">
      <c r="B6781" s="834" t="str">
        <f t="shared" si="289"/>
        <v>|||</v>
      </c>
      <c r="H6781" s="835">
        <f t="shared" si="290"/>
        <v>31</v>
      </c>
    </row>
    <row r="6782" spans="2:8">
      <c r="B6782" s="834" t="str">
        <f t="shared" si="289"/>
        <v>|||</v>
      </c>
      <c r="H6782" s="835">
        <f t="shared" si="290"/>
        <v>31</v>
      </c>
    </row>
    <row r="6783" spans="2:8">
      <c r="B6783" s="834" t="str">
        <f t="shared" si="289"/>
        <v>|||</v>
      </c>
      <c r="H6783" s="835">
        <f t="shared" si="290"/>
        <v>31</v>
      </c>
    </row>
    <row r="6784" spans="2:8">
      <c r="B6784" s="834" t="str">
        <f t="shared" si="289"/>
        <v>|||</v>
      </c>
      <c r="H6784" s="835">
        <f t="shared" si="290"/>
        <v>31</v>
      </c>
    </row>
    <row r="6785" spans="2:8">
      <c r="B6785" s="834" t="str">
        <f t="shared" si="289"/>
        <v>|||</v>
      </c>
      <c r="H6785" s="835">
        <f t="shared" si="290"/>
        <v>31</v>
      </c>
    </row>
    <row r="6786" spans="2:8">
      <c r="B6786" s="834" t="str">
        <f t="shared" si="289"/>
        <v>|||</v>
      </c>
      <c r="H6786" s="835">
        <f t="shared" si="290"/>
        <v>31</v>
      </c>
    </row>
    <row r="6787" spans="2:8">
      <c r="B6787" s="834" t="str">
        <f t="shared" ref="B6787:B6850" si="291">C6787&amp;"|"&amp;D6787&amp;"|"&amp;E6787&amp;"|"&amp;F6787</f>
        <v>|||</v>
      </c>
      <c r="H6787" s="835">
        <f t="shared" si="290"/>
        <v>31</v>
      </c>
    </row>
    <row r="6788" spans="2:8">
      <c r="B6788" s="834" t="str">
        <f t="shared" si="291"/>
        <v>|||</v>
      </c>
      <c r="H6788" s="835">
        <f t="shared" ref="H6788:H6851" si="292">EOMONTH(L6788,0)</f>
        <v>31</v>
      </c>
    </row>
    <row r="6789" spans="2:8">
      <c r="B6789" s="834" t="str">
        <f t="shared" si="291"/>
        <v>|||</v>
      </c>
      <c r="H6789" s="835">
        <f t="shared" si="292"/>
        <v>31</v>
      </c>
    </row>
    <row r="6790" spans="2:8">
      <c r="B6790" s="834" t="str">
        <f t="shared" si="291"/>
        <v>|||</v>
      </c>
      <c r="H6790" s="835">
        <f t="shared" si="292"/>
        <v>31</v>
      </c>
    </row>
    <row r="6791" spans="2:8">
      <c r="B6791" s="834" t="str">
        <f t="shared" si="291"/>
        <v>|||</v>
      </c>
      <c r="H6791" s="835">
        <f t="shared" si="292"/>
        <v>31</v>
      </c>
    </row>
    <row r="6792" spans="2:8">
      <c r="B6792" s="834" t="str">
        <f t="shared" si="291"/>
        <v>|||</v>
      </c>
      <c r="H6792" s="835">
        <f t="shared" si="292"/>
        <v>31</v>
      </c>
    </row>
    <row r="6793" spans="2:8">
      <c r="B6793" s="834" t="str">
        <f t="shared" si="291"/>
        <v>|||</v>
      </c>
      <c r="H6793" s="835">
        <f t="shared" si="292"/>
        <v>31</v>
      </c>
    </row>
    <row r="6794" spans="2:8">
      <c r="B6794" s="834" t="str">
        <f t="shared" si="291"/>
        <v>|||</v>
      </c>
      <c r="H6794" s="835">
        <f t="shared" si="292"/>
        <v>31</v>
      </c>
    </row>
    <row r="6795" spans="2:8">
      <c r="B6795" s="834" t="str">
        <f t="shared" si="291"/>
        <v>|||</v>
      </c>
      <c r="H6795" s="835">
        <f t="shared" si="292"/>
        <v>31</v>
      </c>
    </row>
    <row r="6796" spans="2:8">
      <c r="B6796" s="834" t="str">
        <f t="shared" si="291"/>
        <v>|||</v>
      </c>
      <c r="H6796" s="835">
        <f t="shared" si="292"/>
        <v>31</v>
      </c>
    </row>
    <row r="6797" spans="2:8">
      <c r="B6797" s="834" t="str">
        <f t="shared" si="291"/>
        <v>|||</v>
      </c>
      <c r="H6797" s="835">
        <f t="shared" si="292"/>
        <v>31</v>
      </c>
    </row>
    <row r="6798" spans="2:8">
      <c r="B6798" s="834" t="str">
        <f t="shared" si="291"/>
        <v>|||</v>
      </c>
      <c r="H6798" s="835">
        <f t="shared" si="292"/>
        <v>31</v>
      </c>
    </row>
    <row r="6799" spans="2:8">
      <c r="B6799" s="834" t="str">
        <f t="shared" si="291"/>
        <v>|||</v>
      </c>
      <c r="H6799" s="835">
        <f t="shared" si="292"/>
        <v>31</v>
      </c>
    </row>
    <row r="6800" spans="2:8">
      <c r="B6800" s="834" t="str">
        <f t="shared" si="291"/>
        <v>|||</v>
      </c>
      <c r="H6800" s="835">
        <f t="shared" si="292"/>
        <v>31</v>
      </c>
    </row>
    <row r="6801" spans="2:8">
      <c r="B6801" s="834" t="str">
        <f t="shared" si="291"/>
        <v>|||</v>
      </c>
      <c r="H6801" s="835">
        <f t="shared" si="292"/>
        <v>31</v>
      </c>
    </row>
    <row r="6802" spans="2:8">
      <c r="B6802" s="834" t="str">
        <f t="shared" si="291"/>
        <v>|||</v>
      </c>
      <c r="H6802" s="835">
        <f t="shared" si="292"/>
        <v>31</v>
      </c>
    </row>
    <row r="6803" spans="2:8">
      <c r="B6803" s="834" t="str">
        <f t="shared" si="291"/>
        <v>|||</v>
      </c>
      <c r="H6803" s="835">
        <f t="shared" si="292"/>
        <v>31</v>
      </c>
    </row>
    <row r="6804" spans="2:8">
      <c r="B6804" s="834" t="str">
        <f t="shared" si="291"/>
        <v>|||</v>
      </c>
      <c r="H6804" s="835">
        <f t="shared" si="292"/>
        <v>31</v>
      </c>
    </row>
    <row r="6805" spans="2:8">
      <c r="B6805" s="834" t="str">
        <f t="shared" si="291"/>
        <v>|||</v>
      </c>
      <c r="H6805" s="835">
        <f t="shared" si="292"/>
        <v>31</v>
      </c>
    </row>
    <row r="6806" spans="2:8">
      <c r="B6806" s="834" t="str">
        <f t="shared" si="291"/>
        <v>|||</v>
      </c>
      <c r="H6806" s="835">
        <f t="shared" si="292"/>
        <v>31</v>
      </c>
    </row>
    <row r="6807" spans="2:8">
      <c r="B6807" s="834" t="str">
        <f t="shared" si="291"/>
        <v>|||</v>
      </c>
      <c r="H6807" s="835">
        <f t="shared" si="292"/>
        <v>31</v>
      </c>
    </row>
    <row r="6808" spans="2:8">
      <c r="B6808" s="834" t="str">
        <f t="shared" si="291"/>
        <v>|||</v>
      </c>
      <c r="H6808" s="835">
        <f t="shared" si="292"/>
        <v>31</v>
      </c>
    </row>
    <row r="6809" spans="2:8">
      <c r="B6809" s="834" t="str">
        <f t="shared" si="291"/>
        <v>|||</v>
      </c>
      <c r="H6809" s="835">
        <f t="shared" si="292"/>
        <v>31</v>
      </c>
    </row>
    <row r="6810" spans="2:8">
      <c r="B6810" s="834" t="str">
        <f t="shared" si="291"/>
        <v>|||</v>
      </c>
      <c r="H6810" s="835">
        <f t="shared" si="292"/>
        <v>31</v>
      </c>
    </row>
    <row r="6811" spans="2:8">
      <c r="B6811" s="834" t="str">
        <f t="shared" si="291"/>
        <v>|||</v>
      </c>
      <c r="H6811" s="835">
        <f t="shared" si="292"/>
        <v>31</v>
      </c>
    </row>
    <row r="6812" spans="2:8">
      <c r="B6812" s="834" t="str">
        <f t="shared" si="291"/>
        <v>|||</v>
      </c>
      <c r="H6812" s="835">
        <f t="shared" si="292"/>
        <v>31</v>
      </c>
    </row>
    <row r="6813" spans="2:8">
      <c r="B6813" s="834" t="str">
        <f t="shared" si="291"/>
        <v>|||</v>
      </c>
      <c r="H6813" s="835">
        <f t="shared" si="292"/>
        <v>31</v>
      </c>
    </row>
    <row r="6814" spans="2:8">
      <c r="B6814" s="834" t="str">
        <f t="shared" si="291"/>
        <v>|||</v>
      </c>
      <c r="H6814" s="835">
        <f t="shared" si="292"/>
        <v>31</v>
      </c>
    </row>
    <row r="6815" spans="2:8">
      <c r="B6815" s="834" t="str">
        <f t="shared" si="291"/>
        <v>|||</v>
      </c>
      <c r="H6815" s="835">
        <f t="shared" si="292"/>
        <v>31</v>
      </c>
    </row>
    <row r="6816" spans="2:8">
      <c r="B6816" s="834" t="str">
        <f t="shared" si="291"/>
        <v>|||</v>
      </c>
      <c r="H6816" s="835">
        <f t="shared" si="292"/>
        <v>31</v>
      </c>
    </row>
    <row r="6817" spans="2:8">
      <c r="B6817" s="834" t="str">
        <f t="shared" si="291"/>
        <v>|||</v>
      </c>
      <c r="H6817" s="835">
        <f t="shared" si="292"/>
        <v>31</v>
      </c>
    </row>
    <row r="6818" spans="2:8">
      <c r="B6818" s="834" t="str">
        <f t="shared" si="291"/>
        <v>|||</v>
      </c>
      <c r="H6818" s="835">
        <f t="shared" si="292"/>
        <v>31</v>
      </c>
    </row>
    <row r="6819" spans="2:8">
      <c r="B6819" s="834" t="str">
        <f t="shared" si="291"/>
        <v>|||</v>
      </c>
      <c r="H6819" s="835">
        <f t="shared" si="292"/>
        <v>31</v>
      </c>
    </row>
    <row r="6820" spans="2:8">
      <c r="B6820" s="834" t="str">
        <f t="shared" si="291"/>
        <v>|||</v>
      </c>
      <c r="H6820" s="835">
        <f t="shared" si="292"/>
        <v>31</v>
      </c>
    </row>
    <row r="6821" spans="2:8">
      <c r="B6821" s="834" t="str">
        <f t="shared" si="291"/>
        <v>|||</v>
      </c>
      <c r="H6821" s="835">
        <f t="shared" si="292"/>
        <v>31</v>
      </c>
    </row>
    <row r="6822" spans="2:8">
      <c r="B6822" s="834" t="str">
        <f t="shared" si="291"/>
        <v>|||</v>
      </c>
      <c r="H6822" s="835">
        <f t="shared" si="292"/>
        <v>31</v>
      </c>
    </row>
    <row r="6823" spans="2:8">
      <c r="B6823" s="834" t="str">
        <f t="shared" si="291"/>
        <v>|||</v>
      </c>
      <c r="H6823" s="835">
        <f t="shared" si="292"/>
        <v>31</v>
      </c>
    </row>
    <row r="6824" spans="2:8">
      <c r="B6824" s="834" t="str">
        <f t="shared" si="291"/>
        <v>|||</v>
      </c>
      <c r="H6824" s="835">
        <f t="shared" si="292"/>
        <v>31</v>
      </c>
    </row>
    <row r="6825" spans="2:8">
      <c r="B6825" s="834" t="str">
        <f t="shared" si="291"/>
        <v>|||</v>
      </c>
      <c r="H6825" s="835">
        <f t="shared" si="292"/>
        <v>31</v>
      </c>
    </row>
    <row r="6826" spans="2:8">
      <c r="B6826" s="834" t="str">
        <f t="shared" si="291"/>
        <v>|||</v>
      </c>
      <c r="H6826" s="835">
        <f t="shared" si="292"/>
        <v>31</v>
      </c>
    </row>
    <row r="6827" spans="2:8">
      <c r="B6827" s="834" t="str">
        <f t="shared" si="291"/>
        <v>|||</v>
      </c>
      <c r="H6827" s="835">
        <f t="shared" si="292"/>
        <v>31</v>
      </c>
    </row>
    <row r="6828" spans="2:8">
      <c r="B6828" s="834" t="str">
        <f t="shared" si="291"/>
        <v>|||</v>
      </c>
      <c r="H6828" s="835">
        <f t="shared" si="292"/>
        <v>31</v>
      </c>
    </row>
    <row r="6829" spans="2:8">
      <c r="B6829" s="834" t="str">
        <f t="shared" si="291"/>
        <v>|||</v>
      </c>
      <c r="H6829" s="835">
        <f t="shared" si="292"/>
        <v>31</v>
      </c>
    </row>
    <row r="6830" spans="2:8">
      <c r="B6830" s="834" t="str">
        <f t="shared" si="291"/>
        <v>|||</v>
      </c>
      <c r="H6830" s="835">
        <f t="shared" si="292"/>
        <v>31</v>
      </c>
    </row>
    <row r="6831" spans="2:8">
      <c r="B6831" s="834" t="str">
        <f t="shared" si="291"/>
        <v>|||</v>
      </c>
      <c r="H6831" s="835">
        <f t="shared" si="292"/>
        <v>31</v>
      </c>
    </row>
    <row r="6832" spans="2:8">
      <c r="B6832" s="834" t="str">
        <f t="shared" si="291"/>
        <v>|||</v>
      </c>
      <c r="H6832" s="835">
        <f t="shared" si="292"/>
        <v>31</v>
      </c>
    </row>
    <row r="6833" spans="2:8">
      <c r="B6833" s="834" t="str">
        <f t="shared" si="291"/>
        <v>|||</v>
      </c>
      <c r="H6833" s="835">
        <f t="shared" si="292"/>
        <v>31</v>
      </c>
    </row>
    <row r="6834" spans="2:8">
      <c r="B6834" s="834" t="str">
        <f t="shared" si="291"/>
        <v>|||</v>
      </c>
      <c r="H6834" s="835">
        <f t="shared" si="292"/>
        <v>31</v>
      </c>
    </row>
    <row r="6835" spans="2:8">
      <c r="B6835" s="834" t="str">
        <f t="shared" si="291"/>
        <v>|||</v>
      </c>
      <c r="H6835" s="835">
        <f t="shared" si="292"/>
        <v>31</v>
      </c>
    </row>
    <row r="6836" spans="2:8">
      <c r="B6836" s="834" t="str">
        <f t="shared" si="291"/>
        <v>|||</v>
      </c>
      <c r="H6836" s="835">
        <f t="shared" si="292"/>
        <v>31</v>
      </c>
    </row>
    <row r="6837" spans="2:8">
      <c r="B6837" s="834" t="str">
        <f t="shared" si="291"/>
        <v>|||</v>
      </c>
      <c r="H6837" s="835">
        <f t="shared" si="292"/>
        <v>31</v>
      </c>
    </row>
    <row r="6838" spans="2:8">
      <c r="B6838" s="834" t="str">
        <f t="shared" si="291"/>
        <v>|||</v>
      </c>
      <c r="H6838" s="835">
        <f t="shared" si="292"/>
        <v>31</v>
      </c>
    </row>
    <row r="6839" spans="2:8">
      <c r="B6839" s="834" t="str">
        <f t="shared" si="291"/>
        <v>|||</v>
      </c>
      <c r="H6839" s="835">
        <f t="shared" si="292"/>
        <v>31</v>
      </c>
    </row>
    <row r="6840" spans="2:8">
      <c r="B6840" s="834" t="str">
        <f t="shared" si="291"/>
        <v>|||</v>
      </c>
      <c r="H6840" s="835">
        <f t="shared" si="292"/>
        <v>31</v>
      </c>
    </row>
    <row r="6841" spans="2:8">
      <c r="B6841" s="834" t="str">
        <f t="shared" si="291"/>
        <v>|||</v>
      </c>
      <c r="H6841" s="835">
        <f t="shared" si="292"/>
        <v>31</v>
      </c>
    </row>
    <row r="6842" spans="2:8">
      <c r="B6842" s="834" t="str">
        <f t="shared" si="291"/>
        <v>|||</v>
      </c>
      <c r="H6842" s="835">
        <f t="shared" si="292"/>
        <v>31</v>
      </c>
    </row>
    <row r="6843" spans="2:8">
      <c r="B6843" s="834" t="str">
        <f t="shared" si="291"/>
        <v>|||</v>
      </c>
      <c r="H6843" s="835">
        <f t="shared" si="292"/>
        <v>31</v>
      </c>
    </row>
    <row r="6844" spans="2:8">
      <c r="B6844" s="834" t="str">
        <f t="shared" si="291"/>
        <v>|||</v>
      </c>
      <c r="H6844" s="835">
        <f t="shared" si="292"/>
        <v>31</v>
      </c>
    </row>
    <row r="6845" spans="2:8">
      <c r="B6845" s="834" t="str">
        <f t="shared" si="291"/>
        <v>|||</v>
      </c>
      <c r="H6845" s="835">
        <f t="shared" si="292"/>
        <v>31</v>
      </c>
    </row>
    <row r="6846" spans="2:8">
      <c r="B6846" s="834" t="str">
        <f t="shared" si="291"/>
        <v>|||</v>
      </c>
      <c r="H6846" s="835">
        <f t="shared" si="292"/>
        <v>31</v>
      </c>
    </row>
    <row r="6847" spans="2:8">
      <c r="B6847" s="834" t="str">
        <f t="shared" si="291"/>
        <v>|||</v>
      </c>
      <c r="H6847" s="835">
        <f t="shared" si="292"/>
        <v>31</v>
      </c>
    </row>
    <row r="6848" spans="2:8">
      <c r="B6848" s="834" t="str">
        <f t="shared" si="291"/>
        <v>|||</v>
      </c>
      <c r="H6848" s="835">
        <f t="shared" si="292"/>
        <v>31</v>
      </c>
    </row>
    <row r="6849" spans="2:8">
      <c r="B6849" s="834" t="str">
        <f t="shared" si="291"/>
        <v>|||</v>
      </c>
      <c r="H6849" s="835">
        <f t="shared" si="292"/>
        <v>31</v>
      </c>
    </row>
    <row r="6850" spans="2:8">
      <c r="B6850" s="834" t="str">
        <f t="shared" si="291"/>
        <v>|||</v>
      </c>
      <c r="H6850" s="835">
        <f t="shared" si="292"/>
        <v>31</v>
      </c>
    </row>
    <row r="6851" spans="2:8">
      <c r="B6851" s="834" t="str">
        <f t="shared" ref="B6851:B6914" si="293">C6851&amp;"|"&amp;D6851&amp;"|"&amp;E6851&amp;"|"&amp;F6851</f>
        <v>|||</v>
      </c>
      <c r="H6851" s="835">
        <f t="shared" si="292"/>
        <v>31</v>
      </c>
    </row>
    <row r="6852" spans="2:8">
      <c r="B6852" s="834" t="str">
        <f t="shared" si="293"/>
        <v>|||</v>
      </c>
      <c r="H6852" s="835">
        <f t="shared" ref="H6852:H6915" si="294">EOMONTH(L6852,0)</f>
        <v>31</v>
      </c>
    </row>
    <row r="6853" spans="2:8">
      <c r="B6853" s="834" t="str">
        <f t="shared" si="293"/>
        <v>|||</v>
      </c>
      <c r="H6853" s="835">
        <f t="shared" si="294"/>
        <v>31</v>
      </c>
    </row>
    <row r="6854" spans="2:8">
      <c r="B6854" s="834" t="str">
        <f t="shared" si="293"/>
        <v>|||</v>
      </c>
      <c r="H6854" s="835">
        <f t="shared" si="294"/>
        <v>31</v>
      </c>
    </row>
    <row r="6855" spans="2:8">
      <c r="B6855" s="834" t="str">
        <f t="shared" si="293"/>
        <v>|||</v>
      </c>
      <c r="H6855" s="835">
        <f t="shared" si="294"/>
        <v>31</v>
      </c>
    </row>
    <row r="6856" spans="2:8">
      <c r="B6856" s="834" t="str">
        <f t="shared" si="293"/>
        <v>|||</v>
      </c>
      <c r="H6856" s="835">
        <f t="shared" si="294"/>
        <v>31</v>
      </c>
    </row>
    <row r="6857" spans="2:8">
      <c r="B6857" s="834" t="str">
        <f t="shared" si="293"/>
        <v>|||</v>
      </c>
      <c r="H6857" s="835">
        <f t="shared" si="294"/>
        <v>31</v>
      </c>
    </row>
    <row r="6858" spans="2:8">
      <c r="B6858" s="834" t="str">
        <f t="shared" si="293"/>
        <v>|||</v>
      </c>
      <c r="H6858" s="835">
        <f t="shared" si="294"/>
        <v>31</v>
      </c>
    </row>
    <row r="6859" spans="2:8">
      <c r="B6859" s="834" t="str">
        <f t="shared" si="293"/>
        <v>|||</v>
      </c>
      <c r="H6859" s="835">
        <f t="shared" si="294"/>
        <v>31</v>
      </c>
    </row>
    <row r="6860" spans="2:8">
      <c r="B6860" s="834" t="str">
        <f t="shared" si="293"/>
        <v>|||</v>
      </c>
      <c r="H6860" s="835">
        <f t="shared" si="294"/>
        <v>31</v>
      </c>
    </row>
    <row r="6861" spans="2:8">
      <c r="B6861" s="834" t="str">
        <f t="shared" si="293"/>
        <v>|||</v>
      </c>
      <c r="H6861" s="835">
        <f t="shared" si="294"/>
        <v>31</v>
      </c>
    </row>
    <row r="6862" spans="2:8">
      <c r="B6862" s="834" t="str">
        <f t="shared" si="293"/>
        <v>|||</v>
      </c>
      <c r="H6862" s="835">
        <f t="shared" si="294"/>
        <v>31</v>
      </c>
    </row>
    <row r="6863" spans="2:8">
      <c r="B6863" s="834" t="str">
        <f t="shared" si="293"/>
        <v>|||</v>
      </c>
      <c r="H6863" s="835">
        <f t="shared" si="294"/>
        <v>31</v>
      </c>
    </row>
    <row r="6864" spans="2:8">
      <c r="B6864" s="834" t="str">
        <f t="shared" si="293"/>
        <v>|||</v>
      </c>
      <c r="H6864" s="835">
        <f t="shared" si="294"/>
        <v>31</v>
      </c>
    </row>
    <row r="6865" spans="2:8">
      <c r="B6865" s="834" t="str">
        <f t="shared" si="293"/>
        <v>|||</v>
      </c>
      <c r="H6865" s="835">
        <f t="shared" si="294"/>
        <v>31</v>
      </c>
    </row>
    <row r="6866" spans="2:8">
      <c r="B6866" s="834" t="str">
        <f t="shared" si="293"/>
        <v>|||</v>
      </c>
      <c r="H6866" s="835">
        <f t="shared" si="294"/>
        <v>31</v>
      </c>
    </row>
    <row r="6867" spans="2:8">
      <c r="B6867" s="834" t="str">
        <f t="shared" si="293"/>
        <v>|||</v>
      </c>
      <c r="H6867" s="835">
        <f t="shared" si="294"/>
        <v>31</v>
      </c>
    </row>
    <row r="6868" spans="2:8">
      <c r="B6868" s="834" t="str">
        <f t="shared" si="293"/>
        <v>|||</v>
      </c>
      <c r="H6868" s="835">
        <f t="shared" si="294"/>
        <v>31</v>
      </c>
    </row>
    <row r="6869" spans="2:8">
      <c r="B6869" s="834" t="str">
        <f t="shared" si="293"/>
        <v>|||</v>
      </c>
      <c r="H6869" s="835">
        <f t="shared" si="294"/>
        <v>31</v>
      </c>
    </row>
    <row r="6870" spans="2:8">
      <c r="B6870" s="834" t="str">
        <f t="shared" si="293"/>
        <v>|||</v>
      </c>
      <c r="H6870" s="835">
        <f t="shared" si="294"/>
        <v>31</v>
      </c>
    </row>
    <row r="6871" spans="2:8">
      <c r="B6871" s="834" t="str">
        <f t="shared" si="293"/>
        <v>|||</v>
      </c>
      <c r="H6871" s="835">
        <f t="shared" si="294"/>
        <v>31</v>
      </c>
    </row>
    <row r="6872" spans="2:8">
      <c r="B6872" s="834" t="str">
        <f t="shared" si="293"/>
        <v>|||</v>
      </c>
      <c r="H6872" s="835">
        <f t="shared" si="294"/>
        <v>31</v>
      </c>
    </row>
    <row r="6873" spans="2:8">
      <c r="B6873" s="834" t="str">
        <f t="shared" si="293"/>
        <v>|||</v>
      </c>
      <c r="H6873" s="835">
        <f t="shared" si="294"/>
        <v>31</v>
      </c>
    </row>
    <row r="6874" spans="2:8">
      <c r="B6874" s="834" t="str">
        <f t="shared" si="293"/>
        <v>|||</v>
      </c>
      <c r="H6874" s="835">
        <f t="shared" si="294"/>
        <v>31</v>
      </c>
    </row>
    <row r="6875" spans="2:8">
      <c r="B6875" s="834" t="str">
        <f t="shared" si="293"/>
        <v>|||</v>
      </c>
      <c r="H6875" s="835">
        <f t="shared" si="294"/>
        <v>31</v>
      </c>
    </row>
    <row r="6876" spans="2:8">
      <c r="B6876" s="834" t="str">
        <f t="shared" si="293"/>
        <v>|||</v>
      </c>
      <c r="H6876" s="835">
        <f t="shared" si="294"/>
        <v>31</v>
      </c>
    </row>
    <row r="6877" spans="2:8">
      <c r="B6877" s="834" t="str">
        <f t="shared" si="293"/>
        <v>|||</v>
      </c>
      <c r="H6877" s="835">
        <f t="shared" si="294"/>
        <v>31</v>
      </c>
    </row>
    <row r="6878" spans="2:8">
      <c r="B6878" s="834" t="str">
        <f t="shared" si="293"/>
        <v>|||</v>
      </c>
      <c r="H6878" s="835">
        <f t="shared" si="294"/>
        <v>31</v>
      </c>
    </row>
    <row r="6879" spans="2:8">
      <c r="B6879" s="834" t="str">
        <f t="shared" si="293"/>
        <v>|||</v>
      </c>
      <c r="H6879" s="835">
        <f t="shared" si="294"/>
        <v>31</v>
      </c>
    </row>
    <row r="6880" spans="2:8">
      <c r="B6880" s="834" t="str">
        <f t="shared" si="293"/>
        <v>|||</v>
      </c>
      <c r="H6880" s="835">
        <f t="shared" si="294"/>
        <v>31</v>
      </c>
    </row>
    <row r="6881" spans="2:8">
      <c r="B6881" s="834" t="str">
        <f t="shared" si="293"/>
        <v>|||</v>
      </c>
      <c r="H6881" s="835">
        <f t="shared" si="294"/>
        <v>31</v>
      </c>
    </row>
    <row r="6882" spans="2:8">
      <c r="B6882" s="834" t="str">
        <f t="shared" si="293"/>
        <v>|||</v>
      </c>
      <c r="H6882" s="835">
        <f t="shared" si="294"/>
        <v>31</v>
      </c>
    </row>
    <row r="6883" spans="2:8">
      <c r="B6883" s="834" t="str">
        <f t="shared" si="293"/>
        <v>|||</v>
      </c>
      <c r="H6883" s="835">
        <f t="shared" si="294"/>
        <v>31</v>
      </c>
    </row>
    <row r="6884" spans="2:8">
      <c r="B6884" s="834" t="str">
        <f t="shared" si="293"/>
        <v>|||</v>
      </c>
      <c r="H6884" s="835">
        <f t="shared" si="294"/>
        <v>31</v>
      </c>
    </row>
    <row r="6885" spans="2:8">
      <c r="B6885" s="834" t="str">
        <f t="shared" si="293"/>
        <v>|||</v>
      </c>
      <c r="H6885" s="835">
        <f t="shared" si="294"/>
        <v>31</v>
      </c>
    </row>
    <row r="6886" spans="2:8">
      <c r="B6886" s="834" t="str">
        <f t="shared" si="293"/>
        <v>|||</v>
      </c>
      <c r="H6886" s="835">
        <f t="shared" si="294"/>
        <v>31</v>
      </c>
    </row>
    <row r="6887" spans="2:8">
      <c r="B6887" s="834" t="str">
        <f t="shared" si="293"/>
        <v>|||</v>
      </c>
      <c r="H6887" s="835">
        <f t="shared" si="294"/>
        <v>31</v>
      </c>
    </row>
    <row r="6888" spans="2:8">
      <c r="B6888" s="834" t="str">
        <f t="shared" si="293"/>
        <v>|||</v>
      </c>
      <c r="H6888" s="835">
        <f t="shared" si="294"/>
        <v>31</v>
      </c>
    </row>
    <row r="6889" spans="2:8">
      <c r="B6889" s="834" t="str">
        <f t="shared" si="293"/>
        <v>|||</v>
      </c>
      <c r="H6889" s="835">
        <f t="shared" si="294"/>
        <v>31</v>
      </c>
    </row>
    <row r="6890" spans="2:8">
      <c r="B6890" s="834" t="str">
        <f t="shared" si="293"/>
        <v>|||</v>
      </c>
      <c r="H6890" s="835">
        <f t="shared" si="294"/>
        <v>31</v>
      </c>
    </row>
    <row r="6891" spans="2:8">
      <c r="B6891" s="834" t="str">
        <f t="shared" si="293"/>
        <v>|||</v>
      </c>
      <c r="H6891" s="835">
        <f t="shared" si="294"/>
        <v>31</v>
      </c>
    </row>
    <row r="6892" spans="2:8">
      <c r="B6892" s="834" t="str">
        <f t="shared" si="293"/>
        <v>|||</v>
      </c>
      <c r="H6892" s="835">
        <f t="shared" si="294"/>
        <v>31</v>
      </c>
    </row>
    <row r="6893" spans="2:8">
      <c r="B6893" s="834" t="str">
        <f t="shared" si="293"/>
        <v>|||</v>
      </c>
      <c r="H6893" s="835">
        <f t="shared" si="294"/>
        <v>31</v>
      </c>
    </row>
    <row r="6894" spans="2:8">
      <c r="B6894" s="834" t="str">
        <f t="shared" si="293"/>
        <v>|||</v>
      </c>
      <c r="H6894" s="835">
        <f t="shared" si="294"/>
        <v>31</v>
      </c>
    </row>
    <row r="6895" spans="2:8">
      <c r="B6895" s="834" t="str">
        <f t="shared" si="293"/>
        <v>|||</v>
      </c>
      <c r="H6895" s="835">
        <f t="shared" si="294"/>
        <v>31</v>
      </c>
    </row>
    <row r="6896" spans="2:8">
      <c r="B6896" s="834" t="str">
        <f t="shared" si="293"/>
        <v>|||</v>
      </c>
      <c r="H6896" s="835">
        <f t="shared" si="294"/>
        <v>31</v>
      </c>
    </row>
    <row r="6897" spans="2:8">
      <c r="B6897" s="834" t="str">
        <f t="shared" si="293"/>
        <v>|||</v>
      </c>
      <c r="H6897" s="835">
        <f t="shared" si="294"/>
        <v>31</v>
      </c>
    </row>
    <row r="6898" spans="2:8">
      <c r="B6898" s="834" t="str">
        <f t="shared" si="293"/>
        <v>|||</v>
      </c>
      <c r="H6898" s="835">
        <f t="shared" si="294"/>
        <v>31</v>
      </c>
    </row>
    <row r="6899" spans="2:8">
      <c r="B6899" s="834" t="str">
        <f t="shared" si="293"/>
        <v>|||</v>
      </c>
      <c r="H6899" s="835">
        <f t="shared" si="294"/>
        <v>31</v>
      </c>
    </row>
    <row r="6900" spans="2:8">
      <c r="B6900" s="834" t="str">
        <f t="shared" si="293"/>
        <v>|||</v>
      </c>
      <c r="H6900" s="835">
        <f t="shared" si="294"/>
        <v>31</v>
      </c>
    </row>
    <row r="6901" spans="2:8">
      <c r="B6901" s="834" t="str">
        <f t="shared" si="293"/>
        <v>|||</v>
      </c>
      <c r="H6901" s="835">
        <f t="shared" si="294"/>
        <v>31</v>
      </c>
    </row>
    <row r="6902" spans="2:8">
      <c r="B6902" s="834" t="str">
        <f t="shared" si="293"/>
        <v>|||</v>
      </c>
      <c r="H6902" s="835">
        <f t="shared" si="294"/>
        <v>31</v>
      </c>
    </row>
    <row r="6903" spans="2:8">
      <c r="B6903" s="834" t="str">
        <f t="shared" si="293"/>
        <v>|||</v>
      </c>
      <c r="H6903" s="835">
        <f t="shared" si="294"/>
        <v>31</v>
      </c>
    </row>
    <row r="6904" spans="2:8">
      <c r="B6904" s="834" t="str">
        <f t="shared" si="293"/>
        <v>|||</v>
      </c>
      <c r="H6904" s="835">
        <f t="shared" si="294"/>
        <v>31</v>
      </c>
    </row>
    <row r="6905" spans="2:8">
      <c r="B6905" s="834" t="str">
        <f t="shared" si="293"/>
        <v>|||</v>
      </c>
      <c r="H6905" s="835">
        <f t="shared" si="294"/>
        <v>31</v>
      </c>
    </row>
    <row r="6906" spans="2:8">
      <c r="B6906" s="834" t="str">
        <f t="shared" si="293"/>
        <v>|||</v>
      </c>
      <c r="H6906" s="835">
        <f t="shared" si="294"/>
        <v>31</v>
      </c>
    </row>
    <row r="6907" spans="2:8">
      <c r="B6907" s="834" t="str">
        <f t="shared" si="293"/>
        <v>|||</v>
      </c>
      <c r="H6907" s="835">
        <f t="shared" si="294"/>
        <v>31</v>
      </c>
    </row>
    <row r="6908" spans="2:8">
      <c r="B6908" s="834" t="str">
        <f t="shared" si="293"/>
        <v>|||</v>
      </c>
      <c r="H6908" s="835">
        <f t="shared" si="294"/>
        <v>31</v>
      </c>
    </row>
    <row r="6909" spans="2:8">
      <c r="B6909" s="834" t="str">
        <f t="shared" si="293"/>
        <v>|||</v>
      </c>
      <c r="H6909" s="835">
        <f t="shared" si="294"/>
        <v>31</v>
      </c>
    </row>
    <row r="6910" spans="2:8">
      <c r="B6910" s="834" t="str">
        <f t="shared" si="293"/>
        <v>|||</v>
      </c>
      <c r="H6910" s="835">
        <f t="shared" si="294"/>
        <v>31</v>
      </c>
    </row>
    <row r="6911" spans="2:8">
      <c r="B6911" s="834" t="str">
        <f t="shared" si="293"/>
        <v>|||</v>
      </c>
      <c r="H6911" s="835">
        <f t="shared" si="294"/>
        <v>31</v>
      </c>
    </row>
    <row r="6912" spans="2:8">
      <c r="B6912" s="834" t="str">
        <f t="shared" si="293"/>
        <v>|||</v>
      </c>
      <c r="H6912" s="835">
        <f t="shared" si="294"/>
        <v>31</v>
      </c>
    </row>
    <row r="6913" spans="2:8">
      <c r="B6913" s="834" t="str">
        <f t="shared" si="293"/>
        <v>|||</v>
      </c>
      <c r="H6913" s="835">
        <f t="shared" si="294"/>
        <v>31</v>
      </c>
    </row>
    <row r="6914" spans="2:8">
      <c r="B6914" s="834" t="str">
        <f t="shared" si="293"/>
        <v>|||</v>
      </c>
      <c r="H6914" s="835">
        <f t="shared" si="294"/>
        <v>31</v>
      </c>
    </row>
    <row r="6915" spans="2:8">
      <c r="B6915" s="834" t="str">
        <f t="shared" ref="B6915:B6978" si="295">C6915&amp;"|"&amp;D6915&amp;"|"&amp;E6915&amp;"|"&amp;F6915</f>
        <v>|||</v>
      </c>
      <c r="H6915" s="835">
        <f t="shared" si="294"/>
        <v>31</v>
      </c>
    </row>
    <row r="6916" spans="2:8">
      <c r="B6916" s="834" t="str">
        <f t="shared" si="295"/>
        <v>|||</v>
      </c>
      <c r="H6916" s="835">
        <f t="shared" ref="H6916:H6979" si="296">EOMONTH(L6916,0)</f>
        <v>31</v>
      </c>
    </row>
    <row r="6917" spans="2:8">
      <c r="B6917" s="834" t="str">
        <f t="shared" si="295"/>
        <v>|||</v>
      </c>
      <c r="H6917" s="835">
        <f t="shared" si="296"/>
        <v>31</v>
      </c>
    </row>
    <row r="6918" spans="2:8">
      <c r="B6918" s="834" t="str">
        <f t="shared" si="295"/>
        <v>|||</v>
      </c>
      <c r="H6918" s="835">
        <f t="shared" si="296"/>
        <v>31</v>
      </c>
    </row>
    <row r="6919" spans="2:8">
      <c r="B6919" s="834" t="str">
        <f t="shared" si="295"/>
        <v>|||</v>
      </c>
      <c r="H6919" s="835">
        <f t="shared" si="296"/>
        <v>31</v>
      </c>
    </row>
    <row r="6920" spans="2:8">
      <c r="B6920" s="834" t="str">
        <f t="shared" si="295"/>
        <v>|||</v>
      </c>
      <c r="H6920" s="835">
        <f t="shared" si="296"/>
        <v>31</v>
      </c>
    </row>
    <row r="6921" spans="2:8">
      <c r="B6921" s="834" t="str">
        <f t="shared" si="295"/>
        <v>|||</v>
      </c>
      <c r="H6921" s="835">
        <f t="shared" si="296"/>
        <v>31</v>
      </c>
    </row>
    <row r="6922" spans="2:8">
      <c r="B6922" s="834" t="str">
        <f t="shared" si="295"/>
        <v>|||</v>
      </c>
      <c r="H6922" s="835">
        <f t="shared" si="296"/>
        <v>31</v>
      </c>
    </row>
    <row r="6923" spans="2:8">
      <c r="B6923" s="834" t="str">
        <f t="shared" si="295"/>
        <v>|||</v>
      </c>
      <c r="H6923" s="835">
        <f t="shared" si="296"/>
        <v>31</v>
      </c>
    </row>
    <row r="6924" spans="2:8">
      <c r="B6924" s="834" t="str">
        <f t="shared" si="295"/>
        <v>|||</v>
      </c>
      <c r="H6924" s="835">
        <f t="shared" si="296"/>
        <v>31</v>
      </c>
    </row>
    <row r="6925" spans="2:8">
      <c r="B6925" s="834" t="str">
        <f t="shared" si="295"/>
        <v>|||</v>
      </c>
      <c r="H6925" s="835">
        <f t="shared" si="296"/>
        <v>31</v>
      </c>
    </row>
    <row r="6926" spans="2:8">
      <c r="B6926" s="834" t="str">
        <f t="shared" si="295"/>
        <v>|||</v>
      </c>
      <c r="H6926" s="835">
        <f t="shared" si="296"/>
        <v>31</v>
      </c>
    </row>
    <row r="6927" spans="2:8">
      <c r="B6927" s="834" t="str">
        <f t="shared" si="295"/>
        <v>|||</v>
      </c>
      <c r="H6927" s="835">
        <f t="shared" si="296"/>
        <v>31</v>
      </c>
    </row>
    <row r="6928" spans="2:8">
      <c r="B6928" s="834" t="str">
        <f t="shared" si="295"/>
        <v>|||</v>
      </c>
      <c r="H6928" s="835">
        <f t="shared" si="296"/>
        <v>31</v>
      </c>
    </row>
    <row r="6929" spans="2:8">
      <c r="B6929" s="834" t="str">
        <f t="shared" si="295"/>
        <v>|||</v>
      </c>
      <c r="H6929" s="835">
        <f t="shared" si="296"/>
        <v>31</v>
      </c>
    </row>
    <row r="6930" spans="2:8">
      <c r="B6930" s="834" t="str">
        <f t="shared" si="295"/>
        <v>|||</v>
      </c>
      <c r="H6930" s="835">
        <f t="shared" si="296"/>
        <v>31</v>
      </c>
    </row>
    <row r="6931" spans="2:8">
      <c r="B6931" s="834" t="str">
        <f t="shared" si="295"/>
        <v>|||</v>
      </c>
      <c r="H6931" s="835">
        <f t="shared" si="296"/>
        <v>31</v>
      </c>
    </row>
    <row r="6932" spans="2:8">
      <c r="B6932" s="834" t="str">
        <f t="shared" si="295"/>
        <v>|||</v>
      </c>
      <c r="H6932" s="835">
        <f t="shared" si="296"/>
        <v>31</v>
      </c>
    </row>
    <row r="6933" spans="2:8">
      <c r="B6933" s="834" t="str">
        <f t="shared" si="295"/>
        <v>|||</v>
      </c>
      <c r="H6933" s="835">
        <f t="shared" si="296"/>
        <v>31</v>
      </c>
    </row>
    <row r="6934" spans="2:8">
      <c r="B6934" s="834" t="str">
        <f t="shared" si="295"/>
        <v>|||</v>
      </c>
      <c r="H6934" s="835">
        <f t="shared" si="296"/>
        <v>31</v>
      </c>
    </row>
    <row r="6935" spans="2:8">
      <c r="B6935" s="834" t="str">
        <f t="shared" si="295"/>
        <v>|||</v>
      </c>
      <c r="H6935" s="835">
        <f t="shared" si="296"/>
        <v>31</v>
      </c>
    </row>
    <row r="6936" spans="2:8">
      <c r="B6936" s="834" t="str">
        <f t="shared" si="295"/>
        <v>|||</v>
      </c>
      <c r="H6936" s="835">
        <f t="shared" si="296"/>
        <v>31</v>
      </c>
    </row>
    <row r="6937" spans="2:8">
      <c r="B6937" s="834" t="str">
        <f t="shared" si="295"/>
        <v>|||</v>
      </c>
      <c r="H6937" s="835">
        <f t="shared" si="296"/>
        <v>31</v>
      </c>
    </row>
    <row r="6938" spans="2:8">
      <c r="B6938" s="834" t="str">
        <f t="shared" si="295"/>
        <v>|||</v>
      </c>
      <c r="H6938" s="835">
        <f t="shared" si="296"/>
        <v>31</v>
      </c>
    </row>
    <row r="6939" spans="2:8">
      <c r="B6939" s="834" t="str">
        <f t="shared" si="295"/>
        <v>|||</v>
      </c>
      <c r="H6939" s="835">
        <f t="shared" si="296"/>
        <v>31</v>
      </c>
    </row>
    <row r="6940" spans="2:8">
      <c r="B6940" s="834" t="str">
        <f t="shared" si="295"/>
        <v>|||</v>
      </c>
      <c r="H6940" s="835">
        <f t="shared" si="296"/>
        <v>31</v>
      </c>
    </row>
    <row r="6941" spans="2:8">
      <c r="B6941" s="834" t="str">
        <f t="shared" si="295"/>
        <v>|||</v>
      </c>
      <c r="H6941" s="835">
        <f t="shared" si="296"/>
        <v>31</v>
      </c>
    </row>
    <row r="6942" spans="2:8">
      <c r="B6942" s="834" t="str">
        <f t="shared" si="295"/>
        <v>|||</v>
      </c>
      <c r="H6942" s="835">
        <f t="shared" si="296"/>
        <v>31</v>
      </c>
    </row>
    <row r="6943" spans="2:8">
      <c r="B6943" s="834" t="str">
        <f t="shared" si="295"/>
        <v>|||</v>
      </c>
      <c r="H6943" s="835">
        <f t="shared" si="296"/>
        <v>31</v>
      </c>
    </row>
    <row r="6944" spans="2:8">
      <c r="B6944" s="834" t="str">
        <f t="shared" si="295"/>
        <v>|||</v>
      </c>
      <c r="H6944" s="835">
        <f t="shared" si="296"/>
        <v>31</v>
      </c>
    </row>
    <row r="6945" spans="2:8">
      <c r="B6945" s="834" t="str">
        <f t="shared" si="295"/>
        <v>|||</v>
      </c>
      <c r="H6945" s="835">
        <f t="shared" si="296"/>
        <v>31</v>
      </c>
    </row>
    <row r="6946" spans="2:8">
      <c r="B6946" s="834" t="str">
        <f t="shared" si="295"/>
        <v>|||</v>
      </c>
      <c r="H6946" s="835">
        <f t="shared" si="296"/>
        <v>31</v>
      </c>
    </row>
    <row r="6947" spans="2:8">
      <c r="B6947" s="834" t="str">
        <f t="shared" si="295"/>
        <v>|||</v>
      </c>
      <c r="H6947" s="835">
        <f t="shared" si="296"/>
        <v>31</v>
      </c>
    </row>
    <row r="6948" spans="2:8">
      <c r="B6948" s="834" t="str">
        <f t="shared" si="295"/>
        <v>|||</v>
      </c>
      <c r="H6948" s="835">
        <f t="shared" si="296"/>
        <v>31</v>
      </c>
    </row>
    <row r="6949" spans="2:8">
      <c r="B6949" s="834" t="str">
        <f t="shared" si="295"/>
        <v>|||</v>
      </c>
      <c r="H6949" s="835">
        <f t="shared" si="296"/>
        <v>31</v>
      </c>
    </row>
    <row r="6950" spans="2:8">
      <c r="B6950" s="834" t="str">
        <f t="shared" si="295"/>
        <v>|||</v>
      </c>
      <c r="H6950" s="835">
        <f t="shared" si="296"/>
        <v>31</v>
      </c>
    </row>
    <row r="6951" spans="2:8">
      <c r="B6951" s="834" t="str">
        <f t="shared" si="295"/>
        <v>|||</v>
      </c>
      <c r="H6951" s="835">
        <f t="shared" si="296"/>
        <v>31</v>
      </c>
    </row>
    <row r="6952" spans="2:8">
      <c r="B6952" s="834" t="str">
        <f t="shared" si="295"/>
        <v>|||</v>
      </c>
      <c r="H6952" s="835">
        <f t="shared" si="296"/>
        <v>31</v>
      </c>
    </row>
    <row r="6953" spans="2:8">
      <c r="B6953" s="834" t="str">
        <f t="shared" si="295"/>
        <v>|||</v>
      </c>
      <c r="H6953" s="835">
        <f t="shared" si="296"/>
        <v>31</v>
      </c>
    </row>
    <row r="6954" spans="2:8">
      <c r="B6954" s="834" t="str">
        <f t="shared" si="295"/>
        <v>|||</v>
      </c>
      <c r="H6954" s="835">
        <f t="shared" si="296"/>
        <v>31</v>
      </c>
    </row>
    <row r="6955" spans="2:8">
      <c r="B6955" s="834" t="str">
        <f t="shared" si="295"/>
        <v>|||</v>
      </c>
      <c r="H6955" s="835">
        <f t="shared" si="296"/>
        <v>31</v>
      </c>
    </row>
    <row r="6956" spans="2:8">
      <c r="B6956" s="834" t="str">
        <f t="shared" si="295"/>
        <v>|||</v>
      </c>
      <c r="H6956" s="835">
        <f t="shared" si="296"/>
        <v>31</v>
      </c>
    </row>
    <row r="6957" spans="2:8">
      <c r="B6957" s="834" t="str">
        <f t="shared" si="295"/>
        <v>|||</v>
      </c>
      <c r="H6957" s="835">
        <f t="shared" si="296"/>
        <v>31</v>
      </c>
    </row>
    <row r="6958" spans="2:8">
      <c r="B6958" s="834" t="str">
        <f t="shared" si="295"/>
        <v>|||</v>
      </c>
      <c r="H6958" s="835">
        <f t="shared" si="296"/>
        <v>31</v>
      </c>
    </row>
    <row r="6959" spans="2:8">
      <c r="B6959" s="834" t="str">
        <f t="shared" si="295"/>
        <v>|||</v>
      </c>
      <c r="H6959" s="835">
        <f t="shared" si="296"/>
        <v>31</v>
      </c>
    </row>
    <row r="6960" spans="2:8">
      <c r="B6960" s="834" t="str">
        <f t="shared" si="295"/>
        <v>|||</v>
      </c>
      <c r="H6960" s="835">
        <f t="shared" si="296"/>
        <v>31</v>
      </c>
    </row>
    <row r="6961" spans="2:8">
      <c r="B6961" s="834" t="str">
        <f t="shared" si="295"/>
        <v>|||</v>
      </c>
      <c r="H6961" s="835">
        <f t="shared" si="296"/>
        <v>31</v>
      </c>
    </row>
    <row r="6962" spans="2:8">
      <c r="B6962" s="834" t="str">
        <f t="shared" si="295"/>
        <v>|||</v>
      </c>
      <c r="H6962" s="835">
        <f t="shared" si="296"/>
        <v>31</v>
      </c>
    </row>
    <row r="6963" spans="2:8">
      <c r="B6963" s="834" t="str">
        <f t="shared" si="295"/>
        <v>|||</v>
      </c>
      <c r="H6963" s="835">
        <f t="shared" si="296"/>
        <v>31</v>
      </c>
    </row>
    <row r="6964" spans="2:8">
      <c r="B6964" s="834" t="str">
        <f t="shared" si="295"/>
        <v>|||</v>
      </c>
      <c r="H6964" s="835">
        <f t="shared" si="296"/>
        <v>31</v>
      </c>
    </row>
    <row r="6965" spans="2:8">
      <c r="B6965" s="834" t="str">
        <f t="shared" si="295"/>
        <v>|||</v>
      </c>
      <c r="H6965" s="835">
        <f t="shared" si="296"/>
        <v>31</v>
      </c>
    </row>
    <row r="6966" spans="2:8">
      <c r="B6966" s="834" t="str">
        <f t="shared" si="295"/>
        <v>|||</v>
      </c>
      <c r="H6966" s="835">
        <f t="shared" si="296"/>
        <v>31</v>
      </c>
    </row>
    <row r="6967" spans="2:8">
      <c r="B6967" s="834" t="str">
        <f t="shared" si="295"/>
        <v>|||</v>
      </c>
      <c r="H6967" s="835">
        <f t="shared" si="296"/>
        <v>31</v>
      </c>
    </row>
    <row r="6968" spans="2:8">
      <c r="B6968" s="834" t="str">
        <f t="shared" si="295"/>
        <v>|||</v>
      </c>
      <c r="H6968" s="835">
        <f t="shared" si="296"/>
        <v>31</v>
      </c>
    </row>
    <row r="6969" spans="2:8">
      <c r="B6969" s="834" t="str">
        <f t="shared" si="295"/>
        <v>|||</v>
      </c>
      <c r="H6969" s="835">
        <f t="shared" si="296"/>
        <v>31</v>
      </c>
    </row>
    <row r="6970" spans="2:8">
      <c r="B6970" s="834" t="str">
        <f t="shared" si="295"/>
        <v>|||</v>
      </c>
      <c r="H6970" s="835">
        <f t="shared" si="296"/>
        <v>31</v>
      </c>
    </row>
    <row r="6971" spans="2:8">
      <c r="B6971" s="834" t="str">
        <f t="shared" si="295"/>
        <v>|||</v>
      </c>
      <c r="H6971" s="835">
        <f t="shared" si="296"/>
        <v>31</v>
      </c>
    </row>
    <row r="6972" spans="2:8">
      <c r="B6972" s="834" t="str">
        <f t="shared" si="295"/>
        <v>|||</v>
      </c>
      <c r="H6972" s="835">
        <f t="shared" si="296"/>
        <v>31</v>
      </c>
    </row>
    <row r="6973" spans="2:8">
      <c r="B6973" s="834" t="str">
        <f t="shared" si="295"/>
        <v>|||</v>
      </c>
      <c r="H6973" s="835">
        <f t="shared" si="296"/>
        <v>31</v>
      </c>
    </row>
    <row r="6974" spans="2:8">
      <c r="B6974" s="834" t="str">
        <f t="shared" si="295"/>
        <v>|||</v>
      </c>
      <c r="H6974" s="835">
        <f t="shared" si="296"/>
        <v>31</v>
      </c>
    </row>
    <row r="6975" spans="2:8">
      <c r="B6975" s="834" t="str">
        <f t="shared" si="295"/>
        <v>|||</v>
      </c>
      <c r="H6975" s="835">
        <f t="shared" si="296"/>
        <v>31</v>
      </c>
    </row>
    <row r="6976" spans="2:8">
      <c r="B6976" s="834" t="str">
        <f t="shared" si="295"/>
        <v>|||</v>
      </c>
      <c r="H6976" s="835">
        <f t="shared" si="296"/>
        <v>31</v>
      </c>
    </row>
    <row r="6977" spans="2:8">
      <c r="B6977" s="834" t="str">
        <f t="shared" si="295"/>
        <v>|||</v>
      </c>
      <c r="H6977" s="835">
        <f t="shared" si="296"/>
        <v>31</v>
      </c>
    </row>
    <row r="6978" spans="2:8">
      <c r="B6978" s="834" t="str">
        <f t="shared" si="295"/>
        <v>|||</v>
      </c>
      <c r="H6978" s="835">
        <f t="shared" si="296"/>
        <v>31</v>
      </c>
    </row>
    <row r="6979" spans="2:8">
      <c r="B6979" s="834" t="str">
        <f t="shared" ref="B6979:B7042" si="297">C6979&amp;"|"&amp;D6979&amp;"|"&amp;E6979&amp;"|"&amp;F6979</f>
        <v>|||</v>
      </c>
      <c r="H6979" s="835">
        <f t="shared" si="296"/>
        <v>31</v>
      </c>
    </row>
    <row r="6980" spans="2:8">
      <c r="B6980" s="834" t="str">
        <f t="shared" si="297"/>
        <v>|||</v>
      </c>
      <c r="H6980" s="835">
        <f t="shared" ref="H6980:H7043" si="298">EOMONTH(L6980,0)</f>
        <v>31</v>
      </c>
    </row>
    <row r="6981" spans="2:8">
      <c r="B6981" s="834" t="str">
        <f t="shared" si="297"/>
        <v>|||</v>
      </c>
      <c r="H6981" s="835">
        <f t="shared" si="298"/>
        <v>31</v>
      </c>
    </row>
    <row r="6982" spans="2:8">
      <c r="B6982" s="834" t="str">
        <f t="shared" si="297"/>
        <v>|||</v>
      </c>
      <c r="H6982" s="835">
        <f t="shared" si="298"/>
        <v>31</v>
      </c>
    </row>
    <row r="6983" spans="2:8">
      <c r="B6983" s="834" t="str">
        <f t="shared" si="297"/>
        <v>|||</v>
      </c>
      <c r="H6983" s="835">
        <f t="shared" si="298"/>
        <v>31</v>
      </c>
    </row>
    <row r="6984" spans="2:8">
      <c r="B6984" s="834" t="str">
        <f t="shared" si="297"/>
        <v>|||</v>
      </c>
      <c r="H6984" s="835">
        <f t="shared" si="298"/>
        <v>31</v>
      </c>
    </row>
    <row r="6985" spans="2:8">
      <c r="B6985" s="834" t="str">
        <f t="shared" si="297"/>
        <v>|||</v>
      </c>
      <c r="H6985" s="835">
        <f t="shared" si="298"/>
        <v>31</v>
      </c>
    </row>
    <row r="6986" spans="2:8">
      <c r="B6986" s="834" t="str">
        <f t="shared" si="297"/>
        <v>|||</v>
      </c>
      <c r="H6986" s="835">
        <f t="shared" si="298"/>
        <v>31</v>
      </c>
    </row>
    <row r="6987" spans="2:8">
      <c r="B6987" s="834" t="str">
        <f t="shared" si="297"/>
        <v>|||</v>
      </c>
      <c r="H6987" s="835">
        <f t="shared" si="298"/>
        <v>31</v>
      </c>
    </row>
    <row r="6988" spans="2:8">
      <c r="B6988" s="834" t="str">
        <f t="shared" si="297"/>
        <v>|||</v>
      </c>
      <c r="H6988" s="835">
        <f t="shared" si="298"/>
        <v>31</v>
      </c>
    </row>
    <row r="6989" spans="2:8">
      <c r="B6989" s="834" t="str">
        <f t="shared" si="297"/>
        <v>|||</v>
      </c>
      <c r="H6989" s="835">
        <f t="shared" si="298"/>
        <v>31</v>
      </c>
    </row>
    <row r="6990" spans="2:8">
      <c r="B6990" s="834" t="str">
        <f t="shared" si="297"/>
        <v>|||</v>
      </c>
      <c r="H6990" s="835">
        <f t="shared" si="298"/>
        <v>31</v>
      </c>
    </row>
    <row r="6991" spans="2:8">
      <c r="B6991" s="834" t="str">
        <f t="shared" si="297"/>
        <v>|||</v>
      </c>
      <c r="H6991" s="835">
        <f t="shared" si="298"/>
        <v>31</v>
      </c>
    </row>
    <row r="6992" spans="2:8">
      <c r="B6992" s="834" t="str">
        <f t="shared" si="297"/>
        <v>|||</v>
      </c>
      <c r="H6992" s="835">
        <f t="shared" si="298"/>
        <v>31</v>
      </c>
    </row>
    <row r="6993" spans="2:8">
      <c r="B6993" s="834" t="str">
        <f t="shared" si="297"/>
        <v>|||</v>
      </c>
      <c r="H6993" s="835">
        <f t="shared" si="298"/>
        <v>31</v>
      </c>
    </row>
    <row r="6994" spans="2:8">
      <c r="B6994" s="834" t="str">
        <f t="shared" si="297"/>
        <v>|||</v>
      </c>
      <c r="H6994" s="835">
        <f t="shared" si="298"/>
        <v>31</v>
      </c>
    </row>
    <row r="6995" spans="2:8">
      <c r="B6995" s="834" t="str">
        <f t="shared" si="297"/>
        <v>|||</v>
      </c>
      <c r="H6995" s="835">
        <f t="shared" si="298"/>
        <v>31</v>
      </c>
    </row>
    <row r="6996" spans="2:8">
      <c r="B6996" s="834" t="str">
        <f t="shared" si="297"/>
        <v>|||</v>
      </c>
      <c r="H6996" s="835">
        <f t="shared" si="298"/>
        <v>31</v>
      </c>
    </row>
    <row r="6997" spans="2:8">
      <c r="B6997" s="834" t="str">
        <f t="shared" si="297"/>
        <v>|||</v>
      </c>
      <c r="H6997" s="835">
        <f t="shared" si="298"/>
        <v>31</v>
      </c>
    </row>
    <row r="6998" spans="2:8">
      <c r="B6998" s="834" t="str">
        <f t="shared" si="297"/>
        <v>|||</v>
      </c>
      <c r="H6998" s="835">
        <f t="shared" si="298"/>
        <v>31</v>
      </c>
    </row>
    <row r="6999" spans="2:8">
      <c r="B6999" s="834" t="str">
        <f t="shared" si="297"/>
        <v>|||</v>
      </c>
      <c r="H6999" s="835">
        <f t="shared" si="298"/>
        <v>31</v>
      </c>
    </row>
    <row r="7000" spans="2:8">
      <c r="B7000" s="834" t="str">
        <f t="shared" si="297"/>
        <v>|||</v>
      </c>
      <c r="H7000" s="835">
        <f t="shared" si="298"/>
        <v>31</v>
      </c>
    </row>
    <row r="7001" spans="2:8">
      <c r="B7001" s="834" t="str">
        <f t="shared" si="297"/>
        <v>|||</v>
      </c>
      <c r="H7001" s="835">
        <f t="shared" si="298"/>
        <v>31</v>
      </c>
    </row>
    <row r="7002" spans="2:8">
      <c r="B7002" s="834" t="str">
        <f t="shared" si="297"/>
        <v>|||</v>
      </c>
      <c r="H7002" s="835">
        <f t="shared" si="298"/>
        <v>31</v>
      </c>
    </row>
    <row r="7003" spans="2:8">
      <c r="B7003" s="834" t="str">
        <f t="shared" si="297"/>
        <v>|||</v>
      </c>
      <c r="H7003" s="835">
        <f t="shared" si="298"/>
        <v>31</v>
      </c>
    </row>
    <row r="7004" spans="2:8">
      <c r="B7004" s="834" t="str">
        <f t="shared" si="297"/>
        <v>|||</v>
      </c>
      <c r="H7004" s="835">
        <f t="shared" si="298"/>
        <v>31</v>
      </c>
    </row>
    <row r="7005" spans="2:8">
      <c r="B7005" s="834" t="str">
        <f t="shared" si="297"/>
        <v>|||</v>
      </c>
      <c r="H7005" s="835">
        <f t="shared" si="298"/>
        <v>31</v>
      </c>
    </row>
    <row r="7006" spans="2:8">
      <c r="B7006" s="834" t="str">
        <f t="shared" si="297"/>
        <v>|||</v>
      </c>
      <c r="H7006" s="835">
        <f t="shared" si="298"/>
        <v>31</v>
      </c>
    </row>
    <row r="7007" spans="2:8">
      <c r="B7007" s="834" t="str">
        <f t="shared" si="297"/>
        <v>|||</v>
      </c>
      <c r="H7007" s="835">
        <f t="shared" si="298"/>
        <v>31</v>
      </c>
    </row>
    <row r="7008" spans="2:8">
      <c r="B7008" s="834" t="str">
        <f t="shared" si="297"/>
        <v>|||</v>
      </c>
      <c r="H7008" s="835">
        <f t="shared" si="298"/>
        <v>31</v>
      </c>
    </row>
    <row r="7009" spans="2:8">
      <c r="B7009" s="834" t="str">
        <f t="shared" si="297"/>
        <v>|||</v>
      </c>
      <c r="H7009" s="835">
        <f t="shared" si="298"/>
        <v>31</v>
      </c>
    </row>
    <row r="7010" spans="2:8">
      <c r="B7010" s="834" t="str">
        <f t="shared" si="297"/>
        <v>|||</v>
      </c>
      <c r="H7010" s="835">
        <f t="shared" si="298"/>
        <v>31</v>
      </c>
    </row>
    <row r="7011" spans="2:8">
      <c r="B7011" s="834" t="str">
        <f t="shared" si="297"/>
        <v>|||</v>
      </c>
      <c r="H7011" s="835">
        <f t="shared" si="298"/>
        <v>31</v>
      </c>
    </row>
    <row r="7012" spans="2:8">
      <c r="B7012" s="834" t="str">
        <f t="shared" si="297"/>
        <v>|||</v>
      </c>
      <c r="H7012" s="835">
        <f t="shared" si="298"/>
        <v>31</v>
      </c>
    </row>
    <row r="7013" spans="2:8">
      <c r="B7013" s="834" t="str">
        <f t="shared" si="297"/>
        <v>|||</v>
      </c>
      <c r="H7013" s="835">
        <f t="shared" si="298"/>
        <v>31</v>
      </c>
    </row>
    <row r="7014" spans="2:8">
      <c r="B7014" s="834" t="str">
        <f t="shared" si="297"/>
        <v>|||</v>
      </c>
      <c r="H7014" s="835">
        <f t="shared" si="298"/>
        <v>31</v>
      </c>
    </row>
    <row r="7015" spans="2:8">
      <c r="B7015" s="834" t="str">
        <f t="shared" si="297"/>
        <v>|||</v>
      </c>
      <c r="H7015" s="835">
        <f t="shared" si="298"/>
        <v>31</v>
      </c>
    </row>
    <row r="7016" spans="2:8">
      <c r="B7016" s="834" t="str">
        <f t="shared" si="297"/>
        <v>|||</v>
      </c>
      <c r="H7016" s="835">
        <f t="shared" si="298"/>
        <v>31</v>
      </c>
    </row>
    <row r="7017" spans="2:8">
      <c r="B7017" s="834" t="str">
        <f t="shared" si="297"/>
        <v>|||</v>
      </c>
      <c r="H7017" s="835">
        <f t="shared" si="298"/>
        <v>31</v>
      </c>
    </row>
    <row r="7018" spans="2:8">
      <c r="B7018" s="834" t="str">
        <f t="shared" si="297"/>
        <v>|||</v>
      </c>
      <c r="H7018" s="835">
        <f t="shared" si="298"/>
        <v>31</v>
      </c>
    </row>
    <row r="7019" spans="2:8">
      <c r="B7019" s="834" t="str">
        <f t="shared" si="297"/>
        <v>|||</v>
      </c>
      <c r="H7019" s="835">
        <f t="shared" si="298"/>
        <v>31</v>
      </c>
    </row>
    <row r="7020" spans="2:8">
      <c r="B7020" s="834" t="str">
        <f t="shared" si="297"/>
        <v>|||</v>
      </c>
      <c r="H7020" s="835">
        <f t="shared" si="298"/>
        <v>31</v>
      </c>
    </row>
    <row r="7021" spans="2:8">
      <c r="B7021" s="834" t="str">
        <f t="shared" si="297"/>
        <v>|||</v>
      </c>
      <c r="H7021" s="835">
        <f t="shared" si="298"/>
        <v>31</v>
      </c>
    </row>
    <row r="7022" spans="2:8">
      <c r="B7022" s="834" t="str">
        <f t="shared" si="297"/>
        <v>|||</v>
      </c>
      <c r="H7022" s="835">
        <f t="shared" si="298"/>
        <v>31</v>
      </c>
    </row>
    <row r="7023" spans="2:8">
      <c r="B7023" s="834" t="str">
        <f t="shared" si="297"/>
        <v>|||</v>
      </c>
      <c r="H7023" s="835">
        <f t="shared" si="298"/>
        <v>31</v>
      </c>
    </row>
    <row r="7024" spans="2:8">
      <c r="B7024" s="834" t="str">
        <f t="shared" si="297"/>
        <v>|||</v>
      </c>
      <c r="H7024" s="835">
        <f t="shared" si="298"/>
        <v>31</v>
      </c>
    </row>
    <row r="7025" spans="2:8">
      <c r="B7025" s="834" t="str">
        <f t="shared" si="297"/>
        <v>|||</v>
      </c>
      <c r="H7025" s="835">
        <f t="shared" si="298"/>
        <v>31</v>
      </c>
    </row>
    <row r="7026" spans="2:8">
      <c r="B7026" s="834" t="str">
        <f t="shared" si="297"/>
        <v>|||</v>
      </c>
      <c r="H7026" s="835">
        <f t="shared" si="298"/>
        <v>31</v>
      </c>
    </row>
    <row r="7027" spans="2:8">
      <c r="B7027" s="834" t="str">
        <f t="shared" si="297"/>
        <v>|||</v>
      </c>
      <c r="H7027" s="835">
        <f t="shared" si="298"/>
        <v>31</v>
      </c>
    </row>
    <row r="7028" spans="2:8">
      <c r="B7028" s="834" t="str">
        <f t="shared" si="297"/>
        <v>|||</v>
      </c>
      <c r="H7028" s="835">
        <f t="shared" si="298"/>
        <v>31</v>
      </c>
    </row>
    <row r="7029" spans="2:8">
      <c r="B7029" s="834" t="str">
        <f t="shared" si="297"/>
        <v>|||</v>
      </c>
      <c r="H7029" s="835">
        <f t="shared" si="298"/>
        <v>31</v>
      </c>
    </row>
    <row r="7030" spans="2:8">
      <c r="B7030" s="834" t="str">
        <f t="shared" si="297"/>
        <v>|||</v>
      </c>
      <c r="H7030" s="835">
        <f t="shared" si="298"/>
        <v>31</v>
      </c>
    </row>
    <row r="7031" spans="2:8">
      <c r="B7031" s="834" t="str">
        <f t="shared" si="297"/>
        <v>|||</v>
      </c>
      <c r="H7031" s="835">
        <f t="shared" si="298"/>
        <v>31</v>
      </c>
    </row>
    <row r="7032" spans="2:8">
      <c r="B7032" s="834" t="str">
        <f t="shared" si="297"/>
        <v>|||</v>
      </c>
      <c r="H7032" s="835">
        <f t="shared" si="298"/>
        <v>31</v>
      </c>
    </row>
    <row r="7033" spans="2:8">
      <c r="B7033" s="834" t="str">
        <f t="shared" si="297"/>
        <v>|||</v>
      </c>
      <c r="H7033" s="835">
        <f t="shared" si="298"/>
        <v>31</v>
      </c>
    </row>
    <row r="7034" spans="2:8">
      <c r="B7034" s="834" t="str">
        <f t="shared" si="297"/>
        <v>|||</v>
      </c>
      <c r="H7034" s="835">
        <f t="shared" si="298"/>
        <v>31</v>
      </c>
    </row>
    <row r="7035" spans="2:8">
      <c r="B7035" s="834" t="str">
        <f t="shared" si="297"/>
        <v>|||</v>
      </c>
      <c r="H7035" s="835">
        <f t="shared" si="298"/>
        <v>31</v>
      </c>
    </row>
    <row r="7036" spans="2:8">
      <c r="B7036" s="834" t="str">
        <f t="shared" si="297"/>
        <v>|||</v>
      </c>
      <c r="H7036" s="835">
        <f t="shared" si="298"/>
        <v>31</v>
      </c>
    </row>
    <row r="7037" spans="2:8">
      <c r="B7037" s="834" t="str">
        <f t="shared" si="297"/>
        <v>|||</v>
      </c>
      <c r="H7037" s="835">
        <f t="shared" si="298"/>
        <v>31</v>
      </c>
    </row>
    <row r="7038" spans="2:8">
      <c r="B7038" s="834" t="str">
        <f t="shared" si="297"/>
        <v>|||</v>
      </c>
      <c r="H7038" s="835">
        <f t="shared" si="298"/>
        <v>31</v>
      </c>
    </row>
    <row r="7039" spans="2:8">
      <c r="B7039" s="834" t="str">
        <f t="shared" si="297"/>
        <v>|||</v>
      </c>
      <c r="H7039" s="835">
        <f t="shared" si="298"/>
        <v>31</v>
      </c>
    </row>
    <row r="7040" spans="2:8">
      <c r="B7040" s="834" t="str">
        <f t="shared" si="297"/>
        <v>|||</v>
      </c>
      <c r="H7040" s="835">
        <f t="shared" si="298"/>
        <v>31</v>
      </c>
    </row>
    <row r="7041" spans="2:8">
      <c r="B7041" s="834" t="str">
        <f t="shared" si="297"/>
        <v>|||</v>
      </c>
      <c r="H7041" s="835">
        <f t="shared" si="298"/>
        <v>31</v>
      </c>
    </row>
    <row r="7042" spans="2:8">
      <c r="B7042" s="834" t="str">
        <f t="shared" si="297"/>
        <v>|||</v>
      </c>
      <c r="H7042" s="835">
        <f t="shared" si="298"/>
        <v>31</v>
      </c>
    </row>
    <row r="7043" spans="2:8">
      <c r="B7043" s="834" t="str">
        <f t="shared" ref="B7043:B7106" si="299">C7043&amp;"|"&amp;D7043&amp;"|"&amp;E7043&amp;"|"&amp;F7043</f>
        <v>|||</v>
      </c>
      <c r="H7043" s="835">
        <f t="shared" si="298"/>
        <v>31</v>
      </c>
    </row>
    <row r="7044" spans="2:8">
      <c r="B7044" s="834" t="str">
        <f t="shared" si="299"/>
        <v>|||</v>
      </c>
      <c r="H7044" s="835">
        <f t="shared" ref="H7044:H7107" si="300">EOMONTH(L7044,0)</f>
        <v>31</v>
      </c>
    </row>
    <row r="7045" spans="2:8">
      <c r="B7045" s="834" t="str">
        <f t="shared" si="299"/>
        <v>|||</v>
      </c>
      <c r="H7045" s="835">
        <f t="shared" si="300"/>
        <v>31</v>
      </c>
    </row>
    <row r="7046" spans="2:8">
      <c r="B7046" s="834" t="str">
        <f t="shared" si="299"/>
        <v>|||</v>
      </c>
      <c r="H7046" s="835">
        <f t="shared" si="300"/>
        <v>31</v>
      </c>
    </row>
    <row r="7047" spans="2:8">
      <c r="B7047" s="834" t="str">
        <f t="shared" si="299"/>
        <v>|||</v>
      </c>
      <c r="H7047" s="835">
        <f t="shared" si="300"/>
        <v>31</v>
      </c>
    </row>
    <row r="7048" spans="2:8">
      <c r="B7048" s="834" t="str">
        <f t="shared" si="299"/>
        <v>|||</v>
      </c>
      <c r="H7048" s="835">
        <f t="shared" si="300"/>
        <v>31</v>
      </c>
    </row>
    <row r="7049" spans="2:8">
      <c r="B7049" s="834" t="str">
        <f t="shared" si="299"/>
        <v>|||</v>
      </c>
      <c r="H7049" s="835">
        <f t="shared" si="300"/>
        <v>31</v>
      </c>
    </row>
    <row r="7050" spans="2:8">
      <c r="B7050" s="834" t="str">
        <f t="shared" si="299"/>
        <v>|||</v>
      </c>
      <c r="H7050" s="835">
        <f t="shared" si="300"/>
        <v>31</v>
      </c>
    </row>
    <row r="7051" spans="2:8">
      <c r="B7051" s="834" t="str">
        <f t="shared" si="299"/>
        <v>|||</v>
      </c>
      <c r="H7051" s="835">
        <f t="shared" si="300"/>
        <v>31</v>
      </c>
    </row>
    <row r="7052" spans="2:8">
      <c r="B7052" s="834" t="str">
        <f t="shared" si="299"/>
        <v>|||</v>
      </c>
      <c r="H7052" s="835">
        <f t="shared" si="300"/>
        <v>31</v>
      </c>
    </row>
    <row r="7053" spans="2:8">
      <c r="B7053" s="834" t="str">
        <f t="shared" si="299"/>
        <v>|||</v>
      </c>
      <c r="H7053" s="835">
        <f t="shared" si="300"/>
        <v>31</v>
      </c>
    </row>
    <row r="7054" spans="2:8">
      <c r="B7054" s="834" t="str">
        <f t="shared" si="299"/>
        <v>|||</v>
      </c>
      <c r="H7054" s="835">
        <f t="shared" si="300"/>
        <v>31</v>
      </c>
    </row>
    <row r="7055" spans="2:8">
      <c r="B7055" s="834" t="str">
        <f t="shared" si="299"/>
        <v>|||</v>
      </c>
      <c r="H7055" s="835">
        <f t="shared" si="300"/>
        <v>31</v>
      </c>
    </row>
    <row r="7056" spans="2:8">
      <c r="B7056" s="834" t="str">
        <f t="shared" si="299"/>
        <v>|||</v>
      </c>
      <c r="H7056" s="835">
        <f t="shared" si="300"/>
        <v>31</v>
      </c>
    </row>
    <row r="7057" spans="2:8">
      <c r="B7057" s="834" t="str">
        <f t="shared" si="299"/>
        <v>|||</v>
      </c>
      <c r="H7057" s="835">
        <f t="shared" si="300"/>
        <v>31</v>
      </c>
    </row>
    <row r="7058" spans="2:8">
      <c r="B7058" s="834" t="str">
        <f t="shared" si="299"/>
        <v>|||</v>
      </c>
      <c r="H7058" s="835">
        <f t="shared" si="300"/>
        <v>31</v>
      </c>
    </row>
    <row r="7059" spans="2:8">
      <c r="B7059" s="834" t="str">
        <f t="shared" si="299"/>
        <v>|||</v>
      </c>
      <c r="H7059" s="835">
        <f t="shared" si="300"/>
        <v>31</v>
      </c>
    </row>
    <row r="7060" spans="2:8">
      <c r="B7060" s="834" t="str">
        <f t="shared" si="299"/>
        <v>|||</v>
      </c>
      <c r="H7060" s="835">
        <f t="shared" si="300"/>
        <v>31</v>
      </c>
    </row>
    <row r="7061" spans="2:8">
      <c r="B7061" s="834" t="str">
        <f t="shared" si="299"/>
        <v>|||</v>
      </c>
      <c r="H7061" s="835">
        <f t="shared" si="300"/>
        <v>31</v>
      </c>
    </row>
    <row r="7062" spans="2:8">
      <c r="B7062" s="834" t="str">
        <f t="shared" si="299"/>
        <v>|||</v>
      </c>
      <c r="H7062" s="835">
        <f t="shared" si="300"/>
        <v>31</v>
      </c>
    </row>
    <row r="7063" spans="2:8">
      <c r="B7063" s="834" t="str">
        <f t="shared" si="299"/>
        <v>|||</v>
      </c>
      <c r="H7063" s="835">
        <f t="shared" si="300"/>
        <v>31</v>
      </c>
    </row>
    <row r="7064" spans="2:8">
      <c r="B7064" s="834" t="str">
        <f t="shared" si="299"/>
        <v>|||</v>
      </c>
      <c r="H7064" s="835">
        <f t="shared" si="300"/>
        <v>31</v>
      </c>
    </row>
    <row r="7065" spans="2:8">
      <c r="B7065" s="834" t="str">
        <f t="shared" si="299"/>
        <v>|||</v>
      </c>
      <c r="H7065" s="835">
        <f t="shared" si="300"/>
        <v>31</v>
      </c>
    </row>
    <row r="7066" spans="2:8">
      <c r="B7066" s="834" t="str">
        <f t="shared" si="299"/>
        <v>|||</v>
      </c>
      <c r="H7066" s="835">
        <f t="shared" si="300"/>
        <v>31</v>
      </c>
    </row>
    <row r="7067" spans="2:8">
      <c r="B7067" s="834" t="str">
        <f t="shared" si="299"/>
        <v>|||</v>
      </c>
      <c r="H7067" s="835">
        <f t="shared" si="300"/>
        <v>31</v>
      </c>
    </row>
    <row r="7068" spans="2:8">
      <c r="B7068" s="834" t="str">
        <f t="shared" si="299"/>
        <v>|||</v>
      </c>
      <c r="H7068" s="835">
        <f t="shared" si="300"/>
        <v>31</v>
      </c>
    </row>
    <row r="7069" spans="2:8">
      <c r="B7069" s="834" t="str">
        <f t="shared" si="299"/>
        <v>|||</v>
      </c>
      <c r="H7069" s="835">
        <f t="shared" si="300"/>
        <v>31</v>
      </c>
    </row>
    <row r="7070" spans="2:8">
      <c r="B7070" s="834" t="str">
        <f t="shared" si="299"/>
        <v>|||</v>
      </c>
      <c r="H7070" s="835">
        <f t="shared" si="300"/>
        <v>31</v>
      </c>
    </row>
    <row r="7071" spans="2:8">
      <c r="B7071" s="834" t="str">
        <f t="shared" si="299"/>
        <v>|||</v>
      </c>
      <c r="H7071" s="835">
        <f t="shared" si="300"/>
        <v>31</v>
      </c>
    </row>
    <row r="7072" spans="2:8">
      <c r="B7072" s="834" t="str">
        <f t="shared" si="299"/>
        <v>|||</v>
      </c>
      <c r="H7072" s="835">
        <f t="shared" si="300"/>
        <v>31</v>
      </c>
    </row>
    <row r="7073" spans="2:8">
      <c r="B7073" s="834" t="str">
        <f t="shared" si="299"/>
        <v>|||</v>
      </c>
      <c r="H7073" s="835">
        <f t="shared" si="300"/>
        <v>31</v>
      </c>
    </row>
    <row r="7074" spans="2:8">
      <c r="B7074" s="834" t="str">
        <f t="shared" si="299"/>
        <v>|||</v>
      </c>
      <c r="H7074" s="835">
        <f t="shared" si="300"/>
        <v>31</v>
      </c>
    </row>
    <row r="7075" spans="2:8">
      <c r="B7075" s="834" t="str">
        <f t="shared" si="299"/>
        <v>|||</v>
      </c>
      <c r="H7075" s="835">
        <f t="shared" si="300"/>
        <v>31</v>
      </c>
    </row>
    <row r="7076" spans="2:8">
      <c r="B7076" s="834" t="str">
        <f t="shared" si="299"/>
        <v>|||</v>
      </c>
      <c r="H7076" s="835">
        <f t="shared" si="300"/>
        <v>31</v>
      </c>
    </row>
    <row r="7077" spans="2:8">
      <c r="B7077" s="834" t="str">
        <f t="shared" si="299"/>
        <v>|||</v>
      </c>
      <c r="H7077" s="835">
        <f t="shared" si="300"/>
        <v>31</v>
      </c>
    </row>
    <row r="7078" spans="2:8">
      <c r="B7078" s="834" t="str">
        <f t="shared" si="299"/>
        <v>|||</v>
      </c>
      <c r="H7078" s="835">
        <f t="shared" si="300"/>
        <v>31</v>
      </c>
    </row>
    <row r="7079" spans="2:8">
      <c r="B7079" s="834" t="str">
        <f t="shared" si="299"/>
        <v>|||</v>
      </c>
      <c r="H7079" s="835">
        <f t="shared" si="300"/>
        <v>31</v>
      </c>
    </row>
    <row r="7080" spans="2:8">
      <c r="B7080" s="834" t="str">
        <f t="shared" si="299"/>
        <v>|||</v>
      </c>
      <c r="H7080" s="835">
        <f t="shared" si="300"/>
        <v>31</v>
      </c>
    </row>
    <row r="7081" spans="2:8">
      <c r="B7081" s="834" t="str">
        <f t="shared" si="299"/>
        <v>|||</v>
      </c>
      <c r="H7081" s="835">
        <f t="shared" si="300"/>
        <v>31</v>
      </c>
    </row>
    <row r="7082" spans="2:8">
      <c r="B7082" s="834" t="str">
        <f t="shared" si="299"/>
        <v>|||</v>
      </c>
      <c r="H7082" s="835">
        <f t="shared" si="300"/>
        <v>31</v>
      </c>
    </row>
    <row r="7083" spans="2:8">
      <c r="B7083" s="834" t="str">
        <f t="shared" si="299"/>
        <v>|||</v>
      </c>
      <c r="H7083" s="835">
        <f t="shared" si="300"/>
        <v>31</v>
      </c>
    </row>
    <row r="7084" spans="2:8">
      <c r="B7084" s="834" t="str">
        <f t="shared" si="299"/>
        <v>|||</v>
      </c>
      <c r="H7084" s="835">
        <f t="shared" si="300"/>
        <v>31</v>
      </c>
    </row>
    <row r="7085" spans="2:8">
      <c r="B7085" s="834" t="str">
        <f t="shared" si="299"/>
        <v>|||</v>
      </c>
      <c r="H7085" s="835">
        <f t="shared" si="300"/>
        <v>31</v>
      </c>
    </row>
    <row r="7086" spans="2:8">
      <c r="B7086" s="834" t="str">
        <f t="shared" si="299"/>
        <v>|||</v>
      </c>
      <c r="H7086" s="835">
        <f t="shared" si="300"/>
        <v>31</v>
      </c>
    </row>
    <row r="7087" spans="2:8">
      <c r="B7087" s="834" t="str">
        <f t="shared" si="299"/>
        <v>|||</v>
      </c>
      <c r="H7087" s="835">
        <f t="shared" si="300"/>
        <v>31</v>
      </c>
    </row>
    <row r="7088" spans="2:8">
      <c r="B7088" s="834" t="str">
        <f t="shared" si="299"/>
        <v>|||</v>
      </c>
      <c r="H7088" s="835">
        <f t="shared" si="300"/>
        <v>31</v>
      </c>
    </row>
    <row r="7089" spans="2:8">
      <c r="B7089" s="834" t="str">
        <f t="shared" si="299"/>
        <v>|||</v>
      </c>
      <c r="H7089" s="835">
        <f t="shared" si="300"/>
        <v>31</v>
      </c>
    </row>
    <row r="7090" spans="2:8">
      <c r="B7090" s="834" t="str">
        <f t="shared" si="299"/>
        <v>|||</v>
      </c>
      <c r="H7090" s="835">
        <f t="shared" si="300"/>
        <v>31</v>
      </c>
    </row>
    <row r="7091" spans="2:8">
      <c r="B7091" s="834" t="str">
        <f t="shared" si="299"/>
        <v>|||</v>
      </c>
      <c r="H7091" s="835">
        <f t="shared" si="300"/>
        <v>31</v>
      </c>
    </row>
    <row r="7092" spans="2:8">
      <c r="B7092" s="834" t="str">
        <f t="shared" si="299"/>
        <v>|||</v>
      </c>
      <c r="H7092" s="835">
        <f t="shared" si="300"/>
        <v>31</v>
      </c>
    </row>
    <row r="7093" spans="2:8">
      <c r="B7093" s="834" t="str">
        <f t="shared" si="299"/>
        <v>|||</v>
      </c>
      <c r="H7093" s="835">
        <f t="shared" si="300"/>
        <v>31</v>
      </c>
    </row>
    <row r="7094" spans="2:8">
      <c r="B7094" s="834" t="str">
        <f t="shared" si="299"/>
        <v>|||</v>
      </c>
      <c r="H7094" s="835">
        <f t="shared" si="300"/>
        <v>31</v>
      </c>
    </row>
    <row r="7095" spans="2:8">
      <c r="B7095" s="834" t="str">
        <f t="shared" si="299"/>
        <v>|||</v>
      </c>
      <c r="H7095" s="835">
        <f t="shared" si="300"/>
        <v>31</v>
      </c>
    </row>
    <row r="7096" spans="2:8">
      <c r="B7096" s="834" t="str">
        <f t="shared" si="299"/>
        <v>|||</v>
      </c>
      <c r="H7096" s="835">
        <f t="shared" si="300"/>
        <v>31</v>
      </c>
    </row>
    <row r="7097" spans="2:8">
      <c r="B7097" s="834" t="str">
        <f t="shared" si="299"/>
        <v>|||</v>
      </c>
      <c r="H7097" s="835">
        <f t="shared" si="300"/>
        <v>31</v>
      </c>
    </row>
    <row r="7098" spans="2:8">
      <c r="B7098" s="834" t="str">
        <f t="shared" si="299"/>
        <v>|||</v>
      </c>
      <c r="H7098" s="835">
        <f t="shared" si="300"/>
        <v>31</v>
      </c>
    </row>
    <row r="7099" spans="2:8">
      <c r="B7099" s="834" t="str">
        <f t="shared" si="299"/>
        <v>|||</v>
      </c>
      <c r="H7099" s="835">
        <f t="shared" si="300"/>
        <v>31</v>
      </c>
    </row>
    <row r="7100" spans="2:8">
      <c r="B7100" s="834" t="str">
        <f t="shared" si="299"/>
        <v>|||</v>
      </c>
      <c r="H7100" s="835">
        <f t="shared" si="300"/>
        <v>31</v>
      </c>
    </row>
    <row r="7101" spans="2:8">
      <c r="B7101" s="834" t="str">
        <f t="shared" si="299"/>
        <v>|||</v>
      </c>
      <c r="H7101" s="835">
        <f t="shared" si="300"/>
        <v>31</v>
      </c>
    </row>
    <row r="7102" spans="2:8">
      <c r="B7102" s="834" t="str">
        <f t="shared" si="299"/>
        <v>|||</v>
      </c>
      <c r="H7102" s="835">
        <f t="shared" si="300"/>
        <v>31</v>
      </c>
    </row>
    <row r="7103" spans="2:8">
      <c r="B7103" s="834" t="str">
        <f t="shared" si="299"/>
        <v>|||</v>
      </c>
      <c r="H7103" s="835">
        <f t="shared" si="300"/>
        <v>31</v>
      </c>
    </row>
    <row r="7104" spans="2:8">
      <c r="B7104" s="834" t="str">
        <f t="shared" si="299"/>
        <v>|||</v>
      </c>
      <c r="H7104" s="835">
        <f t="shared" si="300"/>
        <v>31</v>
      </c>
    </row>
    <row r="7105" spans="2:8">
      <c r="B7105" s="834" t="str">
        <f t="shared" si="299"/>
        <v>|||</v>
      </c>
      <c r="H7105" s="835">
        <f t="shared" si="300"/>
        <v>31</v>
      </c>
    </row>
    <row r="7106" spans="2:8">
      <c r="B7106" s="834" t="str">
        <f t="shared" si="299"/>
        <v>|||</v>
      </c>
      <c r="H7106" s="835">
        <f t="shared" si="300"/>
        <v>31</v>
      </c>
    </row>
    <row r="7107" spans="2:8">
      <c r="B7107" s="834" t="str">
        <f t="shared" ref="B7107:B7170" si="301">C7107&amp;"|"&amp;D7107&amp;"|"&amp;E7107&amp;"|"&amp;F7107</f>
        <v>|||</v>
      </c>
      <c r="H7107" s="835">
        <f t="shared" si="300"/>
        <v>31</v>
      </c>
    </row>
    <row r="7108" spans="2:8">
      <c r="B7108" s="834" t="str">
        <f t="shared" si="301"/>
        <v>|||</v>
      </c>
      <c r="H7108" s="835">
        <f t="shared" ref="H7108:H7171" si="302">EOMONTH(L7108,0)</f>
        <v>31</v>
      </c>
    </row>
    <row r="7109" spans="2:8">
      <c r="B7109" s="834" t="str">
        <f t="shared" si="301"/>
        <v>|||</v>
      </c>
      <c r="H7109" s="835">
        <f t="shared" si="302"/>
        <v>31</v>
      </c>
    </row>
    <row r="7110" spans="2:8">
      <c r="B7110" s="834" t="str">
        <f t="shared" si="301"/>
        <v>|||</v>
      </c>
      <c r="H7110" s="835">
        <f t="shared" si="302"/>
        <v>31</v>
      </c>
    </row>
    <row r="7111" spans="2:8">
      <c r="B7111" s="834" t="str">
        <f t="shared" si="301"/>
        <v>|||</v>
      </c>
      <c r="H7111" s="835">
        <f t="shared" si="302"/>
        <v>31</v>
      </c>
    </row>
    <row r="7112" spans="2:8">
      <c r="B7112" s="834" t="str">
        <f t="shared" si="301"/>
        <v>|||</v>
      </c>
      <c r="H7112" s="835">
        <f t="shared" si="302"/>
        <v>31</v>
      </c>
    </row>
    <row r="7113" spans="2:8">
      <c r="B7113" s="834" t="str">
        <f t="shared" si="301"/>
        <v>|||</v>
      </c>
      <c r="H7113" s="835">
        <f t="shared" si="302"/>
        <v>31</v>
      </c>
    </row>
    <row r="7114" spans="2:8">
      <c r="B7114" s="834" t="str">
        <f t="shared" si="301"/>
        <v>|||</v>
      </c>
      <c r="H7114" s="835">
        <f t="shared" si="302"/>
        <v>31</v>
      </c>
    </row>
    <row r="7115" spans="2:8">
      <c r="B7115" s="834" t="str">
        <f t="shared" si="301"/>
        <v>|||</v>
      </c>
      <c r="H7115" s="835">
        <f t="shared" si="302"/>
        <v>31</v>
      </c>
    </row>
    <row r="7116" spans="2:8">
      <c r="B7116" s="834" t="str">
        <f t="shared" si="301"/>
        <v>|||</v>
      </c>
      <c r="H7116" s="835">
        <f t="shared" si="302"/>
        <v>31</v>
      </c>
    </row>
    <row r="7117" spans="2:8">
      <c r="B7117" s="834" t="str">
        <f t="shared" si="301"/>
        <v>|||</v>
      </c>
      <c r="H7117" s="835">
        <f t="shared" si="302"/>
        <v>31</v>
      </c>
    </row>
    <row r="7118" spans="2:8">
      <c r="B7118" s="834" t="str">
        <f t="shared" si="301"/>
        <v>|||</v>
      </c>
      <c r="H7118" s="835">
        <f t="shared" si="302"/>
        <v>31</v>
      </c>
    </row>
    <row r="7119" spans="2:8">
      <c r="B7119" s="834" t="str">
        <f t="shared" si="301"/>
        <v>|||</v>
      </c>
      <c r="H7119" s="835">
        <f t="shared" si="302"/>
        <v>31</v>
      </c>
    </row>
    <row r="7120" spans="2:8">
      <c r="B7120" s="834" t="str">
        <f t="shared" si="301"/>
        <v>|||</v>
      </c>
      <c r="H7120" s="835">
        <f t="shared" si="302"/>
        <v>31</v>
      </c>
    </row>
    <row r="7121" spans="2:8">
      <c r="B7121" s="834" t="str">
        <f t="shared" si="301"/>
        <v>|||</v>
      </c>
      <c r="H7121" s="835">
        <f t="shared" si="302"/>
        <v>31</v>
      </c>
    </row>
    <row r="7122" spans="2:8">
      <c r="B7122" s="834" t="str">
        <f t="shared" si="301"/>
        <v>|||</v>
      </c>
      <c r="H7122" s="835">
        <f t="shared" si="302"/>
        <v>31</v>
      </c>
    </row>
    <row r="7123" spans="2:8">
      <c r="B7123" s="834" t="str">
        <f t="shared" si="301"/>
        <v>|||</v>
      </c>
      <c r="H7123" s="835">
        <f t="shared" si="302"/>
        <v>31</v>
      </c>
    </row>
    <row r="7124" spans="2:8">
      <c r="B7124" s="834" t="str">
        <f t="shared" si="301"/>
        <v>|||</v>
      </c>
      <c r="H7124" s="835">
        <f t="shared" si="302"/>
        <v>31</v>
      </c>
    </row>
    <row r="7125" spans="2:8">
      <c r="B7125" s="834" t="str">
        <f t="shared" si="301"/>
        <v>|||</v>
      </c>
      <c r="H7125" s="835">
        <f t="shared" si="302"/>
        <v>31</v>
      </c>
    </row>
    <row r="7126" spans="2:8">
      <c r="B7126" s="834" t="str">
        <f t="shared" si="301"/>
        <v>|||</v>
      </c>
      <c r="H7126" s="835">
        <f t="shared" si="302"/>
        <v>31</v>
      </c>
    </row>
    <row r="7127" spans="2:8">
      <c r="B7127" s="834" t="str">
        <f t="shared" si="301"/>
        <v>|||</v>
      </c>
      <c r="H7127" s="835">
        <f t="shared" si="302"/>
        <v>31</v>
      </c>
    </row>
    <row r="7128" spans="2:8">
      <c r="B7128" s="834" t="str">
        <f t="shared" si="301"/>
        <v>|||</v>
      </c>
      <c r="H7128" s="835">
        <f t="shared" si="302"/>
        <v>31</v>
      </c>
    </row>
    <row r="7129" spans="2:8">
      <c r="B7129" s="834" t="str">
        <f t="shared" si="301"/>
        <v>|||</v>
      </c>
      <c r="H7129" s="835">
        <f t="shared" si="302"/>
        <v>31</v>
      </c>
    </row>
    <row r="7130" spans="2:8">
      <c r="B7130" s="834" t="str">
        <f t="shared" si="301"/>
        <v>|||</v>
      </c>
      <c r="H7130" s="835">
        <f t="shared" si="302"/>
        <v>31</v>
      </c>
    </row>
    <row r="7131" spans="2:8">
      <c r="B7131" s="834" t="str">
        <f t="shared" si="301"/>
        <v>|||</v>
      </c>
      <c r="H7131" s="835">
        <f t="shared" si="302"/>
        <v>31</v>
      </c>
    </row>
    <row r="7132" spans="2:8">
      <c r="B7132" s="834" t="str">
        <f t="shared" si="301"/>
        <v>|||</v>
      </c>
      <c r="H7132" s="835">
        <f t="shared" si="302"/>
        <v>31</v>
      </c>
    </row>
    <row r="7133" spans="2:8">
      <c r="B7133" s="834" t="str">
        <f t="shared" si="301"/>
        <v>|||</v>
      </c>
      <c r="H7133" s="835">
        <f t="shared" si="302"/>
        <v>31</v>
      </c>
    </row>
    <row r="7134" spans="2:8">
      <c r="B7134" s="834" t="str">
        <f t="shared" si="301"/>
        <v>|||</v>
      </c>
      <c r="H7134" s="835">
        <f t="shared" si="302"/>
        <v>31</v>
      </c>
    </row>
    <row r="7135" spans="2:8">
      <c r="B7135" s="834" t="str">
        <f t="shared" si="301"/>
        <v>|||</v>
      </c>
      <c r="H7135" s="835">
        <f t="shared" si="302"/>
        <v>31</v>
      </c>
    </row>
    <row r="7136" spans="2:8">
      <c r="B7136" s="834" t="str">
        <f t="shared" si="301"/>
        <v>|||</v>
      </c>
      <c r="H7136" s="835">
        <f t="shared" si="302"/>
        <v>31</v>
      </c>
    </row>
    <row r="7137" spans="2:8">
      <c r="B7137" s="834" t="str">
        <f t="shared" si="301"/>
        <v>|||</v>
      </c>
      <c r="H7137" s="835">
        <f t="shared" si="302"/>
        <v>31</v>
      </c>
    </row>
    <row r="7138" spans="2:8">
      <c r="B7138" s="834" t="str">
        <f t="shared" si="301"/>
        <v>|||</v>
      </c>
      <c r="H7138" s="835">
        <f t="shared" si="302"/>
        <v>31</v>
      </c>
    </row>
    <row r="7139" spans="2:8">
      <c r="B7139" s="834" t="str">
        <f t="shared" si="301"/>
        <v>|||</v>
      </c>
      <c r="H7139" s="835">
        <f t="shared" si="302"/>
        <v>31</v>
      </c>
    </row>
    <row r="7140" spans="2:8">
      <c r="B7140" s="834" t="str">
        <f t="shared" si="301"/>
        <v>|||</v>
      </c>
      <c r="H7140" s="835">
        <f t="shared" si="302"/>
        <v>31</v>
      </c>
    </row>
    <row r="7141" spans="2:8">
      <c r="B7141" s="834" t="str">
        <f t="shared" si="301"/>
        <v>|||</v>
      </c>
      <c r="H7141" s="835">
        <f t="shared" si="302"/>
        <v>31</v>
      </c>
    </row>
    <row r="7142" spans="2:8">
      <c r="B7142" s="834" t="str">
        <f t="shared" si="301"/>
        <v>|||</v>
      </c>
      <c r="H7142" s="835">
        <f t="shared" si="302"/>
        <v>31</v>
      </c>
    </row>
    <row r="7143" spans="2:8">
      <c r="B7143" s="834" t="str">
        <f t="shared" si="301"/>
        <v>|||</v>
      </c>
      <c r="H7143" s="835">
        <f t="shared" si="302"/>
        <v>31</v>
      </c>
    </row>
    <row r="7144" spans="2:8">
      <c r="B7144" s="834" t="str">
        <f t="shared" si="301"/>
        <v>|||</v>
      </c>
      <c r="H7144" s="835">
        <f t="shared" si="302"/>
        <v>31</v>
      </c>
    </row>
    <row r="7145" spans="2:8">
      <c r="B7145" s="834" t="str">
        <f t="shared" si="301"/>
        <v>|||</v>
      </c>
      <c r="H7145" s="835">
        <f t="shared" si="302"/>
        <v>31</v>
      </c>
    </row>
    <row r="7146" spans="2:8">
      <c r="B7146" s="834" t="str">
        <f t="shared" si="301"/>
        <v>|||</v>
      </c>
      <c r="H7146" s="835">
        <f t="shared" si="302"/>
        <v>31</v>
      </c>
    </row>
    <row r="7147" spans="2:8">
      <c r="B7147" s="834" t="str">
        <f t="shared" si="301"/>
        <v>|||</v>
      </c>
      <c r="H7147" s="835">
        <f t="shared" si="302"/>
        <v>31</v>
      </c>
    </row>
    <row r="7148" spans="2:8">
      <c r="B7148" s="834" t="str">
        <f t="shared" si="301"/>
        <v>|||</v>
      </c>
      <c r="H7148" s="835">
        <f t="shared" si="302"/>
        <v>31</v>
      </c>
    </row>
    <row r="7149" spans="2:8">
      <c r="B7149" s="834" t="str">
        <f t="shared" si="301"/>
        <v>|||</v>
      </c>
      <c r="H7149" s="835">
        <f t="shared" si="302"/>
        <v>31</v>
      </c>
    </row>
    <row r="7150" spans="2:8">
      <c r="B7150" s="834" t="str">
        <f t="shared" si="301"/>
        <v>|||</v>
      </c>
      <c r="H7150" s="835">
        <f t="shared" si="302"/>
        <v>31</v>
      </c>
    </row>
    <row r="7151" spans="2:8">
      <c r="B7151" s="834" t="str">
        <f t="shared" si="301"/>
        <v>|||</v>
      </c>
      <c r="H7151" s="835">
        <f t="shared" si="302"/>
        <v>31</v>
      </c>
    </row>
    <row r="7152" spans="2:8">
      <c r="B7152" s="834" t="str">
        <f t="shared" si="301"/>
        <v>|||</v>
      </c>
      <c r="H7152" s="835">
        <f t="shared" si="302"/>
        <v>31</v>
      </c>
    </row>
    <row r="7153" spans="2:8">
      <c r="B7153" s="834" t="str">
        <f t="shared" si="301"/>
        <v>|||</v>
      </c>
      <c r="H7153" s="835">
        <f t="shared" si="302"/>
        <v>31</v>
      </c>
    </row>
    <row r="7154" spans="2:8">
      <c r="B7154" s="834" t="str">
        <f t="shared" si="301"/>
        <v>|||</v>
      </c>
      <c r="H7154" s="835">
        <f t="shared" si="302"/>
        <v>31</v>
      </c>
    </row>
    <row r="7155" spans="2:8">
      <c r="B7155" s="834" t="str">
        <f t="shared" si="301"/>
        <v>|||</v>
      </c>
      <c r="H7155" s="835">
        <f t="shared" si="302"/>
        <v>31</v>
      </c>
    </row>
    <row r="7156" spans="2:8">
      <c r="B7156" s="834" t="str">
        <f t="shared" si="301"/>
        <v>|||</v>
      </c>
      <c r="H7156" s="835">
        <f t="shared" si="302"/>
        <v>31</v>
      </c>
    </row>
    <row r="7157" spans="2:8">
      <c r="B7157" s="834" t="str">
        <f t="shared" si="301"/>
        <v>|||</v>
      </c>
      <c r="H7157" s="835">
        <f t="shared" si="302"/>
        <v>31</v>
      </c>
    </row>
    <row r="7158" spans="2:8">
      <c r="B7158" s="834" t="str">
        <f t="shared" si="301"/>
        <v>|||</v>
      </c>
      <c r="H7158" s="835">
        <f t="shared" si="302"/>
        <v>31</v>
      </c>
    </row>
    <row r="7159" spans="2:8">
      <c r="B7159" s="834" t="str">
        <f t="shared" si="301"/>
        <v>|||</v>
      </c>
      <c r="H7159" s="835">
        <f t="shared" si="302"/>
        <v>31</v>
      </c>
    </row>
    <row r="7160" spans="2:8">
      <c r="B7160" s="834" t="str">
        <f t="shared" si="301"/>
        <v>|||</v>
      </c>
      <c r="H7160" s="835">
        <f t="shared" si="302"/>
        <v>31</v>
      </c>
    </row>
    <row r="7161" spans="2:8">
      <c r="B7161" s="834" t="str">
        <f t="shared" si="301"/>
        <v>|||</v>
      </c>
      <c r="H7161" s="835">
        <f t="shared" si="302"/>
        <v>31</v>
      </c>
    </row>
    <row r="7162" spans="2:8">
      <c r="B7162" s="834" t="str">
        <f t="shared" si="301"/>
        <v>|||</v>
      </c>
      <c r="H7162" s="835">
        <f t="shared" si="302"/>
        <v>31</v>
      </c>
    </row>
    <row r="7163" spans="2:8">
      <c r="B7163" s="834" t="str">
        <f t="shared" si="301"/>
        <v>|||</v>
      </c>
      <c r="H7163" s="835">
        <f t="shared" si="302"/>
        <v>31</v>
      </c>
    </row>
    <row r="7164" spans="2:8">
      <c r="B7164" s="834" t="str">
        <f t="shared" si="301"/>
        <v>|||</v>
      </c>
      <c r="H7164" s="835">
        <f t="shared" si="302"/>
        <v>31</v>
      </c>
    </row>
    <row r="7165" spans="2:8">
      <c r="B7165" s="834" t="str">
        <f t="shared" si="301"/>
        <v>|||</v>
      </c>
      <c r="H7165" s="835">
        <f t="shared" si="302"/>
        <v>31</v>
      </c>
    </row>
    <row r="7166" spans="2:8">
      <c r="B7166" s="834" t="str">
        <f t="shared" si="301"/>
        <v>|||</v>
      </c>
      <c r="H7166" s="835">
        <f t="shared" si="302"/>
        <v>31</v>
      </c>
    </row>
    <row r="7167" spans="2:8">
      <c r="B7167" s="834" t="str">
        <f t="shared" si="301"/>
        <v>|||</v>
      </c>
      <c r="H7167" s="835">
        <f t="shared" si="302"/>
        <v>31</v>
      </c>
    </row>
    <row r="7168" spans="2:8">
      <c r="B7168" s="834" t="str">
        <f t="shared" si="301"/>
        <v>|||</v>
      </c>
      <c r="H7168" s="835">
        <f t="shared" si="302"/>
        <v>31</v>
      </c>
    </row>
    <row r="7169" spans="2:8">
      <c r="B7169" s="834" t="str">
        <f t="shared" si="301"/>
        <v>|||</v>
      </c>
      <c r="H7169" s="835">
        <f t="shared" si="302"/>
        <v>31</v>
      </c>
    </row>
    <row r="7170" spans="2:8">
      <c r="B7170" s="834" t="str">
        <f t="shared" si="301"/>
        <v>|||</v>
      </c>
      <c r="H7170" s="835">
        <f t="shared" si="302"/>
        <v>31</v>
      </c>
    </row>
    <row r="7171" spans="2:8">
      <c r="B7171" s="834" t="str">
        <f t="shared" ref="B7171:B7234" si="303">C7171&amp;"|"&amp;D7171&amp;"|"&amp;E7171&amp;"|"&amp;F7171</f>
        <v>|||</v>
      </c>
      <c r="H7171" s="835">
        <f t="shared" si="302"/>
        <v>31</v>
      </c>
    </row>
    <row r="7172" spans="2:8">
      <c r="B7172" s="834" t="str">
        <f t="shared" si="303"/>
        <v>|||</v>
      </c>
      <c r="H7172" s="835">
        <f t="shared" ref="H7172:H7235" si="304">EOMONTH(L7172,0)</f>
        <v>31</v>
      </c>
    </row>
    <row r="7173" spans="2:8">
      <c r="B7173" s="834" t="str">
        <f t="shared" si="303"/>
        <v>|||</v>
      </c>
      <c r="H7173" s="835">
        <f t="shared" si="304"/>
        <v>31</v>
      </c>
    </row>
    <row r="7174" spans="2:8">
      <c r="B7174" s="834" t="str">
        <f t="shared" si="303"/>
        <v>|||</v>
      </c>
      <c r="H7174" s="835">
        <f t="shared" si="304"/>
        <v>31</v>
      </c>
    </row>
    <row r="7175" spans="2:8">
      <c r="B7175" s="834" t="str">
        <f t="shared" si="303"/>
        <v>|||</v>
      </c>
      <c r="H7175" s="835">
        <f t="shared" si="304"/>
        <v>31</v>
      </c>
    </row>
    <row r="7176" spans="2:8">
      <c r="B7176" s="834" t="str">
        <f t="shared" si="303"/>
        <v>|||</v>
      </c>
      <c r="H7176" s="835">
        <f t="shared" si="304"/>
        <v>31</v>
      </c>
    </row>
    <row r="7177" spans="2:8">
      <c r="B7177" s="834" t="str">
        <f t="shared" si="303"/>
        <v>|||</v>
      </c>
      <c r="H7177" s="835">
        <f t="shared" si="304"/>
        <v>31</v>
      </c>
    </row>
    <row r="7178" spans="2:8">
      <c r="B7178" s="834" t="str">
        <f t="shared" si="303"/>
        <v>|||</v>
      </c>
      <c r="H7178" s="835">
        <f t="shared" si="304"/>
        <v>31</v>
      </c>
    </row>
    <row r="7179" spans="2:8">
      <c r="B7179" s="834" t="str">
        <f t="shared" si="303"/>
        <v>|||</v>
      </c>
      <c r="H7179" s="835">
        <f t="shared" si="304"/>
        <v>31</v>
      </c>
    </row>
    <row r="7180" spans="2:8">
      <c r="B7180" s="834" t="str">
        <f t="shared" si="303"/>
        <v>|||</v>
      </c>
      <c r="H7180" s="835">
        <f t="shared" si="304"/>
        <v>31</v>
      </c>
    </row>
    <row r="7181" spans="2:8">
      <c r="B7181" s="834" t="str">
        <f t="shared" si="303"/>
        <v>|||</v>
      </c>
      <c r="H7181" s="835">
        <f t="shared" si="304"/>
        <v>31</v>
      </c>
    </row>
    <row r="7182" spans="2:8">
      <c r="B7182" s="834" t="str">
        <f t="shared" si="303"/>
        <v>|||</v>
      </c>
      <c r="H7182" s="835">
        <f t="shared" si="304"/>
        <v>31</v>
      </c>
    </row>
    <row r="7183" spans="2:8">
      <c r="B7183" s="834" t="str">
        <f t="shared" si="303"/>
        <v>|||</v>
      </c>
      <c r="H7183" s="835">
        <f t="shared" si="304"/>
        <v>31</v>
      </c>
    </row>
    <row r="7184" spans="2:8">
      <c r="B7184" s="834" t="str">
        <f t="shared" si="303"/>
        <v>|||</v>
      </c>
      <c r="H7184" s="835">
        <f t="shared" si="304"/>
        <v>31</v>
      </c>
    </row>
    <row r="7185" spans="2:8">
      <c r="B7185" s="834" t="str">
        <f t="shared" si="303"/>
        <v>|||</v>
      </c>
      <c r="H7185" s="835">
        <f t="shared" si="304"/>
        <v>31</v>
      </c>
    </row>
    <row r="7186" spans="2:8">
      <c r="B7186" s="834" t="str">
        <f t="shared" si="303"/>
        <v>|||</v>
      </c>
      <c r="H7186" s="835">
        <f t="shared" si="304"/>
        <v>31</v>
      </c>
    </row>
    <row r="7187" spans="2:8">
      <c r="B7187" s="834" t="str">
        <f t="shared" si="303"/>
        <v>|||</v>
      </c>
      <c r="H7187" s="835">
        <f t="shared" si="304"/>
        <v>31</v>
      </c>
    </row>
    <row r="7188" spans="2:8">
      <c r="B7188" s="834" t="str">
        <f t="shared" si="303"/>
        <v>|||</v>
      </c>
      <c r="H7188" s="835">
        <f t="shared" si="304"/>
        <v>31</v>
      </c>
    </row>
    <row r="7189" spans="2:8">
      <c r="B7189" s="834" t="str">
        <f t="shared" si="303"/>
        <v>|||</v>
      </c>
      <c r="H7189" s="835">
        <f t="shared" si="304"/>
        <v>31</v>
      </c>
    </row>
    <row r="7190" spans="2:8">
      <c r="B7190" s="834" t="str">
        <f t="shared" si="303"/>
        <v>|||</v>
      </c>
      <c r="H7190" s="835">
        <f t="shared" si="304"/>
        <v>31</v>
      </c>
    </row>
    <row r="7191" spans="2:8">
      <c r="B7191" s="834" t="str">
        <f t="shared" si="303"/>
        <v>|||</v>
      </c>
      <c r="H7191" s="835">
        <f t="shared" si="304"/>
        <v>31</v>
      </c>
    </row>
    <row r="7192" spans="2:8">
      <c r="B7192" s="834" t="str">
        <f t="shared" si="303"/>
        <v>|||</v>
      </c>
      <c r="H7192" s="835">
        <f t="shared" si="304"/>
        <v>31</v>
      </c>
    </row>
    <row r="7193" spans="2:8">
      <c r="B7193" s="834" t="str">
        <f t="shared" si="303"/>
        <v>|||</v>
      </c>
      <c r="H7193" s="835">
        <f t="shared" si="304"/>
        <v>31</v>
      </c>
    </row>
    <row r="7194" spans="2:8">
      <c r="B7194" s="834" t="str">
        <f t="shared" si="303"/>
        <v>|||</v>
      </c>
      <c r="H7194" s="835">
        <f t="shared" si="304"/>
        <v>31</v>
      </c>
    </row>
    <row r="7195" spans="2:8">
      <c r="B7195" s="834" t="str">
        <f t="shared" si="303"/>
        <v>|||</v>
      </c>
      <c r="H7195" s="835">
        <f t="shared" si="304"/>
        <v>31</v>
      </c>
    </row>
    <row r="7196" spans="2:8">
      <c r="B7196" s="834" t="str">
        <f t="shared" si="303"/>
        <v>|||</v>
      </c>
      <c r="H7196" s="835">
        <f t="shared" si="304"/>
        <v>31</v>
      </c>
    </row>
    <row r="7197" spans="2:8">
      <c r="B7197" s="834" t="str">
        <f t="shared" si="303"/>
        <v>|||</v>
      </c>
      <c r="H7197" s="835">
        <f t="shared" si="304"/>
        <v>31</v>
      </c>
    </row>
    <row r="7198" spans="2:8">
      <c r="B7198" s="834" t="str">
        <f t="shared" si="303"/>
        <v>|||</v>
      </c>
      <c r="H7198" s="835">
        <f t="shared" si="304"/>
        <v>31</v>
      </c>
    </row>
    <row r="7199" spans="2:8">
      <c r="B7199" s="834" t="str">
        <f t="shared" si="303"/>
        <v>|||</v>
      </c>
      <c r="H7199" s="835">
        <f t="shared" si="304"/>
        <v>31</v>
      </c>
    </row>
    <row r="7200" spans="2:8">
      <c r="B7200" s="834" t="str">
        <f t="shared" si="303"/>
        <v>|||</v>
      </c>
      <c r="H7200" s="835">
        <f t="shared" si="304"/>
        <v>31</v>
      </c>
    </row>
    <row r="7201" spans="2:8">
      <c r="B7201" s="834" t="str">
        <f t="shared" si="303"/>
        <v>|||</v>
      </c>
      <c r="H7201" s="835">
        <f t="shared" si="304"/>
        <v>31</v>
      </c>
    </row>
    <row r="7202" spans="2:8">
      <c r="B7202" s="834" t="str">
        <f t="shared" si="303"/>
        <v>|||</v>
      </c>
      <c r="H7202" s="835">
        <f t="shared" si="304"/>
        <v>31</v>
      </c>
    </row>
    <row r="7203" spans="2:8">
      <c r="B7203" s="834" t="str">
        <f t="shared" si="303"/>
        <v>|||</v>
      </c>
      <c r="H7203" s="835">
        <f t="shared" si="304"/>
        <v>31</v>
      </c>
    </row>
    <row r="7204" spans="2:8">
      <c r="B7204" s="834" t="str">
        <f t="shared" si="303"/>
        <v>|||</v>
      </c>
      <c r="H7204" s="835">
        <f t="shared" si="304"/>
        <v>31</v>
      </c>
    </row>
    <row r="7205" spans="2:8">
      <c r="B7205" s="834" t="str">
        <f t="shared" si="303"/>
        <v>|||</v>
      </c>
      <c r="H7205" s="835">
        <f t="shared" si="304"/>
        <v>31</v>
      </c>
    </row>
    <row r="7206" spans="2:8">
      <c r="B7206" s="834" t="str">
        <f t="shared" si="303"/>
        <v>|||</v>
      </c>
      <c r="H7206" s="835">
        <f t="shared" si="304"/>
        <v>31</v>
      </c>
    </row>
    <row r="7207" spans="2:8">
      <c r="B7207" s="834" t="str">
        <f t="shared" si="303"/>
        <v>|||</v>
      </c>
      <c r="H7207" s="835">
        <f t="shared" si="304"/>
        <v>31</v>
      </c>
    </row>
    <row r="7208" spans="2:8">
      <c r="B7208" s="834" t="str">
        <f t="shared" si="303"/>
        <v>|||</v>
      </c>
      <c r="H7208" s="835">
        <f t="shared" si="304"/>
        <v>31</v>
      </c>
    </row>
    <row r="7209" spans="2:8">
      <c r="B7209" s="834" t="str">
        <f t="shared" si="303"/>
        <v>|||</v>
      </c>
      <c r="H7209" s="835">
        <f t="shared" si="304"/>
        <v>31</v>
      </c>
    </row>
    <row r="7210" spans="2:8">
      <c r="B7210" s="834" t="str">
        <f t="shared" si="303"/>
        <v>|||</v>
      </c>
      <c r="H7210" s="835">
        <f t="shared" si="304"/>
        <v>31</v>
      </c>
    </row>
    <row r="7211" spans="2:8">
      <c r="B7211" s="834" t="str">
        <f t="shared" si="303"/>
        <v>|||</v>
      </c>
      <c r="H7211" s="835">
        <f t="shared" si="304"/>
        <v>31</v>
      </c>
    </row>
    <row r="7212" spans="2:8">
      <c r="B7212" s="834" t="str">
        <f t="shared" si="303"/>
        <v>|||</v>
      </c>
      <c r="H7212" s="835">
        <f t="shared" si="304"/>
        <v>31</v>
      </c>
    </row>
    <row r="7213" spans="2:8">
      <c r="B7213" s="834" t="str">
        <f t="shared" si="303"/>
        <v>|||</v>
      </c>
      <c r="H7213" s="835">
        <f t="shared" si="304"/>
        <v>31</v>
      </c>
    </row>
    <row r="7214" spans="2:8">
      <c r="B7214" s="834" t="str">
        <f t="shared" si="303"/>
        <v>|||</v>
      </c>
      <c r="H7214" s="835">
        <f t="shared" si="304"/>
        <v>31</v>
      </c>
    </row>
    <row r="7215" spans="2:8">
      <c r="B7215" s="834" t="str">
        <f t="shared" si="303"/>
        <v>|||</v>
      </c>
      <c r="H7215" s="835">
        <f t="shared" si="304"/>
        <v>31</v>
      </c>
    </row>
    <row r="7216" spans="2:8">
      <c r="B7216" s="834" t="str">
        <f t="shared" si="303"/>
        <v>|||</v>
      </c>
      <c r="H7216" s="835">
        <f t="shared" si="304"/>
        <v>31</v>
      </c>
    </row>
    <row r="7217" spans="2:8">
      <c r="B7217" s="834" t="str">
        <f t="shared" si="303"/>
        <v>|||</v>
      </c>
      <c r="H7217" s="835">
        <f t="shared" si="304"/>
        <v>31</v>
      </c>
    </row>
    <row r="7218" spans="2:8">
      <c r="B7218" s="834" t="str">
        <f t="shared" si="303"/>
        <v>|||</v>
      </c>
      <c r="H7218" s="835">
        <f t="shared" si="304"/>
        <v>31</v>
      </c>
    </row>
    <row r="7219" spans="2:8">
      <c r="B7219" s="834" t="str">
        <f t="shared" si="303"/>
        <v>|||</v>
      </c>
      <c r="H7219" s="835">
        <f t="shared" si="304"/>
        <v>31</v>
      </c>
    </row>
    <row r="7220" spans="2:8">
      <c r="B7220" s="834" t="str">
        <f t="shared" si="303"/>
        <v>|||</v>
      </c>
      <c r="H7220" s="835">
        <f t="shared" si="304"/>
        <v>31</v>
      </c>
    </row>
    <row r="7221" spans="2:8">
      <c r="B7221" s="834" t="str">
        <f t="shared" si="303"/>
        <v>|||</v>
      </c>
      <c r="H7221" s="835">
        <f t="shared" si="304"/>
        <v>31</v>
      </c>
    </row>
    <row r="7222" spans="2:8">
      <c r="B7222" s="834" t="str">
        <f t="shared" si="303"/>
        <v>|||</v>
      </c>
      <c r="H7222" s="835">
        <f t="shared" si="304"/>
        <v>31</v>
      </c>
    </row>
    <row r="7223" spans="2:8">
      <c r="B7223" s="834" t="str">
        <f t="shared" si="303"/>
        <v>|||</v>
      </c>
      <c r="H7223" s="835">
        <f t="shared" si="304"/>
        <v>31</v>
      </c>
    </row>
    <row r="7224" spans="2:8">
      <c r="B7224" s="834" t="str">
        <f t="shared" si="303"/>
        <v>|||</v>
      </c>
      <c r="H7224" s="835">
        <f t="shared" si="304"/>
        <v>31</v>
      </c>
    </row>
    <row r="7225" spans="2:8">
      <c r="B7225" s="834" t="str">
        <f t="shared" si="303"/>
        <v>|||</v>
      </c>
      <c r="H7225" s="835">
        <f t="shared" si="304"/>
        <v>31</v>
      </c>
    </row>
    <row r="7226" spans="2:8">
      <c r="B7226" s="834" t="str">
        <f t="shared" si="303"/>
        <v>|||</v>
      </c>
      <c r="H7226" s="835">
        <f t="shared" si="304"/>
        <v>31</v>
      </c>
    </row>
    <row r="7227" spans="2:8">
      <c r="B7227" s="834" t="str">
        <f t="shared" si="303"/>
        <v>|||</v>
      </c>
      <c r="H7227" s="835">
        <f t="shared" si="304"/>
        <v>31</v>
      </c>
    </row>
    <row r="7228" spans="2:8">
      <c r="B7228" s="834" t="str">
        <f t="shared" si="303"/>
        <v>|||</v>
      </c>
      <c r="H7228" s="835">
        <f t="shared" si="304"/>
        <v>31</v>
      </c>
    </row>
    <row r="7229" spans="2:8">
      <c r="B7229" s="834" t="str">
        <f t="shared" si="303"/>
        <v>|||</v>
      </c>
      <c r="H7229" s="835">
        <f t="shared" si="304"/>
        <v>31</v>
      </c>
    </row>
    <row r="7230" spans="2:8">
      <c r="B7230" s="834" t="str">
        <f t="shared" si="303"/>
        <v>|||</v>
      </c>
      <c r="H7230" s="835">
        <f t="shared" si="304"/>
        <v>31</v>
      </c>
    </row>
    <row r="7231" spans="2:8">
      <c r="B7231" s="834" t="str">
        <f t="shared" si="303"/>
        <v>|||</v>
      </c>
      <c r="H7231" s="835">
        <f t="shared" si="304"/>
        <v>31</v>
      </c>
    </row>
    <row r="7232" spans="2:8">
      <c r="B7232" s="834" t="str">
        <f t="shared" si="303"/>
        <v>|||</v>
      </c>
      <c r="H7232" s="835">
        <f t="shared" si="304"/>
        <v>31</v>
      </c>
    </row>
    <row r="7233" spans="2:8">
      <c r="B7233" s="834" t="str">
        <f t="shared" si="303"/>
        <v>|||</v>
      </c>
      <c r="H7233" s="835">
        <f t="shared" si="304"/>
        <v>31</v>
      </c>
    </row>
    <row r="7234" spans="2:8">
      <c r="B7234" s="834" t="str">
        <f t="shared" si="303"/>
        <v>|||</v>
      </c>
      <c r="H7234" s="835">
        <f t="shared" si="304"/>
        <v>31</v>
      </c>
    </row>
    <row r="7235" spans="2:8">
      <c r="B7235" s="834" t="str">
        <f t="shared" ref="B7235:B7298" si="305">C7235&amp;"|"&amp;D7235&amp;"|"&amp;E7235&amp;"|"&amp;F7235</f>
        <v>|||</v>
      </c>
      <c r="H7235" s="835">
        <f t="shared" si="304"/>
        <v>31</v>
      </c>
    </row>
    <row r="7236" spans="2:8">
      <c r="B7236" s="834" t="str">
        <f t="shared" si="305"/>
        <v>|||</v>
      </c>
      <c r="H7236" s="835">
        <f t="shared" ref="H7236:H7299" si="306">EOMONTH(L7236,0)</f>
        <v>31</v>
      </c>
    </row>
    <row r="7237" spans="2:8">
      <c r="B7237" s="834" t="str">
        <f t="shared" si="305"/>
        <v>|||</v>
      </c>
      <c r="H7237" s="835">
        <f t="shared" si="306"/>
        <v>31</v>
      </c>
    </row>
    <row r="7238" spans="2:8">
      <c r="B7238" s="834" t="str">
        <f t="shared" si="305"/>
        <v>|||</v>
      </c>
      <c r="H7238" s="835">
        <f t="shared" si="306"/>
        <v>31</v>
      </c>
    </row>
    <row r="7239" spans="2:8">
      <c r="B7239" s="834" t="str">
        <f t="shared" si="305"/>
        <v>|||</v>
      </c>
      <c r="H7239" s="835">
        <f t="shared" si="306"/>
        <v>31</v>
      </c>
    </row>
    <row r="7240" spans="2:8">
      <c r="B7240" s="834" t="str">
        <f t="shared" si="305"/>
        <v>|||</v>
      </c>
      <c r="H7240" s="835">
        <f t="shared" si="306"/>
        <v>31</v>
      </c>
    </row>
    <row r="7241" spans="2:8">
      <c r="B7241" s="834" t="str">
        <f t="shared" si="305"/>
        <v>|||</v>
      </c>
      <c r="H7241" s="835">
        <f t="shared" si="306"/>
        <v>31</v>
      </c>
    </row>
    <row r="7242" spans="2:8">
      <c r="B7242" s="834" t="str">
        <f t="shared" si="305"/>
        <v>|||</v>
      </c>
      <c r="H7242" s="835">
        <f t="shared" si="306"/>
        <v>31</v>
      </c>
    </row>
    <row r="7243" spans="2:8">
      <c r="B7243" s="834" t="str">
        <f t="shared" si="305"/>
        <v>|||</v>
      </c>
      <c r="H7243" s="835">
        <f t="shared" si="306"/>
        <v>31</v>
      </c>
    </row>
    <row r="7244" spans="2:8">
      <c r="B7244" s="834" t="str">
        <f t="shared" si="305"/>
        <v>|||</v>
      </c>
      <c r="H7244" s="835">
        <f t="shared" si="306"/>
        <v>31</v>
      </c>
    </row>
    <row r="7245" spans="2:8">
      <c r="B7245" s="834" t="str">
        <f t="shared" si="305"/>
        <v>|||</v>
      </c>
      <c r="H7245" s="835">
        <f t="shared" si="306"/>
        <v>31</v>
      </c>
    </row>
    <row r="7246" spans="2:8">
      <c r="B7246" s="834" t="str">
        <f t="shared" si="305"/>
        <v>|||</v>
      </c>
      <c r="H7246" s="835">
        <f t="shared" si="306"/>
        <v>31</v>
      </c>
    </row>
    <row r="7247" spans="2:8">
      <c r="B7247" s="834" t="str">
        <f t="shared" si="305"/>
        <v>|||</v>
      </c>
      <c r="H7247" s="835">
        <f t="shared" si="306"/>
        <v>31</v>
      </c>
    </row>
    <row r="7248" spans="2:8">
      <c r="B7248" s="834" t="str">
        <f t="shared" si="305"/>
        <v>|||</v>
      </c>
      <c r="H7248" s="835">
        <f t="shared" si="306"/>
        <v>31</v>
      </c>
    </row>
    <row r="7249" spans="2:8">
      <c r="B7249" s="834" t="str">
        <f t="shared" si="305"/>
        <v>|||</v>
      </c>
      <c r="H7249" s="835">
        <f t="shared" si="306"/>
        <v>31</v>
      </c>
    </row>
    <row r="7250" spans="2:8">
      <c r="B7250" s="834" t="str">
        <f t="shared" si="305"/>
        <v>|||</v>
      </c>
      <c r="H7250" s="835">
        <f t="shared" si="306"/>
        <v>31</v>
      </c>
    </row>
    <row r="7251" spans="2:8">
      <c r="B7251" s="834" t="str">
        <f t="shared" si="305"/>
        <v>|||</v>
      </c>
      <c r="H7251" s="835">
        <f t="shared" si="306"/>
        <v>31</v>
      </c>
    </row>
    <row r="7252" spans="2:8">
      <c r="B7252" s="834" t="str">
        <f t="shared" si="305"/>
        <v>|||</v>
      </c>
      <c r="H7252" s="835">
        <f t="shared" si="306"/>
        <v>31</v>
      </c>
    </row>
    <row r="7253" spans="2:8">
      <c r="B7253" s="834" t="str">
        <f t="shared" si="305"/>
        <v>|||</v>
      </c>
      <c r="H7253" s="835">
        <f t="shared" si="306"/>
        <v>31</v>
      </c>
    </row>
    <row r="7254" spans="2:8">
      <c r="B7254" s="834" t="str">
        <f t="shared" si="305"/>
        <v>|||</v>
      </c>
      <c r="H7254" s="835">
        <f t="shared" si="306"/>
        <v>31</v>
      </c>
    </row>
    <row r="7255" spans="2:8">
      <c r="B7255" s="834" t="str">
        <f t="shared" si="305"/>
        <v>|||</v>
      </c>
      <c r="H7255" s="835">
        <f t="shared" si="306"/>
        <v>31</v>
      </c>
    </row>
    <row r="7256" spans="2:8">
      <c r="B7256" s="834" t="str">
        <f t="shared" si="305"/>
        <v>|||</v>
      </c>
      <c r="H7256" s="835">
        <f t="shared" si="306"/>
        <v>31</v>
      </c>
    </row>
    <row r="7257" spans="2:8">
      <c r="B7257" s="834" t="str">
        <f t="shared" si="305"/>
        <v>|||</v>
      </c>
      <c r="H7257" s="835">
        <f t="shared" si="306"/>
        <v>31</v>
      </c>
    </row>
    <row r="7258" spans="2:8">
      <c r="B7258" s="834" t="str">
        <f t="shared" si="305"/>
        <v>|||</v>
      </c>
      <c r="H7258" s="835">
        <f t="shared" si="306"/>
        <v>31</v>
      </c>
    </row>
    <row r="7259" spans="2:8">
      <c r="B7259" s="834" t="str">
        <f t="shared" si="305"/>
        <v>|||</v>
      </c>
      <c r="H7259" s="835">
        <f t="shared" si="306"/>
        <v>31</v>
      </c>
    </row>
    <row r="7260" spans="2:8">
      <c r="B7260" s="834" t="str">
        <f t="shared" si="305"/>
        <v>|||</v>
      </c>
      <c r="H7260" s="835">
        <f t="shared" si="306"/>
        <v>31</v>
      </c>
    </row>
    <row r="7261" spans="2:8">
      <c r="B7261" s="834" t="str">
        <f t="shared" si="305"/>
        <v>|||</v>
      </c>
      <c r="H7261" s="835">
        <f t="shared" si="306"/>
        <v>31</v>
      </c>
    </row>
    <row r="7262" spans="2:8">
      <c r="B7262" s="834" t="str">
        <f t="shared" si="305"/>
        <v>|||</v>
      </c>
      <c r="H7262" s="835">
        <f t="shared" si="306"/>
        <v>31</v>
      </c>
    </row>
    <row r="7263" spans="2:8">
      <c r="B7263" s="834" t="str">
        <f t="shared" si="305"/>
        <v>|||</v>
      </c>
      <c r="H7263" s="835">
        <f t="shared" si="306"/>
        <v>31</v>
      </c>
    </row>
    <row r="7264" spans="2:8">
      <c r="B7264" s="834" t="str">
        <f t="shared" si="305"/>
        <v>|||</v>
      </c>
      <c r="H7264" s="835">
        <f t="shared" si="306"/>
        <v>31</v>
      </c>
    </row>
    <row r="7265" spans="2:8">
      <c r="B7265" s="834" t="str">
        <f t="shared" si="305"/>
        <v>|||</v>
      </c>
      <c r="H7265" s="835">
        <f t="shared" si="306"/>
        <v>31</v>
      </c>
    </row>
    <row r="7266" spans="2:8">
      <c r="B7266" s="834" t="str">
        <f t="shared" si="305"/>
        <v>|||</v>
      </c>
      <c r="H7266" s="835">
        <f t="shared" si="306"/>
        <v>31</v>
      </c>
    </row>
    <row r="7267" spans="2:8">
      <c r="B7267" s="834" t="str">
        <f t="shared" si="305"/>
        <v>|||</v>
      </c>
      <c r="H7267" s="835">
        <f t="shared" si="306"/>
        <v>31</v>
      </c>
    </row>
    <row r="7268" spans="2:8">
      <c r="B7268" s="834" t="str">
        <f t="shared" si="305"/>
        <v>|||</v>
      </c>
      <c r="H7268" s="835">
        <f t="shared" si="306"/>
        <v>31</v>
      </c>
    </row>
    <row r="7269" spans="2:8">
      <c r="B7269" s="834" t="str">
        <f t="shared" si="305"/>
        <v>|||</v>
      </c>
      <c r="H7269" s="835">
        <f t="shared" si="306"/>
        <v>31</v>
      </c>
    </row>
    <row r="7270" spans="2:8">
      <c r="B7270" s="834" t="str">
        <f t="shared" si="305"/>
        <v>|||</v>
      </c>
      <c r="H7270" s="835">
        <f t="shared" si="306"/>
        <v>31</v>
      </c>
    </row>
    <row r="7271" spans="2:8">
      <c r="B7271" s="834" t="str">
        <f t="shared" si="305"/>
        <v>|||</v>
      </c>
      <c r="H7271" s="835">
        <f t="shared" si="306"/>
        <v>31</v>
      </c>
    </row>
    <row r="7272" spans="2:8">
      <c r="B7272" s="834" t="str">
        <f t="shared" si="305"/>
        <v>|||</v>
      </c>
      <c r="H7272" s="835">
        <f t="shared" si="306"/>
        <v>31</v>
      </c>
    </row>
    <row r="7273" spans="2:8">
      <c r="B7273" s="834" t="str">
        <f t="shared" si="305"/>
        <v>|||</v>
      </c>
      <c r="H7273" s="835">
        <f t="shared" si="306"/>
        <v>31</v>
      </c>
    </row>
    <row r="7274" spans="2:8">
      <c r="B7274" s="834" t="str">
        <f t="shared" si="305"/>
        <v>|||</v>
      </c>
      <c r="H7274" s="835">
        <f t="shared" si="306"/>
        <v>31</v>
      </c>
    </row>
    <row r="7275" spans="2:8">
      <c r="B7275" s="834" t="str">
        <f t="shared" si="305"/>
        <v>|||</v>
      </c>
      <c r="H7275" s="835">
        <f t="shared" si="306"/>
        <v>31</v>
      </c>
    </row>
    <row r="7276" spans="2:8">
      <c r="B7276" s="834" t="str">
        <f t="shared" si="305"/>
        <v>|||</v>
      </c>
      <c r="H7276" s="835">
        <f t="shared" si="306"/>
        <v>31</v>
      </c>
    </row>
    <row r="7277" spans="2:8">
      <c r="B7277" s="834" t="str">
        <f t="shared" si="305"/>
        <v>|||</v>
      </c>
      <c r="H7277" s="835">
        <f t="shared" si="306"/>
        <v>31</v>
      </c>
    </row>
    <row r="7278" spans="2:8">
      <c r="B7278" s="834" t="str">
        <f t="shared" si="305"/>
        <v>|||</v>
      </c>
      <c r="H7278" s="835">
        <f t="shared" si="306"/>
        <v>31</v>
      </c>
    </row>
    <row r="7279" spans="2:8">
      <c r="B7279" s="834" t="str">
        <f t="shared" si="305"/>
        <v>|||</v>
      </c>
      <c r="H7279" s="835">
        <f t="shared" si="306"/>
        <v>31</v>
      </c>
    </row>
    <row r="7280" spans="2:8">
      <c r="B7280" s="834" t="str">
        <f t="shared" si="305"/>
        <v>|||</v>
      </c>
      <c r="H7280" s="835">
        <f t="shared" si="306"/>
        <v>31</v>
      </c>
    </row>
    <row r="7281" spans="2:8">
      <c r="B7281" s="834" t="str">
        <f t="shared" si="305"/>
        <v>|||</v>
      </c>
      <c r="H7281" s="835">
        <f t="shared" si="306"/>
        <v>31</v>
      </c>
    </row>
    <row r="7282" spans="2:8">
      <c r="B7282" s="834" t="str">
        <f t="shared" si="305"/>
        <v>|||</v>
      </c>
      <c r="H7282" s="835">
        <f t="shared" si="306"/>
        <v>31</v>
      </c>
    </row>
    <row r="7283" spans="2:8">
      <c r="B7283" s="834" t="str">
        <f t="shared" si="305"/>
        <v>|||</v>
      </c>
      <c r="H7283" s="835">
        <f t="shared" si="306"/>
        <v>31</v>
      </c>
    </row>
    <row r="7284" spans="2:8">
      <c r="B7284" s="834" t="str">
        <f t="shared" si="305"/>
        <v>|||</v>
      </c>
      <c r="H7284" s="835">
        <f t="shared" si="306"/>
        <v>31</v>
      </c>
    </row>
    <row r="7285" spans="2:8">
      <c r="B7285" s="834" t="str">
        <f t="shared" si="305"/>
        <v>|||</v>
      </c>
      <c r="H7285" s="835">
        <f t="shared" si="306"/>
        <v>31</v>
      </c>
    </row>
    <row r="7286" spans="2:8">
      <c r="B7286" s="834" t="str">
        <f t="shared" si="305"/>
        <v>|||</v>
      </c>
      <c r="H7286" s="835">
        <f t="shared" si="306"/>
        <v>31</v>
      </c>
    </row>
    <row r="7287" spans="2:8">
      <c r="B7287" s="834" t="str">
        <f t="shared" si="305"/>
        <v>|||</v>
      </c>
      <c r="H7287" s="835">
        <f t="shared" si="306"/>
        <v>31</v>
      </c>
    </row>
    <row r="7288" spans="2:8">
      <c r="B7288" s="834" t="str">
        <f t="shared" si="305"/>
        <v>|||</v>
      </c>
      <c r="H7288" s="835">
        <f t="shared" si="306"/>
        <v>31</v>
      </c>
    </row>
    <row r="7289" spans="2:8">
      <c r="B7289" s="834" t="str">
        <f t="shared" si="305"/>
        <v>|||</v>
      </c>
      <c r="H7289" s="835">
        <f t="shared" si="306"/>
        <v>31</v>
      </c>
    </row>
    <row r="7290" spans="2:8">
      <c r="B7290" s="834" t="str">
        <f t="shared" si="305"/>
        <v>|||</v>
      </c>
      <c r="H7290" s="835">
        <f t="shared" si="306"/>
        <v>31</v>
      </c>
    </row>
    <row r="7291" spans="2:8">
      <c r="B7291" s="834" t="str">
        <f t="shared" si="305"/>
        <v>|||</v>
      </c>
      <c r="H7291" s="835">
        <f t="shared" si="306"/>
        <v>31</v>
      </c>
    </row>
    <row r="7292" spans="2:8">
      <c r="B7292" s="834" t="str">
        <f t="shared" si="305"/>
        <v>|||</v>
      </c>
      <c r="H7292" s="835">
        <f t="shared" si="306"/>
        <v>31</v>
      </c>
    </row>
    <row r="7293" spans="2:8">
      <c r="B7293" s="834" t="str">
        <f t="shared" si="305"/>
        <v>|||</v>
      </c>
      <c r="H7293" s="835">
        <f t="shared" si="306"/>
        <v>31</v>
      </c>
    </row>
    <row r="7294" spans="2:8">
      <c r="B7294" s="834" t="str">
        <f t="shared" si="305"/>
        <v>|||</v>
      </c>
      <c r="H7294" s="835">
        <f t="shared" si="306"/>
        <v>31</v>
      </c>
    </row>
    <row r="7295" spans="2:8">
      <c r="B7295" s="834" t="str">
        <f t="shared" si="305"/>
        <v>|||</v>
      </c>
      <c r="H7295" s="835">
        <f t="shared" si="306"/>
        <v>31</v>
      </c>
    </row>
    <row r="7296" spans="2:8">
      <c r="B7296" s="834" t="str">
        <f t="shared" si="305"/>
        <v>|||</v>
      </c>
      <c r="H7296" s="835">
        <f t="shared" si="306"/>
        <v>31</v>
      </c>
    </row>
    <row r="7297" spans="2:8">
      <c r="B7297" s="834" t="str">
        <f t="shared" si="305"/>
        <v>|||</v>
      </c>
      <c r="H7297" s="835">
        <f t="shared" si="306"/>
        <v>31</v>
      </c>
    </row>
    <row r="7298" spans="2:8">
      <c r="B7298" s="834" t="str">
        <f t="shared" si="305"/>
        <v>|||</v>
      </c>
      <c r="H7298" s="835">
        <f t="shared" si="306"/>
        <v>31</v>
      </c>
    </row>
    <row r="7299" spans="2:8">
      <c r="B7299" s="834" t="str">
        <f t="shared" ref="B7299:B7362" si="307">C7299&amp;"|"&amp;D7299&amp;"|"&amp;E7299&amp;"|"&amp;F7299</f>
        <v>|||</v>
      </c>
      <c r="H7299" s="835">
        <f t="shared" si="306"/>
        <v>31</v>
      </c>
    </row>
    <row r="7300" spans="2:8">
      <c r="B7300" s="834" t="str">
        <f t="shared" si="307"/>
        <v>|||</v>
      </c>
      <c r="H7300" s="835">
        <f t="shared" ref="H7300:H7363" si="308">EOMONTH(L7300,0)</f>
        <v>31</v>
      </c>
    </row>
    <row r="7301" spans="2:8">
      <c r="B7301" s="834" t="str">
        <f t="shared" si="307"/>
        <v>|||</v>
      </c>
      <c r="H7301" s="835">
        <f t="shared" si="308"/>
        <v>31</v>
      </c>
    </row>
    <row r="7302" spans="2:8">
      <c r="B7302" s="834" t="str">
        <f t="shared" si="307"/>
        <v>|||</v>
      </c>
      <c r="H7302" s="835">
        <f t="shared" si="308"/>
        <v>31</v>
      </c>
    </row>
    <row r="7303" spans="2:8">
      <c r="B7303" s="834" t="str">
        <f t="shared" si="307"/>
        <v>|||</v>
      </c>
      <c r="H7303" s="835">
        <f t="shared" si="308"/>
        <v>31</v>
      </c>
    </row>
    <row r="7304" spans="2:8">
      <c r="B7304" s="834" t="str">
        <f t="shared" si="307"/>
        <v>|||</v>
      </c>
      <c r="H7304" s="835">
        <f t="shared" si="308"/>
        <v>31</v>
      </c>
    </row>
    <row r="7305" spans="2:8">
      <c r="B7305" s="834" t="str">
        <f t="shared" si="307"/>
        <v>|||</v>
      </c>
      <c r="H7305" s="835">
        <f t="shared" si="308"/>
        <v>31</v>
      </c>
    </row>
    <row r="7306" spans="2:8">
      <c r="B7306" s="834" t="str">
        <f t="shared" si="307"/>
        <v>|||</v>
      </c>
      <c r="H7306" s="835">
        <f t="shared" si="308"/>
        <v>31</v>
      </c>
    </row>
    <row r="7307" spans="2:8">
      <c r="B7307" s="834" t="str">
        <f t="shared" si="307"/>
        <v>|||</v>
      </c>
      <c r="H7307" s="835">
        <f t="shared" si="308"/>
        <v>31</v>
      </c>
    </row>
    <row r="7308" spans="2:8">
      <c r="B7308" s="834" t="str">
        <f t="shared" si="307"/>
        <v>|||</v>
      </c>
      <c r="H7308" s="835">
        <f t="shared" si="308"/>
        <v>31</v>
      </c>
    </row>
    <row r="7309" spans="2:8">
      <c r="B7309" s="834" t="str">
        <f t="shared" si="307"/>
        <v>|||</v>
      </c>
      <c r="H7309" s="835">
        <f t="shared" si="308"/>
        <v>31</v>
      </c>
    </row>
    <row r="7310" spans="2:8">
      <c r="B7310" s="834" t="str">
        <f t="shared" si="307"/>
        <v>|||</v>
      </c>
      <c r="H7310" s="835">
        <f t="shared" si="308"/>
        <v>31</v>
      </c>
    </row>
    <row r="7311" spans="2:8">
      <c r="B7311" s="834" t="str">
        <f t="shared" si="307"/>
        <v>|||</v>
      </c>
      <c r="H7311" s="835">
        <f t="shared" si="308"/>
        <v>31</v>
      </c>
    </row>
    <row r="7312" spans="2:8">
      <c r="B7312" s="834" t="str">
        <f t="shared" si="307"/>
        <v>|||</v>
      </c>
      <c r="H7312" s="835">
        <f t="shared" si="308"/>
        <v>31</v>
      </c>
    </row>
    <row r="7313" spans="2:8">
      <c r="B7313" s="834" t="str">
        <f t="shared" si="307"/>
        <v>|||</v>
      </c>
      <c r="H7313" s="835">
        <f t="shared" si="308"/>
        <v>31</v>
      </c>
    </row>
    <row r="7314" spans="2:8">
      <c r="B7314" s="834" t="str">
        <f t="shared" si="307"/>
        <v>|||</v>
      </c>
      <c r="H7314" s="835">
        <f t="shared" si="308"/>
        <v>31</v>
      </c>
    </row>
    <row r="7315" spans="2:8">
      <c r="B7315" s="834" t="str">
        <f t="shared" si="307"/>
        <v>|||</v>
      </c>
      <c r="H7315" s="835">
        <f t="shared" si="308"/>
        <v>31</v>
      </c>
    </row>
    <row r="7316" spans="2:8">
      <c r="B7316" s="834" t="str">
        <f t="shared" si="307"/>
        <v>|||</v>
      </c>
      <c r="H7316" s="835">
        <f t="shared" si="308"/>
        <v>31</v>
      </c>
    </row>
    <row r="7317" spans="2:8">
      <c r="B7317" s="834" t="str">
        <f t="shared" si="307"/>
        <v>|||</v>
      </c>
      <c r="H7317" s="835">
        <f t="shared" si="308"/>
        <v>31</v>
      </c>
    </row>
    <row r="7318" spans="2:8">
      <c r="B7318" s="834" t="str">
        <f t="shared" si="307"/>
        <v>|||</v>
      </c>
      <c r="H7318" s="835">
        <f t="shared" si="308"/>
        <v>31</v>
      </c>
    </row>
    <row r="7319" spans="2:8">
      <c r="B7319" s="834" t="str">
        <f t="shared" si="307"/>
        <v>|||</v>
      </c>
      <c r="H7319" s="835">
        <f t="shared" si="308"/>
        <v>31</v>
      </c>
    </row>
    <row r="7320" spans="2:8">
      <c r="B7320" s="834" t="str">
        <f t="shared" si="307"/>
        <v>|||</v>
      </c>
      <c r="H7320" s="835">
        <f t="shared" si="308"/>
        <v>31</v>
      </c>
    </row>
    <row r="7321" spans="2:8">
      <c r="B7321" s="834" t="str">
        <f t="shared" si="307"/>
        <v>|||</v>
      </c>
      <c r="H7321" s="835">
        <f t="shared" si="308"/>
        <v>31</v>
      </c>
    </row>
    <row r="7322" spans="2:8">
      <c r="B7322" s="834" t="str">
        <f t="shared" si="307"/>
        <v>|||</v>
      </c>
      <c r="H7322" s="835">
        <f t="shared" si="308"/>
        <v>31</v>
      </c>
    </row>
    <row r="7323" spans="2:8">
      <c r="B7323" s="834" t="str">
        <f t="shared" si="307"/>
        <v>|||</v>
      </c>
      <c r="H7323" s="835">
        <f t="shared" si="308"/>
        <v>31</v>
      </c>
    </row>
    <row r="7324" spans="2:8">
      <c r="B7324" s="834" t="str">
        <f t="shared" si="307"/>
        <v>|||</v>
      </c>
      <c r="H7324" s="835">
        <f t="shared" si="308"/>
        <v>31</v>
      </c>
    </row>
    <row r="7325" spans="2:8">
      <c r="B7325" s="834" t="str">
        <f t="shared" si="307"/>
        <v>|||</v>
      </c>
      <c r="H7325" s="835">
        <f t="shared" si="308"/>
        <v>31</v>
      </c>
    </row>
    <row r="7326" spans="2:8">
      <c r="B7326" s="834" t="str">
        <f t="shared" si="307"/>
        <v>|||</v>
      </c>
      <c r="H7326" s="835">
        <f t="shared" si="308"/>
        <v>31</v>
      </c>
    </row>
    <row r="7327" spans="2:8">
      <c r="B7327" s="834" t="str">
        <f t="shared" si="307"/>
        <v>|||</v>
      </c>
      <c r="H7327" s="835">
        <f t="shared" si="308"/>
        <v>31</v>
      </c>
    </row>
    <row r="7328" spans="2:8">
      <c r="B7328" s="834" t="str">
        <f t="shared" si="307"/>
        <v>|||</v>
      </c>
      <c r="H7328" s="835">
        <f t="shared" si="308"/>
        <v>31</v>
      </c>
    </row>
    <row r="7329" spans="2:8">
      <c r="B7329" s="834" t="str">
        <f t="shared" si="307"/>
        <v>|||</v>
      </c>
      <c r="H7329" s="835">
        <f t="shared" si="308"/>
        <v>31</v>
      </c>
    </row>
    <row r="7330" spans="2:8">
      <c r="B7330" s="834" t="str">
        <f t="shared" si="307"/>
        <v>|||</v>
      </c>
      <c r="H7330" s="835">
        <f t="shared" si="308"/>
        <v>31</v>
      </c>
    </row>
    <row r="7331" spans="2:8">
      <c r="B7331" s="834" t="str">
        <f t="shared" si="307"/>
        <v>|||</v>
      </c>
      <c r="H7331" s="835">
        <f t="shared" si="308"/>
        <v>31</v>
      </c>
    </row>
    <row r="7332" spans="2:8">
      <c r="B7332" s="834" t="str">
        <f t="shared" si="307"/>
        <v>|||</v>
      </c>
      <c r="H7332" s="835">
        <f t="shared" si="308"/>
        <v>31</v>
      </c>
    </row>
    <row r="7333" spans="2:8">
      <c r="B7333" s="834" t="str">
        <f t="shared" si="307"/>
        <v>|||</v>
      </c>
      <c r="H7333" s="835">
        <f t="shared" si="308"/>
        <v>31</v>
      </c>
    </row>
    <row r="7334" spans="2:8">
      <c r="B7334" s="834" t="str">
        <f t="shared" si="307"/>
        <v>|||</v>
      </c>
      <c r="H7334" s="835">
        <f t="shared" si="308"/>
        <v>31</v>
      </c>
    </row>
    <row r="7335" spans="2:8">
      <c r="B7335" s="834" t="str">
        <f t="shared" si="307"/>
        <v>|||</v>
      </c>
      <c r="H7335" s="835">
        <f t="shared" si="308"/>
        <v>31</v>
      </c>
    </row>
    <row r="7336" spans="2:8">
      <c r="B7336" s="834" t="str">
        <f t="shared" si="307"/>
        <v>|||</v>
      </c>
      <c r="H7336" s="835">
        <f t="shared" si="308"/>
        <v>31</v>
      </c>
    </row>
    <row r="7337" spans="2:8">
      <c r="B7337" s="834" t="str">
        <f t="shared" si="307"/>
        <v>|||</v>
      </c>
      <c r="H7337" s="835">
        <f t="shared" si="308"/>
        <v>31</v>
      </c>
    </row>
    <row r="7338" spans="2:8">
      <c r="B7338" s="834" t="str">
        <f t="shared" si="307"/>
        <v>|||</v>
      </c>
      <c r="H7338" s="835">
        <f t="shared" si="308"/>
        <v>31</v>
      </c>
    </row>
    <row r="7339" spans="2:8">
      <c r="B7339" s="834" t="str">
        <f t="shared" si="307"/>
        <v>|||</v>
      </c>
      <c r="H7339" s="835">
        <f t="shared" si="308"/>
        <v>31</v>
      </c>
    </row>
    <row r="7340" spans="2:8">
      <c r="B7340" s="834" t="str">
        <f t="shared" si="307"/>
        <v>|||</v>
      </c>
      <c r="H7340" s="835">
        <f t="shared" si="308"/>
        <v>31</v>
      </c>
    </row>
    <row r="7341" spans="2:8">
      <c r="B7341" s="834" t="str">
        <f t="shared" si="307"/>
        <v>|||</v>
      </c>
      <c r="H7341" s="835">
        <f t="shared" si="308"/>
        <v>31</v>
      </c>
    </row>
    <row r="7342" spans="2:8">
      <c r="B7342" s="834" t="str">
        <f t="shared" si="307"/>
        <v>|||</v>
      </c>
      <c r="H7342" s="835">
        <f t="shared" si="308"/>
        <v>31</v>
      </c>
    </row>
    <row r="7343" spans="2:8">
      <c r="B7343" s="834" t="str">
        <f t="shared" si="307"/>
        <v>|||</v>
      </c>
      <c r="H7343" s="835">
        <f t="shared" si="308"/>
        <v>31</v>
      </c>
    </row>
    <row r="7344" spans="2:8">
      <c r="B7344" s="834" t="str">
        <f t="shared" si="307"/>
        <v>|||</v>
      </c>
      <c r="H7344" s="835">
        <f t="shared" si="308"/>
        <v>31</v>
      </c>
    </row>
    <row r="7345" spans="2:8">
      <c r="B7345" s="834" t="str">
        <f t="shared" si="307"/>
        <v>|||</v>
      </c>
      <c r="H7345" s="835">
        <f t="shared" si="308"/>
        <v>31</v>
      </c>
    </row>
    <row r="7346" spans="2:8">
      <c r="B7346" s="834" t="str">
        <f t="shared" si="307"/>
        <v>|||</v>
      </c>
      <c r="H7346" s="835">
        <f t="shared" si="308"/>
        <v>31</v>
      </c>
    </row>
    <row r="7347" spans="2:8">
      <c r="B7347" s="834" t="str">
        <f t="shared" si="307"/>
        <v>|||</v>
      </c>
      <c r="H7347" s="835">
        <f t="shared" si="308"/>
        <v>31</v>
      </c>
    </row>
    <row r="7348" spans="2:8">
      <c r="B7348" s="834" t="str">
        <f t="shared" si="307"/>
        <v>|||</v>
      </c>
      <c r="H7348" s="835">
        <f t="shared" si="308"/>
        <v>31</v>
      </c>
    </row>
    <row r="7349" spans="2:8">
      <c r="B7349" s="834" t="str">
        <f t="shared" si="307"/>
        <v>|||</v>
      </c>
      <c r="H7349" s="835">
        <f t="shared" si="308"/>
        <v>31</v>
      </c>
    </row>
    <row r="7350" spans="2:8">
      <c r="B7350" s="834" t="str">
        <f t="shared" si="307"/>
        <v>|||</v>
      </c>
      <c r="H7350" s="835">
        <f t="shared" si="308"/>
        <v>31</v>
      </c>
    </row>
    <row r="7351" spans="2:8">
      <c r="B7351" s="834" t="str">
        <f t="shared" si="307"/>
        <v>|||</v>
      </c>
      <c r="H7351" s="835">
        <f t="shared" si="308"/>
        <v>31</v>
      </c>
    </row>
    <row r="7352" spans="2:8">
      <c r="B7352" s="834" t="str">
        <f t="shared" si="307"/>
        <v>|||</v>
      </c>
      <c r="H7352" s="835">
        <f t="shared" si="308"/>
        <v>31</v>
      </c>
    </row>
    <row r="7353" spans="2:8">
      <c r="B7353" s="834" t="str">
        <f t="shared" si="307"/>
        <v>|||</v>
      </c>
      <c r="H7353" s="835">
        <f t="shared" si="308"/>
        <v>31</v>
      </c>
    </row>
    <row r="7354" spans="2:8">
      <c r="B7354" s="834" t="str">
        <f t="shared" si="307"/>
        <v>|||</v>
      </c>
      <c r="H7354" s="835">
        <f t="shared" si="308"/>
        <v>31</v>
      </c>
    </row>
    <row r="7355" spans="2:8">
      <c r="B7355" s="834" t="str">
        <f t="shared" si="307"/>
        <v>|||</v>
      </c>
      <c r="H7355" s="835">
        <f t="shared" si="308"/>
        <v>31</v>
      </c>
    </row>
    <row r="7356" spans="2:8">
      <c r="B7356" s="834" t="str">
        <f t="shared" si="307"/>
        <v>|||</v>
      </c>
      <c r="H7356" s="835">
        <f t="shared" si="308"/>
        <v>31</v>
      </c>
    </row>
    <row r="7357" spans="2:8">
      <c r="B7357" s="834" t="str">
        <f t="shared" si="307"/>
        <v>|||</v>
      </c>
      <c r="H7357" s="835">
        <f t="shared" si="308"/>
        <v>31</v>
      </c>
    </row>
    <row r="7358" spans="2:8">
      <c r="B7358" s="834" t="str">
        <f t="shared" si="307"/>
        <v>|||</v>
      </c>
      <c r="H7358" s="835">
        <f t="shared" si="308"/>
        <v>31</v>
      </c>
    </row>
    <row r="7359" spans="2:8">
      <c r="B7359" s="834" t="str">
        <f t="shared" si="307"/>
        <v>|||</v>
      </c>
      <c r="H7359" s="835">
        <f t="shared" si="308"/>
        <v>31</v>
      </c>
    </row>
    <row r="7360" spans="2:8">
      <c r="B7360" s="834" t="str">
        <f t="shared" si="307"/>
        <v>|||</v>
      </c>
      <c r="H7360" s="835">
        <f t="shared" si="308"/>
        <v>31</v>
      </c>
    </row>
    <row r="7361" spans="2:8">
      <c r="B7361" s="834" t="str">
        <f t="shared" si="307"/>
        <v>|||</v>
      </c>
      <c r="H7361" s="835">
        <f t="shared" si="308"/>
        <v>31</v>
      </c>
    </row>
    <row r="7362" spans="2:8">
      <c r="B7362" s="834" t="str">
        <f t="shared" si="307"/>
        <v>|||</v>
      </c>
      <c r="H7362" s="835">
        <f t="shared" si="308"/>
        <v>31</v>
      </c>
    </row>
    <row r="7363" spans="2:8">
      <c r="B7363" s="834" t="str">
        <f t="shared" ref="B7363:B7426" si="309">C7363&amp;"|"&amp;D7363&amp;"|"&amp;E7363&amp;"|"&amp;F7363</f>
        <v>|||</v>
      </c>
      <c r="H7363" s="835">
        <f t="shared" si="308"/>
        <v>31</v>
      </c>
    </row>
    <row r="7364" spans="2:8">
      <c r="B7364" s="834" t="str">
        <f t="shared" si="309"/>
        <v>|||</v>
      </c>
      <c r="H7364" s="835">
        <f t="shared" ref="H7364:H7427" si="310">EOMONTH(L7364,0)</f>
        <v>31</v>
      </c>
    </row>
    <row r="7365" spans="2:8">
      <c r="B7365" s="834" t="str">
        <f t="shared" si="309"/>
        <v>|||</v>
      </c>
      <c r="H7365" s="835">
        <f t="shared" si="310"/>
        <v>31</v>
      </c>
    </row>
    <row r="7366" spans="2:8">
      <c r="B7366" s="834" t="str">
        <f t="shared" si="309"/>
        <v>|||</v>
      </c>
      <c r="H7366" s="835">
        <f t="shared" si="310"/>
        <v>31</v>
      </c>
    </row>
    <row r="7367" spans="2:8">
      <c r="B7367" s="834" t="str">
        <f t="shared" si="309"/>
        <v>|||</v>
      </c>
      <c r="H7367" s="835">
        <f t="shared" si="310"/>
        <v>31</v>
      </c>
    </row>
    <row r="7368" spans="2:8">
      <c r="B7368" s="834" t="str">
        <f t="shared" si="309"/>
        <v>|||</v>
      </c>
      <c r="H7368" s="835">
        <f t="shared" si="310"/>
        <v>31</v>
      </c>
    </row>
    <row r="7369" spans="2:8">
      <c r="B7369" s="834" t="str">
        <f t="shared" si="309"/>
        <v>|||</v>
      </c>
      <c r="H7369" s="835">
        <f t="shared" si="310"/>
        <v>31</v>
      </c>
    </row>
    <row r="7370" spans="2:8">
      <c r="B7370" s="834" t="str">
        <f t="shared" si="309"/>
        <v>|||</v>
      </c>
      <c r="H7370" s="835">
        <f t="shared" si="310"/>
        <v>31</v>
      </c>
    </row>
    <row r="7371" spans="2:8">
      <c r="B7371" s="834" t="str">
        <f t="shared" si="309"/>
        <v>|||</v>
      </c>
      <c r="H7371" s="835">
        <f t="shared" si="310"/>
        <v>31</v>
      </c>
    </row>
    <row r="7372" spans="2:8">
      <c r="B7372" s="834" t="str">
        <f t="shared" si="309"/>
        <v>|||</v>
      </c>
      <c r="H7372" s="835">
        <f t="shared" si="310"/>
        <v>31</v>
      </c>
    </row>
    <row r="7373" spans="2:8">
      <c r="B7373" s="834" t="str">
        <f t="shared" si="309"/>
        <v>|||</v>
      </c>
      <c r="H7373" s="835">
        <f t="shared" si="310"/>
        <v>31</v>
      </c>
    </row>
    <row r="7374" spans="2:8">
      <c r="B7374" s="834" t="str">
        <f t="shared" si="309"/>
        <v>|||</v>
      </c>
      <c r="H7374" s="835">
        <f t="shared" si="310"/>
        <v>31</v>
      </c>
    </row>
    <row r="7375" spans="2:8">
      <c r="B7375" s="834" t="str">
        <f t="shared" si="309"/>
        <v>|||</v>
      </c>
      <c r="H7375" s="835">
        <f t="shared" si="310"/>
        <v>31</v>
      </c>
    </row>
    <row r="7376" spans="2:8">
      <c r="B7376" s="834" t="str">
        <f t="shared" si="309"/>
        <v>|||</v>
      </c>
      <c r="H7376" s="835">
        <f t="shared" si="310"/>
        <v>31</v>
      </c>
    </row>
    <row r="7377" spans="2:8">
      <c r="B7377" s="834" t="str">
        <f t="shared" si="309"/>
        <v>|||</v>
      </c>
      <c r="H7377" s="835">
        <f t="shared" si="310"/>
        <v>31</v>
      </c>
    </row>
    <row r="7378" spans="2:8">
      <c r="B7378" s="834" t="str">
        <f t="shared" si="309"/>
        <v>|||</v>
      </c>
      <c r="H7378" s="835">
        <f t="shared" si="310"/>
        <v>31</v>
      </c>
    </row>
    <row r="7379" spans="2:8">
      <c r="B7379" s="834" t="str">
        <f t="shared" si="309"/>
        <v>|||</v>
      </c>
      <c r="H7379" s="835">
        <f t="shared" si="310"/>
        <v>31</v>
      </c>
    </row>
    <row r="7380" spans="2:8">
      <c r="B7380" s="834" t="str">
        <f t="shared" si="309"/>
        <v>|||</v>
      </c>
      <c r="H7380" s="835">
        <f t="shared" si="310"/>
        <v>31</v>
      </c>
    </row>
    <row r="7381" spans="2:8">
      <c r="B7381" s="834" t="str">
        <f t="shared" si="309"/>
        <v>|||</v>
      </c>
      <c r="H7381" s="835">
        <f t="shared" si="310"/>
        <v>31</v>
      </c>
    </row>
    <row r="7382" spans="2:8">
      <c r="B7382" s="834" t="str">
        <f t="shared" si="309"/>
        <v>|||</v>
      </c>
      <c r="H7382" s="835">
        <f t="shared" si="310"/>
        <v>31</v>
      </c>
    </row>
    <row r="7383" spans="2:8">
      <c r="B7383" s="834" t="str">
        <f t="shared" si="309"/>
        <v>|||</v>
      </c>
      <c r="H7383" s="835">
        <f t="shared" si="310"/>
        <v>31</v>
      </c>
    </row>
    <row r="7384" spans="2:8">
      <c r="B7384" s="834" t="str">
        <f t="shared" si="309"/>
        <v>|||</v>
      </c>
      <c r="H7384" s="835">
        <f t="shared" si="310"/>
        <v>31</v>
      </c>
    </row>
    <row r="7385" spans="2:8">
      <c r="B7385" s="834" t="str">
        <f t="shared" si="309"/>
        <v>|||</v>
      </c>
      <c r="H7385" s="835">
        <f t="shared" si="310"/>
        <v>31</v>
      </c>
    </row>
    <row r="7386" spans="2:8">
      <c r="B7386" s="834" t="str">
        <f t="shared" si="309"/>
        <v>|||</v>
      </c>
      <c r="H7386" s="835">
        <f t="shared" si="310"/>
        <v>31</v>
      </c>
    </row>
    <row r="7387" spans="2:8">
      <c r="B7387" s="834" t="str">
        <f t="shared" si="309"/>
        <v>|||</v>
      </c>
      <c r="H7387" s="835">
        <f t="shared" si="310"/>
        <v>31</v>
      </c>
    </row>
    <row r="7388" spans="2:8">
      <c r="B7388" s="834" t="str">
        <f t="shared" si="309"/>
        <v>|||</v>
      </c>
      <c r="H7388" s="835">
        <f t="shared" si="310"/>
        <v>31</v>
      </c>
    </row>
    <row r="7389" spans="2:8">
      <c r="B7389" s="834" t="str">
        <f t="shared" si="309"/>
        <v>|||</v>
      </c>
      <c r="H7389" s="835">
        <f t="shared" si="310"/>
        <v>31</v>
      </c>
    </row>
    <row r="7390" spans="2:8">
      <c r="B7390" s="834" t="str">
        <f t="shared" si="309"/>
        <v>|||</v>
      </c>
      <c r="H7390" s="835">
        <f t="shared" si="310"/>
        <v>31</v>
      </c>
    </row>
    <row r="7391" spans="2:8">
      <c r="B7391" s="834" t="str">
        <f t="shared" si="309"/>
        <v>|||</v>
      </c>
      <c r="H7391" s="835">
        <f t="shared" si="310"/>
        <v>31</v>
      </c>
    </row>
    <row r="7392" spans="2:8">
      <c r="B7392" s="834" t="str">
        <f t="shared" si="309"/>
        <v>|||</v>
      </c>
      <c r="H7392" s="835">
        <f t="shared" si="310"/>
        <v>31</v>
      </c>
    </row>
    <row r="7393" spans="2:8">
      <c r="B7393" s="834" t="str">
        <f t="shared" si="309"/>
        <v>|||</v>
      </c>
      <c r="H7393" s="835">
        <f t="shared" si="310"/>
        <v>31</v>
      </c>
    </row>
    <row r="7394" spans="2:8">
      <c r="B7394" s="834" t="str">
        <f t="shared" si="309"/>
        <v>|||</v>
      </c>
      <c r="H7394" s="835">
        <f t="shared" si="310"/>
        <v>31</v>
      </c>
    </row>
    <row r="7395" spans="2:8">
      <c r="B7395" s="834" t="str">
        <f t="shared" si="309"/>
        <v>|||</v>
      </c>
      <c r="H7395" s="835">
        <f t="shared" si="310"/>
        <v>31</v>
      </c>
    </row>
    <row r="7396" spans="2:8">
      <c r="B7396" s="834" t="str">
        <f t="shared" si="309"/>
        <v>|||</v>
      </c>
      <c r="H7396" s="835">
        <f t="shared" si="310"/>
        <v>31</v>
      </c>
    </row>
    <row r="7397" spans="2:8">
      <c r="B7397" s="834" t="str">
        <f t="shared" si="309"/>
        <v>|||</v>
      </c>
      <c r="H7397" s="835">
        <f t="shared" si="310"/>
        <v>31</v>
      </c>
    </row>
    <row r="7398" spans="2:8">
      <c r="B7398" s="834" t="str">
        <f t="shared" si="309"/>
        <v>|||</v>
      </c>
      <c r="H7398" s="835">
        <f t="shared" si="310"/>
        <v>31</v>
      </c>
    </row>
    <row r="7399" spans="2:8">
      <c r="B7399" s="834" t="str">
        <f t="shared" si="309"/>
        <v>|||</v>
      </c>
      <c r="H7399" s="835">
        <f t="shared" si="310"/>
        <v>31</v>
      </c>
    </row>
    <row r="7400" spans="2:8">
      <c r="B7400" s="834" t="str">
        <f t="shared" si="309"/>
        <v>|||</v>
      </c>
      <c r="H7400" s="835">
        <f t="shared" si="310"/>
        <v>31</v>
      </c>
    </row>
    <row r="7401" spans="2:8">
      <c r="B7401" s="834" t="str">
        <f t="shared" si="309"/>
        <v>|||</v>
      </c>
      <c r="H7401" s="835">
        <f t="shared" si="310"/>
        <v>31</v>
      </c>
    </row>
    <row r="7402" spans="2:8">
      <c r="B7402" s="834" t="str">
        <f t="shared" si="309"/>
        <v>|||</v>
      </c>
      <c r="H7402" s="835">
        <f t="shared" si="310"/>
        <v>31</v>
      </c>
    </row>
    <row r="7403" spans="2:8">
      <c r="B7403" s="834" t="str">
        <f t="shared" si="309"/>
        <v>|||</v>
      </c>
      <c r="H7403" s="835">
        <f t="shared" si="310"/>
        <v>31</v>
      </c>
    </row>
    <row r="7404" spans="2:8">
      <c r="B7404" s="834" t="str">
        <f t="shared" si="309"/>
        <v>|||</v>
      </c>
      <c r="H7404" s="835">
        <f t="shared" si="310"/>
        <v>31</v>
      </c>
    </row>
    <row r="7405" spans="2:8">
      <c r="B7405" s="834" t="str">
        <f t="shared" si="309"/>
        <v>|||</v>
      </c>
      <c r="H7405" s="835">
        <f t="shared" si="310"/>
        <v>31</v>
      </c>
    </row>
    <row r="7406" spans="2:8">
      <c r="B7406" s="834" t="str">
        <f t="shared" si="309"/>
        <v>|||</v>
      </c>
      <c r="H7406" s="835">
        <f t="shared" si="310"/>
        <v>31</v>
      </c>
    </row>
    <row r="7407" spans="2:8">
      <c r="B7407" s="834" t="str">
        <f t="shared" si="309"/>
        <v>|||</v>
      </c>
      <c r="H7407" s="835">
        <f t="shared" si="310"/>
        <v>31</v>
      </c>
    </row>
    <row r="7408" spans="2:8">
      <c r="B7408" s="834" t="str">
        <f t="shared" si="309"/>
        <v>|||</v>
      </c>
      <c r="H7408" s="835">
        <f t="shared" si="310"/>
        <v>31</v>
      </c>
    </row>
    <row r="7409" spans="2:8">
      <c r="B7409" s="834" t="str">
        <f t="shared" si="309"/>
        <v>|||</v>
      </c>
      <c r="H7409" s="835">
        <f t="shared" si="310"/>
        <v>31</v>
      </c>
    </row>
    <row r="7410" spans="2:8">
      <c r="B7410" s="834" t="str">
        <f t="shared" si="309"/>
        <v>|||</v>
      </c>
      <c r="H7410" s="835">
        <f t="shared" si="310"/>
        <v>31</v>
      </c>
    </row>
    <row r="7411" spans="2:8">
      <c r="B7411" s="834" t="str">
        <f t="shared" si="309"/>
        <v>|||</v>
      </c>
      <c r="H7411" s="835">
        <f t="shared" si="310"/>
        <v>31</v>
      </c>
    </row>
    <row r="7412" spans="2:8">
      <c r="B7412" s="834" t="str">
        <f t="shared" si="309"/>
        <v>|||</v>
      </c>
      <c r="H7412" s="835">
        <f t="shared" si="310"/>
        <v>31</v>
      </c>
    </row>
    <row r="7413" spans="2:8">
      <c r="B7413" s="834" t="str">
        <f t="shared" si="309"/>
        <v>|||</v>
      </c>
      <c r="H7413" s="835">
        <f t="shared" si="310"/>
        <v>31</v>
      </c>
    </row>
    <row r="7414" spans="2:8">
      <c r="B7414" s="834" t="str">
        <f t="shared" si="309"/>
        <v>|||</v>
      </c>
      <c r="H7414" s="835">
        <f t="shared" si="310"/>
        <v>31</v>
      </c>
    </row>
    <row r="7415" spans="2:8">
      <c r="B7415" s="834" t="str">
        <f t="shared" si="309"/>
        <v>|||</v>
      </c>
      <c r="H7415" s="835">
        <f t="shared" si="310"/>
        <v>31</v>
      </c>
    </row>
    <row r="7416" spans="2:8">
      <c r="B7416" s="834" t="str">
        <f t="shared" si="309"/>
        <v>|||</v>
      </c>
      <c r="H7416" s="835">
        <f t="shared" si="310"/>
        <v>31</v>
      </c>
    </row>
    <row r="7417" spans="2:8">
      <c r="B7417" s="834" t="str">
        <f t="shared" si="309"/>
        <v>|||</v>
      </c>
      <c r="H7417" s="835">
        <f t="shared" si="310"/>
        <v>31</v>
      </c>
    </row>
    <row r="7418" spans="2:8">
      <c r="B7418" s="834" t="str">
        <f t="shared" si="309"/>
        <v>|||</v>
      </c>
      <c r="H7418" s="835">
        <f t="shared" si="310"/>
        <v>31</v>
      </c>
    </row>
    <row r="7419" spans="2:8">
      <c r="B7419" s="834" t="str">
        <f t="shared" si="309"/>
        <v>|||</v>
      </c>
      <c r="H7419" s="835">
        <f t="shared" si="310"/>
        <v>31</v>
      </c>
    </row>
    <row r="7420" spans="2:8">
      <c r="B7420" s="834" t="str">
        <f t="shared" si="309"/>
        <v>|||</v>
      </c>
      <c r="H7420" s="835">
        <f t="shared" si="310"/>
        <v>31</v>
      </c>
    </row>
    <row r="7421" spans="2:8">
      <c r="B7421" s="834" t="str">
        <f t="shared" si="309"/>
        <v>|||</v>
      </c>
      <c r="H7421" s="835">
        <f t="shared" si="310"/>
        <v>31</v>
      </c>
    </row>
    <row r="7422" spans="2:8">
      <c r="B7422" s="834" t="str">
        <f t="shared" si="309"/>
        <v>|||</v>
      </c>
      <c r="H7422" s="835">
        <f t="shared" si="310"/>
        <v>31</v>
      </c>
    </row>
    <row r="7423" spans="2:8">
      <c r="B7423" s="834" t="str">
        <f t="shared" si="309"/>
        <v>|||</v>
      </c>
      <c r="H7423" s="835">
        <f t="shared" si="310"/>
        <v>31</v>
      </c>
    </row>
    <row r="7424" spans="2:8">
      <c r="B7424" s="834" t="str">
        <f t="shared" si="309"/>
        <v>|||</v>
      </c>
      <c r="H7424" s="835">
        <f t="shared" si="310"/>
        <v>31</v>
      </c>
    </row>
    <row r="7425" spans="2:8">
      <c r="B7425" s="834" t="str">
        <f t="shared" si="309"/>
        <v>|||</v>
      </c>
      <c r="H7425" s="835">
        <f t="shared" si="310"/>
        <v>31</v>
      </c>
    </row>
    <row r="7426" spans="2:8">
      <c r="B7426" s="834" t="str">
        <f t="shared" si="309"/>
        <v>|||</v>
      </c>
      <c r="H7426" s="835">
        <f t="shared" si="310"/>
        <v>31</v>
      </c>
    </row>
    <row r="7427" spans="2:8">
      <c r="B7427" s="834" t="str">
        <f t="shared" ref="B7427:B7490" si="311">C7427&amp;"|"&amp;D7427&amp;"|"&amp;E7427&amp;"|"&amp;F7427</f>
        <v>|||</v>
      </c>
      <c r="H7427" s="835">
        <f t="shared" si="310"/>
        <v>31</v>
      </c>
    </row>
    <row r="7428" spans="2:8">
      <c r="B7428" s="834" t="str">
        <f t="shared" si="311"/>
        <v>|||</v>
      </c>
      <c r="H7428" s="835">
        <f t="shared" ref="H7428:H7491" si="312">EOMONTH(L7428,0)</f>
        <v>31</v>
      </c>
    </row>
    <row r="7429" spans="2:8">
      <c r="B7429" s="834" t="str">
        <f t="shared" si="311"/>
        <v>|||</v>
      </c>
      <c r="H7429" s="835">
        <f t="shared" si="312"/>
        <v>31</v>
      </c>
    </row>
    <row r="7430" spans="2:8">
      <c r="B7430" s="834" t="str">
        <f t="shared" si="311"/>
        <v>|||</v>
      </c>
      <c r="H7430" s="835">
        <f t="shared" si="312"/>
        <v>31</v>
      </c>
    </row>
    <row r="7431" spans="2:8">
      <c r="B7431" s="834" t="str">
        <f t="shared" si="311"/>
        <v>|||</v>
      </c>
      <c r="H7431" s="835">
        <f t="shared" si="312"/>
        <v>31</v>
      </c>
    </row>
    <row r="7432" spans="2:8">
      <c r="B7432" s="834" t="str">
        <f t="shared" si="311"/>
        <v>|||</v>
      </c>
      <c r="H7432" s="835">
        <f t="shared" si="312"/>
        <v>31</v>
      </c>
    </row>
    <row r="7433" spans="2:8">
      <c r="B7433" s="834" t="str">
        <f t="shared" si="311"/>
        <v>|||</v>
      </c>
      <c r="H7433" s="835">
        <f t="shared" si="312"/>
        <v>31</v>
      </c>
    </row>
    <row r="7434" spans="2:8">
      <c r="B7434" s="834" t="str">
        <f t="shared" si="311"/>
        <v>|||</v>
      </c>
      <c r="H7434" s="835">
        <f t="shared" si="312"/>
        <v>31</v>
      </c>
    </row>
    <row r="7435" spans="2:8">
      <c r="B7435" s="834" t="str">
        <f t="shared" si="311"/>
        <v>|||</v>
      </c>
      <c r="H7435" s="835">
        <f t="shared" si="312"/>
        <v>31</v>
      </c>
    </row>
    <row r="7436" spans="2:8">
      <c r="B7436" s="834" t="str">
        <f t="shared" si="311"/>
        <v>|||</v>
      </c>
      <c r="H7436" s="835">
        <f t="shared" si="312"/>
        <v>31</v>
      </c>
    </row>
    <row r="7437" spans="2:8">
      <c r="B7437" s="834" t="str">
        <f t="shared" si="311"/>
        <v>|||</v>
      </c>
      <c r="H7437" s="835">
        <f t="shared" si="312"/>
        <v>31</v>
      </c>
    </row>
    <row r="7438" spans="2:8">
      <c r="B7438" s="834" t="str">
        <f t="shared" si="311"/>
        <v>|||</v>
      </c>
      <c r="H7438" s="835">
        <f t="shared" si="312"/>
        <v>31</v>
      </c>
    </row>
    <row r="7439" spans="2:8">
      <c r="B7439" s="834" t="str">
        <f t="shared" si="311"/>
        <v>|||</v>
      </c>
      <c r="H7439" s="835">
        <f t="shared" si="312"/>
        <v>31</v>
      </c>
    </row>
    <row r="7440" spans="2:8">
      <c r="B7440" s="834" t="str">
        <f t="shared" si="311"/>
        <v>|||</v>
      </c>
      <c r="H7440" s="835">
        <f t="shared" si="312"/>
        <v>31</v>
      </c>
    </row>
    <row r="7441" spans="2:8">
      <c r="B7441" s="834" t="str">
        <f t="shared" si="311"/>
        <v>|||</v>
      </c>
      <c r="H7441" s="835">
        <f t="shared" si="312"/>
        <v>31</v>
      </c>
    </row>
    <row r="7442" spans="2:8">
      <c r="B7442" s="834" t="str">
        <f t="shared" si="311"/>
        <v>|||</v>
      </c>
      <c r="H7442" s="835">
        <f t="shared" si="312"/>
        <v>31</v>
      </c>
    </row>
    <row r="7443" spans="2:8">
      <c r="B7443" s="834" t="str">
        <f t="shared" si="311"/>
        <v>|||</v>
      </c>
      <c r="H7443" s="835">
        <f t="shared" si="312"/>
        <v>31</v>
      </c>
    </row>
    <row r="7444" spans="2:8">
      <c r="B7444" s="834" t="str">
        <f t="shared" si="311"/>
        <v>|||</v>
      </c>
      <c r="H7444" s="835">
        <f t="shared" si="312"/>
        <v>31</v>
      </c>
    </row>
    <row r="7445" spans="2:8">
      <c r="B7445" s="834" t="str">
        <f t="shared" si="311"/>
        <v>|||</v>
      </c>
      <c r="H7445" s="835">
        <f t="shared" si="312"/>
        <v>31</v>
      </c>
    </row>
    <row r="7446" spans="2:8">
      <c r="B7446" s="834" t="str">
        <f t="shared" si="311"/>
        <v>|||</v>
      </c>
      <c r="H7446" s="835">
        <f t="shared" si="312"/>
        <v>31</v>
      </c>
    </row>
    <row r="7447" spans="2:8">
      <c r="B7447" s="834" t="str">
        <f t="shared" si="311"/>
        <v>|||</v>
      </c>
      <c r="H7447" s="835">
        <f t="shared" si="312"/>
        <v>31</v>
      </c>
    </row>
    <row r="7448" spans="2:8">
      <c r="B7448" s="834" t="str">
        <f t="shared" si="311"/>
        <v>|||</v>
      </c>
      <c r="H7448" s="835">
        <f t="shared" si="312"/>
        <v>31</v>
      </c>
    </row>
    <row r="7449" spans="2:8">
      <c r="B7449" s="834" t="str">
        <f t="shared" si="311"/>
        <v>|||</v>
      </c>
      <c r="H7449" s="835">
        <f t="shared" si="312"/>
        <v>31</v>
      </c>
    </row>
    <row r="7450" spans="2:8">
      <c r="B7450" s="834" t="str">
        <f t="shared" si="311"/>
        <v>|||</v>
      </c>
      <c r="H7450" s="835">
        <f t="shared" si="312"/>
        <v>31</v>
      </c>
    </row>
    <row r="7451" spans="2:8">
      <c r="B7451" s="834" t="str">
        <f t="shared" si="311"/>
        <v>|||</v>
      </c>
      <c r="H7451" s="835">
        <f t="shared" si="312"/>
        <v>31</v>
      </c>
    </row>
    <row r="7452" spans="2:8">
      <c r="B7452" s="834" t="str">
        <f t="shared" si="311"/>
        <v>|||</v>
      </c>
      <c r="H7452" s="835">
        <f t="shared" si="312"/>
        <v>31</v>
      </c>
    </row>
    <row r="7453" spans="2:8">
      <c r="B7453" s="834" t="str">
        <f t="shared" si="311"/>
        <v>|||</v>
      </c>
      <c r="H7453" s="835">
        <f t="shared" si="312"/>
        <v>31</v>
      </c>
    </row>
    <row r="7454" spans="2:8">
      <c r="B7454" s="834" t="str">
        <f t="shared" si="311"/>
        <v>|||</v>
      </c>
      <c r="H7454" s="835">
        <f t="shared" si="312"/>
        <v>31</v>
      </c>
    </row>
    <row r="7455" spans="2:8">
      <c r="B7455" s="834" t="str">
        <f t="shared" si="311"/>
        <v>|||</v>
      </c>
      <c r="H7455" s="835">
        <f t="shared" si="312"/>
        <v>31</v>
      </c>
    </row>
    <row r="7456" spans="2:8">
      <c r="B7456" s="834" t="str">
        <f t="shared" si="311"/>
        <v>|||</v>
      </c>
      <c r="H7456" s="835">
        <f t="shared" si="312"/>
        <v>31</v>
      </c>
    </row>
    <row r="7457" spans="2:8">
      <c r="B7457" s="834" t="str">
        <f t="shared" si="311"/>
        <v>|||</v>
      </c>
      <c r="H7457" s="835">
        <f t="shared" si="312"/>
        <v>31</v>
      </c>
    </row>
    <row r="7458" spans="2:8">
      <c r="B7458" s="834" t="str">
        <f t="shared" si="311"/>
        <v>|||</v>
      </c>
      <c r="H7458" s="835">
        <f t="shared" si="312"/>
        <v>31</v>
      </c>
    </row>
    <row r="7459" spans="2:8">
      <c r="B7459" s="834" t="str">
        <f t="shared" si="311"/>
        <v>|||</v>
      </c>
      <c r="H7459" s="835">
        <f t="shared" si="312"/>
        <v>31</v>
      </c>
    </row>
    <row r="7460" spans="2:8">
      <c r="B7460" s="834" t="str">
        <f t="shared" si="311"/>
        <v>|||</v>
      </c>
      <c r="H7460" s="835">
        <f t="shared" si="312"/>
        <v>31</v>
      </c>
    </row>
    <row r="7461" spans="2:8">
      <c r="B7461" s="834" t="str">
        <f t="shared" si="311"/>
        <v>|||</v>
      </c>
      <c r="H7461" s="835">
        <f t="shared" si="312"/>
        <v>31</v>
      </c>
    </row>
    <row r="7462" spans="2:8">
      <c r="B7462" s="834" t="str">
        <f t="shared" si="311"/>
        <v>|||</v>
      </c>
      <c r="H7462" s="835">
        <f t="shared" si="312"/>
        <v>31</v>
      </c>
    </row>
    <row r="7463" spans="2:8">
      <c r="B7463" s="834" t="str">
        <f t="shared" si="311"/>
        <v>|||</v>
      </c>
      <c r="H7463" s="835">
        <f t="shared" si="312"/>
        <v>31</v>
      </c>
    </row>
    <row r="7464" spans="2:8">
      <c r="B7464" s="834" t="str">
        <f t="shared" si="311"/>
        <v>|||</v>
      </c>
      <c r="H7464" s="835">
        <f t="shared" si="312"/>
        <v>31</v>
      </c>
    </row>
    <row r="7465" spans="2:8">
      <c r="B7465" s="834" t="str">
        <f t="shared" si="311"/>
        <v>|||</v>
      </c>
      <c r="H7465" s="835">
        <f t="shared" si="312"/>
        <v>31</v>
      </c>
    </row>
    <row r="7466" spans="2:8">
      <c r="B7466" s="834" t="str">
        <f t="shared" si="311"/>
        <v>|||</v>
      </c>
      <c r="H7466" s="835">
        <f t="shared" si="312"/>
        <v>31</v>
      </c>
    </row>
    <row r="7467" spans="2:8">
      <c r="B7467" s="834" t="str">
        <f t="shared" si="311"/>
        <v>|||</v>
      </c>
      <c r="H7467" s="835">
        <f t="shared" si="312"/>
        <v>31</v>
      </c>
    </row>
    <row r="7468" spans="2:8">
      <c r="B7468" s="834" t="str">
        <f t="shared" si="311"/>
        <v>|||</v>
      </c>
      <c r="H7468" s="835">
        <f t="shared" si="312"/>
        <v>31</v>
      </c>
    </row>
    <row r="7469" spans="2:8">
      <c r="B7469" s="834" t="str">
        <f t="shared" si="311"/>
        <v>|||</v>
      </c>
      <c r="H7469" s="835">
        <f t="shared" si="312"/>
        <v>31</v>
      </c>
    </row>
    <row r="7470" spans="2:8">
      <c r="B7470" s="834" t="str">
        <f t="shared" si="311"/>
        <v>|||</v>
      </c>
      <c r="H7470" s="835">
        <f t="shared" si="312"/>
        <v>31</v>
      </c>
    </row>
    <row r="7471" spans="2:8">
      <c r="B7471" s="834" t="str">
        <f t="shared" si="311"/>
        <v>|||</v>
      </c>
      <c r="H7471" s="835">
        <f t="shared" si="312"/>
        <v>31</v>
      </c>
    </row>
    <row r="7472" spans="2:8">
      <c r="B7472" s="834" t="str">
        <f t="shared" si="311"/>
        <v>|||</v>
      </c>
      <c r="H7472" s="835">
        <f t="shared" si="312"/>
        <v>31</v>
      </c>
    </row>
    <row r="7473" spans="2:8">
      <c r="B7473" s="834" t="str">
        <f t="shared" si="311"/>
        <v>|||</v>
      </c>
      <c r="H7473" s="835">
        <f t="shared" si="312"/>
        <v>31</v>
      </c>
    </row>
    <row r="7474" spans="2:8">
      <c r="B7474" s="834" t="str">
        <f t="shared" si="311"/>
        <v>|||</v>
      </c>
      <c r="H7474" s="835">
        <f t="shared" si="312"/>
        <v>31</v>
      </c>
    </row>
    <row r="7475" spans="2:8">
      <c r="B7475" s="834" t="str">
        <f t="shared" si="311"/>
        <v>|||</v>
      </c>
      <c r="H7475" s="835">
        <f t="shared" si="312"/>
        <v>31</v>
      </c>
    </row>
    <row r="7476" spans="2:8">
      <c r="B7476" s="834" t="str">
        <f t="shared" si="311"/>
        <v>|||</v>
      </c>
      <c r="H7476" s="835">
        <f t="shared" si="312"/>
        <v>31</v>
      </c>
    </row>
    <row r="7477" spans="2:8">
      <c r="B7477" s="834" t="str">
        <f t="shared" si="311"/>
        <v>|||</v>
      </c>
      <c r="H7477" s="835">
        <f t="shared" si="312"/>
        <v>31</v>
      </c>
    </row>
    <row r="7478" spans="2:8">
      <c r="B7478" s="834" t="str">
        <f t="shared" si="311"/>
        <v>|||</v>
      </c>
      <c r="H7478" s="835">
        <f t="shared" si="312"/>
        <v>31</v>
      </c>
    </row>
    <row r="7479" spans="2:8">
      <c r="B7479" s="834" t="str">
        <f t="shared" si="311"/>
        <v>|||</v>
      </c>
      <c r="H7479" s="835">
        <f t="shared" si="312"/>
        <v>31</v>
      </c>
    </row>
    <row r="7480" spans="2:8">
      <c r="B7480" s="834" t="str">
        <f t="shared" si="311"/>
        <v>|||</v>
      </c>
      <c r="H7480" s="835">
        <f t="shared" si="312"/>
        <v>31</v>
      </c>
    </row>
    <row r="7481" spans="2:8">
      <c r="B7481" s="834" t="str">
        <f t="shared" si="311"/>
        <v>|||</v>
      </c>
      <c r="H7481" s="835">
        <f t="shared" si="312"/>
        <v>31</v>
      </c>
    </row>
    <row r="7482" spans="2:8">
      <c r="B7482" s="834" t="str">
        <f t="shared" si="311"/>
        <v>|||</v>
      </c>
      <c r="H7482" s="835">
        <f t="shared" si="312"/>
        <v>31</v>
      </c>
    </row>
    <row r="7483" spans="2:8">
      <c r="B7483" s="834" t="str">
        <f t="shared" si="311"/>
        <v>|||</v>
      </c>
      <c r="H7483" s="835">
        <f t="shared" si="312"/>
        <v>31</v>
      </c>
    </row>
    <row r="7484" spans="2:8">
      <c r="B7484" s="834" t="str">
        <f t="shared" si="311"/>
        <v>|||</v>
      </c>
      <c r="H7484" s="835">
        <f t="shared" si="312"/>
        <v>31</v>
      </c>
    </row>
    <row r="7485" spans="2:8">
      <c r="B7485" s="834" t="str">
        <f t="shared" si="311"/>
        <v>|||</v>
      </c>
      <c r="H7485" s="835">
        <f t="shared" si="312"/>
        <v>31</v>
      </c>
    </row>
    <row r="7486" spans="2:8">
      <c r="B7486" s="834" t="str">
        <f t="shared" si="311"/>
        <v>|||</v>
      </c>
      <c r="H7486" s="835">
        <f t="shared" si="312"/>
        <v>31</v>
      </c>
    </row>
    <row r="7487" spans="2:8">
      <c r="B7487" s="834" t="str">
        <f t="shared" si="311"/>
        <v>|||</v>
      </c>
      <c r="H7487" s="835">
        <f t="shared" si="312"/>
        <v>31</v>
      </c>
    </row>
    <row r="7488" spans="2:8">
      <c r="B7488" s="834" t="str">
        <f t="shared" si="311"/>
        <v>|||</v>
      </c>
      <c r="H7488" s="835">
        <f t="shared" si="312"/>
        <v>31</v>
      </c>
    </row>
    <row r="7489" spans="2:8">
      <c r="B7489" s="834" t="str">
        <f t="shared" si="311"/>
        <v>|||</v>
      </c>
      <c r="H7489" s="835">
        <f t="shared" si="312"/>
        <v>31</v>
      </c>
    </row>
    <row r="7490" spans="2:8">
      <c r="B7490" s="834" t="str">
        <f t="shared" si="311"/>
        <v>|||</v>
      </c>
      <c r="H7490" s="835">
        <f t="shared" si="312"/>
        <v>31</v>
      </c>
    </row>
    <row r="7491" spans="2:8">
      <c r="B7491" s="834" t="str">
        <f t="shared" ref="B7491:B7554" si="313">C7491&amp;"|"&amp;D7491&amp;"|"&amp;E7491&amp;"|"&amp;F7491</f>
        <v>|||</v>
      </c>
      <c r="H7491" s="835">
        <f t="shared" si="312"/>
        <v>31</v>
      </c>
    </row>
    <row r="7492" spans="2:8">
      <c r="B7492" s="834" t="str">
        <f t="shared" si="313"/>
        <v>|||</v>
      </c>
      <c r="H7492" s="835">
        <f t="shared" ref="H7492:H7555" si="314">EOMONTH(L7492,0)</f>
        <v>31</v>
      </c>
    </row>
    <row r="7493" spans="2:8">
      <c r="B7493" s="834" t="str">
        <f t="shared" si="313"/>
        <v>|||</v>
      </c>
      <c r="H7493" s="835">
        <f t="shared" si="314"/>
        <v>31</v>
      </c>
    </row>
    <row r="7494" spans="2:8">
      <c r="B7494" s="834" t="str">
        <f t="shared" si="313"/>
        <v>|||</v>
      </c>
      <c r="H7494" s="835">
        <f t="shared" si="314"/>
        <v>31</v>
      </c>
    </row>
    <row r="7495" spans="2:8">
      <c r="B7495" s="834" t="str">
        <f t="shared" si="313"/>
        <v>|||</v>
      </c>
      <c r="H7495" s="835">
        <f t="shared" si="314"/>
        <v>31</v>
      </c>
    </row>
    <row r="7496" spans="2:8">
      <c r="B7496" s="834" t="str">
        <f t="shared" si="313"/>
        <v>|||</v>
      </c>
      <c r="H7496" s="835">
        <f t="shared" si="314"/>
        <v>31</v>
      </c>
    </row>
    <row r="7497" spans="2:8">
      <c r="B7497" s="834" t="str">
        <f t="shared" si="313"/>
        <v>|||</v>
      </c>
      <c r="H7497" s="835">
        <f t="shared" si="314"/>
        <v>31</v>
      </c>
    </row>
    <row r="7498" spans="2:8">
      <c r="B7498" s="834" t="str">
        <f t="shared" si="313"/>
        <v>|||</v>
      </c>
      <c r="H7498" s="835">
        <f t="shared" si="314"/>
        <v>31</v>
      </c>
    </row>
    <row r="7499" spans="2:8">
      <c r="B7499" s="834" t="str">
        <f t="shared" si="313"/>
        <v>|||</v>
      </c>
      <c r="H7499" s="835">
        <f t="shared" si="314"/>
        <v>31</v>
      </c>
    </row>
    <row r="7500" spans="2:8">
      <c r="B7500" s="834" t="str">
        <f t="shared" si="313"/>
        <v>|||</v>
      </c>
      <c r="H7500" s="835">
        <f t="shared" si="314"/>
        <v>31</v>
      </c>
    </row>
    <row r="7501" spans="2:8">
      <c r="B7501" s="834" t="str">
        <f t="shared" si="313"/>
        <v>|||</v>
      </c>
      <c r="H7501" s="835">
        <f t="shared" si="314"/>
        <v>31</v>
      </c>
    </row>
    <row r="7502" spans="2:8">
      <c r="B7502" s="834" t="str">
        <f t="shared" si="313"/>
        <v>|||</v>
      </c>
      <c r="H7502" s="835">
        <f t="shared" si="314"/>
        <v>31</v>
      </c>
    </row>
    <row r="7503" spans="2:8">
      <c r="B7503" s="834" t="str">
        <f t="shared" si="313"/>
        <v>|||</v>
      </c>
      <c r="H7503" s="835">
        <f t="shared" si="314"/>
        <v>31</v>
      </c>
    </row>
    <row r="7504" spans="2:8">
      <c r="B7504" s="834" t="str">
        <f t="shared" si="313"/>
        <v>|||</v>
      </c>
      <c r="H7504" s="835">
        <f t="shared" si="314"/>
        <v>31</v>
      </c>
    </row>
    <row r="7505" spans="2:8">
      <c r="B7505" s="834" t="str">
        <f t="shared" si="313"/>
        <v>|||</v>
      </c>
      <c r="H7505" s="835">
        <f t="shared" si="314"/>
        <v>31</v>
      </c>
    </row>
    <row r="7506" spans="2:8">
      <c r="B7506" s="834" t="str">
        <f t="shared" si="313"/>
        <v>|||</v>
      </c>
      <c r="H7506" s="835">
        <f t="shared" si="314"/>
        <v>31</v>
      </c>
    </row>
    <row r="7507" spans="2:8">
      <c r="B7507" s="834" t="str">
        <f t="shared" si="313"/>
        <v>|||</v>
      </c>
      <c r="H7507" s="835">
        <f t="shared" si="314"/>
        <v>31</v>
      </c>
    </row>
    <row r="7508" spans="2:8">
      <c r="B7508" s="834" t="str">
        <f t="shared" si="313"/>
        <v>|||</v>
      </c>
      <c r="H7508" s="835">
        <f t="shared" si="314"/>
        <v>31</v>
      </c>
    </row>
    <row r="7509" spans="2:8">
      <c r="B7509" s="834" t="str">
        <f t="shared" si="313"/>
        <v>|||</v>
      </c>
      <c r="H7509" s="835">
        <f t="shared" si="314"/>
        <v>31</v>
      </c>
    </row>
    <row r="7510" spans="2:8">
      <c r="B7510" s="834" t="str">
        <f t="shared" si="313"/>
        <v>|||</v>
      </c>
      <c r="H7510" s="835">
        <f t="shared" si="314"/>
        <v>31</v>
      </c>
    </row>
    <row r="7511" spans="2:8">
      <c r="B7511" s="834" t="str">
        <f t="shared" si="313"/>
        <v>|||</v>
      </c>
      <c r="H7511" s="835">
        <f t="shared" si="314"/>
        <v>31</v>
      </c>
    </row>
    <row r="7512" spans="2:8">
      <c r="B7512" s="834" t="str">
        <f t="shared" si="313"/>
        <v>|||</v>
      </c>
      <c r="H7512" s="835">
        <f t="shared" si="314"/>
        <v>31</v>
      </c>
    </row>
    <row r="7513" spans="2:8">
      <c r="B7513" s="834" t="str">
        <f t="shared" si="313"/>
        <v>|||</v>
      </c>
      <c r="H7513" s="835">
        <f t="shared" si="314"/>
        <v>31</v>
      </c>
    </row>
    <row r="7514" spans="2:8">
      <c r="B7514" s="834" t="str">
        <f t="shared" si="313"/>
        <v>|||</v>
      </c>
      <c r="H7514" s="835">
        <f t="shared" si="314"/>
        <v>31</v>
      </c>
    </row>
    <row r="7515" spans="2:8">
      <c r="B7515" s="834" t="str">
        <f t="shared" si="313"/>
        <v>|||</v>
      </c>
      <c r="H7515" s="835">
        <f t="shared" si="314"/>
        <v>31</v>
      </c>
    </row>
    <row r="7516" spans="2:8">
      <c r="B7516" s="834" t="str">
        <f t="shared" si="313"/>
        <v>|||</v>
      </c>
      <c r="H7516" s="835">
        <f t="shared" si="314"/>
        <v>31</v>
      </c>
    </row>
    <row r="7517" spans="2:8">
      <c r="B7517" s="834" t="str">
        <f t="shared" si="313"/>
        <v>|||</v>
      </c>
      <c r="H7517" s="835">
        <f t="shared" si="314"/>
        <v>31</v>
      </c>
    </row>
    <row r="7518" spans="2:8">
      <c r="B7518" s="834" t="str">
        <f t="shared" si="313"/>
        <v>|||</v>
      </c>
      <c r="H7518" s="835">
        <f t="shared" si="314"/>
        <v>31</v>
      </c>
    </row>
    <row r="7519" spans="2:8">
      <c r="B7519" s="834" t="str">
        <f t="shared" si="313"/>
        <v>|||</v>
      </c>
      <c r="H7519" s="835">
        <f t="shared" si="314"/>
        <v>31</v>
      </c>
    </row>
    <row r="7520" spans="2:8">
      <c r="B7520" s="834" t="str">
        <f t="shared" si="313"/>
        <v>|||</v>
      </c>
      <c r="H7520" s="835">
        <f t="shared" si="314"/>
        <v>31</v>
      </c>
    </row>
    <row r="7521" spans="2:8">
      <c r="B7521" s="834" t="str">
        <f t="shared" si="313"/>
        <v>|||</v>
      </c>
      <c r="H7521" s="835">
        <f t="shared" si="314"/>
        <v>31</v>
      </c>
    </row>
    <row r="7522" spans="2:8">
      <c r="B7522" s="834" t="str">
        <f t="shared" si="313"/>
        <v>|||</v>
      </c>
      <c r="H7522" s="835">
        <f t="shared" si="314"/>
        <v>31</v>
      </c>
    </row>
    <row r="7523" spans="2:8">
      <c r="B7523" s="834" t="str">
        <f t="shared" si="313"/>
        <v>|||</v>
      </c>
      <c r="H7523" s="835">
        <f t="shared" si="314"/>
        <v>31</v>
      </c>
    </row>
    <row r="7524" spans="2:8">
      <c r="B7524" s="834" t="str">
        <f t="shared" si="313"/>
        <v>|||</v>
      </c>
      <c r="H7524" s="835">
        <f t="shared" si="314"/>
        <v>31</v>
      </c>
    </row>
    <row r="7525" spans="2:8">
      <c r="B7525" s="834" t="str">
        <f t="shared" si="313"/>
        <v>|||</v>
      </c>
      <c r="H7525" s="835">
        <f t="shared" si="314"/>
        <v>31</v>
      </c>
    </row>
    <row r="7526" spans="2:8">
      <c r="B7526" s="834" t="str">
        <f t="shared" si="313"/>
        <v>|||</v>
      </c>
      <c r="H7526" s="835">
        <f t="shared" si="314"/>
        <v>31</v>
      </c>
    </row>
    <row r="7527" spans="2:8">
      <c r="B7527" s="834" t="str">
        <f t="shared" si="313"/>
        <v>|||</v>
      </c>
      <c r="H7527" s="835">
        <f t="shared" si="314"/>
        <v>31</v>
      </c>
    </row>
    <row r="7528" spans="2:8">
      <c r="B7528" s="834" t="str">
        <f t="shared" si="313"/>
        <v>|||</v>
      </c>
      <c r="H7528" s="835">
        <f t="shared" si="314"/>
        <v>31</v>
      </c>
    </row>
    <row r="7529" spans="2:8">
      <c r="B7529" s="834" t="str">
        <f t="shared" si="313"/>
        <v>|||</v>
      </c>
      <c r="H7529" s="835">
        <f t="shared" si="314"/>
        <v>31</v>
      </c>
    </row>
    <row r="7530" spans="2:8">
      <c r="B7530" s="834" t="str">
        <f t="shared" si="313"/>
        <v>|||</v>
      </c>
      <c r="H7530" s="835">
        <f t="shared" si="314"/>
        <v>31</v>
      </c>
    </row>
    <row r="7531" spans="2:8">
      <c r="B7531" s="834" t="str">
        <f t="shared" si="313"/>
        <v>|||</v>
      </c>
      <c r="H7531" s="835">
        <f t="shared" si="314"/>
        <v>31</v>
      </c>
    </row>
    <row r="7532" spans="2:8">
      <c r="B7532" s="834" t="str">
        <f t="shared" si="313"/>
        <v>|||</v>
      </c>
      <c r="H7532" s="835">
        <f t="shared" si="314"/>
        <v>31</v>
      </c>
    </row>
    <row r="7533" spans="2:8">
      <c r="B7533" s="834" t="str">
        <f t="shared" si="313"/>
        <v>|||</v>
      </c>
      <c r="H7533" s="835">
        <f t="shared" si="314"/>
        <v>31</v>
      </c>
    </row>
    <row r="7534" spans="2:8">
      <c r="B7534" s="834" t="str">
        <f t="shared" si="313"/>
        <v>|||</v>
      </c>
      <c r="H7534" s="835">
        <f t="shared" si="314"/>
        <v>31</v>
      </c>
    </row>
    <row r="7535" spans="2:8">
      <c r="B7535" s="834" t="str">
        <f t="shared" si="313"/>
        <v>|||</v>
      </c>
      <c r="H7535" s="835">
        <f t="shared" si="314"/>
        <v>31</v>
      </c>
    </row>
    <row r="7536" spans="2:8">
      <c r="B7536" s="834" t="str">
        <f t="shared" si="313"/>
        <v>|||</v>
      </c>
      <c r="H7536" s="835">
        <f t="shared" si="314"/>
        <v>31</v>
      </c>
    </row>
    <row r="7537" spans="2:8">
      <c r="B7537" s="834" t="str">
        <f t="shared" si="313"/>
        <v>|||</v>
      </c>
      <c r="H7537" s="835">
        <f t="shared" si="314"/>
        <v>31</v>
      </c>
    </row>
    <row r="7538" spans="2:8">
      <c r="B7538" s="834" t="str">
        <f t="shared" si="313"/>
        <v>|||</v>
      </c>
      <c r="H7538" s="835">
        <f t="shared" si="314"/>
        <v>31</v>
      </c>
    </row>
    <row r="7539" spans="2:8">
      <c r="B7539" s="834" t="str">
        <f t="shared" si="313"/>
        <v>|||</v>
      </c>
      <c r="H7539" s="835">
        <f t="shared" si="314"/>
        <v>31</v>
      </c>
    </row>
    <row r="7540" spans="2:8">
      <c r="B7540" s="834" t="str">
        <f t="shared" si="313"/>
        <v>|||</v>
      </c>
      <c r="H7540" s="835">
        <f t="shared" si="314"/>
        <v>31</v>
      </c>
    </row>
    <row r="7541" spans="2:8">
      <c r="B7541" s="834" t="str">
        <f t="shared" si="313"/>
        <v>|||</v>
      </c>
      <c r="H7541" s="835">
        <f t="shared" si="314"/>
        <v>31</v>
      </c>
    </row>
    <row r="7542" spans="2:8">
      <c r="B7542" s="834" t="str">
        <f t="shared" si="313"/>
        <v>|||</v>
      </c>
      <c r="H7542" s="835">
        <f t="shared" si="314"/>
        <v>31</v>
      </c>
    </row>
    <row r="7543" spans="2:8">
      <c r="B7543" s="834" t="str">
        <f t="shared" si="313"/>
        <v>|||</v>
      </c>
      <c r="H7543" s="835">
        <f t="shared" si="314"/>
        <v>31</v>
      </c>
    </row>
    <row r="7544" spans="2:8">
      <c r="B7544" s="834" t="str">
        <f t="shared" si="313"/>
        <v>|||</v>
      </c>
      <c r="H7544" s="835">
        <f t="shared" si="314"/>
        <v>31</v>
      </c>
    </row>
    <row r="7545" spans="2:8">
      <c r="B7545" s="834" t="str">
        <f t="shared" si="313"/>
        <v>|||</v>
      </c>
      <c r="H7545" s="835">
        <f t="shared" si="314"/>
        <v>31</v>
      </c>
    </row>
    <row r="7546" spans="2:8">
      <c r="B7546" s="834" t="str">
        <f t="shared" si="313"/>
        <v>|||</v>
      </c>
      <c r="H7546" s="835">
        <f t="shared" si="314"/>
        <v>31</v>
      </c>
    </row>
    <row r="7547" spans="2:8">
      <c r="B7547" s="834" t="str">
        <f t="shared" si="313"/>
        <v>|||</v>
      </c>
      <c r="H7547" s="835">
        <f t="shared" si="314"/>
        <v>31</v>
      </c>
    </row>
    <row r="7548" spans="2:8">
      <c r="B7548" s="834" t="str">
        <f t="shared" si="313"/>
        <v>|||</v>
      </c>
      <c r="H7548" s="835">
        <f t="shared" si="314"/>
        <v>31</v>
      </c>
    </row>
    <row r="7549" spans="2:8">
      <c r="B7549" s="834" t="str">
        <f t="shared" si="313"/>
        <v>|||</v>
      </c>
      <c r="H7549" s="835">
        <f t="shared" si="314"/>
        <v>31</v>
      </c>
    </row>
    <row r="7550" spans="2:8">
      <c r="B7550" s="834" t="str">
        <f t="shared" si="313"/>
        <v>|||</v>
      </c>
      <c r="H7550" s="835">
        <f t="shared" si="314"/>
        <v>31</v>
      </c>
    </row>
    <row r="7551" spans="2:8">
      <c r="B7551" s="834" t="str">
        <f t="shared" si="313"/>
        <v>|||</v>
      </c>
      <c r="H7551" s="835">
        <f t="shared" si="314"/>
        <v>31</v>
      </c>
    </row>
    <row r="7552" spans="2:8">
      <c r="B7552" s="834" t="str">
        <f t="shared" si="313"/>
        <v>|||</v>
      </c>
      <c r="H7552" s="835">
        <f t="shared" si="314"/>
        <v>31</v>
      </c>
    </row>
    <row r="7553" spans="2:8">
      <c r="B7553" s="834" t="str">
        <f t="shared" si="313"/>
        <v>|||</v>
      </c>
      <c r="H7553" s="835">
        <f t="shared" si="314"/>
        <v>31</v>
      </c>
    </row>
    <row r="7554" spans="2:8">
      <c r="B7554" s="834" t="str">
        <f t="shared" si="313"/>
        <v>|||</v>
      </c>
      <c r="H7554" s="835">
        <f t="shared" si="314"/>
        <v>31</v>
      </c>
    </row>
    <row r="7555" spans="2:8">
      <c r="B7555" s="834" t="str">
        <f t="shared" ref="B7555:B7618" si="315">C7555&amp;"|"&amp;D7555&amp;"|"&amp;E7555&amp;"|"&amp;F7555</f>
        <v>|||</v>
      </c>
      <c r="H7555" s="835">
        <f t="shared" si="314"/>
        <v>31</v>
      </c>
    </row>
    <row r="7556" spans="2:8">
      <c r="B7556" s="834" t="str">
        <f t="shared" si="315"/>
        <v>|||</v>
      </c>
      <c r="H7556" s="835">
        <f t="shared" ref="H7556:H7619" si="316">EOMONTH(L7556,0)</f>
        <v>31</v>
      </c>
    </row>
    <row r="7557" spans="2:8">
      <c r="B7557" s="834" t="str">
        <f t="shared" si="315"/>
        <v>|||</v>
      </c>
      <c r="H7557" s="835">
        <f t="shared" si="316"/>
        <v>31</v>
      </c>
    </row>
    <row r="7558" spans="2:8">
      <c r="B7558" s="834" t="str">
        <f t="shared" si="315"/>
        <v>|||</v>
      </c>
      <c r="H7558" s="835">
        <f t="shared" si="316"/>
        <v>31</v>
      </c>
    </row>
    <row r="7559" spans="2:8">
      <c r="B7559" s="834" t="str">
        <f t="shared" si="315"/>
        <v>|||</v>
      </c>
      <c r="H7559" s="835">
        <f t="shared" si="316"/>
        <v>31</v>
      </c>
    </row>
    <row r="7560" spans="2:8">
      <c r="B7560" s="834" t="str">
        <f t="shared" si="315"/>
        <v>|||</v>
      </c>
      <c r="H7560" s="835">
        <f t="shared" si="316"/>
        <v>31</v>
      </c>
    </row>
    <row r="7561" spans="2:8">
      <c r="B7561" s="834" t="str">
        <f t="shared" si="315"/>
        <v>|||</v>
      </c>
      <c r="H7561" s="835">
        <f t="shared" si="316"/>
        <v>31</v>
      </c>
    </row>
    <row r="7562" spans="2:8">
      <c r="B7562" s="834" t="str">
        <f t="shared" si="315"/>
        <v>|||</v>
      </c>
      <c r="H7562" s="835">
        <f t="shared" si="316"/>
        <v>31</v>
      </c>
    </row>
    <row r="7563" spans="2:8">
      <c r="B7563" s="834" t="str">
        <f t="shared" si="315"/>
        <v>|||</v>
      </c>
      <c r="H7563" s="835">
        <f t="shared" si="316"/>
        <v>31</v>
      </c>
    </row>
    <row r="7564" spans="2:8">
      <c r="B7564" s="834" t="str">
        <f t="shared" si="315"/>
        <v>|||</v>
      </c>
      <c r="H7564" s="835">
        <f t="shared" si="316"/>
        <v>31</v>
      </c>
    </row>
    <row r="7565" spans="2:8">
      <c r="B7565" s="834" t="str">
        <f t="shared" si="315"/>
        <v>|||</v>
      </c>
      <c r="H7565" s="835">
        <f t="shared" si="316"/>
        <v>31</v>
      </c>
    </row>
    <row r="7566" spans="2:8">
      <c r="B7566" s="834" t="str">
        <f t="shared" si="315"/>
        <v>|||</v>
      </c>
      <c r="H7566" s="835">
        <f t="shared" si="316"/>
        <v>31</v>
      </c>
    </row>
    <row r="7567" spans="2:8">
      <c r="B7567" s="834" t="str">
        <f t="shared" si="315"/>
        <v>|||</v>
      </c>
      <c r="H7567" s="835">
        <f t="shared" si="316"/>
        <v>31</v>
      </c>
    </row>
    <row r="7568" spans="2:8">
      <c r="B7568" s="834" t="str">
        <f t="shared" si="315"/>
        <v>|||</v>
      </c>
      <c r="H7568" s="835">
        <f t="shared" si="316"/>
        <v>31</v>
      </c>
    </row>
    <row r="7569" spans="2:8">
      <c r="B7569" s="834" t="str">
        <f t="shared" si="315"/>
        <v>|||</v>
      </c>
      <c r="H7569" s="835">
        <f t="shared" si="316"/>
        <v>31</v>
      </c>
    </row>
    <row r="7570" spans="2:8">
      <c r="B7570" s="834" t="str">
        <f t="shared" si="315"/>
        <v>|||</v>
      </c>
      <c r="H7570" s="835">
        <f t="shared" si="316"/>
        <v>31</v>
      </c>
    </row>
    <row r="7571" spans="2:8">
      <c r="B7571" s="834" t="str">
        <f t="shared" si="315"/>
        <v>|||</v>
      </c>
      <c r="H7571" s="835">
        <f t="shared" si="316"/>
        <v>31</v>
      </c>
    </row>
    <row r="7572" spans="2:8">
      <c r="B7572" s="834" t="str">
        <f t="shared" si="315"/>
        <v>|||</v>
      </c>
      <c r="H7572" s="835">
        <f t="shared" si="316"/>
        <v>31</v>
      </c>
    </row>
    <row r="7573" spans="2:8">
      <c r="B7573" s="834" t="str">
        <f t="shared" si="315"/>
        <v>|||</v>
      </c>
      <c r="H7573" s="835">
        <f t="shared" si="316"/>
        <v>31</v>
      </c>
    </row>
    <row r="7574" spans="2:8">
      <c r="B7574" s="834" t="str">
        <f t="shared" si="315"/>
        <v>|||</v>
      </c>
      <c r="H7574" s="835">
        <f t="shared" si="316"/>
        <v>31</v>
      </c>
    </row>
    <row r="7575" spans="2:8">
      <c r="B7575" s="834" t="str">
        <f t="shared" si="315"/>
        <v>|||</v>
      </c>
      <c r="H7575" s="835">
        <f t="shared" si="316"/>
        <v>31</v>
      </c>
    </row>
    <row r="7576" spans="2:8">
      <c r="B7576" s="834" t="str">
        <f t="shared" si="315"/>
        <v>|||</v>
      </c>
      <c r="H7576" s="835">
        <f t="shared" si="316"/>
        <v>31</v>
      </c>
    </row>
    <row r="7577" spans="2:8">
      <c r="B7577" s="834" t="str">
        <f t="shared" si="315"/>
        <v>|||</v>
      </c>
      <c r="H7577" s="835">
        <f t="shared" si="316"/>
        <v>31</v>
      </c>
    </row>
    <row r="7578" spans="2:8">
      <c r="B7578" s="834" t="str">
        <f t="shared" si="315"/>
        <v>|||</v>
      </c>
      <c r="H7578" s="835">
        <f t="shared" si="316"/>
        <v>31</v>
      </c>
    </row>
    <row r="7579" spans="2:8">
      <c r="B7579" s="834" t="str">
        <f t="shared" si="315"/>
        <v>|||</v>
      </c>
      <c r="H7579" s="835">
        <f t="shared" si="316"/>
        <v>31</v>
      </c>
    </row>
    <row r="7580" spans="2:8">
      <c r="B7580" s="834" t="str">
        <f t="shared" si="315"/>
        <v>|||</v>
      </c>
      <c r="H7580" s="835">
        <f t="shared" si="316"/>
        <v>31</v>
      </c>
    </row>
    <row r="7581" spans="2:8">
      <c r="B7581" s="834" t="str">
        <f t="shared" si="315"/>
        <v>|||</v>
      </c>
      <c r="H7581" s="835">
        <f t="shared" si="316"/>
        <v>31</v>
      </c>
    </row>
    <row r="7582" spans="2:8">
      <c r="B7582" s="834" t="str">
        <f t="shared" si="315"/>
        <v>|||</v>
      </c>
      <c r="H7582" s="835">
        <f t="shared" si="316"/>
        <v>31</v>
      </c>
    </row>
    <row r="7583" spans="2:8">
      <c r="B7583" s="834" t="str">
        <f t="shared" si="315"/>
        <v>|||</v>
      </c>
      <c r="H7583" s="835">
        <f t="shared" si="316"/>
        <v>31</v>
      </c>
    </row>
    <row r="7584" spans="2:8">
      <c r="B7584" s="834" t="str">
        <f t="shared" si="315"/>
        <v>|||</v>
      </c>
      <c r="H7584" s="835">
        <f t="shared" si="316"/>
        <v>31</v>
      </c>
    </row>
    <row r="7585" spans="2:8">
      <c r="B7585" s="834" t="str">
        <f t="shared" si="315"/>
        <v>|||</v>
      </c>
      <c r="H7585" s="835">
        <f t="shared" si="316"/>
        <v>31</v>
      </c>
    </row>
    <row r="7586" spans="2:8">
      <c r="B7586" s="834" t="str">
        <f t="shared" si="315"/>
        <v>|||</v>
      </c>
      <c r="H7586" s="835">
        <f t="shared" si="316"/>
        <v>31</v>
      </c>
    </row>
    <row r="7587" spans="2:8">
      <c r="B7587" s="834" t="str">
        <f t="shared" si="315"/>
        <v>|||</v>
      </c>
      <c r="H7587" s="835">
        <f t="shared" si="316"/>
        <v>31</v>
      </c>
    </row>
    <row r="7588" spans="2:8">
      <c r="B7588" s="834" t="str">
        <f t="shared" si="315"/>
        <v>|||</v>
      </c>
      <c r="H7588" s="835">
        <f t="shared" si="316"/>
        <v>31</v>
      </c>
    </row>
    <row r="7589" spans="2:8">
      <c r="B7589" s="834" t="str">
        <f t="shared" si="315"/>
        <v>|||</v>
      </c>
      <c r="H7589" s="835">
        <f t="shared" si="316"/>
        <v>31</v>
      </c>
    </row>
    <row r="7590" spans="2:8">
      <c r="B7590" s="834" t="str">
        <f t="shared" si="315"/>
        <v>|||</v>
      </c>
      <c r="H7590" s="835">
        <f t="shared" si="316"/>
        <v>31</v>
      </c>
    </row>
    <row r="7591" spans="2:8">
      <c r="B7591" s="834" t="str">
        <f t="shared" si="315"/>
        <v>|||</v>
      </c>
      <c r="H7591" s="835">
        <f t="shared" si="316"/>
        <v>31</v>
      </c>
    </row>
    <row r="7592" spans="2:8">
      <c r="B7592" s="834" t="str">
        <f t="shared" si="315"/>
        <v>|||</v>
      </c>
      <c r="H7592" s="835">
        <f t="shared" si="316"/>
        <v>31</v>
      </c>
    </row>
    <row r="7593" spans="2:8">
      <c r="B7593" s="834" t="str">
        <f t="shared" si="315"/>
        <v>|||</v>
      </c>
      <c r="H7593" s="835">
        <f t="shared" si="316"/>
        <v>31</v>
      </c>
    </row>
    <row r="7594" spans="2:8">
      <c r="B7594" s="834" t="str">
        <f t="shared" si="315"/>
        <v>|||</v>
      </c>
      <c r="H7594" s="835">
        <f t="shared" si="316"/>
        <v>31</v>
      </c>
    </row>
    <row r="7595" spans="2:8">
      <c r="B7595" s="834" t="str">
        <f t="shared" si="315"/>
        <v>|||</v>
      </c>
      <c r="H7595" s="835">
        <f t="shared" si="316"/>
        <v>31</v>
      </c>
    </row>
    <row r="7596" spans="2:8">
      <c r="B7596" s="834" t="str">
        <f t="shared" si="315"/>
        <v>|||</v>
      </c>
      <c r="H7596" s="835">
        <f t="shared" si="316"/>
        <v>31</v>
      </c>
    </row>
    <row r="7597" spans="2:8">
      <c r="B7597" s="834" t="str">
        <f t="shared" si="315"/>
        <v>|||</v>
      </c>
      <c r="H7597" s="835">
        <f t="shared" si="316"/>
        <v>31</v>
      </c>
    </row>
    <row r="7598" spans="2:8">
      <c r="B7598" s="834" t="str">
        <f t="shared" si="315"/>
        <v>|||</v>
      </c>
      <c r="H7598" s="835">
        <f t="shared" si="316"/>
        <v>31</v>
      </c>
    </row>
    <row r="7599" spans="2:8">
      <c r="B7599" s="834" t="str">
        <f t="shared" si="315"/>
        <v>|||</v>
      </c>
      <c r="H7599" s="835">
        <f t="shared" si="316"/>
        <v>31</v>
      </c>
    </row>
    <row r="7600" spans="2:8">
      <c r="B7600" s="834" t="str">
        <f t="shared" si="315"/>
        <v>|||</v>
      </c>
      <c r="H7600" s="835">
        <f t="shared" si="316"/>
        <v>31</v>
      </c>
    </row>
    <row r="7601" spans="2:8">
      <c r="B7601" s="834" t="str">
        <f t="shared" si="315"/>
        <v>|||</v>
      </c>
      <c r="H7601" s="835">
        <f t="shared" si="316"/>
        <v>31</v>
      </c>
    </row>
    <row r="7602" spans="2:8">
      <c r="B7602" s="834" t="str">
        <f t="shared" si="315"/>
        <v>|||</v>
      </c>
      <c r="H7602" s="835">
        <f t="shared" si="316"/>
        <v>31</v>
      </c>
    </row>
    <row r="7603" spans="2:8">
      <c r="B7603" s="834" t="str">
        <f t="shared" si="315"/>
        <v>|||</v>
      </c>
      <c r="H7603" s="835">
        <f t="shared" si="316"/>
        <v>31</v>
      </c>
    </row>
    <row r="7604" spans="2:8">
      <c r="B7604" s="834" t="str">
        <f t="shared" si="315"/>
        <v>|||</v>
      </c>
      <c r="H7604" s="835">
        <f t="shared" si="316"/>
        <v>31</v>
      </c>
    </row>
    <row r="7605" spans="2:8">
      <c r="B7605" s="834" t="str">
        <f t="shared" si="315"/>
        <v>|||</v>
      </c>
      <c r="H7605" s="835">
        <f t="shared" si="316"/>
        <v>31</v>
      </c>
    </row>
    <row r="7606" spans="2:8">
      <c r="B7606" s="834" t="str">
        <f t="shared" si="315"/>
        <v>|||</v>
      </c>
      <c r="H7606" s="835">
        <f t="shared" si="316"/>
        <v>31</v>
      </c>
    </row>
    <row r="7607" spans="2:8">
      <c r="B7607" s="834" t="str">
        <f t="shared" si="315"/>
        <v>|||</v>
      </c>
      <c r="H7607" s="835">
        <f t="shared" si="316"/>
        <v>31</v>
      </c>
    </row>
    <row r="7608" spans="2:8">
      <c r="B7608" s="834" t="str">
        <f t="shared" si="315"/>
        <v>|||</v>
      </c>
      <c r="H7608" s="835">
        <f t="shared" si="316"/>
        <v>31</v>
      </c>
    </row>
    <row r="7609" spans="2:8">
      <c r="B7609" s="834" t="str">
        <f t="shared" si="315"/>
        <v>|||</v>
      </c>
      <c r="H7609" s="835">
        <f t="shared" si="316"/>
        <v>31</v>
      </c>
    </row>
    <row r="7610" spans="2:8">
      <c r="B7610" s="834" t="str">
        <f t="shared" si="315"/>
        <v>|||</v>
      </c>
      <c r="H7610" s="835">
        <f t="shared" si="316"/>
        <v>31</v>
      </c>
    </row>
    <row r="7611" spans="2:8">
      <c r="B7611" s="834" t="str">
        <f t="shared" si="315"/>
        <v>|||</v>
      </c>
      <c r="H7611" s="835">
        <f t="shared" si="316"/>
        <v>31</v>
      </c>
    </row>
    <row r="7612" spans="2:8">
      <c r="B7612" s="834" t="str">
        <f t="shared" si="315"/>
        <v>|||</v>
      </c>
      <c r="H7612" s="835">
        <f t="shared" si="316"/>
        <v>31</v>
      </c>
    </row>
    <row r="7613" spans="2:8">
      <c r="B7613" s="834" t="str">
        <f t="shared" si="315"/>
        <v>|||</v>
      </c>
      <c r="H7613" s="835">
        <f t="shared" si="316"/>
        <v>31</v>
      </c>
    </row>
    <row r="7614" spans="2:8">
      <c r="B7614" s="834" t="str">
        <f t="shared" si="315"/>
        <v>|||</v>
      </c>
      <c r="H7614" s="835">
        <f t="shared" si="316"/>
        <v>31</v>
      </c>
    </row>
    <row r="7615" spans="2:8">
      <c r="B7615" s="834" t="str">
        <f t="shared" si="315"/>
        <v>|||</v>
      </c>
      <c r="H7615" s="835">
        <f t="shared" si="316"/>
        <v>31</v>
      </c>
    </row>
    <row r="7616" spans="2:8">
      <c r="B7616" s="834" t="str">
        <f t="shared" si="315"/>
        <v>|||</v>
      </c>
      <c r="H7616" s="835">
        <f t="shared" si="316"/>
        <v>31</v>
      </c>
    </row>
    <row r="7617" spans="2:8">
      <c r="B7617" s="834" t="str">
        <f t="shared" si="315"/>
        <v>|||</v>
      </c>
      <c r="H7617" s="835">
        <f t="shared" si="316"/>
        <v>31</v>
      </c>
    </row>
    <row r="7618" spans="2:8">
      <c r="B7618" s="834" t="str">
        <f t="shared" si="315"/>
        <v>|||</v>
      </c>
      <c r="H7618" s="835">
        <f t="shared" si="316"/>
        <v>31</v>
      </c>
    </row>
    <row r="7619" spans="2:8">
      <c r="B7619" s="834" t="str">
        <f t="shared" ref="B7619:B7682" si="317">C7619&amp;"|"&amp;D7619&amp;"|"&amp;E7619&amp;"|"&amp;F7619</f>
        <v>|||</v>
      </c>
      <c r="H7619" s="835">
        <f t="shared" si="316"/>
        <v>31</v>
      </c>
    </row>
    <row r="7620" spans="2:8">
      <c r="B7620" s="834" t="str">
        <f t="shared" si="317"/>
        <v>|||</v>
      </c>
      <c r="H7620" s="835">
        <f t="shared" ref="H7620:H7683" si="318">EOMONTH(L7620,0)</f>
        <v>31</v>
      </c>
    </row>
    <row r="7621" spans="2:8">
      <c r="B7621" s="834" t="str">
        <f t="shared" si="317"/>
        <v>|||</v>
      </c>
      <c r="H7621" s="835">
        <f t="shared" si="318"/>
        <v>31</v>
      </c>
    </row>
    <row r="7622" spans="2:8">
      <c r="B7622" s="834" t="str">
        <f t="shared" si="317"/>
        <v>|||</v>
      </c>
      <c r="H7622" s="835">
        <f t="shared" si="318"/>
        <v>31</v>
      </c>
    </row>
    <row r="7623" spans="2:8">
      <c r="B7623" s="834" t="str">
        <f t="shared" si="317"/>
        <v>|||</v>
      </c>
      <c r="H7623" s="835">
        <f t="shared" si="318"/>
        <v>31</v>
      </c>
    </row>
    <row r="7624" spans="2:8">
      <c r="B7624" s="834" t="str">
        <f t="shared" si="317"/>
        <v>|||</v>
      </c>
      <c r="H7624" s="835">
        <f t="shared" si="318"/>
        <v>31</v>
      </c>
    </row>
    <row r="7625" spans="2:8">
      <c r="B7625" s="834" t="str">
        <f t="shared" si="317"/>
        <v>|||</v>
      </c>
      <c r="H7625" s="835">
        <f t="shared" si="318"/>
        <v>31</v>
      </c>
    </row>
    <row r="7626" spans="2:8">
      <c r="B7626" s="834" t="str">
        <f t="shared" si="317"/>
        <v>|||</v>
      </c>
      <c r="H7626" s="835">
        <f t="shared" si="318"/>
        <v>31</v>
      </c>
    </row>
    <row r="7627" spans="2:8">
      <c r="B7627" s="834" t="str">
        <f t="shared" si="317"/>
        <v>|||</v>
      </c>
      <c r="H7627" s="835">
        <f t="shared" si="318"/>
        <v>31</v>
      </c>
    </row>
    <row r="7628" spans="2:8">
      <c r="B7628" s="834" t="str">
        <f t="shared" si="317"/>
        <v>|||</v>
      </c>
      <c r="H7628" s="835">
        <f t="shared" si="318"/>
        <v>31</v>
      </c>
    </row>
    <row r="7629" spans="2:8">
      <c r="B7629" s="834" t="str">
        <f t="shared" si="317"/>
        <v>|||</v>
      </c>
      <c r="H7629" s="835">
        <f t="shared" si="318"/>
        <v>31</v>
      </c>
    </row>
    <row r="7630" spans="2:8">
      <c r="B7630" s="834" t="str">
        <f t="shared" si="317"/>
        <v>|||</v>
      </c>
      <c r="H7630" s="835">
        <f t="shared" si="318"/>
        <v>31</v>
      </c>
    </row>
    <row r="7631" spans="2:8">
      <c r="B7631" s="834" t="str">
        <f t="shared" si="317"/>
        <v>|||</v>
      </c>
      <c r="H7631" s="835">
        <f t="shared" si="318"/>
        <v>31</v>
      </c>
    </row>
    <row r="7632" spans="2:8">
      <c r="B7632" s="834" t="str">
        <f t="shared" si="317"/>
        <v>|||</v>
      </c>
      <c r="H7632" s="835">
        <f t="shared" si="318"/>
        <v>31</v>
      </c>
    </row>
    <row r="7633" spans="2:8">
      <c r="B7633" s="834" t="str">
        <f t="shared" si="317"/>
        <v>|||</v>
      </c>
      <c r="H7633" s="835">
        <f t="shared" si="318"/>
        <v>31</v>
      </c>
    </row>
    <row r="7634" spans="2:8">
      <c r="B7634" s="834" t="str">
        <f t="shared" si="317"/>
        <v>|||</v>
      </c>
      <c r="H7634" s="835">
        <f t="shared" si="318"/>
        <v>31</v>
      </c>
    </row>
    <row r="7635" spans="2:8">
      <c r="B7635" s="834" t="str">
        <f t="shared" si="317"/>
        <v>|||</v>
      </c>
      <c r="H7635" s="835">
        <f t="shared" si="318"/>
        <v>31</v>
      </c>
    </row>
    <row r="7636" spans="2:8">
      <c r="B7636" s="834" t="str">
        <f t="shared" si="317"/>
        <v>|||</v>
      </c>
      <c r="H7636" s="835">
        <f t="shared" si="318"/>
        <v>31</v>
      </c>
    </row>
    <row r="7637" spans="2:8">
      <c r="B7637" s="834" t="str">
        <f t="shared" si="317"/>
        <v>|||</v>
      </c>
      <c r="H7637" s="835">
        <f t="shared" si="318"/>
        <v>31</v>
      </c>
    </row>
    <row r="7638" spans="2:8">
      <c r="B7638" s="834" t="str">
        <f t="shared" si="317"/>
        <v>|||</v>
      </c>
      <c r="H7638" s="835">
        <f t="shared" si="318"/>
        <v>31</v>
      </c>
    </row>
    <row r="7639" spans="2:8">
      <c r="B7639" s="834" t="str">
        <f t="shared" si="317"/>
        <v>|||</v>
      </c>
      <c r="H7639" s="835">
        <f t="shared" si="318"/>
        <v>31</v>
      </c>
    </row>
    <row r="7640" spans="2:8">
      <c r="B7640" s="834" t="str">
        <f t="shared" si="317"/>
        <v>|||</v>
      </c>
      <c r="H7640" s="835">
        <f t="shared" si="318"/>
        <v>31</v>
      </c>
    </row>
    <row r="7641" spans="2:8">
      <c r="B7641" s="834" t="str">
        <f t="shared" si="317"/>
        <v>|||</v>
      </c>
      <c r="H7641" s="835">
        <f t="shared" si="318"/>
        <v>31</v>
      </c>
    </row>
    <row r="7642" spans="2:8">
      <c r="B7642" s="834" t="str">
        <f t="shared" si="317"/>
        <v>|||</v>
      </c>
      <c r="H7642" s="835">
        <f t="shared" si="318"/>
        <v>31</v>
      </c>
    </row>
    <row r="7643" spans="2:8">
      <c r="B7643" s="834" t="str">
        <f t="shared" si="317"/>
        <v>|||</v>
      </c>
      <c r="H7643" s="835">
        <f t="shared" si="318"/>
        <v>31</v>
      </c>
    </row>
    <row r="7644" spans="2:8">
      <c r="B7644" s="834" t="str">
        <f t="shared" si="317"/>
        <v>|||</v>
      </c>
      <c r="H7644" s="835">
        <f t="shared" si="318"/>
        <v>31</v>
      </c>
    </row>
    <row r="7645" spans="2:8">
      <c r="B7645" s="834" t="str">
        <f t="shared" si="317"/>
        <v>|||</v>
      </c>
      <c r="H7645" s="835">
        <f t="shared" si="318"/>
        <v>31</v>
      </c>
    </row>
    <row r="7646" spans="2:8">
      <c r="B7646" s="834" t="str">
        <f t="shared" si="317"/>
        <v>|||</v>
      </c>
      <c r="H7646" s="835">
        <f t="shared" si="318"/>
        <v>31</v>
      </c>
    </row>
    <row r="7647" spans="2:8">
      <c r="B7647" s="834" t="str">
        <f t="shared" si="317"/>
        <v>|||</v>
      </c>
      <c r="H7647" s="835">
        <f t="shared" si="318"/>
        <v>31</v>
      </c>
    </row>
    <row r="7648" spans="2:8">
      <c r="B7648" s="834" t="str">
        <f t="shared" si="317"/>
        <v>|||</v>
      </c>
      <c r="H7648" s="835">
        <f t="shared" si="318"/>
        <v>31</v>
      </c>
    </row>
    <row r="7649" spans="2:8">
      <c r="B7649" s="834" t="str">
        <f t="shared" si="317"/>
        <v>|||</v>
      </c>
      <c r="H7649" s="835">
        <f t="shared" si="318"/>
        <v>31</v>
      </c>
    </row>
    <row r="7650" spans="2:8">
      <c r="B7650" s="834" t="str">
        <f t="shared" si="317"/>
        <v>|||</v>
      </c>
      <c r="H7650" s="835">
        <f t="shared" si="318"/>
        <v>31</v>
      </c>
    </row>
    <row r="7651" spans="2:8">
      <c r="B7651" s="834" t="str">
        <f t="shared" si="317"/>
        <v>|||</v>
      </c>
      <c r="H7651" s="835">
        <f t="shared" si="318"/>
        <v>31</v>
      </c>
    </row>
    <row r="7652" spans="2:8">
      <c r="B7652" s="834" t="str">
        <f t="shared" si="317"/>
        <v>|||</v>
      </c>
      <c r="H7652" s="835">
        <f t="shared" si="318"/>
        <v>31</v>
      </c>
    </row>
    <row r="7653" spans="2:8">
      <c r="B7653" s="834" t="str">
        <f t="shared" si="317"/>
        <v>|||</v>
      </c>
      <c r="H7653" s="835">
        <f t="shared" si="318"/>
        <v>31</v>
      </c>
    </row>
    <row r="7654" spans="2:8">
      <c r="B7654" s="834" t="str">
        <f t="shared" si="317"/>
        <v>|||</v>
      </c>
      <c r="H7654" s="835">
        <f t="shared" si="318"/>
        <v>31</v>
      </c>
    </row>
    <row r="7655" spans="2:8">
      <c r="B7655" s="834" t="str">
        <f t="shared" si="317"/>
        <v>|||</v>
      </c>
      <c r="H7655" s="835">
        <f t="shared" si="318"/>
        <v>31</v>
      </c>
    </row>
    <row r="7656" spans="2:8">
      <c r="B7656" s="834" t="str">
        <f t="shared" si="317"/>
        <v>|||</v>
      </c>
      <c r="H7656" s="835">
        <f t="shared" si="318"/>
        <v>31</v>
      </c>
    </row>
    <row r="7657" spans="2:8">
      <c r="B7657" s="834" t="str">
        <f t="shared" si="317"/>
        <v>|||</v>
      </c>
      <c r="H7657" s="835">
        <f t="shared" si="318"/>
        <v>31</v>
      </c>
    </row>
    <row r="7658" spans="2:8">
      <c r="B7658" s="834" t="str">
        <f t="shared" si="317"/>
        <v>|||</v>
      </c>
      <c r="H7658" s="835">
        <f t="shared" si="318"/>
        <v>31</v>
      </c>
    </row>
    <row r="7659" spans="2:8">
      <c r="B7659" s="834" t="str">
        <f t="shared" si="317"/>
        <v>|||</v>
      </c>
      <c r="H7659" s="835">
        <f t="shared" si="318"/>
        <v>31</v>
      </c>
    </row>
    <row r="7660" spans="2:8">
      <c r="B7660" s="834" t="str">
        <f t="shared" si="317"/>
        <v>|||</v>
      </c>
      <c r="H7660" s="835">
        <f t="shared" si="318"/>
        <v>31</v>
      </c>
    </row>
    <row r="7661" spans="2:8">
      <c r="B7661" s="834" t="str">
        <f t="shared" si="317"/>
        <v>|||</v>
      </c>
      <c r="H7661" s="835">
        <f t="shared" si="318"/>
        <v>31</v>
      </c>
    </row>
    <row r="7662" spans="2:8">
      <c r="B7662" s="834" t="str">
        <f t="shared" si="317"/>
        <v>|||</v>
      </c>
      <c r="H7662" s="835">
        <f t="shared" si="318"/>
        <v>31</v>
      </c>
    </row>
    <row r="7663" spans="2:8">
      <c r="B7663" s="834" t="str">
        <f t="shared" si="317"/>
        <v>|||</v>
      </c>
      <c r="H7663" s="835">
        <f t="shared" si="318"/>
        <v>31</v>
      </c>
    </row>
    <row r="7664" spans="2:8">
      <c r="B7664" s="834" t="str">
        <f t="shared" si="317"/>
        <v>|||</v>
      </c>
      <c r="H7664" s="835">
        <f t="shared" si="318"/>
        <v>31</v>
      </c>
    </row>
    <row r="7665" spans="2:8">
      <c r="B7665" s="834" t="str">
        <f t="shared" si="317"/>
        <v>|||</v>
      </c>
      <c r="H7665" s="835">
        <f t="shared" si="318"/>
        <v>31</v>
      </c>
    </row>
    <row r="7666" spans="2:8">
      <c r="B7666" s="834" t="str">
        <f t="shared" si="317"/>
        <v>|||</v>
      </c>
      <c r="H7666" s="835">
        <f t="shared" si="318"/>
        <v>31</v>
      </c>
    </row>
    <row r="7667" spans="2:8">
      <c r="B7667" s="834" t="str">
        <f t="shared" si="317"/>
        <v>|||</v>
      </c>
      <c r="H7667" s="835">
        <f t="shared" si="318"/>
        <v>31</v>
      </c>
    </row>
    <row r="7668" spans="2:8">
      <c r="B7668" s="834" t="str">
        <f t="shared" si="317"/>
        <v>|||</v>
      </c>
      <c r="H7668" s="835">
        <f t="shared" si="318"/>
        <v>31</v>
      </c>
    </row>
    <row r="7669" spans="2:8">
      <c r="B7669" s="834" t="str">
        <f t="shared" si="317"/>
        <v>|||</v>
      </c>
      <c r="H7669" s="835">
        <f t="shared" si="318"/>
        <v>31</v>
      </c>
    </row>
    <row r="7670" spans="2:8">
      <c r="B7670" s="834" t="str">
        <f t="shared" si="317"/>
        <v>|||</v>
      </c>
      <c r="H7670" s="835">
        <f t="shared" si="318"/>
        <v>31</v>
      </c>
    </row>
    <row r="7671" spans="2:8">
      <c r="B7671" s="834" t="str">
        <f t="shared" si="317"/>
        <v>|||</v>
      </c>
      <c r="H7671" s="835">
        <f t="shared" si="318"/>
        <v>31</v>
      </c>
    </row>
    <row r="7672" spans="2:8">
      <c r="B7672" s="834" t="str">
        <f t="shared" si="317"/>
        <v>|||</v>
      </c>
      <c r="H7672" s="835">
        <f t="shared" si="318"/>
        <v>31</v>
      </c>
    </row>
    <row r="7673" spans="2:8">
      <c r="B7673" s="834" t="str">
        <f t="shared" si="317"/>
        <v>|||</v>
      </c>
      <c r="H7673" s="835">
        <f t="shared" si="318"/>
        <v>31</v>
      </c>
    </row>
    <row r="7674" spans="2:8">
      <c r="B7674" s="834" t="str">
        <f t="shared" si="317"/>
        <v>|||</v>
      </c>
      <c r="H7674" s="835">
        <f t="shared" si="318"/>
        <v>31</v>
      </c>
    </row>
    <row r="7675" spans="2:8">
      <c r="B7675" s="834" t="str">
        <f t="shared" si="317"/>
        <v>|||</v>
      </c>
      <c r="H7675" s="835">
        <f t="shared" si="318"/>
        <v>31</v>
      </c>
    </row>
    <row r="7676" spans="2:8">
      <c r="B7676" s="834" t="str">
        <f t="shared" si="317"/>
        <v>|||</v>
      </c>
      <c r="H7676" s="835">
        <f t="shared" si="318"/>
        <v>31</v>
      </c>
    </row>
    <row r="7677" spans="2:8">
      <c r="B7677" s="834" t="str">
        <f t="shared" si="317"/>
        <v>|||</v>
      </c>
      <c r="H7677" s="835">
        <f t="shared" si="318"/>
        <v>31</v>
      </c>
    </row>
    <row r="7678" spans="2:8">
      <c r="B7678" s="834" t="str">
        <f t="shared" si="317"/>
        <v>|||</v>
      </c>
      <c r="H7678" s="835">
        <f t="shared" si="318"/>
        <v>31</v>
      </c>
    </row>
    <row r="7679" spans="2:8">
      <c r="B7679" s="834" t="str">
        <f t="shared" si="317"/>
        <v>|||</v>
      </c>
      <c r="H7679" s="835">
        <f t="shared" si="318"/>
        <v>31</v>
      </c>
    </row>
    <row r="7680" spans="2:8">
      <c r="B7680" s="834" t="str">
        <f t="shared" si="317"/>
        <v>|||</v>
      </c>
      <c r="H7680" s="835">
        <f t="shared" si="318"/>
        <v>31</v>
      </c>
    </row>
    <row r="7681" spans="2:8">
      <c r="B7681" s="834" t="str">
        <f t="shared" si="317"/>
        <v>|||</v>
      </c>
      <c r="H7681" s="835">
        <f t="shared" si="318"/>
        <v>31</v>
      </c>
    </row>
    <row r="7682" spans="2:8">
      <c r="B7682" s="834" t="str">
        <f t="shared" si="317"/>
        <v>|||</v>
      </c>
      <c r="H7682" s="835">
        <f t="shared" si="318"/>
        <v>31</v>
      </c>
    </row>
    <row r="7683" spans="2:8">
      <c r="B7683" s="834" t="str">
        <f t="shared" ref="B7683:B7746" si="319">C7683&amp;"|"&amp;D7683&amp;"|"&amp;E7683&amp;"|"&amp;F7683</f>
        <v>|||</v>
      </c>
      <c r="H7683" s="835">
        <f t="shared" si="318"/>
        <v>31</v>
      </c>
    </row>
    <row r="7684" spans="2:8">
      <c r="B7684" s="834" t="str">
        <f t="shared" si="319"/>
        <v>|||</v>
      </c>
      <c r="H7684" s="835">
        <f t="shared" ref="H7684:H7747" si="320">EOMONTH(L7684,0)</f>
        <v>31</v>
      </c>
    </row>
    <row r="7685" spans="2:8">
      <c r="B7685" s="834" t="str">
        <f t="shared" si="319"/>
        <v>|||</v>
      </c>
      <c r="H7685" s="835">
        <f t="shared" si="320"/>
        <v>31</v>
      </c>
    </row>
    <row r="7686" spans="2:8">
      <c r="B7686" s="834" t="str">
        <f t="shared" si="319"/>
        <v>|||</v>
      </c>
      <c r="H7686" s="835">
        <f t="shared" si="320"/>
        <v>31</v>
      </c>
    </row>
    <row r="7687" spans="2:8">
      <c r="B7687" s="834" t="str">
        <f t="shared" si="319"/>
        <v>|||</v>
      </c>
      <c r="H7687" s="835">
        <f t="shared" si="320"/>
        <v>31</v>
      </c>
    </row>
    <row r="7688" spans="2:8">
      <c r="B7688" s="834" t="str">
        <f t="shared" si="319"/>
        <v>|||</v>
      </c>
      <c r="H7688" s="835">
        <f t="shared" si="320"/>
        <v>31</v>
      </c>
    </row>
    <row r="7689" spans="2:8">
      <c r="B7689" s="834" t="str">
        <f t="shared" si="319"/>
        <v>|||</v>
      </c>
      <c r="H7689" s="835">
        <f t="shared" si="320"/>
        <v>31</v>
      </c>
    </row>
    <row r="7690" spans="2:8">
      <c r="B7690" s="834" t="str">
        <f t="shared" si="319"/>
        <v>|||</v>
      </c>
      <c r="H7690" s="835">
        <f t="shared" si="320"/>
        <v>31</v>
      </c>
    </row>
    <row r="7691" spans="2:8">
      <c r="B7691" s="834" t="str">
        <f t="shared" si="319"/>
        <v>|||</v>
      </c>
      <c r="H7691" s="835">
        <f t="shared" si="320"/>
        <v>31</v>
      </c>
    </row>
    <row r="7692" spans="2:8">
      <c r="B7692" s="834" t="str">
        <f t="shared" si="319"/>
        <v>|||</v>
      </c>
      <c r="H7692" s="835">
        <f t="shared" si="320"/>
        <v>31</v>
      </c>
    </row>
    <row r="7693" spans="2:8">
      <c r="B7693" s="834" t="str">
        <f t="shared" si="319"/>
        <v>|||</v>
      </c>
      <c r="H7693" s="835">
        <f t="shared" si="320"/>
        <v>31</v>
      </c>
    </row>
    <row r="7694" spans="2:8">
      <c r="B7694" s="834" t="str">
        <f t="shared" si="319"/>
        <v>|||</v>
      </c>
      <c r="H7694" s="835">
        <f t="shared" si="320"/>
        <v>31</v>
      </c>
    </row>
    <row r="7695" spans="2:8">
      <c r="B7695" s="834" t="str">
        <f t="shared" si="319"/>
        <v>|||</v>
      </c>
      <c r="H7695" s="835">
        <f t="shared" si="320"/>
        <v>31</v>
      </c>
    </row>
    <row r="7696" spans="2:8">
      <c r="B7696" s="834" t="str">
        <f t="shared" si="319"/>
        <v>|||</v>
      </c>
      <c r="H7696" s="835">
        <f t="shared" si="320"/>
        <v>31</v>
      </c>
    </row>
    <row r="7697" spans="2:8">
      <c r="B7697" s="834" t="str">
        <f t="shared" si="319"/>
        <v>|||</v>
      </c>
      <c r="H7697" s="835">
        <f t="shared" si="320"/>
        <v>31</v>
      </c>
    </row>
    <row r="7698" spans="2:8">
      <c r="B7698" s="834" t="str">
        <f t="shared" si="319"/>
        <v>|||</v>
      </c>
      <c r="H7698" s="835">
        <f t="shared" si="320"/>
        <v>31</v>
      </c>
    </row>
    <row r="7699" spans="2:8">
      <c r="B7699" s="834" t="str">
        <f t="shared" si="319"/>
        <v>|||</v>
      </c>
      <c r="H7699" s="835">
        <f t="shared" si="320"/>
        <v>31</v>
      </c>
    </row>
    <row r="7700" spans="2:8">
      <c r="B7700" s="834" t="str">
        <f t="shared" si="319"/>
        <v>|||</v>
      </c>
      <c r="H7700" s="835">
        <f t="shared" si="320"/>
        <v>31</v>
      </c>
    </row>
    <row r="7701" spans="2:8">
      <c r="B7701" s="834" t="str">
        <f t="shared" si="319"/>
        <v>|||</v>
      </c>
      <c r="H7701" s="835">
        <f t="shared" si="320"/>
        <v>31</v>
      </c>
    </row>
    <row r="7702" spans="2:8">
      <c r="B7702" s="834" t="str">
        <f t="shared" si="319"/>
        <v>|||</v>
      </c>
      <c r="H7702" s="835">
        <f t="shared" si="320"/>
        <v>31</v>
      </c>
    </row>
    <row r="7703" spans="2:8">
      <c r="B7703" s="834" t="str">
        <f t="shared" si="319"/>
        <v>|||</v>
      </c>
      <c r="H7703" s="835">
        <f t="shared" si="320"/>
        <v>31</v>
      </c>
    </row>
    <row r="7704" spans="2:8">
      <c r="B7704" s="834" t="str">
        <f t="shared" si="319"/>
        <v>|||</v>
      </c>
      <c r="H7704" s="835">
        <f t="shared" si="320"/>
        <v>31</v>
      </c>
    </row>
    <row r="7705" spans="2:8">
      <c r="B7705" s="834" t="str">
        <f t="shared" si="319"/>
        <v>|||</v>
      </c>
      <c r="H7705" s="835">
        <f t="shared" si="320"/>
        <v>31</v>
      </c>
    </row>
    <row r="7706" spans="2:8">
      <c r="B7706" s="834" t="str">
        <f t="shared" si="319"/>
        <v>|||</v>
      </c>
      <c r="H7706" s="835">
        <f t="shared" si="320"/>
        <v>31</v>
      </c>
    </row>
    <row r="7707" spans="2:8">
      <c r="B7707" s="834" t="str">
        <f t="shared" si="319"/>
        <v>|||</v>
      </c>
      <c r="H7707" s="835">
        <f t="shared" si="320"/>
        <v>31</v>
      </c>
    </row>
    <row r="7708" spans="2:8">
      <c r="B7708" s="834" t="str">
        <f t="shared" si="319"/>
        <v>|||</v>
      </c>
      <c r="H7708" s="835">
        <f t="shared" si="320"/>
        <v>31</v>
      </c>
    </row>
    <row r="7709" spans="2:8">
      <c r="B7709" s="834" t="str">
        <f t="shared" si="319"/>
        <v>|||</v>
      </c>
      <c r="H7709" s="835">
        <f t="shared" si="320"/>
        <v>31</v>
      </c>
    </row>
    <row r="7710" spans="2:8">
      <c r="B7710" s="834" t="str">
        <f t="shared" si="319"/>
        <v>|||</v>
      </c>
      <c r="H7710" s="835">
        <f t="shared" si="320"/>
        <v>31</v>
      </c>
    </row>
    <row r="7711" spans="2:8">
      <c r="B7711" s="834" t="str">
        <f t="shared" si="319"/>
        <v>|||</v>
      </c>
      <c r="H7711" s="835">
        <f t="shared" si="320"/>
        <v>31</v>
      </c>
    </row>
    <row r="7712" spans="2:8">
      <c r="B7712" s="834" t="str">
        <f t="shared" si="319"/>
        <v>|||</v>
      </c>
      <c r="H7712" s="835">
        <f t="shared" si="320"/>
        <v>31</v>
      </c>
    </row>
    <row r="7713" spans="2:8">
      <c r="B7713" s="834" t="str">
        <f t="shared" si="319"/>
        <v>|||</v>
      </c>
      <c r="H7713" s="835">
        <f t="shared" si="320"/>
        <v>31</v>
      </c>
    </row>
    <row r="7714" spans="2:8">
      <c r="B7714" s="834" t="str">
        <f t="shared" si="319"/>
        <v>|||</v>
      </c>
      <c r="H7714" s="835">
        <f t="shared" si="320"/>
        <v>31</v>
      </c>
    </row>
    <row r="7715" spans="2:8">
      <c r="B7715" s="834" t="str">
        <f t="shared" si="319"/>
        <v>|||</v>
      </c>
      <c r="H7715" s="835">
        <f t="shared" si="320"/>
        <v>31</v>
      </c>
    </row>
    <row r="7716" spans="2:8">
      <c r="B7716" s="834" t="str">
        <f t="shared" si="319"/>
        <v>|||</v>
      </c>
      <c r="H7716" s="835">
        <f t="shared" si="320"/>
        <v>31</v>
      </c>
    </row>
    <row r="7717" spans="2:8">
      <c r="B7717" s="834" t="str">
        <f t="shared" si="319"/>
        <v>|||</v>
      </c>
      <c r="H7717" s="835">
        <f t="shared" si="320"/>
        <v>31</v>
      </c>
    </row>
    <row r="7718" spans="2:8">
      <c r="B7718" s="834" t="str">
        <f t="shared" si="319"/>
        <v>|||</v>
      </c>
      <c r="H7718" s="835">
        <f t="shared" si="320"/>
        <v>31</v>
      </c>
    </row>
    <row r="7719" spans="2:8">
      <c r="B7719" s="834" t="str">
        <f t="shared" si="319"/>
        <v>|||</v>
      </c>
      <c r="H7719" s="835">
        <f t="shared" si="320"/>
        <v>31</v>
      </c>
    </row>
    <row r="7720" spans="2:8">
      <c r="B7720" s="834" t="str">
        <f t="shared" si="319"/>
        <v>|||</v>
      </c>
      <c r="H7720" s="835">
        <f t="shared" si="320"/>
        <v>31</v>
      </c>
    </row>
    <row r="7721" spans="2:8">
      <c r="B7721" s="834" t="str">
        <f t="shared" si="319"/>
        <v>|||</v>
      </c>
      <c r="H7721" s="835">
        <f t="shared" si="320"/>
        <v>31</v>
      </c>
    </row>
    <row r="7722" spans="2:8">
      <c r="B7722" s="834" t="str">
        <f t="shared" si="319"/>
        <v>|||</v>
      </c>
      <c r="H7722" s="835">
        <f t="shared" si="320"/>
        <v>31</v>
      </c>
    </row>
    <row r="7723" spans="2:8">
      <c r="B7723" s="834" t="str">
        <f t="shared" si="319"/>
        <v>|||</v>
      </c>
      <c r="H7723" s="835">
        <f t="shared" si="320"/>
        <v>31</v>
      </c>
    </row>
    <row r="7724" spans="2:8">
      <c r="B7724" s="834" t="str">
        <f t="shared" si="319"/>
        <v>|||</v>
      </c>
      <c r="H7724" s="835">
        <f t="shared" si="320"/>
        <v>31</v>
      </c>
    </row>
    <row r="7725" spans="2:8">
      <c r="B7725" s="834" t="str">
        <f t="shared" si="319"/>
        <v>|||</v>
      </c>
      <c r="H7725" s="835">
        <f t="shared" si="320"/>
        <v>31</v>
      </c>
    </row>
    <row r="7726" spans="2:8">
      <c r="B7726" s="834" t="str">
        <f t="shared" si="319"/>
        <v>|||</v>
      </c>
      <c r="H7726" s="835">
        <f t="shared" si="320"/>
        <v>31</v>
      </c>
    </row>
    <row r="7727" spans="2:8">
      <c r="B7727" s="834" t="str">
        <f t="shared" si="319"/>
        <v>|||</v>
      </c>
      <c r="H7727" s="835">
        <f t="shared" si="320"/>
        <v>31</v>
      </c>
    </row>
    <row r="7728" spans="2:8">
      <c r="B7728" s="834" t="str">
        <f t="shared" si="319"/>
        <v>|||</v>
      </c>
      <c r="H7728" s="835">
        <f t="shared" si="320"/>
        <v>31</v>
      </c>
    </row>
    <row r="7729" spans="2:8">
      <c r="B7729" s="834" t="str">
        <f t="shared" si="319"/>
        <v>|||</v>
      </c>
      <c r="H7729" s="835">
        <f t="shared" si="320"/>
        <v>31</v>
      </c>
    </row>
    <row r="7730" spans="2:8">
      <c r="B7730" s="834" t="str">
        <f t="shared" si="319"/>
        <v>|||</v>
      </c>
      <c r="H7730" s="835">
        <f t="shared" si="320"/>
        <v>31</v>
      </c>
    </row>
    <row r="7731" spans="2:8">
      <c r="B7731" s="834" t="str">
        <f t="shared" si="319"/>
        <v>|||</v>
      </c>
      <c r="H7731" s="835">
        <f t="shared" si="320"/>
        <v>31</v>
      </c>
    </row>
    <row r="7732" spans="2:8">
      <c r="B7732" s="834" t="str">
        <f t="shared" si="319"/>
        <v>|||</v>
      </c>
      <c r="H7732" s="835">
        <f t="shared" si="320"/>
        <v>31</v>
      </c>
    </row>
    <row r="7733" spans="2:8">
      <c r="B7733" s="834" t="str">
        <f t="shared" si="319"/>
        <v>|||</v>
      </c>
      <c r="H7733" s="835">
        <f t="shared" si="320"/>
        <v>31</v>
      </c>
    </row>
    <row r="7734" spans="2:8">
      <c r="B7734" s="834" t="str">
        <f t="shared" si="319"/>
        <v>|||</v>
      </c>
      <c r="H7734" s="835">
        <f t="shared" si="320"/>
        <v>31</v>
      </c>
    </row>
    <row r="7735" spans="2:8">
      <c r="B7735" s="834" t="str">
        <f t="shared" si="319"/>
        <v>|||</v>
      </c>
      <c r="H7735" s="835">
        <f t="shared" si="320"/>
        <v>31</v>
      </c>
    </row>
    <row r="7736" spans="2:8">
      <c r="B7736" s="834" t="str">
        <f t="shared" si="319"/>
        <v>|||</v>
      </c>
      <c r="H7736" s="835">
        <f t="shared" si="320"/>
        <v>31</v>
      </c>
    </row>
    <row r="7737" spans="2:8">
      <c r="B7737" s="834" t="str">
        <f t="shared" si="319"/>
        <v>|||</v>
      </c>
      <c r="H7737" s="835">
        <f t="shared" si="320"/>
        <v>31</v>
      </c>
    </row>
    <row r="7738" spans="2:8">
      <c r="B7738" s="834" t="str">
        <f t="shared" si="319"/>
        <v>|||</v>
      </c>
      <c r="H7738" s="835">
        <f t="shared" si="320"/>
        <v>31</v>
      </c>
    </row>
    <row r="7739" spans="2:8">
      <c r="B7739" s="834" t="str">
        <f t="shared" si="319"/>
        <v>|||</v>
      </c>
      <c r="H7739" s="835">
        <f t="shared" si="320"/>
        <v>31</v>
      </c>
    </row>
    <row r="7740" spans="2:8">
      <c r="B7740" s="834" t="str">
        <f t="shared" si="319"/>
        <v>|||</v>
      </c>
      <c r="H7740" s="835">
        <f t="shared" si="320"/>
        <v>31</v>
      </c>
    </row>
    <row r="7741" spans="2:8">
      <c r="B7741" s="834" t="str">
        <f t="shared" si="319"/>
        <v>|||</v>
      </c>
      <c r="H7741" s="835">
        <f t="shared" si="320"/>
        <v>31</v>
      </c>
    </row>
    <row r="7742" spans="2:8">
      <c r="B7742" s="834" t="str">
        <f t="shared" si="319"/>
        <v>|||</v>
      </c>
      <c r="H7742" s="835">
        <f t="shared" si="320"/>
        <v>31</v>
      </c>
    </row>
    <row r="7743" spans="2:8">
      <c r="B7743" s="834" t="str">
        <f t="shared" si="319"/>
        <v>|||</v>
      </c>
      <c r="H7743" s="835">
        <f t="shared" si="320"/>
        <v>31</v>
      </c>
    </row>
    <row r="7744" spans="2:8">
      <c r="B7744" s="834" t="str">
        <f t="shared" si="319"/>
        <v>|||</v>
      </c>
      <c r="H7744" s="835">
        <f t="shared" si="320"/>
        <v>31</v>
      </c>
    </row>
    <row r="7745" spans="2:8">
      <c r="B7745" s="834" t="str">
        <f t="shared" si="319"/>
        <v>|||</v>
      </c>
      <c r="H7745" s="835">
        <f t="shared" si="320"/>
        <v>31</v>
      </c>
    </row>
    <row r="7746" spans="2:8">
      <c r="B7746" s="834" t="str">
        <f t="shared" si="319"/>
        <v>|||</v>
      </c>
      <c r="H7746" s="835">
        <f t="shared" si="320"/>
        <v>31</v>
      </c>
    </row>
    <row r="7747" spans="2:8">
      <c r="B7747" s="834" t="str">
        <f t="shared" ref="B7747:B7810" si="321">C7747&amp;"|"&amp;D7747&amp;"|"&amp;E7747&amp;"|"&amp;F7747</f>
        <v>|||</v>
      </c>
      <c r="H7747" s="835">
        <f t="shared" si="320"/>
        <v>31</v>
      </c>
    </row>
    <row r="7748" spans="2:8">
      <c r="B7748" s="834" t="str">
        <f t="shared" si="321"/>
        <v>|||</v>
      </c>
      <c r="H7748" s="835">
        <f t="shared" ref="H7748:H7811" si="322">EOMONTH(L7748,0)</f>
        <v>31</v>
      </c>
    </row>
    <row r="7749" spans="2:8">
      <c r="B7749" s="834" t="str">
        <f t="shared" si="321"/>
        <v>|||</v>
      </c>
      <c r="H7749" s="835">
        <f t="shared" si="322"/>
        <v>31</v>
      </c>
    </row>
    <row r="7750" spans="2:8">
      <c r="B7750" s="834" t="str">
        <f t="shared" si="321"/>
        <v>|||</v>
      </c>
      <c r="H7750" s="835">
        <f t="shared" si="322"/>
        <v>31</v>
      </c>
    </row>
    <row r="7751" spans="2:8">
      <c r="B7751" s="834" t="str">
        <f t="shared" si="321"/>
        <v>|||</v>
      </c>
      <c r="H7751" s="835">
        <f t="shared" si="322"/>
        <v>31</v>
      </c>
    </row>
    <row r="7752" spans="2:8">
      <c r="B7752" s="834" t="str">
        <f t="shared" si="321"/>
        <v>|||</v>
      </c>
      <c r="H7752" s="835">
        <f t="shared" si="322"/>
        <v>31</v>
      </c>
    </row>
    <row r="7753" spans="2:8">
      <c r="B7753" s="834" t="str">
        <f t="shared" si="321"/>
        <v>|||</v>
      </c>
      <c r="H7753" s="835">
        <f t="shared" si="322"/>
        <v>31</v>
      </c>
    </row>
    <row r="7754" spans="2:8">
      <c r="B7754" s="834" t="str">
        <f t="shared" si="321"/>
        <v>|||</v>
      </c>
      <c r="H7754" s="835">
        <f t="shared" si="322"/>
        <v>31</v>
      </c>
    </row>
    <row r="7755" spans="2:8">
      <c r="B7755" s="834" t="str">
        <f t="shared" si="321"/>
        <v>|||</v>
      </c>
      <c r="H7755" s="835">
        <f t="shared" si="322"/>
        <v>31</v>
      </c>
    </row>
    <row r="7756" spans="2:8">
      <c r="B7756" s="834" t="str">
        <f t="shared" si="321"/>
        <v>|||</v>
      </c>
      <c r="H7756" s="835">
        <f t="shared" si="322"/>
        <v>31</v>
      </c>
    </row>
    <row r="7757" spans="2:8">
      <c r="B7757" s="834" t="str">
        <f t="shared" si="321"/>
        <v>|||</v>
      </c>
      <c r="H7757" s="835">
        <f t="shared" si="322"/>
        <v>31</v>
      </c>
    </row>
    <row r="7758" spans="2:8">
      <c r="B7758" s="834" t="str">
        <f t="shared" si="321"/>
        <v>|||</v>
      </c>
      <c r="H7758" s="835">
        <f t="shared" si="322"/>
        <v>31</v>
      </c>
    </row>
    <row r="7759" spans="2:8">
      <c r="B7759" s="834" t="str">
        <f t="shared" si="321"/>
        <v>|||</v>
      </c>
      <c r="H7759" s="835">
        <f t="shared" si="322"/>
        <v>31</v>
      </c>
    </row>
    <row r="7760" spans="2:8">
      <c r="B7760" s="834" t="str">
        <f t="shared" si="321"/>
        <v>|||</v>
      </c>
      <c r="H7760" s="835">
        <f t="shared" si="322"/>
        <v>31</v>
      </c>
    </row>
    <row r="7761" spans="2:8">
      <c r="B7761" s="834" t="str">
        <f t="shared" si="321"/>
        <v>|||</v>
      </c>
      <c r="H7761" s="835">
        <f t="shared" si="322"/>
        <v>31</v>
      </c>
    </row>
    <row r="7762" spans="2:8">
      <c r="B7762" s="834" t="str">
        <f t="shared" si="321"/>
        <v>|||</v>
      </c>
      <c r="H7762" s="835">
        <f t="shared" si="322"/>
        <v>31</v>
      </c>
    </row>
    <row r="7763" spans="2:8">
      <c r="B7763" s="834" t="str">
        <f t="shared" si="321"/>
        <v>|||</v>
      </c>
      <c r="H7763" s="835">
        <f t="shared" si="322"/>
        <v>31</v>
      </c>
    </row>
    <row r="7764" spans="2:8">
      <c r="B7764" s="834" t="str">
        <f t="shared" si="321"/>
        <v>|||</v>
      </c>
      <c r="H7764" s="835">
        <f t="shared" si="322"/>
        <v>31</v>
      </c>
    </row>
    <row r="7765" spans="2:8">
      <c r="B7765" s="834" t="str">
        <f t="shared" si="321"/>
        <v>|||</v>
      </c>
      <c r="H7765" s="835">
        <f t="shared" si="322"/>
        <v>31</v>
      </c>
    </row>
    <row r="7766" spans="2:8">
      <c r="B7766" s="834" t="str">
        <f t="shared" si="321"/>
        <v>|||</v>
      </c>
      <c r="H7766" s="835">
        <f t="shared" si="322"/>
        <v>31</v>
      </c>
    </row>
    <row r="7767" spans="2:8">
      <c r="B7767" s="834" t="str">
        <f t="shared" si="321"/>
        <v>|||</v>
      </c>
      <c r="H7767" s="835">
        <f t="shared" si="322"/>
        <v>31</v>
      </c>
    </row>
    <row r="7768" spans="2:8">
      <c r="B7768" s="834" t="str">
        <f t="shared" si="321"/>
        <v>|||</v>
      </c>
      <c r="H7768" s="835">
        <f t="shared" si="322"/>
        <v>31</v>
      </c>
    </row>
    <row r="7769" spans="2:8">
      <c r="B7769" s="834" t="str">
        <f t="shared" si="321"/>
        <v>|||</v>
      </c>
      <c r="H7769" s="835">
        <f t="shared" si="322"/>
        <v>31</v>
      </c>
    </row>
    <row r="7770" spans="2:8">
      <c r="B7770" s="834" t="str">
        <f t="shared" si="321"/>
        <v>|||</v>
      </c>
      <c r="H7770" s="835">
        <f t="shared" si="322"/>
        <v>31</v>
      </c>
    </row>
    <row r="7771" spans="2:8">
      <c r="B7771" s="834" t="str">
        <f t="shared" si="321"/>
        <v>|||</v>
      </c>
      <c r="H7771" s="835">
        <f t="shared" si="322"/>
        <v>31</v>
      </c>
    </row>
    <row r="7772" spans="2:8">
      <c r="B7772" s="834" t="str">
        <f t="shared" si="321"/>
        <v>|||</v>
      </c>
      <c r="H7772" s="835">
        <f t="shared" si="322"/>
        <v>31</v>
      </c>
    </row>
    <row r="7773" spans="2:8">
      <c r="B7773" s="834" t="str">
        <f t="shared" si="321"/>
        <v>|||</v>
      </c>
      <c r="H7773" s="835">
        <f t="shared" si="322"/>
        <v>31</v>
      </c>
    </row>
    <row r="7774" spans="2:8">
      <c r="B7774" s="834" t="str">
        <f t="shared" si="321"/>
        <v>|||</v>
      </c>
      <c r="H7774" s="835">
        <f t="shared" si="322"/>
        <v>31</v>
      </c>
    </row>
    <row r="7775" spans="2:8">
      <c r="B7775" s="834" t="str">
        <f t="shared" si="321"/>
        <v>|||</v>
      </c>
      <c r="H7775" s="835">
        <f t="shared" si="322"/>
        <v>31</v>
      </c>
    </row>
    <row r="7776" spans="2:8">
      <c r="B7776" s="834" t="str">
        <f t="shared" si="321"/>
        <v>|||</v>
      </c>
      <c r="H7776" s="835">
        <f t="shared" si="322"/>
        <v>31</v>
      </c>
    </row>
    <row r="7777" spans="2:8">
      <c r="B7777" s="834" t="str">
        <f t="shared" si="321"/>
        <v>|||</v>
      </c>
      <c r="H7777" s="835">
        <f t="shared" si="322"/>
        <v>31</v>
      </c>
    </row>
    <row r="7778" spans="2:8">
      <c r="B7778" s="834" t="str">
        <f t="shared" si="321"/>
        <v>|||</v>
      </c>
      <c r="H7778" s="835">
        <f t="shared" si="322"/>
        <v>31</v>
      </c>
    </row>
    <row r="7779" spans="2:8">
      <c r="B7779" s="834" t="str">
        <f t="shared" si="321"/>
        <v>|||</v>
      </c>
      <c r="H7779" s="835">
        <f t="shared" si="322"/>
        <v>31</v>
      </c>
    </row>
    <row r="7780" spans="2:8">
      <c r="B7780" s="834" t="str">
        <f t="shared" si="321"/>
        <v>|||</v>
      </c>
      <c r="H7780" s="835">
        <f t="shared" si="322"/>
        <v>31</v>
      </c>
    </row>
    <row r="7781" spans="2:8">
      <c r="B7781" s="834" t="str">
        <f t="shared" si="321"/>
        <v>|||</v>
      </c>
      <c r="H7781" s="835">
        <f t="shared" si="322"/>
        <v>31</v>
      </c>
    </row>
    <row r="7782" spans="2:8">
      <c r="B7782" s="834" t="str">
        <f t="shared" si="321"/>
        <v>|||</v>
      </c>
      <c r="H7782" s="835">
        <f t="shared" si="322"/>
        <v>31</v>
      </c>
    </row>
    <row r="7783" spans="2:8">
      <c r="B7783" s="834" t="str">
        <f t="shared" si="321"/>
        <v>|||</v>
      </c>
      <c r="H7783" s="835">
        <f t="shared" si="322"/>
        <v>31</v>
      </c>
    </row>
    <row r="7784" spans="2:8">
      <c r="B7784" s="834" t="str">
        <f t="shared" si="321"/>
        <v>|||</v>
      </c>
      <c r="H7784" s="835">
        <f t="shared" si="322"/>
        <v>31</v>
      </c>
    </row>
    <row r="7785" spans="2:8">
      <c r="B7785" s="834" t="str">
        <f t="shared" si="321"/>
        <v>|||</v>
      </c>
      <c r="H7785" s="835">
        <f t="shared" si="322"/>
        <v>31</v>
      </c>
    </row>
    <row r="7786" spans="2:8">
      <c r="B7786" s="834" t="str">
        <f t="shared" si="321"/>
        <v>|||</v>
      </c>
      <c r="H7786" s="835">
        <f t="shared" si="322"/>
        <v>31</v>
      </c>
    </row>
    <row r="7787" spans="2:8">
      <c r="B7787" s="834" t="str">
        <f t="shared" si="321"/>
        <v>|||</v>
      </c>
      <c r="H7787" s="835">
        <f t="shared" si="322"/>
        <v>31</v>
      </c>
    </row>
    <row r="7788" spans="2:8">
      <c r="B7788" s="834" t="str">
        <f t="shared" si="321"/>
        <v>|||</v>
      </c>
      <c r="H7788" s="835">
        <f t="shared" si="322"/>
        <v>31</v>
      </c>
    </row>
    <row r="7789" spans="2:8">
      <c r="B7789" s="834" t="str">
        <f t="shared" si="321"/>
        <v>|||</v>
      </c>
      <c r="H7789" s="835">
        <f t="shared" si="322"/>
        <v>31</v>
      </c>
    </row>
    <row r="7790" spans="2:8">
      <c r="B7790" s="834" t="str">
        <f t="shared" si="321"/>
        <v>|||</v>
      </c>
      <c r="H7790" s="835">
        <f t="shared" si="322"/>
        <v>31</v>
      </c>
    </row>
    <row r="7791" spans="2:8">
      <c r="B7791" s="834" t="str">
        <f t="shared" si="321"/>
        <v>|||</v>
      </c>
      <c r="H7791" s="835">
        <f t="shared" si="322"/>
        <v>31</v>
      </c>
    </row>
    <row r="7792" spans="2:8">
      <c r="B7792" s="834" t="str">
        <f t="shared" si="321"/>
        <v>|||</v>
      </c>
      <c r="H7792" s="835">
        <f t="shared" si="322"/>
        <v>31</v>
      </c>
    </row>
    <row r="7793" spans="2:8">
      <c r="B7793" s="834" t="str">
        <f t="shared" si="321"/>
        <v>|||</v>
      </c>
      <c r="H7793" s="835">
        <f t="shared" si="322"/>
        <v>31</v>
      </c>
    </row>
    <row r="7794" spans="2:8">
      <c r="B7794" s="834" t="str">
        <f t="shared" si="321"/>
        <v>|||</v>
      </c>
      <c r="H7794" s="835">
        <f t="shared" si="322"/>
        <v>31</v>
      </c>
    </row>
    <row r="7795" spans="2:8">
      <c r="B7795" s="834" t="str">
        <f t="shared" si="321"/>
        <v>|||</v>
      </c>
      <c r="H7795" s="835">
        <f t="shared" si="322"/>
        <v>31</v>
      </c>
    </row>
    <row r="7796" spans="2:8">
      <c r="B7796" s="834" t="str">
        <f t="shared" si="321"/>
        <v>|||</v>
      </c>
      <c r="H7796" s="835">
        <f t="shared" si="322"/>
        <v>31</v>
      </c>
    </row>
    <row r="7797" spans="2:8">
      <c r="B7797" s="834" t="str">
        <f t="shared" si="321"/>
        <v>|||</v>
      </c>
      <c r="H7797" s="835">
        <f t="shared" si="322"/>
        <v>31</v>
      </c>
    </row>
    <row r="7798" spans="2:8">
      <c r="B7798" s="834" t="str">
        <f t="shared" si="321"/>
        <v>|||</v>
      </c>
      <c r="H7798" s="835">
        <f t="shared" si="322"/>
        <v>31</v>
      </c>
    </row>
    <row r="7799" spans="2:8">
      <c r="B7799" s="834" t="str">
        <f t="shared" si="321"/>
        <v>|||</v>
      </c>
      <c r="H7799" s="835">
        <f t="shared" si="322"/>
        <v>31</v>
      </c>
    </row>
    <row r="7800" spans="2:8">
      <c r="B7800" s="834" t="str">
        <f t="shared" si="321"/>
        <v>|||</v>
      </c>
      <c r="H7800" s="835">
        <f t="shared" si="322"/>
        <v>31</v>
      </c>
    </row>
    <row r="7801" spans="2:8">
      <c r="B7801" s="834" t="str">
        <f t="shared" si="321"/>
        <v>|||</v>
      </c>
      <c r="H7801" s="835">
        <f t="shared" si="322"/>
        <v>31</v>
      </c>
    </row>
    <row r="7802" spans="2:8">
      <c r="B7802" s="834" t="str">
        <f t="shared" si="321"/>
        <v>|||</v>
      </c>
      <c r="H7802" s="835">
        <f t="shared" si="322"/>
        <v>31</v>
      </c>
    </row>
    <row r="7803" spans="2:8">
      <c r="B7803" s="834" t="str">
        <f t="shared" si="321"/>
        <v>|||</v>
      </c>
      <c r="H7803" s="835">
        <f t="shared" si="322"/>
        <v>31</v>
      </c>
    </row>
    <row r="7804" spans="2:8">
      <c r="B7804" s="834" t="str">
        <f t="shared" si="321"/>
        <v>|||</v>
      </c>
      <c r="H7804" s="835">
        <f t="shared" si="322"/>
        <v>31</v>
      </c>
    </row>
    <row r="7805" spans="2:8">
      <c r="B7805" s="834" t="str">
        <f t="shared" si="321"/>
        <v>|||</v>
      </c>
      <c r="H7805" s="835">
        <f t="shared" si="322"/>
        <v>31</v>
      </c>
    </row>
    <row r="7806" spans="2:8">
      <c r="B7806" s="834" t="str">
        <f t="shared" si="321"/>
        <v>|||</v>
      </c>
      <c r="H7806" s="835">
        <f t="shared" si="322"/>
        <v>31</v>
      </c>
    </row>
    <row r="7807" spans="2:8">
      <c r="B7807" s="834" t="str">
        <f t="shared" si="321"/>
        <v>|||</v>
      </c>
      <c r="H7807" s="835">
        <f t="shared" si="322"/>
        <v>31</v>
      </c>
    </row>
    <row r="7808" spans="2:8">
      <c r="B7808" s="834" t="str">
        <f t="shared" si="321"/>
        <v>|||</v>
      </c>
      <c r="H7808" s="835">
        <f t="shared" si="322"/>
        <v>31</v>
      </c>
    </row>
    <row r="7809" spans="2:8">
      <c r="B7809" s="834" t="str">
        <f t="shared" si="321"/>
        <v>|||</v>
      </c>
      <c r="H7809" s="835">
        <f t="shared" si="322"/>
        <v>31</v>
      </c>
    </row>
    <row r="7810" spans="2:8">
      <c r="B7810" s="834" t="str">
        <f t="shared" si="321"/>
        <v>|||</v>
      </c>
      <c r="H7810" s="835">
        <f t="shared" si="322"/>
        <v>31</v>
      </c>
    </row>
    <row r="7811" spans="2:8">
      <c r="B7811" s="834" t="str">
        <f t="shared" ref="B7811:B7874" si="323">C7811&amp;"|"&amp;D7811&amp;"|"&amp;E7811&amp;"|"&amp;F7811</f>
        <v>|||</v>
      </c>
      <c r="H7811" s="835">
        <f t="shared" si="322"/>
        <v>31</v>
      </c>
    </row>
    <row r="7812" spans="2:8">
      <c r="B7812" s="834" t="str">
        <f t="shared" si="323"/>
        <v>|||</v>
      </c>
      <c r="H7812" s="835">
        <f t="shared" ref="H7812:H7875" si="324">EOMONTH(L7812,0)</f>
        <v>31</v>
      </c>
    </row>
    <row r="7813" spans="2:8">
      <c r="B7813" s="834" t="str">
        <f t="shared" si="323"/>
        <v>|||</v>
      </c>
      <c r="H7813" s="835">
        <f t="shared" si="324"/>
        <v>31</v>
      </c>
    </row>
    <row r="7814" spans="2:8">
      <c r="B7814" s="834" t="str">
        <f t="shared" si="323"/>
        <v>|||</v>
      </c>
      <c r="H7814" s="835">
        <f t="shared" si="324"/>
        <v>31</v>
      </c>
    </row>
    <row r="7815" spans="2:8">
      <c r="B7815" s="834" t="str">
        <f t="shared" si="323"/>
        <v>|||</v>
      </c>
      <c r="H7815" s="835">
        <f t="shared" si="324"/>
        <v>31</v>
      </c>
    </row>
    <row r="7816" spans="2:8">
      <c r="B7816" s="834" t="str">
        <f t="shared" si="323"/>
        <v>|||</v>
      </c>
      <c r="H7816" s="835">
        <f t="shared" si="324"/>
        <v>31</v>
      </c>
    </row>
    <row r="7817" spans="2:8">
      <c r="B7817" s="834" t="str">
        <f t="shared" si="323"/>
        <v>|||</v>
      </c>
      <c r="H7817" s="835">
        <f t="shared" si="324"/>
        <v>31</v>
      </c>
    </row>
    <row r="7818" spans="2:8">
      <c r="B7818" s="834" t="str">
        <f t="shared" si="323"/>
        <v>|||</v>
      </c>
      <c r="H7818" s="835">
        <f t="shared" si="324"/>
        <v>31</v>
      </c>
    </row>
    <row r="7819" spans="2:8">
      <c r="B7819" s="834" t="str">
        <f t="shared" si="323"/>
        <v>|||</v>
      </c>
      <c r="H7819" s="835">
        <f t="shared" si="324"/>
        <v>31</v>
      </c>
    </row>
    <row r="7820" spans="2:8">
      <c r="B7820" s="834" t="str">
        <f t="shared" si="323"/>
        <v>|||</v>
      </c>
      <c r="H7820" s="835">
        <f t="shared" si="324"/>
        <v>31</v>
      </c>
    </row>
    <row r="7821" spans="2:8">
      <c r="B7821" s="834" t="str">
        <f t="shared" si="323"/>
        <v>|||</v>
      </c>
      <c r="H7821" s="835">
        <f t="shared" si="324"/>
        <v>31</v>
      </c>
    </row>
    <row r="7822" spans="2:8">
      <c r="B7822" s="834" t="str">
        <f t="shared" si="323"/>
        <v>|||</v>
      </c>
      <c r="H7822" s="835">
        <f t="shared" si="324"/>
        <v>31</v>
      </c>
    </row>
    <row r="7823" spans="2:8">
      <c r="B7823" s="834" t="str">
        <f t="shared" si="323"/>
        <v>|||</v>
      </c>
      <c r="H7823" s="835">
        <f t="shared" si="324"/>
        <v>31</v>
      </c>
    </row>
    <row r="7824" spans="2:8">
      <c r="B7824" s="834" t="str">
        <f t="shared" si="323"/>
        <v>|||</v>
      </c>
      <c r="H7824" s="835">
        <f t="shared" si="324"/>
        <v>31</v>
      </c>
    </row>
    <row r="7825" spans="2:8">
      <c r="B7825" s="834" t="str">
        <f t="shared" si="323"/>
        <v>|||</v>
      </c>
      <c r="H7825" s="835">
        <f t="shared" si="324"/>
        <v>31</v>
      </c>
    </row>
    <row r="7826" spans="2:8">
      <c r="B7826" s="834" t="str">
        <f t="shared" si="323"/>
        <v>|||</v>
      </c>
      <c r="H7826" s="835">
        <f t="shared" si="324"/>
        <v>31</v>
      </c>
    </row>
    <row r="7827" spans="2:8">
      <c r="B7827" s="834" t="str">
        <f t="shared" si="323"/>
        <v>|||</v>
      </c>
      <c r="H7827" s="835">
        <f t="shared" si="324"/>
        <v>31</v>
      </c>
    </row>
    <row r="7828" spans="2:8">
      <c r="B7828" s="834" t="str">
        <f t="shared" si="323"/>
        <v>|||</v>
      </c>
      <c r="H7828" s="835">
        <f t="shared" si="324"/>
        <v>31</v>
      </c>
    </row>
    <row r="7829" spans="2:8">
      <c r="B7829" s="834" t="str">
        <f t="shared" si="323"/>
        <v>|||</v>
      </c>
      <c r="H7829" s="835">
        <f t="shared" si="324"/>
        <v>31</v>
      </c>
    </row>
    <row r="7830" spans="2:8">
      <c r="B7830" s="834" t="str">
        <f t="shared" si="323"/>
        <v>|||</v>
      </c>
      <c r="H7830" s="835">
        <f t="shared" si="324"/>
        <v>31</v>
      </c>
    </row>
    <row r="7831" spans="2:8">
      <c r="B7831" s="834" t="str">
        <f t="shared" si="323"/>
        <v>|||</v>
      </c>
      <c r="H7831" s="835">
        <f t="shared" si="324"/>
        <v>31</v>
      </c>
    </row>
    <row r="7832" spans="2:8">
      <c r="B7832" s="834" t="str">
        <f t="shared" si="323"/>
        <v>|||</v>
      </c>
      <c r="H7832" s="835">
        <f t="shared" si="324"/>
        <v>31</v>
      </c>
    </row>
    <row r="7833" spans="2:8">
      <c r="B7833" s="834" t="str">
        <f t="shared" si="323"/>
        <v>|||</v>
      </c>
      <c r="H7833" s="835">
        <f t="shared" si="324"/>
        <v>31</v>
      </c>
    </row>
    <row r="7834" spans="2:8">
      <c r="B7834" s="834" t="str">
        <f t="shared" si="323"/>
        <v>|||</v>
      </c>
      <c r="H7834" s="835">
        <f t="shared" si="324"/>
        <v>31</v>
      </c>
    </row>
    <row r="7835" spans="2:8">
      <c r="B7835" s="834" t="str">
        <f t="shared" si="323"/>
        <v>|||</v>
      </c>
      <c r="H7835" s="835">
        <f t="shared" si="324"/>
        <v>31</v>
      </c>
    </row>
    <row r="7836" spans="2:8">
      <c r="B7836" s="834" t="str">
        <f t="shared" si="323"/>
        <v>|||</v>
      </c>
      <c r="H7836" s="835">
        <f t="shared" si="324"/>
        <v>31</v>
      </c>
    </row>
    <row r="7837" spans="2:8">
      <c r="B7837" s="834" t="str">
        <f t="shared" si="323"/>
        <v>|||</v>
      </c>
      <c r="H7837" s="835">
        <f t="shared" si="324"/>
        <v>31</v>
      </c>
    </row>
    <row r="7838" spans="2:8">
      <c r="B7838" s="834" t="str">
        <f t="shared" si="323"/>
        <v>|||</v>
      </c>
      <c r="H7838" s="835">
        <f t="shared" si="324"/>
        <v>31</v>
      </c>
    </row>
    <row r="7839" spans="2:8">
      <c r="B7839" s="834" t="str">
        <f t="shared" si="323"/>
        <v>|||</v>
      </c>
      <c r="H7839" s="835">
        <f t="shared" si="324"/>
        <v>31</v>
      </c>
    </row>
    <row r="7840" spans="2:8">
      <c r="B7840" s="834" t="str">
        <f t="shared" si="323"/>
        <v>|||</v>
      </c>
      <c r="H7840" s="835">
        <f t="shared" si="324"/>
        <v>31</v>
      </c>
    </row>
    <row r="7841" spans="2:8">
      <c r="B7841" s="834" t="str">
        <f t="shared" si="323"/>
        <v>|||</v>
      </c>
      <c r="H7841" s="835">
        <f t="shared" si="324"/>
        <v>31</v>
      </c>
    </row>
    <row r="7842" spans="2:8">
      <c r="B7842" s="834" t="str">
        <f t="shared" si="323"/>
        <v>|||</v>
      </c>
      <c r="H7842" s="835">
        <f t="shared" si="324"/>
        <v>31</v>
      </c>
    </row>
    <row r="7843" spans="2:8">
      <c r="B7843" s="834" t="str">
        <f t="shared" si="323"/>
        <v>|||</v>
      </c>
      <c r="H7843" s="835">
        <f t="shared" si="324"/>
        <v>31</v>
      </c>
    </row>
    <row r="7844" spans="2:8">
      <c r="B7844" s="834" t="str">
        <f t="shared" si="323"/>
        <v>|||</v>
      </c>
      <c r="H7844" s="835">
        <f t="shared" si="324"/>
        <v>31</v>
      </c>
    </row>
    <row r="7845" spans="2:8">
      <c r="B7845" s="834" t="str">
        <f t="shared" si="323"/>
        <v>|||</v>
      </c>
      <c r="H7845" s="835">
        <f t="shared" si="324"/>
        <v>31</v>
      </c>
    </row>
    <row r="7846" spans="2:8">
      <c r="B7846" s="834" t="str">
        <f t="shared" si="323"/>
        <v>|||</v>
      </c>
      <c r="H7846" s="835">
        <f t="shared" si="324"/>
        <v>31</v>
      </c>
    </row>
    <row r="7847" spans="2:8">
      <c r="B7847" s="834" t="str">
        <f t="shared" si="323"/>
        <v>|||</v>
      </c>
      <c r="H7847" s="835">
        <f t="shared" si="324"/>
        <v>31</v>
      </c>
    </row>
    <row r="7848" spans="2:8">
      <c r="B7848" s="834" t="str">
        <f t="shared" si="323"/>
        <v>|||</v>
      </c>
      <c r="H7848" s="835">
        <f t="shared" si="324"/>
        <v>31</v>
      </c>
    </row>
    <row r="7849" spans="2:8">
      <c r="B7849" s="834" t="str">
        <f t="shared" si="323"/>
        <v>|||</v>
      </c>
      <c r="H7849" s="835">
        <f t="shared" si="324"/>
        <v>31</v>
      </c>
    </row>
    <row r="7850" spans="2:8">
      <c r="B7850" s="834" t="str">
        <f t="shared" si="323"/>
        <v>|||</v>
      </c>
      <c r="H7850" s="835">
        <f t="shared" si="324"/>
        <v>31</v>
      </c>
    </row>
    <row r="7851" spans="2:8">
      <c r="B7851" s="834" t="str">
        <f t="shared" si="323"/>
        <v>|||</v>
      </c>
      <c r="H7851" s="835">
        <f t="shared" si="324"/>
        <v>31</v>
      </c>
    </row>
    <row r="7852" spans="2:8">
      <c r="B7852" s="834" t="str">
        <f t="shared" si="323"/>
        <v>|||</v>
      </c>
      <c r="H7852" s="835">
        <f t="shared" si="324"/>
        <v>31</v>
      </c>
    </row>
    <row r="7853" spans="2:8">
      <c r="B7853" s="834" t="str">
        <f t="shared" si="323"/>
        <v>|||</v>
      </c>
      <c r="H7853" s="835">
        <f t="shared" si="324"/>
        <v>31</v>
      </c>
    </row>
    <row r="7854" spans="2:8">
      <c r="B7854" s="834" t="str">
        <f t="shared" si="323"/>
        <v>|||</v>
      </c>
      <c r="H7854" s="835">
        <f t="shared" si="324"/>
        <v>31</v>
      </c>
    </row>
    <row r="7855" spans="2:8">
      <c r="B7855" s="834" t="str">
        <f t="shared" si="323"/>
        <v>|||</v>
      </c>
      <c r="H7855" s="835">
        <f t="shared" si="324"/>
        <v>31</v>
      </c>
    </row>
    <row r="7856" spans="2:8">
      <c r="B7856" s="834" t="str">
        <f t="shared" si="323"/>
        <v>|||</v>
      </c>
      <c r="H7856" s="835">
        <f t="shared" si="324"/>
        <v>31</v>
      </c>
    </row>
    <row r="7857" spans="2:8">
      <c r="B7857" s="834" t="str">
        <f t="shared" si="323"/>
        <v>|||</v>
      </c>
      <c r="H7857" s="835">
        <f t="shared" si="324"/>
        <v>31</v>
      </c>
    </row>
    <row r="7858" spans="2:8">
      <c r="B7858" s="834" t="str">
        <f t="shared" si="323"/>
        <v>|||</v>
      </c>
      <c r="H7858" s="835">
        <f t="shared" si="324"/>
        <v>31</v>
      </c>
    </row>
    <row r="7859" spans="2:8">
      <c r="B7859" s="834" t="str">
        <f t="shared" si="323"/>
        <v>|||</v>
      </c>
      <c r="H7859" s="835">
        <f t="shared" si="324"/>
        <v>31</v>
      </c>
    </row>
    <row r="7860" spans="2:8">
      <c r="B7860" s="834" t="str">
        <f t="shared" si="323"/>
        <v>|||</v>
      </c>
      <c r="H7860" s="835">
        <f t="shared" si="324"/>
        <v>31</v>
      </c>
    </row>
    <row r="7861" spans="2:8">
      <c r="B7861" s="834" t="str">
        <f t="shared" si="323"/>
        <v>|||</v>
      </c>
      <c r="H7861" s="835">
        <f t="shared" si="324"/>
        <v>31</v>
      </c>
    </row>
    <row r="7862" spans="2:8">
      <c r="B7862" s="834" t="str">
        <f t="shared" si="323"/>
        <v>|||</v>
      </c>
      <c r="H7862" s="835">
        <f t="shared" si="324"/>
        <v>31</v>
      </c>
    </row>
    <row r="7863" spans="2:8">
      <c r="B7863" s="834" t="str">
        <f t="shared" si="323"/>
        <v>|||</v>
      </c>
      <c r="H7863" s="835">
        <f t="shared" si="324"/>
        <v>31</v>
      </c>
    </row>
    <row r="7864" spans="2:8">
      <c r="B7864" s="834" t="str">
        <f t="shared" si="323"/>
        <v>|||</v>
      </c>
      <c r="H7864" s="835">
        <f t="shared" si="324"/>
        <v>31</v>
      </c>
    </row>
    <row r="7865" spans="2:8">
      <c r="B7865" s="834" t="str">
        <f t="shared" si="323"/>
        <v>|||</v>
      </c>
      <c r="H7865" s="835">
        <f t="shared" si="324"/>
        <v>31</v>
      </c>
    </row>
    <row r="7866" spans="2:8">
      <c r="B7866" s="834" t="str">
        <f t="shared" si="323"/>
        <v>|||</v>
      </c>
      <c r="H7866" s="835">
        <f t="shared" si="324"/>
        <v>31</v>
      </c>
    </row>
    <row r="7867" spans="2:8">
      <c r="B7867" s="834" t="str">
        <f t="shared" si="323"/>
        <v>|||</v>
      </c>
      <c r="H7867" s="835">
        <f t="shared" si="324"/>
        <v>31</v>
      </c>
    </row>
    <row r="7868" spans="2:8">
      <c r="B7868" s="834" t="str">
        <f t="shared" si="323"/>
        <v>|||</v>
      </c>
      <c r="H7868" s="835">
        <f t="shared" si="324"/>
        <v>31</v>
      </c>
    </row>
    <row r="7869" spans="2:8">
      <c r="B7869" s="834" t="str">
        <f t="shared" si="323"/>
        <v>|||</v>
      </c>
      <c r="H7869" s="835">
        <f t="shared" si="324"/>
        <v>31</v>
      </c>
    </row>
    <row r="7870" spans="2:8">
      <c r="B7870" s="834" t="str">
        <f t="shared" si="323"/>
        <v>|||</v>
      </c>
      <c r="H7870" s="835">
        <f t="shared" si="324"/>
        <v>31</v>
      </c>
    </row>
    <row r="7871" spans="2:8">
      <c r="B7871" s="834" t="str">
        <f t="shared" si="323"/>
        <v>|||</v>
      </c>
      <c r="H7871" s="835">
        <f t="shared" si="324"/>
        <v>31</v>
      </c>
    </row>
    <row r="7872" spans="2:8">
      <c r="B7872" s="834" t="str">
        <f t="shared" si="323"/>
        <v>|||</v>
      </c>
      <c r="H7872" s="835">
        <f t="shared" si="324"/>
        <v>31</v>
      </c>
    </row>
    <row r="7873" spans="2:8">
      <c r="B7873" s="834" t="str">
        <f t="shared" si="323"/>
        <v>|||</v>
      </c>
      <c r="H7873" s="835">
        <f t="shared" si="324"/>
        <v>31</v>
      </c>
    </row>
    <row r="7874" spans="2:8">
      <c r="B7874" s="834" t="str">
        <f t="shared" si="323"/>
        <v>|||</v>
      </c>
      <c r="H7874" s="835">
        <f t="shared" si="324"/>
        <v>31</v>
      </c>
    </row>
    <row r="7875" spans="2:8">
      <c r="B7875" s="834" t="str">
        <f t="shared" ref="B7875:B7938" si="325">C7875&amp;"|"&amp;D7875&amp;"|"&amp;E7875&amp;"|"&amp;F7875</f>
        <v>|||</v>
      </c>
      <c r="H7875" s="835">
        <f t="shared" si="324"/>
        <v>31</v>
      </c>
    </row>
    <row r="7876" spans="2:8">
      <c r="B7876" s="834" t="str">
        <f t="shared" si="325"/>
        <v>|||</v>
      </c>
      <c r="H7876" s="835">
        <f t="shared" ref="H7876:H7939" si="326">EOMONTH(L7876,0)</f>
        <v>31</v>
      </c>
    </row>
    <row r="7877" spans="2:8">
      <c r="B7877" s="834" t="str">
        <f t="shared" si="325"/>
        <v>|||</v>
      </c>
      <c r="H7877" s="835">
        <f t="shared" si="326"/>
        <v>31</v>
      </c>
    </row>
    <row r="7878" spans="2:8">
      <c r="B7878" s="834" t="str">
        <f t="shared" si="325"/>
        <v>|||</v>
      </c>
      <c r="H7878" s="835">
        <f t="shared" si="326"/>
        <v>31</v>
      </c>
    </row>
    <row r="7879" spans="2:8">
      <c r="B7879" s="834" t="str">
        <f t="shared" si="325"/>
        <v>|||</v>
      </c>
      <c r="H7879" s="835">
        <f t="shared" si="326"/>
        <v>31</v>
      </c>
    </row>
    <row r="7880" spans="2:8">
      <c r="B7880" s="834" t="str">
        <f t="shared" si="325"/>
        <v>|||</v>
      </c>
      <c r="H7880" s="835">
        <f t="shared" si="326"/>
        <v>31</v>
      </c>
    </row>
    <row r="7881" spans="2:8">
      <c r="B7881" s="834" t="str">
        <f t="shared" si="325"/>
        <v>|||</v>
      </c>
      <c r="H7881" s="835">
        <f t="shared" si="326"/>
        <v>31</v>
      </c>
    </row>
    <row r="7882" spans="2:8">
      <c r="B7882" s="834" t="str">
        <f t="shared" si="325"/>
        <v>|||</v>
      </c>
      <c r="H7882" s="835">
        <f t="shared" si="326"/>
        <v>31</v>
      </c>
    </row>
    <row r="7883" spans="2:8">
      <c r="B7883" s="834" t="str">
        <f t="shared" si="325"/>
        <v>|||</v>
      </c>
      <c r="H7883" s="835">
        <f t="shared" si="326"/>
        <v>31</v>
      </c>
    </row>
    <row r="7884" spans="2:8">
      <c r="B7884" s="834" t="str">
        <f t="shared" si="325"/>
        <v>|||</v>
      </c>
      <c r="H7884" s="835">
        <f t="shared" si="326"/>
        <v>31</v>
      </c>
    </row>
    <row r="7885" spans="2:8">
      <c r="B7885" s="834" t="str">
        <f t="shared" si="325"/>
        <v>|||</v>
      </c>
      <c r="H7885" s="835">
        <f t="shared" si="326"/>
        <v>31</v>
      </c>
    </row>
    <row r="7886" spans="2:8">
      <c r="B7886" s="834" t="str">
        <f t="shared" si="325"/>
        <v>|||</v>
      </c>
      <c r="H7886" s="835">
        <f t="shared" si="326"/>
        <v>31</v>
      </c>
    </row>
    <row r="7887" spans="2:8">
      <c r="B7887" s="834" t="str">
        <f t="shared" si="325"/>
        <v>|||</v>
      </c>
      <c r="H7887" s="835">
        <f t="shared" si="326"/>
        <v>31</v>
      </c>
    </row>
    <row r="7888" spans="2:8">
      <c r="B7888" s="834" t="str">
        <f t="shared" si="325"/>
        <v>|||</v>
      </c>
      <c r="H7888" s="835">
        <f t="shared" si="326"/>
        <v>31</v>
      </c>
    </row>
    <row r="7889" spans="2:8">
      <c r="B7889" s="834" t="str">
        <f t="shared" si="325"/>
        <v>|||</v>
      </c>
      <c r="H7889" s="835">
        <f t="shared" si="326"/>
        <v>31</v>
      </c>
    </row>
    <row r="7890" spans="2:8">
      <c r="B7890" s="834" t="str">
        <f t="shared" si="325"/>
        <v>|||</v>
      </c>
      <c r="H7890" s="835">
        <f t="shared" si="326"/>
        <v>31</v>
      </c>
    </row>
    <row r="7891" spans="2:8">
      <c r="B7891" s="834" t="str">
        <f t="shared" si="325"/>
        <v>|||</v>
      </c>
      <c r="H7891" s="835">
        <f t="shared" si="326"/>
        <v>31</v>
      </c>
    </row>
    <row r="7892" spans="2:8">
      <c r="B7892" s="834" t="str">
        <f t="shared" si="325"/>
        <v>|||</v>
      </c>
      <c r="H7892" s="835">
        <f t="shared" si="326"/>
        <v>31</v>
      </c>
    </row>
    <row r="7893" spans="2:8">
      <c r="B7893" s="834" t="str">
        <f t="shared" si="325"/>
        <v>|||</v>
      </c>
      <c r="H7893" s="835">
        <f t="shared" si="326"/>
        <v>31</v>
      </c>
    </row>
    <row r="7894" spans="2:8">
      <c r="B7894" s="834" t="str">
        <f t="shared" si="325"/>
        <v>|||</v>
      </c>
      <c r="H7894" s="835">
        <f t="shared" si="326"/>
        <v>31</v>
      </c>
    </row>
    <row r="7895" spans="2:8">
      <c r="B7895" s="834" t="str">
        <f t="shared" si="325"/>
        <v>|||</v>
      </c>
      <c r="H7895" s="835">
        <f t="shared" si="326"/>
        <v>31</v>
      </c>
    </row>
    <row r="7896" spans="2:8">
      <c r="B7896" s="834" t="str">
        <f t="shared" si="325"/>
        <v>|||</v>
      </c>
      <c r="H7896" s="835">
        <f t="shared" si="326"/>
        <v>31</v>
      </c>
    </row>
    <row r="7897" spans="2:8">
      <c r="B7897" s="834" t="str">
        <f t="shared" si="325"/>
        <v>|||</v>
      </c>
      <c r="H7897" s="835">
        <f t="shared" si="326"/>
        <v>31</v>
      </c>
    </row>
    <row r="7898" spans="2:8">
      <c r="B7898" s="834" t="str">
        <f t="shared" si="325"/>
        <v>|||</v>
      </c>
      <c r="H7898" s="835">
        <f t="shared" si="326"/>
        <v>31</v>
      </c>
    </row>
    <row r="7899" spans="2:8">
      <c r="B7899" s="834" t="str">
        <f t="shared" si="325"/>
        <v>|||</v>
      </c>
      <c r="H7899" s="835">
        <f t="shared" si="326"/>
        <v>31</v>
      </c>
    </row>
    <row r="7900" spans="2:8">
      <c r="B7900" s="834" t="str">
        <f t="shared" si="325"/>
        <v>|||</v>
      </c>
      <c r="H7900" s="835">
        <f t="shared" si="326"/>
        <v>31</v>
      </c>
    </row>
    <row r="7901" spans="2:8">
      <c r="B7901" s="834" t="str">
        <f t="shared" si="325"/>
        <v>|||</v>
      </c>
      <c r="H7901" s="835">
        <f t="shared" si="326"/>
        <v>31</v>
      </c>
    </row>
    <row r="7902" spans="2:8">
      <c r="B7902" s="834" t="str">
        <f t="shared" si="325"/>
        <v>|||</v>
      </c>
      <c r="H7902" s="835">
        <f t="shared" si="326"/>
        <v>31</v>
      </c>
    </row>
    <row r="7903" spans="2:8">
      <c r="B7903" s="834" t="str">
        <f t="shared" si="325"/>
        <v>|||</v>
      </c>
      <c r="H7903" s="835">
        <f t="shared" si="326"/>
        <v>31</v>
      </c>
    </row>
    <row r="7904" spans="2:8">
      <c r="B7904" s="834" t="str">
        <f t="shared" si="325"/>
        <v>|||</v>
      </c>
      <c r="H7904" s="835">
        <f t="shared" si="326"/>
        <v>31</v>
      </c>
    </row>
    <row r="7905" spans="2:8">
      <c r="B7905" s="834" t="str">
        <f t="shared" si="325"/>
        <v>|||</v>
      </c>
      <c r="H7905" s="835">
        <f t="shared" si="326"/>
        <v>31</v>
      </c>
    </row>
    <row r="7906" spans="2:8">
      <c r="B7906" s="834" t="str">
        <f t="shared" si="325"/>
        <v>|||</v>
      </c>
      <c r="H7906" s="835">
        <f t="shared" si="326"/>
        <v>31</v>
      </c>
    </row>
    <row r="7907" spans="2:8">
      <c r="B7907" s="834" t="str">
        <f t="shared" si="325"/>
        <v>|||</v>
      </c>
      <c r="H7907" s="835">
        <f t="shared" si="326"/>
        <v>31</v>
      </c>
    </row>
    <row r="7908" spans="2:8">
      <c r="B7908" s="834" t="str">
        <f t="shared" si="325"/>
        <v>|||</v>
      </c>
      <c r="H7908" s="835">
        <f t="shared" si="326"/>
        <v>31</v>
      </c>
    </row>
    <row r="7909" spans="2:8">
      <c r="B7909" s="834" t="str">
        <f t="shared" si="325"/>
        <v>|||</v>
      </c>
      <c r="H7909" s="835">
        <f t="shared" si="326"/>
        <v>31</v>
      </c>
    </row>
    <row r="7910" spans="2:8">
      <c r="B7910" s="834" t="str">
        <f t="shared" si="325"/>
        <v>|||</v>
      </c>
      <c r="H7910" s="835">
        <f t="shared" si="326"/>
        <v>31</v>
      </c>
    </row>
    <row r="7911" spans="2:8">
      <c r="B7911" s="834" t="str">
        <f t="shared" si="325"/>
        <v>|||</v>
      </c>
      <c r="H7911" s="835">
        <f t="shared" si="326"/>
        <v>31</v>
      </c>
    </row>
    <row r="7912" spans="2:8">
      <c r="B7912" s="834" t="str">
        <f t="shared" si="325"/>
        <v>|||</v>
      </c>
      <c r="H7912" s="835">
        <f t="shared" si="326"/>
        <v>31</v>
      </c>
    </row>
    <row r="7913" spans="2:8">
      <c r="B7913" s="834" t="str">
        <f t="shared" si="325"/>
        <v>|||</v>
      </c>
      <c r="H7913" s="835">
        <f t="shared" si="326"/>
        <v>31</v>
      </c>
    </row>
    <row r="7914" spans="2:8">
      <c r="B7914" s="834" t="str">
        <f t="shared" si="325"/>
        <v>|||</v>
      </c>
      <c r="H7914" s="835">
        <f t="shared" si="326"/>
        <v>31</v>
      </c>
    </row>
    <row r="7915" spans="2:8">
      <c r="B7915" s="834" t="str">
        <f t="shared" si="325"/>
        <v>|||</v>
      </c>
      <c r="H7915" s="835">
        <f t="shared" si="326"/>
        <v>31</v>
      </c>
    </row>
    <row r="7916" spans="2:8">
      <c r="B7916" s="834" t="str">
        <f t="shared" si="325"/>
        <v>|||</v>
      </c>
      <c r="H7916" s="835">
        <f t="shared" si="326"/>
        <v>31</v>
      </c>
    </row>
    <row r="7917" spans="2:8">
      <c r="B7917" s="834" t="str">
        <f t="shared" si="325"/>
        <v>|||</v>
      </c>
      <c r="H7917" s="835">
        <f t="shared" si="326"/>
        <v>31</v>
      </c>
    </row>
    <row r="7918" spans="2:8">
      <c r="B7918" s="834" t="str">
        <f t="shared" si="325"/>
        <v>|||</v>
      </c>
      <c r="H7918" s="835">
        <f t="shared" si="326"/>
        <v>31</v>
      </c>
    </row>
    <row r="7919" spans="2:8">
      <c r="B7919" s="834" t="str">
        <f t="shared" si="325"/>
        <v>|||</v>
      </c>
      <c r="H7919" s="835">
        <f t="shared" si="326"/>
        <v>31</v>
      </c>
    </row>
    <row r="7920" spans="2:8">
      <c r="B7920" s="834" t="str">
        <f t="shared" si="325"/>
        <v>|||</v>
      </c>
      <c r="H7920" s="835">
        <f t="shared" si="326"/>
        <v>31</v>
      </c>
    </row>
    <row r="7921" spans="2:8">
      <c r="B7921" s="834" t="str">
        <f t="shared" si="325"/>
        <v>|||</v>
      </c>
      <c r="H7921" s="835">
        <f t="shared" si="326"/>
        <v>31</v>
      </c>
    </row>
    <row r="7922" spans="2:8">
      <c r="B7922" s="834" t="str">
        <f t="shared" si="325"/>
        <v>|||</v>
      </c>
      <c r="H7922" s="835">
        <f t="shared" si="326"/>
        <v>31</v>
      </c>
    </row>
    <row r="7923" spans="2:8">
      <c r="B7923" s="834" t="str">
        <f t="shared" si="325"/>
        <v>|||</v>
      </c>
      <c r="H7923" s="835">
        <f t="shared" si="326"/>
        <v>31</v>
      </c>
    </row>
    <row r="7924" spans="2:8">
      <c r="B7924" s="834" t="str">
        <f t="shared" si="325"/>
        <v>|||</v>
      </c>
      <c r="H7924" s="835">
        <f t="shared" si="326"/>
        <v>31</v>
      </c>
    </row>
    <row r="7925" spans="2:8">
      <c r="B7925" s="834" t="str">
        <f t="shared" si="325"/>
        <v>|||</v>
      </c>
      <c r="H7925" s="835">
        <f t="shared" si="326"/>
        <v>31</v>
      </c>
    </row>
    <row r="7926" spans="2:8">
      <c r="B7926" s="834" t="str">
        <f t="shared" si="325"/>
        <v>|||</v>
      </c>
      <c r="H7926" s="835">
        <f t="shared" si="326"/>
        <v>31</v>
      </c>
    </row>
    <row r="7927" spans="2:8">
      <c r="B7927" s="834" t="str">
        <f t="shared" si="325"/>
        <v>|||</v>
      </c>
      <c r="H7927" s="835">
        <f t="shared" si="326"/>
        <v>31</v>
      </c>
    </row>
    <row r="7928" spans="2:8">
      <c r="B7928" s="834" t="str">
        <f t="shared" si="325"/>
        <v>|||</v>
      </c>
      <c r="H7928" s="835">
        <f t="shared" si="326"/>
        <v>31</v>
      </c>
    </row>
    <row r="7929" spans="2:8">
      <c r="B7929" s="834" t="str">
        <f t="shared" si="325"/>
        <v>|||</v>
      </c>
      <c r="H7929" s="835">
        <f t="shared" si="326"/>
        <v>31</v>
      </c>
    </row>
    <row r="7930" spans="2:8">
      <c r="B7930" s="834" t="str">
        <f t="shared" si="325"/>
        <v>|||</v>
      </c>
      <c r="H7930" s="835">
        <f t="shared" si="326"/>
        <v>31</v>
      </c>
    </row>
    <row r="7931" spans="2:8">
      <c r="B7931" s="834" t="str">
        <f t="shared" si="325"/>
        <v>|||</v>
      </c>
      <c r="H7931" s="835">
        <f t="shared" si="326"/>
        <v>31</v>
      </c>
    </row>
    <row r="7932" spans="2:8">
      <c r="B7932" s="834" t="str">
        <f t="shared" si="325"/>
        <v>|||</v>
      </c>
      <c r="H7932" s="835">
        <f t="shared" si="326"/>
        <v>31</v>
      </c>
    </row>
    <row r="7933" spans="2:8">
      <c r="B7933" s="834" t="str">
        <f t="shared" si="325"/>
        <v>|||</v>
      </c>
      <c r="H7933" s="835">
        <f t="shared" si="326"/>
        <v>31</v>
      </c>
    </row>
    <row r="7934" spans="2:8">
      <c r="B7934" s="834" t="str">
        <f t="shared" si="325"/>
        <v>|||</v>
      </c>
      <c r="H7934" s="835">
        <f t="shared" si="326"/>
        <v>31</v>
      </c>
    </row>
    <row r="7935" spans="2:8">
      <c r="B7935" s="834" t="str">
        <f t="shared" si="325"/>
        <v>|||</v>
      </c>
      <c r="H7935" s="835">
        <f t="shared" si="326"/>
        <v>31</v>
      </c>
    </row>
    <row r="7936" spans="2:8">
      <c r="B7936" s="834" t="str">
        <f t="shared" si="325"/>
        <v>|||</v>
      </c>
      <c r="H7936" s="835">
        <f t="shared" si="326"/>
        <v>31</v>
      </c>
    </row>
    <row r="7937" spans="2:8">
      <c r="B7937" s="834" t="str">
        <f t="shared" si="325"/>
        <v>|||</v>
      </c>
      <c r="H7937" s="835">
        <f t="shared" si="326"/>
        <v>31</v>
      </c>
    </row>
    <row r="7938" spans="2:8">
      <c r="B7938" s="834" t="str">
        <f t="shared" si="325"/>
        <v>|||</v>
      </c>
      <c r="H7938" s="835">
        <f t="shared" si="326"/>
        <v>31</v>
      </c>
    </row>
    <row r="7939" spans="2:8">
      <c r="B7939" s="834" t="str">
        <f t="shared" ref="B7939:B8002" si="327">C7939&amp;"|"&amp;D7939&amp;"|"&amp;E7939&amp;"|"&amp;F7939</f>
        <v>|||</v>
      </c>
      <c r="H7939" s="835">
        <f t="shared" si="326"/>
        <v>31</v>
      </c>
    </row>
    <row r="7940" spans="2:8">
      <c r="B7940" s="834" t="str">
        <f t="shared" si="327"/>
        <v>|||</v>
      </c>
      <c r="H7940" s="835">
        <f t="shared" ref="H7940:H8003" si="328">EOMONTH(L7940,0)</f>
        <v>31</v>
      </c>
    </row>
    <row r="7941" spans="2:8">
      <c r="B7941" s="834" t="str">
        <f t="shared" si="327"/>
        <v>|||</v>
      </c>
      <c r="H7941" s="835">
        <f t="shared" si="328"/>
        <v>31</v>
      </c>
    </row>
    <row r="7942" spans="2:8">
      <c r="B7942" s="834" t="str">
        <f t="shared" si="327"/>
        <v>|||</v>
      </c>
      <c r="H7942" s="835">
        <f t="shared" si="328"/>
        <v>31</v>
      </c>
    </row>
    <row r="7943" spans="2:8">
      <c r="B7943" s="834" t="str">
        <f t="shared" si="327"/>
        <v>|||</v>
      </c>
      <c r="H7943" s="835">
        <f t="shared" si="328"/>
        <v>31</v>
      </c>
    </row>
    <row r="7944" spans="2:8">
      <c r="B7944" s="834" t="str">
        <f t="shared" si="327"/>
        <v>|||</v>
      </c>
      <c r="H7944" s="835">
        <f t="shared" si="328"/>
        <v>31</v>
      </c>
    </row>
    <row r="7945" spans="2:8">
      <c r="B7945" s="834" t="str">
        <f t="shared" si="327"/>
        <v>|||</v>
      </c>
      <c r="H7945" s="835">
        <f t="shared" si="328"/>
        <v>31</v>
      </c>
    </row>
    <row r="7946" spans="2:8">
      <c r="B7946" s="834" t="str">
        <f t="shared" si="327"/>
        <v>|||</v>
      </c>
      <c r="H7946" s="835">
        <f t="shared" si="328"/>
        <v>31</v>
      </c>
    </row>
    <row r="7947" spans="2:8">
      <c r="B7947" s="834" t="str">
        <f t="shared" si="327"/>
        <v>|||</v>
      </c>
      <c r="H7947" s="835">
        <f t="shared" si="328"/>
        <v>31</v>
      </c>
    </row>
    <row r="7948" spans="2:8">
      <c r="B7948" s="834" t="str">
        <f t="shared" si="327"/>
        <v>|||</v>
      </c>
      <c r="H7948" s="835">
        <f t="shared" si="328"/>
        <v>31</v>
      </c>
    </row>
    <row r="7949" spans="2:8">
      <c r="B7949" s="834" t="str">
        <f t="shared" si="327"/>
        <v>|||</v>
      </c>
      <c r="H7949" s="835">
        <f t="shared" si="328"/>
        <v>31</v>
      </c>
    </row>
    <row r="7950" spans="2:8">
      <c r="B7950" s="834" t="str">
        <f t="shared" si="327"/>
        <v>|||</v>
      </c>
      <c r="H7950" s="835">
        <f t="shared" si="328"/>
        <v>31</v>
      </c>
    </row>
    <row r="7951" spans="2:8">
      <c r="B7951" s="834" t="str">
        <f t="shared" si="327"/>
        <v>|||</v>
      </c>
      <c r="H7951" s="835">
        <f t="shared" si="328"/>
        <v>31</v>
      </c>
    </row>
    <row r="7952" spans="2:8">
      <c r="B7952" s="834" t="str">
        <f t="shared" si="327"/>
        <v>|||</v>
      </c>
      <c r="H7952" s="835">
        <f t="shared" si="328"/>
        <v>31</v>
      </c>
    </row>
    <row r="7953" spans="2:8">
      <c r="B7953" s="834" t="str">
        <f t="shared" si="327"/>
        <v>|||</v>
      </c>
      <c r="H7953" s="835">
        <f t="shared" si="328"/>
        <v>31</v>
      </c>
    </row>
    <row r="7954" spans="2:8">
      <c r="B7954" s="834" t="str">
        <f t="shared" si="327"/>
        <v>|||</v>
      </c>
      <c r="H7954" s="835">
        <f t="shared" si="328"/>
        <v>31</v>
      </c>
    </row>
    <row r="7955" spans="2:8">
      <c r="B7955" s="834" t="str">
        <f t="shared" si="327"/>
        <v>|||</v>
      </c>
      <c r="H7955" s="835">
        <f t="shared" si="328"/>
        <v>31</v>
      </c>
    </row>
    <row r="7956" spans="2:8">
      <c r="B7956" s="834" t="str">
        <f t="shared" si="327"/>
        <v>|||</v>
      </c>
      <c r="H7956" s="835">
        <f t="shared" si="328"/>
        <v>31</v>
      </c>
    </row>
    <row r="7957" spans="2:8">
      <c r="B7957" s="834" t="str">
        <f t="shared" si="327"/>
        <v>|||</v>
      </c>
      <c r="H7957" s="835">
        <f t="shared" si="328"/>
        <v>31</v>
      </c>
    </row>
    <row r="7958" spans="2:8">
      <c r="B7958" s="834" t="str">
        <f t="shared" si="327"/>
        <v>|||</v>
      </c>
      <c r="H7958" s="835">
        <f t="shared" si="328"/>
        <v>31</v>
      </c>
    </row>
    <row r="7959" spans="2:8">
      <c r="B7959" s="834" t="str">
        <f t="shared" si="327"/>
        <v>|||</v>
      </c>
      <c r="H7959" s="835">
        <f t="shared" si="328"/>
        <v>31</v>
      </c>
    </row>
    <row r="7960" spans="2:8">
      <c r="B7960" s="834" t="str">
        <f t="shared" si="327"/>
        <v>|||</v>
      </c>
      <c r="H7960" s="835">
        <f t="shared" si="328"/>
        <v>31</v>
      </c>
    </row>
    <row r="7961" spans="2:8">
      <c r="B7961" s="834" t="str">
        <f t="shared" si="327"/>
        <v>|||</v>
      </c>
      <c r="H7961" s="835">
        <f t="shared" si="328"/>
        <v>31</v>
      </c>
    </row>
    <row r="7962" spans="2:8">
      <c r="B7962" s="834" t="str">
        <f t="shared" si="327"/>
        <v>|||</v>
      </c>
      <c r="H7962" s="835">
        <f t="shared" si="328"/>
        <v>31</v>
      </c>
    </row>
    <row r="7963" spans="2:8">
      <c r="B7963" s="834" t="str">
        <f t="shared" si="327"/>
        <v>|||</v>
      </c>
      <c r="H7963" s="835">
        <f t="shared" si="328"/>
        <v>31</v>
      </c>
    </row>
    <row r="7964" spans="2:8">
      <c r="B7964" s="834" t="str">
        <f t="shared" si="327"/>
        <v>|||</v>
      </c>
      <c r="H7964" s="835">
        <f t="shared" si="328"/>
        <v>31</v>
      </c>
    </row>
    <row r="7965" spans="2:8">
      <c r="B7965" s="834" t="str">
        <f t="shared" si="327"/>
        <v>|||</v>
      </c>
      <c r="H7965" s="835">
        <f t="shared" si="328"/>
        <v>31</v>
      </c>
    </row>
    <row r="7966" spans="2:8">
      <c r="B7966" s="834" t="str">
        <f t="shared" si="327"/>
        <v>|||</v>
      </c>
      <c r="H7966" s="835">
        <f t="shared" si="328"/>
        <v>31</v>
      </c>
    </row>
    <row r="7967" spans="2:8">
      <c r="B7967" s="834" t="str">
        <f t="shared" si="327"/>
        <v>|||</v>
      </c>
      <c r="H7967" s="835">
        <f t="shared" si="328"/>
        <v>31</v>
      </c>
    </row>
    <row r="7968" spans="2:8">
      <c r="B7968" s="834" t="str">
        <f t="shared" si="327"/>
        <v>|||</v>
      </c>
      <c r="H7968" s="835">
        <f t="shared" si="328"/>
        <v>31</v>
      </c>
    </row>
    <row r="7969" spans="2:8">
      <c r="B7969" s="834" t="str">
        <f t="shared" si="327"/>
        <v>|||</v>
      </c>
      <c r="H7969" s="835">
        <f t="shared" si="328"/>
        <v>31</v>
      </c>
    </row>
    <row r="7970" spans="2:8">
      <c r="B7970" s="834" t="str">
        <f t="shared" si="327"/>
        <v>|||</v>
      </c>
      <c r="H7970" s="835">
        <f t="shared" si="328"/>
        <v>31</v>
      </c>
    </row>
    <row r="7971" spans="2:8">
      <c r="B7971" s="834" t="str">
        <f t="shared" si="327"/>
        <v>|||</v>
      </c>
      <c r="H7971" s="835">
        <f t="shared" si="328"/>
        <v>31</v>
      </c>
    </row>
    <row r="7972" spans="2:8">
      <c r="B7972" s="834" t="str">
        <f t="shared" si="327"/>
        <v>|||</v>
      </c>
      <c r="H7972" s="835">
        <f t="shared" si="328"/>
        <v>31</v>
      </c>
    </row>
    <row r="7973" spans="2:8">
      <c r="B7973" s="834" t="str">
        <f t="shared" si="327"/>
        <v>|||</v>
      </c>
      <c r="H7973" s="835">
        <f t="shared" si="328"/>
        <v>31</v>
      </c>
    </row>
    <row r="7974" spans="2:8">
      <c r="B7974" s="834" t="str">
        <f t="shared" si="327"/>
        <v>|||</v>
      </c>
      <c r="H7974" s="835">
        <f t="shared" si="328"/>
        <v>31</v>
      </c>
    </row>
    <row r="7975" spans="2:8">
      <c r="B7975" s="834" t="str">
        <f t="shared" si="327"/>
        <v>|||</v>
      </c>
      <c r="H7975" s="835">
        <f t="shared" si="328"/>
        <v>31</v>
      </c>
    </row>
    <row r="7976" spans="2:8">
      <c r="B7976" s="834" t="str">
        <f t="shared" si="327"/>
        <v>|||</v>
      </c>
      <c r="H7976" s="835">
        <f t="shared" si="328"/>
        <v>31</v>
      </c>
    </row>
    <row r="7977" spans="2:8">
      <c r="B7977" s="834" t="str">
        <f t="shared" si="327"/>
        <v>|||</v>
      </c>
      <c r="H7977" s="835">
        <f t="shared" si="328"/>
        <v>31</v>
      </c>
    </row>
    <row r="7978" spans="2:8">
      <c r="B7978" s="834" t="str">
        <f t="shared" si="327"/>
        <v>|||</v>
      </c>
      <c r="H7978" s="835">
        <f t="shared" si="328"/>
        <v>31</v>
      </c>
    </row>
    <row r="7979" spans="2:8">
      <c r="B7979" s="834" t="str">
        <f t="shared" si="327"/>
        <v>|||</v>
      </c>
      <c r="H7979" s="835">
        <f t="shared" si="328"/>
        <v>31</v>
      </c>
    </row>
    <row r="7980" spans="2:8">
      <c r="B7980" s="834" t="str">
        <f t="shared" si="327"/>
        <v>|||</v>
      </c>
      <c r="H7980" s="835">
        <f t="shared" si="328"/>
        <v>31</v>
      </c>
    </row>
    <row r="7981" spans="2:8">
      <c r="B7981" s="834" t="str">
        <f t="shared" si="327"/>
        <v>|||</v>
      </c>
      <c r="H7981" s="835">
        <f t="shared" si="328"/>
        <v>31</v>
      </c>
    </row>
    <row r="7982" spans="2:8">
      <c r="B7982" s="834" t="str">
        <f t="shared" si="327"/>
        <v>|||</v>
      </c>
      <c r="H7982" s="835">
        <f t="shared" si="328"/>
        <v>31</v>
      </c>
    </row>
    <row r="7983" spans="2:8">
      <c r="B7983" s="834" t="str">
        <f t="shared" si="327"/>
        <v>|||</v>
      </c>
      <c r="H7983" s="835">
        <f t="shared" si="328"/>
        <v>31</v>
      </c>
    </row>
    <row r="7984" spans="2:8">
      <c r="B7984" s="834" t="str">
        <f t="shared" si="327"/>
        <v>|||</v>
      </c>
      <c r="H7984" s="835">
        <f t="shared" si="328"/>
        <v>31</v>
      </c>
    </row>
    <row r="7985" spans="2:8">
      <c r="B7985" s="834" t="str">
        <f t="shared" si="327"/>
        <v>|||</v>
      </c>
      <c r="H7985" s="835">
        <f t="shared" si="328"/>
        <v>31</v>
      </c>
    </row>
    <row r="7986" spans="2:8">
      <c r="B7986" s="834" t="str">
        <f t="shared" si="327"/>
        <v>|||</v>
      </c>
      <c r="H7986" s="835">
        <f t="shared" si="328"/>
        <v>31</v>
      </c>
    </row>
    <row r="7987" spans="2:8">
      <c r="B7987" s="834" t="str">
        <f t="shared" si="327"/>
        <v>|||</v>
      </c>
      <c r="H7987" s="835">
        <f t="shared" si="328"/>
        <v>31</v>
      </c>
    </row>
    <row r="7988" spans="2:8">
      <c r="B7988" s="834" t="str">
        <f t="shared" si="327"/>
        <v>|||</v>
      </c>
      <c r="H7988" s="835">
        <f t="shared" si="328"/>
        <v>31</v>
      </c>
    </row>
    <row r="7989" spans="2:8">
      <c r="B7989" s="834" t="str">
        <f t="shared" si="327"/>
        <v>|||</v>
      </c>
      <c r="H7989" s="835">
        <f t="shared" si="328"/>
        <v>31</v>
      </c>
    </row>
    <row r="7990" spans="2:8">
      <c r="B7990" s="834" t="str">
        <f t="shared" si="327"/>
        <v>|||</v>
      </c>
      <c r="H7990" s="835">
        <f t="shared" si="328"/>
        <v>31</v>
      </c>
    </row>
    <row r="7991" spans="2:8">
      <c r="B7991" s="834" t="str">
        <f t="shared" si="327"/>
        <v>|||</v>
      </c>
      <c r="H7991" s="835">
        <f t="shared" si="328"/>
        <v>31</v>
      </c>
    </row>
    <row r="7992" spans="2:8">
      <c r="B7992" s="834" t="str">
        <f t="shared" si="327"/>
        <v>|||</v>
      </c>
      <c r="H7992" s="835">
        <f t="shared" si="328"/>
        <v>31</v>
      </c>
    </row>
    <row r="7993" spans="2:8">
      <c r="B7993" s="834" t="str">
        <f t="shared" si="327"/>
        <v>|||</v>
      </c>
      <c r="H7993" s="835">
        <f t="shared" si="328"/>
        <v>31</v>
      </c>
    </row>
    <row r="7994" spans="2:8">
      <c r="B7994" s="834" t="str">
        <f t="shared" si="327"/>
        <v>|||</v>
      </c>
      <c r="H7994" s="835">
        <f t="shared" si="328"/>
        <v>31</v>
      </c>
    </row>
    <row r="7995" spans="2:8">
      <c r="B7995" s="834" t="str">
        <f t="shared" si="327"/>
        <v>|||</v>
      </c>
      <c r="H7995" s="835">
        <f t="shared" si="328"/>
        <v>31</v>
      </c>
    </row>
    <row r="7996" spans="2:8">
      <c r="B7996" s="834" t="str">
        <f t="shared" si="327"/>
        <v>|||</v>
      </c>
      <c r="H7996" s="835">
        <f t="shared" si="328"/>
        <v>31</v>
      </c>
    </row>
    <row r="7997" spans="2:8">
      <c r="B7997" s="834" t="str">
        <f t="shared" si="327"/>
        <v>|||</v>
      </c>
      <c r="H7997" s="835">
        <f t="shared" si="328"/>
        <v>31</v>
      </c>
    </row>
    <row r="7998" spans="2:8">
      <c r="B7998" s="834" t="str">
        <f t="shared" si="327"/>
        <v>|||</v>
      </c>
      <c r="H7998" s="835">
        <f t="shared" si="328"/>
        <v>31</v>
      </c>
    </row>
    <row r="7999" spans="2:8">
      <c r="B7999" s="834" t="str">
        <f t="shared" si="327"/>
        <v>|||</v>
      </c>
      <c r="H7999" s="835">
        <f t="shared" si="328"/>
        <v>31</v>
      </c>
    </row>
    <row r="8000" spans="2:8">
      <c r="B8000" s="834" t="str">
        <f t="shared" si="327"/>
        <v>|||</v>
      </c>
      <c r="H8000" s="835">
        <f t="shared" si="328"/>
        <v>31</v>
      </c>
    </row>
    <row r="8001" spans="2:8">
      <c r="B8001" s="834" t="str">
        <f t="shared" si="327"/>
        <v>|||</v>
      </c>
      <c r="H8001" s="835">
        <f t="shared" si="328"/>
        <v>31</v>
      </c>
    </row>
    <row r="8002" spans="2:8">
      <c r="B8002" s="834" t="str">
        <f t="shared" si="327"/>
        <v>|||</v>
      </c>
      <c r="H8002" s="835">
        <f t="shared" si="328"/>
        <v>31</v>
      </c>
    </row>
    <row r="8003" spans="2:8">
      <c r="B8003" s="834" t="str">
        <f t="shared" ref="B8003:B8066" si="329">C8003&amp;"|"&amp;D8003&amp;"|"&amp;E8003&amp;"|"&amp;F8003</f>
        <v>|||</v>
      </c>
      <c r="H8003" s="835">
        <f t="shared" si="328"/>
        <v>31</v>
      </c>
    </row>
    <row r="8004" spans="2:8">
      <c r="B8004" s="834" t="str">
        <f t="shared" si="329"/>
        <v>|||</v>
      </c>
      <c r="H8004" s="835">
        <f t="shared" ref="H8004:H8067" si="330">EOMONTH(L8004,0)</f>
        <v>31</v>
      </c>
    </row>
    <row r="8005" spans="2:8">
      <c r="B8005" s="834" t="str">
        <f t="shared" si="329"/>
        <v>|||</v>
      </c>
      <c r="H8005" s="835">
        <f t="shared" si="330"/>
        <v>31</v>
      </c>
    </row>
    <row r="8006" spans="2:8">
      <c r="B8006" s="834" t="str">
        <f t="shared" si="329"/>
        <v>|||</v>
      </c>
      <c r="H8006" s="835">
        <f t="shared" si="330"/>
        <v>31</v>
      </c>
    </row>
    <row r="8007" spans="2:8">
      <c r="B8007" s="834" t="str">
        <f t="shared" si="329"/>
        <v>|||</v>
      </c>
      <c r="H8007" s="835">
        <f t="shared" si="330"/>
        <v>31</v>
      </c>
    </row>
    <row r="8008" spans="2:8">
      <c r="B8008" s="834" t="str">
        <f t="shared" si="329"/>
        <v>|||</v>
      </c>
      <c r="H8008" s="835">
        <f t="shared" si="330"/>
        <v>31</v>
      </c>
    </row>
    <row r="8009" spans="2:8">
      <c r="B8009" s="834" t="str">
        <f t="shared" si="329"/>
        <v>|||</v>
      </c>
      <c r="H8009" s="835">
        <f t="shared" si="330"/>
        <v>31</v>
      </c>
    </row>
    <row r="8010" spans="2:8">
      <c r="B8010" s="834" t="str">
        <f t="shared" si="329"/>
        <v>|||</v>
      </c>
      <c r="H8010" s="835">
        <f t="shared" si="330"/>
        <v>31</v>
      </c>
    </row>
    <row r="8011" spans="2:8">
      <c r="B8011" s="834" t="str">
        <f t="shared" si="329"/>
        <v>|||</v>
      </c>
      <c r="H8011" s="835">
        <f t="shared" si="330"/>
        <v>31</v>
      </c>
    </row>
    <row r="8012" spans="2:8">
      <c r="B8012" s="834" t="str">
        <f t="shared" si="329"/>
        <v>|||</v>
      </c>
      <c r="H8012" s="835">
        <f t="shared" si="330"/>
        <v>31</v>
      </c>
    </row>
    <row r="8013" spans="2:8">
      <c r="B8013" s="834" t="str">
        <f t="shared" si="329"/>
        <v>|||</v>
      </c>
      <c r="H8013" s="835">
        <f t="shared" si="330"/>
        <v>31</v>
      </c>
    </row>
    <row r="8014" spans="2:8">
      <c r="B8014" s="834" t="str">
        <f t="shared" si="329"/>
        <v>|||</v>
      </c>
      <c r="H8014" s="835">
        <f t="shared" si="330"/>
        <v>31</v>
      </c>
    </row>
    <row r="8015" spans="2:8">
      <c r="B8015" s="834" t="str">
        <f t="shared" si="329"/>
        <v>|||</v>
      </c>
      <c r="H8015" s="835">
        <f t="shared" si="330"/>
        <v>31</v>
      </c>
    </row>
    <row r="8016" spans="2:8">
      <c r="B8016" s="834" t="str">
        <f t="shared" si="329"/>
        <v>|||</v>
      </c>
      <c r="H8016" s="835">
        <f t="shared" si="330"/>
        <v>31</v>
      </c>
    </row>
    <row r="8017" spans="2:8">
      <c r="B8017" s="834" t="str">
        <f t="shared" si="329"/>
        <v>|||</v>
      </c>
      <c r="H8017" s="835">
        <f t="shared" si="330"/>
        <v>31</v>
      </c>
    </row>
    <row r="8018" spans="2:8">
      <c r="B8018" s="834" t="str">
        <f t="shared" si="329"/>
        <v>|||</v>
      </c>
      <c r="H8018" s="835">
        <f t="shared" si="330"/>
        <v>31</v>
      </c>
    </row>
    <row r="8019" spans="2:8">
      <c r="B8019" s="834" t="str">
        <f t="shared" si="329"/>
        <v>|||</v>
      </c>
      <c r="H8019" s="835">
        <f t="shared" si="330"/>
        <v>31</v>
      </c>
    </row>
    <row r="8020" spans="2:8">
      <c r="B8020" s="834" t="str">
        <f t="shared" si="329"/>
        <v>|||</v>
      </c>
      <c r="H8020" s="835">
        <f t="shared" si="330"/>
        <v>31</v>
      </c>
    </row>
    <row r="8021" spans="2:8">
      <c r="B8021" s="834" t="str">
        <f t="shared" si="329"/>
        <v>|||</v>
      </c>
      <c r="H8021" s="835">
        <f t="shared" si="330"/>
        <v>31</v>
      </c>
    </row>
    <row r="8022" spans="2:8">
      <c r="B8022" s="834" t="str">
        <f t="shared" si="329"/>
        <v>|||</v>
      </c>
      <c r="H8022" s="835">
        <f t="shared" si="330"/>
        <v>31</v>
      </c>
    </row>
    <row r="8023" spans="2:8">
      <c r="B8023" s="834" t="str">
        <f t="shared" si="329"/>
        <v>|||</v>
      </c>
      <c r="H8023" s="835">
        <f t="shared" si="330"/>
        <v>31</v>
      </c>
    </row>
    <row r="8024" spans="2:8">
      <c r="B8024" s="834" t="str">
        <f t="shared" si="329"/>
        <v>|||</v>
      </c>
      <c r="H8024" s="835">
        <f t="shared" si="330"/>
        <v>31</v>
      </c>
    </row>
    <row r="8025" spans="2:8">
      <c r="B8025" s="834" t="str">
        <f t="shared" si="329"/>
        <v>|||</v>
      </c>
      <c r="H8025" s="835">
        <f t="shared" si="330"/>
        <v>31</v>
      </c>
    </row>
    <row r="8026" spans="2:8">
      <c r="B8026" s="834" t="str">
        <f t="shared" si="329"/>
        <v>|||</v>
      </c>
      <c r="H8026" s="835">
        <f t="shared" si="330"/>
        <v>31</v>
      </c>
    </row>
    <row r="8027" spans="2:8">
      <c r="B8027" s="834" t="str">
        <f t="shared" si="329"/>
        <v>|||</v>
      </c>
      <c r="H8027" s="835">
        <f t="shared" si="330"/>
        <v>31</v>
      </c>
    </row>
    <row r="8028" spans="2:8">
      <c r="B8028" s="834" t="str">
        <f t="shared" si="329"/>
        <v>|||</v>
      </c>
      <c r="H8028" s="835">
        <f t="shared" si="330"/>
        <v>31</v>
      </c>
    </row>
    <row r="8029" spans="2:8">
      <c r="B8029" s="834" t="str">
        <f t="shared" si="329"/>
        <v>|||</v>
      </c>
      <c r="H8029" s="835">
        <f t="shared" si="330"/>
        <v>31</v>
      </c>
    </row>
    <row r="8030" spans="2:8">
      <c r="B8030" s="834" t="str">
        <f t="shared" si="329"/>
        <v>|||</v>
      </c>
      <c r="H8030" s="835">
        <f t="shared" si="330"/>
        <v>31</v>
      </c>
    </row>
    <row r="8031" spans="2:8">
      <c r="B8031" s="834" t="str">
        <f t="shared" si="329"/>
        <v>|||</v>
      </c>
      <c r="H8031" s="835">
        <f t="shared" si="330"/>
        <v>31</v>
      </c>
    </row>
    <row r="8032" spans="2:8">
      <c r="B8032" s="834" t="str">
        <f t="shared" si="329"/>
        <v>|||</v>
      </c>
      <c r="H8032" s="835">
        <f t="shared" si="330"/>
        <v>31</v>
      </c>
    </row>
    <row r="8033" spans="2:8">
      <c r="B8033" s="834" t="str">
        <f t="shared" si="329"/>
        <v>|||</v>
      </c>
      <c r="H8033" s="835">
        <f t="shared" si="330"/>
        <v>31</v>
      </c>
    </row>
    <row r="8034" spans="2:8">
      <c r="B8034" s="834" t="str">
        <f t="shared" si="329"/>
        <v>|||</v>
      </c>
      <c r="H8034" s="835">
        <f t="shared" si="330"/>
        <v>31</v>
      </c>
    </row>
    <row r="8035" spans="2:8">
      <c r="B8035" s="834" t="str">
        <f t="shared" si="329"/>
        <v>|||</v>
      </c>
      <c r="H8035" s="835">
        <f t="shared" si="330"/>
        <v>31</v>
      </c>
    </row>
    <row r="8036" spans="2:8">
      <c r="B8036" s="834" t="str">
        <f t="shared" si="329"/>
        <v>|||</v>
      </c>
      <c r="H8036" s="835">
        <f t="shared" si="330"/>
        <v>31</v>
      </c>
    </row>
    <row r="8037" spans="2:8">
      <c r="B8037" s="834" t="str">
        <f t="shared" si="329"/>
        <v>|||</v>
      </c>
      <c r="H8037" s="835">
        <f t="shared" si="330"/>
        <v>31</v>
      </c>
    </row>
    <row r="8038" spans="2:8">
      <c r="B8038" s="834" t="str">
        <f t="shared" si="329"/>
        <v>|||</v>
      </c>
      <c r="H8038" s="835">
        <f t="shared" si="330"/>
        <v>31</v>
      </c>
    </row>
    <row r="8039" spans="2:8">
      <c r="B8039" s="834" t="str">
        <f t="shared" si="329"/>
        <v>|||</v>
      </c>
      <c r="H8039" s="835">
        <f t="shared" si="330"/>
        <v>31</v>
      </c>
    </row>
    <row r="8040" spans="2:8">
      <c r="B8040" s="834" t="str">
        <f t="shared" si="329"/>
        <v>|||</v>
      </c>
      <c r="H8040" s="835">
        <f t="shared" si="330"/>
        <v>31</v>
      </c>
    </row>
    <row r="8041" spans="2:8">
      <c r="B8041" s="834" t="str">
        <f t="shared" si="329"/>
        <v>|||</v>
      </c>
      <c r="H8041" s="835">
        <f t="shared" si="330"/>
        <v>31</v>
      </c>
    </row>
    <row r="8042" spans="2:8">
      <c r="B8042" s="834" t="str">
        <f t="shared" si="329"/>
        <v>|||</v>
      </c>
      <c r="H8042" s="835">
        <f t="shared" si="330"/>
        <v>31</v>
      </c>
    </row>
    <row r="8043" spans="2:8">
      <c r="B8043" s="834" t="str">
        <f t="shared" si="329"/>
        <v>|||</v>
      </c>
      <c r="H8043" s="835">
        <f t="shared" si="330"/>
        <v>31</v>
      </c>
    </row>
    <row r="8044" spans="2:8">
      <c r="B8044" s="834" t="str">
        <f t="shared" si="329"/>
        <v>|||</v>
      </c>
      <c r="H8044" s="835">
        <f t="shared" si="330"/>
        <v>31</v>
      </c>
    </row>
    <row r="8045" spans="2:8">
      <c r="B8045" s="834" t="str">
        <f t="shared" si="329"/>
        <v>|||</v>
      </c>
      <c r="H8045" s="835">
        <f t="shared" si="330"/>
        <v>31</v>
      </c>
    </row>
    <row r="8046" spans="2:8">
      <c r="B8046" s="834" t="str">
        <f t="shared" si="329"/>
        <v>|||</v>
      </c>
      <c r="H8046" s="835">
        <f t="shared" si="330"/>
        <v>31</v>
      </c>
    </row>
    <row r="8047" spans="2:8">
      <c r="B8047" s="834" t="str">
        <f t="shared" si="329"/>
        <v>|||</v>
      </c>
      <c r="H8047" s="835">
        <f t="shared" si="330"/>
        <v>31</v>
      </c>
    </row>
    <row r="8048" spans="2:8">
      <c r="B8048" s="834" t="str">
        <f t="shared" si="329"/>
        <v>|||</v>
      </c>
      <c r="H8048" s="835">
        <f t="shared" si="330"/>
        <v>31</v>
      </c>
    </row>
    <row r="8049" spans="2:8">
      <c r="B8049" s="834" t="str">
        <f t="shared" si="329"/>
        <v>|||</v>
      </c>
      <c r="H8049" s="835">
        <f t="shared" si="330"/>
        <v>31</v>
      </c>
    </row>
    <row r="8050" spans="2:8">
      <c r="B8050" s="834" t="str">
        <f t="shared" si="329"/>
        <v>|||</v>
      </c>
      <c r="H8050" s="835">
        <f t="shared" si="330"/>
        <v>31</v>
      </c>
    </row>
    <row r="8051" spans="2:8">
      <c r="B8051" s="834" t="str">
        <f t="shared" si="329"/>
        <v>|||</v>
      </c>
      <c r="H8051" s="835">
        <f t="shared" si="330"/>
        <v>31</v>
      </c>
    </row>
    <row r="8052" spans="2:8">
      <c r="B8052" s="834" t="str">
        <f t="shared" si="329"/>
        <v>|||</v>
      </c>
      <c r="H8052" s="835">
        <f t="shared" si="330"/>
        <v>31</v>
      </c>
    </row>
    <row r="8053" spans="2:8">
      <c r="B8053" s="834" t="str">
        <f t="shared" si="329"/>
        <v>|||</v>
      </c>
      <c r="H8053" s="835">
        <f t="shared" si="330"/>
        <v>31</v>
      </c>
    </row>
    <row r="8054" spans="2:8">
      <c r="B8054" s="834" t="str">
        <f t="shared" si="329"/>
        <v>|||</v>
      </c>
      <c r="H8054" s="835">
        <f t="shared" si="330"/>
        <v>31</v>
      </c>
    </row>
    <row r="8055" spans="2:8">
      <c r="B8055" s="834" t="str">
        <f t="shared" si="329"/>
        <v>|||</v>
      </c>
      <c r="H8055" s="835">
        <f t="shared" si="330"/>
        <v>31</v>
      </c>
    </row>
    <row r="8056" spans="2:8">
      <c r="B8056" s="834" t="str">
        <f t="shared" si="329"/>
        <v>|||</v>
      </c>
      <c r="H8056" s="835">
        <f t="shared" si="330"/>
        <v>31</v>
      </c>
    </row>
    <row r="8057" spans="2:8">
      <c r="B8057" s="834" t="str">
        <f t="shared" si="329"/>
        <v>|||</v>
      </c>
      <c r="H8057" s="835">
        <f t="shared" si="330"/>
        <v>31</v>
      </c>
    </row>
    <row r="8058" spans="2:8">
      <c r="B8058" s="834" t="str">
        <f t="shared" si="329"/>
        <v>|||</v>
      </c>
      <c r="H8058" s="835">
        <f t="shared" si="330"/>
        <v>31</v>
      </c>
    </row>
    <row r="8059" spans="2:8">
      <c r="B8059" s="834" t="str">
        <f t="shared" si="329"/>
        <v>|||</v>
      </c>
      <c r="H8059" s="835">
        <f t="shared" si="330"/>
        <v>31</v>
      </c>
    </row>
    <row r="8060" spans="2:8">
      <c r="B8060" s="834" t="str">
        <f t="shared" si="329"/>
        <v>|||</v>
      </c>
      <c r="H8060" s="835">
        <f t="shared" si="330"/>
        <v>31</v>
      </c>
    </row>
    <row r="8061" spans="2:8">
      <c r="B8061" s="834" t="str">
        <f t="shared" si="329"/>
        <v>|||</v>
      </c>
      <c r="H8061" s="835">
        <f t="shared" si="330"/>
        <v>31</v>
      </c>
    </row>
    <row r="8062" spans="2:8">
      <c r="B8062" s="834" t="str">
        <f t="shared" si="329"/>
        <v>|||</v>
      </c>
      <c r="H8062" s="835">
        <f t="shared" si="330"/>
        <v>31</v>
      </c>
    </row>
    <row r="8063" spans="2:8">
      <c r="B8063" s="834" t="str">
        <f t="shared" si="329"/>
        <v>|||</v>
      </c>
      <c r="H8063" s="835">
        <f t="shared" si="330"/>
        <v>31</v>
      </c>
    </row>
    <row r="8064" spans="2:8">
      <c r="B8064" s="834" t="str">
        <f t="shared" si="329"/>
        <v>|||</v>
      </c>
      <c r="H8064" s="835">
        <f t="shared" si="330"/>
        <v>31</v>
      </c>
    </row>
    <row r="8065" spans="2:8">
      <c r="B8065" s="834" t="str">
        <f t="shared" si="329"/>
        <v>|||</v>
      </c>
      <c r="H8065" s="835">
        <f t="shared" si="330"/>
        <v>31</v>
      </c>
    </row>
    <row r="8066" spans="2:8">
      <c r="B8066" s="834" t="str">
        <f t="shared" si="329"/>
        <v>|||</v>
      </c>
      <c r="H8066" s="835">
        <f t="shared" si="330"/>
        <v>31</v>
      </c>
    </row>
    <row r="8067" spans="2:8">
      <c r="B8067" s="834" t="str">
        <f t="shared" ref="B8067:B8130" si="331">C8067&amp;"|"&amp;D8067&amp;"|"&amp;E8067&amp;"|"&amp;F8067</f>
        <v>|||</v>
      </c>
      <c r="H8067" s="835">
        <f t="shared" si="330"/>
        <v>31</v>
      </c>
    </row>
    <row r="8068" spans="2:8">
      <c r="B8068" s="834" t="str">
        <f t="shared" si="331"/>
        <v>|||</v>
      </c>
      <c r="H8068" s="835">
        <f t="shared" ref="H8068:H8131" si="332">EOMONTH(L8068,0)</f>
        <v>31</v>
      </c>
    </row>
    <row r="8069" spans="2:8">
      <c r="B8069" s="834" t="str">
        <f t="shared" si="331"/>
        <v>|||</v>
      </c>
      <c r="H8069" s="835">
        <f t="shared" si="332"/>
        <v>31</v>
      </c>
    </row>
    <row r="8070" spans="2:8">
      <c r="B8070" s="834" t="str">
        <f t="shared" si="331"/>
        <v>|||</v>
      </c>
      <c r="H8070" s="835">
        <f t="shared" si="332"/>
        <v>31</v>
      </c>
    </row>
    <row r="8071" spans="2:8">
      <c r="B8071" s="834" t="str">
        <f t="shared" si="331"/>
        <v>|||</v>
      </c>
      <c r="H8071" s="835">
        <f t="shared" si="332"/>
        <v>31</v>
      </c>
    </row>
    <row r="8072" spans="2:8">
      <c r="B8072" s="834" t="str">
        <f t="shared" si="331"/>
        <v>|||</v>
      </c>
      <c r="H8072" s="835">
        <f t="shared" si="332"/>
        <v>31</v>
      </c>
    </row>
    <row r="8073" spans="2:8">
      <c r="B8073" s="834" t="str">
        <f t="shared" si="331"/>
        <v>|||</v>
      </c>
      <c r="H8073" s="835">
        <f t="shared" si="332"/>
        <v>31</v>
      </c>
    </row>
    <row r="8074" spans="2:8">
      <c r="B8074" s="834" t="str">
        <f t="shared" si="331"/>
        <v>|||</v>
      </c>
      <c r="H8074" s="835">
        <f t="shared" si="332"/>
        <v>31</v>
      </c>
    </row>
    <row r="8075" spans="2:8">
      <c r="B8075" s="834" t="str">
        <f t="shared" si="331"/>
        <v>|||</v>
      </c>
      <c r="H8075" s="835">
        <f t="shared" si="332"/>
        <v>31</v>
      </c>
    </row>
    <row r="8076" spans="2:8">
      <c r="B8076" s="834" t="str">
        <f t="shared" si="331"/>
        <v>|||</v>
      </c>
      <c r="H8076" s="835">
        <f t="shared" si="332"/>
        <v>31</v>
      </c>
    </row>
    <row r="8077" spans="2:8">
      <c r="B8077" s="834" t="str">
        <f t="shared" si="331"/>
        <v>|||</v>
      </c>
      <c r="H8077" s="835">
        <f t="shared" si="332"/>
        <v>31</v>
      </c>
    </row>
    <row r="8078" spans="2:8">
      <c r="B8078" s="834" t="str">
        <f t="shared" si="331"/>
        <v>|||</v>
      </c>
      <c r="H8078" s="835">
        <f t="shared" si="332"/>
        <v>31</v>
      </c>
    </row>
    <row r="8079" spans="2:8">
      <c r="B8079" s="834" t="str">
        <f t="shared" si="331"/>
        <v>|||</v>
      </c>
      <c r="H8079" s="835">
        <f t="shared" si="332"/>
        <v>31</v>
      </c>
    </row>
    <row r="8080" spans="2:8">
      <c r="B8080" s="834" t="str">
        <f t="shared" si="331"/>
        <v>|||</v>
      </c>
      <c r="H8080" s="835">
        <f t="shared" si="332"/>
        <v>31</v>
      </c>
    </row>
    <row r="8081" spans="2:8">
      <c r="B8081" s="834" t="str">
        <f t="shared" si="331"/>
        <v>|||</v>
      </c>
      <c r="H8081" s="835">
        <f t="shared" si="332"/>
        <v>31</v>
      </c>
    </row>
    <row r="8082" spans="2:8">
      <c r="B8082" s="834" t="str">
        <f t="shared" si="331"/>
        <v>|||</v>
      </c>
      <c r="H8082" s="835">
        <f t="shared" si="332"/>
        <v>31</v>
      </c>
    </row>
    <row r="8083" spans="2:8">
      <c r="B8083" s="834" t="str">
        <f t="shared" si="331"/>
        <v>|||</v>
      </c>
      <c r="H8083" s="835">
        <f t="shared" si="332"/>
        <v>31</v>
      </c>
    </row>
    <row r="8084" spans="2:8">
      <c r="B8084" s="834" t="str">
        <f t="shared" si="331"/>
        <v>|||</v>
      </c>
      <c r="H8084" s="835">
        <f t="shared" si="332"/>
        <v>31</v>
      </c>
    </row>
    <row r="8085" spans="2:8">
      <c r="B8085" s="834" t="str">
        <f t="shared" si="331"/>
        <v>|||</v>
      </c>
      <c r="H8085" s="835">
        <f t="shared" si="332"/>
        <v>31</v>
      </c>
    </row>
    <row r="8086" spans="2:8">
      <c r="B8086" s="834" t="str">
        <f t="shared" si="331"/>
        <v>|||</v>
      </c>
      <c r="H8086" s="835">
        <f t="shared" si="332"/>
        <v>31</v>
      </c>
    </row>
    <row r="8087" spans="2:8">
      <c r="B8087" s="834" t="str">
        <f t="shared" si="331"/>
        <v>|||</v>
      </c>
      <c r="H8087" s="835">
        <f t="shared" si="332"/>
        <v>31</v>
      </c>
    </row>
    <row r="8088" spans="2:8">
      <c r="B8088" s="834" t="str">
        <f t="shared" si="331"/>
        <v>|||</v>
      </c>
      <c r="H8088" s="835">
        <f t="shared" si="332"/>
        <v>31</v>
      </c>
    </row>
    <row r="8089" spans="2:8">
      <c r="B8089" s="834" t="str">
        <f t="shared" si="331"/>
        <v>|||</v>
      </c>
      <c r="H8089" s="835">
        <f t="shared" si="332"/>
        <v>31</v>
      </c>
    </row>
    <row r="8090" spans="2:8">
      <c r="B8090" s="834" t="str">
        <f t="shared" si="331"/>
        <v>|||</v>
      </c>
      <c r="H8090" s="835">
        <f t="shared" si="332"/>
        <v>31</v>
      </c>
    </row>
    <row r="8091" spans="2:8">
      <c r="B8091" s="834" t="str">
        <f t="shared" si="331"/>
        <v>|||</v>
      </c>
      <c r="H8091" s="835">
        <f t="shared" si="332"/>
        <v>31</v>
      </c>
    </row>
    <row r="8092" spans="2:8">
      <c r="B8092" s="834" t="str">
        <f t="shared" si="331"/>
        <v>|||</v>
      </c>
      <c r="H8092" s="835">
        <f t="shared" si="332"/>
        <v>31</v>
      </c>
    </row>
    <row r="8093" spans="2:8">
      <c r="B8093" s="834" t="str">
        <f t="shared" si="331"/>
        <v>|||</v>
      </c>
      <c r="H8093" s="835">
        <f t="shared" si="332"/>
        <v>31</v>
      </c>
    </row>
    <row r="8094" spans="2:8">
      <c r="B8094" s="834" t="str">
        <f t="shared" si="331"/>
        <v>|||</v>
      </c>
      <c r="H8094" s="835">
        <f t="shared" si="332"/>
        <v>31</v>
      </c>
    </row>
    <row r="8095" spans="2:8">
      <c r="B8095" s="834" t="str">
        <f t="shared" si="331"/>
        <v>|||</v>
      </c>
      <c r="H8095" s="835">
        <f t="shared" si="332"/>
        <v>31</v>
      </c>
    </row>
    <row r="8096" spans="2:8">
      <c r="B8096" s="834" t="str">
        <f t="shared" si="331"/>
        <v>|||</v>
      </c>
      <c r="H8096" s="835">
        <f t="shared" si="332"/>
        <v>31</v>
      </c>
    </row>
    <row r="8097" spans="2:8">
      <c r="B8097" s="834" t="str">
        <f t="shared" si="331"/>
        <v>|||</v>
      </c>
      <c r="H8097" s="835">
        <f t="shared" si="332"/>
        <v>31</v>
      </c>
    </row>
    <row r="8098" spans="2:8">
      <c r="B8098" s="834" t="str">
        <f t="shared" si="331"/>
        <v>|||</v>
      </c>
      <c r="H8098" s="835">
        <f t="shared" si="332"/>
        <v>31</v>
      </c>
    </row>
    <row r="8099" spans="2:8">
      <c r="B8099" s="834" t="str">
        <f t="shared" si="331"/>
        <v>|||</v>
      </c>
      <c r="H8099" s="835">
        <f t="shared" si="332"/>
        <v>31</v>
      </c>
    </row>
    <row r="8100" spans="2:8">
      <c r="B8100" s="834" t="str">
        <f t="shared" si="331"/>
        <v>|||</v>
      </c>
      <c r="H8100" s="835">
        <f t="shared" si="332"/>
        <v>31</v>
      </c>
    </row>
    <row r="8101" spans="2:8">
      <c r="B8101" s="834" t="str">
        <f t="shared" si="331"/>
        <v>|||</v>
      </c>
      <c r="H8101" s="835">
        <f t="shared" si="332"/>
        <v>31</v>
      </c>
    </row>
    <row r="8102" spans="2:8">
      <c r="B8102" s="834" t="str">
        <f t="shared" si="331"/>
        <v>|||</v>
      </c>
      <c r="H8102" s="835">
        <f t="shared" si="332"/>
        <v>31</v>
      </c>
    </row>
    <row r="8103" spans="2:8">
      <c r="B8103" s="834" t="str">
        <f t="shared" si="331"/>
        <v>|||</v>
      </c>
      <c r="H8103" s="835">
        <f t="shared" si="332"/>
        <v>31</v>
      </c>
    </row>
    <row r="8104" spans="2:8">
      <c r="B8104" s="834" t="str">
        <f t="shared" si="331"/>
        <v>|||</v>
      </c>
      <c r="H8104" s="835">
        <f t="shared" si="332"/>
        <v>31</v>
      </c>
    </row>
    <row r="8105" spans="2:8">
      <c r="B8105" s="834" t="str">
        <f t="shared" si="331"/>
        <v>|||</v>
      </c>
      <c r="H8105" s="835">
        <f t="shared" si="332"/>
        <v>31</v>
      </c>
    </row>
    <row r="8106" spans="2:8">
      <c r="B8106" s="834" t="str">
        <f t="shared" si="331"/>
        <v>|||</v>
      </c>
      <c r="H8106" s="835">
        <f t="shared" si="332"/>
        <v>31</v>
      </c>
    </row>
    <row r="8107" spans="2:8">
      <c r="B8107" s="834" t="str">
        <f t="shared" si="331"/>
        <v>|||</v>
      </c>
      <c r="H8107" s="835">
        <f t="shared" si="332"/>
        <v>31</v>
      </c>
    </row>
    <row r="8108" spans="2:8">
      <c r="B8108" s="834" t="str">
        <f t="shared" si="331"/>
        <v>|||</v>
      </c>
      <c r="H8108" s="835">
        <f t="shared" si="332"/>
        <v>31</v>
      </c>
    </row>
    <row r="8109" spans="2:8">
      <c r="B8109" s="834" t="str">
        <f t="shared" si="331"/>
        <v>|||</v>
      </c>
      <c r="H8109" s="835">
        <f t="shared" si="332"/>
        <v>31</v>
      </c>
    </row>
    <row r="8110" spans="2:8">
      <c r="B8110" s="834" t="str">
        <f t="shared" si="331"/>
        <v>|||</v>
      </c>
      <c r="H8110" s="835">
        <f t="shared" si="332"/>
        <v>31</v>
      </c>
    </row>
    <row r="8111" spans="2:8">
      <c r="B8111" s="834" t="str">
        <f t="shared" si="331"/>
        <v>|||</v>
      </c>
      <c r="H8111" s="835">
        <f t="shared" si="332"/>
        <v>31</v>
      </c>
    </row>
    <row r="8112" spans="2:8">
      <c r="B8112" s="834" t="str">
        <f t="shared" si="331"/>
        <v>|||</v>
      </c>
      <c r="H8112" s="835">
        <f t="shared" si="332"/>
        <v>31</v>
      </c>
    </row>
    <row r="8113" spans="2:8">
      <c r="B8113" s="834" t="str">
        <f t="shared" si="331"/>
        <v>|||</v>
      </c>
      <c r="H8113" s="835">
        <f t="shared" si="332"/>
        <v>31</v>
      </c>
    </row>
    <row r="8114" spans="2:8">
      <c r="B8114" s="834" t="str">
        <f t="shared" si="331"/>
        <v>|||</v>
      </c>
      <c r="H8114" s="835">
        <f t="shared" si="332"/>
        <v>31</v>
      </c>
    </row>
    <row r="8115" spans="2:8">
      <c r="B8115" s="834" t="str">
        <f t="shared" si="331"/>
        <v>|||</v>
      </c>
      <c r="H8115" s="835">
        <f t="shared" si="332"/>
        <v>31</v>
      </c>
    </row>
    <row r="8116" spans="2:8">
      <c r="B8116" s="834" t="str">
        <f t="shared" si="331"/>
        <v>|||</v>
      </c>
      <c r="H8116" s="835">
        <f t="shared" si="332"/>
        <v>31</v>
      </c>
    </row>
    <row r="8117" spans="2:8">
      <c r="B8117" s="834" t="str">
        <f t="shared" si="331"/>
        <v>|||</v>
      </c>
      <c r="H8117" s="835">
        <f t="shared" si="332"/>
        <v>31</v>
      </c>
    </row>
    <row r="8118" spans="2:8">
      <c r="B8118" s="834" t="str">
        <f t="shared" si="331"/>
        <v>|||</v>
      </c>
      <c r="H8118" s="835">
        <f t="shared" si="332"/>
        <v>31</v>
      </c>
    </row>
    <row r="8119" spans="2:8">
      <c r="B8119" s="834" t="str">
        <f t="shared" si="331"/>
        <v>|||</v>
      </c>
      <c r="H8119" s="835">
        <f t="shared" si="332"/>
        <v>31</v>
      </c>
    </row>
    <row r="8120" spans="2:8">
      <c r="B8120" s="834" t="str">
        <f t="shared" si="331"/>
        <v>|||</v>
      </c>
      <c r="H8120" s="835">
        <f t="shared" si="332"/>
        <v>31</v>
      </c>
    </row>
    <row r="8121" spans="2:8">
      <c r="B8121" s="834" t="str">
        <f t="shared" si="331"/>
        <v>|||</v>
      </c>
      <c r="H8121" s="835">
        <f t="shared" si="332"/>
        <v>31</v>
      </c>
    </row>
    <row r="8122" spans="2:8">
      <c r="B8122" s="834" t="str">
        <f t="shared" si="331"/>
        <v>|||</v>
      </c>
      <c r="H8122" s="835">
        <f t="shared" si="332"/>
        <v>31</v>
      </c>
    </row>
    <row r="8123" spans="2:8">
      <c r="B8123" s="834" t="str">
        <f t="shared" si="331"/>
        <v>|||</v>
      </c>
      <c r="H8123" s="835">
        <f t="shared" si="332"/>
        <v>31</v>
      </c>
    </row>
    <row r="8124" spans="2:8">
      <c r="B8124" s="834" t="str">
        <f t="shared" si="331"/>
        <v>|||</v>
      </c>
      <c r="H8124" s="835">
        <f t="shared" si="332"/>
        <v>31</v>
      </c>
    </row>
    <row r="8125" spans="2:8">
      <c r="B8125" s="834" t="str">
        <f t="shared" si="331"/>
        <v>|||</v>
      </c>
      <c r="H8125" s="835">
        <f t="shared" si="332"/>
        <v>31</v>
      </c>
    </row>
    <row r="8126" spans="2:8">
      <c r="B8126" s="834" t="str">
        <f t="shared" si="331"/>
        <v>|||</v>
      </c>
      <c r="H8126" s="835">
        <f t="shared" si="332"/>
        <v>31</v>
      </c>
    </row>
    <row r="8127" spans="2:8">
      <c r="B8127" s="834" t="str">
        <f t="shared" si="331"/>
        <v>|||</v>
      </c>
      <c r="H8127" s="835">
        <f t="shared" si="332"/>
        <v>31</v>
      </c>
    </row>
    <row r="8128" spans="2:8">
      <c r="B8128" s="834" t="str">
        <f t="shared" si="331"/>
        <v>|||</v>
      </c>
      <c r="H8128" s="835">
        <f t="shared" si="332"/>
        <v>31</v>
      </c>
    </row>
    <row r="8129" spans="2:8">
      <c r="B8129" s="834" t="str">
        <f t="shared" si="331"/>
        <v>|||</v>
      </c>
      <c r="H8129" s="835">
        <f t="shared" si="332"/>
        <v>31</v>
      </c>
    </row>
    <row r="8130" spans="2:8">
      <c r="B8130" s="834" t="str">
        <f t="shared" si="331"/>
        <v>|||</v>
      </c>
      <c r="H8130" s="835">
        <f t="shared" si="332"/>
        <v>31</v>
      </c>
    </row>
    <row r="8131" spans="2:8">
      <c r="B8131" s="834" t="str">
        <f t="shared" ref="B8131:B8194" si="333">C8131&amp;"|"&amp;D8131&amp;"|"&amp;E8131&amp;"|"&amp;F8131</f>
        <v>|||</v>
      </c>
      <c r="H8131" s="835">
        <f t="shared" si="332"/>
        <v>31</v>
      </c>
    </row>
    <row r="8132" spans="2:8">
      <c r="B8132" s="834" t="str">
        <f t="shared" si="333"/>
        <v>|||</v>
      </c>
      <c r="H8132" s="835">
        <f t="shared" ref="H8132:H8195" si="334">EOMONTH(L8132,0)</f>
        <v>31</v>
      </c>
    </row>
    <row r="8133" spans="2:8">
      <c r="B8133" s="834" t="str">
        <f t="shared" si="333"/>
        <v>|||</v>
      </c>
      <c r="H8133" s="835">
        <f t="shared" si="334"/>
        <v>31</v>
      </c>
    </row>
    <row r="8134" spans="2:8">
      <c r="B8134" s="834" t="str">
        <f t="shared" si="333"/>
        <v>|||</v>
      </c>
      <c r="H8134" s="835">
        <f t="shared" si="334"/>
        <v>31</v>
      </c>
    </row>
    <row r="8135" spans="2:8">
      <c r="B8135" s="834" t="str">
        <f t="shared" si="333"/>
        <v>|||</v>
      </c>
      <c r="H8135" s="835">
        <f t="shared" si="334"/>
        <v>31</v>
      </c>
    </row>
    <row r="8136" spans="2:8">
      <c r="B8136" s="834" t="str">
        <f t="shared" si="333"/>
        <v>|||</v>
      </c>
      <c r="H8136" s="835">
        <f t="shared" si="334"/>
        <v>31</v>
      </c>
    </row>
    <row r="8137" spans="2:8">
      <c r="B8137" s="834" t="str">
        <f t="shared" si="333"/>
        <v>|||</v>
      </c>
      <c r="H8137" s="835">
        <f t="shared" si="334"/>
        <v>31</v>
      </c>
    </row>
    <row r="8138" spans="2:8">
      <c r="B8138" s="834" t="str">
        <f t="shared" si="333"/>
        <v>|||</v>
      </c>
      <c r="H8138" s="835">
        <f t="shared" si="334"/>
        <v>31</v>
      </c>
    </row>
    <row r="8139" spans="2:8">
      <c r="B8139" s="834" t="str">
        <f t="shared" si="333"/>
        <v>|||</v>
      </c>
      <c r="H8139" s="835">
        <f t="shared" si="334"/>
        <v>31</v>
      </c>
    </row>
    <row r="8140" spans="2:8">
      <c r="B8140" s="834" t="str">
        <f t="shared" si="333"/>
        <v>|||</v>
      </c>
      <c r="H8140" s="835">
        <f t="shared" si="334"/>
        <v>31</v>
      </c>
    </row>
    <row r="8141" spans="2:8">
      <c r="B8141" s="834" t="str">
        <f t="shared" si="333"/>
        <v>|||</v>
      </c>
      <c r="H8141" s="835">
        <f t="shared" si="334"/>
        <v>31</v>
      </c>
    </row>
    <row r="8142" spans="2:8">
      <c r="B8142" s="834" t="str">
        <f t="shared" si="333"/>
        <v>|||</v>
      </c>
      <c r="H8142" s="835">
        <f t="shared" si="334"/>
        <v>31</v>
      </c>
    </row>
    <row r="8143" spans="2:8">
      <c r="B8143" s="834" t="str">
        <f t="shared" si="333"/>
        <v>|||</v>
      </c>
      <c r="H8143" s="835">
        <f t="shared" si="334"/>
        <v>31</v>
      </c>
    </row>
    <row r="8144" spans="2:8">
      <c r="B8144" s="834" t="str">
        <f t="shared" si="333"/>
        <v>|||</v>
      </c>
      <c r="H8144" s="835">
        <f t="shared" si="334"/>
        <v>31</v>
      </c>
    </row>
    <row r="8145" spans="2:8">
      <c r="B8145" s="834" t="str">
        <f t="shared" si="333"/>
        <v>|||</v>
      </c>
      <c r="H8145" s="835">
        <f t="shared" si="334"/>
        <v>31</v>
      </c>
    </row>
    <row r="8146" spans="2:8">
      <c r="B8146" s="834" t="str">
        <f t="shared" si="333"/>
        <v>|||</v>
      </c>
      <c r="H8146" s="835">
        <f t="shared" si="334"/>
        <v>31</v>
      </c>
    </row>
    <row r="8147" spans="2:8">
      <c r="B8147" s="834" t="str">
        <f t="shared" si="333"/>
        <v>|||</v>
      </c>
      <c r="H8147" s="835">
        <f t="shared" si="334"/>
        <v>31</v>
      </c>
    </row>
    <row r="8148" spans="2:8">
      <c r="B8148" s="834" t="str">
        <f t="shared" si="333"/>
        <v>|||</v>
      </c>
      <c r="H8148" s="835">
        <f t="shared" si="334"/>
        <v>31</v>
      </c>
    </row>
    <row r="8149" spans="2:8">
      <c r="B8149" s="834" t="str">
        <f t="shared" si="333"/>
        <v>|||</v>
      </c>
      <c r="H8149" s="835">
        <f t="shared" si="334"/>
        <v>31</v>
      </c>
    </row>
    <row r="8150" spans="2:8">
      <c r="B8150" s="834" t="str">
        <f t="shared" si="333"/>
        <v>|||</v>
      </c>
      <c r="H8150" s="835">
        <f t="shared" si="334"/>
        <v>31</v>
      </c>
    </row>
    <row r="8151" spans="2:8">
      <c r="B8151" s="834" t="str">
        <f t="shared" si="333"/>
        <v>|||</v>
      </c>
      <c r="H8151" s="835">
        <f t="shared" si="334"/>
        <v>31</v>
      </c>
    </row>
    <row r="8152" spans="2:8">
      <c r="B8152" s="834" t="str">
        <f t="shared" si="333"/>
        <v>|||</v>
      </c>
      <c r="H8152" s="835">
        <f t="shared" si="334"/>
        <v>31</v>
      </c>
    </row>
    <row r="8153" spans="2:8">
      <c r="B8153" s="834" t="str">
        <f t="shared" si="333"/>
        <v>|||</v>
      </c>
      <c r="H8153" s="835">
        <f t="shared" si="334"/>
        <v>31</v>
      </c>
    </row>
    <row r="8154" spans="2:8">
      <c r="B8154" s="834" t="str">
        <f t="shared" si="333"/>
        <v>|||</v>
      </c>
      <c r="H8154" s="835">
        <f t="shared" si="334"/>
        <v>31</v>
      </c>
    </row>
    <row r="8155" spans="2:8">
      <c r="B8155" s="834" t="str">
        <f t="shared" si="333"/>
        <v>|||</v>
      </c>
      <c r="H8155" s="835">
        <f t="shared" si="334"/>
        <v>31</v>
      </c>
    </row>
    <row r="8156" spans="2:8">
      <c r="B8156" s="834" t="str">
        <f t="shared" si="333"/>
        <v>|||</v>
      </c>
      <c r="H8156" s="835">
        <f t="shared" si="334"/>
        <v>31</v>
      </c>
    </row>
    <row r="8157" spans="2:8">
      <c r="B8157" s="834" t="str">
        <f t="shared" si="333"/>
        <v>|||</v>
      </c>
      <c r="H8157" s="835">
        <f t="shared" si="334"/>
        <v>31</v>
      </c>
    </row>
    <row r="8158" spans="2:8">
      <c r="B8158" s="834" t="str">
        <f t="shared" si="333"/>
        <v>|||</v>
      </c>
      <c r="H8158" s="835">
        <f t="shared" si="334"/>
        <v>31</v>
      </c>
    </row>
    <row r="8159" spans="2:8">
      <c r="B8159" s="834" t="str">
        <f t="shared" si="333"/>
        <v>|||</v>
      </c>
      <c r="H8159" s="835">
        <f t="shared" si="334"/>
        <v>31</v>
      </c>
    </row>
    <row r="8160" spans="2:8">
      <c r="B8160" s="834" t="str">
        <f t="shared" si="333"/>
        <v>|||</v>
      </c>
      <c r="H8160" s="835">
        <f t="shared" si="334"/>
        <v>31</v>
      </c>
    </row>
    <row r="8161" spans="2:8">
      <c r="B8161" s="834" t="str">
        <f t="shared" si="333"/>
        <v>|||</v>
      </c>
      <c r="H8161" s="835">
        <f t="shared" si="334"/>
        <v>31</v>
      </c>
    </row>
    <row r="8162" spans="2:8">
      <c r="B8162" s="834" t="str">
        <f t="shared" si="333"/>
        <v>|||</v>
      </c>
      <c r="H8162" s="835">
        <f t="shared" si="334"/>
        <v>31</v>
      </c>
    </row>
    <row r="8163" spans="2:8">
      <c r="B8163" s="834" t="str">
        <f t="shared" si="333"/>
        <v>|||</v>
      </c>
      <c r="H8163" s="835">
        <f t="shared" si="334"/>
        <v>31</v>
      </c>
    </row>
    <row r="8164" spans="2:8">
      <c r="B8164" s="834" t="str">
        <f t="shared" si="333"/>
        <v>|||</v>
      </c>
      <c r="H8164" s="835">
        <f t="shared" si="334"/>
        <v>31</v>
      </c>
    </row>
    <row r="8165" spans="2:8">
      <c r="B8165" s="834" t="str">
        <f t="shared" si="333"/>
        <v>|||</v>
      </c>
      <c r="H8165" s="835">
        <f t="shared" si="334"/>
        <v>31</v>
      </c>
    </row>
    <row r="8166" spans="2:8">
      <c r="B8166" s="834" t="str">
        <f t="shared" si="333"/>
        <v>|||</v>
      </c>
      <c r="H8166" s="835">
        <f t="shared" si="334"/>
        <v>31</v>
      </c>
    </row>
    <row r="8167" spans="2:8">
      <c r="B8167" s="834" t="str">
        <f t="shared" si="333"/>
        <v>|||</v>
      </c>
      <c r="H8167" s="835">
        <f t="shared" si="334"/>
        <v>31</v>
      </c>
    </row>
    <row r="8168" spans="2:8">
      <c r="B8168" s="834" t="str">
        <f t="shared" si="333"/>
        <v>|||</v>
      </c>
      <c r="H8168" s="835">
        <f t="shared" si="334"/>
        <v>31</v>
      </c>
    </row>
    <row r="8169" spans="2:8">
      <c r="B8169" s="834" t="str">
        <f t="shared" si="333"/>
        <v>|||</v>
      </c>
      <c r="H8169" s="835">
        <f t="shared" si="334"/>
        <v>31</v>
      </c>
    </row>
    <row r="8170" spans="2:8">
      <c r="B8170" s="834" t="str">
        <f t="shared" si="333"/>
        <v>|||</v>
      </c>
      <c r="H8170" s="835">
        <f t="shared" si="334"/>
        <v>31</v>
      </c>
    </row>
    <row r="8171" spans="2:8">
      <c r="B8171" s="834" t="str">
        <f t="shared" si="333"/>
        <v>|||</v>
      </c>
      <c r="H8171" s="835">
        <f t="shared" si="334"/>
        <v>31</v>
      </c>
    </row>
    <row r="8172" spans="2:8">
      <c r="B8172" s="834" t="str">
        <f t="shared" si="333"/>
        <v>|||</v>
      </c>
      <c r="H8172" s="835">
        <f t="shared" si="334"/>
        <v>31</v>
      </c>
    </row>
    <row r="8173" spans="2:8">
      <c r="B8173" s="834" t="str">
        <f t="shared" si="333"/>
        <v>|||</v>
      </c>
      <c r="H8173" s="835">
        <f t="shared" si="334"/>
        <v>31</v>
      </c>
    </row>
    <row r="8174" spans="2:8">
      <c r="B8174" s="834" t="str">
        <f t="shared" si="333"/>
        <v>|||</v>
      </c>
      <c r="H8174" s="835">
        <f t="shared" si="334"/>
        <v>31</v>
      </c>
    </row>
    <row r="8175" spans="2:8">
      <c r="B8175" s="834" t="str">
        <f t="shared" si="333"/>
        <v>|||</v>
      </c>
      <c r="H8175" s="835">
        <f t="shared" si="334"/>
        <v>31</v>
      </c>
    </row>
    <row r="8176" spans="2:8">
      <c r="B8176" s="834" t="str">
        <f t="shared" si="333"/>
        <v>|||</v>
      </c>
      <c r="H8176" s="835">
        <f t="shared" si="334"/>
        <v>31</v>
      </c>
    </row>
    <row r="8177" spans="2:8">
      <c r="B8177" s="834" t="str">
        <f t="shared" si="333"/>
        <v>|||</v>
      </c>
      <c r="H8177" s="835">
        <f t="shared" si="334"/>
        <v>31</v>
      </c>
    </row>
    <row r="8178" spans="2:8">
      <c r="B8178" s="834" t="str">
        <f t="shared" si="333"/>
        <v>|||</v>
      </c>
      <c r="H8178" s="835">
        <f t="shared" si="334"/>
        <v>31</v>
      </c>
    </row>
    <row r="8179" spans="2:8">
      <c r="B8179" s="834" t="str">
        <f t="shared" si="333"/>
        <v>|||</v>
      </c>
      <c r="H8179" s="835">
        <f t="shared" si="334"/>
        <v>31</v>
      </c>
    </row>
    <row r="8180" spans="2:8">
      <c r="B8180" s="834" t="str">
        <f t="shared" si="333"/>
        <v>|||</v>
      </c>
      <c r="H8180" s="835">
        <f t="shared" si="334"/>
        <v>31</v>
      </c>
    </row>
    <row r="8181" spans="2:8">
      <c r="B8181" s="834" t="str">
        <f t="shared" si="333"/>
        <v>|||</v>
      </c>
      <c r="H8181" s="835">
        <f t="shared" si="334"/>
        <v>31</v>
      </c>
    </row>
    <row r="8182" spans="2:8">
      <c r="B8182" s="834" t="str">
        <f t="shared" si="333"/>
        <v>|||</v>
      </c>
      <c r="H8182" s="835">
        <f t="shared" si="334"/>
        <v>31</v>
      </c>
    </row>
    <row r="8183" spans="2:8">
      <c r="B8183" s="834" t="str">
        <f t="shared" si="333"/>
        <v>|||</v>
      </c>
      <c r="H8183" s="835">
        <f t="shared" si="334"/>
        <v>31</v>
      </c>
    </row>
    <row r="8184" spans="2:8">
      <c r="B8184" s="834" t="str">
        <f t="shared" si="333"/>
        <v>|||</v>
      </c>
      <c r="H8184" s="835">
        <f t="shared" si="334"/>
        <v>31</v>
      </c>
    </row>
    <row r="8185" spans="2:8">
      <c r="B8185" s="834" t="str">
        <f t="shared" si="333"/>
        <v>|||</v>
      </c>
      <c r="H8185" s="835">
        <f t="shared" si="334"/>
        <v>31</v>
      </c>
    </row>
    <row r="8186" spans="2:8">
      <c r="B8186" s="834" t="str">
        <f t="shared" si="333"/>
        <v>|||</v>
      </c>
      <c r="H8186" s="835">
        <f t="shared" si="334"/>
        <v>31</v>
      </c>
    </row>
    <row r="8187" spans="2:8">
      <c r="B8187" s="834" t="str">
        <f t="shared" si="333"/>
        <v>|||</v>
      </c>
      <c r="H8187" s="835">
        <f t="shared" si="334"/>
        <v>31</v>
      </c>
    </row>
    <row r="8188" spans="2:8">
      <c r="B8188" s="834" t="str">
        <f t="shared" si="333"/>
        <v>|||</v>
      </c>
      <c r="H8188" s="835">
        <f t="shared" si="334"/>
        <v>31</v>
      </c>
    </row>
    <row r="8189" spans="2:8">
      <c r="B8189" s="834" t="str">
        <f t="shared" si="333"/>
        <v>|||</v>
      </c>
      <c r="H8189" s="835">
        <f t="shared" si="334"/>
        <v>31</v>
      </c>
    </row>
    <row r="8190" spans="2:8">
      <c r="B8190" s="834" t="str">
        <f t="shared" si="333"/>
        <v>|||</v>
      </c>
      <c r="H8190" s="835">
        <f t="shared" si="334"/>
        <v>31</v>
      </c>
    </row>
    <row r="8191" spans="2:8">
      <c r="B8191" s="834" t="str">
        <f t="shared" si="333"/>
        <v>|||</v>
      </c>
      <c r="H8191" s="835">
        <f t="shared" si="334"/>
        <v>31</v>
      </c>
    </row>
    <row r="8192" spans="2:8">
      <c r="B8192" s="834" t="str">
        <f t="shared" si="333"/>
        <v>|||</v>
      </c>
      <c r="H8192" s="835">
        <f t="shared" si="334"/>
        <v>31</v>
      </c>
    </row>
    <row r="8193" spans="2:8">
      <c r="B8193" s="834" t="str">
        <f t="shared" si="333"/>
        <v>|||</v>
      </c>
      <c r="H8193" s="835">
        <f t="shared" si="334"/>
        <v>31</v>
      </c>
    </row>
    <row r="8194" spans="2:8">
      <c r="B8194" s="834" t="str">
        <f t="shared" si="333"/>
        <v>|||</v>
      </c>
      <c r="H8194" s="835">
        <f t="shared" si="334"/>
        <v>31</v>
      </c>
    </row>
    <row r="8195" spans="2:8">
      <c r="B8195" s="834" t="str">
        <f t="shared" ref="B8195:B8258" si="335">C8195&amp;"|"&amp;D8195&amp;"|"&amp;E8195&amp;"|"&amp;F8195</f>
        <v>|||</v>
      </c>
      <c r="H8195" s="835">
        <f t="shared" si="334"/>
        <v>31</v>
      </c>
    </row>
    <row r="8196" spans="2:8">
      <c r="B8196" s="834" t="str">
        <f t="shared" si="335"/>
        <v>|||</v>
      </c>
      <c r="H8196" s="835">
        <f t="shared" ref="H8196:H8259" si="336">EOMONTH(L8196,0)</f>
        <v>31</v>
      </c>
    </row>
    <row r="8197" spans="2:8">
      <c r="B8197" s="834" t="str">
        <f t="shared" si="335"/>
        <v>|||</v>
      </c>
      <c r="H8197" s="835">
        <f t="shared" si="336"/>
        <v>31</v>
      </c>
    </row>
    <row r="8198" spans="2:8">
      <c r="B8198" s="834" t="str">
        <f t="shared" si="335"/>
        <v>|||</v>
      </c>
      <c r="H8198" s="835">
        <f t="shared" si="336"/>
        <v>31</v>
      </c>
    </row>
    <row r="8199" spans="2:8">
      <c r="B8199" s="834" t="str">
        <f t="shared" si="335"/>
        <v>|||</v>
      </c>
      <c r="H8199" s="835">
        <f t="shared" si="336"/>
        <v>31</v>
      </c>
    </row>
    <row r="8200" spans="2:8">
      <c r="B8200" s="834" t="str">
        <f t="shared" si="335"/>
        <v>|||</v>
      </c>
      <c r="H8200" s="835">
        <f t="shared" si="336"/>
        <v>31</v>
      </c>
    </row>
    <row r="8201" spans="2:8">
      <c r="B8201" s="834" t="str">
        <f t="shared" si="335"/>
        <v>|||</v>
      </c>
      <c r="H8201" s="835">
        <f t="shared" si="336"/>
        <v>31</v>
      </c>
    </row>
    <row r="8202" spans="2:8">
      <c r="B8202" s="834" t="str">
        <f t="shared" si="335"/>
        <v>|||</v>
      </c>
      <c r="H8202" s="835">
        <f t="shared" si="336"/>
        <v>31</v>
      </c>
    </row>
    <row r="8203" spans="2:8">
      <c r="B8203" s="834" t="str">
        <f t="shared" si="335"/>
        <v>|||</v>
      </c>
      <c r="H8203" s="835">
        <f t="shared" si="336"/>
        <v>31</v>
      </c>
    </row>
    <row r="8204" spans="2:8">
      <c r="B8204" s="834" t="str">
        <f t="shared" si="335"/>
        <v>|||</v>
      </c>
      <c r="H8204" s="835">
        <f t="shared" si="336"/>
        <v>31</v>
      </c>
    </row>
    <row r="8205" spans="2:8">
      <c r="B8205" s="834" t="str">
        <f t="shared" si="335"/>
        <v>|||</v>
      </c>
      <c r="H8205" s="835">
        <f t="shared" si="336"/>
        <v>31</v>
      </c>
    </row>
    <row r="8206" spans="2:8">
      <c r="B8206" s="834" t="str">
        <f t="shared" si="335"/>
        <v>|||</v>
      </c>
      <c r="H8206" s="835">
        <f t="shared" si="336"/>
        <v>31</v>
      </c>
    </row>
    <row r="8207" spans="2:8">
      <c r="B8207" s="834" t="str">
        <f t="shared" si="335"/>
        <v>|||</v>
      </c>
      <c r="H8207" s="835">
        <f t="shared" si="336"/>
        <v>31</v>
      </c>
    </row>
    <row r="8208" spans="2:8">
      <c r="B8208" s="834" t="str">
        <f t="shared" si="335"/>
        <v>|||</v>
      </c>
      <c r="H8208" s="835">
        <f t="shared" si="336"/>
        <v>31</v>
      </c>
    </row>
    <row r="8209" spans="2:8">
      <c r="B8209" s="834" t="str">
        <f t="shared" si="335"/>
        <v>|||</v>
      </c>
      <c r="H8209" s="835">
        <f t="shared" si="336"/>
        <v>31</v>
      </c>
    </row>
    <row r="8210" spans="2:8">
      <c r="B8210" s="834" t="str">
        <f t="shared" si="335"/>
        <v>|||</v>
      </c>
      <c r="H8210" s="835">
        <f t="shared" si="336"/>
        <v>31</v>
      </c>
    </row>
    <row r="8211" spans="2:8">
      <c r="B8211" s="834" t="str">
        <f t="shared" si="335"/>
        <v>|||</v>
      </c>
      <c r="H8211" s="835">
        <f t="shared" si="336"/>
        <v>31</v>
      </c>
    </row>
    <row r="8212" spans="2:8">
      <c r="B8212" s="834" t="str">
        <f t="shared" si="335"/>
        <v>|||</v>
      </c>
      <c r="H8212" s="835">
        <f t="shared" si="336"/>
        <v>31</v>
      </c>
    </row>
    <row r="8213" spans="2:8">
      <c r="B8213" s="834" t="str">
        <f t="shared" si="335"/>
        <v>|||</v>
      </c>
      <c r="H8213" s="835">
        <f t="shared" si="336"/>
        <v>31</v>
      </c>
    </row>
    <row r="8214" spans="2:8">
      <c r="B8214" s="834" t="str">
        <f t="shared" si="335"/>
        <v>|||</v>
      </c>
      <c r="H8214" s="835">
        <f t="shared" si="336"/>
        <v>31</v>
      </c>
    </row>
    <row r="8215" spans="2:8">
      <c r="B8215" s="834" t="str">
        <f t="shared" si="335"/>
        <v>|||</v>
      </c>
      <c r="H8215" s="835">
        <f t="shared" si="336"/>
        <v>31</v>
      </c>
    </row>
    <row r="8216" spans="2:8">
      <c r="B8216" s="834" t="str">
        <f t="shared" si="335"/>
        <v>|||</v>
      </c>
      <c r="H8216" s="835">
        <f t="shared" si="336"/>
        <v>31</v>
      </c>
    </row>
    <row r="8217" spans="2:8">
      <c r="B8217" s="834" t="str">
        <f t="shared" si="335"/>
        <v>|||</v>
      </c>
      <c r="H8217" s="835">
        <f t="shared" si="336"/>
        <v>31</v>
      </c>
    </row>
    <row r="8218" spans="2:8">
      <c r="B8218" s="834" t="str">
        <f t="shared" si="335"/>
        <v>|||</v>
      </c>
      <c r="H8218" s="835">
        <f t="shared" si="336"/>
        <v>31</v>
      </c>
    </row>
    <row r="8219" spans="2:8">
      <c r="B8219" s="834" t="str">
        <f t="shared" si="335"/>
        <v>|||</v>
      </c>
      <c r="H8219" s="835">
        <f t="shared" si="336"/>
        <v>31</v>
      </c>
    </row>
    <row r="8220" spans="2:8">
      <c r="B8220" s="834" t="str">
        <f t="shared" si="335"/>
        <v>|||</v>
      </c>
      <c r="H8220" s="835">
        <f t="shared" si="336"/>
        <v>31</v>
      </c>
    </row>
    <row r="8221" spans="2:8">
      <c r="B8221" s="834" t="str">
        <f t="shared" si="335"/>
        <v>|||</v>
      </c>
      <c r="H8221" s="835">
        <f t="shared" si="336"/>
        <v>31</v>
      </c>
    </row>
    <row r="8222" spans="2:8">
      <c r="B8222" s="834" t="str">
        <f t="shared" si="335"/>
        <v>|||</v>
      </c>
      <c r="H8222" s="835">
        <f t="shared" si="336"/>
        <v>31</v>
      </c>
    </row>
    <row r="8223" spans="2:8">
      <c r="B8223" s="834" t="str">
        <f t="shared" si="335"/>
        <v>|||</v>
      </c>
      <c r="H8223" s="835">
        <f t="shared" si="336"/>
        <v>31</v>
      </c>
    </row>
    <row r="8224" spans="2:8">
      <c r="B8224" s="834" t="str">
        <f t="shared" si="335"/>
        <v>|||</v>
      </c>
      <c r="H8224" s="835">
        <f t="shared" si="336"/>
        <v>31</v>
      </c>
    </row>
    <row r="8225" spans="2:8">
      <c r="B8225" s="834" t="str">
        <f t="shared" si="335"/>
        <v>|||</v>
      </c>
      <c r="H8225" s="835">
        <f t="shared" si="336"/>
        <v>31</v>
      </c>
    </row>
    <row r="8226" spans="2:8">
      <c r="B8226" s="834" t="str">
        <f t="shared" si="335"/>
        <v>|||</v>
      </c>
      <c r="H8226" s="835">
        <f t="shared" si="336"/>
        <v>31</v>
      </c>
    </row>
    <row r="8227" spans="2:8">
      <c r="B8227" s="834" t="str">
        <f t="shared" si="335"/>
        <v>|||</v>
      </c>
      <c r="H8227" s="835">
        <f t="shared" si="336"/>
        <v>31</v>
      </c>
    </row>
    <row r="8228" spans="2:8">
      <c r="B8228" s="834" t="str">
        <f t="shared" si="335"/>
        <v>|||</v>
      </c>
      <c r="H8228" s="835">
        <f t="shared" si="336"/>
        <v>31</v>
      </c>
    </row>
    <row r="8229" spans="2:8">
      <c r="B8229" s="834" t="str">
        <f t="shared" si="335"/>
        <v>|||</v>
      </c>
      <c r="H8229" s="835">
        <f t="shared" si="336"/>
        <v>31</v>
      </c>
    </row>
    <row r="8230" spans="2:8">
      <c r="B8230" s="834" t="str">
        <f t="shared" si="335"/>
        <v>|||</v>
      </c>
      <c r="H8230" s="835">
        <f t="shared" si="336"/>
        <v>31</v>
      </c>
    </row>
    <row r="8231" spans="2:8">
      <c r="B8231" s="834" t="str">
        <f t="shared" si="335"/>
        <v>|||</v>
      </c>
      <c r="H8231" s="835">
        <f t="shared" si="336"/>
        <v>31</v>
      </c>
    </row>
    <row r="8232" spans="2:8">
      <c r="B8232" s="834" t="str">
        <f t="shared" si="335"/>
        <v>|||</v>
      </c>
      <c r="H8232" s="835">
        <f t="shared" si="336"/>
        <v>31</v>
      </c>
    </row>
    <row r="8233" spans="2:8">
      <c r="B8233" s="834" t="str">
        <f t="shared" si="335"/>
        <v>|||</v>
      </c>
      <c r="H8233" s="835">
        <f t="shared" si="336"/>
        <v>31</v>
      </c>
    </row>
    <row r="8234" spans="2:8">
      <c r="B8234" s="834" t="str">
        <f t="shared" si="335"/>
        <v>|||</v>
      </c>
      <c r="H8234" s="835">
        <f t="shared" si="336"/>
        <v>31</v>
      </c>
    </row>
    <row r="8235" spans="2:8">
      <c r="B8235" s="834" t="str">
        <f t="shared" si="335"/>
        <v>|||</v>
      </c>
      <c r="H8235" s="835">
        <f t="shared" si="336"/>
        <v>31</v>
      </c>
    </row>
    <row r="8236" spans="2:8">
      <c r="B8236" s="834" t="str">
        <f t="shared" si="335"/>
        <v>|||</v>
      </c>
      <c r="H8236" s="835">
        <f t="shared" si="336"/>
        <v>31</v>
      </c>
    </row>
    <row r="8237" spans="2:8">
      <c r="B8237" s="834" t="str">
        <f t="shared" si="335"/>
        <v>|||</v>
      </c>
      <c r="H8237" s="835">
        <f t="shared" si="336"/>
        <v>31</v>
      </c>
    </row>
    <row r="8238" spans="2:8">
      <c r="B8238" s="834" t="str">
        <f t="shared" si="335"/>
        <v>|||</v>
      </c>
      <c r="H8238" s="835">
        <f t="shared" si="336"/>
        <v>31</v>
      </c>
    </row>
    <row r="8239" spans="2:8">
      <c r="B8239" s="834" t="str">
        <f t="shared" si="335"/>
        <v>|||</v>
      </c>
      <c r="H8239" s="835">
        <f t="shared" si="336"/>
        <v>31</v>
      </c>
    </row>
    <row r="8240" spans="2:8">
      <c r="B8240" s="834" t="str">
        <f t="shared" si="335"/>
        <v>|||</v>
      </c>
      <c r="H8240" s="835">
        <f t="shared" si="336"/>
        <v>31</v>
      </c>
    </row>
    <row r="8241" spans="2:8">
      <c r="B8241" s="834" t="str">
        <f t="shared" si="335"/>
        <v>|||</v>
      </c>
      <c r="H8241" s="835">
        <f t="shared" si="336"/>
        <v>31</v>
      </c>
    </row>
    <row r="8242" spans="2:8">
      <c r="B8242" s="834" t="str">
        <f t="shared" si="335"/>
        <v>|||</v>
      </c>
      <c r="H8242" s="835">
        <f t="shared" si="336"/>
        <v>31</v>
      </c>
    </row>
    <row r="8243" spans="2:8">
      <c r="B8243" s="834" t="str">
        <f t="shared" si="335"/>
        <v>|||</v>
      </c>
      <c r="H8243" s="835">
        <f t="shared" si="336"/>
        <v>31</v>
      </c>
    </row>
    <row r="8244" spans="2:8">
      <c r="B8244" s="834" t="str">
        <f t="shared" si="335"/>
        <v>|||</v>
      </c>
      <c r="H8244" s="835">
        <f t="shared" si="336"/>
        <v>31</v>
      </c>
    </row>
    <row r="8245" spans="2:8">
      <c r="B8245" s="834" t="str">
        <f t="shared" si="335"/>
        <v>|||</v>
      </c>
      <c r="H8245" s="835">
        <f t="shared" si="336"/>
        <v>31</v>
      </c>
    </row>
    <row r="8246" spans="2:8">
      <c r="B8246" s="834" t="str">
        <f t="shared" si="335"/>
        <v>|||</v>
      </c>
      <c r="H8246" s="835">
        <f t="shared" si="336"/>
        <v>31</v>
      </c>
    </row>
    <row r="8247" spans="2:8">
      <c r="B8247" s="834" t="str">
        <f t="shared" si="335"/>
        <v>|||</v>
      </c>
      <c r="H8247" s="835">
        <f t="shared" si="336"/>
        <v>31</v>
      </c>
    </row>
    <row r="8248" spans="2:8">
      <c r="B8248" s="834" t="str">
        <f t="shared" si="335"/>
        <v>|||</v>
      </c>
      <c r="H8248" s="835">
        <f t="shared" si="336"/>
        <v>31</v>
      </c>
    </row>
    <row r="8249" spans="2:8">
      <c r="B8249" s="834" t="str">
        <f t="shared" si="335"/>
        <v>|||</v>
      </c>
      <c r="H8249" s="835">
        <f t="shared" si="336"/>
        <v>31</v>
      </c>
    </row>
    <row r="8250" spans="2:8">
      <c r="B8250" s="834" t="str">
        <f t="shared" si="335"/>
        <v>|||</v>
      </c>
      <c r="H8250" s="835">
        <f t="shared" si="336"/>
        <v>31</v>
      </c>
    </row>
    <row r="8251" spans="2:8">
      <c r="B8251" s="834" t="str">
        <f t="shared" si="335"/>
        <v>|||</v>
      </c>
      <c r="H8251" s="835">
        <f t="shared" si="336"/>
        <v>31</v>
      </c>
    </row>
    <row r="8252" spans="2:8">
      <c r="B8252" s="834" t="str">
        <f t="shared" si="335"/>
        <v>|||</v>
      </c>
      <c r="H8252" s="835">
        <f t="shared" si="336"/>
        <v>31</v>
      </c>
    </row>
    <row r="8253" spans="2:8">
      <c r="B8253" s="834" t="str">
        <f t="shared" si="335"/>
        <v>|||</v>
      </c>
      <c r="H8253" s="835">
        <f t="shared" si="336"/>
        <v>31</v>
      </c>
    </row>
    <row r="8254" spans="2:8">
      <c r="B8254" s="834" t="str">
        <f t="shared" si="335"/>
        <v>|||</v>
      </c>
      <c r="H8254" s="835">
        <f t="shared" si="336"/>
        <v>31</v>
      </c>
    </row>
    <row r="8255" spans="2:8">
      <c r="B8255" s="834" t="str">
        <f t="shared" si="335"/>
        <v>|||</v>
      </c>
      <c r="H8255" s="835">
        <f t="shared" si="336"/>
        <v>31</v>
      </c>
    </row>
    <row r="8256" spans="2:8">
      <c r="B8256" s="834" t="str">
        <f t="shared" si="335"/>
        <v>|||</v>
      </c>
      <c r="H8256" s="835">
        <f t="shared" si="336"/>
        <v>31</v>
      </c>
    </row>
    <row r="8257" spans="2:8">
      <c r="B8257" s="834" t="str">
        <f t="shared" si="335"/>
        <v>|||</v>
      </c>
      <c r="H8257" s="835">
        <f t="shared" si="336"/>
        <v>31</v>
      </c>
    </row>
    <row r="8258" spans="2:8">
      <c r="B8258" s="834" t="str">
        <f t="shared" si="335"/>
        <v>|||</v>
      </c>
      <c r="H8258" s="835">
        <f t="shared" si="336"/>
        <v>31</v>
      </c>
    </row>
    <row r="8259" spans="2:8">
      <c r="B8259" s="834" t="str">
        <f t="shared" ref="B8259:B8322" si="337">C8259&amp;"|"&amp;D8259&amp;"|"&amp;E8259&amp;"|"&amp;F8259</f>
        <v>|||</v>
      </c>
      <c r="H8259" s="835">
        <f t="shared" si="336"/>
        <v>31</v>
      </c>
    </row>
    <row r="8260" spans="2:8">
      <c r="B8260" s="834" t="str">
        <f t="shared" si="337"/>
        <v>|||</v>
      </c>
      <c r="H8260" s="835">
        <f t="shared" ref="H8260:H8323" si="338">EOMONTH(L8260,0)</f>
        <v>31</v>
      </c>
    </row>
    <row r="8261" spans="2:8">
      <c r="B8261" s="834" t="str">
        <f t="shared" si="337"/>
        <v>|||</v>
      </c>
      <c r="H8261" s="835">
        <f t="shared" si="338"/>
        <v>31</v>
      </c>
    </row>
    <row r="8262" spans="2:8">
      <c r="B8262" s="834" t="str">
        <f t="shared" si="337"/>
        <v>|||</v>
      </c>
      <c r="H8262" s="835">
        <f t="shared" si="338"/>
        <v>31</v>
      </c>
    </row>
    <row r="8263" spans="2:8">
      <c r="B8263" s="834" t="str">
        <f t="shared" si="337"/>
        <v>|||</v>
      </c>
      <c r="H8263" s="835">
        <f t="shared" si="338"/>
        <v>31</v>
      </c>
    </row>
    <row r="8264" spans="2:8">
      <c r="B8264" s="834" t="str">
        <f t="shared" si="337"/>
        <v>|||</v>
      </c>
      <c r="H8264" s="835">
        <f t="shared" si="338"/>
        <v>31</v>
      </c>
    </row>
    <row r="8265" spans="2:8">
      <c r="B8265" s="834" t="str">
        <f t="shared" si="337"/>
        <v>|||</v>
      </c>
      <c r="H8265" s="835">
        <f t="shared" si="338"/>
        <v>31</v>
      </c>
    </row>
    <row r="8266" spans="2:8">
      <c r="B8266" s="834" t="str">
        <f t="shared" si="337"/>
        <v>|||</v>
      </c>
      <c r="H8266" s="835">
        <f t="shared" si="338"/>
        <v>31</v>
      </c>
    </row>
    <row r="8267" spans="2:8">
      <c r="B8267" s="834" t="str">
        <f t="shared" si="337"/>
        <v>|||</v>
      </c>
      <c r="H8267" s="835">
        <f t="shared" si="338"/>
        <v>31</v>
      </c>
    </row>
    <row r="8268" spans="2:8">
      <c r="B8268" s="834" t="str">
        <f t="shared" si="337"/>
        <v>|||</v>
      </c>
      <c r="H8268" s="835">
        <f t="shared" si="338"/>
        <v>31</v>
      </c>
    </row>
    <row r="8269" spans="2:8">
      <c r="B8269" s="834" t="str">
        <f t="shared" si="337"/>
        <v>|||</v>
      </c>
      <c r="H8269" s="835">
        <f t="shared" si="338"/>
        <v>31</v>
      </c>
    </row>
    <row r="8270" spans="2:8">
      <c r="B8270" s="834" t="str">
        <f t="shared" si="337"/>
        <v>|||</v>
      </c>
      <c r="H8270" s="835">
        <f t="shared" si="338"/>
        <v>31</v>
      </c>
    </row>
    <row r="8271" spans="2:8">
      <c r="B8271" s="834" t="str">
        <f t="shared" si="337"/>
        <v>|||</v>
      </c>
      <c r="H8271" s="835">
        <f t="shared" si="338"/>
        <v>31</v>
      </c>
    </row>
    <row r="8272" spans="2:8">
      <c r="B8272" s="834" t="str">
        <f t="shared" si="337"/>
        <v>|||</v>
      </c>
      <c r="H8272" s="835">
        <f t="shared" si="338"/>
        <v>31</v>
      </c>
    </row>
    <row r="8273" spans="2:8">
      <c r="B8273" s="834" t="str">
        <f t="shared" si="337"/>
        <v>|||</v>
      </c>
      <c r="H8273" s="835">
        <f t="shared" si="338"/>
        <v>31</v>
      </c>
    </row>
    <row r="8274" spans="2:8">
      <c r="B8274" s="834" t="str">
        <f t="shared" si="337"/>
        <v>|||</v>
      </c>
      <c r="H8274" s="835">
        <f t="shared" si="338"/>
        <v>31</v>
      </c>
    </row>
    <row r="8275" spans="2:8">
      <c r="B8275" s="834" t="str">
        <f t="shared" si="337"/>
        <v>|||</v>
      </c>
      <c r="H8275" s="835">
        <f t="shared" si="338"/>
        <v>31</v>
      </c>
    </row>
    <row r="8276" spans="2:8">
      <c r="B8276" s="834" t="str">
        <f t="shared" si="337"/>
        <v>|||</v>
      </c>
      <c r="H8276" s="835">
        <f t="shared" si="338"/>
        <v>31</v>
      </c>
    </row>
    <row r="8277" spans="2:8">
      <c r="B8277" s="834" t="str">
        <f t="shared" si="337"/>
        <v>|||</v>
      </c>
      <c r="H8277" s="835">
        <f t="shared" si="338"/>
        <v>31</v>
      </c>
    </row>
    <row r="8278" spans="2:8">
      <c r="B8278" s="834" t="str">
        <f t="shared" si="337"/>
        <v>|||</v>
      </c>
      <c r="H8278" s="835">
        <f t="shared" si="338"/>
        <v>31</v>
      </c>
    </row>
    <row r="8279" spans="2:8">
      <c r="B8279" s="834" t="str">
        <f t="shared" si="337"/>
        <v>|||</v>
      </c>
      <c r="H8279" s="835">
        <f t="shared" si="338"/>
        <v>31</v>
      </c>
    </row>
    <row r="8280" spans="2:8">
      <c r="B8280" s="834" t="str">
        <f t="shared" si="337"/>
        <v>|||</v>
      </c>
      <c r="H8280" s="835">
        <f t="shared" si="338"/>
        <v>31</v>
      </c>
    </row>
    <row r="8281" spans="2:8">
      <c r="B8281" s="834" t="str">
        <f t="shared" si="337"/>
        <v>|||</v>
      </c>
      <c r="H8281" s="835">
        <f t="shared" si="338"/>
        <v>31</v>
      </c>
    </row>
    <row r="8282" spans="2:8">
      <c r="B8282" s="834" t="str">
        <f t="shared" si="337"/>
        <v>|||</v>
      </c>
      <c r="H8282" s="835">
        <f t="shared" si="338"/>
        <v>31</v>
      </c>
    </row>
    <row r="8283" spans="2:8">
      <c r="B8283" s="834" t="str">
        <f t="shared" si="337"/>
        <v>|||</v>
      </c>
      <c r="H8283" s="835">
        <f t="shared" si="338"/>
        <v>31</v>
      </c>
    </row>
    <row r="8284" spans="2:8">
      <c r="B8284" s="834" t="str">
        <f t="shared" si="337"/>
        <v>|||</v>
      </c>
      <c r="H8284" s="835">
        <f t="shared" si="338"/>
        <v>31</v>
      </c>
    </row>
    <row r="8285" spans="2:8">
      <c r="B8285" s="834" t="str">
        <f t="shared" si="337"/>
        <v>|||</v>
      </c>
      <c r="H8285" s="835">
        <f t="shared" si="338"/>
        <v>31</v>
      </c>
    </row>
    <row r="8286" spans="2:8">
      <c r="B8286" s="834" t="str">
        <f t="shared" si="337"/>
        <v>|||</v>
      </c>
      <c r="H8286" s="835">
        <f t="shared" si="338"/>
        <v>31</v>
      </c>
    </row>
    <row r="8287" spans="2:8">
      <c r="B8287" s="834" t="str">
        <f t="shared" si="337"/>
        <v>|||</v>
      </c>
      <c r="H8287" s="835">
        <f t="shared" si="338"/>
        <v>31</v>
      </c>
    </row>
    <row r="8288" spans="2:8">
      <c r="B8288" s="834" t="str">
        <f t="shared" si="337"/>
        <v>|||</v>
      </c>
      <c r="H8288" s="835">
        <f t="shared" si="338"/>
        <v>31</v>
      </c>
    </row>
    <row r="8289" spans="2:8">
      <c r="B8289" s="834" t="str">
        <f t="shared" si="337"/>
        <v>|||</v>
      </c>
      <c r="H8289" s="835">
        <f t="shared" si="338"/>
        <v>31</v>
      </c>
    </row>
    <row r="8290" spans="2:8">
      <c r="B8290" s="834" t="str">
        <f t="shared" si="337"/>
        <v>|||</v>
      </c>
      <c r="H8290" s="835">
        <f t="shared" si="338"/>
        <v>31</v>
      </c>
    </row>
    <row r="8291" spans="2:8">
      <c r="B8291" s="834" t="str">
        <f t="shared" si="337"/>
        <v>|||</v>
      </c>
      <c r="H8291" s="835">
        <f t="shared" si="338"/>
        <v>31</v>
      </c>
    </row>
    <row r="8292" spans="2:8">
      <c r="B8292" s="834" t="str">
        <f t="shared" si="337"/>
        <v>|||</v>
      </c>
      <c r="H8292" s="835">
        <f t="shared" si="338"/>
        <v>31</v>
      </c>
    </row>
    <row r="8293" spans="2:8">
      <c r="B8293" s="834" t="str">
        <f t="shared" si="337"/>
        <v>|||</v>
      </c>
      <c r="H8293" s="835">
        <f t="shared" si="338"/>
        <v>31</v>
      </c>
    </row>
    <row r="8294" spans="2:8">
      <c r="B8294" s="834" t="str">
        <f t="shared" si="337"/>
        <v>|||</v>
      </c>
      <c r="H8294" s="835">
        <f t="shared" si="338"/>
        <v>31</v>
      </c>
    </row>
    <row r="8295" spans="2:8">
      <c r="B8295" s="834" t="str">
        <f t="shared" si="337"/>
        <v>|||</v>
      </c>
      <c r="H8295" s="835">
        <f t="shared" si="338"/>
        <v>31</v>
      </c>
    </row>
    <row r="8296" spans="2:8">
      <c r="B8296" s="834" t="str">
        <f t="shared" si="337"/>
        <v>|||</v>
      </c>
      <c r="H8296" s="835">
        <f t="shared" si="338"/>
        <v>31</v>
      </c>
    </row>
    <row r="8297" spans="2:8">
      <c r="B8297" s="834" t="str">
        <f t="shared" si="337"/>
        <v>|||</v>
      </c>
      <c r="H8297" s="835">
        <f t="shared" si="338"/>
        <v>31</v>
      </c>
    </row>
    <row r="8298" spans="2:8">
      <c r="B8298" s="834" t="str">
        <f t="shared" si="337"/>
        <v>|||</v>
      </c>
      <c r="H8298" s="835">
        <f t="shared" si="338"/>
        <v>31</v>
      </c>
    </row>
    <row r="8299" spans="2:8">
      <c r="B8299" s="834" t="str">
        <f t="shared" si="337"/>
        <v>|||</v>
      </c>
      <c r="H8299" s="835">
        <f t="shared" si="338"/>
        <v>31</v>
      </c>
    </row>
    <row r="8300" spans="2:8">
      <c r="B8300" s="834" t="str">
        <f t="shared" si="337"/>
        <v>|||</v>
      </c>
      <c r="H8300" s="835">
        <f t="shared" si="338"/>
        <v>31</v>
      </c>
    </row>
    <row r="8301" spans="2:8">
      <c r="B8301" s="834" t="str">
        <f t="shared" si="337"/>
        <v>|||</v>
      </c>
      <c r="H8301" s="835">
        <f t="shared" si="338"/>
        <v>31</v>
      </c>
    </row>
    <row r="8302" spans="2:8">
      <c r="B8302" s="834" t="str">
        <f t="shared" si="337"/>
        <v>|||</v>
      </c>
      <c r="H8302" s="835">
        <f t="shared" si="338"/>
        <v>31</v>
      </c>
    </row>
    <row r="8303" spans="2:8">
      <c r="B8303" s="834" t="str">
        <f t="shared" si="337"/>
        <v>|||</v>
      </c>
      <c r="H8303" s="835">
        <f t="shared" si="338"/>
        <v>31</v>
      </c>
    </row>
    <row r="8304" spans="2:8">
      <c r="B8304" s="834" t="str">
        <f t="shared" si="337"/>
        <v>|||</v>
      </c>
      <c r="H8304" s="835">
        <f t="shared" si="338"/>
        <v>31</v>
      </c>
    </row>
    <row r="8305" spans="2:8">
      <c r="B8305" s="834" t="str">
        <f t="shared" si="337"/>
        <v>|||</v>
      </c>
      <c r="H8305" s="835">
        <f t="shared" si="338"/>
        <v>31</v>
      </c>
    </row>
    <row r="8306" spans="2:8">
      <c r="B8306" s="834" t="str">
        <f t="shared" si="337"/>
        <v>|||</v>
      </c>
      <c r="H8306" s="835">
        <f t="shared" si="338"/>
        <v>31</v>
      </c>
    </row>
    <row r="8307" spans="2:8">
      <c r="B8307" s="834" t="str">
        <f t="shared" si="337"/>
        <v>|||</v>
      </c>
      <c r="H8307" s="835">
        <f t="shared" si="338"/>
        <v>31</v>
      </c>
    </row>
    <row r="8308" spans="2:8">
      <c r="B8308" s="834" t="str">
        <f t="shared" si="337"/>
        <v>|||</v>
      </c>
      <c r="H8308" s="835">
        <f t="shared" si="338"/>
        <v>31</v>
      </c>
    </row>
    <row r="8309" spans="2:8">
      <c r="B8309" s="834" t="str">
        <f t="shared" si="337"/>
        <v>|||</v>
      </c>
      <c r="H8309" s="835">
        <f t="shared" si="338"/>
        <v>31</v>
      </c>
    </row>
    <row r="8310" spans="2:8">
      <c r="B8310" s="834" t="str">
        <f t="shared" si="337"/>
        <v>|||</v>
      </c>
      <c r="H8310" s="835">
        <f t="shared" si="338"/>
        <v>31</v>
      </c>
    </row>
    <row r="8311" spans="2:8">
      <c r="B8311" s="834" t="str">
        <f t="shared" si="337"/>
        <v>|||</v>
      </c>
      <c r="H8311" s="835">
        <f t="shared" si="338"/>
        <v>31</v>
      </c>
    </row>
    <row r="8312" spans="2:8">
      <c r="B8312" s="834" t="str">
        <f t="shared" si="337"/>
        <v>|||</v>
      </c>
      <c r="H8312" s="835">
        <f t="shared" si="338"/>
        <v>31</v>
      </c>
    </row>
    <row r="8313" spans="2:8">
      <c r="B8313" s="834" t="str">
        <f t="shared" si="337"/>
        <v>|||</v>
      </c>
      <c r="H8313" s="835">
        <f t="shared" si="338"/>
        <v>31</v>
      </c>
    </row>
    <row r="8314" spans="2:8">
      <c r="B8314" s="834" t="str">
        <f t="shared" si="337"/>
        <v>|||</v>
      </c>
      <c r="H8314" s="835">
        <f t="shared" si="338"/>
        <v>31</v>
      </c>
    </row>
    <row r="8315" spans="2:8">
      <c r="B8315" s="834" t="str">
        <f t="shared" si="337"/>
        <v>|||</v>
      </c>
      <c r="H8315" s="835">
        <f t="shared" si="338"/>
        <v>31</v>
      </c>
    </row>
    <row r="8316" spans="2:8">
      <c r="B8316" s="834" t="str">
        <f t="shared" si="337"/>
        <v>|||</v>
      </c>
      <c r="H8316" s="835">
        <f t="shared" si="338"/>
        <v>31</v>
      </c>
    </row>
    <row r="8317" spans="2:8">
      <c r="B8317" s="834" t="str">
        <f t="shared" si="337"/>
        <v>|||</v>
      </c>
      <c r="H8317" s="835">
        <f t="shared" si="338"/>
        <v>31</v>
      </c>
    </row>
    <row r="8318" spans="2:8">
      <c r="B8318" s="834" t="str">
        <f t="shared" si="337"/>
        <v>|||</v>
      </c>
      <c r="H8318" s="835">
        <f t="shared" si="338"/>
        <v>31</v>
      </c>
    </row>
    <row r="8319" spans="2:8">
      <c r="B8319" s="834" t="str">
        <f t="shared" si="337"/>
        <v>|||</v>
      </c>
      <c r="H8319" s="835">
        <f t="shared" si="338"/>
        <v>31</v>
      </c>
    </row>
    <row r="8320" spans="2:8">
      <c r="B8320" s="834" t="str">
        <f t="shared" si="337"/>
        <v>|||</v>
      </c>
      <c r="H8320" s="835">
        <f t="shared" si="338"/>
        <v>31</v>
      </c>
    </row>
    <row r="8321" spans="2:8">
      <c r="B8321" s="834" t="str">
        <f t="shared" si="337"/>
        <v>|||</v>
      </c>
      <c r="H8321" s="835">
        <f t="shared" si="338"/>
        <v>31</v>
      </c>
    </row>
    <row r="8322" spans="2:8">
      <c r="B8322" s="834" t="str">
        <f t="shared" si="337"/>
        <v>|||</v>
      </c>
      <c r="H8322" s="835">
        <f t="shared" si="338"/>
        <v>31</v>
      </c>
    </row>
    <row r="8323" spans="2:8">
      <c r="B8323" s="834" t="str">
        <f t="shared" ref="B8323:B8386" si="339">C8323&amp;"|"&amp;D8323&amp;"|"&amp;E8323&amp;"|"&amp;F8323</f>
        <v>|||</v>
      </c>
      <c r="H8323" s="835">
        <f t="shared" si="338"/>
        <v>31</v>
      </c>
    </row>
    <row r="8324" spans="2:8">
      <c r="B8324" s="834" t="str">
        <f t="shared" si="339"/>
        <v>|||</v>
      </c>
      <c r="H8324" s="835">
        <f t="shared" ref="H8324:H8387" si="340">EOMONTH(L8324,0)</f>
        <v>31</v>
      </c>
    </row>
    <row r="8325" spans="2:8">
      <c r="B8325" s="834" t="str">
        <f t="shared" si="339"/>
        <v>|||</v>
      </c>
      <c r="H8325" s="835">
        <f t="shared" si="340"/>
        <v>31</v>
      </c>
    </row>
    <row r="8326" spans="2:8">
      <c r="B8326" s="834" t="str">
        <f t="shared" si="339"/>
        <v>|||</v>
      </c>
      <c r="H8326" s="835">
        <f t="shared" si="340"/>
        <v>31</v>
      </c>
    </row>
    <row r="8327" spans="2:8">
      <c r="B8327" s="834" t="str">
        <f t="shared" si="339"/>
        <v>|||</v>
      </c>
      <c r="H8327" s="835">
        <f t="shared" si="340"/>
        <v>31</v>
      </c>
    </row>
    <row r="8328" spans="2:8">
      <c r="B8328" s="834" t="str">
        <f t="shared" si="339"/>
        <v>|||</v>
      </c>
      <c r="H8328" s="835">
        <f t="shared" si="340"/>
        <v>31</v>
      </c>
    </row>
    <row r="8329" spans="2:8">
      <c r="B8329" s="834" t="str">
        <f t="shared" si="339"/>
        <v>|||</v>
      </c>
      <c r="H8329" s="835">
        <f t="shared" si="340"/>
        <v>31</v>
      </c>
    </row>
    <row r="8330" spans="2:8">
      <c r="B8330" s="834" t="str">
        <f t="shared" si="339"/>
        <v>|||</v>
      </c>
      <c r="H8330" s="835">
        <f t="shared" si="340"/>
        <v>31</v>
      </c>
    </row>
    <row r="8331" spans="2:8">
      <c r="B8331" s="834" t="str">
        <f t="shared" si="339"/>
        <v>|||</v>
      </c>
      <c r="H8331" s="835">
        <f t="shared" si="340"/>
        <v>31</v>
      </c>
    </row>
    <row r="8332" spans="2:8">
      <c r="B8332" s="834" t="str">
        <f t="shared" si="339"/>
        <v>|||</v>
      </c>
      <c r="H8332" s="835">
        <f t="shared" si="340"/>
        <v>31</v>
      </c>
    </row>
    <row r="8333" spans="2:8">
      <c r="B8333" s="834" t="str">
        <f t="shared" si="339"/>
        <v>|||</v>
      </c>
      <c r="H8333" s="835">
        <f t="shared" si="340"/>
        <v>31</v>
      </c>
    </row>
    <row r="8334" spans="2:8">
      <c r="B8334" s="834" t="str">
        <f t="shared" si="339"/>
        <v>|||</v>
      </c>
      <c r="H8334" s="835">
        <f t="shared" si="340"/>
        <v>31</v>
      </c>
    </row>
    <row r="8335" spans="2:8">
      <c r="B8335" s="834" t="str">
        <f t="shared" si="339"/>
        <v>|||</v>
      </c>
      <c r="H8335" s="835">
        <f t="shared" si="340"/>
        <v>31</v>
      </c>
    </row>
    <row r="8336" spans="2:8">
      <c r="B8336" s="834" t="str">
        <f t="shared" si="339"/>
        <v>|||</v>
      </c>
      <c r="H8336" s="835">
        <f t="shared" si="340"/>
        <v>31</v>
      </c>
    </row>
    <row r="8337" spans="2:8">
      <c r="B8337" s="834" t="str">
        <f t="shared" si="339"/>
        <v>|||</v>
      </c>
      <c r="H8337" s="835">
        <f t="shared" si="340"/>
        <v>31</v>
      </c>
    </row>
    <row r="8338" spans="2:8">
      <c r="B8338" s="834" t="str">
        <f t="shared" si="339"/>
        <v>|||</v>
      </c>
      <c r="H8338" s="835">
        <f t="shared" si="340"/>
        <v>31</v>
      </c>
    </row>
    <row r="8339" spans="2:8">
      <c r="B8339" s="834" t="str">
        <f t="shared" si="339"/>
        <v>|||</v>
      </c>
      <c r="H8339" s="835">
        <f t="shared" si="340"/>
        <v>31</v>
      </c>
    </row>
    <row r="8340" spans="2:8">
      <c r="B8340" s="834" t="str">
        <f t="shared" si="339"/>
        <v>|||</v>
      </c>
      <c r="H8340" s="835">
        <f t="shared" si="340"/>
        <v>31</v>
      </c>
    </row>
    <row r="8341" spans="2:8">
      <c r="B8341" s="834" t="str">
        <f t="shared" si="339"/>
        <v>|||</v>
      </c>
      <c r="H8341" s="835">
        <f t="shared" si="340"/>
        <v>31</v>
      </c>
    </row>
    <row r="8342" spans="2:8">
      <c r="B8342" s="834" t="str">
        <f t="shared" si="339"/>
        <v>|||</v>
      </c>
      <c r="H8342" s="835">
        <f t="shared" si="340"/>
        <v>31</v>
      </c>
    </row>
    <row r="8343" spans="2:8">
      <c r="B8343" s="834" t="str">
        <f t="shared" si="339"/>
        <v>|||</v>
      </c>
      <c r="H8343" s="835">
        <f t="shared" si="340"/>
        <v>31</v>
      </c>
    </row>
    <row r="8344" spans="2:8">
      <c r="B8344" s="834" t="str">
        <f t="shared" si="339"/>
        <v>|||</v>
      </c>
      <c r="H8344" s="835">
        <f t="shared" si="340"/>
        <v>31</v>
      </c>
    </row>
    <row r="8345" spans="2:8">
      <c r="B8345" s="834" t="str">
        <f t="shared" si="339"/>
        <v>|||</v>
      </c>
      <c r="H8345" s="835">
        <f t="shared" si="340"/>
        <v>31</v>
      </c>
    </row>
    <row r="8346" spans="2:8">
      <c r="B8346" s="834" t="str">
        <f t="shared" si="339"/>
        <v>|||</v>
      </c>
      <c r="H8346" s="835">
        <f t="shared" si="340"/>
        <v>31</v>
      </c>
    </row>
    <row r="8347" spans="2:8">
      <c r="B8347" s="834" t="str">
        <f t="shared" si="339"/>
        <v>|||</v>
      </c>
      <c r="H8347" s="835">
        <f t="shared" si="340"/>
        <v>31</v>
      </c>
    </row>
    <row r="8348" spans="2:8">
      <c r="B8348" s="834" t="str">
        <f t="shared" si="339"/>
        <v>|||</v>
      </c>
      <c r="H8348" s="835">
        <f t="shared" si="340"/>
        <v>31</v>
      </c>
    </row>
    <row r="8349" spans="2:8">
      <c r="B8349" s="834" t="str">
        <f t="shared" si="339"/>
        <v>|||</v>
      </c>
      <c r="H8349" s="835">
        <f t="shared" si="340"/>
        <v>31</v>
      </c>
    </row>
    <row r="8350" spans="2:8">
      <c r="B8350" s="834" t="str">
        <f t="shared" si="339"/>
        <v>|||</v>
      </c>
      <c r="H8350" s="835">
        <f t="shared" si="340"/>
        <v>31</v>
      </c>
    </row>
    <row r="8351" spans="2:8">
      <c r="B8351" s="834" t="str">
        <f t="shared" si="339"/>
        <v>|||</v>
      </c>
      <c r="H8351" s="835">
        <f t="shared" si="340"/>
        <v>31</v>
      </c>
    </row>
    <row r="8352" spans="2:8">
      <c r="B8352" s="834" t="str">
        <f t="shared" si="339"/>
        <v>|||</v>
      </c>
      <c r="H8352" s="835">
        <f t="shared" si="340"/>
        <v>31</v>
      </c>
    </row>
    <row r="8353" spans="2:8">
      <c r="B8353" s="834" t="str">
        <f t="shared" si="339"/>
        <v>|||</v>
      </c>
      <c r="H8353" s="835">
        <f t="shared" si="340"/>
        <v>31</v>
      </c>
    </row>
    <row r="8354" spans="2:8">
      <c r="B8354" s="834" t="str">
        <f t="shared" si="339"/>
        <v>|||</v>
      </c>
      <c r="H8354" s="835">
        <f t="shared" si="340"/>
        <v>31</v>
      </c>
    </row>
    <row r="8355" spans="2:8">
      <c r="B8355" s="834" t="str">
        <f t="shared" si="339"/>
        <v>|||</v>
      </c>
      <c r="H8355" s="835">
        <f t="shared" si="340"/>
        <v>31</v>
      </c>
    </row>
    <row r="8356" spans="2:8">
      <c r="B8356" s="834" t="str">
        <f t="shared" si="339"/>
        <v>|||</v>
      </c>
      <c r="H8356" s="835">
        <f t="shared" si="340"/>
        <v>31</v>
      </c>
    </row>
    <row r="8357" spans="2:8">
      <c r="B8357" s="834" t="str">
        <f t="shared" si="339"/>
        <v>|||</v>
      </c>
      <c r="H8357" s="835">
        <f t="shared" si="340"/>
        <v>31</v>
      </c>
    </row>
    <row r="8358" spans="2:8">
      <c r="B8358" s="834" t="str">
        <f t="shared" si="339"/>
        <v>|||</v>
      </c>
      <c r="H8358" s="835">
        <f t="shared" si="340"/>
        <v>31</v>
      </c>
    </row>
    <row r="8359" spans="2:8">
      <c r="B8359" s="834" t="str">
        <f t="shared" si="339"/>
        <v>|||</v>
      </c>
      <c r="H8359" s="835">
        <f t="shared" si="340"/>
        <v>31</v>
      </c>
    </row>
    <row r="8360" spans="2:8">
      <c r="B8360" s="834" t="str">
        <f t="shared" si="339"/>
        <v>|||</v>
      </c>
      <c r="H8360" s="835">
        <f t="shared" si="340"/>
        <v>31</v>
      </c>
    </row>
    <row r="8361" spans="2:8">
      <c r="B8361" s="834" t="str">
        <f t="shared" si="339"/>
        <v>|||</v>
      </c>
      <c r="H8361" s="835">
        <f t="shared" si="340"/>
        <v>31</v>
      </c>
    </row>
    <row r="8362" spans="2:8">
      <c r="B8362" s="834" t="str">
        <f t="shared" si="339"/>
        <v>|||</v>
      </c>
      <c r="H8362" s="835">
        <f t="shared" si="340"/>
        <v>31</v>
      </c>
    </row>
    <row r="8363" spans="2:8">
      <c r="B8363" s="834" t="str">
        <f t="shared" si="339"/>
        <v>|||</v>
      </c>
      <c r="H8363" s="835">
        <f t="shared" si="340"/>
        <v>31</v>
      </c>
    </row>
    <row r="8364" spans="2:8">
      <c r="B8364" s="834" t="str">
        <f t="shared" si="339"/>
        <v>|||</v>
      </c>
      <c r="H8364" s="835">
        <f t="shared" si="340"/>
        <v>31</v>
      </c>
    </row>
    <row r="8365" spans="2:8">
      <c r="B8365" s="834" t="str">
        <f t="shared" si="339"/>
        <v>|||</v>
      </c>
      <c r="H8365" s="835">
        <f t="shared" si="340"/>
        <v>31</v>
      </c>
    </row>
    <row r="8366" spans="2:8">
      <c r="B8366" s="834" t="str">
        <f t="shared" si="339"/>
        <v>|||</v>
      </c>
      <c r="H8366" s="835">
        <f t="shared" si="340"/>
        <v>31</v>
      </c>
    </row>
    <row r="8367" spans="2:8">
      <c r="B8367" s="834" t="str">
        <f t="shared" si="339"/>
        <v>|||</v>
      </c>
      <c r="H8367" s="835">
        <f t="shared" si="340"/>
        <v>31</v>
      </c>
    </row>
    <row r="8368" spans="2:8">
      <c r="B8368" s="834" t="str">
        <f t="shared" si="339"/>
        <v>|||</v>
      </c>
      <c r="H8368" s="835">
        <f t="shared" si="340"/>
        <v>31</v>
      </c>
    </row>
    <row r="8369" spans="2:8">
      <c r="B8369" s="834" t="str">
        <f t="shared" si="339"/>
        <v>|||</v>
      </c>
      <c r="H8369" s="835">
        <f t="shared" si="340"/>
        <v>31</v>
      </c>
    </row>
    <row r="8370" spans="2:8">
      <c r="B8370" s="834" t="str">
        <f t="shared" si="339"/>
        <v>|||</v>
      </c>
      <c r="H8370" s="835">
        <f t="shared" si="340"/>
        <v>31</v>
      </c>
    </row>
    <row r="8371" spans="2:8">
      <c r="B8371" s="834" t="str">
        <f t="shared" si="339"/>
        <v>|||</v>
      </c>
      <c r="H8371" s="835">
        <f t="shared" si="340"/>
        <v>31</v>
      </c>
    </row>
    <row r="8372" spans="2:8">
      <c r="B8372" s="834" t="str">
        <f t="shared" si="339"/>
        <v>|||</v>
      </c>
      <c r="H8372" s="835">
        <f t="shared" si="340"/>
        <v>31</v>
      </c>
    </row>
    <row r="8373" spans="2:8">
      <c r="B8373" s="834" t="str">
        <f t="shared" si="339"/>
        <v>|||</v>
      </c>
      <c r="H8373" s="835">
        <f t="shared" si="340"/>
        <v>31</v>
      </c>
    </row>
    <row r="8374" spans="2:8">
      <c r="B8374" s="834" t="str">
        <f t="shared" si="339"/>
        <v>|||</v>
      </c>
      <c r="H8374" s="835">
        <f t="shared" si="340"/>
        <v>31</v>
      </c>
    </row>
    <row r="8375" spans="2:8">
      <c r="B8375" s="834" t="str">
        <f t="shared" si="339"/>
        <v>|||</v>
      </c>
      <c r="H8375" s="835">
        <f t="shared" si="340"/>
        <v>31</v>
      </c>
    </row>
    <row r="8376" spans="2:8">
      <c r="B8376" s="834" t="str">
        <f t="shared" si="339"/>
        <v>|||</v>
      </c>
      <c r="H8376" s="835">
        <f t="shared" si="340"/>
        <v>31</v>
      </c>
    </row>
    <row r="8377" spans="2:8">
      <c r="B8377" s="834" t="str">
        <f t="shared" si="339"/>
        <v>|||</v>
      </c>
      <c r="H8377" s="835">
        <f t="shared" si="340"/>
        <v>31</v>
      </c>
    </row>
    <row r="8378" spans="2:8">
      <c r="B8378" s="834" t="str">
        <f t="shared" si="339"/>
        <v>|||</v>
      </c>
      <c r="H8378" s="835">
        <f t="shared" si="340"/>
        <v>31</v>
      </c>
    </row>
    <row r="8379" spans="2:8">
      <c r="B8379" s="834" t="str">
        <f t="shared" si="339"/>
        <v>|||</v>
      </c>
      <c r="H8379" s="835">
        <f t="shared" si="340"/>
        <v>31</v>
      </c>
    </row>
    <row r="8380" spans="2:8">
      <c r="B8380" s="834" t="str">
        <f t="shared" si="339"/>
        <v>|||</v>
      </c>
      <c r="H8380" s="835">
        <f t="shared" si="340"/>
        <v>31</v>
      </c>
    </row>
    <row r="8381" spans="2:8">
      <c r="B8381" s="834" t="str">
        <f t="shared" si="339"/>
        <v>|||</v>
      </c>
      <c r="H8381" s="835">
        <f t="shared" si="340"/>
        <v>31</v>
      </c>
    </row>
    <row r="8382" spans="2:8">
      <c r="B8382" s="834" t="str">
        <f t="shared" si="339"/>
        <v>|||</v>
      </c>
      <c r="H8382" s="835">
        <f t="shared" si="340"/>
        <v>31</v>
      </c>
    </row>
    <row r="8383" spans="2:8">
      <c r="B8383" s="834" t="str">
        <f t="shared" si="339"/>
        <v>|||</v>
      </c>
      <c r="H8383" s="835">
        <f t="shared" si="340"/>
        <v>31</v>
      </c>
    </row>
    <row r="8384" spans="2:8">
      <c r="B8384" s="834" t="str">
        <f t="shared" si="339"/>
        <v>|||</v>
      </c>
      <c r="H8384" s="835">
        <f t="shared" si="340"/>
        <v>31</v>
      </c>
    </row>
    <row r="8385" spans="2:8">
      <c r="B8385" s="834" t="str">
        <f t="shared" si="339"/>
        <v>|||</v>
      </c>
      <c r="H8385" s="835">
        <f t="shared" si="340"/>
        <v>31</v>
      </c>
    </row>
    <row r="8386" spans="2:8">
      <c r="B8386" s="834" t="str">
        <f t="shared" si="339"/>
        <v>|||</v>
      </c>
      <c r="H8386" s="835">
        <f t="shared" si="340"/>
        <v>31</v>
      </c>
    </row>
    <row r="8387" spans="2:8">
      <c r="B8387" s="834" t="str">
        <f t="shared" ref="B8387:B8450" si="341">C8387&amp;"|"&amp;D8387&amp;"|"&amp;E8387&amp;"|"&amp;F8387</f>
        <v>|||</v>
      </c>
      <c r="H8387" s="835">
        <f t="shared" si="340"/>
        <v>31</v>
      </c>
    </row>
    <row r="8388" spans="2:8">
      <c r="B8388" s="834" t="str">
        <f t="shared" si="341"/>
        <v>|||</v>
      </c>
      <c r="H8388" s="835">
        <f t="shared" ref="H8388:H8451" si="342">EOMONTH(L8388,0)</f>
        <v>31</v>
      </c>
    </row>
    <row r="8389" spans="2:8">
      <c r="B8389" s="834" t="str">
        <f t="shared" si="341"/>
        <v>|||</v>
      </c>
      <c r="H8389" s="835">
        <f t="shared" si="342"/>
        <v>31</v>
      </c>
    </row>
    <row r="8390" spans="2:8">
      <c r="B8390" s="834" t="str">
        <f t="shared" si="341"/>
        <v>|||</v>
      </c>
      <c r="H8390" s="835">
        <f t="shared" si="342"/>
        <v>31</v>
      </c>
    </row>
    <row r="8391" spans="2:8">
      <c r="B8391" s="834" t="str">
        <f t="shared" si="341"/>
        <v>|||</v>
      </c>
      <c r="H8391" s="835">
        <f t="shared" si="342"/>
        <v>31</v>
      </c>
    </row>
    <row r="8392" spans="2:8">
      <c r="B8392" s="834" t="str">
        <f t="shared" si="341"/>
        <v>|||</v>
      </c>
      <c r="H8392" s="835">
        <f t="shared" si="342"/>
        <v>31</v>
      </c>
    </row>
    <row r="8393" spans="2:8">
      <c r="B8393" s="834" t="str">
        <f t="shared" si="341"/>
        <v>|||</v>
      </c>
      <c r="H8393" s="835">
        <f t="shared" si="342"/>
        <v>31</v>
      </c>
    </row>
    <row r="8394" spans="2:8">
      <c r="B8394" s="834" t="str">
        <f t="shared" si="341"/>
        <v>|||</v>
      </c>
      <c r="H8394" s="835">
        <f t="shared" si="342"/>
        <v>31</v>
      </c>
    </row>
    <row r="8395" spans="2:8">
      <c r="B8395" s="834" t="str">
        <f t="shared" si="341"/>
        <v>|||</v>
      </c>
      <c r="H8395" s="835">
        <f t="shared" si="342"/>
        <v>31</v>
      </c>
    </row>
    <row r="8396" spans="2:8">
      <c r="B8396" s="834" t="str">
        <f t="shared" si="341"/>
        <v>|||</v>
      </c>
      <c r="H8396" s="835">
        <f t="shared" si="342"/>
        <v>31</v>
      </c>
    </row>
    <row r="8397" spans="2:8">
      <c r="B8397" s="834" t="str">
        <f t="shared" si="341"/>
        <v>|||</v>
      </c>
      <c r="H8397" s="835">
        <f t="shared" si="342"/>
        <v>31</v>
      </c>
    </row>
    <row r="8398" spans="2:8">
      <c r="B8398" s="834" t="str">
        <f t="shared" si="341"/>
        <v>|||</v>
      </c>
      <c r="H8398" s="835">
        <f t="shared" si="342"/>
        <v>31</v>
      </c>
    </row>
    <row r="8399" spans="2:8">
      <c r="B8399" s="834" t="str">
        <f t="shared" si="341"/>
        <v>|||</v>
      </c>
      <c r="H8399" s="835">
        <f t="shared" si="342"/>
        <v>31</v>
      </c>
    </row>
    <row r="8400" spans="2:8">
      <c r="B8400" s="834" t="str">
        <f t="shared" si="341"/>
        <v>|||</v>
      </c>
      <c r="H8400" s="835">
        <f t="shared" si="342"/>
        <v>31</v>
      </c>
    </row>
    <row r="8401" spans="2:8">
      <c r="B8401" s="834" t="str">
        <f t="shared" si="341"/>
        <v>|||</v>
      </c>
      <c r="H8401" s="835">
        <f t="shared" si="342"/>
        <v>31</v>
      </c>
    </row>
    <row r="8402" spans="2:8">
      <c r="B8402" s="834" t="str">
        <f t="shared" si="341"/>
        <v>|||</v>
      </c>
      <c r="H8402" s="835">
        <f t="shared" si="342"/>
        <v>31</v>
      </c>
    </row>
    <row r="8403" spans="2:8">
      <c r="B8403" s="834" t="str">
        <f t="shared" si="341"/>
        <v>|||</v>
      </c>
      <c r="H8403" s="835">
        <f t="shared" si="342"/>
        <v>31</v>
      </c>
    </row>
    <row r="8404" spans="2:8">
      <c r="B8404" s="834" t="str">
        <f t="shared" si="341"/>
        <v>|||</v>
      </c>
      <c r="H8404" s="835">
        <f t="shared" si="342"/>
        <v>31</v>
      </c>
    </row>
    <row r="8405" spans="2:8">
      <c r="B8405" s="834" t="str">
        <f t="shared" si="341"/>
        <v>|||</v>
      </c>
      <c r="H8405" s="835">
        <f t="shared" si="342"/>
        <v>31</v>
      </c>
    </row>
    <row r="8406" spans="2:8">
      <c r="B8406" s="834" t="str">
        <f t="shared" si="341"/>
        <v>|||</v>
      </c>
      <c r="H8406" s="835">
        <f t="shared" si="342"/>
        <v>31</v>
      </c>
    </row>
    <row r="8407" spans="2:8">
      <c r="B8407" s="834" t="str">
        <f t="shared" si="341"/>
        <v>|||</v>
      </c>
      <c r="H8407" s="835">
        <f t="shared" si="342"/>
        <v>31</v>
      </c>
    </row>
    <row r="8408" spans="2:8">
      <c r="B8408" s="834" t="str">
        <f t="shared" si="341"/>
        <v>|||</v>
      </c>
      <c r="H8408" s="835">
        <f t="shared" si="342"/>
        <v>31</v>
      </c>
    </row>
    <row r="8409" spans="2:8">
      <c r="B8409" s="834" t="str">
        <f t="shared" si="341"/>
        <v>|||</v>
      </c>
      <c r="H8409" s="835">
        <f t="shared" si="342"/>
        <v>31</v>
      </c>
    </row>
    <row r="8410" spans="2:8">
      <c r="B8410" s="834" t="str">
        <f t="shared" si="341"/>
        <v>|||</v>
      </c>
      <c r="H8410" s="835">
        <f t="shared" si="342"/>
        <v>31</v>
      </c>
    </row>
    <row r="8411" spans="2:8">
      <c r="B8411" s="834" t="str">
        <f t="shared" si="341"/>
        <v>|||</v>
      </c>
      <c r="H8411" s="835">
        <f t="shared" si="342"/>
        <v>31</v>
      </c>
    </row>
    <row r="8412" spans="2:8">
      <c r="B8412" s="834" t="str">
        <f t="shared" si="341"/>
        <v>|||</v>
      </c>
      <c r="H8412" s="835">
        <f t="shared" si="342"/>
        <v>31</v>
      </c>
    </row>
    <row r="8413" spans="2:8">
      <c r="B8413" s="834" t="str">
        <f t="shared" si="341"/>
        <v>|||</v>
      </c>
      <c r="H8413" s="835">
        <f t="shared" si="342"/>
        <v>31</v>
      </c>
    </row>
    <row r="8414" spans="2:8">
      <c r="B8414" s="834" t="str">
        <f t="shared" si="341"/>
        <v>|||</v>
      </c>
      <c r="H8414" s="835">
        <f t="shared" si="342"/>
        <v>31</v>
      </c>
    </row>
    <row r="8415" spans="2:8">
      <c r="B8415" s="834" t="str">
        <f t="shared" si="341"/>
        <v>|||</v>
      </c>
      <c r="H8415" s="835">
        <f t="shared" si="342"/>
        <v>31</v>
      </c>
    </row>
    <row r="8416" spans="2:8">
      <c r="B8416" s="834" t="str">
        <f t="shared" si="341"/>
        <v>|||</v>
      </c>
      <c r="H8416" s="835">
        <f t="shared" si="342"/>
        <v>31</v>
      </c>
    </row>
    <row r="8417" spans="2:8">
      <c r="B8417" s="834" t="str">
        <f t="shared" si="341"/>
        <v>|||</v>
      </c>
      <c r="H8417" s="835">
        <f t="shared" si="342"/>
        <v>31</v>
      </c>
    </row>
    <row r="8418" spans="2:8">
      <c r="B8418" s="834" t="str">
        <f t="shared" si="341"/>
        <v>|||</v>
      </c>
      <c r="H8418" s="835">
        <f t="shared" si="342"/>
        <v>31</v>
      </c>
    </row>
    <row r="8419" spans="2:8">
      <c r="B8419" s="834" t="str">
        <f t="shared" si="341"/>
        <v>|||</v>
      </c>
      <c r="H8419" s="835">
        <f t="shared" si="342"/>
        <v>31</v>
      </c>
    </row>
    <row r="8420" spans="2:8">
      <c r="B8420" s="834" t="str">
        <f t="shared" si="341"/>
        <v>|||</v>
      </c>
      <c r="H8420" s="835">
        <f t="shared" si="342"/>
        <v>31</v>
      </c>
    </row>
    <row r="8421" spans="2:8">
      <c r="B8421" s="834" t="str">
        <f t="shared" si="341"/>
        <v>|||</v>
      </c>
      <c r="H8421" s="835">
        <f t="shared" si="342"/>
        <v>31</v>
      </c>
    </row>
    <row r="8422" spans="2:8">
      <c r="B8422" s="834" t="str">
        <f t="shared" si="341"/>
        <v>|||</v>
      </c>
      <c r="H8422" s="835">
        <f t="shared" si="342"/>
        <v>31</v>
      </c>
    </row>
    <row r="8423" spans="2:8">
      <c r="B8423" s="834" t="str">
        <f t="shared" si="341"/>
        <v>|||</v>
      </c>
      <c r="H8423" s="835">
        <f t="shared" si="342"/>
        <v>31</v>
      </c>
    </row>
    <row r="8424" spans="2:8">
      <c r="B8424" s="834" t="str">
        <f t="shared" si="341"/>
        <v>|||</v>
      </c>
      <c r="H8424" s="835">
        <f t="shared" si="342"/>
        <v>31</v>
      </c>
    </row>
    <row r="8425" spans="2:8">
      <c r="B8425" s="834" t="str">
        <f t="shared" si="341"/>
        <v>|||</v>
      </c>
      <c r="H8425" s="835">
        <f t="shared" si="342"/>
        <v>31</v>
      </c>
    </row>
    <row r="8426" spans="2:8">
      <c r="B8426" s="834" t="str">
        <f t="shared" si="341"/>
        <v>|||</v>
      </c>
      <c r="H8426" s="835">
        <f t="shared" si="342"/>
        <v>31</v>
      </c>
    </row>
    <row r="8427" spans="2:8">
      <c r="B8427" s="834" t="str">
        <f t="shared" si="341"/>
        <v>|||</v>
      </c>
      <c r="H8427" s="835">
        <f t="shared" si="342"/>
        <v>31</v>
      </c>
    </row>
    <row r="8428" spans="2:8">
      <c r="B8428" s="834" t="str">
        <f t="shared" si="341"/>
        <v>|||</v>
      </c>
      <c r="H8428" s="835">
        <f t="shared" si="342"/>
        <v>31</v>
      </c>
    </row>
    <row r="8429" spans="2:8">
      <c r="B8429" s="834" t="str">
        <f t="shared" si="341"/>
        <v>|||</v>
      </c>
      <c r="H8429" s="835">
        <f t="shared" si="342"/>
        <v>31</v>
      </c>
    </row>
    <row r="8430" spans="2:8">
      <c r="B8430" s="834" t="str">
        <f t="shared" si="341"/>
        <v>|||</v>
      </c>
      <c r="H8430" s="835">
        <f t="shared" si="342"/>
        <v>31</v>
      </c>
    </row>
    <row r="8431" spans="2:8">
      <c r="B8431" s="834" t="str">
        <f t="shared" si="341"/>
        <v>|||</v>
      </c>
      <c r="H8431" s="835">
        <f t="shared" si="342"/>
        <v>31</v>
      </c>
    </row>
    <row r="8432" spans="2:8">
      <c r="B8432" s="834" t="str">
        <f t="shared" si="341"/>
        <v>|||</v>
      </c>
      <c r="H8432" s="835">
        <f t="shared" si="342"/>
        <v>31</v>
      </c>
    </row>
    <row r="8433" spans="2:8">
      <c r="B8433" s="834" t="str">
        <f t="shared" si="341"/>
        <v>|||</v>
      </c>
      <c r="H8433" s="835">
        <f t="shared" si="342"/>
        <v>31</v>
      </c>
    </row>
    <row r="8434" spans="2:8">
      <c r="B8434" s="834" t="str">
        <f t="shared" si="341"/>
        <v>|||</v>
      </c>
      <c r="H8434" s="835">
        <f t="shared" si="342"/>
        <v>31</v>
      </c>
    </row>
    <row r="8435" spans="2:8">
      <c r="B8435" s="834" t="str">
        <f t="shared" si="341"/>
        <v>|||</v>
      </c>
      <c r="H8435" s="835">
        <f t="shared" si="342"/>
        <v>31</v>
      </c>
    </row>
    <row r="8436" spans="2:8">
      <c r="B8436" s="834" t="str">
        <f t="shared" si="341"/>
        <v>|||</v>
      </c>
      <c r="H8436" s="835">
        <f t="shared" si="342"/>
        <v>31</v>
      </c>
    </row>
    <row r="8437" spans="2:8">
      <c r="B8437" s="834" t="str">
        <f t="shared" si="341"/>
        <v>|||</v>
      </c>
      <c r="H8437" s="835">
        <f t="shared" si="342"/>
        <v>31</v>
      </c>
    </row>
    <row r="8438" spans="2:8">
      <c r="B8438" s="834" t="str">
        <f t="shared" si="341"/>
        <v>|||</v>
      </c>
      <c r="H8438" s="835">
        <f t="shared" si="342"/>
        <v>31</v>
      </c>
    </row>
    <row r="8439" spans="2:8">
      <c r="B8439" s="834" t="str">
        <f t="shared" si="341"/>
        <v>|||</v>
      </c>
      <c r="H8439" s="835">
        <f t="shared" si="342"/>
        <v>31</v>
      </c>
    </row>
    <row r="8440" spans="2:8">
      <c r="B8440" s="834" t="str">
        <f t="shared" si="341"/>
        <v>|||</v>
      </c>
      <c r="H8440" s="835">
        <f t="shared" si="342"/>
        <v>31</v>
      </c>
    </row>
    <row r="8441" spans="2:8">
      <c r="B8441" s="834" t="str">
        <f t="shared" si="341"/>
        <v>|||</v>
      </c>
      <c r="H8441" s="835">
        <f t="shared" si="342"/>
        <v>31</v>
      </c>
    </row>
    <row r="8442" spans="2:8">
      <c r="B8442" s="834" t="str">
        <f t="shared" si="341"/>
        <v>|||</v>
      </c>
      <c r="H8442" s="835">
        <f t="shared" si="342"/>
        <v>31</v>
      </c>
    </row>
    <row r="8443" spans="2:8">
      <c r="B8443" s="834" t="str">
        <f t="shared" si="341"/>
        <v>|||</v>
      </c>
      <c r="H8443" s="835">
        <f t="shared" si="342"/>
        <v>31</v>
      </c>
    </row>
    <row r="8444" spans="2:8">
      <c r="B8444" s="834" t="str">
        <f t="shared" si="341"/>
        <v>|||</v>
      </c>
      <c r="H8444" s="835">
        <f t="shared" si="342"/>
        <v>31</v>
      </c>
    </row>
    <row r="8445" spans="2:8">
      <c r="B8445" s="834" t="str">
        <f t="shared" si="341"/>
        <v>|||</v>
      </c>
      <c r="H8445" s="835">
        <f t="shared" si="342"/>
        <v>31</v>
      </c>
    </row>
    <row r="8446" spans="2:8">
      <c r="B8446" s="834" t="str">
        <f t="shared" si="341"/>
        <v>|||</v>
      </c>
      <c r="H8446" s="835">
        <f t="shared" si="342"/>
        <v>31</v>
      </c>
    </row>
    <row r="8447" spans="2:8">
      <c r="B8447" s="834" t="str">
        <f t="shared" si="341"/>
        <v>|||</v>
      </c>
      <c r="H8447" s="835">
        <f t="shared" si="342"/>
        <v>31</v>
      </c>
    </row>
    <row r="8448" spans="2:8">
      <c r="B8448" s="834" t="str">
        <f t="shared" si="341"/>
        <v>|||</v>
      </c>
      <c r="H8448" s="835">
        <f t="shared" si="342"/>
        <v>31</v>
      </c>
    </row>
    <row r="8449" spans="2:8">
      <c r="B8449" s="834" t="str">
        <f t="shared" si="341"/>
        <v>|||</v>
      </c>
      <c r="H8449" s="835">
        <f t="shared" si="342"/>
        <v>31</v>
      </c>
    </row>
    <row r="8450" spans="2:8">
      <c r="B8450" s="834" t="str">
        <f t="shared" si="341"/>
        <v>|||</v>
      </c>
      <c r="H8450" s="835">
        <f t="shared" si="342"/>
        <v>31</v>
      </c>
    </row>
    <row r="8451" spans="2:8">
      <c r="B8451" s="834" t="str">
        <f t="shared" ref="B8451:B8514" si="343">C8451&amp;"|"&amp;D8451&amp;"|"&amp;E8451&amp;"|"&amp;F8451</f>
        <v>|||</v>
      </c>
      <c r="H8451" s="835">
        <f t="shared" si="342"/>
        <v>31</v>
      </c>
    </row>
    <row r="8452" spans="2:8">
      <c r="B8452" s="834" t="str">
        <f t="shared" si="343"/>
        <v>|||</v>
      </c>
      <c r="H8452" s="835">
        <f t="shared" ref="H8452:H8515" si="344">EOMONTH(L8452,0)</f>
        <v>31</v>
      </c>
    </row>
    <row r="8453" spans="2:8">
      <c r="B8453" s="834" t="str">
        <f t="shared" si="343"/>
        <v>|||</v>
      </c>
      <c r="H8453" s="835">
        <f t="shared" si="344"/>
        <v>31</v>
      </c>
    </row>
    <row r="8454" spans="2:8">
      <c r="B8454" s="834" t="str">
        <f t="shared" si="343"/>
        <v>|||</v>
      </c>
      <c r="H8454" s="835">
        <f t="shared" si="344"/>
        <v>31</v>
      </c>
    </row>
    <row r="8455" spans="2:8">
      <c r="B8455" s="834" t="str">
        <f t="shared" si="343"/>
        <v>|||</v>
      </c>
      <c r="H8455" s="835">
        <f t="shared" si="344"/>
        <v>31</v>
      </c>
    </row>
    <row r="8456" spans="2:8">
      <c r="B8456" s="834" t="str">
        <f t="shared" si="343"/>
        <v>|||</v>
      </c>
      <c r="H8456" s="835">
        <f t="shared" si="344"/>
        <v>31</v>
      </c>
    </row>
    <row r="8457" spans="2:8">
      <c r="B8457" s="834" t="str">
        <f t="shared" si="343"/>
        <v>|||</v>
      </c>
      <c r="H8457" s="835">
        <f t="shared" si="344"/>
        <v>31</v>
      </c>
    </row>
    <row r="8458" spans="2:8">
      <c r="B8458" s="834" t="str">
        <f t="shared" si="343"/>
        <v>|||</v>
      </c>
      <c r="H8458" s="835">
        <f t="shared" si="344"/>
        <v>31</v>
      </c>
    </row>
    <row r="8459" spans="2:8">
      <c r="B8459" s="834" t="str">
        <f t="shared" si="343"/>
        <v>|||</v>
      </c>
      <c r="H8459" s="835">
        <f t="shared" si="344"/>
        <v>31</v>
      </c>
    </row>
    <row r="8460" spans="2:8">
      <c r="B8460" s="834" t="str">
        <f t="shared" si="343"/>
        <v>|||</v>
      </c>
      <c r="H8460" s="835">
        <f t="shared" si="344"/>
        <v>31</v>
      </c>
    </row>
    <row r="8461" spans="2:8">
      <c r="B8461" s="834" t="str">
        <f t="shared" si="343"/>
        <v>|||</v>
      </c>
      <c r="H8461" s="835">
        <f t="shared" si="344"/>
        <v>31</v>
      </c>
    </row>
    <row r="8462" spans="2:8">
      <c r="B8462" s="834" t="str">
        <f t="shared" si="343"/>
        <v>|||</v>
      </c>
      <c r="H8462" s="835">
        <f t="shared" si="344"/>
        <v>31</v>
      </c>
    </row>
    <row r="8463" spans="2:8">
      <c r="B8463" s="834" t="str">
        <f t="shared" si="343"/>
        <v>|||</v>
      </c>
      <c r="H8463" s="835">
        <f t="shared" si="344"/>
        <v>31</v>
      </c>
    </row>
    <row r="8464" spans="2:8">
      <c r="B8464" s="834" t="str">
        <f t="shared" si="343"/>
        <v>|||</v>
      </c>
      <c r="H8464" s="835">
        <f t="shared" si="344"/>
        <v>31</v>
      </c>
    </row>
    <row r="8465" spans="2:8">
      <c r="B8465" s="834" t="str">
        <f t="shared" si="343"/>
        <v>|||</v>
      </c>
      <c r="H8465" s="835">
        <f t="shared" si="344"/>
        <v>31</v>
      </c>
    </row>
    <row r="8466" spans="2:8">
      <c r="B8466" s="834" t="str">
        <f t="shared" si="343"/>
        <v>|||</v>
      </c>
      <c r="H8466" s="835">
        <f t="shared" si="344"/>
        <v>31</v>
      </c>
    </row>
    <row r="8467" spans="2:8">
      <c r="B8467" s="834" t="str">
        <f t="shared" si="343"/>
        <v>|||</v>
      </c>
      <c r="H8467" s="835">
        <f t="shared" si="344"/>
        <v>31</v>
      </c>
    </row>
    <row r="8468" spans="2:8">
      <c r="B8468" s="834" t="str">
        <f t="shared" si="343"/>
        <v>|||</v>
      </c>
      <c r="H8468" s="835">
        <f t="shared" si="344"/>
        <v>31</v>
      </c>
    </row>
    <row r="8469" spans="2:8">
      <c r="B8469" s="834" t="str">
        <f t="shared" si="343"/>
        <v>|||</v>
      </c>
      <c r="H8469" s="835">
        <f t="shared" si="344"/>
        <v>31</v>
      </c>
    </row>
    <row r="8470" spans="2:8">
      <c r="B8470" s="834" t="str">
        <f t="shared" si="343"/>
        <v>|||</v>
      </c>
      <c r="H8470" s="835">
        <f t="shared" si="344"/>
        <v>31</v>
      </c>
    </row>
    <row r="8471" spans="2:8">
      <c r="B8471" s="834" t="str">
        <f t="shared" si="343"/>
        <v>|||</v>
      </c>
      <c r="H8471" s="835">
        <f t="shared" si="344"/>
        <v>31</v>
      </c>
    </row>
    <row r="8472" spans="2:8">
      <c r="B8472" s="834" t="str">
        <f t="shared" si="343"/>
        <v>|||</v>
      </c>
      <c r="H8472" s="835">
        <f t="shared" si="344"/>
        <v>31</v>
      </c>
    </row>
    <row r="8473" spans="2:8">
      <c r="B8473" s="834" t="str">
        <f t="shared" si="343"/>
        <v>|||</v>
      </c>
      <c r="H8473" s="835">
        <f t="shared" si="344"/>
        <v>31</v>
      </c>
    </row>
    <row r="8474" spans="2:8">
      <c r="B8474" s="834" t="str">
        <f t="shared" si="343"/>
        <v>|||</v>
      </c>
      <c r="H8474" s="835">
        <f t="shared" si="344"/>
        <v>31</v>
      </c>
    </row>
    <row r="8475" spans="2:8">
      <c r="B8475" s="834" t="str">
        <f t="shared" si="343"/>
        <v>|||</v>
      </c>
      <c r="H8475" s="835">
        <f t="shared" si="344"/>
        <v>31</v>
      </c>
    </row>
    <row r="8476" spans="2:8">
      <c r="B8476" s="834" t="str">
        <f t="shared" si="343"/>
        <v>|||</v>
      </c>
      <c r="H8476" s="835">
        <f t="shared" si="344"/>
        <v>31</v>
      </c>
    </row>
    <row r="8477" spans="2:8">
      <c r="B8477" s="834" t="str">
        <f t="shared" si="343"/>
        <v>|||</v>
      </c>
      <c r="H8477" s="835">
        <f t="shared" si="344"/>
        <v>31</v>
      </c>
    </row>
    <row r="8478" spans="2:8">
      <c r="B8478" s="834" t="str">
        <f t="shared" si="343"/>
        <v>|||</v>
      </c>
      <c r="H8478" s="835">
        <f t="shared" si="344"/>
        <v>31</v>
      </c>
    </row>
    <row r="8479" spans="2:8">
      <c r="B8479" s="834" t="str">
        <f t="shared" si="343"/>
        <v>|||</v>
      </c>
      <c r="H8479" s="835">
        <f t="shared" si="344"/>
        <v>31</v>
      </c>
    </row>
    <row r="8480" spans="2:8">
      <c r="B8480" s="834" t="str">
        <f t="shared" si="343"/>
        <v>|||</v>
      </c>
      <c r="H8480" s="835">
        <f t="shared" si="344"/>
        <v>31</v>
      </c>
    </row>
    <row r="8481" spans="2:8">
      <c r="B8481" s="834" t="str">
        <f t="shared" si="343"/>
        <v>|||</v>
      </c>
      <c r="H8481" s="835">
        <f t="shared" si="344"/>
        <v>31</v>
      </c>
    </row>
    <row r="8482" spans="2:8">
      <c r="B8482" s="834" t="str">
        <f t="shared" si="343"/>
        <v>|||</v>
      </c>
      <c r="H8482" s="835">
        <f t="shared" si="344"/>
        <v>31</v>
      </c>
    </row>
    <row r="8483" spans="2:8">
      <c r="B8483" s="834" t="str">
        <f t="shared" si="343"/>
        <v>|||</v>
      </c>
      <c r="H8483" s="835">
        <f t="shared" si="344"/>
        <v>31</v>
      </c>
    </row>
    <row r="8484" spans="2:8">
      <c r="B8484" s="834" t="str">
        <f t="shared" si="343"/>
        <v>|||</v>
      </c>
      <c r="H8484" s="835">
        <f t="shared" si="344"/>
        <v>31</v>
      </c>
    </row>
    <row r="8485" spans="2:8">
      <c r="B8485" s="834" t="str">
        <f t="shared" si="343"/>
        <v>|||</v>
      </c>
      <c r="H8485" s="835">
        <f t="shared" si="344"/>
        <v>31</v>
      </c>
    </row>
    <row r="8486" spans="2:8">
      <c r="B8486" s="834" t="str">
        <f t="shared" si="343"/>
        <v>|||</v>
      </c>
      <c r="H8486" s="835">
        <f t="shared" si="344"/>
        <v>31</v>
      </c>
    </row>
    <row r="8487" spans="2:8">
      <c r="B8487" s="834" t="str">
        <f t="shared" si="343"/>
        <v>|||</v>
      </c>
      <c r="H8487" s="835">
        <f t="shared" si="344"/>
        <v>31</v>
      </c>
    </row>
    <row r="8488" spans="2:8">
      <c r="B8488" s="834" t="str">
        <f t="shared" si="343"/>
        <v>|||</v>
      </c>
      <c r="H8488" s="835">
        <f t="shared" si="344"/>
        <v>31</v>
      </c>
    </row>
    <row r="8489" spans="2:8">
      <c r="B8489" s="834" t="str">
        <f t="shared" si="343"/>
        <v>|||</v>
      </c>
      <c r="H8489" s="835">
        <f t="shared" si="344"/>
        <v>31</v>
      </c>
    </row>
    <row r="8490" spans="2:8">
      <c r="B8490" s="834" t="str">
        <f t="shared" si="343"/>
        <v>|||</v>
      </c>
      <c r="H8490" s="835">
        <f t="shared" si="344"/>
        <v>31</v>
      </c>
    </row>
    <row r="8491" spans="2:8">
      <c r="B8491" s="834" t="str">
        <f t="shared" si="343"/>
        <v>|||</v>
      </c>
      <c r="H8491" s="835">
        <f t="shared" si="344"/>
        <v>31</v>
      </c>
    </row>
    <row r="8492" spans="2:8">
      <c r="B8492" s="834" t="str">
        <f t="shared" si="343"/>
        <v>|||</v>
      </c>
      <c r="H8492" s="835">
        <f t="shared" si="344"/>
        <v>31</v>
      </c>
    </row>
    <row r="8493" spans="2:8">
      <c r="B8493" s="834" t="str">
        <f t="shared" si="343"/>
        <v>|||</v>
      </c>
      <c r="H8493" s="835">
        <f t="shared" si="344"/>
        <v>31</v>
      </c>
    </row>
    <row r="8494" spans="2:8">
      <c r="B8494" s="834" t="str">
        <f t="shared" si="343"/>
        <v>|||</v>
      </c>
      <c r="H8494" s="835">
        <f t="shared" si="344"/>
        <v>31</v>
      </c>
    </row>
    <row r="8495" spans="2:8">
      <c r="B8495" s="834" t="str">
        <f t="shared" si="343"/>
        <v>|||</v>
      </c>
      <c r="H8495" s="835">
        <f t="shared" si="344"/>
        <v>31</v>
      </c>
    </row>
    <row r="8496" spans="2:8">
      <c r="B8496" s="834" t="str">
        <f t="shared" si="343"/>
        <v>|||</v>
      </c>
      <c r="H8496" s="835">
        <f t="shared" si="344"/>
        <v>31</v>
      </c>
    </row>
    <row r="8497" spans="2:8">
      <c r="B8497" s="834" t="str">
        <f t="shared" si="343"/>
        <v>|||</v>
      </c>
      <c r="H8497" s="835">
        <f t="shared" si="344"/>
        <v>31</v>
      </c>
    </row>
    <row r="8498" spans="2:8">
      <c r="B8498" s="834" t="str">
        <f t="shared" si="343"/>
        <v>|||</v>
      </c>
      <c r="H8498" s="835">
        <f t="shared" si="344"/>
        <v>31</v>
      </c>
    </row>
    <row r="8499" spans="2:8">
      <c r="B8499" s="834" t="str">
        <f t="shared" si="343"/>
        <v>|||</v>
      </c>
      <c r="H8499" s="835">
        <f t="shared" si="344"/>
        <v>31</v>
      </c>
    </row>
    <row r="8500" spans="2:8">
      <c r="B8500" s="834" t="str">
        <f t="shared" si="343"/>
        <v>|||</v>
      </c>
      <c r="H8500" s="835">
        <f t="shared" si="344"/>
        <v>31</v>
      </c>
    </row>
    <row r="8501" spans="2:8">
      <c r="B8501" s="834" t="str">
        <f t="shared" si="343"/>
        <v>|||</v>
      </c>
      <c r="H8501" s="835">
        <f t="shared" si="344"/>
        <v>31</v>
      </c>
    </row>
    <row r="8502" spans="2:8">
      <c r="B8502" s="834" t="str">
        <f t="shared" si="343"/>
        <v>|||</v>
      </c>
      <c r="H8502" s="835">
        <f t="shared" si="344"/>
        <v>31</v>
      </c>
    </row>
    <row r="8503" spans="2:8">
      <c r="B8503" s="834" t="str">
        <f t="shared" si="343"/>
        <v>|||</v>
      </c>
      <c r="H8503" s="835">
        <f t="shared" si="344"/>
        <v>31</v>
      </c>
    </row>
    <row r="8504" spans="2:8">
      <c r="B8504" s="834" t="str">
        <f t="shared" si="343"/>
        <v>|||</v>
      </c>
      <c r="H8504" s="835">
        <f t="shared" si="344"/>
        <v>31</v>
      </c>
    </row>
    <row r="8505" spans="2:8">
      <c r="B8505" s="834" t="str">
        <f t="shared" si="343"/>
        <v>|||</v>
      </c>
      <c r="H8505" s="835">
        <f t="shared" si="344"/>
        <v>31</v>
      </c>
    </row>
    <row r="8506" spans="2:8">
      <c r="B8506" s="834" t="str">
        <f t="shared" si="343"/>
        <v>|||</v>
      </c>
      <c r="H8506" s="835">
        <f t="shared" si="344"/>
        <v>31</v>
      </c>
    </row>
    <row r="8507" spans="2:8">
      <c r="B8507" s="834" t="str">
        <f t="shared" si="343"/>
        <v>|||</v>
      </c>
      <c r="H8507" s="835">
        <f t="shared" si="344"/>
        <v>31</v>
      </c>
    </row>
    <row r="8508" spans="2:8">
      <c r="B8508" s="834" t="str">
        <f t="shared" si="343"/>
        <v>|||</v>
      </c>
      <c r="H8508" s="835">
        <f t="shared" si="344"/>
        <v>31</v>
      </c>
    </row>
    <row r="8509" spans="2:8">
      <c r="B8509" s="834" t="str">
        <f t="shared" si="343"/>
        <v>|||</v>
      </c>
      <c r="H8509" s="835">
        <f t="shared" si="344"/>
        <v>31</v>
      </c>
    </row>
    <row r="8510" spans="2:8">
      <c r="B8510" s="834" t="str">
        <f t="shared" si="343"/>
        <v>|||</v>
      </c>
      <c r="H8510" s="835">
        <f t="shared" si="344"/>
        <v>31</v>
      </c>
    </row>
    <row r="8511" spans="2:8">
      <c r="B8511" s="834" t="str">
        <f t="shared" si="343"/>
        <v>|||</v>
      </c>
      <c r="H8511" s="835">
        <f t="shared" si="344"/>
        <v>31</v>
      </c>
    </row>
    <row r="8512" spans="2:8">
      <c r="B8512" s="834" t="str">
        <f t="shared" si="343"/>
        <v>|||</v>
      </c>
      <c r="H8512" s="835">
        <f t="shared" si="344"/>
        <v>31</v>
      </c>
    </row>
    <row r="8513" spans="2:8">
      <c r="B8513" s="834" t="str">
        <f t="shared" si="343"/>
        <v>|||</v>
      </c>
      <c r="H8513" s="835">
        <f t="shared" si="344"/>
        <v>31</v>
      </c>
    </row>
    <row r="8514" spans="2:8">
      <c r="B8514" s="834" t="str">
        <f t="shared" si="343"/>
        <v>|||</v>
      </c>
      <c r="H8514" s="835">
        <f t="shared" si="344"/>
        <v>31</v>
      </c>
    </row>
    <row r="8515" spans="2:8">
      <c r="B8515" s="834" t="str">
        <f t="shared" ref="B8515:B8578" si="345">C8515&amp;"|"&amp;D8515&amp;"|"&amp;E8515&amp;"|"&amp;F8515</f>
        <v>|||</v>
      </c>
      <c r="H8515" s="835">
        <f t="shared" si="344"/>
        <v>31</v>
      </c>
    </row>
    <row r="8516" spans="2:8">
      <c r="B8516" s="834" t="str">
        <f t="shared" si="345"/>
        <v>|||</v>
      </c>
      <c r="H8516" s="835">
        <f t="shared" ref="H8516:H8579" si="346">EOMONTH(L8516,0)</f>
        <v>31</v>
      </c>
    </row>
    <row r="8517" spans="2:8">
      <c r="B8517" s="834" t="str">
        <f t="shared" si="345"/>
        <v>|||</v>
      </c>
      <c r="H8517" s="835">
        <f t="shared" si="346"/>
        <v>31</v>
      </c>
    </row>
    <row r="8518" spans="2:8">
      <c r="B8518" s="834" t="str">
        <f t="shared" si="345"/>
        <v>|||</v>
      </c>
      <c r="H8518" s="835">
        <f t="shared" si="346"/>
        <v>31</v>
      </c>
    </row>
    <row r="8519" spans="2:8">
      <c r="B8519" s="834" t="str">
        <f t="shared" si="345"/>
        <v>|||</v>
      </c>
      <c r="H8519" s="835">
        <f t="shared" si="346"/>
        <v>31</v>
      </c>
    </row>
    <row r="8520" spans="2:8">
      <c r="B8520" s="834" t="str">
        <f t="shared" si="345"/>
        <v>|||</v>
      </c>
      <c r="H8520" s="835">
        <f t="shared" si="346"/>
        <v>31</v>
      </c>
    </row>
    <row r="8521" spans="2:8">
      <c r="B8521" s="834" t="str">
        <f t="shared" si="345"/>
        <v>|||</v>
      </c>
      <c r="H8521" s="835">
        <f t="shared" si="346"/>
        <v>31</v>
      </c>
    </row>
    <row r="8522" spans="2:8">
      <c r="B8522" s="834" t="str">
        <f t="shared" si="345"/>
        <v>|||</v>
      </c>
      <c r="H8522" s="835">
        <f t="shared" si="346"/>
        <v>31</v>
      </c>
    </row>
    <row r="8523" spans="2:8">
      <c r="B8523" s="834" t="str">
        <f t="shared" si="345"/>
        <v>|||</v>
      </c>
      <c r="H8523" s="835">
        <f t="shared" si="346"/>
        <v>31</v>
      </c>
    </row>
    <row r="8524" spans="2:8">
      <c r="B8524" s="834" t="str">
        <f t="shared" si="345"/>
        <v>|||</v>
      </c>
      <c r="H8524" s="835">
        <f t="shared" si="346"/>
        <v>31</v>
      </c>
    </row>
    <row r="8525" spans="2:8">
      <c r="B8525" s="834" t="str">
        <f t="shared" si="345"/>
        <v>|||</v>
      </c>
      <c r="H8525" s="835">
        <f t="shared" si="346"/>
        <v>31</v>
      </c>
    </row>
    <row r="8526" spans="2:8">
      <c r="B8526" s="834" t="str">
        <f t="shared" si="345"/>
        <v>|||</v>
      </c>
      <c r="H8526" s="835">
        <f t="shared" si="346"/>
        <v>31</v>
      </c>
    </row>
    <row r="8527" spans="2:8">
      <c r="B8527" s="834" t="str">
        <f t="shared" si="345"/>
        <v>|||</v>
      </c>
      <c r="H8527" s="835">
        <f t="shared" si="346"/>
        <v>31</v>
      </c>
    </row>
    <row r="8528" spans="2:8">
      <c r="B8528" s="834" t="str">
        <f t="shared" si="345"/>
        <v>|||</v>
      </c>
      <c r="H8528" s="835">
        <f t="shared" si="346"/>
        <v>31</v>
      </c>
    </row>
    <row r="8529" spans="2:8">
      <c r="B8529" s="834" t="str">
        <f t="shared" si="345"/>
        <v>|||</v>
      </c>
      <c r="H8529" s="835">
        <f t="shared" si="346"/>
        <v>31</v>
      </c>
    </row>
    <row r="8530" spans="2:8">
      <c r="B8530" s="834" t="str">
        <f t="shared" si="345"/>
        <v>|||</v>
      </c>
      <c r="H8530" s="835">
        <f t="shared" si="346"/>
        <v>31</v>
      </c>
    </row>
    <row r="8531" spans="2:8">
      <c r="B8531" s="834" t="str">
        <f t="shared" si="345"/>
        <v>|||</v>
      </c>
      <c r="H8531" s="835">
        <f t="shared" si="346"/>
        <v>31</v>
      </c>
    </row>
    <row r="8532" spans="2:8">
      <c r="B8532" s="834" t="str">
        <f t="shared" si="345"/>
        <v>|||</v>
      </c>
      <c r="H8532" s="835">
        <f t="shared" si="346"/>
        <v>31</v>
      </c>
    </row>
    <row r="8533" spans="2:8">
      <c r="B8533" s="834" t="str">
        <f t="shared" si="345"/>
        <v>|||</v>
      </c>
      <c r="H8533" s="835">
        <f t="shared" si="346"/>
        <v>31</v>
      </c>
    </row>
    <row r="8534" spans="2:8">
      <c r="B8534" s="834" t="str">
        <f t="shared" si="345"/>
        <v>|||</v>
      </c>
      <c r="H8534" s="835">
        <f t="shared" si="346"/>
        <v>31</v>
      </c>
    </row>
    <row r="8535" spans="2:8">
      <c r="B8535" s="834" t="str">
        <f t="shared" si="345"/>
        <v>|||</v>
      </c>
      <c r="H8535" s="835">
        <f t="shared" si="346"/>
        <v>31</v>
      </c>
    </row>
    <row r="8536" spans="2:8">
      <c r="B8536" s="834" t="str">
        <f t="shared" si="345"/>
        <v>|||</v>
      </c>
      <c r="H8536" s="835">
        <f t="shared" si="346"/>
        <v>31</v>
      </c>
    </row>
    <row r="8537" spans="2:8">
      <c r="B8537" s="834" t="str">
        <f t="shared" si="345"/>
        <v>|||</v>
      </c>
      <c r="H8537" s="835">
        <f t="shared" si="346"/>
        <v>31</v>
      </c>
    </row>
    <row r="8538" spans="2:8">
      <c r="B8538" s="834" t="str">
        <f t="shared" si="345"/>
        <v>|||</v>
      </c>
      <c r="H8538" s="835">
        <f t="shared" si="346"/>
        <v>31</v>
      </c>
    </row>
    <row r="8539" spans="2:8">
      <c r="B8539" s="834" t="str">
        <f t="shared" si="345"/>
        <v>|||</v>
      </c>
      <c r="H8539" s="835">
        <f t="shared" si="346"/>
        <v>31</v>
      </c>
    </row>
    <row r="8540" spans="2:8">
      <c r="B8540" s="834" t="str">
        <f t="shared" si="345"/>
        <v>|||</v>
      </c>
      <c r="H8540" s="835">
        <f t="shared" si="346"/>
        <v>31</v>
      </c>
    </row>
    <row r="8541" spans="2:8">
      <c r="B8541" s="834" t="str">
        <f t="shared" si="345"/>
        <v>|||</v>
      </c>
      <c r="H8541" s="835">
        <f t="shared" si="346"/>
        <v>31</v>
      </c>
    </row>
    <row r="8542" spans="2:8">
      <c r="B8542" s="834" t="str">
        <f t="shared" si="345"/>
        <v>|||</v>
      </c>
      <c r="H8542" s="835">
        <f t="shared" si="346"/>
        <v>31</v>
      </c>
    </row>
    <row r="8543" spans="2:8">
      <c r="B8543" s="834" t="str">
        <f t="shared" si="345"/>
        <v>|||</v>
      </c>
      <c r="H8543" s="835">
        <f t="shared" si="346"/>
        <v>31</v>
      </c>
    </row>
    <row r="8544" spans="2:8">
      <c r="B8544" s="834" t="str">
        <f t="shared" si="345"/>
        <v>|||</v>
      </c>
      <c r="H8544" s="835">
        <f t="shared" si="346"/>
        <v>31</v>
      </c>
    </row>
    <row r="8545" spans="2:8">
      <c r="B8545" s="834" t="str">
        <f t="shared" si="345"/>
        <v>|||</v>
      </c>
      <c r="H8545" s="835">
        <f t="shared" si="346"/>
        <v>31</v>
      </c>
    </row>
    <row r="8546" spans="2:8">
      <c r="B8546" s="834" t="str">
        <f t="shared" si="345"/>
        <v>|||</v>
      </c>
      <c r="H8546" s="835">
        <f t="shared" si="346"/>
        <v>31</v>
      </c>
    </row>
    <row r="8547" spans="2:8">
      <c r="B8547" s="834" t="str">
        <f t="shared" si="345"/>
        <v>|||</v>
      </c>
      <c r="H8547" s="835">
        <f t="shared" si="346"/>
        <v>31</v>
      </c>
    </row>
    <row r="8548" spans="2:8">
      <c r="B8548" s="834" t="str">
        <f t="shared" si="345"/>
        <v>|||</v>
      </c>
      <c r="H8548" s="835">
        <f t="shared" si="346"/>
        <v>31</v>
      </c>
    </row>
    <row r="8549" spans="2:8">
      <c r="B8549" s="834" t="str">
        <f t="shared" si="345"/>
        <v>|||</v>
      </c>
      <c r="H8549" s="835">
        <f t="shared" si="346"/>
        <v>31</v>
      </c>
    </row>
    <row r="8550" spans="2:8">
      <c r="B8550" s="834" t="str">
        <f t="shared" si="345"/>
        <v>|||</v>
      </c>
      <c r="H8550" s="835">
        <f t="shared" si="346"/>
        <v>31</v>
      </c>
    </row>
    <row r="8551" spans="2:8">
      <c r="B8551" s="834" t="str">
        <f t="shared" si="345"/>
        <v>|||</v>
      </c>
      <c r="H8551" s="835">
        <f t="shared" si="346"/>
        <v>31</v>
      </c>
    </row>
    <row r="8552" spans="2:8">
      <c r="B8552" s="834" t="str">
        <f t="shared" si="345"/>
        <v>|||</v>
      </c>
      <c r="H8552" s="835">
        <f t="shared" si="346"/>
        <v>31</v>
      </c>
    </row>
    <row r="8553" spans="2:8">
      <c r="B8553" s="834" t="str">
        <f t="shared" si="345"/>
        <v>|||</v>
      </c>
      <c r="H8553" s="835">
        <f t="shared" si="346"/>
        <v>31</v>
      </c>
    </row>
    <row r="8554" spans="2:8">
      <c r="B8554" s="834" t="str">
        <f t="shared" si="345"/>
        <v>|||</v>
      </c>
      <c r="H8554" s="835">
        <f t="shared" si="346"/>
        <v>31</v>
      </c>
    </row>
    <row r="8555" spans="2:8">
      <c r="B8555" s="834" t="str">
        <f t="shared" si="345"/>
        <v>|||</v>
      </c>
      <c r="H8555" s="835">
        <f t="shared" si="346"/>
        <v>31</v>
      </c>
    </row>
    <row r="8556" spans="2:8">
      <c r="B8556" s="834" t="str">
        <f t="shared" si="345"/>
        <v>|||</v>
      </c>
      <c r="H8556" s="835">
        <f t="shared" si="346"/>
        <v>31</v>
      </c>
    </row>
    <row r="8557" spans="2:8">
      <c r="B8557" s="834" t="str">
        <f t="shared" si="345"/>
        <v>|||</v>
      </c>
      <c r="H8557" s="835">
        <f t="shared" si="346"/>
        <v>31</v>
      </c>
    </row>
    <row r="8558" spans="2:8">
      <c r="B8558" s="834" t="str">
        <f t="shared" si="345"/>
        <v>|||</v>
      </c>
      <c r="H8558" s="835">
        <f t="shared" si="346"/>
        <v>31</v>
      </c>
    </row>
    <row r="8559" spans="2:8">
      <c r="B8559" s="834" t="str">
        <f t="shared" si="345"/>
        <v>|||</v>
      </c>
      <c r="H8559" s="835">
        <f t="shared" si="346"/>
        <v>31</v>
      </c>
    </row>
    <row r="8560" spans="2:8">
      <c r="B8560" s="834" t="str">
        <f t="shared" si="345"/>
        <v>|||</v>
      </c>
      <c r="H8560" s="835">
        <f t="shared" si="346"/>
        <v>31</v>
      </c>
    </row>
    <row r="8561" spans="2:8">
      <c r="B8561" s="834" t="str">
        <f t="shared" si="345"/>
        <v>|||</v>
      </c>
      <c r="H8561" s="835">
        <f t="shared" si="346"/>
        <v>31</v>
      </c>
    </row>
    <row r="8562" spans="2:8">
      <c r="B8562" s="834" t="str">
        <f t="shared" si="345"/>
        <v>|||</v>
      </c>
      <c r="H8562" s="835">
        <f t="shared" si="346"/>
        <v>31</v>
      </c>
    </row>
    <row r="8563" spans="2:8">
      <c r="B8563" s="834" t="str">
        <f t="shared" si="345"/>
        <v>|||</v>
      </c>
      <c r="H8563" s="835">
        <f t="shared" si="346"/>
        <v>31</v>
      </c>
    </row>
    <row r="8564" spans="2:8">
      <c r="B8564" s="834" t="str">
        <f t="shared" si="345"/>
        <v>|||</v>
      </c>
      <c r="H8564" s="835">
        <f t="shared" si="346"/>
        <v>31</v>
      </c>
    </row>
    <row r="8565" spans="2:8">
      <c r="B8565" s="834" t="str">
        <f t="shared" si="345"/>
        <v>|||</v>
      </c>
      <c r="H8565" s="835">
        <f t="shared" si="346"/>
        <v>31</v>
      </c>
    </row>
    <row r="8566" spans="2:8">
      <c r="B8566" s="834" t="str">
        <f t="shared" si="345"/>
        <v>|||</v>
      </c>
      <c r="H8566" s="835">
        <f t="shared" si="346"/>
        <v>31</v>
      </c>
    </row>
    <row r="8567" spans="2:8">
      <c r="B8567" s="834" t="str">
        <f t="shared" si="345"/>
        <v>|||</v>
      </c>
      <c r="H8567" s="835">
        <f t="shared" si="346"/>
        <v>31</v>
      </c>
    </row>
    <row r="8568" spans="2:8">
      <c r="B8568" s="834" t="str">
        <f t="shared" si="345"/>
        <v>|||</v>
      </c>
      <c r="H8568" s="835">
        <f t="shared" si="346"/>
        <v>31</v>
      </c>
    </row>
    <row r="8569" spans="2:8">
      <c r="B8569" s="834" t="str">
        <f t="shared" si="345"/>
        <v>|||</v>
      </c>
      <c r="H8569" s="835">
        <f t="shared" si="346"/>
        <v>31</v>
      </c>
    </row>
    <row r="8570" spans="2:8">
      <c r="B8570" s="834" t="str">
        <f t="shared" si="345"/>
        <v>|||</v>
      </c>
      <c r="H8570" s="835">
        <f t="shared" si="346"/>
        <v>31</v>
      </c>
    </row>
    <row r="8571" spans="2:8">
      <c r="B8571" s="834" t="str">
        <f t="shared" si="345"/>
        <v>|||</v>
      </c>
      <c r="H8571" s="835">
        <f t="shared" si="346"/>
        <v>31</v>
      </c>
    </row>
    <row r="8572" spans="2:8">
      <c r="B8572" s="834" t="str">
        <f t="shared" si="345"/>
        <v>|||</v>
      </c>
      <c r="H8572" s="835">
        <f t="shared" si="346"/>
        <v>31</v>
      </c>
    </row>
    <row r="8573" spans="2:8">
      <c r="B8573" s="834" t="str">
        <f t="shared" si="345"/>
        <v>|||</v>
      </c>
      <c r="H8573" s="835">
        <f t="shared" si="346"/>
        <v>31</v>
      </c>
    </row>
    <row r="8574" spans="2:8">
      <c r="B8574" s="834" t="str">
        <f t="shared" si="345"/>
        <v>|||</v>
      </c>
      <c r="H8574" s="835">
        <f t="shared" si="346"/>
        <v>31</v>
      </c>
    </row>
    <row r="8575" spans="2:8">
      <c r="B8575" s="834" t="str">
        <f t="shared" si="345"/>
        <v>|||</v>
      </c>
      <c r="H8575" s="835">
        <f t="shared" si="346"/>
        <v>31</v>
      </c>
    </row>
    <row r="8576" spans="2:8">
      <c r="B8576" s="834" t="str">
        <f t="shared" si="345"/>
        <v>|||</v>
      </c>
      <c r="H8576" s="835">
        <f t="shared" si="346"/>
        <v>31</v>
      </c>
    </row>
    <row r="8577" spans="2:8">
      <c r="B8577" s="834" t="str">
        <f t="shared" si="345"/>
        <v>|||</v>
      </c>
      <c r="H8577" s="835">
        <f t="shared" si="346"/>
        <v>31</v>
      </c>
    </row>
    <row r="8578" spans="2:8">
      <c r="B8578" s="834" t="str">
        <f t="shared" si="345"/>
        <v>|||</v>
      </c>
      <c r="H8578" s="835">
        <f t="shared" si="346"/>
        <v>31</v>
      </c>
    </row>
    <row r="8579" spans="2:8">
      <c r="B8579" s="834" t="str">
        <f t="shared" ref="B8579:B8642" si="347">C8579&amp;"|"&amp;D8579&amp;"|"&amp;E8579&amp;"|"&amp;F8579</f>
        <v>|||</v>
      </c>
      <c r="H8579" s="835">
        <f t="shared" si="346"/>
        <v>31</v>
      </c>
    </row>
    <row r="8580" spans="2:8">
      <c r="B8580" s="834" t="str">
        <f t="shared" si="347"/>
        <v>|||</v>
      </c>
      <c r="H8580" s="835">
        <f t="shared" ref="H8580:H8643" si="348">EOMONTH(L8580,0)</f>
        <v>31</v>
      </c>
    </row>
    <row r="8581" spans="2:8">
      <c r="B8581" s="834" t="str">
        <f t="shared" si="347"/>
        <v>|||</v>
      </c>
      <c r="H8581" s="835">
        <f t="shared" si="348"/>
        <v>31</v>
      </c>
    </row>
    <row r="8582" spans="2:8">
      <c r="B8582" s="834" t="str">
        <f t="shared" si="347"/>
        <v>|||</v>
      </c>
      <c r="H8582" s="835">
        <f t="shared" si="348"/>
        <v>31</v>
      </c>
    </row>
    <row r="8583" spans="2:8">
      <c r="B8583" s="834" t="str">
        <f t="shared" si="347"/>
        <v>|||</v>
      </c>
      <c r="H8583" s="835">
        <f t="shared" si="348"/>
        <v>31</v>
      </c>
    </row>
    <row r="8584" spans="2:8">
      <c r="B8584" s="834" t="str">
        <f t="shared" si="347"/>
        <v>|||</v>
      </c>
      <c r="H8584" s="835">
        <f t="shared" si="348"/>
        <v>31</v>
      </c>
    </row>
    <row r="8585" spans="2:8">
      <c r="B8585" s="834" t="str">
        <f t="shared" si="347"/>
        <v>|||</v>
      </c>
      <c r="H8585" s="835">
        <f t="shared" si="348"/>
        <v>31</v>
      </c>
    </row>
    <row r="8586" spans="2:8">
      <c r="B8586" s="834" t="str">
        <f t="shared" si="347"/>
        <v>|||</v>
      </c>
      <c r="H8586" s="835">
        <f t="shared" si="348"/>
        <v>31</v>
      </c>
    </row>
    <row r="8587" spans="2:8">
      <c r="B8587" s="834" t="str">
        <f t="shared" si="347"/>
        <v>|||</v>
      </c>
      <c r="H8587" s="835">
        <f t="shared" si="348"/>
        <v>31</v>
      </c>
    </row>
    <row r="8588" spans="2:8">
      <c r="B8588" s="834" t="str">
        <f t="shared" si="347"/>
        <v>|||</v>
      </c>
      <c r="H8588" s="835">
        <f t="shared" si="348"/>
        <v>31</v>
      </c>
    </row>
    <row r="8589" spans="2:8">
      <c r="B8589" s="834" t="str">
        <f t="shared" si="347"/>
        <v>|||</v>
      </c>
      <c r="H8589" s="835">
        <f t="shared" si="348"/>
        <v>31</v>
      </c>
    </row>
    <row r="8590" spans="2:8">
      <c r="B8590" s="834" t="str">
        <f t="shared" si="347"/>
        <v>|||</v>
      </c>
      <c r="H8590" s="835">
        <f t="shared" si="348"/>
        <v>31</v>
      </c>
    </row>
    <row r="8591" spans="2:8">
      <c r="B8591" s="834" t="str">
        <f t="shared" si="347"/>
        <v>|||</v>
      </c>
      <c r="H8591" s="835">
        <f t="shared" si="348"/>
        <v>31</v>
      </c>
    </row>
    <row r="8592" spans="2:8">
      <c r="B8592" s="834" t="str">
        <f t="shared" si="347"/>
        <v>|||</v>
      </c>
      <c r="H8592" s="835">
        <f t="shared" si="348"/>
        <v>31</v>
      </c>
    </row>
    <row r="8593" spans="2:8">
      <c r="B8593" s="834" t="str">
        <f t="shared" si="347"/>
        <v>|||</v>
      </c>
      <c r="H8593" s="835">
        <f t="shared" si="348"/>
        <v>31</v>
      </c>
    </row>
    <row r="8594" spans="2:8">
      <c r="B8594" s="834" t="str">
        <f t="shared" si="347"/>
        <v>|||</v>
      </c>
      <c r="H8594" s="835">
        <f t="shared" si="348"/>
        <v>31</v>
      </c>
    </row>
    <row r="8595" spans="2:8">
      <c r="B8595" s="834" t="str">
        <f t="shared" si="347"/>
        <v>|||</v>
      </c>
      <c r="H8595" s="835">
        <f t="shared" si="348"/>
        <v>31</v>
      </c>
    </row>
    <row r="8596" spans="2:8">
      <c r="B8596" s="834" t="str">
        <f t="shared" si="347"/>
        <v>|||</v>
      </c>
      <c r="H8596" s="835">
        <f t="shared" si="348"/>
        <v>31</v>
      </c>
    </row>
    <row r="8597" spans="2:8">
      <c r="B8597" s="834" t="str">
        <f t="shared" si="347"/>
        <v>|||</v>
      </c>
      <c r="H8597" s="835">
        <f t="shared" si="348"/>
        <v>31</v>
      </c>
    </row>
    <row r="8598" spans="2:8">
      <c r="B8598" s="834" t="str">
        <f t="shared" si="347"/>
        <v>|||</v>
      </c>
      <c r="H8598" s="835">
        <f t="shared" si="348"/>
        <v>31</v>
      </c>
    </row>
    <row r="8599" spans="2:8">
      <c r="B8599" s="834" t="str">
        <f t="shared" si="347"/>
        <v>|||</v>
      </c>
      <c r="H8599" s="835">
        <f t="shared" si="348"/>
        <v>31</v>
      </c>
    </row>
    <row r="8600" spans="2:8">
      <c r="B8600" s="834" t="str">
        <f t="shared" si="347"/>
        <v>|||</v>
      </c>
      <c r="H8600" s="835">
        <f t="shared" si="348"/>
        <v>31</v>
      </c>
    </row>
    <row r="8601" spans="2:8">
      <c r="B8601" s="834" t="str">
        <f t="shared" si="347"/>
        <v>|||</v>
      </c>
      <c r="H8601" s="835">
        <f t="shared" si="348"/>
        <v>31</v>
      </c>
    </row>
    <row r="8602" spans="2:8">
      <c r="B8602" s="834" t="str">
        <f t="shared" si="347"/>
        <v>|||</v>
      </c>
      <c r="H8602" s="835">
        <f t="shared" si="348"/>
        <v>31</v>
      </c>
    </row>
    <row r="8603" spans="2:8">
      <c r="B8603" s="834" t="str">
        <f t="shared" si="347"/>
        <v>|||</v>
      </c>
      <c r="H8603" s="835">
        <f t="shared" si="348"/>
        <v>31</v>
      </c>
    </row>
    <row r="8604" spans="2:8">
      <c r="B8604" s="834" t="str">
        <f t="shared" si="347"/>
        <v>|||</v>
      </c>
      <c r="H8604" s="835">
        <f t="shared" si="348"/>
        <v>31</v>
      </c>
    </row>
    <row r="8605" spans="2:8">
      <c r="B8605" s="834" t="str">
        <f t="shared" si="347"/>
        <v>|||</v>
      </c>
      <c r="H8605" s="835">
        <f t="shared" si="348"/>
        <v>31</v>
      </c>
    </row>
    <row r="8606" spans="2:8">
      <c r="B8606" s="834" t="str">
        <f t="shared" si="347"/>
        <v>|||</v>
      </c>
      <c r="H8606" s="835">
        <f t="shared" si="348"/>
        <v>31</v>
      </c>
    </row>
    <row r="8607" spans="2:8">
      <c r="B8607" s="834" t="str">
        <f t="shared" si="347"/>
        <v>|||</v>
      </c>
      <c r="H8607" s="835">
        <f t="shared" si="348"/>
        <v>31</v>
      </c>
    </row>
    <row r="8608" spans="2:8">
      <c r="B8608" s="834" t="str">
        <f t="shared" si="347"/>
        <v>|||</v>
      </c>
      <c r="H8608" s="835">
        <f t="shared" si="348"/>
        <v>31</v>
      </c>
    </row>
    <row r="8609" spans="2:8">
      <c r="B8609" s="834" t="str">
        <f t="shared" si="347"/>
        <v>|||</v>
      </c>
      <c r="H8609" s="835">
        <f t="shared" si="348"/>
        <v>31</v>
      </c>
    </row>
    <row r="8610" spans="2:8">
      <c r="B8610" s="834" t="str">
        <f t="shared" si="347"/>
        <v>|||</v>
      </c>
      <c r="H8610" s="835">
        <f t="shared" si="348"/>
        <v>31</v>
      </c>
    </row>
    <row r="8611" spans="2:8">
      <c r="B8611" s="834" t="str">
        <f t="shared" si="347"/>
        <v>|||</v>
      </c>
      <c r="H8611" s="835">
        <f t="shared" si="348"/>
        <v>31</v>
      </c>
    </row>
    <row r="8612" spans="2:8">
      <c r="B8612" s="834" t="str">
        <f t="shared" si="347"/>
        <v>|||</v>
      </c>
      <c r="H8612" s="835">
        <f t="shared" si="348"/>
        <v>31</v>
      </c>
    </row>
    <row r="8613" spans="2:8">
      <c r="B8613" s="834" t="str">
        <f t="shared" si="347"/>
        <v>|||</v>
      </c>
      <c r="H8613" s="835">
        <f t="shared" si="348"/>
        <v>31</v>
      </c>
    </row>
    <row r="8614" spans="2:8">
      <c r="B8614" s="834" t="str">
        <f t="shared" si="347"/>
        <v>|||</v>
      </c>
      <c r="H8614" s="835">
        <f t="shared" si="348"/>
        <v>31</v>
      </c>
    </row>
    <row r="8615" spans="2:8">
      <c r="B8615" s="834" t="str">
        <f t="shared" si="347"/>
        <v>|||</v>
      </c>
      <c r="H8615" s="835">
        <f t="shared" si="348"/>
        <v>31</v>
      </c>
    </row>
    <row r="8616" spans="2:8">
      <c r="B8616" s="834" t="str">
        <f t="shared" si="347"/>
        <v>|||</v>
      </c>
      <c r="H8616" s="835">
        <f t="shared" si="348"/>
        <v>31</v>
      </c>
    </row>
    <row r="8617" spans="2:8">
      <c r="B8617" s="834" t="str">
        <f t="shared" si="347"/>
        <v>|||</v>
      </c>
      <c r="H8617" s="835">
        <f t="shared" si="348"/>
        <v>31</v>
      </c>
    </row>
    <row r="8618" spans="2:8">
      <c r="B8618" s="834" t="str">
        <f t="shared" si="347"/>
        <v>|||</v>
      </c>
      <c r="H8618" s="835">
        <f t="shared" si="348"/>
        <v>31</v>
      </c>
    </row>
    <row r="8619" spans="2:8">
      <c r="B8619" s="834" t="str">
        <f t="shared" si="347"/>
        <v>|||</v>
      </c>
      <c r="H8619" s="835">
        <f t="shared" si="348"/>
        <v>31</v>
      </c>
    </row>
    <row r="8620" spans="2:8">
      <c r="B8620" s="834" t="str">
        <f t="shared" si="347"/>
        <v>|||</v>
      </c>
      <c r="H8620" s="835">
        <f t="shared" si="348"/>
        <v>31</v>
      </c>
    </row>
    <row r="8621" spans="2:8">
      <c r="B8621" s="834" t="str">
        <f t="shared" si="347"/>
        <v>|||</v>
      </c>
      <c r="H8621" s="835">
        <f t="shared" si="348"/>
        <v>31</v>
      </c>
    </row>
    <row r="8622" spans="2:8">
      <c r="B8622" s="834" t="str">
        <f t="shared" si="347"/>
        <v>|||</v>
      </c>
      <c r="H8622" s="835">
        <f t="shared" si="348"/>
        <v>31</v>
      </c>
    </row>
    <row r="8623" spans="2:8">
      <c r="B8623" s="834" t="str">
        <f t="shared" si="347"/>
        <v>|||</v>
      </c>
      <c r="H8623" s="835">
        <f t="shared" si="348"/>
        <v>31</v>
      </c>
    </row>
    <row r="8624" spans="2:8">
      <c r="B8624" s="834" t="str">
        <f t="shared" si="347"/>
        <v>|||</v>
      </c>
      <c r="H8624" s="835">
        <f t="shared" si="348"/>
        <v>31</v>
      </c>
    </row>
    <row r="8625" spans="2:8">
      <c r="B8625" s="834" t="str">
        <f t="shared" si="347"/>
        <v>|||</v>
      </c>
      <c r="H8625" s="835">
        <f t="shared" si="348"/>
        <v>31</v>
      </c>
    </row>
    <row r="8626" spans="2:8">
      <c r="B8626" s="834" t="str">
        <f t="shared" si="347"/>
        <v>|||</v>
      </c>
      <c r="H8626" s="835">
        <f t="shared" si="348"/>
        <v>31</v>
      </c>
    </row>
    <row r="8627" spans="2:8">
      <c r="B8627" s="834" t="str">
        <f t="shared" si="347"/>
        <v>|||</v>
      </c>
      <c r="H8627" s="835">
        <f t="shared" si="348"/>
        <v>31</v>
      </c>
    </row>
    <row r="8628" spans="2:8">
      <c r="B8628" s="834" t="str">
        <f t="shared" si="347"/>
        <v>|||</v>
      </c>
      <c r="H8628" s="835">
        <f t="shared" si="348"/>
        <v>31</v>
      </c>
    </row>
    <row r="8629" spans="2:8">
      <c r="B8629" s="834" t="str">
        <f t="shared" si="347"/>
        <v>|||</v>
      </c>
      <c r="H8629" s="835">
        <f t="shared" si="348"/>
        <v>31</v>
      </c>
    </row>
    <row r="8630" spans="2:8">
      <c r="B8630" s="834" t="str">
        <f t="shared" si="347"/>
        <v>|||</v>
      </c>
      <c r="H8630" s="835">
        <f t="shared" si="348"/>
        <v>31</v>
      </c>
    </row>
    <row r="8631" spans="2:8">
      <c r="B8631" s="834" t="str">
        <f t="shared" si="347"/>
        <v>|||</v>
      </c>
      <c r="H8631" s="835">
        <f t="shared" si="348"/>
        <v>31</v>
      </c>
    </row>
    <row r="8632" spans="2:8">
      <c r="B8632" s="834" t="str">
        <f t="shared" si="347"/>
        <v>|||</v>
      </c>
      <c r="H8632" s="835">
        <f t="shared" si="348"/>
        <v>31</v>
      </c>
    </row>
    <row r="8633" spans="2:8">
      <c r="B8633" s="834" t="str">
        <f t="shared" si="347"/>
        <v>|||</v>
      </c>
      <c r="H8633" s="835">
        <f t="shared" si="348"/>
        <v>31</v>
      </c>
    </row>
    <row r="8634" spans="2:8">
      <c r="B8634" s="834" t="str">
        <f t="shared" si="347"/>
        <v>|||</v>
      </c>
      <c r="H8634" s="835">
        <f t="shared" si="348"/>
        <v>31</v>
      </c>
    </row>
    <row r="8635" spans="2:8">
      <c r="B8635" s="834" t="str">
        <f t="shared" si="347"/>
        <v>|||</v>
      </c>
      <c r="H8635" s="835">
        <f t="shared" si="348"/>
        <v>31</v>
      </c>
    </row>
    <row r="8636" spans="2:8">
      <c r="B8636" s="834" t="str">
        <f t="shared" si="347"/>
        <v>|||</v>
      </c>
      <c r="H8636" s="835">
        <f t="shared" si="348"/>
        <v>31</v>
      </c>
    </row>
    <row r="8637" spans="2:8">
      <c r="B8637" s="834" t="str">
        <f t="shared" si="347"/>
        <v>|||</v>
      </c>
      <c r="H8637" s="835">
        <f t="shared" si="348"/>
        <v>31</v>
      </c>
    </row>
    <row r="8638" spans="2:8">
      <c r="B8638" s="834" t="str">
        <f t="shared" si="347"/>
        <v>|||</v>
      </c>
      <c r="H8638" s="835">
        <f t="shared" si="348"/>
        <v>31</v>
      </c>
    </row>
    <row r="8639" spans="2:8">
      <c r="B8639" s="834" t="str">
        <f t="shared" si="347"/>
        <v>|||</v>
      </c>
      <c r="H8639" s="835">
        <f t="shared" si="348"/>
        <v>31</v>
      </c>
    </row>
    <row r="8640" spans="2:8">
      <c r="B8640" s="834" t="str">
        <f t="shared" si="347"/>
        <v>|||</v>
      </c>
      <c r="H8640" s="835">
        <f t="shared" si="348"/>
        <v>31</v>
      </c>
    </row>
    <row r="8641" spans="2:8">
      <c r="B8641" s="834" t="str">
        <f t="shared" si="347"/>
        <v>|||</v>
      </c>
      <c r="H8641" s="835">
        <f t="shared" si="348"/>
        <v>31</v>
      </c>
    </row>
    <row r="8642" spans="2:8">
      <c r="B8642" s="834" t="str">
        <f t="shared" si="347"/>
        <v>|||</v>
      </c>
      <c r="H8642" s="835">
        <f t="shared" si="348"/>
        <v>31</v>
      </c>
    </row>
    <row r="8643" spans="2:8">
      <c r="B8643" s="834" t="str">
        <f t="shared" ref="B8643:B8706" si="349">C8643&amp;"|"&amp;D8643&amp;"|"&amp;E8643&amp;"|"&amp;F8643</f>
        <v>|||</v>
      </c>
      <c r="H8643" s="835">
        <f t="shared" si="348"/>
        <v>31</v>
      </c>
    </row>
    <row r="8644" spans="2:8">
      <c r="B8644" s="834" t="str">
        <f t="shared" si="349"/>
        <v>|||</v>
      </c>
      <c r="H8644" s="835">
        <f t="shared" ref="H8644:H8707" si="350">EOMONTH(L8644,0)</f>
        <v>31</v>
      </c>
    </row>
    <row r="8645" spans="2:8">
      <c r="B8645" s="834" t="str">
        <f t="shared" si="349"/>
        <v>|||</v>
      </c>
      <c r="H8645" s="835">
        <f t="shared" si="350"/>
        <v>31</v>
      </c>
    </row>
    <row r="8646" spans="2:8">
      <c r="B8646" s="834" t="str">
        <f t="shared" si="349"/>
        <v>|||</v>
      </c>
      <c r="H8646" s="835">
        <f t="shared" si="350"/>
        <v>31</v>
      </c>
    </row>
    <row r="8647" spans="2:8">
      <c r="B8647" s="834" t="str">
        <f t="shared" si="349"/>
        <v>|||</v>
      </c>
      <c r="H8647" s="835">
        <f t="shared" si="350"/>
        <v>31</v>
      </c>
    </row>
    <row r="8648" spans="2:8">
      <c r="B8648" s="834" t="str">
        <f t="shared" si="349"/>
        <v>|||</v>
      </c>
      <c r="H8648" s="835">
        <f t="shared" si="350"/>
        <v>31</v>
      </c>
    </row>
    <row r="8649" spans="2:8">
      <c r="B8649" s="834" t="str">
        <f t="shared" si="349"/>
        <v>|||</v>
      </c>
      <c r="H8649" s="835">
        <f t="shared" si="350"/>
        <v>31</v>
      </c>
    </row>
    <row r="8650" spans="2:8">
      <c r="B8650" s="834" t="str">
        <f t="shared" si="349"/>
        <v>|||</v>
      </c>
      <c r="H8650" s="835">
        <f t="shared" si="350"/>
        <v>31</v>
      </c>
    </row>
    <row r="8651" spans="2:8">
      <c r="B8651" s="834" t="str">
        <f t="shared" si="349"/>
        <v>|||</v>
      </c>
      <c r="H8651" s="835">
        <f t="shared" si="350"/>
        <v>31</v>
      </c>
    </row>
    <row r="8652" spans="2:8">
      <c r="B8652" s="834" t="str">
        <f t="shared" si="349"/>
        <v>|||</v>
      </c>
      <c r="H8652" s="835">
        <f t="shared" si="350"/>
        <v>31</v>
      </c>
    </row>
    <row r="8653" spans="2:8">
      <c r="B8653" s="834" t="str">
        <f t="shared" si="349"/>
        <v>|||</v>
      </c>
      <c r="H8653" s="835">
        <f t="shared" si="350"/>
        <v>31</v>
      </c>
    </row>
    <row r="8654" spans="2:8">
      <c r="B8654" s="834" t="str">
        <f t="shared" si="349"/>
        <v>|||</v>
      </c>
      <c r="H8654" s="835">
        <f t="shared" si="350"/>
        <v>31</v>
      </c>
    </row>
    <row r="8655" spans="2:8">
      <c r="B8655" s="834" t="str">
        <f t="shared" si="349"/>
        <v>|||</v>
      </c>
      <c r="H8655" s="835">
        <f t="shared" si="350"/>
        <v>31</v>
      </c>
    </row>
    <row r="8656" spans="2:8">
      <c r="B8656" s="834" t="str">
        <f t="shared" si="349"/>
        <v>|||</v>
      </c>
      <c r="H8656" s="835">
        <f t="shared" si="350"/>
        <v>31</v>
      </c>
    </row>
    <row r="8657" spans="2:8">
      <c r="B8657" s="834" t="str">
        <f t="shared" si="349"/>
        <v>|||</v>
      </c>
      <c r="H8657" s="835">
        <f t="shared" si="350"/>
        <v>31</v>
      </c>
    </row>
    <row r="8658" spans="2:8">
      <c r="B8658" s="834" t="str">
        <f t="shared" si="349"/>
        <v>|||</v>
      </c>
      <c r="H8658" s="835">
        <f t="shared" si="350"/>
        <v>31</v>
      </c>
    </row>
    <row r="8659" spans="2:8">
      <c r="B8659" s="834" t="str">
        <f t="shared" si="349"/>
        <v>|||</v>
      </c>
      <c r="H8659" s="835">
        <f t="shared" si="350"/>
        <v>31</v>
      </c>
    </row>
    <row r="8660" spans="2:8">
      <c r="B8660" s="834" t="str">
        <f t="shared" si="349"/>
        <v>|||</v>
      </c>
      <c r="H8660" s="835">
        <f t="shared" si="350"/>
        <v>31</v>
      </c>
    </row>
    <row r="8661" spans="2:8">
      <c r="B8661" s="834" t="str">
        <f t="shared" si="349"/>
        <v>|||</v>
      </c>
      <c r="H8661" s="835">
        <f t="shared" si="350"/>
        <v>31</v>
      </c>
    </row>
    <row r="8662" spans="2:8">
      <c r="B8662" s="834" t="str">
        <f t="shared" si="349"/>
        <v>|||</v>
      </c>
      <c r="H8662" s="835">
        <f t="shared" si="350"/>
        <v>31</v>
      </c>
    </row>
    <row r="8663" spans="2:8">
      <c r="B8663" s="834" t="str">
        <f t="shared" si="349"/>
        <v>|||</v>
      </c>
      <c r="H8663" s="835">
        <f t="shared" si="350"/>
        <v>31</v>
      </c>
    </row>
    <row r="8664" spans="2:8">
      <c r="B8664" s="834" t="str">
        <f t="shared" si="349"/>
        <v>|||</v>
      </c>
      <c r="H8664" s="835">
        <f t="shared" si="350"/>
        <v>31</v>
      </c>
    </row>
    <row r="8665" spans="2:8">
      <c r="B8665" s="834" t="str">
        <f t="shared" si="349"/>
        <v>|||</v>
      </c>
      <c r="H8665" s="835">
        <f t="shared" si="350"/>
        <v>31</v>
      </c>
    </row>
    <row r="8666" spans="2:8">
      <c r="B8666" s="834" t="str">
        <f t="shared" si="349"/>
        <v>|||</v>
      </c>
      <c r="H8666" s="835">
        <f t="shared" si="350"/>
        <v>31</v>
      </c>
    </row>
    <row r="8667" spans="2:8">
      <c r="B8667" s="834" t="str">
        <f t="shared" si="349"/>
        <v>|||</v>
      </c>
      <c r="H8667" s="835">
        <f t="shared" si="350"/>
        <v>31</v>
      </c>
    </row>
    <row r="8668" spans="2:8">
      <c r="B8668" s="834" t="str">
        <f t="shared" si="349"/>
        <v>|||</v>
      </c>
      <c r="H8668" s="835">
        <f t="shared" si="350"/>
        <v>31</v>
      </c>
    </row>
    <row r="8669" spans="2:8">
      <c r="B8669" s="834" t="str">
        <f t="shared" si="349"/>
        <v>|||</v>
      </c>
      <c r="H8669" s="835">
        <f t="shared" si="350"/>
        <v>31</v>
      </c>
    </row>
    <row r="8670" spans="2:8">
      <c r="B8670" s="834" t="str">
        <f t="shared" si="349"/>
        <v>|||</v>
      </c>
      <c r="H8670" s="835">
        <f t="shared" si="350"/>
        <v>31</v>
      </c>
    </row>
    <row r="8671" spans="2:8">
      <c r="B8671" s="834" t="str">
        <f t="shared" si="349"/>
        <v>|||</v>
      </c>
      <c r="H8671" s="835">
        <f t="shared" si="350"/>
        <v>31</v>
      </c>
    </row>
    <row r="8672" spans="2:8">
      <c r="B8672" s="834" t="str">
        <f t="shared" si="349"/>
        <v>|||</v>
      </c>
      <c r="H8672" s="835">
        <f t="shared" si="350"/>
        <v>31</v>
      </c>
    </row>
    <row r="8673" spans="2:8">
      <c r="B8673" s="834" t="str">
        <f t="shared" si="349"/>
        <v>|||</v>
      </c>
      <c r="H8673" s="835">
        <f t="shared" si="350"/>
        <v>31</v>
      </c>
    </row>
    <row r="8674" spans="2:8">
      <c r="B8674" s="834" t="str">
        <f t="shared" si="349"/>
        <v>|||</v>
      </c>
      <c r="H8674" s="835">
        <f t="shared" si="350"/>
        <v>31</v>
      </c>
    </row>
    <row r="8675" spans="2:8">
      <c r="B8675" s="834" t="str">
        <f t="shared" si="349"/>
        <v>|||</v>
      </c>
      <c r="H8675" s="835">
        <f t="shared" si="350"/>
        <v>31</v>
      </c>
    </row>
    <row r="8676" spans="2:8">
      <c r="B8676" s="834" t="str">
        <f t="shared" si="349"/>
        <v>|||</v>
      </c>
      <c r="H8676" s="835">
        <f t="shared" si="350"/>
        <v>31</v>
      </c>
    </row>
    <row r="8677" spans="2:8">
      <c r="B8677" s="834" t="str">
        <f t="shared" si="349"/>
        <v>|||</v>
      </c>
      <c r="H8677" s="835">
        <f t="shared" si="350"/>
        <v>31</v>
      </c>
    </row>
    <row r="8678" spans="2:8">
      <c r="B8678" s="834" t="str">
        <f t="shared" si="349"/>
        <v>|||</v>
      </c>
      <c r="H8678" s="835">
        <f t="shared" si="350"/>
        <v>31</v>
      </c>
    </row>
    <row r="8679" spans="2:8">
      <c r="B8679" s="834" t="str">
        <f t="shared" si="349"/>
        <v>|||</v>
      </c>
      <c r="H8679" s="835">
        <f t="shared" si="350"/>
        <v>31</v>
      </c>
    </row>
    <row r="8680" spans="2:8">
      <c r="B8680" s="834" t="str">
        <f t="shared" si="349"/>
        <v>|||</v>
      </c>
      <c r="H8680" s="835">
        <f t="shared" si="350"/>
        <v>31</v>
      </c>
    </row>
    <row r="8681" spans="2:8">
      <c r="B8681" s="834" t="str">
        <f t="shared" si="349"/>
        <v>|||</v>
      </c>
      <c r="H8681" s="835">
        <f t="shared" si="350"/>
        <v>31</v>
      </c>
    </row>
    <row r="8682" spans="2:8">
      <c r="B8682" s="834" t="str">
        <f t="shared" si="349"/>
        <v>|||</v>
      </c>
      <c r="H8682" s="835">
        <f t="shared" si="350"/>
        <v>31</v>
      </c>
    </row>
    <row r="8683" spans="2:8">
      <c r="B8683" s="834" t="str">
        <f t="shared" si="349"/>
        <v>|||</v>
      </c>
      <c r="H8683" s="835">
        <f t="shared" si="350"/>
        <v>31</v>
      </c>
    </row>
    <row r="8684" spans="2:8">
      <c r="B8684" s="834" t="str">
        <f t="shared" si="349"/>
        <v>|||</v>
      </c>
      <c r="H8684" s="835">
        <f t="shared" si="350"/>
        <v>31</v>
      </c>
    </row>
    <row r="8685" spans="2:8">
      <c r="B8685" s="834" t="str">
        <f t="shared" si="349"/>
        <v>|||</v>
      </c>
      <c r="H8685" s="835">
        <f t="shared" si="350"/>
        <v>31</v>
      </c>
    </row>
    <row r="8686" spans="2:8">
      <c r="B8686" s="834" t="str">
        <f t="shared" si="349"/>
        <v>|||</v>
      </c>
      <c r="H8686" s="835">
        <f t="shared" si="350"/>
        <v>31</v>
      </c>
    </row>
    <row r="8687" spans="2:8">
      <c r="B8687" s="834" t="str">
        <f t="shared" si="349"/>
        <v>|||</v>
      </c>
      <c r="H8687" s="835">
        <f t="shared" si="350"/>
        <v>31</v>
      </c>
    </row>
    <row r="8688" spans="2:8">
      <c r="B8688" s="834" t="str">
        <f t="shared" si="349"/>
        <v>|||</v>
      </c>
      <c r="H8688" s="835">
        <f t="shared" si="350"/>
        <v>31</v>
      </c>
    </row>
    <row r="8689" spans="2:8">
      <c r="B8689" s="834" t="str">
        <f t="shared" si="349"/>
        <v>|||</v>
      </c>
      <c r="H8689" s="835">
        <f t="shared" si="350"/>
        <v>31</v>
      </c>
    </row>
    <row r="8690" spans="2:8">
      <c r="B8690" s="834" t="str">
        <f t="shared" si="349"/>
        <v>|||</v>
      </c>
      <c r="H8690" s="835">
        <f t="shared" si="350"/>
        <v>31</v>
      </c>
    </row>
    <row r="8691" spans="2:8">
      <c r="B8691" s="834" t="str">
        <f t="shared" si="349"/>
        <v>|||</v>
      </c>
      <c r="H8691" s="835">
        <f t="shared" si="350"/>
        <v>31</v>
      </c>
    </row>
    <row r="8692" spans="2:8">
      <c r="B8692" s="834" t="str">
        <f t="shared" si="349"/>
        <v>|||</v>
      </c>
      <c r="H8692" s="835">
        <f t="shared" si="350"/>
        <v>31</v>
      </c>
    </row>
    <row r="8693" spans="2:8">
      <c r="B8693" s="834" t="str">
        <f t="shared" si="349"/>
        <v>|||</v>
      </c>
      <c r="H8693" s="835">
        <f t="shared" si="350"/>
        <v>31</v>
      </c>
    </row>
    <row r="8694" spans="2:8">
      <c r="B8694" s="834" t="str">
        <f t="shared" si="349"/>
        <v>|||</v>
      </c>
      <c r="H8694" s="835">
        <f t="shared" si="350"/>
        <v>31</v>
      </c>
    </row>
    <row r="8695" spans="2:8">
      <c r="B8695" s="834" t="str">
        <f t="shared" si="349"/>
        <v>|||</v>
      </c>
      <c r="H8695" s="835">
        <f t="shared" si="350"/>
        <v>31</v>
      </c>
    </row>
    <row r="8696" spans="2:8">
      <c r="B8696" s="834" t="str">
        <f t="shared" si="349"/>
        <v>|||</v>
      </c>
      <c r="H8696" s="835">
        <f t="shared" si="350"/>
        <v>31</v>
      </c>
    </row>
    <row r="8697" spans="2:8">
      <c r="B8697" s="834" t="str">
        <f t="shared" si="349"/>
        <v>|||</v>
      </c>
      <c r="H8697" s="835">
        <f t="shared" si="350"/>
        <v>31</v>
      </c>
    </row>
    <row r="8698" spans="2:8">
      <c r="B8698" s="834" t="str">
        <f t="shared" si="349"/>
        <v>|||</v>
      </c>
      <c r="H8698" s="835">
        <f t="shared" si="350"/>
        <v>31</v>
      </c>
    </row>
    <row r="8699" spans="2:8">
      <c r="B8699" s="834" t="str">
        <f t="shared" si="349"/>
        <v>|||</v>
      </c>
      <c r="H8699" s="835">
        <f t="shared" si="350"/>
        <v>31</v>
      </c>
    </row>
    <row r="8700" spans="2:8">
      <c r="B8700" s="834" t="str">
        <f t="shared" si="349"/>
        <v>|||</v>
      </c>
      <c r="H8700" s="835">
        <f t="shared" si="350"/>
        <v>31</v>
      </c>
    </row>
    <row r="8701" spans="2:8">
      <c r="B8701" s="834" t="str">
        <f t="shared" si="349"/>
        <v>|||</v>
      </c>
      <c r="H8701" s="835">
        <f t="shared" si="350"/>
        <v>31</v>
      </c>
    </row>
    <row r="8702" spans="2:8">
      <c r="B8702" s="834" t="str">
        <f t="shared" si="349"/>
        <v>|||</v>
      </c>
      <c r="H8702" s="835">
        <f t="shared" si="350"/>
        <v>31</v>
      </c>
    </row>
    <row r="8703" spans="2:8">
      <c r="B8703" s="834" t="str">
        <f t="shared" si="349"/>
        <v>|||</v>
      </c>
      <c r="H8703" s="835">
        <f t="shared" si="350"/>
        <v>31</v>
      </c>
    </row>
    <row r="8704" spans="2:8">
      <c r="B8704" s="834" t="str">
        <f t="shared" si="349"/>
        <v>|||</v>
      </c>
      <c r="H8704" s="835">
        <f t="shared" si="350"/>
        <v>31</v>
      </c>
    </row>
    <row r="8705" spans="2:8">
      <c r="B8705" s="834" t="str">
        <f t="shared" si="349"/>
        <v>|||</v>
      </c>
      <c r="H8705" s="835">
        <f t="shared" si="350"/>
        <v>31</v>
      </c>
    </row>
    <row r="8706" spans="2:8">
      <c r="B8706" s="834" t="str">
        <f t="shared" si="349"/>
        <v>|||</v>
      </c>
      <c r="H8706" s="835">
        <f t="shared" si="350"/>
        <v>31</v>
      </c>
    </row>
    <row r="8707" spans="2:8">
      <c r="B8707" s="834" t="str">
        <f t="shared" ref="B8707:B8770" si="351">C8707&amp;"|"&amp;D8707&amp;"|"&amp;E8707&amp;"|"&amp;F8707</f>
        <v>|||</v>
      </c>
      <c r="H8707" s="835">
        <f t="shared" si="350"/>
        <v>31</v>
      </c>
    </row>
    <row r="8708" spans="2:8">
      <c r="B8708" s="834" t="str">
        <f t="shared" si="351"/>
        <v>|||</v>
      </c>
      <c r="H8708" s="835">
        <f t="shared" ref="H8708:H8771" si="352">EOMONTH(L8708,0)</f>
        <v>31</v>
      </c>
    </row>
    <row r="8709" spans="2:8">
      <c r="B8709" s="834" t="str">
        <f t="shared" si="351"/>
        <v>|||</v>
      </c>
      <c r="H8709" s="835">
        <f t="shared" si="352"/>
        <v>31</v>
      </c>
    </row>
    <row r="8710" spans="2:8">
      <c r="B8710" s="834" t="str">
        <f t="shared" si="351"/>
        <v>|||</v>
      </c>
      <c r="H8710" s="835">
        <f t="shared" si="352"/>
        <v>31</v>
      </c>
    </row>
    <row r="8711" spans="2:8">
      <c r="B8711" s="834" t="str">
        <f t="shared" si="351"/>
        <v>|||</v>
      </c>
      <c r="H8711" s="835">
        <f t="shared" si="352"/>
        <v>31</v>
      </c>
    </row>
    <row r="8712" spans="2:8">
      <c r="B8712" s="834" t="str">
        <f t="shared" si="351"/>
        <v>|||</v>
      </c>
      <c r="H8712" s="835">
        <f t="shared" si="352"/>
        <v>31</v>
      </c>
    </row>
    <row r="8713" spans="2:8">
      <c r="B8713" s="834" t="str">
        <f t="shared" si="351"/>
        <v>|||</v>
      </c>
      <c r="H8713" s="835">
        <f t="shared" si="352"/>
        <v>31</v>
      </c>
    </row>
    <row r="8714" spans="2:8">
      <c r="B8714" s="834" t="str">
        <f t="shared" si="351"/>
        <v>|||</v>
      </c>
      <c r="H8714" s="835">
        <f t="shared" si="352"/>
        <v>31</v>
      </c>
    </row>
    <row r="8715" spans="2:8">
      <c r="B8715" s="834" t="str">
        <f t="shared" si="351"/>
        <v>|||</v>
      </c>
      <c r="H8715" s="835">
        <f t="shared" si="352"/>
        <v>31</v>
      </c>
    </row>
    <row r="8716" spans="2:8">
      <c r="B8716" s="834" t="str">
        <f t="shared" si="351"/>
        <v>|||</v>
      </c>
      <c r="H8716" s="835">
        <f t="shared" si="352"/>
        <v>31</v>
      </c>
    </row>
    <row r="8717" spans="2:8">
      <c r="B8717" s="834" t="str">
        <f t="shared" si="351"/>
        <v>|||</v>
      </c>
      <c r="H8717" s="835">
        <f t="shared" si="352"/>
        <v>31</v>
      </c>
    </row>
    <row r="8718" spans="2:8">
      <c r="B8718" s="834" t="str">
        <f t="shared" si="351"/>
        <v>|||</v>
      </c>
      <c r="H8718" s="835">
        <f t="shared" si="352"/>
        <v>31</v>
      </c>
    </row>
    <row r="8719" spans="2:8">
      <c r="B8719" s="834" t="str">
        <f t="shared" si="351"/>
        <v>|||</v>
      </c>
      <c r="H8719" s="835">
        <f t="shared" si="352"/>
        <v>31</v>
      </c>
    </row>
    <row r="8720" spans="2:8">
      <c r="B8720" s="834" t="str">
        <f t="shared" si="351"/>
        <v>|||</v>
      </c>
      <c r="H8720" s="835">
        <f t="shared" si="352"/>
        <v>31</v>
      </c>
    </row>
    <row r="8721" spans="2:8">
      <c r="B8721" s="834" t="str">
        <f t="shared" si="351"/>
        <v>|||</v>
      </c>
      <c r="H8721" s="835">
        <f t="shared" si="352"/>
        <v>31</v>
      </c>
    </row>
    <row r="8722" spans="2:8">
      <c r="B8722" s="834" t="str">
        <f t="shared" si="351"/>
        <v>|||</v>
      </c>
      <c r="H8722" s="835">
        <f t="shared" si="352"/>
        <v>31</v>
      </c>
    </row>
    <row r="8723" spans="2:8">
      <c r="B8723" s="834" t="str">
        <f t="shared" si="351"/>
        <v>|||</v>
      </c>
      <c r="H8723" s="835">
        <f t="shared" si="352"/>
        <v>31</v>
      </c>
    </row>
    <row r="8724" spans="2:8">
      <c r="B8724" s="834" t="str">
        <f t="shared" si="351"/>
        <v>|||</v>
      </c>
      <c r="H8724" s="835">
        <f t="shared" si="352"/>
        <v>31</v>
      </c>
    </row>
    <row r="8725" spans="2:8">
      <c r="B8725" s="834" t="str">
        <f t="shared" si="351"/>
        <v>|||</v>
      </c>
      <c r="H8725" s="835">
        <f t="shared" si="352"/>
        <v>31</v>
      </c>
    </row>
    <row r="8726" spans="2:8">
      <c r="B8726" s="834" t="str">
        <f t="shared" si="351"/>
        <v>|||</v>
      </c>
      <c r="H8726" s="835">
        <f t="shared" si="352"/>
        <v>31</v>
      </c>
    </row>
    <row r="8727" spans="2:8">
      <c r="B8727" s="834" t="str">
        <f t="shared" si="351"/>
        <v>|||</v>
      </c>
      <c r="H8727" s="835">
        <f t="shared" si="352"/>
        <v>31</v>
      </c>
    </row>
    <row r="8728" spans="2:8">
      <c r="B8728" s="834" t="str">
        <f t="shared" si="351"/>
        <v>|||</v>
      </c>
      <c r="H8728" s="835">
        <f t="shared" si="352"/>
        <v>31</v>
      </c>
    </row>
    <row r="8729" spans="2:8">
      <c r="B8729" s="834" t="str">
        <f t="shared" si="351"/>
        <v>|||</v>
      </c>
      <c r="H8729" s="835">
        <f t="shared" si="352"/>
        <v>31</v>
      </c>
    </row>
    <row r="8730" spans="2:8">
      <c r="B8730" s="834" t="str">
        <f t="shared" si="351"/>
        <v>|||</v>
      </c>
      <c r="H8730" s="835">
        <f t="shared" si="352"/>
        <v>31</v>
      </c>
    </row>
    <row r="8731" spans="2:8">
      <c r="B8731" s="834" t="str">
        <f t="shared" si="351"/>
        <v>|||</v>
      </c>
      <c r="H8731" s="835">
        <f t="shared" si="352"/>
        <v>31</v>
      </c>
    </row>
    <row r="8732" spans="2:8">
      <c r="B8732" s="834" t="str">
        <f t="shared" si="351"/>
        <v>|||</v>
      </c>
      <c r="H8732" s="835">
        <f t="shared" si="352"/>
        <v>31</v>
      </c>
    </row>
    <row r="8733" spans="2:8">
      <c r="B8733" s="834" t="str">
        <f t="shared" si="351"/>
        <v>|||</v>
      </c>
      <c r="H8733" s="835">
        <f t="shared" si="352"/>
        <v>31</v>
      </c>
    </row>
    <row r="8734" spans="2:8">
      <c r="B8734" s="834" t="str">
        <f t="shared" si="351"/>
        <v>|||</v>
      </c>
      <c r="H8734" s="835">
        <f t="shared" si="352"/>
        <v>31</v>
      </c>
    </row>
    <row r="8735" spans="2:8">
      <c r="B8735" s="834" t="str">
        <f t="shared" si="351"/>
        <v>|||</v>
      </c>
      <c r="H8735" s="835">
        <f t="shared" si="352"/>
        <v>31</v>
      </c>
    </row>
    <row r="8736" spans="2:8">
      <c r="B8736" s="834" t="str">
        <f t="shared" si="351"/>
        <v>|||</v>
      </c>
      <c r="H8736" s="835">
        <f t="shared" si="352"/>
        <v>31</v>
      </c>
    </row>
    <row r="8737" spans="2:8">
      <c r="B8737" s="834" t="str">
        <f t="shared" si="351"/>
        <v>|||</v>
      </c>
      <c r="H8737" s="835">
        <f t="shared" si="352"/>
        <v>31</v>
      </c>
    </row>
    <row r="8738" spans="2:8">
      <c r="B8738" s="834" t="str">
        <f t="shared" si="351"/>
        <v>|||</v>
      </c>
      <c r="H8738" s="835">
        <f t="shared" si="352"/>
        <v>31</v>
      </c>
    </row>
    <row r="8739" spans="2:8">
      <c r="B8739" s="834" t="str">
        <f t="shared" si="351"/>
        <v>|||</v>
      </c>
      <c r="H8739" s="835">
        <f t="shared" si="352"/>
        <v>31</v>
      </c>
    </row>
    <row r="8740" spans="2:8">
      <c r="B8740" s="834" t="str">
        <f t="shared" si="351"/>
        <v>|||</v>
      </c>
      <c r="H8740" s="835">
        <f t="shared" si="352"/>
        <v>31</v>
      </c>
    </row>
    <row r="8741" spans="2:8">
      <c r="B8741" s="834" t="str">
        <f t="shared" si="351"/>
        <v>|||</v>
      </c>
      <c r="H8741" s="835">
        <f t="shared" si="352"/>
        <v>31</v>
      </c>
    </row>
    <row r="8742" spans="2:8">
      <c r="B8742" s="834" t="str">
        <f t="shared" si="351"/>
        <v>|||</v>
      </c>
      <c r="H8742" s="835">
        <f t="shared" si="352"/>
        <v>31</v>
      </c>
    </row>
    <row r="8743" spans="2:8">
      <c r="B8743" s="834" t="str">
        <f t="shared" si="351"/>
        <v>|||</v>
      </c>
      <c r="H8743" s="835">
        <f t="shared" si="352"/>
        <v>31</v>
      </c>
    </row>
    <row r="8744" spans="2:8">
      <c r="B8744" s="834" t="str">
        <f t="shared" si="351"/>
        <v>|||</v>
      </c>
      <c r="H8744" s="835">
        <f t="shared" si="352"/>
        <v>31</v>
      </c>
    </row>
    <row r="8745" spans="2:8">
      <c r="B8745" s="834" t="str">
        <f t="shared" si="351"/>
        <v>|||</v>
      </c>
      <c r="H8745" s="835">
        <f t="shared" si="352"/>
        <v>31</v>
      </c>
    </row>
    <row r="8746" spans="2:8">
      <c r="B8746" s="834" t="str">
        <f t="shared" si="351"/>
        <v>|||</v>
      </c>
      <c r="H8746" s="835">
        <f t="shared" si="352"/>
        <v>31</v>
      </c>
    </row>
    <row r="8747" spans="2:8">
      <c r="B8747" s="834" t="str">
        <f t="shared" si="351"/>
        <v>|||</v>
      </c>
      <c r="H8747" s="835">
        <f t="shared" si="352"/>
        <v>31</v>
      </c>
    </row>
    <row r="8748" spans="2:8">
      <c r="B8748" s="834" t="str">
        <f t="shared" si="351"/>
        <v>|||</v>
      </c>
      <c r="H8748" s="835">
        <f t="shared" si="352"/>
        <v>31</v>
      </c>
    </row>
    <row r="8749" spans="2:8">
      <c r="B8749" s="834" t="str">
        <f t="shared" si="351"/>
        <v>|||</v>
      </c>
      <c r="H8749" s="835">
        <f t="shared" si="352"/>
        <v>31</v>
      </c>
    </row>
    <row r="8750" spans="2:8">
      <c r="B8750" s="834" t="str">
        <f t="shared" si="351"/>
        <v>|||</v>
      </c>
      <c r="H8750" s="835">
        <f t="shared" si="352"/>
        <v>31</v>
      </c>
    </row>
    <row r="8751" spans="2:8">
      <c r="B8751" s="834" t="str">
        <f t="shared" si="351"/>
        <v>|||</v>
      </c>
      <c r="H8751" s="835">
        <f t="shared" si="352"/>
        <v>31</v>
      </c>
    </row>
    <row r="8752" spans="2:8">
      <c r="B8752" s="834" t="str">
        <f t="shared" si="351"/>
        <v>|||</v>
      </c>
      <c r="H8752" s="835">
        <f t="shared" si="352"/>
        <v>31</v>
      </c>
    </row>
    <row r="8753" spans="2:8">
      <c r="B8753" s="834" t="str">
        <f t="shared" si="351"/>
        <v>|||</v>
      </c>
      <c r="H8753" s="835">
        <f t="shared" si="352"/>
        <v>31</v>
      </c>
    </row>
    <row r="8754" spans="2:8">
      <c r="B8754" s="834" t="str">
        <f t="shared" si="351"/>
        <v>|||</v>
      </c>
      <c r="H8754" s="835">
        <f t="shared" si="352"/>
        <v>31</v>
      </c>
    </row>
    <row r="8755" spans="2:8">
      <c r="B8755" s="834" t="str">
        <f t="shared" si="351"/>
        <v>|||</v>
      </c>
      <c r="H8755" s="835">
        <f t="shared" si="352"/>
        <v>31</v>
      </c>
    </row>
    <row r="8756" spans="2:8">
      <c r="B8756" s="834" t="str">
        <f t="shared" si="351"/>
        <v>|||</v>
      </c>
      <c r="H8756" s="835">
        <f t="shared" si="352"/>
        <v>31</v>
      </c>
    </row>
    <row r="8757" spans="2:8">
      <c r="B8757" s="834" t="str">
        <f t="shared" si="351"/>
        <v>|||</v>
      </c>
      <c r="H8757" s="835">
        <f t="shared" si="352"/>
        <v>31</v>
      </c>
    </row>
    <row r="8758" spans="2:8">
      <c r="B8758" s="834" t="str">
        <f t="shared" si="351"/>
        <v>|||</v>
      </c>
      <c r="H8758" s="835">
        <f t="shared" si="352"/>
        <v>31</v>
      </c>
    </row>
    <row r="8759" spans="2:8">
      <c r="B8759" s="834" t="str">
        <f t="shared" si="351"/>
        <v>|||</v>
      </c>
      <c r="H8759" s="835">
        <f t="shared" si="352"/>
        <v>31</v>
      </c>
    </row>
    <row r="8760" spans="2:8">
      <c r="B8760" s="834" t="str">
        <f t="shared" si="351"/>
        <v>|||</v>
      </c>
      <c r="H8760" s="835">
        <f t="shared" si="352"/>
        <v>31</v>
      </c>
    </row>
    <row r="8761" spans="2:8">
      <c r="B8761" s="834" t="str">
        <f t="shared" si="351"/>
        <v>|||</v>
      </c>
      <c r="H8761" s="835">
        <f t="shared" si="352"/>
        <v>31</v>
      </c>
    </row>
    <row r="8762" spans="2:8">
      <c r="B8762" s="834" t="str">
        <f t="shared" si="351"/>
        <v>|||</v>
      </c>
      <c r="H8762" s="835">
        <f t="shared" si="352"/>
        <v>31</v>
      </c>
    </row>
    <row r="8763" spans="2:8">
      <c r="B8763" s="834" t="str">
        <f t="shared" si="351"/>
        <v>|||</v>
      </c>
      <c r="H8763" s="835">
        <f t="shared" si="352"/>
        <v>31</v>
      </c>
    </row>
    <row r="8764" spans="2:8">
      <c r="B8764" s="834" t="str">
        <f t="shared" si="351"/>
        <v>|||</v>
      </c>
      <c r="H8764" s="835">
        <f t="shared" si="352"/>
        <v>31</v>
      </c>
    </row>
    <row r="8765" spans="2:8">
      <c r="B8765" s="834" t="str">
        <f t="shared" si="351"/>
        <v>|||</v>
      </c>
      <c r="H8765" s="835">
        <f t="shared" si="352"/>
        <v>31</v>
      </c>
    </row>
    <row r="8766" spans="2:8">
      <c r="B8766" s="834" t="str">
        <f t="shared" si="351"/>
        <v>|||</v>
      </c>
      <c r="H8766" s="835">
        <f t="shared" si="352"/>
        <v>31</v>
      </c>
    </row>
    <row r="8767" spans="2:8">
      <c r="B8767" s="834" t="str">
        <f t="shared" si="351"/>
        <v>|||</v>
      </c>
      <c r="H8767" s="835">
        <f t="shared" si="352"/>
        <v>31</v>
      </c>
    </row>
    <row r="8768" spans="2:8">
      <c r="B8768" s="834" t="str">
        <f t="shared" si="351"/>
        <v>|||</v>
      </c>
      <c r="H8768" s="835">
        <f t="shared" si="352"/>
        <v>31</v>
      </c>
    </row>
    <row r="8769" spans="2:8">
      <c r="B8769" s="834" t="str">
        <f t="shared" si="351"/>
        <v>|||</v>
      </c>
      <c r="H8769" s="835">
        <f t="shared" si="352"/>
        <v>31</v>
      </c>
    </row>
    <row r="8770" spans="2:8">
      <c r="B8770" s="834" t="str">
        <f t="shared" si="351"/>
        <v>|||</v>
      </c>
      <c r="H8770" s="835">
        <f t="shared" si="352"/>
        <v>31</v>
      </c>
    </row>
    <row r="8771" spans="2:8">
      <c r="B8771" s="834" t="str">
        <f t="shared" ref="B8771:B8834" si="353">C8771&amp;"|"&amp;D8771&amp;"|"&amp;E8771&amp;"|"&amp;F8771</f>
        <v>|||</v>
      </c>
      <c r="H8771" s="835">
        <f t="shared" si="352"/>
        <v>31</v>
      </c>
    </row>
    <row r="8772" spans="2:8">
      <c r="B8772" s="834" t="str">
        <f t="shared" si="353"/>
        <v>|||</v>
      </c>
      <c r="H8772" s="835">
        <f t="shared" ref="H8772:H8835" si="354">EOMONTH(L8772,0)</f>
        <v>31</v>
      </c>
    </row>
    <row r="8773" spans="2:8">
      <c r="B8773" s="834" t="str">
        <f t="shared" si="353"/>
        <v>|||</v>
      </c>
      <c r="H8773" s="835">
        <f t="shared" si="354"/>
        <v>31</v>
      </c>
    </row>
    <row r="8774" spans="2:8">
      <c r="B8774" s="834" t="str">
        <f t="shared" si="353"/>
        <v>|||</v>
      </c>
      <c r="H8774" s="835">
        <f t="shared" si="354"/>
        <v>31</v>
      </c>
    </row>
    <row r="8775" spans="2:8">
      <c r="B8775" s="834" t="str">
        <f t="shared" si="353"/>
        <v>|||</v>
      </c>
      <c r="H8775" s="835">
        <f t="shared" si="354"/>
        <v>31</v>
      </c>
    </row>
    <row r="8776" spans="2:8">
      <c r="B8776" s="834" t="str">
        <f t="shared" si="353"/>
        <v>|||</v>
      </c>
      <c r="H8776" s="835">
        <f t="shared" si="354"/>
        <v>31</v>
      </c>
    </row>
    <row r="8777" spans="2:8">
      <c r="B8777" s="834" t="str">
        <f t="shared" si="353"/>
        <v>|||</v>
      </c>
      <c r="H8777" s="835">
        <f t="shared" si="354"/>
        <v>31</v>
      </c>
    </row>
    <row r="8778" spans="2:8">
      <c r="B8778" s="834" t="str">
        <f t="shared" si="353"/>
        <v>|||</v>
      </c>
      <c r="H8778" s="835">
        <f t="shared" si="354"/>
        <v>31</v>
      </c>
    </row>
    <row r="8779" spans="2:8">
      <c r="B8779" s="834" t="str">
        <f t="shared" si="353"/>
        <v>|||</v>
      </c>
      <c r="H8779" s="835">
        <f t="shared" si="354"/>
        <v>31</v>
      </c>
    </row>
    <row r="8780" spans="2:8">
      <c r="B8780" s="834" t="str">
        <f t="shared" si="353"/>
        <v>|||</v>
      </c>
      <c r="H8780" s="835">
        <f t="shared" si="354"/>
        <v>31</v>
      </c>
    </row>
    <row r="8781" spans="2:8">
      <c r="B8781" s="834" t="str">
        <f t="shared" si="353"/>
        <v>|||</v>
      </c>
      <c r="H8781" s="835">
        <f t="shared" si="354"/>
        <v>31</v>
      </c>
    </row>
    <row r="8782" spans="2:8">
      <c r="B8782" s="834" t="str">
        <f t="shared" si="353"/>
        <v>|||</v>
      </c>
      <c r="H8782" s="835">
        <f t="shared" si="354"/>
        <v>31</v>
      </c>
    </row>
    <row r="8783" spans="2:8">
      <c r="B8783" s="834" t="str">
        <f t="shared" si="353"/>
        <v>|||</v>
      </c>
      <c r="H8783" s="835">
        <f t="shared" si="354"/>
        <v>31</v>
      </c>
    </row>
    <row r="8784" spans="2:8">
      <c r="B8784" s="834" t="str">
        <f t="shared" si="353"/>
        <v>|||</v>
      </c>
      <c r="H8784" s="835">
        <f t="shared" si="354"/>
        <v>31</v>
      </c>
    </row>
    <row r="8785" spans="2:8">
      <c r="B8785" s="834" t="str">
        <f t="shared" si="353"/>
        <v>|||</v>
      </c>
      <c r="H8785" s="835">
        <f t="shared" si="354"/>
        <v>31</v>
      </c>
    </row>
    <row r="8786" spans="2:8">
      <c r="B8786" s="834" t="str">
        <f t="shared" si="353"/>
        <v>|||</v>
      </c>
      <c r="H8786" s="835">
        <f t="shared" si="354"/>
        <v>31</v>
      </c>
    </row>
    <row r="8787" spans="2:8">
      <c r="B8787" s="834" t="str">
        <f t="shared" si="353"/>
        <v>|||</v>
      </c>
      <c r="H8787" s="835">
        <f t="shared" si="354"/>
        <v>31</v>
      </c>
    </row>
    <row r="8788" spans="2:8">
      <c r="B8788" s="834" t="str">
        <f t="shared" si="353"/>
        <v>|||</v>
      </c>
      <c r="H8788" s="835">
        <f t="shared" si="354"/>
        <v>31</v>
      </c>
    </row>
    <row r="8789" spans="2:8">
      <c r="B8789" s="834" t="str">
        <f t="shared" si="353"/>
        <v>|||</v>
      </c>
      <c r="H8789" s="835">
        <f t="shared" si="354"/>
        <v>31</v>
      </c>
    </row>
    <row r="8790" spans="2:8">
      <c r="B8790" s="834" t="str">
        <f t="shared" si="353"/>
        <v>|||</v>
      </c>
      <c r="H8790" s="835">
        <f t="shared" si="354"/>
        <v>31</v>
      </c>
    </row>
    <row r="8791" spans="2:8">
      <c r="B8791" s="834" t="str">
        <f t="shared" si="353"/>
        <v>|||</v>
      </c>
      <c r="H8791" s="835">
        <f t="shared" si="354"/>
        <v>31</v>
      </c>
    </row>
    <row r="8792" spans="2:8">
      <c r="B8792" s="834" t="str">
        <f t="shared" si="353"/>
        <v>|||</v>
      </c>
      <c r="H8792" s="835">
        <f t="shared" si="354"/>
        <v>31</v>
      </c>
    </row>
    <row r="8793" spans="2:8">
      <c r="B8793" s="834" t="str">
        <f t="shared" si="353"/>
        <v>|||</v>
      </c>
      <c r="H8793" s="835">
        <f t="shared" si="354"/>
        <v>31</v>
      </c>
    </row>
    <row r="8794" spans="2:8">
      <c r="B8794" s="834" t="str">
        <f t="shared" si="353"/>
        <v>|||</v>
      </c>
      <c r="H8794" s="835">
        <f t="shared" si="354"/>
        <v>31</v>
      </c>
    </row>
    <row r="8795" spans="2:8">
      <c r="B8795" s="834" t="str">
        <f t="shared" si="353"/>
        <v>|||</v>
      </c>
      <c r="H8795" s="835">
        <f t="shared" si="354"/>
        <v>31</v>
      </c>
    </row>
    <row r="8796" spans="2:8">
      <c r="B8796" s="834" t="str">
        <f t="shared" si="353"/>
        <v>|||</v>
      </c>
      <c r="H8796" s="835">
        <f t="shared" si="354"/>
        <v>31</v>
      </c>
    </row>
    <row r="8797" spans="2:8">
      <c r="B8797" s="834" t="str">
        <f t="shared" si="353"/>
        <v>|||</v>
      </c>
      <c r="H8797" s="835">
        <f t="shared" si="354"/>
        <v>31</v>
      </c>
    </row>
    <row r="8798" spans="2:8">
      <c r="B8798" s="834" t="str">
        <f t="shared" si="353"/>
        <v>|||</v>
      </c>
      <c r="H8798" s="835">
        <f t="shared" si="354"/>
        <v>31</v>
      </c>
    </row>
    <row r="8799" spans="2:8">
      <c r="B8799" s="834" t="str">
        <f t="shared" si="353"/>
        <v>|||</v>
      </c>
      <c r="H8799" s="835">
        <f t="shared" si="354"/>
        <v>31</v>
      </c>
    </row>
    <row r="8800" spans="2:8">
      <c r="B8800" s="834" t="str">
        <f t="shared" si="353"/>
        <v>|||</v>
      </c>
      <c r="H8800" s="835">
        <f t="shared" si="354"/>
        <v>31</v>
      </c>
    </row>
    <row r="8801" spans="2:8">
      <c r="B8801" s="834" t="str">
        <f t="shared" si="353"/>
        <v>|||</v>
      </c>
      <c r="H8801" s="835">
        <f t="shared" si="354"/>
        <v>31</v>
      </c>
    </row>
    <row r="8802" spans="2:8">
      <c r="B8802" s="834" t="str">
        <f t="shared" si="353"/>
        <v>|||</v>
      </c>
      <c r="H8802" s="835">
        <f t="shared" si="354"/>
        <v>31</v>
      </c>
    </row>
    <row r="8803" spans="2:8">
      <c r="B8803" s="834" t="str">
        <f t="shared" si="353"/>
        <v>|||</v>
      </c>
      <c r="H8803" s="835">
        <f t="shared" si="354"/>
        <v>31</v>
      </c>
    </row>
    <row r="8804" spans="2:8">
      <c r="B8804" s="834" t="str">
        <f t="shared" si="353"/>
        <v>|||</v>
      </c>
      <c r="H8804" s="835">
        <f t="shared" si="354"/>
        <v>31</v>
      </c>
    </row>
    <row r="8805" spans="2:8">
      <c r="B8805" s="834" t="str">
        <f t="shared" si="353"/>
        <v>|||</v>
      </c>
      <c r="H8805" s="835">
        <f t="shared" si="354"/>
        <v>31</v>
      </c>
    </row>
    <row r="8806" spans="2:8">
      <c r="B8806" s="834" t="str">
        <f t="shared" si="353"/>
        <v>|||</v>
      </c>
      <c r="H8806" s="835">
        <f t="shared" si="354"/>
        <v>31</v>
      </c>
    </row>
    <row r="8807" spans="2:8">
      <c r="B8807" s="834" t="str">
        <f t="shared" si="353"/>
        <v>|||</v>
      </c>
      <c r="H8807" s="835">
        <f t="shared" si="354"/>
        <v>31</v>
      </c>
    </row>
    <row r="8808" spans="2:8">
      <c r="B8808" s="834" t="str">
        <f t="shared" si="353"/>
        <v>|||</v>
      </c>
      <c r="H8808" s="835">
        <f t="shared" si="354"/>
        <v>31</v>
      </c>
    </row>
    <row r="8809" spans="2:8">
      <c r="B8809" s="834" t="str">
        <f t="shared" si="353"/>
        <v>|||</v>
      </c>
      <c r="H8809" s="835">
        <f t="shared" si="354"/>
        <v>31</v>
      </c>
    </row>
    <row r="8810" spans="2:8">
      <c r="B8810" s="834" t="str">
        <f t="shared" si="353"/>
        <v>|||</v>
      </c>
      <c r="H8810" s="835">
        <f t="shared" si="354"/>
        <v>31</v>
      </c>
    </row>
    <row r="8811" spans="2:8">
      <c r="B8811" s="834" t="str">
        <f t="shared" si="353"/>
        <v>|||</v>
      </c>
      <c r="H8811" s="835">
        <f t="shared" si="354"/>
        <v>31</v>
      </c>
    </row>
    <row r="8812" spans="2:8">
      <c r="B8812" s="834" t="str">
        <f t="shared" si="353"/>
        <v>|||</v>
      </c>
      <c r="H8812" s="835">
        <f t="shared" si="354"/>
        <v>31</v>
      </c>
    </row>
    <row r="8813" spans="2:8">
      <c r="B8813" s="834" t="str">
        <f t="shared" si="353"/>
        <v>|||</v>
      </c>
      <c r="H8813" s="835">
        <f t="shared" si="354"/>
        <v>31</v>
      </c>
    </row>
    <row r="8814" spans="2:8">
      <c r="B8814" s="834" t="str">
        <f t="shared" si="353"/>
        <v>|||</v>
      </c>
      <c r="H8814" s="835">
        <f t="shared" si="354"/>
        <v>31</v>
      </c>
    </row>
    <row r="8815" spans="2:8">
      <c r="B8815" s="834" t="str">
        <f t="shared" si="353"/>
        <v>|||</v>
      </c>
      <c r="H8815" s="835">
        <f t="shared" si="354"/>
        <v>31</v>
      </c>
    </row>
    <row r="8816" spans="2:8">
      <c r="B8816" s="834" t="str">
        <f t="shared" si="353"/>
        <v>|||</v>
      </c>
      <c r="H8816" s="835">
        <f t="shared" si="354"/>
        <v>31</v>
      </c>
    </row>
    <row r="8817" spans="2:8">
      <c r="B8817" s="834" t="str">
        <f t="shared" si="353"/>
        <v>|||</v>
      </c>
      <c r="H8817" s="835">
        <f t="shared" si="354"/>
        <v>31</v>
      </c>
    </row>
    <row r="8818" spans="2:8">
      <c r="B8818" s="834" t="str">
        <f t="shared" si="353"/>
        <v>|||</v>
      </c>
      <c r="H8818" s="835">
        <f t="shared" si="354"/>
        <v>31</v>
      </c>
    </row>
    <row r="8819" spans="2:8">
      <c r="B8819" s="834" t="str">
        <f t="shared" si="353"/>
        <v>|||</v>
      </c>
      <c r="H8819" s="835">
        <f t="shared" si="354"/>
        <v>31</v>
      </c>
    </row>
    <row r="8820" spans="2:8">
      <c r="B8820" s="834" t="str">
        <f t="shared" si="353"/>
        <v>|||</v>
      </c>
      <c r="H8820" s="835">
        <f t="shared" si="354"/>
        <v>31</v>
      </c>
    </row>
    <row r="8821" spans="2:8">
      <c r="B8821" s="834" t="str">
        <f t="shared" si="353"/>
        <v>|||</v>
      </c>
      <c r="H8821" s="835">
        <f t="shared" si="354"/>
        <v>31</v>
      </c>
    </row>
    <row r="8822" spans="2:8">
      <c r="B8822" s="834" t="str">
        <f t="shared" si="353"/>
        <v>|||</v>
      </c>
      <c r="H8822" s="835">
        <f t="shared" si="354"/>
        <v>31</v>
      </c>
    </row>
    <row r="8823" spans="2:8">
      <c r="B8823" s="834" t="str">
        <f t="shared" si="353"/>
        <v>|||</v>
      </c>
      <c r="H8823" s="835">
        <f t="shared" si="354"/>
        <v>31</v>
      </c>
    </row>
    <row r="8824" spans="2:8">
      <c r="B8824" s="834" t="str">
        <f t="shared" si="353"/>
        <v>|||</v>
      </c>
      <c r="H8824" s="835">
        <f t="shared" si="354"/>
        <v>31</v>
      </c>
    </row>
    <row r="8825" spans="2:8">
      <c r="B8825" s="834" t="str">
        <f t="shared" si="353"/>
        <v>|||</v>
      </c>
      <c r="H8825" s="835">
        <f t="shared" si="354"/>
        <v>31</v>
      </c>
    </row>
    <row r="8826" spans="2:8">
      <c r="B8826" s="834" t="str">
        <f t="shared" si="353"/>
        <v>|||</v>
      </c>
      <c r="H8826" s="835">
        <f t="shared" si="354"/>
        <v>31</v>
      </c>
    </row>
    <row r="8827" spans="2:8">
      <c r="B8827" s="834" t="str">
        <f t="shared" si="353"/>
        <v>|||</v>
      </c>
      <c r="H8827" s="835">
        <f t="shared" si="354"/>
        <v>31</v>
      </c>
    </row>
    <row r="8828" spans="2:8">
      <c r="B8828" s="834" t="str">
        <f t="shared" si="353"/>
        <v>|||</v>
      </c>
      <c r="H8828" s="835">
        <f t="shared" si="354"/>
        <v>31</v>
      </c>
    </row>
    <row r="8829" spans="2:8">
      <c r="B8829" s="834" t="str">
        <f t="shared" si="353"/>
        <v>|||</v>
      </c>
      <c r="H8829" s="835">
        <f t="shared" si="354"/>
        <v>31</v>
      </c>
    </row>
    <row r="8830" spans="2:8">
      <c r="B8830" s="834" t="str">
        <f t="shared" si="353"/>
        <v>|||</v>
      </c>
      <c r="H8830" s="835">
        <f t="shared" si="354"/>
        <v>31</v>
      </c>
    </row>
    <row r="8831" spans="2:8">
      <c r="B8831" s="834" t="str">
        <f t="shared" si="353"/>
        <v>|||</v>
      </c>
      <c r="H8831" s="835">
        <f t="shared" si="354"/>
        <v>31</v>
      </c>
    </row>
    <row r="8832" spans="2:8">
      <c r="B8832" s="834" t="str">
        <f t="shared" si="353"/>
        <v>|||</v>
      </c>
      <c r="H8832" s="835">
        <f t="shared" si="354"/>
        <v>31</v>
      </c>
    </row>
    <row r="8833" spans="2:8">
      <c r="B8833" s="834" t="str">
        <f t="shared" si="353"/>
        <v>|||</v>
      </c>
      <c r="H8833" s="835">
        <f t="shared" si="354"/>
        <v>31</v>
      </c>
    </row>
    <row r="8834" spans="2:8">
      <c r="B8834" s="834" t="str">
        <f t="shared" si="353"/>
        <v>|||</v>
      </c>
      <c r="H8834" s="835">
        <f t="shared" si="354"/>
        <v>31</v>
      </c>
    </row>
    <row r="8835" spans="2:8">
      <c r="B8835" s="834" t="str">
        <f t="shared" ref="B8835:B8898" si="355">C8835&amp;"|"&amp;D8835&amp;"|"&amp;E8835&amp;"|"&amp;F8835</f>
        <v>|||</v>
      </c>
      <c r="H8835" s="835">
        <f t="shared" si="354"/>
        <v>31</v>
      </c>
    </row>
    <row r="8836" spans="2:8">
      <c r="B8836" s="834" t="str">
        <f t="shared" si="355"/>
        <v>|||</v>
      </c>
      <c r="H8836" s="835">
        <f t="shared" ref="H8836:H8899" si="356">EOMONTH(L8836,0)</f>
        <v>31</v>
      </c>
    </row>
    <row r="8837" spans="2:8">
      <c r="B8837" s="834" t="str">
        <f t="shared" si="355"/>
        <v>|||</v>
      </c>
      <c r="H8837" s="835">
        <f t="shared" si="356"/>
        <v>31</v>
      </c>
    </row>
    <row r="8838" spans="2:8">
      <c r="B8838" s="834" t="str">
        <f t="shared" si="355"/>
        <v>|||</v>
      </c>
      <c r="H8838" s="835">
        <f t="shared" si="356"/>
        <v>31</v>
      </c>
    </row>
    <row r="8839" spans="2:8">
      <c r="B8839" s="834" t="str">
        <f t="shared" si="355"/>
        <v>|||</v>
      </c>
      <c r="H8839" s="835">
        <f t="shared" si="356"/>
        <v>31</v>
      </c>
    </row>
    <row r="8840" spans="2:8">
      <c r="B8840" s="834" t="str">
        <f t="shared" si="355"/>
        <v>|||</v>
      </c>
      <c r="H8840" s="835">
        <f t="shared" si="356"/>
        <v>31</v>
      </c>
    </row>
    <row r="8841" spans="2:8">
      <c r="B8841" s="834" t="str">
        <f t="shared" si="355"/>
        <v>|||</v>
      </c>
      <c r="H8841" s="835">
        <f t="shared" si="356"/>
        <v>31</v>
      </c>
    </row>
    <row r="8842" spans="2:8">
      <c r="B8842" s="834" t="str">
        <f t="shared" si="355"/>
        <v>|||</v>
      </c>
      <c r="H8842" s="835">
        <f t="shared" si="356"/>
        <v>31</v>
      </c>
    </row>
    <row r="8843" spans="2:8">
      <c r="B8843" s="834" t="str">
        <f t="shared" si="355"/>
        <v>|||</v>
      </c>
      <c r="H8843" s="835">
        <f t="shared" si="356"/>
        <v>31</v>
      </c>
    </row>
    <row r="8844" spans="2:8">
      <c r="B8844" s="834" t="str">
        <f t="shared" si="355"/>
        <v>|||</v>
      </c>
      <c r="H8844" s="835">
        <f t="shared" si="356"/>
        <v>31</v>
      </c>
    </row>
    <row r="8845" spans="2:8">
      <c r="B8845" s="834" t="str">
        <f t="shared" si="355"/>
        <v>|||</v>
      </c>
      <c r="H8845" s="835">
        <f t="shared" si="356"/>
        <v>31</v>
      </c>
    </row>
    <row r="8846" spans="2:8">
      <c r="B8846" s="834" t="str">
        <f t="shared" si="355"/>
        <v>|||</v>
      </c>
      <c r="H8846" s="835">
        <f t="shared" si="356"/>
        <v>31</v>
      </c>
    </row>
    <row r="8847" spans="2:8">
      <c r="B8847" s="834" t="str">
        <f t="shared" si="355"/>
        <v>|||</v>
      </c>
      <c r="H8847" s="835">
        <f t="shared" si="356"/>
        <v>31</v>
      </c>
    </row>
    <row r="8848" spans="2:8">
      <c r="B8848" s="834" t="str">
        <f t="shared" si="355"/>
        <v>|||</v>
      </c>
      <c r="H8848" s="835">
        <f t="shared" si="356"/>
        <v>31</v>
      </c>
    </row>
    <row r="8849" spans="2:8">
      <c r="B8849" s="834" t="str">
        <f t="shared" si="355"/>
        <v>|||</v>
      </c>
      <c r="H8849" s="835">
        <f t="shared" si="356"/>
        <v>31</v>
      </c>
    </row>
    <row r="8850" spans="2:8">
      <c r="B8850" s="834" t="str">
        <f t="shared" si="355"/>
        <v>|||</v>
      </c>
      <c r="H8850" s="835">
        <f t="shared" si="356"/>
        <v>31</v>
      </c>
    </row>
    <row r="8851" spans="2:8">
      <c r="B8851" s="834" t="str">
        <f t="shared" si="355"/>
        <v>|||</v>
      </c>
      <c r="H8851" s="835">
        <f t="shared" si="356"/>
        <v>31</v>
      </c>
    </row>
    <row r="8852" spans="2:8">
      <c r="B8852" s="834" t="str">
        <f t="shared" si="355"/>
        <v>|||</v>
      </c>
      <c r="H8852" s="835">
        <f t="shared" si="356"/>
        <v>31</v>
      </c>
    </row>
    <row r="8853" spans="2:8">
      <c r="B8853" s="834" t="str">
        <f t="shared" si="355"/>
        <v>|||</v>
      </c>
      <c r="H8853" s="835">
        <f t="shared" si="356"/>
        <v>31</v>
      </c>
    </row>
    <row r="8854" spans="2:8">
      <c r="B8854" s="834" t="str">
        <f t="shared" si="355"/>
        <v>|||</v>
      </c>
      <c r="H8854" s="835">
        <f t="shared" si="356"/>
        <v>31</v>
      </c>
    </row>
    <row r="8855" spans="2:8">
      <c r="B8855" s="834" t="str">
        <f t="shared" si="355"/>
        <v>|||</v>
      </c>
      <c r="H8855" s="835">
        <f t="shared" si="356"/>
        <v>31</v>
      </c>
    </row>
    <row r="8856" spans="2:8">
      <c r="B8856" s="834" t="str">
        <f t="shared" si="355"/>
        <v>|||</v>
      </c>
      <c r="H8856" s="835">
        <f t="shared" si="356"/>
        <v>31</v>
      </c>
    </row>
    <row r="8857" spans="2:8">
      <c r="B8857" s="834" t="str">
        <f t="shared" si="355"/>
        <v>|||</v>
      </c>
      <c r="H8857" s="835">
        <f t="shared" si="356"/>
        <v>31</v>
      </c>
    </row>
    <row r="8858" spans="2:8">
      <c r="B8858" s="834" t="str">
        <f t="shared" si="355"/>
        <v>|||</v>
      </c>
      <c r="H8858" s="835">
        <f t="shared" si="356"/>
        <v>31</v>
      </c>
    </row>
    <row r="8859" spans="2:8">
      <c r="B8859" s="834" t="str">
        <f t="shared" si="355"/>
        <v>|||</v>
      </c>
      <c r="H8859" s="835">
        <f t="shared" si="356"/>
        <v>31</v>
      </c>
    </row>
    <row r="8860" spans="2:8">
      <c r="B8860" s="834" t="str">
        <f t="shared" si="355"/>
        <v>|||</v>
      </c>
      <c r="H8860" s="835">
        <f t="shared" si="356"/>
        <v>31</v>
      </c>
    </row>
    <row r="8861" spans="2:8">
      <c r="B8861" s="834" t="str">
        <f t="shared" si="355"/>
        <v>|||</v>
      </c>
      <c r="H8861" s="835">
        <f t="shared" si="356"/>
        <v>31</v>
      </c>
    </row>
    <row r="8862" spans="2:8">
      <c r="B8862" s="834" t="str">
        <f t="shared" si="355"/>
        <v>|||</v>
      </c>
      <c r="H8862" s="835">
        <f t="shared" si="356"/>
        <v>31</v>
      </c>
    </row>
    <row r="8863" spans="2:8">
      <c r="B8863" s="834" t="str">
        <f t="shared" si="355"/>
        <v>|||</v>
      </c>
      <c r="H8863" s="835">
        <f t="shared" si="356"/>
        <v>31</v>
      </c>
    </row>
    <row r="8864" spans="2:8">
      <c r="B8864" s="834" t="str">
        <f t="shared" si="355"/>
        <v>|||</v>
      </c>
      <c r="H8864" s="835">
        <f t="shared" si="356"/>
        <v>31</v>
      </c>
    </row>
    <row r="8865" spans="2:8">
      <c r="B8865" s="834" t="str">
        <f t="shared" si="355"/>
        <v>|||</v>
      </c>
      <c r="H8865" s="835">
        <f t="shared" si="356"/>
        <v>31</v>
      </c>
    </row>
    <row r="8866" spans="2:8">
      <c r="B8866" s="834" t="str">
        <f t="shared" si="355"/>
        <v>|||</v>
      </c>
      <c r="H8866" s="835">
        <f t="shared" si="356"/>
        <v>31</v>
      </c>
    </row>
    <row r="8867" spans="2:8">
      <c r="B8867" s="834" t="str">
        <f t="shared" si="355"/>
        <v>|||</v>
      </c>
      <c r="H8867" s="835">
        <f t="shared" si="356"/>
        <v>31</v>
      </c>
    </row>
    <row r="8868" spans="2:8">
      <c r="B8868" s="834" t="str">
        <f t="shared" si="355"/>
        <v>|||</v>
      </c>
      <c r="H8868" s="835">
        <f t="shared" si="356"/>
        <v>31</v>
      </c>
    </row>
    <row r="8869" spans="2:8">
      <c r="B8869" s="834" t="str">
        <f t="shared" si="355"/>
        <v>|||</v>
      </c>
      <c r="H8869" s="835">
        <f t="shared" si="356"/>
        <v>31</v>
      </c>
    </row>
    <row r="8870" spans="2:8">
      <c r="B8870" s="834" t="str">
        <f t="shared" si="355"/>
        <v>|||</v>
      </c>
      <c r="H8870" s="835">
        <f t="shared" si="356"/>
        <v>31</v>
      </c>
    </row>
    <row r="8871" spans="2:8">
      <c r="B8871" s="834" t="str">
        <f t="shared" si="355"/>
        <v>|||</v>
      </c>
      <c r="H8871" s="835">
        <f t="shared" si="356"/>
        <v>31</v>
      </c>
    </row>
    <row r="8872" spans="2:8">
      <c r="B8872" s="834" t="str">
        <f t="shared" si="355"/>
        <v>|||</v>
      </c>
      <c r="H8872" s="835">
        <f t="shared" si="356"/>
        <v>31</v>
      </c>
    </row>
    <row r="8873" spans="2:8">
      <c r="B8873" s="834" t="str">
        <f t="shared" si="355"/>
        <v>|||</v>
      </c>
      <c r="H8873" s="835">
        <f t="shared" si="356"/>
        <v>31</v>
      </c>
    </row>
    <row r="8874" spans="2:8">
      <c r="B8874" s="834" t="str">
        <f t="shared" si="355"/>
        <v>|||</v>
      </c>
      <c r="H8874" s="835">
        <f t="shared" si="356"/>
        <v>31</v>
      </c>
    </row>
    <row r="8875" spans="2:8">
      <c r="B8875" s="834" t="str">
        <f t="shared" si="355"/>
        <v>|||</v>
      </c>
      <c r="H8875" s="835">
        <f t="shared" si="356"/>
        <v>31</v>
      </c>
    </row>
    <row r="8876" spans="2:8">
      <c r="B8876" s="834" t="str">
        <f t="shared" si="355"/>
        <v>|||</v>
      </c>
      <c r="H8876" s="835">
        <f t="shared" si="356"/>
        <v>31</v>
      </c>
    </row>
    <row r="8877" spans="2:8">
      <c r="B8877" s="834" t="str">
        <f t="shared" si="355"/>
        <v>|||</v>
      </c>
      <c r="H8877" s="835">
        <f t="shared" si="356"/>
        <v>31</v>
      </c>
    </row>
    <row r="8878" spans="2:8">
      <c r="B8878" s="834" t="str">
        <f t="shared" si="355"/>
        <v>|||</v>
      </c>
      <c r="H8878" s="835">
        <f t="shared" si="356"/>
        <v>31</v>
      </c>
    </row>
    <row r="8879" spans="2:8">
      <c r="B8879" s="834" t="str">
        <f t="shared" si="355"/>
        <v>|||</v>
      </c>
      <c r="H8879" s="835">
        <f t="shared" si="356"/>
        <v>31</v>
      </c>
    </row>
    <row r="8880" spans="2:8">
      <c r="B8880" s="834" t="str">
        <f t="shared" si="355"/>
        <v>|||</v>
      </c>
      <c r="H8880" s="835">
        <f t="shared" si="356"/>
        <v>31</v>
      </c>
    </row>
    <row r="8881" spans="2:8">
      <c r="B8881" s="834" t="str">
        <f t="shared" si="355"/>
        <v>|||</v>
      </c>
      <c r="H8881" s="835">
        <f t="shared" si="356"/>
        <v>31</v>
      </c>
    </row>
    <row r="8882" spans="2:8">
      <c r="B8882" s="834" t="str">
        <f t="shared" si="355"/>
        <v>|||</v>
      </c>
      <c r="H8882" s="835">
        <f t="shared" si="356"/>
        <v>31</v>
      </c>
    </row>
    <row r="8883" spans="2:8">
      <c r="B8883" s="834" t="str">
        <f t="shared" si="355"/>
        <v>|||</v>
      </c>
      <c r="H8883" s="835">
        <f t="shared" si="356"/>
        <v>31</v>
      </c>
    </row>
    <row r="8884" spans="2:8">
      <c r="B8884" s="834" t="str">
        <f t="shared" si="355"/>
        <v>|||</v>
      </c>
      <c r="H8884" s="835">
        <f t="shared" si="356"/>
        <v>31</v>
      </c>
    </row>
    <row r="8885" spans="2:8">
      <c r="B8885" s="834" t="str">
        <f t="shared" si="355"/>
        <v>|||</v>
      </c>
      <c r="H8885" s="835">
        <f t="shared" si="356"/>
        <v>31</v>
      </c>
    </row>
    <row r="8886" spans="2:8">
      <c r="B8886" s="834" t="str">
        <f t="shared" si="355"/>
        <v>|||</v>
      </c>
      <c r="H8886" s="835">
        <f t="shared" si="356"/>
        <v>31</v>
      </c>
    </row>
    <row r="8887" spans="2:8">
      <c r="B8887" s="834" t="str">
        <f t="shared" si="355"/>
        <v>|||</v>
      </c>
      <c r="H8887" s="835">
        <f t="shared" si="356"/>
        <v>31</v>
      </c>
    </row>
    <row r="8888" spans="2:8">
      <c r="B8888" s="834" t="str">
        <f t="shared" si="355"/>
        <v>|||</v>
      </c>
      <c r="H8888" s="835">
        <f t="shared" si="356"/>
        <v>31</v>
      </c>
    </row>
    <row r="8889" spans="2:8">
      <c r="B8889" s="834" t="str">
        <f t="shared" si="355"/>
        <v>|||</v>
      </c>
      <c r="H8889" s="835">
        <f t="shared" si="356"/>
        <v>31</v>
      </c>
    </row>
    <row r="8890" spans="2:8">
      <c r="B8890" s="834" t="str">
        <f t="shared" si="355"/>
        <v>|||</v>
      </c>
      <c r="H8890" s="835">
        <f t="shared" si="356"/>
        <v>31</v>
      </c>
    </row>
    <row r="8891" spans="2:8">
      <c r="B8891" s="834" t="str">
        <f t="shared" si="355"/>
        <v>|||</v>
      </c>
      <c r="H8891" s="835">
        <f t="shared" si="356"/>
        <v>31</v>
      </c>
    </row>
    <row r="8892" spans="2:8">
      <c r="B8892" s="834" t="str">
        <f t="shared" si="355"/>
        <v>|||</v>
      </c>
      <c r="H8892" s="835">
        <f t="shared" si="356"/>
        <v>31</v>
      </c>
    </row>
    <row r="8893" spans="2:8">
      <c r="B8893" s="834" t="str">
        <f t="shared" si="355"/>
        <v>|||</v>
      </c>
      <c r="H8893" s="835">
        <f t="shared" si="356"/>
        <v>31</v>
      </c>
    </row>
    <row r="8894" spans="2:8">
      <c r="B8894" s="834" t="str">
        <f t="shared" si="355"/>
        <v>|||</v>
      </c>
      <c r="H8894" s="835">
        <f t="shared" si="356"/>
        <v>31</v>
      </c>
    </row>
    <row r="8895" spans="2:8">
      <c r="B8895" s="834" t="str">
        <f t="shared" si="355"/>
        <v>|||</v>
      </c>
      <c r="H8895" s="835">
        <f t="shared" si="356"/>
        <v>31</v>
      </c>
    </row>
    <row r="8896" spans="2:8">
      <c r="B8896" s="834" t="str">
        <f t="shared" si="355"/>
        <v>|||</v>
      </c>
      <c r="H8896" s="835">
        <f t="shared" si="356"/>
        <v>31</v>
      </c>
    </row>
    <row r="8897" spans="2:8">
      <c r="B8897" s="834" t="str">
        <f t="shared" si="355"/>
        <v>|||</v>
      </c>
      <c r="H8897" s="835">
        <f t="shared" si="356"/>
        <v>31</v>
      </c>
    </row>
    <row r="8898" spans="2:8">
      <c r="B8898" s="834" t="str">
        <f t="shared" si="355"/>
        <v>|||</v>
      </c>
      <c r="H8898" s="835">
        <f t="shared" si="356"/>
        <v>31</v>
      </c>
    </row>
    <row r="8899" spans="2:8">
      <c r="B8899" s="834" t="str">
        <f t="shared" ref="B8899:B8962" si="357">C8899&amp;"|"&amp;D8899&amp;"|"&amp;E8899&amp;"|"&amp;F8899</f>
        <v>|||</v>
      </c>
      <c r="H8899" s="835">
        <f t="shared" si="356"/>
        <v>31</v>
      </c>
    </row>
    <row r="8900" spans="2:8">
      <c r="B8900" s="834" t="str">
        <f t="shared" si="357"/>
        <v>|||</v>
      </c>
      <c r="H8900" s="835">
        <f t="shared" ref="H8900:H8963" si="358">EOMONTH(L8900,0)</f>
        <v>31</v>
      </c>
    </row>
    <row r="8901" spans="2:8">
      <c r="B8901" s="834" t="str">
        <f t="shared" si="357"/>
        <v>|||</v>
      </c>
      <c r="H8901" s="835">
        <f t="shared" si="358"/>
        <v>31</v>
      </c>
    </row>
    <row r="8902" spans="2:8">
      <c r="B8902" s="834" t="str">
        <f t="shared" si="357"/>
        <v>|||</v>
      </c>
      <c r="H8902" s="835">
        <f t="shared" si="358"/>
        <v>31</v>
      </c>
    </row>
    <row r="8903" spans="2:8">
      <c r="B8903" s="834" t="str">
        <f t="shared" si="357"/>
        <v>|||</v>
      </c>
      <c r="H8903" s="835">
        <f t="shared" si="358"/>
        <v>31</v>
      </c>
    </row>
    <row r="8904" spans="2:8">
      <c r="B8904" s="834" t="str">
        <f t="shared" si="357"/>
        <v>|||</v>
      </c>
      <c r="H8904" s="835">
        <f t="shared" si="358"/>
        <v>31</v>
      </c>
    </row>
    <row r="8905" spans="2:8">
      <c r="B8905" s="834" t="str">
        <f t="shared" si="357"/>
        <v>|||</v>
      </c>
      <c r="H8905" s="835">
        <f t="shared" si="358"/>
        <v>31</v>
      </c>
    </row>
    <row r="8906" spans="2:8">
      <c r="B8906" s="834" t="str">
        <f t="shared" si="357"/>
        <v>|||</v>
      </c>
      <c r="H8906" s="835">
        <f t="shared" si="358"/>
        <v>31</v>
      </c>
    </row>
    <row r="8907" spans="2:8">
      <c r="B8907" s="834" t="str">
        <f t="shared" si="357"/>
        <v>|||</v>
      </c>
      <c r="H8907" s="835">
        <f t="shared" si="358"/>
        <v>31</v>
      </c>
    </row>
    <row r="8908" spans="2:8">
      <c r="B8908" s="834" t="str">
        <f t="shared" si="357"/>
        <v>|||</v>
      </c>
      <c r="H8908" s="835">
        <f t="shared" si="358"/>
        <v>31</v>
      </c>
    </row>
    <row r="8909" spans="2:8">
      <c r="B8909" s="834" t="str">
        <f t="shared" si="357"/>
        <v>|||</v>
      </c>
      <c r="H8909" s="835">
        <f t="shared" si="358"/>
        <v>31</v>
      </c>
    </row>
    <row r="8910" spans="2:8">
      <c r="B8910" s="834" t="str">
        <f t="shared" si="357"/>
        <v>|||</v>
      </c>
      <c r="H8910" s="835">
        <f t="shared" si="358"/>
        <v>31</v>
      </c>
    </row>
    <row r="8911" spans="2:8">
      <c r="B8911" s="834" t="str">
        <f t="shared" si="357"/>
        <v>|||</v>
      </c>
      <c r="H8911" s="835">
        <f t="shared" si="358"/>
        <v>31</v>
      </c>
    </row>
    <row r="8912" spans="2:8">
      <c r="B8912" s="834" t="str">
        <f t="shared" si="357"/>
        <v>|||</v>
      </c>
      <c r="H8912" s="835">
        <f t="shared" si="358"/>
        <v>31</v>
      </c>
    </row>
    <row r="8913" spans="2:8">
      <c r="B8913" s="834" t="str">
        <f t="shared" si="357"/>
        <v>|||</v>
      </c>
      <c r="H8913" s="835">
        <f t="shared" si="358"/>
        <v>31</v>
      </c>
    </row>
    <row r="8914" spans="2:8">
      <c r="B8914" s="834" t="str">
        <f t="shared" si="357"/>
        <v>|||</v>
      </c>
      <c r="H8914" s="835">
        <f t="shared" si="358"/>
        <v>31</v>
      </c>
    </row>
    <row r="8915" spans="2:8">
      <c r="B8915" s="834" t="str">
        <f t="shared" si="357"/>
        <v>|||</v>
      </c>
      <c r="H8915" s="835">
        <f t="shared" si="358"/>
        <v>31</v>
      </c>
    </row>
    <row r="8916" spans="2:8">
      <c r="B8916" s="834" t="str">
        <f t="shared" si="357"/>
        <v>|||</v>
      </c>
      <c r="H8916" s="835">
        <f t="shared" si="358"/>
        <v>31</v>
      </c>
    </row>
    <row r="8917" spans="2:8">
      <c r="B8917" s="834" t="str">
        <f t="shared" si="357"/>
        <v>|||</v>
      </c>
      <c r="H8917" s="835">
        <f t="shared" si="358"/>
        <v>31</v>
      </c>
    </row>
    <row r="8918" spans="2:8">
      <c r="B8918" s="834" t="str">
        <f t="shared" si="357"/>
        <v>|||</v>
      </c>
      <c r="H8918" s="835">
        <f t="shared" si="358"/>
        <v>31</v>
      </c>
    </row>
    <row r="8919" spans="2:8">
      <c r="B8919" s="834" t="str">
        <f t="shared" si="357"/>
        <v>|||</v>
      </c>
      <c r="H8919" s="835">
        <f t="shared" si="358"/>
        <v>31</v>
      </c>
    </row>
    <row r="8920" spans="2:8">
      <c r="B8920" s="834" t="str">
        <f t="shared" si="357"/>
        <v>|||</v>
      </c>
      <c r="H8920" s="835">
        <f t="shared" si="358"/>
        <v>31</v>
      </c>
    </row>
    <row r="8921" spans="2:8">
      <c r="B8921" s="834" t="str">
        <f t="shared" si="357"/>
        <v>|||</v>
      </c>
      <c r="H8921" s="835">
        <f t="shared" si="358"/>
        <v>31</v>
      </c>
    </row>
    <row r="8922" spans="2:8">
      <c r="B8922" s="834" t="str">
        <f t="shared" si="357"/>
        <v>|||</v>
      </c>
      <c r="H8922" s="835">
        <f t="shared" si="358"/>
        <v>31</v>
      </c>
    </row>
    <row r="8923" spans="2:8">
      <c r="B8923" s="834" t="str">
        <f t="shared" si="357"/>
        <v>|||</v>
      </c>
      <c r="H8923" s="835">
        <f t="shared" si="358"/>
        <v>31</v>
      </c>
    </row>
    <row r="8924" spans="2:8">
      <c r="B8924" s="834" t="str">
        <f t="shared" si="357"/>
        <v>|||</v>
      </c>
      <c r="H8924" s="835">
        <f t="shared" si="358"/>
        <v>31</v>
      </c>
    </row>
    <row r="8925" spans="2:8">
      <c r="B8925" s="834" t="str">
        <f t="shared" si="357"/>
        <v>|||</v>
      </c>
      <c r="H8925" s="835">
        <f t="shared" si="358"/>
        <v>31</v>
      </c>
    </row>
    <row r="8926" spans="2:8">
      <c r="B8926" s="834" t="str">
        <f t="shared" si="357"/>
        <v>|||</v>
      </c>
      <c r="H8926" s="835">
        <f t="shared" si="358"/>
        <v>31</v>
      </c>
    </row>
    <row r="8927" spans="2:8">
      <c r="B8927" s="834" t="str">
        <f t="shared" si="357"/>
        <v>|||</v>
      </c>
      <c r="H8927" s="835">
        <f t="shared" si="358"/>
        <v>31</v>
      </c>
    </row>
    <row r="8928" spans="2:8">
      <c r="B8928" s="834" t="str">
        <f t="shared" si="357"/>
        <v>|||</v>
      </c>
      <c r="H8928" s="835">
        <f t="shared" si="358"/>
        <v>31</v>
      </c>
    </row>
    <row r="8929" spans="2:8">
      <c r="B8929" s="834" t="str">
        <f t="shared" si="357"/>
        <v>|||</v>
      </c>
      <c r="H8929" s="835">
        <f t="shared" si="358"/>
        <v>31</v>
      </c>
    </row>
    <row r="8930" spans="2:8">
      <c r="B8930" s="834" t="str">
        <f t="shared" si="357"/>
        <v>|||</v>
      </c>
      <c r="H8930" s="835">
        <f t="shared" si="358"/>
        <v>31</v>
      </c>
    </row>
    <row r="8931" spans="2:8">
      <c r="B8931" s="834" t="str">
        <f t="shared" si="357"/>
        <v>|||</v>
      </c>
      <c r="H8931" s="835">
        <f t="shared" si="358"/>
        <v>31</v>
      </c>
    </row>
    <row r="8932" spans="2:8">
      <c r="B8932" s="834" t="str">
        <f t="shared" si="357"/>
        <v>|||</v>
      </c>
      <c r="H8932" s="835">
        <f t="shared" si="358"/>
        <v>31</v>
      </c>
    </row>
    <row r="8933" spans="2:8">
      <c r="B8933" s="834" t="str">
        <f t="shared" si="357"/>
        <v>|||</v>
      </c>
      <c r="H8933" s="835">
        <f t="shared" si="358"/>
        <v>31</v>
      </c>
    </row>
    <row r="8934" spans="2:8">
      <c r="B8934" s="834" t="str">
        <f t="shared" si="357"/>
        <v>|||</v>
      </c>
      <c r="H8934" s="835">
        <f t="shared" si="358"/>
        <v>31</v>
      </c>
    </row>
    <row r="8935" spans="2:8">
      <c r="B8935" s="834" t="str">
        <f t="shared" si="357"/>
        <v>|||</v>
      </c>
      <c r="H8935" s="835">
        <f t="shared" si="358"/>
        <v>31</v>
      </c>
    </row>
    <row r="8936" spans="2:8">
      <c r="B8936" s="834" t="str">
        <f t="shared" si="357"/>
        <v>|||</v>
      </c>
      <c r="H8936" s="835">
        <f t="shared" si="358"/>
        <v>31</v>
      </c>
    </row>
    <row r="8937" spans="2:8">
      <c r="B8937" s="834" t="str">
        <f t="shared" si="357"/>
        <v>|||</v>
      </c>
      <c r="H8937" s="835">
        <f t="shared" si="358"/>
        <v>31</v>
      </c>
    </row>
    <row r="8938" spans="2:8">
      <c r="B8938" s="834" t="str">
        <f t="shared" si="357"/>
        <v>|||</v>
      </c>
      <c r="H8938" s="835">
        <f t="shared" si="358"/>
        <v>31</v>
      </c>
    </row>
    <row r="8939" spans="2:8">
      <c r="B8939" s="834" t="str">
        <f t="shared" si="357"/>
        <v>|||</v>
      </c>
      <c r="H8939" s="835">
        <f t="shared" si="358"/>
        <v>31</v>
      </c>
    </row>
    <row r="8940" spans="2:8">
      <c r="B8940" s="834" t="str">
        <f t="shared" si="357"/>
        <v>|||</v>
      </c>
      <c r="H8940" s="835">
        <f t="shared" si="358"/>
        <v>31</v>
      </c>
    </row>
    <row r="8941" spans="2:8">
      <c r="B8941" s="834" t="str">
        <f t="shared" si="357"/>
        <v>|||</v>
      </c>
      <c r="H8941" s="835">
        <f t="shared" si="358"/>
        <v>31</v>
      </c>
    </row>
    <row r="8942" spans="2:8">
      <c r="B8942" s="834" t="str">
        <f t="shared" si="357"/>
        <v>|||</v>
      </c>
      <c r="H8942" s="835">
        <f t="shared" si="358"/>
        <v>31</v>
      </c>
    </row>
    <row r="8943" spans="2:8">
      <c r="B8943" s="834" t="str">
        <f t="shared" si="357"/>
        <v>|||</v>
      </c>
      <c r="H8943" s="835">
        <f t="shared" si="358"/>
        <v>31</v>
      </c>
    </row>
    <row r="8944" spans="2:8">
      <c r="B8944" s="834" t="str">
        <f t="shared" si="357"/>
        <v>|||</v>
      </c>
      <c r="H8944" s="835">
        <f t="shared" si="358"/>
        <v>31</v>
      </c>
    </row>
    <row r="8945" spans="2:8">
      <c r="B8945" s="834" t="str">
        <f t="shared" si="357"/>
        <v>|||</v>
      </c>
      <c r="H8945" s="835">
        <f t="shared" si="358"/>
        <v>31</v>
      </c>
    </row>
    <row r="8946" spans="2:8">
      <c r="B8946" s="834" t="str">
        <f t="shared" si="357"/>
        <v>|||</v>
      </c>
      <c r="H8946" s="835">
        <f t="shared" si="358"/>
        <v>31</v>
      </c>
    </row>
    <row r="8947" spans="2:8">
      <c r="B8947" s="834" t="str">
        <f t="shared" si="357"/>
        <v>|||</v>
      </c>
      <c r="H8947" s="835">
        <f t="shared" si="358"/>
        <v>31</v>
      </c>
    </row>
    <row r="8948" spans="2:8">
      <c r="B8948" s="834" t="str">
        <f t="shared" si="357"/>
        <v>|||</v>
      </c>
      <c r="H8948" s="835">
        <f t="shared" si="358"/>
        <v>31</v>
      </c>
    </row>
    <row r="8949" spans="2:8">
      <c r="B8949" s="834" t="str">
        <f t="shared" si="357"/>
        <v>|||</v>
      </c>
      <c r="H8949" s="835">
        <f t="shared" si="358"/>
        <v>31</v>
      </c>
    </row>
    <row r="8950" spans="2:8">
      <c r="B8950" s="834" t="str">
        <f t="shared" si="357"/>
        <v>|||</v>
      </c>
      <c r="H8950" s="835">
        <f t="shared" si="358"/>
        <v>31</v>
      </c>
    </row>
    <row r="8951" spans="2:8">
      <c r="B8951" s="834" t="str">
        <f t="shared" si="357"/>
        <v>|||</v>
      </c>
      <c r="H8951" s="835">
        <f t="shared" si="358"/>
        <v>31</v>
      </c>
    </row>
    <row r="8952" spans="2:8">
      <c r="B8952" s="834" t="str">
        <f t="shared" si="357"/>
        <v>|||</v>
      </c>
      <c r="H8952" s="835">
        <f t="shared" si="358"/>
        <v>31</v>
      </c>
    </row>
    <row r="8953" spans="2:8">
      <c r="B8953" s="834" t="str">
        <f t="shared" si="357"/>
        <v>|||</v>
      </c>
      <c r="H8953" s="835">
        <f t="shared" si="358"/>
        <v>31</v>
      </c>
    </row>
    <row r="8954" spans="2:8">
      <c r="B8954" s="834" t="str">
        <f t="shared" si="357"/>
        <v>|||</v>
      </c>
      <c r="H8954" s="835">
        <f t="shared" si="358"/>
        <v>31</v>
      </c>
    </row>
    <row r="8955" spans="2:8">
      <c r="B8955" s="834" t="str">
        <f t="shared" si="357"/>
        <v>|||</v>
      </c>
      <c r="H8955" s="835">
        <f t="shared" si="358"/>
        <v>31</v>
      </c>
    </row>
    <row r="8956" spans="2:8">
      <c r="B8956" s="834" t="str">
        <f t="shared" si="357"/>
        <v>|||</v>
      </c>
      <c r="H8956" s="835">
        <f t="shared" si="358"/>
        <v>31</v>
      </c>
    </row>
    <row r="8957" spans="2:8">
      <c r="B8957" s="834" t="str">
        <f t="shared" si="357"/>
        <v>|||</v>
      </c>
      <c r="H8957" s="835">
        <f t="shared" si="358"/>
        <v>31</v>
      </c>
    </row>
    <row r="8958" spans="2:8">
      <c r="B8958" s="834" t="str">
        <f t="shared" si="357"/>
        <v>|||</v>
      </c>
      <c r="H8958" s="835">
        <f t="shared" si="358"/>
        <v>31</v>
      </c>
    </row>
    <row r="8959" spans="2:8">
      <c r="B8959" s="834" t="str">
        <f t="shared" si="357"/>
        <v>|||</v>
      </c>
      <c r="H8959" s="835">
        <f t="shared" si="358"/>
        <v>31</v>
      </c>
    </row>
    <row r="8960" spans="2:8">
      <c r="B8960" s="834" t="str">
        <f t="shared" si="357"/>
        <v>|||</v>
      </c>
      <c r="H8960" s="835">
        <f t="shared" si="358"/>
        <v>31</v>
      </c>
    </row>
    <row r="8961" spans="2:8">
      <c r="B8961" s="834" t="str">
        <f t="shared" si="357"/>
        <v>|||</v>
      </c>
      <c r="H8961" s="835">
        <f t="shared" si="358"/>
        <v>31</v>
      </c>
    </row>
    <row r="8962" spans="2:8">
      <c r="B8962" s="834" t="str">
        <f t="shared" si="357"/>
        <v>|||</v>
      </c>
      <c r="H8962" s="835">
        <f t="shared" si="358"/>
        <v>31</v>
      </c>
    </row>
    <row r="8963" spans="2:8">
      <c r="B8963" s="834" t="str">
        <f t="shared" ref="B8963:B9026" si="359">C8963&amp;"|"&amp;D8963&amp;"|"&amp;E8963&amp;"|"&amp;F8963</f>
        <v>|||</v>
      </c>
      <c r="H8963" s="835">
        <f t="shared" si="358"/>
        <v>31</v>
      </c>
    </row>
    <row r="8964" spans="2:8">
      <c r="B8964" s="834" t="str">
        <f t="shared" si="359"/>
        <v>|||</v>
      </c>
      <c r="H8964" s="835">
        <f t="shared" ref="H8964:H9027" si="360">EOMONTH(L8964,0)</f>
        <v>31</v>
      </c>
    </row>
    <row r="8965" spans="2:8">
      <c r="B8965" s="834" t="str">
        <f t="shared" si="359"/>
        <v>|||</v>
      </c>
      <c r="H8965" s="835">
        <f t="shared" si="360"/>
        <v>31</v>
      </c>
    </row>
    <row r="8966" spans="2:8">
      <c r="B8966" s="834" t="str">
        <f t="shared" si="359"/>
        <v>|||</v>
      </c>
      <c r="H8966" s="835">
        <f t="shared" si="360"/>
        <v>31</v>
      </c>
    </row>
    <row r="8967" spans="2:8">
      <c r="B8967" s="834" t="str">
        <f t="shared" si="359"/>
        <v>|||</v>
      </c>
      <c r="H8967" s="835">
        <f t="shared" si="360"/>
        <v>31</v>
      </c>
    </row>
    <row r="8968" spans="2:8">
      <c r="B8968" s="834" t="str">
        <f t="shared" si="359"/>
        <v>|||</v>
      </c>
      <c r="H8968" s="835">
        <f t="shared" si="360"/>
        <v>31</v>
      </c>
    </row>
    <row r="8969" spans="2:8">
      <c r="B8969" s="834" t="str">
        <f t="shared" si="359"/>
        <v>|||</v>
      </c>
      <c r="H8969" s="835">
        <f t="shared" si="360"/>
        <v>31</v>
      </c>
    </row>
    <row r="8970" spans="2:8">
      <c r="B8970" s="834" t="str">
        <f t="shared" si="359"/>
        <v>|||</v>
      </c>
      <c r="H8970" s="835">
        <f t="shared" si="360"/>
        <v>31</v>
      </c>
    </row>
    <row r="8971" spans="2:8">
      <c r="B8971" s="834" t="str">
        <f t="shared" si="359"/>
        <v>|||</v>
      </c>
      <c r="H8971" s="835">
        <f t="shared" si="360"/>
        <v>31</v>
      </c>
    </row>
    <row r="8972" spans="2:8">
      <c r="B8972" s="834" t="str">
        <f t="shared" si="359"/>
        <v>|||</v>
      </c>
      <c r="H8972" s="835">
        <f t="shared" si="360"/>
        <v>31</v>
      </c>
    </row>
    <row r="8973" spans="2:8">
      <c r="B8973" s="834" t="str">
        <f t="shared" si="359"/>
        <v>|||</v>
      </c>
      <c r="H8973" s="835">
        <f t="shared" si="360"/>
        <v>31</v>
      </c>
    </row>
    <row r="8974" spans="2:8">
      <c r="B8974" s="834" t="str">
        <f t="shared" si="359"/>
        <v>|||</v>
      </c>
      <c r="H8974" s="835">
        <f t="shared" si="360"/>
        <v>31</v>
      </c>
    </row>
    <row r="8975" spans="2:8">
      <c r="B8975" s="834" t="str">
        <f t="shared" si="359"/>
        <v>|||</v>
      </c>
      <c r="H8975" s="835">
        <f t="shared" si="360"/>
        <v>31</v>
      </c>
    </row>
    <row r="8976" spans="2:8">
      <c r="B8976" s="834" t="str">
        <f t="shared" si="359"/>
        <v>|||</v>
      </c>
      <c r="H8976" s="835">
        <f t="shared" si="360"/>
        <v>31</v>
      </c>
    </row>
    <row r="8977" spans="2:8">
      <c r="B8977" s="834" t="str">
        <f t="shared" si="359"/>
        <v>|||</v>
      </c>
      <c r="H8977" s="835">
        <f t="shared" si="360"/>
        <v>31</v>
      </c>
    </row>
    <row r="8978" spans="2:8">
      <c r="B8978" s="834" t="str">
        <f t="shared" si="359"/>
        <v>|||</v>
      </c>
      <c r="H8978" s="835">
        <f t="shared" si="360"/>
        <v>31</v>
      </c>
    </row>
    <row r="8979" spans="2:8">
      <c r="B8979" s="834" t="str">
        <f t="shared" si="359"/>
        <v>|||</v>
      </c>
      <c r="H8979" s="835">
        <f t="shared" si="360"/>
        <v>31</v>
      </c>
    </row>
    <row r="8980" spans="2:8">
      <c r="B8980" s="834" t="str">
        <f t="shared" si="359"/>
        <v>|||</v>
      </c>
      <c r="H8980" s="835">
        <f t="shared" si="360"/>
        <v>31</v>
      </c>
    </row>
    <row r="8981" spans="2:8">
      <c r="B8981" s="834" t="str">
        <f t="shared" si="359"/>
        <v>|||</v>
      </c>
      <c r="H8981" s="835">
        <f t="shared" si="360"/>
        <v>31</v>
      </c>
    </row>
    <row r="8982" spans="2:8">
      <c r="B8982" s="834" t="str">
        <f t="shared" si="359"/>
        <v>|||</v>
      </c>
      <c r="H8982" s="835">
        <f t="shared" si="360"/>
        <v>31</v>
      </c>
    </row>
    <row r="8983" spans="2:8">
      <c r="B8983" s="834" t="str">
        <f t="shared" si="359"/>
        <v>|||</v>
      </c>
      <c r="H8983" s="835">
        <f t="shared" si="360"/>
        <v>31</v>
      </c>
    </row>
    <row r="8984" spans="2:8">
      <c r="B8984" s="834" t="str">
        <f t="shared" si="359"/>
        <v>|||</v>
      </c>
      <c r="H8984" s="835">
        <f t="shared" si="360"/>
        <v>31</v>
      </c>
    </row>
    <row r="8985" spans="2:8">
      <c r="B8985" s="834" t="str">
        <f t="shared" si="359"/>
        <v>|||</v>
      </c>
      <c r="H8985" s="835">
        <f t="shared" si="360"/>
        <v>31</v>
      </c>
    </row>
    <row r="8986" spans="2:8">
      <c r="B8986" s="834" t="str">
        <f t="shared" si="359"/>
        <v>|||</v>
      </c>
      <c r="H8986" s="835">
        <f t="shared" si="360"/>
        <v>31</v>
      </c>
    </row>
    <row r="8987" spans="2:8">
      <c r="B8987" s="834" t="str">
        <f t="shared" si="359"/>
        <v>|||</v>
      </c>
      <c r="H8987" s="835">
        <f t="shared" si="360"/>
        <v>31</v>
      </c>
    </row>
    <row r="8988" spans="2:8">
      <c r="B8988" s="834" t="str">
        <f t="shared" si="359"/>
        <v>|||</v>
      </c>
      <c r="H8988" s="835">
        <f t="shared" si="360"/>
        <v>31</v>
      </c>
    </row>
    <row r="8989" spans="2:8">
      <c r="B8989" s="834" t="str">
        <f t="shared" si="359"/>
        <v>|||</v>
      </c>
      <c r="H8989" s="835">
        <f t="shared" si="360"/>
        <v>31</v>
      </c>
    </row>
    <row r="8990" spans="2:8">
      <c r="B8990" s="834" t="str">
        <f t="shared" si="359"/>
        <v>|||</v>
      </c>
      <c r="H8990" s="835">
        <f t="shared" si="360"/>
        <v>31</v>
      </c>
    </row>
    <row r="8991" spans="2:8">
      <c r="B8991" s="834" t="str">
        <f t="shared" si="359"/>
        <v>|||</v>
      </c>
      <c r="H8991" s="835">
        <f t="shared" si="360"/>
        <v>31</v>
      </c>
    </row>
    <row r="8992" spans="2:8">
      <c r="B8992" s="834" t="str">
        <f t="shared" si="359"/>
        <v>|||</v>
      </c>
      <c r="H8992" s="835">
        <f t="shared" si="360"/>
        <v>31</v>
      </c>
    </row>
    <row r="8993" spans="2:8">
      <c r="B8993" s="834" t="str">
        <f t="shared" si="359"/>
        <v>|||</v>
      </c>
      <c r="H8993" s="835">
        <f t="shared" si="360"/>
        <v>31</v>
      </c>
    </row>
    <row r="8994" spans="2:8">
      <c r="B8994" s="834" t="str">
        <f t="shared" si="359"/>
        <v>|||</v>
      </c>
      <c r="H8994" s="835">
        <f t="shared" si="360"/>
        <v>31</v>
      </c>
    </row>
    <row r="8995" spans="2:8">
      <c r="B8995" s="834" t="str">
        <f t="shared" si="359"/>
        <v>|||</v>
      </c>
      <c r="H8995" s="835">
        <f t="shared" si="360"/>
        <v>31</v>
      </c>
    </row>
    <row r="8996" spans="2:8">
      <c r="B8996" s="834" t="str">
        <f t="shared" si="359"/>
        <v>|||</v>
      </c>
      <c r="H8996" s="835">
        <f t="shared" si="360"/>
        <v>31</v>
      </c>
    </row>
    <row r="8997" spans="2:8">
      <c r="B8997" s="834" t="str">
        <f t="shared" si="359"/>
        <v>|||</v>
      </c>
      <c r="H8997" s="835">
        <f t="shared" si="360"/>
        <v>31</v>
      </c>
    </row>
    <row r="8998" spans="2:8">
      <c r="B8998" s="834" t="str">
        <f t="shared" si="359"/>
        <v>|||</v>
      </c>
      <c r="H8998" s="835">
        <f t="shared" si="360"/>
        <v>31</v>
      </c>
    </row>
    <row r="8999" spans="2:8">
      <c r="B8999" s="834" t="str">
        <f t="shared" si="359"/>
        <v>|||</v>
      </c>
      <c r="H8999" s="835">
        <f t="shared" si="360"/>
        <v>31</v>
      </c>
    </row>
    <row r="9000" spans="2:8">
      <c r="B9000" s="834" t="str">
        <f t="shared" si="359"/>
        <v>|||</v>
      </c>
      <c r="H9000" s="835">
        <f t="shared" si="360"/>
        <v>31</v>
      </c>
    </row>
    <row r="9001" spans="2:8">
      <c r="B9001" s="834" t="str">
        <f t="shared" si="359"/>
        <v>|||</v>
      </c>
      <c r="H9001" s="835">
        <f t="shared" si="360"/>
        <v>31</v>
      </c>
    </row>
    <row r="9002" spans="2:8">
      <c r="B9002" s="834" t="str">
        <f t="shared" si="359"/>
        <v>|||</v>
      </c>
      <c r="H9002" s="835">
        <f t="shared" si="360"/>
        <v>31</v>
      </c>
    </row>
    <row r="9003" spans="2:8">
      <c r="B9003" s="834" t="str">
        <f t="shared" si="359"/>
        <v>|||</v>
      </c>
      <c r="H9003" s="835">
        <f t="shared" si="360"/>
        <v>31</v>
      </c>
    </row>
    <row r="9004" spans="2:8">
      <c r="B9004" s="834" t="str">
        <f t="shared" si="359"/>
        <v>|||</v>
      </c>
      <c r="H9004" s="835">
        <f t="shared" si="360"/>
        <v>31</v>
      </c>
    </row>
    <row r="9005" spans="2:8">
      <c r="B9005" s="834" t="str">
        <f t="shared" si="359"/>
        <v>|||</v>
      </c>
      <c r="H9005" s="835">
        <f t="shared" si="360"/>
        <v>31</v>
      </c>
    </row>
    <row r="9006" spans="2:8">
      <c r="B9006" s="834" t="str">
        <f t="shared" si="359"/>
        <v>|||</v>
      </c>
      <c r="H9006" s="835">
        <f t="shared" si="360"/>
        <v>31</v>
      </c>
    </row>
    <row r="9007" spans="2:8">
      <c r="B9007" s="834" t="str">
        <f t="shared" si="359"/>
        <v>|||</v>
      </c>
      <c r="H9007" s="835">
        <f t="shared" si="360"/>
        <v>31</v>
      </c>
    </row>
    <row r="9008" spans="2:8">
      <c r="B9008" s="834" t="str">
        <f t="shared" si="359"/>
        <v>|||</v>
      </c>
      <c r="H9008" s="835">
        <f t="shared" si="360"/>
        <v>31</v>
      </c>
    </row>
    <row r="9009" spans="2:8">
      <c r="B9009" s="834" t="str">
        <f t="shared" si="359"/>
        <v>|||</v>
      </c>
      <c r="H9009" s="835">
        <f t="shared" si="360"/>
        <v>31</v>
      </c>
    </row>
    <row r="9010" spans="2:8">
      <c r="B9010" s="834" t="str">
        <f t="shared" si="359"/>
        <v>|||</v>
      </c>
      <c r="H9010" s="835">
        <f t="shared" si="360"/>
        <v>31</v>
      </c>
    </row>
    <row r="9011" spans="2:8">
      <c r="B9011" s="834" t="str">
        <f t="shared" si="359"/>
        <v>|||</v>
      </c>
      <c r="H9011" s="835">
        <f t="shared" si="360"/>
        <v>31</v>
      </c>
    </row>
    <row r="9012" spans="2:8">
      <c r="B9012" s="834" t="str">
        <f t="shared" si="359"/>
        <v>|||</v>
      </c>
      <c r="H9012" s="835">
        <f t="shared" si="360"/>
        <v>31</v>
      </c>
    </row>
    <row r="9013" spans="2:8">
      <c r="B9013" s="834" t="str">
        <f t="shared" si="359"/>
        <v>|||</v>
      </c>
      <c r="H9013" s="835">
        <f t="shared" si="360"/>
        <v>31</v>
      </c>
    </row>
    <row r="9014" spans="2:8">
      <c r="B9014" s="834" t="str">
        <f t="shared" si="359"/>
        <v>|||</v>
      </c>
      <c r="H9014" s="835">
        <f t="shared" si="360"/>
        <v>31</v>
      </c>
    </row>
    <row r="9015" spans="2:8">
      <c r="B9015" s="834" t="str">
        <f t="shared" si="359"/>
        <v>|||</v>
      </c>
      <c r="H9015" s="835">
        <f t="shared" si="360"/>
        <v>31</v>
      </c>
    </row>
    <row r="9016" spans="2:8">
      <c r="B9016" s="834" t="str">
        <f t="shared" si="359"/>
        <v>|||</v>
      </c>
      <c r="H9016" s="835">
        <f t="shared" si="360"/>
        <v>31</v>
      </c>
    </row>
    <row r="9017" spans="2:8">
      <c r="B9017" s="834" t="str">
        <f t="shared" si="359"/>
        <v>|||</v>
      </c>
      <c r="H9017" s="835">
        <f t="shared" si="360"/>
        <v>31</v>
      </c>
    </row>
    <row r="9018" spans="2:8">
      <c r="B9018" s="834" t="str">
        <f t="shared" si="359"/>
        <v>|||</v>
      </c>
      <c r="H9018" s="835">
        <f t="shared" si="360"/>
        <v>31</v>
      </c>
    </row>
    <row r="9019" spans="2:8">
      <c r="B9019" s="834" t="str">
        <f t="shared" si="359"/>
        <v>|||</v>
      </c>
      <c r="H9019" s="835">
        <f t="shared" si="360"/>
        <v>31</v>
      </c>
    </row>
    <row r="9020" spans="2:8">
      <c r="B9020" s="834" t="str">
        <f t="shared" si="359"/>
        <v>|||</v>
      </c>
      <c r="H9020" s="835">
        <f t="shared" si="360"/>
        <v>31</v>
      </c>
    </row>
    <row r="9021" spans="2:8">
      <c r="B9021" s="834" t="str">
        <f t="shared" si="359"/>
        <v>|||</v>
      </c>
      <c r="H9021" s="835">
        <f t="shared" si="360"/>
        <v>31</v>
      </c>
    </row>
    <row r="9022" spans="2:8">
      <c r="B9022" s="834" t="str">
        <f t="shared" si="359"/>
        <v>|||</v>
      </c>
      <c r="H9022" s="835">
        <f t="shared" si="360"/>
        <v>31</v>
      </c>
    </row>
    <row r="9023" spans="2:8">
      <c r="B9023" s="834" t="str">
        <f t="shared" si="359"/>
        <v>|||</v>
      </c>
      <c r="H9023" s="835">
        <f t="shared" si="360"/>
        <v>31</v>
      </c>
    </row>
    <row r="9024" spans="2:8">
      <c r="B9024" s="834" t="str">
        <f t="shared" si="359"/>
        <v>|||</v>
      </c>
      <c r="H9024" s="835">
        <f t="shared" si="360"/>
        <v>31</v>
      </c>
    </row>
    <row r="9025" spans="2:8">
      <c r="B9025" s="834" t="str">
        <f t="shared" si="359"/>
        <v>|||</v>
      </c>
      <c r="H9025" s="835">
        <f t="shared" si="360"/>
        <v>31</v>
      </c>
    </row>
    <row r="9026" spans="2:8">
      <c r="B9026" s="834" t="str">
        <f t="shared" si="359"/>
        <v>|||</v>
      </c>
      <c r="H9026" s="835">
        <f t="shared" si="360"/>
        <v>31</v>
      </c>
    </row>
    <row r="9027" spans="2:8">
      <c r="B9027" s="834" t="str">
        <f t="shared" ref="B9027:B9090" si="361">C9027&amp;"|"&amp;D9027&amp;"|"&amp;E9027&amp;"|"&amp;F9027</f>
        <v>|||</v>
      </c>
      <c r="H9027" s="835">
        <f t="shared" si="360"/>
        <v>31</v>
      </c>
    </row>
    <row r="9028" spans="2:8">
      <c r="B9028" s="834" t="str">
        <f t="shared" si="361"/>
        <v>|||</v>
      </c>
      <c r="H9028" s="835">
        <f t="shared" ref="H9028:H9091" si="362">EOMONTH(L9028,0)</f>
        <v>31</v>
      </c>
    </row>
    <row r="9029" spans="2:8">
      <c r="B9029" s="834" t="str">
        <f t="shared" si="361"/>
        <v>|||</v>
      </c>
      <c r="H9029" s="835">
        <f t="shared" si="362"/>
        <v>31</v>
      </c>
    </row>
    <row r="9030" spans="2:8">
      <c r="B9030" s="834" t="str">
        <f t="shared" si="361"/>
        <v>|||</v>
      </c>
      <c r="H9030" s="835">
        <f t="shared" si="362"/>
        <v>31</v>
      </c>
    </row>
    <row r="9031" spans="2:8">
      <c r="B9031" s="834" t="str">
        <f t="shared" si="361"/>
        <v>|||</v>
      </c>
      <c r="H9031" s="835">
        <f t="shared" si="362"/>
        <v>31</v>
      </c>
    </row>
    <row r="9032" spans="2:8">
      <c r="B9032" s="834" t="str">
        <f t="shared" si="361"/>
        <v>|||</v>
      </c>
      <c r="H9032" s="835">
        <f t="shared" si="362"/>
        <v>31</v>
      </c>
    </row>
    <row r="9033" spans="2:8">
      <c r="B9033" s="834" t="str">
        <f t="shared" si="361"/>
        <v>|||</v>
      </c>
      <c r="H9033" s="835">
        <f t="shared" si="362"/>
        <v>31</v>
      </c>
    </row>
    <row r="9034" spans="2:8">
      <c r="B9034" s="834" t="str">
        <f t="shared" si="361"/>
        <v>|||</v>
      </c>
      <c r="H9034" s="835">
        <f t="shared" si="362"/>
        <v>31</v>
      </c>
    </row>
    <row r="9035" spans="2:8">
      <c r="B9035" s="834" t="str">
        <f t="shared" si="361"/>
        <v>|||</v>
      </c>
      <c r="H9035" s="835">
        <f t="shared" si="362"/>
        <v>31</v>
      </c>
    </row>
    <row r="9036" spans="2:8">
      <c r="B9036" s="834" t="str">
        <f t="shared" si="361"/>
        <v>|||</v>
      </c>
      <c r="H9036" s="835">
        <f t="shared" si="362"/>
        <v>31</v>
      </c>
    </row>
    <row r="9037" spans="2:8">
      <c r="B9037" s="834" t="str">
        <f t="shared" si="361"/>
        <v>|||</v>
      </c>
      <c r="H9037" s="835">
        <f t="shared" si="362"/>
        <v>31</v>
      </c>
    </row>
    <row r="9038" spans="2:8">
      <c r="B9038" s="834" t="str">
        <f t="shared" si="361"/>
        <v>|||</v>
      </c>
      <c r="H9038" s="835">
        <f t="shared" si="362"/>
        <v>31</v>
      </c>
    </row>
    <row r="9039" spans="2:8">
      <c r="B9039" s="834" t="str">
        <f t="shared" si="361"/>
        <v>|||</v>
      </c>
      <c r="H9039" s="835">
        <f t="shared" si="362"/>
        <v>31</v>
      </c>
    </row>
    <row r="9040" spans="2:8">
      <c r="B9040" s="834" t="str">
        <f t="shared" si="361"/>
        <v>|||</v>
      </c>
      <c r="H9040" s="835">
        <f t="shared" si="362"/>
        <v>31</v>
      </c>
    </row>
    <row r="9041" spans="2:8">
      <c r="B9041" s="834" t="str">
        <f t="shared" si="361"/>
        <v>|||</v>
      </c>
      <c r="H9041" s="835">
        <f t="shared" si="362"/>
        <v>31</v>
      </c>
    </row>
    <row r="9042" spans="2:8">
      <c r="B9042" s="834" t="str">
        <f t="shared" si="361"/>
        <v>|||</v>
      </c>
      <c r="H9042" s="835">
        <f t="shared" si="362"/>
        <v>31</v>
      </c>
    </row>
    <row r="9043" spans="2:8">
      <c r="B9043" s="834" t="str">
        <f t="shared" si="361"/>
        <v>|||</v>
      </c>
      <c r="H9043" s="835">
        <f t="shared" si="362"/>
        <v>31</v>
      </c>
    </row>
    <row r="9044" spans="2:8">
      <c r="B9044" s="834" t="str">
        <f t="shared" si="361"/>
        <v>|||</v>
      </c>
      <c r="H9044" s="835">
        <f t="shared" si="362"/>
        <v>31</v>
      </c>
    </row>
    <row r="9045" spans="2:8">
      <c r="B9045" s="834" t="str">
        <f t="shared" si="361"/>
        <v>|||</v>
      </c>
      <c r="H9045" s="835">
        <f t="shared" si="362"/>
        <v>31</v>
      </c>
    </row>
    <row r="9046" spans="2:8">
      <c r="B9046" s="834" t="str">
        <f t="shared" si="361"/>
        <v>|||</v>
      </c>
      <c r="H9046" s="835">
        <f t="shared" si="362"/>
        <v>31</v>
      </c>
    </row>
    <row r="9047" spans="2:8">
      <c r="B9047" s="834" t="str">
        <f t="shared" si="361"/>
        <v>|||</v>
      </c>
      <c r="H9047" s="835">
        <f t="shared" si="362"/>
        <v>31</v>
      </c>
    </row>
    <row r="9048" spans="2:8">
      <c r="B9048" s="834" t="str">
        <f t="shared" si="361"/>
        <v>|||</v>
      </c>
      <c r="H9048" s="835">
        <f t="shared" si="362"/>
        <v>31</v>
      </c>
    </row>
    <row r="9049" spans="2:8">
      <c r="B9049" s="834" t="str">
        <f t="shared" si="361"/>
        <v>|||</v>
      </c>
      <c r="H9049" s="835">
        <f t="shared" si="362"/>
        <v>31</v>
      </c>
    </row>
    <row r="9050" spans="2:8">
      <c r="B9050" s="834" t="str">
        <f t="shared" si="361"/>
        <v>|||</v>
      </c>
      <c r="H9050" s="835">
        <f t="shared" si="362"/>
        <v>31</v>
      </c>
    </row>
    <row r="9051" spans="2:8">
      <c r="B9051" s="834" t="str">
        <f t="shared" si="361"/>
        <v>|||</v>
      </c>
      <c r="H9051" s="835">
        <f t="shared" si="362"/>
        <v>31</v>
      </c>
    </row>
    <row r="9052" spans="2:8">
      <c r="B9052" s="834" t="str">
        <f t="shared" si="361"/>
        <v>|||</v>
      </c>
      <c r="H9052" s="835">
        <f t="shared" si="362"/>
        <v>31</v>
      </c>
    </row>
    <row r="9053" spans="2:8">
      <c r="B9053" s="834" t="str">
        <f t="shared" si="361"/>
        <v>|||</v>
      </c>
      <c r="H9053" s="835">
        <f t="shared" si="362"/>
        <v>31</v>
      </c>
    </row>
    <row r="9054" spans="2:8">
      <c r="B9054" s="834" t="str">
        <f t="shared" si="361"/>
        <v>|||</v>
      </c>
      <c r="H9054" s="835">
        <f t="shared" si="362"/>
        <v>31</v>
      </c>
    </row>
    <row r="9055" spans="2:8">
      <c r="B9055" s="834" t="str">
        <f t="shared" si="361"/>
        <v>|||</v>
      </c>
      <c r="H9055" s="835">
        <f t="shared" si="362"/>
        <v>31</v>
      </c>
    </row>
    <row r="9056" spans="2:8">
      <c r="B9056" s="834" t="str">
        <f t="shared" si="361"/>
        <v>|||</v>
      </c>
      <c r="H9056" s="835">
        <f t="shared" si="362"/>
        <v>31</v>
      </c>
    </row>
    <row r="9057" spans="2:8">
      <c r="B9057" s="834" t="str">
        <f t="shared" si="361"/>
        <v>|||</v>
      </c>
      <c r="H9057" s="835">
        <f t="shared" si="362"/>
        <v>31</v>
      </c>
    </row>
    <row r="9058" spans="2:8">
      <c r="B9058" s="834" t="str">
        <f t="shared" si="361"/>
        <v>|||</v>
      </c>
      <c r="H9058" s="835">
        <f t="shared" si="362"/>
        <v>31</v>
      </c>
    </row>
    <row r="9059" spans="2:8">
      <c r="B9059" s="834" t="str">
        <f t="shared" si="361"/>
        <v>|||</v>
      </c>
      <c r="H9059" s="835">
        <f t="shared" si="362"/>
        <v>31</v>
      </c>
    </row>
    <row r="9060" spans="2:8">
      <c r="B9060" s="834" t="str">
        <f t="shared" si="361"/>
        <v>|||</v>
      </c>
      <c r="H9060" s="835">
        <f t="shared" si="362"/>
        <v>31</v>
      </c>
    </row>
    <row r="9061" spans="2:8">
      <c r="B9061" s="834" t="str">
        <f t="shared" si="361"/>
        <v>|||</v>
      </c>
      <c r="H9061" s="835">
        <f t="shared" si="362"/>
        <v>31</v>
      </c>
    </row>
    <row r="9062" spans="2:8">
      <c r="B9062" s="834" t="str">
        <f t="shared" si="361"/>
        <v>|||</v>
      </c>
      <c r="H9062" s="835">
        <f t="shared" si="362"/>
        <v>31</v>
      </c>
    </row>
    <row r="9063" spans="2:8">
      <c r="B9063" s="834" t="str">
        <f t="shared" si="361"/>
        <v>|||</v>
      </c>
      <c r="H9063" s="835">
        <f t="shared" si="362"/>
        <v>31</v>
      </c>
    </row>
    <row r="9064" spans="2:8">
      <c r="B9064" s="834" t="str">
        <f t="shared" si="361"/>
        <v>|||</v>
      </c>
      <c r="H9064" s="835">
        <f t="shared" si="362"/>
        <v>31</v>
      </c>
    </row>
    <row r="9065" spans="2:8">
      <c r="B9065" s="834" t="str">
        <f t="shared" si="361"/>
        <v>|||</v>
      </c>
      <c r="H9065" s="835">
        <f t="shared" si="362"/>
        <v>31</v>
      </c>
    </row>
    <row r="9066" spans="2:8">
      <c r="B9066" s="834" t="str">
        <f t="shared" si="361"/>
        <v>|||</v>
      </c>
      <c r="H9066" s="835">
        <f t="shared" si="362"/>
        <v>31</v>
      </c>
    </row>
    <row r="9067" spans="2:8">
      <c r="B9067" s="834" t="str">
        <f t="shared" si="361"/>
        <v>|||</v>
      </c>
      <c r="H9067" s="835">
        <f t="shared" si="362"/>
        <v>31</v>
      </c>
    </row>
    <row r="9068" spans="2:8">
      <c r="B9068" s="834" t="str">
        <f t="shared" si="361"/>
        <v>|||</v>
      </c>
      <c r="H9068" s="835">
        <f t="shared" si="362"/>
        <v>31</v>
      </c>
    </row>
    <row r="9069" spans="2:8">
      <c r="B9069" s="834" t="str">
        <f t="shared" si="361"/>
        <v>|||</v>
      </c>
      <c r="H9069" s="835">
        <f t="shared" si="362"/>
        <v>31</v>
      </c>
    </row>
    <row r="9070" spans="2:8">
      <c r="B9070" s="834" t="str">
        <f t="shared" si="361"/>
        <v>|||</v>
      </c>
      <c r="H9070" s="835">
        <f t="shared" si="362"/>
        <v>31</v>
      </c>
    </row>
    <row r="9071" spans="2:8">
      <c r="B9071" s="834" t="str">
        <f t="shared" si="361"/>
        <v>|||</v>
      </c>
      <c r="H9071" s="835">
        <f t="shared" si="362"/>
        <v>31</v>
      </c>
    </row>
    <row r="9072" spans="2:8">
      <c r="B9072" s="834" t="str">
        <f t="shared" si="361"/>
        <v>|||</v>
      </c>
      <c r="H9072" s="835">
        <f t="shared" si="362"/>
        <v>31</v>
      </c>
    </row>
    <row r="9073" spans="2:8">
      <c r="B9073" s="834" t="str">
        <f t="shared" si="361"/>
        <v>|||</v>
      </c>
      <c r="H9073" s="835">
        <f t="shared" si="362"/>
        <v>31</v>
      </c>
    </row>
    <row r="9074" spans="2:8">
      <c r="B9074" s="834" t="str">
        <f t="shared" si="361"/>
        <v>|||</v>
      </c>
      <c r="H9074" s="835">
        <f t="shared" si="362"/>
        <v>31</v>
      </c>
    </row>
    <row r="9075" spans="2:8">
      <c r="B9075" s="834" t="str">
        <f t="shared" si="361"/>
        <v>|||</v>
      </c>
      <c r="H9075" s="835">
        <f t="shared" si="362"/>
        <v>31</v>
      </c>
    </row>
    <row r="9076" spans="2:8">
      <c r="B9076" s="834" t="str">
        <f t="shared" si="361"/>
        <v>|||</v>
      </c>
      <c r="H9076" s="835">
        <f t="shared" si="362"/>
        <v>31</v>
      </c>
    </row>
    <row r="9077" spans="2:8">
      <c r="B9077" s="834" t="str">
        <f t="shared" si="361"/>
        <v>|||</v>
      </c>
      <c r="H9077" s="835">
        <f t="shared" si="362"/>
        <v>31</v>
      </c>
    </row>
    <row r="9078" spans="2:8">
      <c r="B9078" s="834" t="str">
        <f t="shared" si="361"/>
        <v>|||</v>
      </c>
      <c r="H9078" s="835">
        <f t="shared" si="362"/>
        <v>31</v>
      </c>
    </row>
    <row r="9079" spans="2:8">
      <c r="B9079" s="834" t="str">
        <f t="shared" si="361"/>
        <v>|||</v>
      </c>
      <c r="H9079" s="835">
        <f t="shared" si="362"/>
        <v>31</v>
      </c>
    </row>
    <row r="9080" spans="2:8">
      <c r="B9080" s="834" t="str">
        <f t="shared" si="361"/>
        <v>|||</v>
      </c>
      <c r="H9080" s="835">
        <f t="shared" si="362"/>
        <v>31</v>
      </c>
    </row>
    <row r="9081" spans="2:8">
      <c r="B9081" s="834" t="str">
        <f t="shared" si="361"/>
        <v>|||</v>
      </c>
      <c r="H9081" s="835">
        <f t="shared" si="362"/>
        <v>31</v>
      </c>
    </row>
    <row r="9082" spans="2:8">
      <c r="B9082" s="834" t="str">
        <f t="shared" si="361"/>
        <v>|||</v>
      </c>
      <c r="H9082" s="835">
        <f t="shared" si="362"/>
        <v>31</v>
      </c>
    </row>
    <row r="9083" spans="2:8">
      <c r="B9083" s="834" t="str">
        <f t="shared" si="361"/>
        <v>|||</v>
      </c>
      <c r="H9083" s="835">
        <f t="shared" si="362"/>
        <v>31</v>
      </c>
    </row>
    <row r="9084" spans="2:8">
      <c r="B9084" s="834" t="str">
        <f t="shared" si="361"/>
        <v>|||</v>
      </c>
      <c r="H9084" s="835">
        <f t="shared" si="362"/>
        <v>31</v>
      </c>
    </row>
    <row r="9085" spans="2:8">
      <c r="B9085" s="834" t="str">
        <f t="shared" si="361"/>
        <v>|||</v>
      </c>
      <c r="H9085" s="835">
        <f t="shared" si="362"/>
        <v>31</v>
      </c>
    </row>
    <row r="9086" spans="2:8">
      <c r="B9086" s="834" t="str">
        <f t="shared" si="361"/>
        <v>|||</v>
      </c>
      <c r="H9086" s="835">
        <f t="shared" si="362"/>
        <v>31</v>
      </c>
    </row>
    <row r="9087" spans="2:8">
      <c r="B9087" s="834" t="str">
        <f t="shared" si="361"/>
        <v>|||</v>
      </c>
      <c r="H9087" s="835">
        <f t="shared" si="362"/>
        <v>31</v>
      </c>
    </row>
    <row r="9088" spans="2:8">
      <c r="B9088" s="834" t="str">
        <f t="shared" si="361"/>
        <v>|||</v>
      </c>
      <c r="H9088" s="835">
        <f t="shared" si="362"/>
        <v>31</v>
      </c>
    </row>
    <row r="9089" spans="2:8">
      <c r="B9089" s="834" t="str">
        <f t="shared" si="361"/>
        <v>|||</v>
      </c>
      <c r="H9089" s="835">
        <f t="shared" si="362"/>
        <v>31</v>
      </c>
    </row>
    <row r="9090" spans="2:8">
      <c r="B9090" s="834" t="str">
        <f t="shared" si="361"/>
        <v>|||</v>
      </c>
      <c r="H9090" s="835">
        <f t="shared" si="362"/>
        <v>31</v>
      </c>
    </row>
    <row r="9091" spans="2:8">
      <c r="B9091" s="834" t="str">
        <f t="shared" ref="B9091:B9154" si="363">C9091&amp;"|"&amp;D9091&amp;"|"&amp;E9091&amp;"|"&amp;F9091</f>
        <v>|||</v>
      </c>
      <c r="H9091" s="835">
        <f t="shared" si="362"/>
        <v>31</v>
      </c>
    </row>
    <row r="9092" spans="2:8">
      <c r="B9092" s="834" t="str">
        <f t="shared" si="363"/>
        <v>|||</v>
      </c>
      <c r="H9092" s="835">
        <f t="shared" ref="H9092:H9155" si="364">EOMONTH(L9092,0)</f>
        <v>31</v>
      </c>
    </row>
    <row r="9093" spans="2:8">
      <c r="B9093" s="834" t="str">
        <f t="shared" si="363"/>
        <v>|||</v>
      </c>
      <c r="H9093" s="835">
        <f t="shared" si="364"/>
        <v>31</v>
      </c>
    </row>
    <row r="9094" spans="2:8">
      <c r="B9094" s="834" t="str">
        <f t="shared" si="363"/>
        <v>|||</v>
      </c>
      <c r="H9094" s="835">
        <f t="shared" si="364"/>
        <v>31</v>
      </c>
    </row>
    <row r="9095" spans="2:8">
      <c r="B9095" s="834" t="str">
        <f t="shared" si="363"/>
        <v>|||</v>
      </c>
      <c r="H9095" s="835">
        <f t="shared" si="364"/>
        <v>31</v>
      </c>
    </row>
    <row r="9096" spans="2:8">
      <c r="B9096" s="834" t="str">
        <f t="shared" si="363"/>
        <v>|||</v>
      </c>
      <c r="H9096" s="835">
        <f t="shared" si="364"/>
        <v>31</v>
      </c>
    </row>
    <row r="9097" spans="2:8">
      <c r="B9097" s="834" t="str">
        <f t="shared" si="363"/>
        <v>|||</v>
      </c>
      <c r="H9097" s="835">
        <f t="shared" si="364"/>
        <v>31</v>
      </c>
    </row>
    <row r="9098" spans="2:8">
      <c r="B9098" s="834" t="str">
        <f t="shared" si="363"/>
        <v>|||</v>
      </c>
      <c r="H9098" s="835">
        <f t="shared" si="364"/>
        <v>31</v>
      </c>
    </row>
    <row r="9099" spans="2:8">
      <c r="B9099" s="834" t="str">
        <f t="shared" si="363"/>
        <v>|||</v>
      </c>
      <c r="H9099" s="835">
        <f t="shared" si="364"/>
        <v>31</v>
      </c>
    </row>
    <row r="9100" spans="2:8">
      <c r="B9100" s="834" t="str">
        <f t="shared" si="363"/>
        <v>|||</v>
      </c>
      <c r="H9100" s="835">
        <f t="shared" si="364"/>
        <v>31</v>
      </c>
    </row>
    <row r="9101" spans="2:8">
      <c r="B9101" s="834" t="str">
        <f t="shared" si="363"/>
        <v>|||</v>
      </c>
      <c r="H9101" s="835">
        <f t="shared" si="364"/>
        <v>31</v>
      </c>
    </row>
    <row r="9102" spans="2:8">
      <c r="B9102" s="834" t="str">
        <f t="shared" si="363"/>
        <v>|||</v>
      </c>
      <c r="H9102" s="835">
        <f t="shared" si="364"/>
        <v>31</v>
      </c>
    </row>
    <row r="9103" spans="2:8">
      <c r="B9103" s="834" t="str">
        <f t="shared" si="363"/>
        <v>|||</v>
      </c>
      <c r="H9103" s="835">
        <f t="shared" si="364"/>
        <v>31</v>
      </c>
    </row>
    <row r="9104" spans="2:8">
      <c r="B9104" s="834" t="str">
        <f t="shared" si="363"/>
        <v>|||</v>
      </c>
      <c r="H9104" s="835">
        <f t="shared" si="364"/>
        <v>31</v>
      </c>
    </row>
    <row r="9105" spans="2:8">
      <c r="B9105" s="834" t="str">
        <f t="shared" si="363"/>
        <v>|||</v>
      </c>
      <c r="H9105" s="835">
        <f t="shared" si="364"/>
        <v>31</v>
      </c>
    </row>
    <row r="9106" spans="2:8">
      <c r="B9106" s="834" t="str">
        <f t="shared" si="363"/>
        <v>|||</v>
      </c>
      <c r="H9106" s="835">
        <f t="shared" si="364"/>
        <v>31</v>
      </c>
    </row>
    <row r="9107" spans="2:8">
      <c r="B9107" s="834" t="str">
        <f t="shared" si="363"/>
        <v>|||</v>
      </c>
      <c r="H9107" s="835">
        <f t="shared" si="364"/>
        <v>31</v>
      </c>
    </row>
    <row r="9108" spans="2:8">
      <c r="B9108" s="834" t="str">
        <f t="shared" si="363"/>
        <v>|||</v>
      </c>
      <c r="H9108" s="835">
        <f t="shared" si="364"/>
        <v>31</v>
      </c>
    </row>
    <row r="9109" spans="2:8">
      <c r="B9109" s="834" t="str">
        <f t="shared" si="363"/>
        <v>|||</v>
      </c>
      <c r="H9109" s="835">
        <f t="shared" si="364"/>
        <v>31</v>
      </c>
    </row>
    <row r="9110" spans="2:8">
      <c r="B9110" s="834" t="str">
        <f t="shared" si="363"/>
        <v>|||</v>
      </c>
      <c r="H9110" s="835">
        <f t="shared" si="364"/>
        <v>31</v>
      </c>
    </row>
    <row r="9111" spans="2:8">
      <c r="B9111" s="834" t="str">
        <f t="shared" si="363"/>
        <v>|||</v>
      </c>
      <c r="H9111" s="835">
        <f t="shared" si="364"/>
        <v>31</v>
      </c>
    </row>
    <row r="9112" spans="2:8">
      <c r="B9112" s="834" t="str">
        <f t="shared" si="363"/>
        <v>|||</v>
      </c>
      <c r="H9112" s="835">
        <f t="shared" si="364"/>
        <v>31</v>
      </c>
    </row>
    <row r="9113" spans="2:8">
      <c r="B9113" s="834" t="str">
        <f t="shared" si="363"/>
        <v>|||</v>
      </c>
      <c r="H9113" s="835">
        <f t="shared" si="364"/>
        <v>31</v>
      </c>
    </row>
    <row r="9114" spans="2:8">
      <c r="B9114" s="834" t="str">
        <f t="shared" si="363"/>
        <v>|||</v>
      </c>
      <c r="H9114" s="835">
        <f t="shared" si="364"/>
        <v>31</v>
      </c>
    </row>
    <row r="9115" spans="2:8">
      <c r="B9115" s="834" t="str">
        <f t="shared" si="363"/>
        <v>|||</v>
      </c>
      <c r="H9115" s="835">
        <f t="shared" si="364"/>
        <v>31</v>
      </c>
    </row>
    <row r="9116" spans="2:8">
      <c r="B9116" s="834" t="str">
        <f t="shared" si="363"/>
        <v>|||</v>
      </c>
      <c r="H9116" s="835">
        <f t="shared" si="364"/>
        <v>31</v>
      </c>
    </row>
    <row r="9117" spans="2:8">
      <c r="B9117" s="834" t="str">
        <f t="shared" si="363"/>
        <v>|||</v>
      </c>
      <c r="H9117" s="835">
        <f t="shared" si="364"/>
        <v>31</v>
      </c>
    </row>
    <row r="9118" spans="2:8">
      <c r="B9118" s="834" t="str">
        <f t="shared" si="363"/>
        <v>|||</v>
      </c>
      <c r="H9118" s="835">
        <f t="shared" si="364"/>
        <v>31</v>
      </c>
    </row>
    <row r="9119" spans="2:8">
      <c r="B9119" s="834" t="str">
        <f t="shared" si="363"/>
        <v>|||</v>
      </c>
      <c r="H9119" s="835">
        <f t="shared" si="364"/>
        <v>31</v>
      </c>
    </row>
    <row r="9120" spans="2:8">
      <c r="B9120" s="834" t="str">
        <f t="shared" si="363"/>
        <v>|||</v>
      </c>
      <c r="H9120" s="835">
        <f t="shared" si="364"/>
        <v>31</v>
      </c>
    </row>
    <row r="9121" spans="2:8">
      <c r="B9121" s="834" t="str">
        <f t="shared" si="363"/>
        <v>|||</v>
      </c>
      <c r="H9121" s="835">
        <f t="shared" si="364"/>
        <v>31</v>
      </c>
    </row>
    <row r="9122" spans="2:8">
      <c r="B9122" s="834" t="str">
        <f t="shared" si="363"/>
        <v>|||</v>
      </c>
      <c r="H9122" s="835">
        <f t="shared" si="364"/>
        <v>31</v>
      </c>
    </row>
    <row r="9123" spans="2:8">
      <c r="B9123" s="834" t="str">
        <f t="shared" si="363"/>
        <v>|||</v>
      </c>
      <c r="H9123" s="835">
        <f t="shared" si="364"/>
        <v>31</v>
      </c>
    </row>
    <row r="9124" spans="2:8">
      <c r="B9124" s="834" t="str">
        <f t="shared" si="363"/>
        <v>|||</v>
      </c>
      <c r="H9124" s="835">
        <f t="shared" si="364"/>
        <v>31</v>
      </c>
    </row>
    <row r="9125" spans="2:8">
      <c r="B9125" s="834" t="str">
        <f t="shared" si="363"/>
        <v>|||</v>
      </c>
      <c r="H9125" s="835">
        <f t="shared" si="364"/>
        <v>31</v>
      </c>
    </row>
    <row r="9126" spans="2:8">
      <c r="B9126" s="834" t="str">
        <f t="shared" si="363"/>
        <v>|||</v>
      </c>
      <c r="H9126" s="835">
        <f t="shared" si="364"/>
        <v>31</v>
      </c>
    </row>
    <row r="9127" spans="2:8">
      <c r="B9127" s="834" t="str">
        <f t="shared" si="363"/>
        <v>|||</v>
      </c>
      <c r="H9127" s="835">
        <f t="shared" si="364"/>
        <v>31</v>
      </c>
    </row>
    <row r="9128" spans="2:8">
      <c r="B9128" s="834" t="str">
        <f t="shared" si="363"/>
        <v>|||</v>
      </c>
      <c r="H9128" s="835">
        <f t="shared" si="364"/>
        <v>31</v>
      </c>
    </row>
    <row r="9129" spans="2:8">
      <c r="B9129" s="834" t="str">
        <f t="shared" si="363"/>
        <v>|||</v>
      </c>
      <c r="H9129" s="835">
        <f t="shared" si="364"/>
        <v>31</v>
      </c>
    </row>
    <row r="9130" spans="2:8">
      <c r="B9130" s="834" t="str">
        <f t="shared" si="363"/>
        <v>|||</v>
      </c>
      <c r="H9130" s="835">
        <f t="shared" si="364"/>
        <v>31</v>
      </c>
    </row>
    <row r="9131" spans="2:8">
      <c r="B9131" s="834" t="str">
        <f t="shared" si="363"/>
        <v>|||</v>
      </c>
      <c r="H9131" s="835">
        <f t="shared" si="364"/>
        <v>31</v>
      </c>
    </row>
    <row r="9132" spans="2:8">
      <c r="B9132" s="834" t="str">
        <f t="shared" si="363"/>
        <v>|||</v>
      </c>
      <c r="H9132" s="835">
        <f t="shared" si="364"/>
        <v>31</v>
      </c>
    </row>
    <row r="9133" spans="2:8">
      <c r="B9133" s="834" t="str">
        <f t="shared" si="363"/>
        <v>|||</v>
      </c>
      <c r="H9133" s="835">
        <f t="shared" si="364"/>
        <v>31</v>
      </c>
    </row>
    <row r="9134" spans="2:8">
      <c r="B9134" s="834" t="str">
        <f t="shared" si="363"/>
        <v>|||</v>
      </c>
      <c r="H9134" s="835">
        <f t="shared" si="364"/>
        <v>31</v>
      </c>
    </row>
    <row r="9135" spans="2:8">
      <c r="B9135" s="834" t="str">
        <f t="shared" si="363"/>
        <v>|||</v>
      </c>
      <c r="H9135" s="835">
        <f t="shared" si="364"/>
        <v>31</v>
      </c>
    </row>
    <row r="9136" spans="2:8">
      <c r="B9136" s="834" t="str">
        <f t="shared" si="363"/>
        <v>|||</v>
      </c>
      <c r="H9136" s="835">
        <f t="shared" si="364"/>
        <v>31</v>
      </c>
    </row>
    <row r="9137" spans="2:8">
      <c r="B9137" s="834" t="str">
        <f t="shared" si="363"/>
        <v>|||</v>
      </c>
      <c r="H9137" s="835">
        <f t="shared" si="364"/>
        <v>31</v>
      </c>
    </row>
    <row r="9138" spans="2:8">
      <c r="B9138" s="834" t="str">
        <f t="shared" si="363"/>
        <v>|||</v>
      </c>
      <c r="H9138" s="835">
        <f t="shared" si="364"/>
        <v>31</v>
      </c>
    </row>
    <row r="9139" spans="2:8">
      <c r="B9139" s="834" t="str">
        <f t="shared" si="363"/>
        <v>|||</v>
      </c>
      <c r="H9139" s="835">
        <f t="shared" si="364"/>
        <v>31</v>
      </c>
    </row>
    <row r="9140" spans="2:8">
      <c r="B9140" s="834" t="str">
        <f t="shared" si="363"/>
        <v>|||</v>
      </c>
      <c r="H9140" s="835">
        <f t="shared" si="364"/>
        <v>31</v>
      </c>
    </row>
    <row r="9141" spans="2:8">
      <c r="B9141" s="834" t="str">
        <f t="shared" si="363"/>
        <v>|||</v>
      </c>
      <c r="H9141" s="835">
        <f t="shared" si="364"/>
        <v>31</v>
      </c>
    </row>
    <row r="9142" spans="2:8">
      <c r="B9142" s="834" t="str">
        <f t="shared" si="363"/>
        <v>|||</v>
      </c>
      <c r="H9142" s="835">
        <f t="shared" si="364"/>
        <v>31</v>
      </c>
    </row>
    <row r="9143" spans="2:8">
      <c r="B9143" s="834" t="str">
        <f t="shared" si="363"/>
        <v>|||</v>
      </c>
      <c r="H9143" s="835">
        <f t="shared" si="364"/>
        <v>31</v>
      </c>
    </row>
    <row r="9144" spans="2:8">
      <c r="B9144" s="834" t="str">
        <f t="shared" si="363"/>
        <v>|||</v>
      </c>
      <c r="H9144" s="835">
        <f t="shared" si="364"/>
        <v>31</v>
      </c>
    </row>
    <row r="9145" spans="2:8">
      <c r="B9145" s="834" t="str">
        <f t="shared" si="363"/>
        <v>|||</v>
      </c>
      <c r="H9145" s="835">
        <f t="shared" si="364"/>
        <v>31</v>
      </c>
    </row>
    <row r="9146" spans="2:8">
      <c r="B9146" s="834" t="str">
        <f t="shared" si="363"/>
        <v>|||</v>
      </c>
      <c r="H9146" s="835">
        <f t="shared" si="364"/>
        <v>31</v>
      </c>
    </row>
    <row r="9147" spans="2:8">
      <c r="B9147" s="834" t="str">
        <f t="shared" si="363"/>
        <v>|||</v>
      </c>
      <c r="H9147" s="835">
        <f t="shared" si="364"/>
        <v>31</v>
      </c>
    </row>
    <row r="9148" spans="2:8">
      <c r="B9148" s="834" t="str">
        <f t="shared" si="363"/>
        <v>|||</v>
      </c>
      <c r="H9148" s="835">
        <f t="shared" si="364"/>
        <v>31</v>
      </c>
    </row>
    <row r="9149" spans="2:8">
      <c r="B9149" s="834" t="str">
        <f t="shared" si="363"/>
        <v>|||</v>
      </c>
      <c r="H9149" s="835">
        <f t="shared" si="364"/>
        <v>31</v>
      </c>
    </row>
    <row r="9150" spans="2:8">
      <c r="B9150" s="834" t="str">
        <f t="shared" si="363"/>
        <v>|||</v>
      </c>
      <c r="H9150" s="835">
        <f t="shared" si="364"/>
        <v>31</v>
      </c>
    </row>
    <row r="9151" spans="2:8">
      <c r="B9151" s="834" t="str">
        <f t="shared" si="363"/>
        <v>|||</v>
      </c>
      <c r="H9151" s="835">
        <f t="shared" si="364"/>
        <v>31</v>
      </c>
    </row>
    <row r="9152" spans="2:8">
      <c r="B9152" s="834" t="str">
        <f t="shared" si="363"/>
        <v>|||</v>
      </c>
      <c r="H9152" s="835">
        <f t="shared" si="364"/>
        <v>31</v>
      </c>
    </row>
    <row r="9153" spans="2:8">
      <c r="B9153" s="834" t="str">
        <f t="shared" si="363"/>
        <v>|||</v>
      </c>
      <c r="H9153" s="835">
        <f t="shared" si="364"/>
        <v>31</v>
      </c>
    </row>
    <row r="9154" spans="2:8">
      <c r="B9154" s="834" t="str">
        <f t="shared" si="363"/>
        <v>|||</v>
      </c>
      <c r="H9154" s="835">
        <f t="shared" si="364"/>
        <v>31</v>
      </c>
    </row>
    <row r="9155" spans="2:8">
      <c r="B9155" s="834" t="str">
        <f t="shared" ref="B9155:B9218" si="365">C9155&amp;"|"&amp;D9155&amp;"|"&amp;E9155&amp;"|"&amp;F9155</f>
        <v>|||</v>
      </c>
      <c r="H9155" s="835">
        <f t="shared" si="364"/>
        <v>31</v>
      </c>
    </row>
    <row r="9156" spans="2:8">
      <c r="B9156" s="834" t="str">
        <f t="shared" si="365"/>
        <v>|||</v>
      </c>
      <c r="H9156" s="835">
        <f t="shared" ref="H9156:H9219" si="366">EOMONTH(L9156,0)</f>
        <v>31</v>
      </c>
    </row>
    <row r="9157" spans="2:8">
      <c r="B9157" s="834" t="str">
        <f t="shared" si="365"/>
        <v>|||</v>
      </c>
      <c r="H9157" s="835">
        <f t="shared" si="366"/>
        <v>31</v>
      </c>
    </row>
    <row r="9158" spans="2:8">
      <c r="B9158" s="834" t="str">
        <f t="shared" si="365"/>
        <v>|||</v>
      </c>
      <c r="H9158" s="835">
        <f t="shared" si="366"/>
        <v>31</v>
      </c>
    </row>
    <row r="9159" spans="2:8">
      <c r="B9159" s="834" t="str">
        <f t="shared" si="365"/>
        <v>|||</v>
      </c>
      <c r="H9159" s="835">
        <f t="shared" si="366"/>
        <v>31</v>
      </c>
    </row>
    <row r="9160" spans="2:8">
      <c r="B9160" s="834" t="str">
        <f t="shared" si="365"/>
        <v>|||</v>
      </c>
      <c r="H9160" s="835">
        <f t="shared" si="366"/>
        <v>31</v>
      </c>
    </row>
    <row r="9161" spans="2:8">
      <c r="B9161" s="834" t="str">
        <f t="shared" si="365"/>
        <v>|||</v>
      </c>
      <c r="H9161" s="835">
        <f t="shared" si="366"/>
        <v>31</v>
      </c>
    </row>
    <row r="9162" spans="2:8">
      <c r="B9162" s="834" t="str">
        <f t="shared" si="365"/>
        <v>|||</v>
      </c>
      <c r="H9162" s="835">
        <f t="shared" si="366"/>
        <v>31</v>
      </c>
    </row>
    <row r="9163" spans="2:8">
      <c r="B9163" s="834" t="str">
        <f t="shared" si="365"/>
        <v>|||</v>
      </c>
      <c r="H9163" s="835">
        <f t="shared" si="366"/>
        <v>31</v>
      </c>
    </row>
    <row r="9164" spans="2:8">
      <c r="B9164" s="834" t="str">
        <f t="shared" si="365"/>
        <v>|||</v>
      </c>
      <c r="H9164" s="835">
        <f t="shared" si="366"/>
        <v>31</v>
      </c>
    </row>
    <row r="9165" spans="2:8">
      <c r="B9165" s="834" t="str">
        <f t="shared" si="365"/>
        <v>|||</v>
      </c>
      <c r="H9165" s="835">
        <f t="shared" si="366"/>
        <v>31</v>
      </c>
    </row>
    <row r="9166" spans="2:8">
      <c r="B9166" s="834" t="str">
        <f t="shared" si="365"/>
        <v>|||</v>
      </c>
      <c r="H9166" s="835">
        <f t="shared" si="366"/>
        <v>31</v>
      </c>
    </row>
    <row r="9167" spans="2:8">
      <c r="B9167" s="834" t="str">
        <f t="shared" si="365"/>
        <v>|||</v>
      </c>
      <c r="H9167" s="835">
        <f t="shared" si="366"/>
        <v>31</v>
      </c>
    </row>
    <row r="9168" spans="2:8">
      <c r="B9168" s="834" t="str">
        <f t="shared" si="365"/>
        <v>|||</v>
      </c>
      <c r="H9168" s="835">
        <f t="shared" si="366"/>
        <v>31</v>
      </c>
    </row>
    <row r="9169" spans="2:8">
      <c r="B9169" s="834" t="str">
        <f t="shared" si="365"/>
        <v>|||</v>
      </c>
      <c r="H9169" s="835">
        <f t="shared" si="366"/>
        <v>31</v>
      </c>
    </row>
    <row r="9170" spans="2:8">
      <c r="B9170" s="834" t="str">
        <f t="shared" si="365"/>
        <v>|||</v>
      </c>
      <c r="H9170" s="835">
        <f t="shared" si="366"/>
        <v>31</v>
      </c>
    </row>
    <row r="9171" spans="2:8">
      <c r="B9171" s="834" t="str">
        <f t="shared" si="365"/>
        <v>|||</v>
      </c>
      <c r="H9171" s="835">
        <f t="shared" si="366"/>
        <v>31</v>
      </c>
    </row>
    <row r="9172" spans="2:8">
      <c r="B9172" s="834" t="str">
        <f t="shared" si="365"/>
        <v>|||</v>
      </c>
      <c r="H9172" s="835">
        <f t="shared" si="366"/>
        <v>31</v>
      </c>
    </row>
    <row r="9173" spans="2:8">
      <c r="B9173" s="834" t="str">
        <f t="shared" si="365"/>
        <v>|||</v>
      </c>
      <c r="H9173" s="835">
        <f t="shared" si="366"/>
        <v>31</v>
      </c>
    </row>
    <row r="9174" spans="2:8">
      <c r="B9174" s="834" t="str">
        <f t="shared" si="365"/>
        <v>|||</v>
      </c>
      <c r="H9174" s="835">
        <f t="shared" si="366"/>
        <v>31</v>
      </c>
    </row>
    <row r="9175" spans="2:8">
      <c r="B9175" s="834" t="str">
        <f t="shared" si="365"/>
        <v>|||</v>
      </c>
      <c r="H9175" s="835">
        <f t="shared" si="366"/>
        <v>31</v>
      </c>
    </row>
    <row r="9176" spans="2:8">
      <c r="B9176" s="834" t="str">
        <f t="shared" si="365"/>
        <v>|||</v>
      </c>
      <c r="H9176" s="835">
        <f t="shared" si="366"/>
        <v>31</v>
      </c>
    </row>
    <row r="9177" spans="2:8">
      <c r="B9177" s="834" t="str">
        <f t="shared" si="365"/>
        <v>|||</v>
      </c>
      <c r="H9177" s="835">
        <f t="shared" si="366"/>
        <v>31</v>
      </c>
    </row>
    <row r="9178" spans="2:8">
      <c r="B9178" s="834" t="str">
        <f t="shared" si="365"/>
        <v>|||</v>
      </c>
      <c r="H9178" s="835">
        <f t="shared" si="366"/>
        <v>31</v>
      </c>
    </row>
    <row r="9179" spans="2:8">
      <c r="B9179" s="834" t="str">
        <f t="shared" si="365"/>
        <v>|||</v>
      </c>
      <c r="H9179" s="835">
        <f t="shared" si="366"/>
        <v>31</v>
      </c>
    </row>
    <row r="9180" spans="2:8">
      <c r="B9180" s="834" t="str">
        <f t="shared" si="365"/>
        <v>|||</v>
      </c>
      <c r="H9180" s="835">
        <f t="shared" si="366"/>
        <v>31</v>
      </c>
    </row>
    <row r="9181" spans="2:8">
      <c r="B9181" s="834" t="str">
        <f t="shared" si="365"/>
        <v>|||</v>
      </c>
      <c r="H9181" s="835">
        <f t="shared" si="366"/>
        <v>31</v>
      </c>
    </row>
    <row r="9182" spans="2:8">
      <c r="B9182" s="834" t="str">
        <f t="shared" si="365"/>
        <v>|||</v>
      </c>
      <c r="H9182" s="835">
        <f t="shared" si="366"/>
        <v>31</v>
      </c>
    </row>
    <row r="9183" spans="2:8">
      <c r="B9183" s="834" t="str">
        <f t="shared" si="365"/>
        <v>|||</v>
      </c>
      <c r="H9183" s="835">
        <f t="shared" si="366"/>
        <v>31</v>
      </c>
    </row>
    <row r="9184" spans="2:8">
      <c r="B9184" s="834" t="str">
        <f t="shared" si="365"/>
        <v>|||</v>
      </c>
      <c r="H9184" s="835">
        <f t="shared" si="366"/>
        <v>31</v>
      </c>
    </row>
    <row r="9185" spans="2:8">
      <c r="B9185" s="834" t="str">
        <f t="shared" si="365"/>
        <v>|||</v>
      </c>
      <c r="H9185" s="835">
        <f t="shared" si="366"/>
        <v>31</v>
      </c>
    </row>
    <row r="9186" spans="2:8">
      <c r="B9186" s="834" t="str">
        <f t="shared" si="365"/>
        <v>|||</v>
      </c>
      <c r="H9186" s="835">
        <f t="shared" si="366"/>
        <v>31</v>
      </c>
    </row>
    <row r="9187" spans="2:8">
      <c r="B9187" s="834" t="str">
        <f t="shared" si="365"/>
        <v>|||</v>
      </c>
      <c r="H9187" s="835">
        <f t="shared" si="366"/>
        <v>31</v>
      </c>
    </row>
    <row r="9188" spans="2:8">
      <c r="B9188" s="834" t="str">
        <f t="shared" si="365"/>
        <v>|||</v>
      </c>
      <c r="H9188" s="835">
        <f t="shared" si="366"/>
        <v>31</v>
      </c>
    </row>
    <row r="9189" spans="2:8">
      <c r="B9189" s="834" t="str">
        <f t="shared" si="365"/>
        <v>|||</v>
      </c>
      <c r="H9189" s="835">
        <f t="shared" si="366"/>
        <v>31</v>
      </c>
    </row>
    <row r="9190" spans="2:8">
      <c r="B9190" s="834" t="str">
        <f t="shared" si="365"/>
        <v>|||</v>
      </c>
      <c r="H9190" s="835">
        <f t="shared" si="366"/>
        <v>31</v>
      </c>
    </row>
    <row r="9191" spans="2:8">
      <c r="B9191" s="834" t="str">
        <f t="shared" si="365"/>
        <v>|||</v>
      </c>
      <c r="H9191" s="835">
        <f t="shared" si="366"/>
        <v>31</v>
      </c>
    </row>
    <row r="9192" spans="2:8">
      <c r="B9192" s="834" t="str">
        <f t="shared" si="365"/>
        <v>|||</v>
      </c>
      <c r="H9192" s="835">
        <f t="shared" si="366"/>
        <v>31</v>
      </c>
    </row>
    <row r="9193" spans="2:8">
      <c r="B9193" s="834" t="str">
        <f t="shared" si="365"/>
        <v>|||</v>
      </c>
      <c r="H9193" s="835">
        <f t="shared" si="366"/>
        <v>31</v>
      </c>
    </row>
    <row r="9194" spans="2:8">
      <c r="B9194" s="834" t="str">
        <f t="shared" si="365"/>
        <v>|||</v>
      </c>
      <c r="H9194" s="835">
        <f t="shared" si="366"/>
        <v>31</v>
      </c>
    </row>
    <row r="9195" spans="2:8">
      <c r="B9195" s="834" t="str">
        <f t="shared" si="365"/>
        <v>|||</v>
      </c>
      <c r="H9195" s="835">
        <f t="shared" si="366"/>
        <v>31</v>
      </c>
    </row>
    <row r="9196" spans="2:8">
      <c r="B9196" s="834" t="str">
        <f t="shared" si="365"/>
        <v>|||</v>
      </c>
      <c r="H9196" s="835">
        <f t="shared" si="366"/>
        <v>31</v>
      </c>
    </row>
    <row r="9197" spans="2:8">
      <c r="B9197" s="834" t="str">
        <f t="shared" si="365"/>
        <v>|||</v>
      </c>
      <c r="H9197" s="835">
        <f t="shared" si="366"/>
        <v>31</v>
      </c>
    </row>
    <row r="9198" spans="2:8">
      <c r="B9198" s="834" t="str">
        <f t="shared" si="365"/>
        <v>|||</v>
      </c>
      <c r="H9198" s="835">
        <f t="shared" si="366"/>
        <v>31</v>
      </c>
    </row>
    <row r="9199" spans="2:8">
      <c r="B9199" s="834" t="str">
        <f t="shared" si="365"/>
        <v>|||</v>
      </c>
      <c r="H9199" s="835">
        <f t="shared" si="366"/>
        <v>31</v>
      </c>
    </row>
    <row r="9200" spans="2:8">
      <c r="B9200" s="834" t="str">
        <f t="shared" si="365"/>
        <v>|||</v>
      </c>
      <c r="H9200" s="835">
        <f t="shared" si="366"/>
        <v>31</v>
      </c>
    </row>
    <row r="9201" spans="2:8">
      <c r="B9201" s="834" t="str">
        <f t="shared" si="365"/>
        <v>|||</v>
      </c>
      <c r="H9201" s="835">
        <f t="shared" si="366"/>
        <v>31</v>
      </c>
    </row>
    <row r="9202" spans="2:8">
      <c r="B9202" s="834" t="str">
        <f t="shared" si="365"/>
        <v>|||</v>
      </c>
      <c r="H9202" s="835">
        <f t="shared" si="366"/>
        <v>31</v>
      </c>
    </row>
    <row r="9203" spans="2:8">
      <c r="B9203" s="834" t="str">
        <f t="shared" si="365"/>
        <v>|||</v>
      </c>
      <c r="H9203" s="835">
        <f t="shared" si="366"/>
        <v>31</v>
      </c>
    </row>
    <row r="9204" spans="2:8">
      <c r="B9204" s="834" t="str">
        <f t="shared" si="365"/>
        <v>|||</v>
      </c>
      <c r="H9204" s="835">
        <f t="shared" si="366"/>
        <v>31</v>
      </c>
    </row>
    <row r="9205" spans="2:8">
      <c r="B9205" s="834" t="str">
        <f t="shared" si="365"/>
        <v>|||</v>
      </c>
      <c r="H9205" s="835">
        <f t="shared" si="366"/>
        <v>31</v>
      </c>
    </row>
    <row r="9206" spans="2:8">
      <c r="B9206" s="834" t="str">
        <f t="shared" si="365"/>
        <v>|||</v>
      </c>
      <c r="H9206" s="835">
        <f t="shared" si="366"/>
        <v>31</v>
      </c>
    </row>
    <row r="9207" spans="2:8">
      <c r="B9207" s="834" t="str">
        <f t="shared" si="365"/>
        <v>|||</v>
      </c>
      <c r="H9207" s="835">
        <f t="shared" si="366"/>
        <v>31</v>
      </c>
    </row>
    <row r="9208" spans="2:8">
      <c r="B9208" s="834" t="str">
        <f t="shared" si="365"/>
        <v>|||</v>
      </c>
      <c r="H9208" s="835">
        <f t="shared" si="366"/>
        <v>31</v>
      </c>
    </row>
    <row r="9209" spans="2:8">
      <c r="B9209" s="834" t="str">
        <f t="shared" si="365"/>
        <v>|||</v>
      </c>
      <c r="H9209" s="835">
        <f t="shared" si="366"/>
        <v>31</v>
      </c>
    </row>
    <row r="9210" spans="2:8">
      <c r="B9210" s="834" t="str">
        <f t="shared" si="365"/>
        <v>|||</v>
      </c>
      <c r="H9210" s="835">
        <f t="shared" si="366"/>
        <v>31</v>
      </c>
    </row>
    <row r="9211" spans="2:8">
      <c r="B9211" s="834" t="str">
        <f t="shared" si="365"/>
        <v>|||</v>
      </c>
      <c r="H9211" s="835">
        <f t="shared" si="366"/>
        <v>31</v>
      </c>
    </row>
    <row r="9212" spans="2:8">
      <c r="B9212" s="834" t="str">
        <f t="shared" si="365"/>
        <v>|||</v>
      </c>
      <c r="H9212" s="835">
        <f t="shared" si="366"/>
        <v>31</v>
      </c>
    </row>
    <row r="9213" spans="2:8">
      <c r="B9213" s="834" t="str">
        <f t="shared" si="365"/>
        <v>|||</v>
      </c>
      <c r="H9213" s="835">
        <f t="shared" si="366"/>
        <v>31</v>
      </c>
    </row>
    <row r="9214" spans="2:8">
      <c r="B9214" s="834" t="str">
        <f t="shared" si="365"/>
        <v>|||</v>
      </c>
      <c r="H9214" s="835">
        <f t="shared" si="366"/>
        <v>31</v>
      </c>
    </row>
    <row r="9215" spans="2:8">
      <c r="B9215" s="834" t="str">
        <f t="shared" si="365"/>
        <v>|||</v>
      </c>
      <c r="H9215" s="835">
        <f t="shared" si="366"/>
        <v>31</v>
      </c>
    </row>
    <row r="9216" spans="2:8">
      <c r="B9216" s="834" t="str">
        <f t="shared" si="365"/>
        <v>|||</v>
      </c>
      <c r="H9216" s="835">
        <f t="shared" si="366"/>
        <v>31</v>
      </c>
    </row>
    <row r="9217" spans="2:8">
      <c r="B9217" s="834" t="str">
        <f t="shared" si="365"/>
        <v>|||</v>
      </c>
      <c r="H9217" s="835">
        <f t="shared" si="366"/>
        <v>31</v>
      </c>
    </row>
    <row r="9218" spans="2:8">
      <c r="B9218" s="834" t="str">
        <f t="shared" si="365"/>
        <v>|||</v>
      </c>
      <c r="H9218" s="835">
        <f t="shared" si="366"/>
        <v>31</v>
      </c>
    </row>
    <row r="9219" spans="2:8">
      <c r="B9219" s="834" t="str">
        <f t="shared" ref="B9219:B9282" si="367">C9219&amp;"|"&amp;D9219&amp;"|"&amp;E9219&amp;"|"&amp;F9219</f>
        <v>|||</v>
      </c>
      <c r="H9219" s="835">
        <f t="shared" si="366"/>
        <v>31</v>
      </c>
    </row>
    <row r="9220" spans="2:8">
      <c r="B9220" s="834" t="str">
        <f t="shared" si="367"/>
        <v>|||</v>
      </c>
      <c r="H9220" s="835">
        <f t="shared" ref="H9220:H9283" si="368">EOMONTH(L9220,0)</f>
        <v>31</v>
      </c>
    </row>
    <row r="9221" spans="2:8">
      <c r="B9221" s="834" t="str">
        <f t="shared" si="367"/>
        <v>|||</v>
      </c>
      <c r="H9221" s="835">
        <f t="shared" si="368"/>
        <v>31</v>
      </c>
    </row>
    <row r="9222" spans="2:8">
      <c r="B9222" s="834" t="str">
        <f t="shared" si="367"/>
        <v>|||</v>
      </c>
      <c r="H9222" s="835">
        <f t="shared" si="368"/>
        <v>31</v>
      </c>
    </row>
    <row r="9223" spans="2:8">
      <c r="B9223" s="834" t="str">
        <f t="shared" si="367"/>
        <v>|||</v>
      </c>
      <c r="H9223" s="835">
        <f t="shared" si="368"/>
        <v>31</v>
      </c>
    </row>
    <row r="9224" spans="2:8">
      <c r="B9224" s="834" t="str">
        <f t="shared" si="367"/>
        <v>|||</v>
      </c>
      <c r="H9224" s="835">
        <f t="shared" si="368"/>
        <v>31</v>
      </c>
    </row>
    <row r="9225" spans="2:8">
      <c r="B9225" s="834" t="str">
        <f t="shared" si="367"/>
        <v>|||</v>
      </c>
      <c r="H9225" s="835">
        <f t="shared" si="368"/>
        <v>31</v>
      </c>
    </row>
    <row r="9226" spans="2:8">
      <c r="B9226" s="834" t="str">
        <f t="shared" si="367"/>
        <v>|||</v>
      </c>
      <c r="H9226" s="835">
        <f t="shared" si="368"/>
        <v>31</v>
      </c>
    </row>
    <row r="9227" spans="2:8">
      <c r="B9227" s="834" t="str">
        <f t="shared" si="367"/>
        <v>|||</v>
      </c>
      <c r="H9227" s="835">
        <f t="shared" si="368"/>
        <v>31</v>
      </c>
    </row>
    <row r="9228" spans="2:8">
      <c r="B9228" s="834" t="str">
        <f t="shared" si="367"/>
        <v>|||</v>
      </c>
      <c r="H9228" s="835">
        <f t="shared" si="368"/>
        <v>31</v>
      </c>
    </row>
    <row r="9229" spans="2:8">
      <c r="B9229" s="834" t="str">
        <f t="shared" si="367"/>
        <v>|||</v>
      </c>
      <c r="H9229" s="835">
        <f t="shared" si="368"/>
        <v>31</v>
      </c>
    </row>
    <row r="9230" spans="2:8">
      <c r="B9230" s="834" t="str">
        <f t="shared" si="367"/>
        <v>|||</v>
      </c>
      <c r="H9230" s="835">
        <f t="shared" si="368"/>
        <v>31</v>
      </c>
    </row>
    <row r="9231" spans="2:8">
      <c r="B9231" s="834" t="str">
        <f t="shared" si="367"/>
        <v>|||</v>
      </c>
      <c r="H9231" s="835">
        <f t="shared" si="368"/>
        <v>31</v>
      </c>
    </row>
    <row r="9232" spans="2:8">
      <c r="B9232" s="834" t="str">
        <f t="shared" si="367"/>
        <v>|||</v>
      </c>
      <c r="H9232" s="835">
        <f t="shared" si="368"/>
        <v>31</v>
      </c>
    </row>
    <row r="9233" spans="2:8">
      <c r="B9233" s="834" t="str">
        <f t="shared" si="367"/>
        <v>|||</v>
      </c>
      <c r="H9233" s="835">
        <f t="shared" si="368"/>
        <v>31</v>
      </c>
    </row>
    <row r="9234" spans="2:8">
      <c r="B9234" s="834" t="str">
        <f t="shared" si="367"/>
        <v>|||</v>
      </c>
      <c r="H9234" s="835">
        <f t="shared" si="368"/>
        <v>31</v>
      </c>
    </row>
    <row r="9235" spans="2:8">
      <c r="B9235" s="834" t="str">
        <f t="shared" si="367"/>
        <v>|||</v>
      </c>
      <c r="H9235" s="835">
        <f t="shared" si="368"/>
        <v>31</v>
      </c>
    </row>
    <row r="9236" spans="2:8">
      <c r="B9236" s="834" t="str">
        <f t="shared" si="367"/>
        <v>|||</v>
      </c>
      <c r="H9236" s="835">
        <f t="shared" si="368"/>
        <v>31</v>
      </c>
    </row>
    <row r="9237" spans="2:8">
      <c r="B9237" s="834" t="str">
        <f t="shared" si="367"/>
        <v>|||</v>
      </c>
      <c r="H9237" s="835">
        <f t="shared" si="368"/>
        <v>31</v>
      </c>
    </row>
    <row r="9238" spans="2:8">
      <c r="B9238" s="834" t="str">
        <f t="shared" si="367"/>
        <v>|||</v>
      </c>
      <c r="H9238" s="835">
        <f t="shared" si="368"/>
        <v>31</v>
      </c>
    </row>
    <row r="9239" spans="2:8">
      <c r="B9239" s="834" t="str">
        <f t="shared" si="367"/>
        <v>|||</v>
      </c>
      <c r="H9239" s="835">
        <f t="shared" si="368"/>
        <v>31</v>
      </c>
    </row>
    <row r="9240" spans="2:8">
      <c r="B9240" s="834" t="str">
        <f t="shared" si="367"/>
        <v>|||</v>
      </c>
      <c r="H9240" s="835">
        <f t="shared" si="368"/>
        <v>31</v>
      </c>
    </row>
    <row r="9241" spans="2:8">
      <c r="B9241" s="834" t="str">
        <f t="shared" si="367"/>
        <v>|||</v>
      </c>
      <c r="H9241" s="835">
        <f t="shared" si="368"/>
        <v>31</v>
      </c>
    </row>
    <row r="9242" spans="2:8">
      <c r="B9242" s="834" t="str">
        <f t="shared" si="367"/>
        <v>|||</v>
      </c>
      <c r="H9242" s="835">
        <f t="shared" si="368"/>
        <v>31</v>
      </c>
    </row>
    <row r="9243" spans="2:8">
      <c r="B9243" s="834" t="str">
        <f t="shared" si="367"/>
        <v>|||</v>
      </c>
      <c r="H9243" s="835">
        <f t="shared" si="368"/>
        <v>31</v>
      </c>
    </row>
    <row r="9244" spans="2:8">
      <c r="B9244" s="834" t="str">
        <f t="shared" si="367"/>
        <v>|||</v>
      </c>
      <c r="H9244" s="835">
        <f t="shared" si="368"/>
        <v>31</v>
      </c>
    </row>
    <row r="9245" spans="2:8">
      <c r="B9245" s="834" t="str">
        <f t="shared" si="367"/>
        <v>|||</v>
      </c>
      <c r="H9245" s="835">
        <f t="shared" si="368"/>
        <v>31</v>
      </c>
    </row>
    <row r="9246" spans="2:8">
      <c r="B9246" s="834" t="str">
        <f t="shared" si="367"/>
        <v>|||</v>
      </c>
      <c r="H9246" s="835">
        <f t="shared" si="368"/>
        <v>31</v>
      </c>
    </row>
    <row r="9247" spans="2:8">
      <c r="B9247" s="834" t="str">
        <f t="shared" si="367"/>
        <v>|||</v>
      </c>
      <c r="H9247" s="835">
        <f t="shared" si="368"/>
        <v>31</v>
      </c>
    </row>
    <row r="9248" spans="2:8">
      <c r="B9248" s="834" t="str">
        <f t="shared" si="367"/>
        <v>|||</v>
      </c>
      <c r="H9248" s="835">
        <f t="shared" si="368"/>
        <v>31</v>
      </c>
    </row>
    <row r="9249" spans="2:8">
      <c r="B9249" s="834" t="str">
        <f t="shared" si="367"/>
        <v>|||</v>
      </c>
      <c r="H9249" s="835">
        <f t="shared" si="368"/>
        <v>31</v>
      </c>
    </row>
    <row r="9250" spans="2:8">
      <c r="B9250" s="834" t="str">
        <f t="shared" si="367"/>
        <v>|||</v>
      </c>
      <c r="H9250" s="835">
        <f t="shared" si="368"/>
        <v>31</v>
      </c>
    </row>
    <row r="9251" spans="2:8">
      <c r="B9251" s="834" t="str">
        <f t="shared" si="367"/>
        <v>|||</v>
      </c>
      <c r="H9251" s="835">
        <f t="shared" si="368"/>
        <v>31</v>
      </c>
    </row>
    <row r="9252" spans="2:8">
      <c r="B9252" s="834" t="str">
        <f t="shared" si="367"/>
        <v>|||</v>
      </c>
      <c r="H9252" s="835">
        <f t="shared" si="368"/>
        <v>31</v>
      </c>
    </row>
    <row r="9253" spans="2:8">
      <c r="B9253" s="834" t="str">
        <f t="shared" si="367"/>
        <v>|||</v>
      </c>
      <c r="H9253" s="835">
        <f t="shared" si="368"/>
        <v>31</v>
      </c>
    </row>
    <row r="9254" spans="2:8">
      <c r="B9254" s="834" t="str">
        <f t="shared" si="367"/>
        <v>|||</v>
      </c>
      <c r="H9254" s="835">
        <f t="shared" si="368"/>
        <v>31</v>
      </c>
    </row>
    <row r="9255" spans="2:8">
      <c r="B9255" s="834" t="str">
        <f t="shared" si="367"/>
        <v>|||</v>
      </c>
      <c r="H9255" s="835">
        <f t="shared" si="368"/>
        <v>31</v>
      </c>
    </row>
    <row r="9256" spans="2:8">
      <c r="B9256" s="834" t="str">
        <f t="shared" si="367"/>
        <v>|||</v>
      </c>
      <c r="H9256" s="835">
        <f t="shared" si="368"/>
        <v>31</v>
      </c>
    </row>
    <row r="9257" spans="2:8">
      <c r="B9257" s="834" t="str">
        <f t="shared" si="367"/>
        <v>|||</v>
      </c>
      <c r="H9257" s="835">
        <f t="shared" si="368"/>
        <v>31</v>
      </c>
    </row>
    <row r="9258" spans="2:8">
      <c r="B9258" s="834" t="str">
        <f t="shared" si="367"/>
        <v>|||</v>
      </c>
      <c r="H9258" s="835">
        <f t="shared" si="368"/>
        <v>31</v>
      </c>
    </row>
    <row r="9259" spans="2:8">
      <c r="B9259" s="834" t="str">
        <f t="shared" si="367"/>
        <v>|||</v>
      </c>
      <c r="H9259" s="835">
        <f t="shared" si="368"/>
        <v>31</v>
      </c>
    </row>
    <row r="9260" spans="2:8">
      <c r="B9260" s="834" t="str">
        <f t="shared" si="367"/>
        <v>|||</v>
      </c>
      <c r="H9260" s="835">
        <f t="shared" si="368"/>
        <v>31</v>
      </c>
    </row>
    <row r="9261" spans="2:8">
      <c r="B9261" s="834" t="str">
        <f t="shared" si="367"/>
        <v>|||</v>
      </c>
      <c r="H9261" s="835">
        <f t="shared" si="368"/>
        <v>31</v>
      </c>
    </row>
    <row r="9262" spans="2:8">
      <c r="B9262" s="834" t="str">
        <f t="shared" si="367"/>
        <v>|||</v>
      </c>
      <c r="H9262" s="835">
        <f t="shared" si="368"/>
        <v>31</v>
      </c>
    </row>
    <row r="9263" spans="2:8">
      <c r="B9263" s="834" t="str">
        <f t="shared" si="367"/>
        <v>|||</v>
      </c>
      <c r="H9263" s="835">
        <f t="shared" si="368"/>
        <v>31</v>
      </c>
    </row>
    <row r="9264" spans="2:8">
      <c r="B9264" s="834" t="str">
        <f t="shared" si="367"/>
        <v>|||</v>
      </c>
      <c r="H9264" s="835">
        <f t="shared" si="368"/>
        <v>31</v>
      </c>
    </row>
    <row r="9265" spans="2:8">
      <c r="B9265" s="834" t="str">
        <f t="shared" si="367"/>
        <v>|||</v>
      </c>
      <c r="H9265" s="835">
        <f t="shared" si="368"/>
        <v>31</v>
      </c>
    </row>
    <row r="9266" spans="2:8">
      <c r="B9266" s="834" t="str">
        <f t="shared" si="367"/>
        <v>|||</v>
      </c>
      <c r="H9266" s="835">
        <f t="shared" si="368"/>
        <v>31</v>
      </c>
    </row>
    <row r="9267" spans="2:8">
      <c r="B9267" s="834" t="str">
        <f t="shared" si="367"/>
        <v>|||</v>
      </c>
      <c r="H9267" s="835">
        <f t="shared" si="368"/>
        <v>31</v>
      </c>
    </row>
    <row r="9268" spans="2:8">
      <c r="B9268" s="834" t="str">
        <f t="shared" si="367"/>
        <v>|||</v>
      </c>
      <c r="H9268" s="835">
        <f t="shared" si="368"/>
        <v>31</v>
      </c>
    </row>
    <row r="9269" spans="2:8">
      <c r="B9269" s="834" t="str">
        <f t="shared" si="367"/>
        <v>|||</v>
      </c>
      <c r="H9269" s="835">
        <f t="shared" si="368"/>
        <v>31</v>
      </c>
    </row>
    <row r="9270" spans="2:8">
      <c r="B9270" s="834" t="str">
        <f t="shared" si="367"/>
        <v>|||</v>
      </c>
      <c r="H9270" s="835">
        <f t="shared" si="368"/>
        <v>31</v>
      </c>
    </row>
    <row r="9271" spans="2:8">
      <c r="B9271" s="834" t="str">
        <f t="shared" si="367"/>
        <v>|||</v>
      </c>
      <c r="H9271" s="835">
        <f t="shared" si="368"/>
        <v>31</v>
      </c>
    </row>
    <row r="9272" spans="2:8">
      <c r="B9272" s="834" t="str">
        <f t="shared" si="367"/>
        <v>|||</v>
      </c>
      <c r="H9272" s="835">
        <f t="shared" si="368"/>
        <v>31</v>
      </c>
    </row>
    <row r="9273" spans="2:8">
      <c r="B9273" s="834" t="str">
        <f t="shared" si="367"/>
        <v>|||</v>
      </c>
      <c r="H9273" s="835">
        <f t="shared" si="368"/>
        <v>31</v>
      </c>
    </row>
    <row r="9274" spans="2:8">
      <c r="B9274" s="834" t="str">
        <f t="shared" si="367"/>
        <v>|||</v>
      </c>
      <c r="H9274" s="835">
        <f t="shared" si="368"/>
        <v>31</v>
      </c>
    </row>
    <row r="9275" spans="2:8">
      <c r="B9275" s="834" t="str">
        <f t="shared" si="367"/>
        <v>|||</v>
      </c>
      <c r="H9275" s="835">
        <f t="shared" si="368"/>
        <v>31</v>
      </c>
    </row>
    <row r="9276" spans="2:8">
      <c r="B9276" s="834" t="str">
        <f t="shared" si="367"/>
        <v>|||</v>
      </c>
      <c r="H9276" s="835">
        <f t="shared" si="368"/>
        <v>31</v>
      </c>
    </row>
    <row r="9277" spans="2:8">
      <c r="B9277" s="834" t="str">
        <f t="shared" si="367"/>
        <v>|||</v>
      </c>
      <c r="H9277" s="835">
        <f t="shared" si="368"/>
        <v>31</v>
      </c>
    </row>
    <row r="9278" spans="2:8">
      <c r="B9278" s="834" t="str">
        <f t="shared" si="367"/>
        <v>|||</v>
      </c>
      <c r="H9278" s="835">
        <f t="shared" si="368"/>
        <v>31</v>
      </c>
    </row>
    <row r="9279" spans="2:8">
      <c r="B9279" s="834" t="str">
        <f t="shared" si="367"/>
        <v>|||</v>
      </c>
      <c r="H9279" s="835">
        <f t="shared" si="368"/>
        <v>31</v>
      </c>
    </row>
    <row r="9280" spans="2:8">
      <c r="B9280" s="834" t="str">
        <f t="shared" si="367"/>
        <v>|||</v>
      </c>
      <c r="H9280" s="835">
        <f t="shared" si="368"/>
        <v>31</v>
      </c>
    </row>
    <row r="9281" spans="2:8">
      <c r="B9281" s="834" t="str">
        <f t="shared" si="367"/>
        <v>|||</v>
      </c>
      <c r="H9281" s="835">
        <f t="shared" si="368"/>
        <v>31</v>
      </c>
    </row>
    <row r="9282" spans="2:8">
      <c r="B9282" s="834" t="str">
        <f t="shared" si="367"/>
        <v>|||</v>
      </c>
      <c r="H9282" s="835">
        <f t="shared" si="368"/>
        <v>31</v>
      </c>
    </row>
    <row r="9283" spans="2:8">
      <c r="B9283" s="834" t="str">
        <f t="shared" ref="B9283:B9346" si="369">C9283&amp;"|"&amp;D9283&amp;"|"&amp;E9283&amp;"|"&amp;F9283</f>
        <v>|||</v>
      </c>
      <c r="H9283" s="835">
        <f t="shared" si="368"/>
        <v>31</v>
      </c>
    </row>
    <row r="9284" spans="2:8">
      <c r="B9284" s="834" t="str">
        <f t="shared" si="369"/>
        <v>|||</v>
      </c>
      <c r="H9284" s="835">
        <f t="shared" ref="H9284:H9347" si="370">EOMONTH(L9284,0)</f>
        <v>31</v>
      </c>
    </row>
    <row r="9285" spans="2:8">
      <c r="B9285" s="834" t="str">
        <f t="shared" si="369"/>
        <v>|||</v>
      </c>
      <c r="H9285" s="835">
        <f t="shared" si="370"/>
        <v>31</v>
      </c>
    </row>
    <row r="9286" spans="2:8">
      <c r="B9286" s="834" t="str">
        <f t="shared" si="369"/>
        <v>|||</v>
      </c>
      <c r="H9286" s="835">
        <f t="shared" si="370"/>
        <v>31</v>
      </c>
    </row>
    <row r="9287" spans="2:8">
      <c r="B9287" s="834" t="str">
        <f t="shared" si="369"/>
        <v>|||</v>
      </c>
      <c r="H9287" s="835">
        <f t="shared" si="370"/>
        <v>31</v>
      </c>
    </row>
    <row r="9288" spans="2:8">
      <c r="B9288" s="834" t="str">
        <f t="shared" si="369"/>
        <v>|||</v>
      </c>
      <c r="H9288" s="835">
        <f t="shared" si="370"/>
        <v>31</v>
      </c>
    </row>
    <row r="9289" spans="2:8">
      <c r="B9289" s="834" t="str">
        <f t="shared" si="369"/>
        <v>|||</v>
      </c>
      <c r="H9289" s="835">
        <f t="shared" si="370"/>
        <v>31</v>
      </c>
    </row>
    <row r="9290" spans="2:8">
      <c r="B9290" s="834" t="str">
        <f t="shared" si="369"/>
        <v>|||</v>
      </c>
      <c r="H9290" s="835">
        <f t="shared" si="370"/>
        <v>31</v>
      </c>
    </row>
    <row r="9291" spans="2:8">
      <c r="B9291" s="834" t="str">
        <f t="shared" si="369"/>
        <v>|||</v>
      </c>
      <c r="H9291" s="835">
        <f t="shared" si="370"/>
        <v>31</v>
      </c>
    </row>
    <row r="9292" spans="2:8">
      <c r="B9292" s="834" t="str">
        <f t="shared" si="369"/>
        <v>|||</v>
      </c>
      <c r="H9292" s="835">
        <f t="shared" si="370"/>
        <v>31</v>
      </c>
    </row>
    <row r="9293" spans="2:8">
      <c r="B9293" s="834" t="str">
        <f t="shared" si="369"/>
        <v>|||</v>
      </c>
      <c r="H9293" s="835">
        <f t="shared" si="370"/>
        <v>31</v>
      </c>
    </row>
    <row r="9294" spans="2:8">
      <c r="B9294" s="834" t="str">
        <f t="shared" si="369"/>
        <v>|||</v>
      </c>
      <c r="H9294" s="835">
        <f t="shared" si="370"/>
        <v>31</v>
      </c>
    </row>
    <row r="9295" spans="2:8">
      <c r="B9295" s="834" t="str">
        <f t="shared" si="369"/>
        <v>|||</v>
      </c>
      <c r="H9295" s="835">
        <f t="shared" si="370"/>
        <v>31</v>
      </c>
    </row>
    <row r="9296" spans="2:8">
      <c r="B9296" s="834" t="str">
        <f t="shared" si="369"/>
        <v>|||</v>
      </c>
      <c r="H9296" s="835">
        <f t="shared" si="370"/>
        <v>31</v>
      </c>
    </row>
    <row r="9297" spans="2:8">
      <c r="B9297" s="834" t="str">
        <f t="shared" si="369"/>
        <v>|||</v>
      </c>
      <c r="H9297" s="835">
        <f t="shared" si="370"/>
        <v>31</v>
      </c>
    </row>
    <row r="9298" spans="2:8">
      <c r="B9298" s="834" t="str">
        <f t="shared" si="369"/>
        <v>|||</v>
      </c>
      <c r="H9298" s="835">
        <f t="shared" si="370"/>
        <v>31</v>
      </c>
    </row>
    <row r="9299" spans="2:8">
      <c r="B9299" s="834" t="str">
        <f t="shared" si="369"/>
        <v>|||</v>
      </c>
      <c r="H9299" s="835">
        <f t="shared" si="370"/>
        <v>31</v>
      </c>
    </row>
    <row r="9300" spans="2:8">
      <c r="B9300" s="834" t="str">
        <f t="shared" si="369"/>
        <v>|||</v>
      </c>
      <c r="H9300" s="835">
        <f t="shared" si="370"/>
        <v>31</v>
      </c>
    </row>
    <row r="9301" spans="2:8">
      <c r="B9301" s="834" t="str">
        <f t="shared" si="369"/>
        <v>|||</v>
      </c>
      <c r="H9301" s="835">
        <f t="shared" si="370"/>
        <v>31</v>
      </c>
    </row>
    <row r="9302" spans="2:8">
      <c r="B9302" s="834" t="str">
        <f t="shared" si="369"/>
        <v>|||</v>
      </c>
      <c r="H9302" s="835">
        <f t="shared" si="370"/>
        <v>31</v>
      </c>
    </row>
    <row r="9303" spans="2:8">
      <c r="B9303" s="834" t="str">
        <f t="shared" si="369"/>
        <v>|||</v>
      </c>
      <c r="H9303" s="835">
        <f t="shared" si="370"/>
        <v>31</v>
      </c>
    </row>
    <row r="9304" spans="2:8">
      <c r="B9304" s="834" t="str">
        <f t="shared" si="369"/>
        <v>|||</v>
      </c>
      <c r="H9304" s="835">
        <f t="shared" si="370"/>
        <v>31</v>
      </c>
    </row>
    <row r="9305" spans="2:8">
      <c r="B9305" s="834" t="str">
        <f t="shared" si="369"/>
        <v>|||</v>
      </c>
      <c r="H9305" s="835">
        <f t="shared" si="370"/>
        <v>31</v>
      </c>
    </row>
    <row r="9306" spans="2:8">
      <c r="B9306" s="834" t="str">
        <f t="shared" si="369"/>
        <v>|||</v>
      </c>
      <c r="H9306" s="835">
        <f t="shared" si="370"/>
        <v>31</v>
      </c>
    </row>
    <row r="9307" spans="2:8">
      <c r="B9307" s="834" t="str">
        <f t="shared" si="369"/>
        <v>|||</v>
      </c>
      <c r="H9307" s="835">
        <f t="shared" si="370"/>
        <v>31</v>
      </c>
    </row>
    <row r="9308" spans="2:8">
      <c r="B9308" s="834" t="str">
        <f t="shared" si="369"/>
        <v>|||</v>
      </c>
      <c r="H9308" s="835">
        <f t="shared" si="370"/>
        <v>31</v>
      </c>
    </row>
    <row r="9309" spans="2:8">
      <c r="B9309" s="834" t="str">
        <f t="shared" si="369"/>
        <v>|||</v>
      </c>
      <c r="H9309" s="835">
        <f t="shared" si="370"/>
        <v>31</v>
      </c>
    </row>
    <row r="9310" spans="2:8">
      <c r="B9310" s="834" t="str">
        <f t="shared" si="369"/>
        <v>|||</v>
      </c>
      <c r="H9310" s="835">
        <f t="shared" si="370"/>
        <v>31</v>
      </c>
    </row>
    <row r="9311" spans="2:8">
      <c r="B9311" s="834" t="str">
        <f t="shared" si="369"/>
        <v>|||</v>
      </c>
      <c r="H9311" s="835">
        <f t="shared" si="370"/>
        <v>31</v>
      </c>
    </row>
    <row r="9312" spans="2:8">
      <c r="B9312" s="834" t="str">
        <f t="shared" si="369"/>
        <v>|||</v>
      </c>
      <c r="H9312" s="835">
        <f t="shared" si="370"/>
        <v>31</v>
      </c>
    </row>
    <row r="9313" spans="2:8">
      <c r="B9313" s="834" t="str">
        <f t="shared" si="369"/>
        <v>|||</v>
      </c>
      <c r="H9313" s="835">
        <f t="shared" si="370"/>
        <v>31</v>
      </c>
    </row>
    <row r="9314" spans="2:8">
      <c r="B9314" s="834" t="str">
        <f t="shared" si="369"/>
        <v>|||</v>
      </c>
      <c r="H9314" s="835">
        <f t="shared" si="370"/>
        <v>31</v>
      </c>
    </row>
    <row r="9315" spans="2:8">
      <c r="B9315" s="834" t="str">
        <f t="shared" si="369"/>
        <v>|||</v>
      </c>
      <c r="H9315" s="835">
        <f t="shared" si="370"/>
        <v>31</v>
      </c>
    </row>
    <row r="9316" spans="2:8">
      <c r="B9316" s="834" t="str">
        <f t="shared" si="369"/>
        <v>|||</v>
      </c>
      <c r="H9316" s="835">
        <f t="shared" si="370"/>
        <v>31</v>
      </c>
    </row>
    <row r="9317" spans="2:8">
      <c r="B9317" s="834" t="str">
        <f t="shared" si="369"/>
        <v>|||</v>
      </c>
      <c r="H9317" s="835">
        <f t="shared" si="370"/>
        <v>31</v>
      </c>
    </row>
    <row r="9318" spans="2:8">
      <c r="B9318" s="834" t="str">
        <f t="shared" si="369"/>
        <v>|||</v>
      </c>
      <c r="H9318" s="835">
        <f t="shared" si="370"/>
        <v>31</v>
      </c>
    </row>
    <row r="9319" spans="2:8">
      <c r="B9319" s="834" t="str">
        <f t="shared" si="369"/>
        <v>|||</v>
      </c>
      <c r="H9319" s="835">
        <f t="shared" si="370"/>
        <v>31</v>
      </c>
    </row>
    <row r="9320" spans="2:8">
      <c r="B9320" s="834" t="str">
        <f t="shared" si="369"/>
        <v>|||</v>
      </c>
      <c r="H9320" s="835">
        <f t="shared" si="370"/>
        <v>31</v>
      </c>
    </row>
    <row r="9321" spans="2:8">
      <c r="B9321" s="834" t="str">
        <f t="shared" si="369"/>
        <v>|||</v>
      </c>
      <c r="H9321" s="835">
        <f t="shared" si="370"/>
        <v>31</v>
      </c>
    </row>
    <row r="9322" spans="2:8">
      <c r="B9322" s="834" t="str">
        <f t="shared" si="369"/>
        <v>|||</v>
      </c>
      <c r="H9322" s="835">
        <f t="shared" si="370"/>
        <v>31</v>
      </c>
    </row>
    <row r="9323" spans="2:8">
      <c r="B9323" s="834" t="str">
        <f t="shared" si="369"/>
        <v>|||</v>
      </c>
      <c r="H9323" s="835">
        <f t="shared" si="370"/>
        <v>31</v>
      </c>
    </row>
    <row r="9324" spans="2:8">
      <c r="B9324" s="834" t="str">
        <f t="shared" si="369"/>
        <v>|||</v>
      </c>
      <c r="H9324" s="835">
        <f t="shared" si="370"/>
        <v>31</v>
      </c>
    </row>
    <row r="9325" spans="2:8">
      <c r="B9325" s="834" t="str">
        <f t="shared" si="369"/>
        <v>|||</v>
      </c>
      <c r="H9325" s="835">
        <f t="shared" si="370"/>
        <v>31</v>
      </c>
    </row>
    <row r="9326" spans="2:8">
      <c r="B9326" s="834" t="str">
        <f t="shared" si="369"/>
        <v>|||</v>
      </c>
      <c r="H9326" s="835">
        <f t="shared" si="370"/>
        <v>31</v>
      </c>
    </row>
    <row r="9327" spans="2:8">
      <c r="B9327" s="834" t="str">
        <f t="shared" si="369"/>
        <v>|||</v>
      </c>
      <c r="H9327" s="835">
        <f t="shared" si="370"/>
        <v>31</v>
      </c>
    </row>
    <row r="9328" spans="2:8">
      <c r="B9328" s="834" t="str">
        <f t="shared" si="369"/>
        <v>|||</v>
      </c>
      <c r="H9328" s="835">
        <f t="shared" si="370"/>
        <v>31</v>
      </c>
    </row>
    <row r="9329" spans="2:8">
      <c r="B9329" s="834" t="str">
        <f t="shared" si="369"/>
        <v>|||</v>
      </c>
      <c r="H9329" s="835">
        <f t="shared" si="370"/>
        <v>31</v>
      </c>
    </row>
    <row r="9330" spans="2:8">
      <c r="B9330" s="834" t="str">
        <f t="shared" si="369"/>
        <v>|||</v>
      </c>
      <c r="H9330" s="835">
        <f t="shared" si="370"/>
        <v>31</v>
      </c>
    </row>
    <row r="9331" spans="2:8">
      <c r="B9331" s="834" t="str">
        <f t="shared" si="369"/>
        <v>|||</v>
      </c>
      <c r="H9331" s="835">
        <f t="shared" si="370"/>
        <v>31</v>
      </c>
    </row>
    <row r="9332" spans="2:8">
      <c r="B9332" s="834" t="str">
        <f t="shared" si="369"/>
        <v>|||</v>
      </c>
      <c r="H9332" s="835">
        <f t="shared" si="370"/>
        <v>31</v>
      </c>
    </row>
    <row r="9333" spans="2:8">
      <c r="B9333" s="834" t="str">
        <f t="shared" si="369"/>
        <v>|||</v>
      </c>
      <c r="H9333" s="835">
        <f t="shared" si="370"/>
        <v>31</v>
      </c>
    </row>
    <row r="9334" spans="2:8">
      <c r="B9334" s="834" t="str">
        <f t="shared" si="369"/>
        <v>|||</v>
      </c>
      <c r="H9334" s="835">
        <f t="shared" si="370"/>
        <v>31</v>
      </c>
    </row>
    <row r="9335" spans="2:8">
      <c r="B9335" s="834" t="str">
        <f t="shared" si="369"/>
        <v>|||</v>
      </c>
      <c r="H9335" s="835">
        <f t="shared" si="370"/>
        <v>31</v>
      </c>
    </row>
    <row r="9336" spans="2:8">
      <c r="B9336" s="834" t="str">
        <f t="shared" si="369"/>
        <v>|||</v>
      </c>
      <c r="H9336" s="835">
        <f t="shared" si="370"/>
        <v>31</v>
      </c>
    </row>
    <row r="9337" spans="2:8">
      <c r="B9337" s="834" t="str">
        <f t="shared" si="369"/>
        <v>|||</v>
      </c>
      <c r="H9337" s="835">
        <f t="shared" si="370"/>
        <v>31</v>
      </c>
    </row>
    <row r="9338" spans="2:8">
      <c r="B9338" s="834" t="str">
        <f t="shared" si="369"/>
        <v>|||</v>
      </c>
      <c r="H9338" s="835">
        <f t="shared" si="370"/>
        <v>31</v>
      </c>
    </row>
    <row r="9339" spans="2:8">
      <c r="B9339" s="834" t="str">
        <f t="shared" si="369"/>
        <v>|||</v>
      </c>
      <c r="H9339" s="835">
        <f t="shared" si="370"/>
        <v>31</v>
      </c>
    </row>
    <row r="9340" spans="2:8">
      <c r="B9340" s="834" t="str">
        <f t="shared" si="369"/>
        <v>|||</v>
      </c>
      <c r="H9340" s="835">
        <f t="shared" si="370"/>
        <v>31</v>
      </c>
    </row>
    <row r="9341" spans="2:8">
      <c r="B9341" s="834" t="str">
        <f t="shared" si="369"/>
        <v>|||</v>
      </c>
      <c r="H9341" s="835">
        <f t="shared" si="370"/>
        <v>31</v>
      </c>
    </row>
    <row r="9342" spans="2:8">
      <c r="B9342" s="834" t="str">
        <f t="shared" si="369"/>
        <v>|||</v>
      </c>
      <c r="H9342" s="835">
        <f t="shared" si="370"/>
        <v>31</v>
      </c>
    </row>
    <row r="9343" spans="2:8">
      <c r="B9343" s="834" t="str">
        <f t="shared" si="369"/>
        <v>|||</v>
      </c>
      <c r="H9343" s="835">
        <f t="shared" si="370"/>
        <v>31</v>
      </c>
    </row>
    <row r="9344" spans="2:8">
      <c r="B9344" s="834" t="str">
        <f t="shared" si="369"/>
        <v>|||</v>
      </c>
      <c r="H9344" s="835">
        <f t="shared" si="370"/>
        <v>31</v>
      </c>
    </row>
    <row r="9345" spans="2:8">
      <c r="B9345" s="834" t="str">
        <f t="shared" si="369"/>
        <v>|||</v>
      </c>
      <c r="H9345" s="835">
        <f t="shared" si="370"/>
        <v>31</v>
      </c>
    </row>
    <row r="9346" spans="2:8">
      <c r="B9346" s="834" t="str">
        <f t="shared" si="369"/>
        <v>|||</v>
      </c>
      <c r="H9346" s="835">
        <f t="shared" si="370"/>
        <v>31</v>
      </c>
    </row>
    <row r="9347" spans="2:8">
      <c r="B9347" s="834" t="str">
        <f t="shared" ref="B9347:B9410" si="371">C9347&amp;"|"&amp;D9347&amp;"|"&amp;E9347&amp;"|"&amp;F9347</f>
        <v>|||</v>
      </c>
      <c r="H9347" s="835">
        <f t="shared" si="370"/>
        <v>31</v>
      </c>
    </row>
    <row r="9348" spans="2:8">
      <c r="B9348" s="834" t="str">
        <f t="shared" si="371"/>
        <v>|||</v>
      </c>
      <c r="H9348" s="835">
        <f t="shared" ref="H9348:H9411" si="372">EOMONTH(L9348,0)</f>
        <v>31</v>
      </c>
    </row>
    <row r="9349" spans="2:8">
      <c r="B9349" s="834" t="str">
        <f t="shared" si="371"/>
        <v>|||</v>
      </c>
      <c r="H9349" s="835">
        <f t="shared" si="372"/>
        <v>31</v>
      </c>
    </row>
    <row r="9350" spans="2:8">
      <c r="B9350" s="834" t="str">
        <f t="shared" si="371"/>
        <v>|||</v>
      </c>
      <c r="H9350" s="835">
        <f t="shared" si="372"/>
        <v>31</v>
      </c>
    </row>
    <row r="9351" spans="2:8">
      <c r="B9351" s="834" t="str">
        <f t="shared" si="371"/>
        <v>|||</v>
      </c>
      <c r="H9351" s="835">
        <f t="shared" si="372"/>
        <v>31</v>
      </c>
    </row>
    <row r="9352" spans="2:8">
      <c r="B9352" s="834" t="str">
        <f t="shared" si="371"/>
        <v>|||</v>
      </c>
      <c r="H9352" s="835">
        <f t="shared" si="372"/>
        <v>31</v>
      </c>
    </row>
    <row r="9353" spans="2:8">
      <c r="B9353" s="834" t="str">
        <f t="shared" si="371"/>
        <v>|||</v>
      </c>
      <c r="H9353" s="835">
        <f t="shared" si="372"/>
        <v>31</v>
      </c>
    </row>
    <row r="9354" spans="2:8">
      <c r="B9354" s="834" t="str">
        <f t="shared" si="371"/>
        <v>|||</v>
      </c>
      <c r="H9354" s="835">
        <f t="shared" si="372"/>
        <v>31</v>
      </c>
    </row>
    <row r="9355" spans="2:8">
      <c r="B9355" s="834" t="str">
        <f t="shared" si="371"/>
        <v>|||</v>
      </c>
      <c r="H9355" s="835">
        <f t="shared" si="372"/>
        <v>31</v>
      </c>
    </row>
    <row r="9356" spans="2:8">
      <c r="B9356" s="834" t="str">
        <f t="shared" si="371"/>
        <v>|||</v>
      </c>
      <c r="H9356" s="835">
        <f t="shared" si="372"/>
        <v>31</v>
      </c>
    </row>
    <row r="9357" spans="2:8">
      <c r="B9357" s="834" t="str">
        <f t="shared" si="371"/>
        <v>|||</v>
      </c>
      <c r="H9357" s="835">
        <f t="shared" si="372"/>
        <v>31</v>
      </c>
    </row>
    <row r="9358" spans="2:8">
      <c r="B9358" s="834" t="str">
        <f t="shared" si="371"/>
        <v>|||</v>
      </c>
      <c r="H9358" s="835">
        <f t="shared" si="372"/>
        <v>31</v>
      </c>
    </row>
    <row r="9359" spans="2:8">
      <c r="B9359" s="834" t="str">
        <f t="shared" si="371"/>
        <v>|||</v>
      </c>
      <c r="H9359" s="835">
        <f t="shared" si="372"/>
        <v>31</v>
      </c>
    </row>
    <row r="9360" spans="2:8">
      <c r="B9360" s="834" t="str">
        <f t="shared" si="371"/>
        <v>|||</v>
      </c>
      <c r="H9360" s="835">
        <f t="shared" si="372"/>
        <v>31</v>
      </c>
    </row>
    <row r="9361" spans="2:8">
      <c r="B9361" s="834" t="str">
        <f t="shared" si="371"/>
        <v>|||</v>
      </c>
      <c r="H9361" s="835">
        <f t="shared" si="372"/>
        <v>31</v>
      </c>
    </row>
    <row r="9362" spans="2:8">
      <c r="B9362" s="834" t="str">
        <f t="shared" si="371"/>
        <v>|||</v>
      </c>
      <c r="H9362" s="835">
        <f t="shared" si="372"/>
        <v>31</v>
      </c>
    </row>
    <row r="9363" spans="2:8">
      <c r="B9363" s="834" t="str">
        <f t="shared" si="371"/>
        <v>|||</v>
      </c>
      <c r="H9363" s="835">
        <f t="shared" si="372"/>
        <v>31</v>
      </c>
    </row>
    <row r="9364" spans="2:8">
      <c r="B9364" s="834" t="str">
        <f t="shared" si="371"/>
        <v>|||</v>
      </c>
      <c r="H9364" s="835">
        <f t="shared" si="372"/>
        <v>31</v>
      </c>
    </row>
    <row r="9365" spans="2:8">
      <c r="B9365" s="834" t="str">
        <f t="shared" si="371"/>
        <v>|||</v>
      </c>
      <c r="H9365" s="835">
        <f t="shared" si="372"/>
        <v>31</v>
      </c>
    </row>
    <row r="9366" spans="2:8">
      <c r="B9366" s="834" t="str">
        <f t="shared" si="371"/>
        <v>|||</v>
      </c>
      <c r="H9366" s="835">
        <f t="shared" si="372"/>
        <v>31</v>
      </c>
    </row>
    <row r="9367" spans="2:8">
      <c r="B9367" s="834" t="str">
        <f t="shared" si="371"/>
        <v>|||</v>
      </c>
      <c r="H9367" s="835">
        <f t="shared" si="372"/>
        <v>31</v>
      </c>
    </row>
    <row r="9368" spans="2:8">
      <c r="B9368" s="834" t="str">
        <f t="shared" si="371"/>
        <v>|||</v>
      </c>
      <c r="H9368" s="835">
        <f t="shared" si="372"/>
        <v>31</v>
      </c>
    </row>
    <row r="9369" spans="2:8">
      <c r="B9369" s="834" t="str">
        <f t="shared" si="371"/>
        <v>|||</v>
      </c>
      <c r="H9369" s="835">
        <f t="shared" si="372"/>
        <v>31</v>
      </c>
    </row>
    <row r="9370" spans="2:8">
      <c r="B9370" s="834" t="str">
        <f t="shared" si="371"/>
        <v>|||</v>
      </c>
      <c r="H9370" s="835">
        <f t="shared" si="372"/>
        <v>31</v>
      </c>
    </row>
    <row r="9371" spans="2:8">
      <c r="B9371" s="834" t="str">
        <f t="shared" si="371"/>
        <v>|||</v>
      </c>
      <c r="H9371" s="835">
        <f t="shared" si="372"/>
        <v>31</v>
      </c>
    </row>
    <row r="9372" spans="2:8">
      <c r="B9372" s="834" t="str">
        <f t="shared" si="371"/>
        <v>|||</v>
      </c>
      <c r="H9372" s="835">
        <f t="shared" si="372"/>
        <v>31</v>
      </c>
    </row>
    <row r="9373" spans="2:8">
      <c r="B9373" s="834" t="str">
        <f t="shared" si="371"/>
        <v>|||</v>
      </c>
      <c r="H9373" s="835">
        <f t="shared" si="372"/>
        <v>31</v>
      </c>
    </row>
    <row r="9374" spans="2:8">
      <c r="B9374" s="834" t="str">
        <f t="shared" si="371"/>
        <v>|||</v>
      </c>
      <c r="H9374" s="835">
        <f t="shared" si="372"/>
        <v>31</v>
      </c>
    </row>
    <row r="9375" spans="2:8">
      <c r="B9375" s="834" t="str">
        <f t="shared" si="371"/>
        <v>|||</v>
      </c>
      <c r="H9375" s="835">
        <f t="shared" si="372"/>
        <v>31</v>
      </c>
    </row>
    <row r="9376" spans="2:8">
      <c r="B9376" s="834" t="str">
        <f t="shared" si="371"/>
        <v>|||</v>
      </c>
      <c r="H9376" s="835">
        <f t="shared" si="372"/>
        <v>31</v>
      </c>
    </row>
    <row r="9377" spans="2:8">
      <c r="B9377" s="834" t="str">
        <f t="shared" si="371"/>
        <v>|||</v>
      </c>
      <c r="H9377" s="835">
        <f t="shared" si="372"/>
        <v>31</v>
      </c>
    </row>
    <row r="9378" spans="2:8">
      <c r="B9378" s="834" t="str">
        <f t="shared" si="371"/>
        <v>|||</v>
      </c>
      <c r="H9378" s="835">
        <f t="shared" si="372"/>
        <v>31</v>
      </c>
    </row>
    <row r="9379" spans="2:8">
      <c r="B9379" s="834" t="str">
        <f t="shared" si="371"/>
        <v>|||</v>
      </c>
      <c r="H9379" s="835">
        <f t="shared" si="372"/>
        <v>31</v>
      </c>
    </row>
    <row r="9380" spans="2:8">
      <c r="B9380" s="834" t="str">
        <f t="shared" si="371"/>
        <v>|||</v>
      </c>
      <c r="H9380" s="835">
        <f t="shared" si="372"/>
        <v>31</v>
      </c>
    </row>
    <row r="9381" spans="2:8">
      <c r="B9381" s="834" t="str">
        <f t="shared" si="371"/>
        <v>|||</v>
      </c>
      <c r="H9381" s="835">
        <f t="shared" si="372"/>
        <v>31</v>
      </c>
    </row>
    <row r="9382" spans="2:8">
      <c r="B9382" s="834" t="str">
        <f t="shared" si="371"/>
        <v>|||</v>
      </c>
      <c r="H9382" s="835">
        <f t="shared" si="372"/>
        <v>31</v>
      </c>
    </row>
    <row r="9383" spans="2:8">
      <c r="B9383" s="834" t="str">
        <f t="shared" si="371"/>
        <v>|||</v>
      </c>
      <c r="H9383" s="835">
        <f t="shared" si="372"/>
        <v>31</v>
      </c>
    </row>
    <row r="9384" spans="2:8">
      <c r="B9384" s="834" t="str">
        <f t="shared" si="371"/>
        <v>|||</v>
      </c>
      <c r="H9384" s="835">
        <f t="shared" si="372"/>
        <v>31</v>
      </c>
    </row>
    <row r="9385" spans="2:8">
      <c r="B9385" s="834" t="str">
        <f t="shared" si="371"/>
        <v>|||</v>
      </c>
      <c r="H9385" s="835">
        <f t="shared" si="372"/>
        <v>31</v>
      </c>
    </row>
    <row r="9386" spans="2:8">
      <c r="B9386" s="834" t="str">
        <f t="shared" si="371"/>
        <v>|||</v>
      </c>
      <c r="H9386" s="835">
        <f t="shared" si="372"/>
        <v>31</v>
      </c>
    </row>
    <row r="9387" spans="2:8">
      <c r="B9387" s="834" t="str">
        <f t="shared" si="371"/>
        <v>|||</v>
      </c>
      <c r="H9387" s="835">
        <f t="shared" si="372"/>
        <v>31</v>
      </c>
    </row>
    <row r="9388" spans="2:8">
      <c r="B9388" s="834" t="str">
        <f t="shared" si="371"/>
        <v>|||</v>
      </c>
      <c r="H9388" s="835">
        <f t="shared" si="372"/>
        <v>31</v>
      </c>
    </row>
    <row r="9389" spans="2:8">
      <c r="B9389" s="834" t="str">
        <f t="shared" si="371"/>
        <v>|||</v>
      </c>
      <c r="H9389" s="835">
        <f t="shared" si="372"/>
        <v>31</v>
      </c>
    </row>
    <row r="9390" spans="2:8">
      <c r="B9390" s="834" t="str">
        <f t="shared" si="371"/>
        <v>|||</v>
      </c>
      <c r="H9390" s="835">
        <f t="shared" si="372"/>
        <v>31</v>
      </c>
    </row>
    <row r="9391" spans="2:8">
      <c r="B9391" s="834" t="str">
        <f t="shared" si="371"/>
        <v>|||</v>
      </c>
      <c r="H9391" s="835">
        <f t="shared" si="372"/>
        <v>31</v>
      </c>
    </row>
    <row r="9392" spans="2:8">
      <c r="B9392" s="834" t="str">
        <f t="shared" si="371"/>
        <v>|||</v>
      </c>
      <c r="H9392" s="835">
        <f t="shared" si="372"/>
        <v>31</v>
      </c>
    </row>
    <row r="9393" spans="2:8">
      <c r="B9393" s="834" t="str">
        <f t="shared" si="371"/>
        <v>|||</v>
      </c>
      <c r="H9393" s="835">
        <f t="shared" si="372"/>
        <v>31</v>
      </c>
    </row>
    <row r="9394" spans="2:8">
      <c r="B9394" s="834" t="str">
        <f t="shared" si="371"/>
        <v>|||</v>
      </c>
      <c r="H9394" s="835">
        <f t="shared" si="372"/>
        <v>31</v>
      </c>
    </row>
    <row r="9395" spans="2:8">
      <c r="B9395" s="834" t="str">
        <f t="shared" si="371"/>
        <v>|||</v>
      </c>
      <c r="H9395" s="835">
        <f t="shared" si="372"/>
        <v>31</v>
      </c>
    </row>
    <row r="9396" spans="2:8">
      <c r="B9396" s="834" t="str">
        <f t="shared" si="371"/>
        <v>|||</v>
      </c>
      <c r="H9396" s="835">
        <f t="shared" si="372"/>
        <v>31</v>
      </c>
    </row>
    <row r="9397" spans="2:8">
      <c r="B9397" s="834" t="str">
        <f t="shared" si="371"/>
        <v>|||</v>
      </c>
      <c r="H9397" s="835">
        <f t="shared" si="372"/>
        <v>31</v>
      </c>
    </row>
    <row r="9398" spans="2:8">
      <c r="B9398" s="834" t="str">
        <f t="shared" si="371"/>
        <v>|||</v>
      </c>
      <c r="H9398" s="835">
        <f t="shared" si="372"/>
        <v>31</v>
      </c>
    </row>
    <row r="9399" spans="2:8">
      <c r="B9399" s="834" t="str">
        <f t="shared" si="371"/>
        <v>|||</v>
      </c>
      <c r="H9399" s="835">
        <f t="shared" si="372"/>
        <v>31</v>
      </c>
    </row>
    <row r="9400" spans="2:8">
      <c r="B9400" s="834" t="str">
        <f t="shared" si="371"/>
        <v>|||</v>
      </c>
      <c r="H9400" s="835">
        <f t="shared" si="372"/>
        <v>31</v>
      </c>
    </row>
    <row r="9401" spans="2:8">
      <c r="B9401" s="834" t="str">
        <f t="shared" si="371"/>
        <v>|||</v>
      </c>
      <c r="H9401" s="835">
        <f t="shared" si="372"/>
        <v>31</v>
      </c>
    </row>
    <row r="9402" spans="2:8">
      <c r="B9402" s="834" t="str">
        <f t="shared" si="371"/>
        <v>|||</v>
      </c>
      <c r="H9402" s="835">
        <f t="shared" si="372"/>
        <v>31</v>
      </c>
    </row>
    <row r="9403" spans="2:8">
      <c r="B9403" s="834" t="str">
        <f t="shared" si="371"/>
        <v>|||</v>
      </c>
      <c r="H9403" s="835">
        <f t="shared" si="372"/>
        <v>31</v>
      </c>
    </row>
    <row r="9404" spans="2:8">
      <c r="B9404" s="834" t="str">
        <f t="shared" si="371"/>
        <v>|||</v>
      </c>
      <c r="H9404" s="835">
        <f t="shared" si="372"/>
        <v>31</v>
      </c>
    </row>
    <row r="9405" spans="2:8">
      <c r="B9405" s="834" t="str">
        <f t="shared" si="371"/>
        <v>|||</v>
      </c>
      <c r="H9405" s="835">
        <f t="shared" si="372"/>
        <v>31</v>
      </c>
    </row>
    <row r="9406" spans="2:8">
      <c r="B9406" s="834" t="str">
        <f t="shared" si="371"/>
        <v>|||</v>
      </c>
      <c r="H9406" s="835">
        <f t="shared" si="372"/>
        <v>31</v>
      </c>
    </row>
    <row r="9407" spans="2:8">
      <c r="B9407" s="834" t="str">
        <f t="shared" si="371"/>
        <v>|||</v>
      </c>
      <c r="H9407" s="835">
        <f t="shared" si="372"/>
        <v>31</v>
      </c>
    </row>
    <row r="9408" spans="2:8">
      <c r="B9408" s="834" t="str">
        <f t="shared" si="371"/>
        <v>|||</v>
      </c>
      <c r="H9408" s="835">
        <f t="shared" si="372"/>
        <v>31</v>
      </c>
    </row>
    <row r="9409" spans="2:8">
      <c r="B9409" s="834" t="str">
        <f t="shared" si="371"/>
        <v>|||</v>
      </c>
      <c r="H9409" s="835">
        <f t="shared" si="372"/>
        <v>31</v>
      </c>
    </row>
    <row r="9410" spans="2:8">
      <c r="B9410" s="834" t="str">
        <f t="shared" si="371"/>
        <v>|||</v>
      </c>
      <c r="H9410" s="835">
        <f t="shared" si="372"/>
        <v>31</v>
      </c>
    </row>
    <row r="9411" spans="2:8">
      <c r="B9411" s="834" t="str">
        <f t="shared" ref="B9411:B9474" si="373">C9411&amp;"|"&amp;D9411&amp;"|"&amp;E9411&amp;"|"&amp;F9411</f>
        <v>|||</v>
      </c>
      <c r="H9411" s="835">
        <f t="shared" si="372"/>
        <v>31</v>
      </c>
    </row>
    <row r="9412" spans="2:8">
      <c r="B9412" s="834" t="str">
        <f t="shared" si="373"/>
        <v>|||</v>
      </c>
      <c r="H9412" s="835">
        <f t="shared" ref="H9412:H9475" si="374">EOMONTH(L9412,0)</f>
        <v>31</v>
      </c>
    </row>
    <row r="9413" spans="2:8">
      <c r="B9413" s="834" t="str">
        <f t="shared" si="373"/>
        <v>|||</v>
      </c>
      <c r="H9413" s="835">
        <f t="shared" si="374"/>
        <v>31</v>
      </c>
    </row>
    <row r="9414" spans="2:8">
      <c r="B9414" s="834" t="str">
        <f t="shared" si="373"/>
        <v>|||</v>
      </c>
      <c r="H9414" s="835">
        <f t="shared" si="374"/>
        <v>31</v>
      </c>
    </row>
    <row r="9415" spans="2:8">
      <c r="B9415" s="834" t="str">
        <f t="shared" si="373"/>
        <v>|||</v>
      </c>
      <c r="H9415" s="835">
        <f t="shared" si="374"/>
        <v>31</v>
      </c>
    </row>
    <row r="9416" spans="2:8">
      <c r="B9416" s="834" t="str">
        <f t="shared" si="373"/>
        <v>|||</v>
      </c>
      <c r="H9416" s="835">
        <f t="shared" si="374"/>
        <v>31</v>
      </c>
    </row>
    <row r="9417" spans="2:8">
      <c r="B9417" s="834" t="str">
        <f t="shared" si="373"/>
        <v>|||</v>
      </c>
      <c r="H9417" s="835">
        <f t="shared" si="374"/>
        <v>31</v>
      </c>
    </row>
    <row r="9418" spans="2:8">
      <c r="B9418" s="834" t="str">
        <f t="shared" si="373"/>
        <v>|||</v>
      </c>
      <c r="H9418" s="835">
        <f t="shared" si="374"/>
        <v>31</v>
      </c>
    </row>
    <row r="9419" spans="2:8">
      <c r="B9419" s="834" t="str">
        <f t="shared" si="373"/>
        <v>|||</v>
      </c>
      <c r="H9419" s="835">
        <f t="shared" si="374"/>
        <v>31</v>
      </c>
    </row>
    <row r="9420" spans="2:8">
      <c r="B9420" s="834" t="str">
        <f t="shared" si="373"/>
        <v>|||</v>
      </c>
      <c r="H9420" s="835">
        <f t="shared" si="374"/>
        <v>31</v>
      </c>
    </row>
    <row r="9421" spans="2:8">
      <c r="B9421" s="834" t="str">
        <f t="shared" si="373"/>
        <v>|||</v>
      </c>
      <c r="H9421" s="835">
        <f t="shared" si="374"/>
        <v>31</v>
      </c>
    </row>
    <row r="9422" spans="2:8">
      <c r="B9422" s="834" t="str">
        <f t="shared" si="373"/>
        <v>|||</v>
      </c>
      <c r="H9422" s="835">
        <f t="shared" si="374"/>
        <v>31</v>
      </c>
    </row>
    <row r="9423" spans="2:8">
      <c r="B9423" s="834" t="str">
        <f t="shared" si="373"/>
        <v>|||</v>
      </c>
      <c r="H9423" s="835">
        <f t="shared" si="374"/>
        <v>31</v>
      </c>
    </row>
    <row r="9424" spans="2:8">
      <c r="B9424" s="834" t="str">
        <f t="shared" si="373"/>
        <v>|||</v>
      </c>
      <c r="H9424" s="835">
        <f t="shared" si="374"/>
        <v>31</v>
      </c>
    </row>
    <row r="9425" spans="2:8">
      <c r="B9425" s="834" t="str">
        <f t="shared" si="373"/>
        <v>|||</v>
      </c>
      <c r="H9425" s="835">
        <f t="shared" si="374"/>
        <v>31</v>
      </c>
    </row>
    <row r="9426" spans="2:8">
      <c r="B9426" s="834" t="str">
        <f t="shared" si="373"/>
        <v>|||</v>
      </c>
      <c r="H9426" s="835">
        <f t="shared" si="374"/>
        <v>31</v>
      </c>
    </row>
    <row r="9427" spans="2:8">
      <c r="B9427" s="834" t="str">
        <f t="shared" si="373"/>
        <v>|||</v>
      </c>
      <c r="H9427" s="835">
        <f t="shared" si="374"/>
        <v>31</v>
      </c>
    </row>
    <row r="9428" spans="2:8">
      <c r="B9428" s="834" t="str">
        <f t="shared" si="373"/>
        <v>|||</v>
      </c>
      <c r="H9428" s="835">
        <f t="shared" si="374"/>
        <v>31</v>
      </c>
    </row>
    <row r="9429" spans="2:8">
      <c r="B9429" s="834" t="str">
        <f t="shared" si="373"/>
        <v>|||</v>
      </c>
      <c r="H9429" s="835">
        <f t="shared" si="374"/>
        <v>31</v>
      </c>
    </row>
    <row r="9430" spans="2:8">
      <c r="B9430" s="834" t="str">
        <f t="shared" si="373"/>
        <v>|||</v>
      </c>
      <c r="H9430" s="835">
        <f t="shared" si="374"/>
        <v>31</v>
      </c>
    </row>
    <row r="9431" spans="2:8">
      <c r="B9431" s="834" t="str">
        <f t="shared" si="373"/>
        <v>|||</v>
      </c>
      <c r="H9431" s="835">
        <f t="shared" si="374"/>
        <v>31</v>
      </c>
    </row>
    <row r="9432" spans="2:8">
      <c r="B9432" s="834" t="str">
        <f t="shared" si="373"/>
        <v>|||</v>
      </c>
      <c r="H9432" s="835">
        <f t="shared" si="374"/>
        <v>31</v>
      </c>
    </row>
    <row r="9433" spans="2:8">
      <c r="B9433" s="834" t="str">
        <f t="shared" si="373"/>
        <v>|||</v>
      </c>
      <c r="H9433" s="835">
        <f t="shared" si="374"/>
        <v>31</v>
      </c>
    </row>
    <row r="9434" spans="2:8">
      <c r="B9434" s="834" t="str">
        <f t="shared" si="373"/>
        <v>|||</v>
      </c>
      <c r="H9434" s="835">
        <f t="shared" si="374"/>
        <v>31</v>
      </c>
    </row>
    <row r="9435" spans="2:8">
      <c r="B9435" s="834" t="str">
        <f t="shared" si="373"/>
        <v>|||</v>
      </c>
      <c r="H9435" s="835">
        <f t="shared" si="374"/>
        <v>31</v>
      </c>
    </row>
    <row r="9436" spans="2:8">
      <c r="B9436" s="834" t="str">
        <f t="shared" si="373"/>
        <v>|||</v>
      </c>
      <c r="H9436" s="835">
        <f t="shared" si="374"/>
        <v>31</v>
      </c>
    </row>
    <row r="9437" spans="2:8">
      <c r="B9437" s="834" t="str">
        <f t="shared" si="373"/>
        <v>|||</v>
      </c>
      <c r="H9437" s="835">
        <f t="shared" si="374"/>
        <v>31</v>
      </c>
    </row>
    <row r="9438" spans="2:8">
      <c r="B9438" s="834" t="str">
        <f t="shared" si="373"/>
        <v>|||</v>
      </c>
      <c r="H9438" s="835">
        <f t="shared" si="374"/>
        <v>31</v>
      </c>
    </row>
    <row r="9439" spans="2:8">
      <c r="B9439" s="834" t="str">
        <f t="shared" si="373"/>
        <v>|||</v>
      </c>
      <c r="H9439" s="835">
        <f t="shared" si="374"/>
        <v>31</v>
      </c>
    </row>
    <row r="9440" spans="2:8">
      <c r="B9440" s="834" t="str">
        <f t="shared" si="373"/>
        <v>|||</v>
      </c>
      <c r="H9440" s="835">
        <f t="shared" si="374"/>
        <v>31</v>
      </c>
    </row>
    <row r="9441" spans="2:8">
      <c r="B9441" s="834" t="str">
        <f t="shared" si="373"/>
        <v>|||</v>
      </c>
      <c r="H9441" s="835">
        <f t="shared" si="374"/>
        <v>31</v>
      </c>
    </row>
    <row r="9442" spans="2:8">
      <c r="B9442" s="834" t="str">
        <f t="shared" si="373"/>
        <v>|||</v>
      </c>
      <c r="H9442" s="835">
        <f t="shared" si="374"/>
        <v>31</v>
      </c>
    </row>
    <row r="9443" spans="2:8">
      <c r="B9443" s="834" t="str">
        <f t="shared" si="373"/>
        <v>|||</v>
      </c>
      <c r="H9443" s="835">
        <f t="shared" si="374"/>
        <v>31</v>
      </c>
    </row>
    <row r="9444" spans="2:8">
      <c r="B9444" s="834" t="str">
        <f t="shared" si="373"/>
        <v>|||</v>
      </c>
      <c r="H9444" s="835">
        <f t="shared" si="374"/>
        <v>31</v>
      </c>
    </row>
    <row r="9445" spans="2:8">
      <c r="B9445" s="834" t="str">
        <f t="shared" si="373"/>
        <v>|||</v>
      </c>
      <c r="H9445" s="835">
        <f t="shared" si="374"/>
        <v>31</v>
      </c>
    </row>
    <row r="9446" spans="2:8">
      <c r="B9446" s="834" t="str">
        <f t="shared" si="373"/>
        <v>|||</v>
      </c>
      <c r="H9446" s="835">
        <f t="shared" si="374"/>
        <v>31</v>
      </c>
    </row>
    <row r="9447" spans="2:8">
      <c r="B9447" s="834" t="str">
        <f t="shared" si="373"/>
        <v>|||</v>
      </c>
      <c r="H9447" s="835">
        <f t="shared" si="374"/>
        <v>31</v>
      </c>
    </row>
    <row r="9448" spans="2:8">
      <c r="B9448" s="834" t="str">
        <f t="shared" si="373"/>
        <v>|||</v>
      </c>
      <c r="H9448" s="835">
        <f t="shared" si="374"/>
        <v>31</v>
      </c>
    </row>
    <row r="9449" spans="2:8">
      <c r="B9449" s="834" t="str">
        <f t="shared" si="373"/>
        <v>|||</v>
      </c>
      <c r="H9449" s="835">
        <f t="shared" si="374"/>
        <v>31</v>
      </c>
    </row>
    <row r="9450" spans="2:8">
      <c r="B9450" s="834" t="str">
        <f t="shared" si="373"/>
        <v>|||</v>
      </c>
      <c r="H9450" s="835">
        <f t="shared" si="374"/>
        <v>31</v>
      </c>
    </row>
    <row r="9451" spans="2:8">
      <c r="B9451" s="834" t="str">
        <f t="shared" si="373"/>
        <v>|||</v>
      </c>
      <c r="H9451" s="835">
        <f t="shared" si="374"/>
        <v>31</v>
      </c>
    </row>
    <row r="9452" spans="2:8">
      <c r="B9452" s="834" t="str">
        <f t="shared" si="373"/>
        <v>|||</v>
      </c>
      <c r="H9452" s="835">
        <f t="shared" si="374"/>
        <v>31</v>
      </c>
    </row>
    <row r="9453" spans="2:8">
      <c r="B9453" s="834" t="str">
        <f t="shared" si="373"/>
        <v>|||</v>
      </c>
      <c r="H9453" s="835">
        <f t="shared" si="374"/>
        <v>31</v>
      </c>
    </row>
    <row r="9454" spans="2:8">
      <c r="B9454" s="834" t="str">
        <f t="shared" si="373"/>
        <v>|||</v>
      </c>
      <c r="H9454" s="835">
        <f t="shared" si="374"/>
        <v>31</v>
      </c>
    </row>
    <row r="9455" spans="2:8">
      <c r="B9455" s="834" t="str">
        <f t="shared" si="373"/>
        <v>|||</v>
      </c>
      <c r="H9455" s="835">
        <f t="shared" si="374"/>
        <v>31</v>
      </c>
    </row>
    <row r="9456" spans="2:8">
      <c r="B9456" s="834" t="str">
        <f t="shared" si="373"/>
        <v>|||</v>
      </c>
      <c r="H9456" s="835">
        <f t="shared" si="374"/>
        <v>31</v>
      </c>
    </row>
    <row r="9457" spans="2:8">
      <c r="B9457" s="834" t="str">
        <f t="shared" si="373"/>
        <v>|||</v>
      </c>
      <c r="H9457" s="835">
        <f t="shared" si="374"/>
        <v>31</v>
      </c>
    </row>
    <row r="9458" spans="2:8">
      <c r="B9458" s="834" t="str">
        <f t="shared" si="373"/>
        <v>|||</v>
      </c>
      <c r="H9458" s="835">
        <f t="shared" si="374"/>
        <v>31</v>
      </c>
    </row>
    <row r="9459" spans="2:8">
      <c r="B9459" s="834" t="str">
        <f t="shared" si="373"/>
        <v>|||</v>
      </c>
      <c r="H9459" s="835">
        <f t="shared" si="374"/>
        <v>31</v>
      </c>
    </row>
    <row r="9460" spans="2:8">
      <c r="B9460" s="834" t="str">
        <f t="shared" si="373"/>
        <v>|||</v>
      </c>
      <c r="H9460" s="835">
        <f t="shared" si="374"/>
        <v>31</v>
      </c>
    </row>
    <row r="9461" spans="2:8">
      <c r="B9461" s="834" t="str">
        <f t="shared" si="373"/>
        <v>|||</v>
      </c>
      <c r="H9461" s="835">
        <f t="shared" si="374"/>
        <v>31</v>
      </c>
    </row>
    <row r="9462" spans="2:8">
      <c r="B9462" s="834" t="str">
        <f t="shared" si="373"/>
        <v>|||</v>
      </c>
      <c r="H9462" s="835">
        <f t="shared" si="374"/>
        <v>31</v>
      </c>
    </row>
    <row r="9463" spans="2:8">
      <c r="B9463" s="834" t="str">
        <f t="shared" si="373"/>
        <v>|||</v>
      </c>
      <c r="H9463" s="835">
        <f t="shared" si="374"/>
        <v>31</v>
      </c>
    </row>
    <row r="9464" spans="2:8">
      <c r="B9464" s="834" t="str">
        <f t="shared" si="373"/>
        <v>|||</v>
      </c>
      <c r="H9464" s="835">
        <f t="shared" si="374"/>
        <v>31</v>
      </c>
    </row>
    <row r="9465" spans="2:8">
      <c r="B9465" s="834" t="str">
        <f t="shared" si="373"/>
        <v>|||</v>
      </c>
      <c r="H9465" s="835">
        <f t="shared" si="374"/>
        <v>31</v>
      </c>
    </row>
    <row r="9466" spans="2:8">
      <c r="B9466" s="834" t="str">
        <f t="shared" si="373"/>
        <v>|||</v>
      </c>
      <c r="H9466" s="835">
        <f t="shared" si="374"/>
        <v>31</v>
      </c>
    </row>
    <row r="9467" spans="2:8">
      <c r="B9467" s="834" t="str">
        <f t="shared" si="373"/>
        <v>|||</v>
      </c>
      <c r="H9467" s="835">
        <f t="shared" si="374"/>
        <v>31</v>
      </c>
    </row>
    <row r="9468" spans="2:8">
      <c r="B9468" s="834" t="str">
        <f t="shared" si="373"/>
        <v>|||</v>
      </c>
      <c r="H9468" s="835">
        <f t="shared" si="374"/>
        <v>31</v>
      </c>
    </row>
    <row r="9469" spans="2:8">
      <c r="B9469" s="834" t="str">
        <f t="shared" si="373"/>
        <v>|||</v>
      </c>
      <c r="H9469" s="835">
        <f t="shared" si="374"/>
        <v>31</v>
      </c>
    </row>
    <row r="9470" spans="2:8">
      <c r="B9470" s="834" t="str">
        <f t="shared" si="373"/>
        <v>|||</v>
      </c>
      <c r="H9470" s="835">
        <f t="shared" si="374"/>
        <v>31</v>
      </c>
    </row>
    <row r="9471" spans="2:8">
      <c r="B9471" s="834" t="str">
        <f t="shared" si="373"/>
        <v>|||</v>
      </c>
      <c r="H9471" s="835">
        <f t="shared" si="374"/>
        <v>31</v>
      </c>
    </row>
    <row r="9472" spans="2:8">
      <c r="B9472" s="834" t="str">
        <f t="shared" si="373"/>
        <v>|||</v>
      </c>
      <c r="H9472" s="835">
        <f t="shared" si="374"/>
        <v>31</v>
      </c>
    </row>
    <row r="9473" spans="2:8">
      <c r="B9473" s="834" t="str">
        <f t="shared" si="373"/>
        <v>|||</v>
      </c>
      <c r="H9473" s="835">
        <f t="shared" si="374"/>
        <v>31</v>
      </c>
    </row>
    <row r="9474" spans="2:8">
      <c r="B9474" s="834" t="str">
        <f t="shared" si="373"/>
        <v>|||</v>
      </c>
      <c r="H9474" s="835">
        <f t="shared" si="374"/>
        <v>31</v>
      </c>
    </row>
    <row r="9475" spans="2:8">
      <c r="B9475" s="834" t="str">
        <f t="shared" ref="B9475:B9538" si="375">C9475&amp;"|"&amp;D9475&amp;"|"&amp;E9475&amp;"|"&amp;F9475</f>
        <v>|||</v>
      </c>
      <c r="H9475" s="835">
        <f t="shared" si="374"/>
        <v>31</v>
      </c>
    </row>
    <row r="9476" spans="2:8">
      <c r="B9476" s="834" t="str">
        <f t="shared" si="375"/>
        <v>|||</v>
      </c>
      <c r="H9476" s="835">
        <f t="shared" ref="H9476:H9539" si="376">EOMONTH(L9476,0)</f>
        <v>31</v>
      </c>
    </row>
    <row r="9477" spans="2:8">
      <c r="B9477" s="834" t="str">
        <f t="shared" si="375"/>
        <v>|||</v>
      </c>
      <c r="H9477" s="835">
        <f t="shared" si="376"/>
        <v>31</v>
      </c>
    </row>
    <row r="9478" spans="2:8">
      <c r="B9478" s="834" t="str">
        <f t="shared" si="375"/>
        <v>|||</v>
      </c>
      <c r="H9478" s="835">
        <f t="shared" si="376"/>
        <v>31</v>
      </c>
    </row>
    <row r="9479" spans="2:8">
      <c r="B9479" s="834" t="str">
        <f t="shared" si="375"/>
        <v>|||</v>
      </c>
      <c r="H9479" s="835">
        <f t="shared" si="376"/>
        <v>31</v>
      </c>
    </row>
    <row r="9480" spans="2:8">
      <c r="B9480" s="834" t="str">
        <f t="shared" si="375"/>
        <v>|||</v>
      </c>
      <c r="H9480" s="835">
        <f t="shared" si="376"/>
        <v>31</v>
      </c>
    </row>
    <row r="9481" spans="2:8">
      <c r="B9481" s="834" t="str">
        <f t="shared" si="375"/>
        <v>|||</v>
      </c>
      <c r="H9481" s="835">
        <f t="shared" si="376"/>
        <v>31</v>
      </c>
    </row>
    <row r="9482" spans="2:8">
      <c r="B9482" s="834" t="str">
        <f t="shared" si="375"/>
        <v>|||</v>
      </c>
      <c r="H9482" s="835">
        <f t="shared" si="376"/>
        <v>31</v>
      </c>
    </row>
    <row r="9483" spans="2:8">
      <c r="B9483" s="834" t="str">
        <f t="shared" si="375"/>
        <v>|||</v>
      </c>
      <c r="H9483" s="835">
        <f t="shared" si="376"/>
        <v>31</v>
      </c>
    </row>
    <row r="9484" spans="2:8">
      <c r="B9484" s="834" t="str">
        <f t="shared" si="375"/>
        <v>|||</v>
      </c>
      <c r="H9484" s="835">
        <f t="shared" si="376"/>
        <v>31</v>
      </c>
    </row>
    <row r="9485" spans="2:8">
      <c r="B9485" s="834" t="str">
        <f t="shared" si="375"/>
        <v>|||</v>
      </c>
      <c r="H9485" s="835">
        <f t="shared" si="376"/>
        <v>31</v>
      </c>
    </row>
    <row r="9486" spans="2:8">
      <c r="B9486" s="834" t="str">
        <f t="shared" si="375"/>
        <v>|||</v>
      </c>
      <c r="H9486" s="835">
        <f t="shared" si="376"/>
        <v>31</v>
      </c>
    </row>
    <row r="9487" spans="2:8">
      <c r="B9487" s="834" t="str">
        <f t="shared" si="375"/>
        <v>|||</v>
      </c>
      <c r="H9487" s="835">
        <f t="shared" si="376"/>
        <v>31</v>
      </c>
    </row>
    <row r="9488" spans="2:8">
      <c r="B9488" s="834" t="str">
        <f t="shared" si="375"/>
        <v>|||</v>
      </c>
      <c r="H9488" s="835">
        <f t="shared" si="376"/>
        <v>31</v>
      </c>
    </row>
    <row r="9489" spans="2:8">
      <c r="B9489" s="834" t="str">
        <f t="shared" si="375"/>
        <v>|||</v>
      </c>
      <c r="H9489" s="835">
        <f t="shared" si="376"/>
        <v>31</v>
      </c>
    </row>
    <row r="9490" spans="2:8">
      <c r="B9490" s="834" t="str">
        <f t="shared" si="375"/>
        <v>|||</v>
      </c>
      <c r="H9490" s="835">
        <f t="shared" si="376"/>
        <v>31</v>
      </c>
    </row>
    <row r="9491" spans="2:8">
      <c r="B9491" s="834" t="str">
        <f t="shared" si="375"/>
        <v>|||</v>
      </c>
      <c r="H9491" s="835">
        <f t="shared" si="376"/>
        <v>31</v>
      </c>
    </row>
    <row r="9492" spans="2:8">
      <c r="B9492" s="834" t="str">
        <f t="shared" si="375"/>
        <v>|||</v>
      </c>
      <c r="H9492" s="835">
        <f t="shared" si="376"/>
        <v>31</v>
      </c>
    </row>
    <row r="9493" spans="2:8">
      <c r="B9493" s="834" t="str">
        <f t="shared" si="375"/>
        <v>|||</v>
      </c>
      <c r="H9493" s="835">
        <f t="shared" si="376"/>
        <v>31</v>
      </c>
    </row>
    <row r="9494" spans="2:8">
      <c r="B9494" s="834" t="str">
        <f t="shared" si="375"/>
        <v>|||</v>
      </c>
      <c r="H9494" s="835">
        <f t="shared" si="376"/>
        <v>31</v>
      </c>
    </row>
    <row r="9495" spans="2:8">
      <c r="B9495" s="834" t="str">
        <f t="shared" si="375"/>
        <v>|||</v>
      </c>
      <c r="H9495" s="835">
        <f t="shared" si="376"/>
        <v>31</v>
      </c>
    </row>
    <row r="9496" spans="2:8">
      <c r="B9496" s="834" t="str">
        <f t="shared" si="375"/>
        <v>|||</v>
      </c>
      <c r="H9496" s="835">
        <f t="shared" si="376"/>
        <v>31</v>
      </c>
    </row>
    <row r="9497" spans="2:8">
      <c r="B9497" s="834" t="str">
        <f t="shared" si="375"/>
        <v>|||</v>
      </c>
      <c r="H9497" s="835">
        <f t="shared" si="376"/>
        <v>31</v>
      </c>
    </row>
    <row r="9498" spans="2:8">
      <c r="B9498" s="834" t="str">
        <f t="shared" si="375"/>
        <v>|||</v>
      </c>
      <c r="H9498" s="835">
        <f t="shared" si="376"/>
        <v>31</v>
      </c>
    </row>
    <row r="9499" spans="2:8">
      <c r="B9499" s="834" t="str">
        <f t="shared" si="375"/>
        <v>|||</v>
      </c>
      <c r="H9499" s="835">
        <f t="shared" si="376"/>
        <v>31</v>
      </c>
    </row>
    <row r="9500" spans="2:8">
      <c r="B9500" s="834" t="str">
        <f t="shared" si="375"/>
        <v>|||</v>
      </c>
      <c r="H9500" s="835">
        <f t="shared" si="376"/>
        <v>31</v>
      </c>
    </row>
    <row r="9501" spans="2:8">
      <c r="B9501" s="834" t="str">
        <f t="shared" si="375"/>
        <v>|||</v>
      </c>
      <c r="H9501" s="835">
        <f t="shared" si="376"/>
        <v>31</v>
      </c>
    </row>
    <row r="9502" spans="2:8">
      <c r="B9502" s="834" t="str">
        <f t="shared" si="375"/>
        <v>|||</v>
      </c>
      <c r="H9502" s="835">
        <f t="shared" si="376"/>
        <v>31</v>
      </c>
    </row>
    <row r="9503" spans="2:8">
      <c r="B9503" s="834" t="str">
        <f t="shared" si="375"/>
        <v>|||</v>
      </c>
      <c r="H9503" s="835">
        <f t="shared" si="376"/>
        <v>31</v>
      </c>
    </row>
    <row r="9504" spans="2:8">
      <c r="B9504" s="834" t="str">
        <f t="shared" si="375"/>
        <v>|||</v>
      </c>
      <c r="H9504" s="835">
        <f t="shared" si="376"/>
        <v>31</v>
      </c>
    </row>
    <row r="9505" spans="2:8">
      <c r="B9505" s="834" t="str">
        <f t="shared" si="375"/>
        <v>|||</v>
      </c>
      <c r="H9505" s="835">
        <f t="shared" si="376"/>
        <v>31</v>
      </c>
    </row>
    <row r="9506" spans="2:8">
      <c r="B9506" s="834" t="str">
        <f t="shared" si="375"/>
        <v>|||</v>
      </c>
      <c r="H9506" s="835">
        <f t="shared" si="376"/>
        <v>31</v>
      </c>
    </row>
    <row r="9507" spans="2:8">
      <c r="B9507" s="834" t="str">
        <f t="shared" si="375"/>
        <v>|||</v>
      </c>
      <c r="H9507" s="835">
        <f t="shared" si="376"/>
        <v>31</v>
      </c>
    </row>
    <row r="9508" spans="2:8">
      <c r="B9508" s="834" t="str">
        <f t="shared" si="375"/>
        <v>|||</v>
      </c>
      <c r="H9508" s="835">
        <f t="shared" si="376"/>
        <v>31</v>
      </c>
    </row>
    <row r="9509" spans="2:8">
      <c r="B9509" s="834" t="str">
        <f t="shared" si="375"/>
        <v>|||</v>
      </c>
      <c r="H9509" s="835">
        <f t="shared" si="376"/>
        <v>31</v>
      </c>
    </row>
    <row r="9510" spans="2:8">
      <c r="B9510" s="834" t="str">
        <f t="shared" si="375"/>
        <v>|||</v>
      </c>
      <c r="H9510" s="835">
        <f t="shared" si="376"/>
        <v>31</v>
      </c>
    </row>
    <row r="9511" spans="2:8">
      <c r="B9511" s="834" t="str">
        <f t="shared" si="375"/>
        <v>|||</v>
      </c>
      <c r="H9511" s="835">
        <f t="shared" si="376"/>
        <v>31</v>
      </c>
    </row>
    <row r="9512" spans="2:8">
      <c r="B9512" s="834" t="str">
        <f t="shared" si="375"/>
        <v>|||</v>
      </c>
      <c r="H9512" s="835">
        <f t="shared" si="376"/>
        <v>31</v>
      </c>
    </row>
    <row r="9513" spans="2:8">
      <c r="B9513" s="834" t="str">
        <f t="shared" si="375"/>
        <v>|||</v>
      </c>
      <c r="H9513" s="835">
        <f t="shared" si="376"/>
        <v>31</v>
      </c>
    </row>
    <row r="9514" spans="2:8">
      <c r="B9514" s="834" t="str">
        <f t="shared" si="375"/>
        <v>|||</v>
      </c>
      <c r="H9514" s="835">
        <f t="shared" si="376"/>
        <v>31</v>
      </c>
    </row>
    <row r="9515" spans="2:8">
      <c r="B9515" s="834" t="str">
        <f t="shared" si="375"/>
        <v>|||</v>
      </c>
      <c r="H9515" s="835">
        <f t="shared" si="376"/>
        <v>31</v>
      </c>
    </row>
    <row r="9516" spans="2:8">
      <c r="B9516" s="834" t="str">
        <f t="shared" si="375"/>
        <v>|||</v>
      </c>
      <c r="H9516" s="835">
        <f t="shared" si="376"/>
        <v>31</v>
      </c>
    </row>
    <row r="9517" spans="2:8">
      <c r="B9517" s="834" t="str">
        <f t="shared" si="375"/>
        <v>|||</v>
      </c>
      <c r="H9517" s="835">
        <f t="shared" si="376"/>
        <v>31</v>
      </c>
    </row>
    <row r="9518" spans="2:8">
      <c r="B9518" s="834" t="str">
        <f t="shared" si="375"/>
        <v>|||</v>
      </c>
      <c r="H9518" s="835">
        <f t="shared" si="376"/>
        <v>31</v>
      </c>
    </row>
    <row r="9519" spans="2:8">
      <c r="B9519" s="834" t="str">
        <f t="shared" si="375"/>
        <v>|||</v>
      </c>
      <c r="H9519" s="835">
        <f t="shared" si="376"/>
        <v>31</v>
      </c>
    </row>
    <row r="9520" spans="2:8">
      <c r="B9520" s="834" t="str">
        <f t="shared" si="375"/>
        <v>|||</v>
      </c>
      <c r="H9520" s="835">
        <f t="shared" si="376"/>
        <v>31</v>
      </c>
    </row>
    <row r="9521" spans="2:8">
      <c r="B9521" s="834" t="str">
        <f t="shared" si="375"/>
        <v>|||</v>
      </c>
      <c r="H9521" s="835">
        <f t="shared" si="376"/>
        <v>31</v>
      </c>
    </row>
    <row r="9522" spans="2:8">
      <c r="B9522" s="834" t="str">
        <f t="shared" si="375"/>
        <v>|||</v>
      </c>
      <c r="H9522" s="835">
        <f t="shared" si="376"/>
        <v>31</v>
      </c>
    </row>
    <row r="9523" spans="2:8">
      <c r="B9523" s="834" t="str">
        <f t="shared" si="375"/>
        <v>|||</v>
      </c>
      <c r="H9523" s="835">
        <f t="shared" si="376"/>
        <v>31</v>
      </c>
    </row>
    <row r="9524" spans="2:8">
      <c r="B9524" s="834" t="str">
        <f t="shared" si="375"/>
        <v>|||</v>
      </c>
      <c r="H9524" s="835">
        <f t="shared" si="376"/>
        <v>31</v>
      </c>
    </row>
    <row r="9525" spans="2:8">
      <c r="B9525" s="834" t="str">
        <f t="shared" si="375"/>
        <v>|||</v>
      </c>
      <c r="H9525" s="835">
        <f t="shared" si="376"/>
        <v>31</v>
      </c>
    </row>
    <row r="9526" spans="2:8">
      <c r="B9526" s="834" t="str">
        <f t="shared" si="375"/>
        <v>|||</v>
      </c>
      <c r="H9526" s="835">
        <f t="shared" si="376"/>
        <v>31</v>
      </c>
    </row>
    <row r="9527" spans="2:8">
      <c r="B9527" s="834" t="str">
        <f t="shared" si="375"/>
        <v>|||</v>
      </c>
      <c r="H9527" s="835">
        <f t="shared" si="376"/>
        <v>31</v>
      </c>
    </row>
    <row r="9528" spans="2:8">
      <c r="B9528" s="834" t="str">
        <f t="shared" si="375"/>
        <v>|||</v>
      </c>
      <c r="H9528" s="835">
        <f t="shared" si="376"/>
        <v>31</v>
      </c>
    </row>
    <row r="9529" spans="2:8">
      <c r="B9529" s="834" t="str">
        <f t="shared" si="375"/>
        <v>|||</v>
      </c>
      <c r="H9529" s="835">
        <f t="shared" si="376"/>
        <v>31</v>
      </c>
    </row>
    <row r="9530" spans="2:8">
      <c r="B9530" s="834" t="str">
        <f t="shared" si="375"/>
        <v>|||</v>
      </c>
      <c r="H9530" s="835">
        <f t="shared" si="376"/>
        <v>31</v>
      </c>
    </row>
    <row r="9531" spans="2:8">
      <c r="B9531" s="834" t="str">
        <f t="shared" si="375"/>
        <v>|||</v>
      </c>
      <c r="H9531" s="835">
        <f t="shared" si="376"/>
        <v>31</v>
      </c>
    </row>
    <row r="9532" spans="2:8">
      <c r="B9532" s="834" t="str">
        <f t="shared" si="375"/>
        <v>|||</v>
      </c>
      <c r="H9532" s="835">
        <f t="shared" si="376"/>
        <v>31</v>
      </c>
    </row>
    <row r="9533" spans="2:8">
      <c r="B9533" s="834" t="str">
        <f t="shared" si="375"/>
        <v>|||</v>
      </c>
      <c r="H9533" s="835">
        <f t="shared" si="376"/>
        <v>31</v>
      </c>
    </row>
    <row r="9534" spans="2:8">
      <c r="B9534" s="834" t="str">
        <f t="shared" si="375"/>
        <v>|||</v>
      </c>
      <c r="H9534" s="835">
        <f t="shared" si="376"/>
        <v>31</v>
      </c>
    </row>
    <row r="9535" spans="2:8">
      <c r="B9535" s="834" t="str">
        <f t="shared" si="375"/>
        <v>|||</v>
      </c>
      <c r="H9535" s="835">
        <f t="shared" si="376"/>
        <v>31</v>
      </c>
    </row>
    <row r="9536" spans="2:8">
      <c r="B9536" s="834" t="str">
        <f t="shared" si="375"/>
        <v>|||</v>
      </c>
      <c r="H9536" s="835">
        <f t="shared" si="376"/>
        <v>31</v>
      </c>
    </row>
    <row r="9537" spans="2:8">
      <c r="B9537" s="834" t="str">
        <f t="shared" si="375"/>
        <v>|||</v>
      </c>
      <c r="H9537" s="835">
        <f t="shared" si="376"/>
        <v>31</v>
      </c>
    </row>
    <row r="9538" spans="2:8">
      <c r="B9538" s="834" t="str">
        <f t="shared" si="375"/>
        <v>|||</v>
      </c>
      <c r="H9538" s="835">
        <f t="shared" si="376"/>
        <v>31</v>
      </c>
    </row>
    <row r="9539" spans="2:8">
      <c r="B9539" s="834" t="str">
        <f t="shared" ref="B9539:B9602" si="377">C9539&amp;"|"&amp;D9539&amp;"|"&amp;E9539&amp;"|"&amp;F9539</f>
        <v>|||</v>
      </c>
      <c r="H9539" s="835">
        <f t="shared" si="376"/>
        <v>31</v>
      </c>
    </row>
    <row r="9540" spans="2:8">
      <c r="B9540" s="834" t="str">
        <f t="shared" si="377"/>
        <v>|||</v>
      </c>
      <c r="H9540" s="835">
        <f t="shared" ref="H9540:H9603" si="378">EOMONTH(L9540,0)</f>
        <v>31</v>
      </c>
    </row>
    <row r="9541" spans="2:8">
      <c r="B9541" s="834" t="str">
        <f t="shared" si="377"/>
        <v>|||</v>
      </c>
      <c r="H9541" s="835">
        <f t="shared" si="378"/>
        <v>31</v>
      </c>
    </row>
    <row r="9542" spans="2:8">
      <c r="B9542" s="834" t="str">
        <f t="shared" si="377"/>
        <v>|||</v>
      </c>
      <c r="H9542" s="835">
        <f t="shared" si="378"/>
        <v>31</v>
      </c>
    </row>
    <row r="9543" spans="2:8">
      <c r="B9543" s="834" t="str">
        <f t="shared" si="377"/>
        <v>|||</v>
      </c>
      <c r="H9543" s="835">
        <f t="shared" si="378"/>
        <v>31</v>
      </c>
    </row>
    <row r="9544" spans="2:8">
      <c r="B9544" s="834" t="str">
        <f t="shared" si="377"/>
        <v>|||</v>
      </c>
      <c r="H9544" s="835">
        <f t="shared" si="378"/>
        <v>31</v>
      </c>
    </row>
    <row r="9545" spans="2:8">
      <c r="B9545" s="834" t="str">
        <f t="shared" si="377"/>
        <v>|||</v>
      </c>
      <c r="H9545" s="835">
        <f t="shared" si="378"/>
        <v>31</v>
      </c>
    </row>
    <row r="9546" spans="2:8">
      <c r="B9546" s="834" t="str">
        <f t="shared" si="377"/>
        <v>|||</v>
      </c>
      <c r="H9546" s="835">
        <f t="shared" si="378"/>
        <v>31</v>
      </c>
    </row>
    <row r="9547" spans="2:8">
      <c r="B9547" s="834" t="str">
        <f t="shared" si="377"/>
        <v>|||</v>
      </c>
      <c r="H9547" s="835">
        <f t="shared" si="378"/>
        <v>31</v>
      </c>
    </row>
    <row r="9548" spans="2:8">
      <c r="B9548" s="834" t="str">
        <f t="shared" si="377"/>
        <v>|||</v>
      </c>
      <c r="H9548" s="835">
        <f t="shared" si="378"/>
        <v>31</v>
      </c>
    </row>
    <row r="9549" spans="2:8">
      <c r="B9549" s="834" t="str">
        <f t="shared" si="377"/>
        <v>|||</v>
      </c>
      <c r="H9549" s="835">
        <f t="shared" si="378"/>
        <v>31</v>
      </c>
    </row>
    <row r="9550" spans="2:8">
      <c r="B9550" s="834" t="str">
        <f t="shared" si="377"/>
        <v>|||</v>
      </c>
      <c r="H9550" s="835">
        <f t="shared" si="378"/>
        <v>31</v>
      </c>
    </row>
    <row r="9551" spans="2:8">
      <c r="B9551" s="834" t="str">
        <f t="shared" si="377"/>
        <v>|||</v>
      </c>
      <c r="H9551" s="835">
        <f t="shared" si="378"/>
        <v>31</v>
      </c>
    </row>
    <row r="9552" spans="2:8">
      <c r="B9552" s="834" t="str">
        <f t="shared" si="377"/>
        <v>|||</v>
      </c>
      <c r="H9552" s="835">
        <f t="shared" si="378"/>
        <v>31</v>
      </c>
    </row>
    <row r="9553" spans="2:8">
      <c r="B9553" s="834" t="str">
        <f t="shared" si="377"/>
        <v>|||</v>
      </c>
      <c r="H9553" s="835">
        <f t="shared" si="378"/>
        <v>31</v>
      </c>
    </row>
    <row r="9554" spans="2:8">
      <c r="B9554" s="834" t="str">
        <f t="shared" si="377"/>
        <v>|||</v>
      </c>
      <c r="H9554" s="835">
        <f t="shared" si="378"/>
        <v>31</v>
      </c>
    </row>
    <row r="9555" spans="2:8">
      <c r="B9555" s="834" t="str">
        <f t="shared" si="377"/>
        <v>|||</v>
      </c>
      <c r="H9555" s="835">
        <f t="shared" si="378"/>
        <v>31</v>
      </c>
    </row>
    <row r="9556" spans="2:8">
      <c r="B9556" s="834" t="str">
        <f t="shared" si="377"/>
        <v>|||</v>
      </c>
      <c r="H9556" s="835">
        <f t="shared" si="378"/>
        <v>31</v>
      </c>
    </row>
    <row r="9557" spans="2:8">
      <c r="B9557" s="834" t="str">
        <f t="shared" si="377"/>
        <v>|||</v>
      </c>
      <c r="H9557" s="835">
        <f t="shared" si="378"/>
        <v>31</v>
      </c>
    </row>
    <row r="9558" spans="2:8">
      <c r="B9558" s="834" t="str">
        <f t="shared" si="377"/>
        <v>|||</v>
      </c>
      <c r="H9558" s="835">
        <f t="shared" si="378"/>
        <v>31</v>
      </c>
    </row>
    <row r="9559" spans="2:8">
      <c r="B9559" s="834" t="str">
        <f t="shared" si="377"/>
        <v>|||</v>
      </c>
      <c r="H9559" s="835">
        <f t="shared" si="378"/>
        <v>31</v>
      </c>
    </row>
    <row r="9560" spans="2:8">
      <c r="B9560" s="834" t="str">
        <f t="shared" si="377"/>
        <v>|||</v>
      </c>
      <c r="H9560" s="835">
        <f t="shared" si="378"/>
        <v>31</v>
      </c>
    </row>
    <row r="9561" spans="2:8">
      <c r="B9561" s="834" t="str">
        <f t="shared" si="377"/>
        <v>|||</v>
      </c>
      <c r="H9561" s="835">
        <f t="shared" si="378"/>
        <v>31</v>
      </c>
    </row>
    <row r="9562" spans="2:8">
      <c r="B9562" s="834" t="str">
        <f t="shared" si="377"/>
        <v>|||</v>
      </c>
      <c r="H9562" s="835">
        <f t="shared" si="378"/>
        <v>31</v>
      </c>
    </row>
    <row r="9563" spans="2:8">
      <c r="B9563" s="834" t="str">
        <f t="shared" si="377"/>
        <v>|||</v>
      </c>
      <c r="H9563" s="835">
        <f t="shared" si="378"/>
        <v>31</v>
      </c>
    </row>
    <row r="9564" spans="2:8">
      <c r="B9564" s="834" t="str">
        <f t="shared" si="377"/>
        <v>|||</v>
      </c>
      <c r="H9564" s="835">
        <f t="shared" si="378"/>
        <v>31</v>
      </c>
    </row>
    <row r="9565" spans="2:8">
      <c r="B9565" s="834" t="str">
        <f t="shared" si="377"/>
        <v>|||</v>
      </c>
      <c r="H9565" s="835">
        <f t="shared" si="378"/>
        <v>31</v>
      </c>
    </row>
    <row r="9566" spans="2:8">
      <c r="B9566" s="834" t="str">
        <f t="shared" si="377"/>
        <v>|||</v>
      </c>
      <c r="H9566" s="835">
        <f t="shared" si="378"/>
        <v>31</v>
      </c>
    </row>
    <row r="9567" spans="2:8">
      <c r="B9567" s="834" t="str">
        <f t="shared" si="377"/>
        <v>|||</v>
      </c>
      <c r="H9567" s="835">
        <f t="shared" si="378"/>
        <v>31</v>
      </c>
    </row>
    <row r="9568" spans="2:8">
      <c r="B9568" s="834" t="str">
        <f t="shared" si="377"/>
        <v>|||</v>
      </c>
      <c r="H9568" s="835">
        <f t="shared" si="378"/>
        <v>31</v>
      </c>
    </row>
    <row r="9569" spans="2:8">
      <c r="B9569" s="834" t="str">
        <f t="shared" si="377"/>
        <v>|||</v>
      </c>
      <c r="H9569" s="835">
        <f t="shared" si="378"/>
        <v>31</v>
      </c>
    </row>
    <row r="9570" spans="2:8">
      <c r="B9570" s="834" t="str">
        <f t="shared" si="377"/>
        <v>|||</v>
      </c>
      <c r="H9570" s="835">
        <f t="shared" si="378"/>
        <v>31</v>
      </c>
    </row>
    <row r="9571" spans="2:8">
      <c r="B9571" s="834" t="str">
        <f t="shared" si="377"/>
        <v>|||</v>
      </c>
      <c r="H9571" s="835">
        <f t="shared" si="378"/>
        <v>31</v>
      </c>
    </row>
    <row r="9572" spans="2:8">
      <c r="B9572" s="834" t="str">
        <f t="shared" si="377"/>
        <v>|||</v>
      </c>
      <c r="H9572" s="835">
        <f t="shared" si="378"/>
        <v>31</v>
      </c>
    </row>
    <row r="9573" spans="2:8">
      <c r="B9573" s="834" t="str">
        <f t="shared" si="377"/>
        <v>|||</v>
      </c>
      <c r="H9573" s="835">
        <f t="shared" si="378"/>
        <v>31</v>
      </c>
    </row>
    <row r="9574" spans="2:8">
      <c r="B9574" s="834" t="str">
        <f t="shared" si="377"/>
        <v>|||</v>
      </c>
      <c r="H9574" s="835">
        <f t="shared" si="378"/>
        <v>31</v>
      </c>
    </row>
    <row r="9575" spans="2:8">
      <c r="B9575" s="834" t="str">
        <f t="shared" si="377"/>
        <v>|||</v>
      </c>
      <c r="H9575" s="835">
        <f t="shared" si="378"/>
        <v>31</v>
      </c>
    </row>
    <row r="9576" spans="2:8">
      <c r="B9576" s="834" t="str">
        <f t="shared" si="377"/>
        <v>|||</v>
      </c>
      <c r="H9576" s="835">
        <f t="shared" si="378"/>
        <v>31</v>
      </c>
    </row>
    <row r="9577" spans="2:8">
      <c r="B9577" s="834" t="str">
        <f t="shared" si="377"/>
        <v>|||</v>
      </c>
      <c r="H9577" s="835">
        <f t="shared" si="378"/>
        <v>31</v>
      </c>
    </row>
    <row r="9578" spans="2:8">
      <c r="B9578" s="834" t="str">
        <f t="shared" si="377"/>
        <v>|||</v>
      </c>
      <c r="H9578" s="835">
        <f t="shared" si="378"/>
        <v>31</v>
      </c>
    </row>
    <row r="9579" spans="2:8">
      <c r="B9579" s="834" t="str">
        <f t="shared" si="377"/>
        <v>|||</v>
      </c>
      <c r="H9579" s="835">
        <f t="shared" si="378"/>
        <v>31</v>
      </c>
    </row>
    <row r="9580" spans="2:8">
      <c r="B9580" s="834" t="str">
        <f t="shared" si="377"/>
        <v>|||</v>
      </c>
      <c r="H9580" s="835">
        <f t="shared" si="378"/>
        <v>31</v>
      </c>
    </row>
    <row r="9581" spans="2:8">
      <c r="B9581" s="834" t="str">
        <f t="shared" si="377"/>
        <v>|||</v>
      </c>
      <c r="H9581" s="835">
        <f t="shared" si="378"/>
        <v>31</v>
      </c>
    </row>
    <row r="9582" spans="2:8">
      <c r="B9582" s="834" t="str">
        <f t="shared" si="377"/>
        <v>|||</v>
      </c>
      <c r="H9582" s="835">
        <f t="shared" si="378"/>
        <v>31</v>
      </c>
    </row>
    <row r="9583" spans="2:8">
      <c r="B9583" s="834" t="str">
        <f t="shared" si="377"/>
        <v>|||</v>
      </c>
      <c r="H9583" s="835">
        <f t="shared" si="378"/>
        <v>31</v>
      </c>
    </row>
    <row r="9584" spans="2:8">
      <c r="B9584" s="834" t="str">
        <f t="shared" si="377"/>
        <v>|||</v>
      </c>
      <c r="H9584" s="835">
        <f t="shared" si="378"/>
        <v>31</v>
      </c>
    </row>
    <row r="9585" spans="2:8">
      <c r="B9585" s="834" t="str">
        <f t="shared" si="377"/>
        <v>|||</v>
      </c>
      <c r="H9585" s="835">
        <f t="shared" si="378"/>
        <v>31</v>
      </c>
    </row>
    <row r="9586" spans="2:8">
      <c r="B9586" s="834" t="str">
        <f t="shared" si="377"/>
        <v>|||</v>
      </c>
      <c r="H9586" s="835">
        <f t="shared" si="378"/>
        <v>31</v>
      </c>
    </row>
    <row r="9587" spans="2:8">
      <c r="B9587" s="834" t="str">
        <f t="shared" si="377"/>
        <v>|||</v>
      </c>
      <c r="H9587" s="835">
        <f t="shared" si="378"/>
        <v>31</v>
      </c>
    </row>
    <row r="9588" spans="2:8">
      <c r="B9588" s="834" t="str">
        <f t="shared" si="377"/>
        <v>|||</v>
      </c>
      <c r="H9588" s="835">
        <f t="shared" si="378"/>
        <v>31</v>
      </c>
    </row>
    <row r="9589" spans="2:8">
      <c r="B9589" s="834" t="str">
        <f t="shared" si="377"/>
        <v>|||</v>
      </c>
      <c r="H9589" s="835">
        <f t="shared" si="378"/>
        <v>31</v>
      </c>
    </row>
    <row r="9590" spans="2:8">
      <c r="B9590" s="834" t="str">
        <f t="shared" si="377"/>
        <v>|||</v>
      </c>
      <c r="H9590" s="835">
        <f t="shared" si="378"/>
        <v>31</v>
      </c>
    </row>
    <row r="9591" spans="2:8">
      <c r="B9591" s="834" t="str">
        <f t="shared" si="377"/>
        <v>|||</v>
      </c>
      <c r="H9591" s="835">
        <f t="shared" si="378"/>
        <v>31</v>
      </c>
    </row>
    <row r="9592" spans="2:8">
      <c r="B9592" s="834" t="str">
        <f t="shared" si="377"/>
        <v>|||</v>
      </c>
      <c r="H9592" s="835">
        <f t="shared" si="378"/>
        <v>31</v>
      </c>
    </row>
    <row r="9593" spans="2:8">
      <c r="B9593" s="834" t="str">
        <f t="shared" si="377"/>
        <v>|||</v>
      </c>
      <c r="H9593" s="835">
        <f t="shared" si="378"/>
        <v>31</v>
      </c>
    </row>
    <row r="9594" spans="2:8">
      <c r="B9594" s="834" t="str">
        <f t="shared" si="377"/>
        <v>|||</v>
      </c>
      <c r="H9594" s="835">
        <f t="shared" si="378"/>
        <v>31</v>
      </c>
    </row>
    <row r="9595" spans="2:8">
      <c r="B9595" s="834" t="str">
        <f t="shared" si="377"/>
        <v>|||</v>
      </c>
      <c r="H9595" s="835">
        <f t="shared" si="378"/>
        <v>31</v>
      </c>
    </row>
    <row r="9596" spans="2:8">
      <c r="B9596" s="834" t="str">
        <f t="shared" si="377"/>
        <v>|||</v>
      </c>
      <c r="H9596" s="835">
        <f t="shared" si="378"/>
        <v>31</v>
      </c>
    </row>
    <row r="9597" spans="2:8">
      <c r="B9597" s="834" t="str">
        <f t="shared" si="377"/>
        <v>|||</v>
      </c>
      <c r="H9597" s="835">
        <f t="shared" si="378"/>
        <v>31</v>
      </c>
    </row>
    <row r="9598" spans="2:8">
      <c r="B9598" s="834" t="str">
        <f t="shared" si="377"/>
        <v>|||</v>
      </c>
      <c r="H9598" s="835">
        <f t="shared" si="378"/>
        <v>31</v>
      </c>
    </row>
    <row r="9599" spans="2:8">
      <c r="B9599" s="834" t="str">
        <f t="shared" si="377"/>
        <v>|||</v>
      </c>
      <c r="H9599" s="835">
        <f t="shared" si="378"/>
        <v>31</v>
      </c>
    </row>
    <row r="9600" spans="2:8">
      <c r="B9600" s="834" t="str">
        <f t="shared" si="377"/>
        <v>|||</v>
      </c>
      <c r="H9600" s="835">
        <f t="shared" si="378"/>
        <v>31</v>
      </c>
    </row>
    <row r="9601" spans="2:8">
      <c r="B9601" s="834" t="str">
        <f t="shared" si="377"/>
        <v>|||</v>
      </c>
      <c r="H9601" s="835">
        <f t="shared" si="378"/>
        <v>31</v>
      </c>
    </row>
    <row r="9602" spans="2:8">
      <c r="B9602" s="834" t="str">
        <f t="shared" si="377"/>
        <v>|||</v>
      </c>
      <c r="H9602" s="835">
        <f t="shared" si="378"/>
        <v>31</v>
      </c>
    </row>
    <row r="9603" spans="2:8">
      <c r="B9603" s="834" t="str">
        <f t="shared" ref="B9603:B9666" si="379">C9603&amp;"|"&amp;D9603&amp;"|"&amp;E9603&amp;"|"&amp;F9603</f>
        <v>|||</v>
      </c>
      <c r="H9603" s="835">
        <f t="shared" si="378"/>
        <v>31</v>
      </c>
    </row>
    <row r="9604" spans="2:8">
      <c r="B9604" s="834" t="str">
        <f t="shared" si="379"/>
        <v>|||</v>
      </c>
      <c r="H9604" s="835">
        <f t="shared" ref="H9604:H9667" si="380">EOMONTH(L9604,0)</f>
        <v>31</v>
      </c>
    </row>
    <row r="9605" spans="2:8">
      <c r="B9605" s="834" t="str">
        <f t="shared" si="379"/>
        <v>|||</v>
      </c>
      <c r="H9605" s="835">
        <f t="shared" si="380"/>
        <v>31</v>
      </c>
    </row>
    <row r="9606" spans="2:8">
      <c r="B9606" s="834" t="str">
        <f t="shared" si="379"/>
        <v>|||</v>
      </c>
      <c r="H9606" s="835">
        <f t="shared" si="380"/>
        <v>31</v>
      </c>
    </row>
    <row r="9607" spans="2:8">
      <c r="B9607" s="834" t="str">
        <f t="shared" si="379"/>
        <v>|||</v>
      </c>
      <c r="H9607" s="835">
        <f t="shared" si="380"/>
        <v>31</v>
      </c>
    </row>
    <row r="9608" spans="2:8">
      <c r="B9608" s="834" t="str">
        <f t="shared" si="379"/>
        <v>|||</v>
      </c>
      <c r="H9608" s="835">
        <f t="shared" si="380"/>
        <v>31</v>
      </c>
    </row>
    <row r="9609" spans="2:8">
      <c r="B9609" s="834" t="str">
        <f t="shared" si="379"/>
        <v>|||</v>
      </c>
      <c r="H9609" s="835">
        <f t="shared" si="380"/>
        <v>31</v>
      </c>
    </row>
    <row r="9610" spans="2:8">
      <c r="B9610" s="834" t="str">
        <f t="shared" si="379"/>
        <v>|||</v>
      </c>
      <c r="H9610" s="835">
        <f t="shared" si="380"/>
        <v>31</v>
      </c>
    </row>
    <row r="9611" spans="2:8">
      <c r="B9611" s="834" t="str">
        <f t="shared" si="379"/>
        <v>|||</v>
      </c>
      <c r="H9611" s="835">
        <f t="shared" si="380"/>
        <v>31</v>
      </c>
    </row>
    <row r="9612" spans="2:8">
      <c r="B9612" s="834" t="str">
        <f t="shared" si="379"/>
        <v>|||</v>
      </c>
      <c r="H9612" s="835">
        <f t="shared" si="380"/>
        <v>31</v>
      </c>
    </row>
    <row r="9613" spans="2:8">
      <c r="B9613" s="834" t="str">
        <f t="shared" si="379"/>
        <v>|||</v>
      </c>
      <c r="H9613" s="835">
        <f t="shared" si="380"/>
        <v>31</v>
      </c>
    </row>
    <row r="9614" spans="2:8">
      <c r="B9614" s="834" t="str">
        <f t="shared" si="379"/>
        <v>|||</v>
      </c>
      <c r="H9614" s="835">
        <f t="shared" si="380"/>
        <v>31</v>
      </c>
    </row>
    <row r="9615" spans="2:8">
      <c r="B9615" s="834" t="str">
        <f t="shared" si="379"/>
        <v>|||</v>
      </c>
      <c r="H9615" s="835">
        <f t="shared" si="380"/>
        <v>31</v>
      </c>
    </row>
    <row r="9616" spans="2:8">
      <c r="B9616" s="834" t="str">
        <f t="shared" si="379"/>
        <v>|||</v>
      </c>
      <c r="H9616" s="835">
        <f t="shared" si="380"/>
        <v>31</v>
      </c>
    </row>
    <row r="9617" spans="2:8">
      <c r="B9617" s="834" t="str">
        <f t="shared" si="379"/>
        <v>|||</v>
      </c>
      <c r="H9617" s="835">
        <f t="shared" si="380"/>
        <v>31</v>
      </c>
    </row>
    <row r="9618" spans="2:8">
      <c r="B9618" s="834" t="str">
        <f t="shared" si="379"/>
        <v>|||</v>
      </c>
      <c r="H9618" s="835">
        <f t="shared" si="380"/>
        <v>31</v>
      </c>
    </row>
    <row r="9619" spans="2:8">
      <c r="B9619" s="834" t="str">
        <f t="shared" si="379"/>
        <v>|||</v>
      </c>
      <c r="H9619" s="835">
        <f t="shared" si="380"/>
        <v>31</v>
      </c>
    </row>
    <row r="9620" spans="2:8">
      <c r="B9620" s="834" t="str">
        <f t="shared" si="379"/>
        <v>|||</v>
      </c>
      <c r="H9620" s="835">
        <f t="shared" si="380"/>
        <v>31</v>
      </c>
    </row>
    <row r="9621" spans="2:8">
      <c r="B9621" s="834" t="str">
        <f t="shared" si="379"/>
        <v>|||</v>
      </c>
      <c r="H9621" s="835">
        <f t="shared" si="380"/>
        <v>31</v>
      </c>
    </row>
    <row r="9622" spans="2:8">
      <c r="B9622" s="834" t="str">
        <f t="shared" si="379"/>
        <v>|||</v>
      </c>
      <c r="H9622" s="835">
        <f t="shared" si="380"/>
        <v>31</v>
      </c>
    </row>
    <row r="9623" spans="2:8">
      <c r="B9623" s="834" t="str">
        <f t="shared" si="379"/>
        <v>|||</v>
      </c>
      <c r="H9623" s="835">
        <f t="shared" si="380"/>
        <v>31</v>
      </c>
    </row>
    <row r="9624" spans="2:8">
      <c r="B9624" s="834" t="str">
        <f t="shared" si="379"/>
        <v>|||</v>
      </c>
      <c r="H9624" s="835">
        <f t="shared" si="380"/>
        <v>31</v>
      </c>
    </row>
    <row r="9625" spans="2:8">
      <c r="B9625" s="834" t="str">
        <f t="shared" si="379"/>
        <v>|||</v>
      </c>
      <c r="H9625" s="835">
        <f t="shared" si="380"/>
        <v>31</v>
      </c>
    </row>
    <row r="9626" spans="2:8">
      <c r="B9626" s="834" t="str">
        <f t="shared" si="379"/>
        <v>|||</v>
      </c>
      <c r="H9626" s="835">
        <f t="shared" si="380"/>
        <v>31</v>
      </c>
    </row>
    <row r="9627" spans="2:8">
      <c r="B9627" s="834" t="str">
        <f t="shared" si="379"/>
        <v>|||</v>
      </c>
      <c r="H9627" s="835">
        <f t="shared" si="380"/>
        <v>31</v>
      </c>
    </row>
    <row r="9628" spans="2:8">
      <c r="B9628" s="834" t="str">
        <f t="shared" si="379"/>
        <v>|||</v>
      </c>
      <c r="H9628" s="835">
        <f t="shared" si="380"/>
        <v>31</v>
      </c>
    </row>
    <row r="9629" spans="2:8">
      <c r="B9629" s="834" t="str">
        <f t="shared" si="379"/>
        <v>|||</v>
      </c>
      <c r="H9629" s="835">
        <f t="shared" si="380"/>
        <v>31</v>
      </c>
    </row>
    <row r="9630" spans="2:8">
      <c r="B9630" s="834" t="str">
        <f t="shared" si="379"/>
        <v>|||</v>
      </c>
      <c r="H9630" s="835">
        <f t="shared" si="380"/>
        <v>31</v>
      </c>
    </row>
    <row r="9631" spans="2:8">
      <c r="B9631" s="834" t="str">
        <f t="shared" si="379"/>
        <v>|||</v>
      </c>
      <c r="H9631" s="835">
        <f t="shared" si="380"/>
        <v>31</v>
      </c>
    </row>
    <row r="9632" spans="2:8">
      <c r="B9632" s="834" t="str">
        <f t="shared" si="379"/>
        <v>|||</v>
      </c>
      <c r="H9632" s="835">
        <f t="shared" si="380"/>
        <v>31</v>
      </c>
    </row>
    <row r="9633" spans="2:8">
      <c r="B9633" s="834" t="str">
        <f t="shared" si="379"/>
        <v>|||</v>
      </c>
      <c r="H9633" s="835">
        <f t="shared" si="380"/>
        <v>31</v>
      </c>
    </row>
    <row r="9634" spans="2:8">
      <c r="B9634" s="834" t="str">
        <f t="shared" si="379"/>
        <v>|||</v>
      </c>
      <c r="H9634" s="835">
        <f t="shared" si="380"/>
        <v>31</v>
      </c>
    </row>
    <row r="9635" spans="2:8">
      <c r="B9635" s="834" t="str">
        <f t="shared" si="379"/>
        <v>|||</v>
      </c>
      <c r="H9635" s="835">
        <f t="shared" si="380"/>
        <v>31</v>
      </c>
    </row>
    <row r="9636" spans="2:8">
      <c r="B9636" s="834" t="str">
        <f t="shared" si="379"/>
        <v>|||</v>
      </c>
      <c r="H9636" s="835">
        <f t="shared" si="380"/>
        <v>31</v>
      </c>
    </row>
    <row r="9637" spans="2:8">
      <c r="B9637" s="834" t="str">
        <f t="shared" si="379"/>
        <v>|||</v>
      </c>
      <c r="H9637" s="835">
        <f t="shared" si="380"/>
        <v>31</v>
      </c>
    </row>
    <row r="9638" spans="2:8">
      <c r="B9638" s="834" t="str">
        <f t="shared" si="379"/>
        <v>|||</v>
      </c>
      <c r="H9638" s="835">
        <f t="shared" si="380"/>
        <v>31</v>
      </c>
    </row>
    <row r="9639" spans="2:8">
      <c r="B9639" s="834" t="str">
        <f t="shared" si="379"/>
        <v>|||</v>
      </c>
      <c r="H9639" s="835">
        <f t="shared" si="380"/>
        <v>31</v>
      </c>
    </row>
    <row r="9640" spans="2:8">
      <c r="B9640" s="834" t="str">
        <f t="shared" si="379"/>
        <v>|||</v>
      </c>
      <c r="H9640" s="835">
        <f t="shared" si="380"/>
        <v>31</v>
      </c>
    </row>
    <row r="9641" spans="2:8">
      <c r="B9641" s="834" t="str">
        <f t="shared" si="379"/>
        <v>|||</v>
      </c>
      <c r="H9641" s="835">
        <f t="shared" si="380"/>
        <v>31</v>
      </c>
    </row>
    <row r="9642" spans="2:8">
      <c r="B9642" s="834" t="str">
        <f t="shared" si="379"/>
        <v>|||</v>
      </c>
      <c r="H9642" s="835">
        <f t="shared" si="380"/>
        <v>31</v>
      </c>
    </row>
    <row r="9643" spans="2:8">
      <c r="B9643" s="834" t="str">
        <f t="shared" si="379"/>
        <v>|||</v>
      </c>
      <c r="H9643" s="835">
        <f t="shared" si="380"/>
        <v>31</v>
      </c>
    </row>
    <row r="9644" spans="2:8">
      <c r="B9644" s="834" t="str">
        <f t="shared" si="379"/>
        <v>|||</v>
      </c>
      <c r="H9644" s="835">
        <f t="shared" si="380"/>
        <v>31</v>
      </c>
    </row>
    <row r="9645" spans="2:8">
      <c r="B9645" s="834" t="str">
        <f t="shared" si="379"/>
        <v>|||</v>
      </c>
      <c r="H9645" s="835">
        <f t="shared" si="380"/>
        <v>31</v>
      </c>
    </row>
    <row r="9646" spans="2:8">
      <c r="B9646" s="834" t="str">
        <f t="shared" si="379"/>
        <v>|||</v>
      </c>
      <c r="H9646" s="835">
        <f t="shared" si="380"/>
        <v>31</v>
      </c>
    </row>
    <row r="9647" spans="2:8">
      <c r="B9647" s="834" t="str">
        <f t="shared" si="379"/>
        <v>|||</v>
      </c>
      <c r="H9647" s="835">
        <f t="shared" si="380"/>
        <v>31</v>
      </c>
    </row>
    <row r="9648" spans="2:8">
      <c r="B9648" s="834" t="str">
        <f t="shared" si="379"/>
        <v>|||</v>
      </c>
      <c r="H9648" s="835">
        <f t="shared" si="380"/>
        <v>31</v>
      </c>
    </row>
    <row r="9649" spans="2:8">
      <c r="B9649" s="834" t="str">
        <f t="shared" si="379"/>
        <v>|||</v>
      </c>
      <c r="H9649" s="835">
        <f t="shared" si="380"/>
        <v>31</v>
      </c>
    </row>
    <row r="9650" spans="2:8">
      <c r="B9650" s="834" t="str">
        <f t="shared" si="379"/>
        <v>|||</v>
      </c>
      <c r="H9650" s="835">
        <f t="shared" si="380"/>
        <v>31</v>
      </c>
    </row>
    <row r="9651" spans="2:8">
      <c r="B9651" s="834" t="str">
        <f t="shared" si="379"/>
        <v>|||</v>
      </c>
      <c r="H9651" s="835">
        <f t="shared" si="380"/>
        <v>31</v>
      </c>
    </row>
    <row r="9652" spans="2:8">
      <c r="B9652" s="834" t="str">
        <f t="shared" si="379"/>
        <v>|||</v>
      </c>
      <c r="H9652" s="835">
        <f t="shared" si="380"/>
        <v>31</v>
      </c>
    </row>
    <row r="9653" spans="2:8">
      <c r="B9653" s="834" t="str">
        <f t="shared" si="379"/>
        <v>|||</v>
      </c>
      <c r="H9653" s="835">
        <f t="shared" si="380"/>
        <v>31</v>
      </c>
    </row>
    <row r="9654" spans="2:8">
      <c r="B9654" s="834" t="str">
        <f t="shared" si="379"/>
        <v>|||</v>
      </c>
      <c r="H9654" s="835">
        <f t="shared" si="380"/>
        <v>31</v>
      </c>
    </row>
    <row r="9655" spans="2:8">
      <c r="B9655" s="834" t="str">
        <f t="shared" si="379"/>
        <v>|||</v>
      </c>
      <c r="H9655" s="835">
        <f t="shared" si="380"/>
        <v>31</v>
      </c>
    </row>
    <row r="9656" spans="2:8">
      <c r="B9656" s="834" t="str">
        <f t="shared" si="379"/>
        <v>|||</v>
      </c>
      <c r="H9656" s="835">
        <f t="shared" si="380"/>
        <v>31</v>
      </c>
    </row>
    <row r="9657" spans="2:8">
      <c r="B9657" s="834" t="str">
        <f t="shared" si="379"/>
        <v>|||</v>
      </c>
      <c r="H9657" s="835">
        <f t="shared" si="380"/>
        <v>31</v>
      </c>
    </row>
    <row r="9658" spans="2:8">
      <c r="B9658" s="834" t="str">
        <f t="shared" si="379"/>
        <v>|||</v>
      </c>
      <c r="H9658" s="835">
        <f t="shared" si="380"/>
        <v>31</v>
      </c>
    </row>
    <row r="9659" spans="2:8">
      <c r="B9659" s="834" t="str">
        <f t="shared" si="379"/>
        <v>|||</v>
      </c>
      <c r="H9659" s="835">
        <f t="shared" si="380"/>
        <v>31</v>
      </c>
    </row>
    <row r="9660" spans="2:8">
      <c r="B9660" s="834" t="str">
        <f t="shared" si="379"/>
        <v>|||</v>
      </c>
      <c r="H9660" s="835">
        <f t="shared" si="380"/>
        <v>31</v>
      </c>
    </row>
    <row r="9661" spans="2:8">
      <c r="B9661" s="834" t="str">
        <f t="shared" si="379"/>
        <v>|||</v>
      </c>
      <c r="H9661" s="835">
        <f t="shared" si="380"/>
        <v>31</v>
      </c>
    </row>
    <row r="9662" spans="2:8">
      <c r="B9662" s="834" t="str">
        <f t="shared" si="379"/>
        <v>|||</v>
      </c>
      <c r="H9662" s="835">
        <f t="shared" si="380"/>
        <v>31</v>
      </c>
    </row>
    <row r="9663" spans="2:8">
      <c r="B9663" s="834" t="str">
        <f t="shared" si="379"/>
        <v>|||</v>
      </c>
      <c r="H9663" s="835">
        <f t="shared" si="380"/>
        <v>31</v>
      </c>
    </row>
    <row r="9664" spans="2:8">
      <c r="B9664" s="834" t="str">
        <f t="shared" si="379"/>
        <v>|||</v>
      </c>
      <c r="H9664" s="835">
        <f t="shared" si="380"/>
        <v>31</v>
      </c>
    </row>
    <row r="9665" spans="2:8">
      <c r="B9665" s="834" t="str">
        <f t="shared" si="379"/>
        <v>|||</v>
      </c>
      <c r="H9665" s="835">
        <f t="shared" si="380"/>
        <v>31</v>
      </c>
    </row>
    <row r="9666" spans="2:8">
      <c r="B9666" s="834" t="str">
        <f t="shared" si="379"/>
        <v>|||</v>
      </c>
      <c r="H9666" s="835">
        <f t="shared" si="380"/>
        <v>31</v>
      </c>
    </row>
    <row r="9667" spans="2:8">
      <c r="B9667" s="834" t="str">
        <f t="shared" ref="B9667:B9730" si="381">C9667&amp;"|"&amp;D9667&amp;"|"&amp;E9667&amp;"|"&amp;F9667</f>
        <v>|||</v>
      </c>
      <c r="H9667" s="835">
        <f t="shared" si="380"/>
        <v>31</v>
      </c>
    </row>
    <row r="9668" spans="2:8">
      <c r="B9668" s="834" t="str">
        <f t="shared" si="381"/>
        <v>|||</v>
      </c>
      <c r="H9668" s="835">
        <f t="shared" ref="H9668:H9731" si="382">EOMONTH(L9668,0)</f>
        <v>31</v>
      </c>
    </row>
    <row r="9669" spans="2:8">
      <c r="B9669" s="834" t="str">
        <f t="shared" si="381"/>
        <v>|||</v>
      </c>
      <c r="H9669" s="835">
        <f t="shared" si="382"/>
        <v>31</v>
      </c>
    </row>
    <row r="9670" spans="2:8">
      <c r="B9670" s="834" t="str">
        <f t="shared" si="381"/>
        <v>|||</v>
      </c>
      <c r="H9670" s="835">
        <f t="shared" si="382"/>
        <v>31</v>
      </c>
    </row>
    <row r="9671" spans="2:8">
      <c r="B9671" s="834" t="str">
        <f t="shared" si="381"/>
        <v>|||</v>
      </c>
      <c r="H9671" s="835">
        <f t="shared" si="382"/>
        <v>31</v>
      </c>
    </row>
    <row r="9672" spans="2:8">
      <c r="B9672" s="834" t="str">
        <f t="shared" si="381"/>
        <v>|||</v>
      </c>
      <c r="H9672" s="835">
        <f t="shared" si="382"/>
        <v>31</v>
      </c>
    </row>
    <row r="9673" spans="2:8">
      <c r="B9673" s="834" t="str">
        <f t="shared" si="381"/>
        <v>|||</v>
      </c>
      <c r="H9673" s="835">
        <f t="shared" si="382"/>
        <v>31</v>
      </c>
    </row>
    <row r="9674" spans="2:8">
      <c r="B9674" s="834" t="str">
        <f t="shared" si="381"/>
        <v>|||</v>
      </c>
      <c r="H9674" s="835">
        <f t="shared" si="382"/>
        <v>31</v>
      </c>
    </row>
    <row r="9675" spans="2:8">
      <c r="B9675" s="834" t="str">
        <f t="shared" si="381"/>
        <v>|||</v>
      </c>
      <c r="H9675" s="835">
        <f t="shared" si="382"/>
        <v>31</v>
      </c>
    </row>
    <row r="9676" spans="2:8">
      <c r="B9676" s="834" t="str">
        <f t="shared" si="381"/>
        <v>|||</v>
      </c>
      <c r="H9676" s="835">
        <f t="shared" si="382"/>
        <v>31</v>
      </c>
    </row>
    <row r="9677" spans="2:8">
      <c r="B9677" s="834" t="str">
        <f t="shared" si="381"/>
        <v>|||</v>
      </c>
      <c r="H9677" s="835">
        <f t="shared" si="382"/>
        <v>31</v>
      </c>
    </row>
    <row r="9678" spans="2:8">
      <c r="B9678" s="834" t="str">
        <f t="shared" si="381"/>
        <v>|||</v>
      </c>
      <c r="H9678" s="835">
        <f t="shared" si="382"/>
        <v>31</v>
      </c>
    </row>
    <row r="9679" spans="2:8">
      <c r="B9679" s="834" t="str">
        <f t="shared" si="381"/>
        <v>|||</v>
      </c>
      <c r="H9679" s="835">
        <f t="shared" si="382"/>
        <v>31</v>
      </c>
    </row>
    <row r="9680" spans="2:8">
      <c r="B9680" s="834" t="str">
        <f t="shared" si="381"/>
        <v>|||</v>
      </c>
      <c r="H9680" s="835">
        <f t="shared" si="382"/>
        <v>31</v>
      </c>
    </row>
    <row r="9681" spans="2:8">
      <c r="B9681" s="834" t="str">
        <f t="shared" si="381"/>
        <v>|||</v>
      </c>
      <c r="H9681" s="835">
        <f t="shared" si="382"/>
        <v>31</v>
      </c>
    </row>
    <row r="9682" spans="2:8">
      <c r="B9682" s="834" t="str">
        <f t="shared" si="381"/>
        <v>|||</v>
      </c>
      <c r="H9682" s="835">
        <f t="shared" si="382"/>
        <v>31</v>
      </c>
    </row>
    <row r="9683" spans="2:8">
      <c r="B9683" s="834" t="str">
        <f t="shared" si="381"/>
        <v>|||</v>
      </c>
      <c r="H9683" s="835">
        <f t="shared" si="382"/>
        <v>31</v>
      </c>
    </row>
    <row r="9684" spans="2:8">
      <c r="B9684" s="834" t="str">
        <f t="shared" si="381"/>
        <v>|||</v>
      </c>
      <c r="H9684" s="835">
        <f t="shared" si="382"/>
        <v>31</v>
      </c>
    </row>
    <row r="9685" spans="2:8">
      <c r="B9685" s="834" t="str">
        <f t="shared" si="381"/>
        <v>|||</v>
      </c>
      <c r="H9685" s="835">
        <f t="shared" si="382"/>
        <v>31</v>
      </c>
    </row>
    <row r="9686" spans="2:8">
      <c r="B9686" s="834" t="str">
        <f t="shared" si="381"/>
        <v>|||</v>
      </c>
      <c r="H9686" s="835">
        <f t="shared" si="382"/>
        <v>31</v>
      </c>
    </row>
    <row r="9687" spans="2:8">
      <c r="B9687" s="834" t="str">
        <f t="shared" si="381"/>
        <v>|||</v>
      </c>
      <c r="H9687" s="835">
        <f t="shared" si="382"/>
        <v>31</v>
      </c>
    </row>
    <row r="9688" spans="2:8">
      <c r="B9688" s="834" t="str">
        <f t="shared" si="381"/>
        <v>|||</v>
      </c>
      <c r="H9688" s="835">
        <f t="shared" si="382"/>
        <v>31</v>
      </c>
    </row>
    <row r="9689" spans="2:8">
      <c r="B9689" s="834" t="str">
        <f t="shared" si="381"/>
        <v>|||</v>
      </c>
      <c r="H9689" s="835">
        <f t="shared" si="382"/>
        <v>31</v>
      </c>
    </row>
    <row r="9690" spans="2:8">
      <c r="B9690" s="834" t="str">
        <f t="shared" si="381"/>
        <v>|||</v>
      </c>
      <c r="H9690" s="835">
        <f t="shared" si="382"/>
        <v>31</v>
      </c>
    </row>
    <row r="9691" spans="2:8">
      <c r="B9691" s="834" t="str">
        <f t="shared" si="381"/>
        <v>|||</v>
      </c>
      <c r="H9691" s="835">
        <f t="shared" si="382"/>
        <v>31</v>
      </c>
    </row>
    <row r="9692" spans="2:8">
      <c r="B9692" s="834" t="str">
        <f t="shared" si="381"/>
        <v>|||</v>
      </c>
      <c r="H9692" s="835">
        <f t="shared" si="382"/>
        <v>31</v>
      </c>
    </row>
    <row r="9693" spans="2:8">
      <c r="B9693" s="834" t="str">
        <f t="shared" si="381"/>
        <v>|||</v>
      </c>
      <c r="H9693" s="835">
        <f t="shared" si="382"/>
        <v>31</v>
      </c>
    </row>
    <row r="9694" spans="2:8">
      <c r="B9694" s="834" t="str">
        <f t="shared" si="381"/>
        <v>|||</v>
      </c>
      <c r="H9694" s="835">
        <f t="shared" si="382"/>
        <v>31</v>
      </c>
    </row>
    <row r="9695" spans="2:8">
      <c r="B9695" s="834" t="str">
        <f t="shared" si="381"/>
        <v>|||</v>
      </c>
      <c r="H9695" s="835">
        <f t="shared" si="382"/>
        <v>31</v>
      </c>
    </row>
    <row r="9696" spans="2:8">
      <c r="B9696" s="834" t="str">
        <f t="shared" si="381"/>
        <v>|||</v>
      </c>
      <c r="H9696" s="835">
        <f t="shared" si="382"/>
        <v>31</v>
      </c>
    </row>
    <row r="9697" spans="2:8">
      <c r="B9697" s="834" t="str">
        <f t="shared" si="381"/>
        <v>|||</v>
      </c>
      <c r="H9697" s="835">
        <f t="shared" si="382"/>
        <v>31</v>
      </c>
    </row>
    <row r="9698" spans="2:8">
      <c r="B9698" s="834" t="str">
        <f t="shared" si="381"/>
        <v>|||</v>
      </c>
      <c r="H9698" s="835">
        <f t="shared" si="382"/>
        <v>31</v>
      </c>
    </row>
    <row r="9699" spans="2:8">
      <c r="B9699" s="834" t="str">
        <f t="shared" si="381"/>
        <v>|||</v>
      </c>
      <c r="H9699" s="835">
        <f t="shared" si="382"/>
        <v>31</v>
      </c>
    </row>
    <row r="9700" spans="2:8">
      <c r="B9700" s="834" t="str">
        <f t="shared" si="381"/>
        <v>|||</v>
      </c>
      <c r="H9700" s="835">
        <f t="shared" si="382"/>
        <v>31</v>
      </c>
    </row>
    <row r="9701" spans="2:8">
      <c r="B9701" s="834" t="str">
        <f t="shared" si="381"/>
        <v>|||</v>
      </c>
      <c r="H9701" s="835">
        <f t="shared" si="382"/>
        <v>31</v>
      </c>
    </row>
    <row r="9702" spans="2:8">
      <c r="B9702" s="834" t="str">
        <f t="shared" si="381"/>
        <v>|||</v>
      </c>
      <c r="H9702" s="835">
        <f t="shared" si="382"/>
        <v>31</v>
      </c>
    </row>
    <row r="9703" spans="2:8">
      <c r="B9703" s="834" t="str">
        <f t="shared" si="381"/>
        <v>|||</v>
      </c>
      <c r="H9703" s="835">
        <f t="shared" si="382"/>
        <v>31</v>
      </c>
    </row>
    <row r="9704" spans="2:8">
      <c r="B9704" s="834" t="str">
        <f t="shared" si="381"/>
        <v>|||</v>
      </c>
      <c r="H9704" s="835">
        <f t="shared" si="382"/>
        <v>31</v>
      </c>
    </row>
    <row r="9705" spans="2:8">
      <c r="B9705" s="834" t="str">
        <f t="shared" si="381"/>
        <v>|||</v>
      </c>
      <c r="H9705" s="835">
        <f t="shared" si="382"/>
        <v>31</v>
      </c>
    </row>
    <row r="9706" spans="2:8">
      <c r="B9706" s="834" t="str">
        <f t="shared" si="381"/>
        <v>|||</v>
      </c>
      <c r="H9706" s="835">
        <f t="shared" si="382"/>
        <v>31</v>
      </c>
    </row>
    <row r="9707" spans="2:8">
      <c r="B9707" s="834" t="str">
        <f t="shared" si="381"/>
        <v>|||</v>
      </c>
      <c r="H9707" s="835">
        <f t="shared" si="382"/>
        <v>31</v>
      </c>
    </row>
    <row r="9708" spans="2:8">
      <c r="B9708" s="834" t="str">
        <f t="shared" si="381"/>
        <v>|||</v>
      </c>
      <c r="H9708" s="835">
        <f t="shared" si="382"/>
        <v>31</v>
      </c>
    </row>
    <row r="9709" spans="2:8">
      <c r="B9709" s="834" t="str">
        <f t="shared" si="381"/>
        <v>|||</v>
      </c>
      <c r="H9709" s="835">
        <f t="shared" si="382"/>
        <v>31</v>
      </c>
    </row>
    <row r="9710" spans="2:8">
      <c r="B9710" s="834" t="str">
        <f t="shared" si="381"/>
        <v>|||</v>
      </c>
      <c r="H9710" s="835">
        <f t="shared" si="382"/>
        <v>31</v>
      </c>
    </row>
    <row r="9711" spans="2:8">
      <c r="B9711" s="834" t="str">
        <f t="shared" si="381"/>
        <v>|||</v>
      </c>
      <c r="H9711" s="835">
        <f t="shared" si="382"/>
        <v>31</v>
      </c>
    </row>
    <row r="9712" spans="2:8">
      <c r="B9712" s="834" t="str">
        <f t="shared" si="381"/>
        <v>|||</v>
      </c>
      <c r="H9712" s="835">
        <f t="shared" si="382"/>
        <v>31</v>
      </c>
    </row>
    <row r="9713" spans="2:8">
      <c r="B9713" s="834" t="str">
        <f t="shared" si="381"/>
        <v>|||</v>
      </c>
      <c r="H9713" s="835">
        <f t="shared" si="382"/>
        <v>31</v>
      </c>
    </row>
    <row r="9714" spans="2:8">
      <c r="B9714" s="834" t="str">
        <f t="shared" si="381"/>
        <v>|||</v>
      </c>
      <c r="H9714" s="835">
        <f t="shared" si="382"/>
        <v>31</v>
      </c>
    </row>
    <row r="9715" spans="2:8">
      <c r="B9715" s="834" t="str">
        <f t="shared" si="381"/>
        <v>|||</v>
      </c>
      <c r="H9715" s="835">
        <f t="shared" si="382"/>
        <v>31</v>
      </c>
    </row>
    <row r="9716" spans="2:8">
      <c r="B9716" s="834" t="str">
        <f t="shared" si="381"/>
        <v>|||</v>
      </c>
      <c r="H9716" s="835">
        <f t="shared" si="382"/>
        <v>31</v>
      </c>
    </row>
    <row r="9717" spans="2:8">
      <c r="B9717" s="834" t="str">
        <f t="shared" si="381"/>
        <v>|||</v>
      </c>
      <c r="H9717" s="835">
        <f t="shared" si="382"/>
        <v>31</v>
      </c>
    </row>
    <row r="9718" spans="2:8">
      <c r="B9718" s="834" t="str">
        <f t="shared" si="381"/>
        <v>|||</v>
      </c>
      <c r="H9718" s="835">
        <f t="shared" si="382"/>
        <v>31</v>
      </c>
    </row>
    <row r="9719" spans="2:8">
      <c r="B9719" s="834" t="str">
        <f t="shared" si="381"/>
        <v>|||</v>
      </c>
      <c r="H9719" s="835">
        <f t="shared" si="382"/>
        <v>31</v>
      </c>
    </row>
    <row r="9720" spans="2:8">
      <c r="B9720" s="834" t="str">
        <f t="shared" si="381"/>
        <v>|||</v>
      </c>
      <c r="H9720" s="835">
        <f t="shared" si="382"/>
        <v>31</v>
      </c>
    </row>
    <row r="9721" spans="2:8">
      <c r="B9721" s="834" t="str">
        <f t="shared" si="381"/>
        <v>|||</v>
      </c>
      <c r="H9721" s="835">
        <f t="shared" si="382"/>
        <v>31</v>
      </c>
    </row>
    <row r="9722" spans="2:8">
      <c r="B9722" s="834" t="str">
        <f t="shared" si="381"/>
        <v>|||</v>
      </c>
      <c r="H9722" s="835">
        <f t="shared" si="382"/>
        <v>31</v>
      </c>
    </row>
    <row r="9723" spans="2:8">
      <c r="B9723" s="834" t="str">
        <f t="shared" si="381"/>
        <v>|||</v>
      </c>
      <c r="H9723" s="835">
        <f t="shared" si="382"/>
        <v>31</v>
      </c>
    </row>
    <row r="9724" spans="2:8">
      <c r="B9724" s="834" t="str">
        <f t="shared" si="381"/>
        <v>|||</v>
      </c>
      <c r="H9724" s="835">
        <f t="shared" si="382"/>
        <v>31</v>
      </c>
    </row>
    <row r="9725" spans="2:8">
      <c r="B9725" s="834" t="str">
        <f t="shared" si="381"/>
        <v>|||</v>
      </c>
      <c r="H9725" s="835">
        <f t="shared" si="382"/>
        <v>31</v>
      </c>
    </row>
    <row r="9726" spans="2:8">
      <c r="B9726" s="834" t="str">
        <f t="shared" si="381"/>
        <v>|||</v>
      </c>
      <c r="H9726" s="835">
        <f t="shared" si="382"/>
        <v>31</v>
      </c>
    </row>
    <row r="9727" spans="2:8">
      <c r="B9727" s="834" t="str">
        <f t="shared" si="381"/>
        <v>|||</v>
      </c>
      <c r="H9727" s="835">
        <f t="shared" si="382"/>
        <v>31</v>
      </c>
    </row>
    <row r="9728" spans="2:8">
      <c r="B9728" s="834" t="str">
        <f t="shared" si="381"/>
        <v>|||</v>
      </c>
      <c r="H9728" s="835">
        <f t="shared" si="382"/>
        <v>31</v>
      </c>
    </row>
    <row r="9729" spans="2:8">
      <c r="B9729" s="834" t="str">
        <f t="shared" si="381"/>
        <v>|||</v>
      </c>
      <c r="H9729" s="835">
        <f t="shared" si="382"/>
        <v>31</v>
      </c>
    </row>
    <row r="9730" spans="2:8">
      <c r="B9730" s="834" t="str">
        <f t="shared" si="381"/>
        <v>|||</v>
      </c>
      <c r="H9730" s="835">
        <f t="shared" si="382"/>
        <v>31</v>
      </c>
    </row>
    <row r="9731" spans="2:8">
      <c r="B9731" s="834" t="str">
        <f t="shared" ref="B9731:B9794" si="383">C9731&amp;"|"&amp;D9731&amp;"|"&amp;E9731&amp;"|"&amp;F9731</f>
        <v>|||</v>
      </c>
      <c r="H9731" s="835">
        <f t="shared" si="382"/>
        <v>31</v>
      </c>
    </row>
    <row r="9732" spans="2:8">
      <c r="B9732" s="834" t="str">
        <f t="shared" si="383"/>
        <v>|||</v>
      </c>
      <c r="H9732" s="835">
        <f t="shared" ref="H9732:H9795" si="384">EOMONTH(L9732,0)</f>
        <v>31</v>
      </c>
    </row>
    <row r="9733" spans="2:8">
      <c r="B9733" s="834" t="str">
        <f t="shared" si="383"/>
        <v>|||</v>
      </c>
      <c r="H9733" s="835">
        <f t="shared" si="384"/>
        <v>31</v>
      </c>
    </row>
    <row r="9734" spans="2:8">
      <c r="B9734" s="834" t="str">
        <f t="shared" si="383"/>
        <v>|||</v>
      </c>
      <c r="H9734" s="835">
        <f t="shared" si="384"/>
        <v>31</v>
      </c>
    </row>
    <row r="9735" spans="2:8">
      <c r="B9735" s="834" t="str">
        <f t="shared" si="383"/>
        <v>|||</v>
      </c>
      <c r="H9735" s="835">
        <f t="shared" si="384"/>
        <v>31</v>
      </c>
    </row>
    <row r="9736" spans="2:8">
      <c r="B9736" s="834" t="str">
        <f t="shared" si="383"/>
        <v>|||</v>
      </c>
      <c r="H9736" s="835">
        <f t="shared" si="384"/>
        <v>31</v>
      </c>
    </row>
    <row r="9737" spans="2:8">
      <c r="B9737" s="834" t="str">
        <f t="shared" si="383"/>
        <v>|||</v>
      </c>
      <c r="H9737" s="835">
        <f t="shared" si="384"/>
        <v>31</v>
      </c>
    </row>
    <row r="9738" spans="2:8">
      <c r="B9738" s="834" t="str">
        <f t="shared" si="383"/>
        <v>|||</v>
      </c>
      <c r="H9738" s="835">
        <f t="shared" si="384"/>
        <v>31</v>
      </c>
    </row>
    <row r="9739" spans="2:8">
      <c r="B9739" s="834" t="str">
        <f t="shared" si="383"/>
        <v>|||</v>
      </c>
      <c r="H9739" s="835">
        <f t="shared" si="384"/>
        <v>31</v>
      </c>
    </row>
    <row r="9740" spans="2:8">
      <c r="B9740" s="834" t="str">
        <f t="shared" si="383"/>
        <v>|||</v>
      </c>
      <c r="H9740" s="835">
        <f t="shared" si="384"/>
        <v>31</v>
      </c>
    </row>
    <row r="9741" spans="2:8">
      <c r="B9741" s="834" t="str">
        <f t="shared" si="383"/>
        <v>|||</v>
      </c>
      <c r="H9741" s="835">
        <f t="shared" si="384"/>
        <v>31</v>
      </c>
    </row>
    <row r="9742" spans="2:8">
      <c r="B9742" s="834" t="str">
        <f t="shared" si="383"/>
        <v>|||</v>
      </c>
      <c r="H9742" s="835">
        <f t="shared" si="384"/>
        <v>31</v>
      </c>
    </row>
    <row r="9743" spans="2:8">
      <c r="B9743" s="834" t="str">
        <f t="shared" si="383"/>
        <v>|||</v>
      </c>
      <c r="H9743" s="835">
        <f t="shared" si="384"/>
        <v>31</v>
      </c>
    </row>
    <row r="9744" spans="2:8">
      <c r="B9744" s="834" t="str">
        <f t="shared" si="383"/>
        <v>|||</v>
      </c>
      <c r="H9744" s="835">
        <f t="shared" si="384"/>
        <v>31</v>
      </c>
    </row>
    <row r="9745" spans="2:8">
      <c r="B9745" s="834" t="str">
        <f t="shared" si="383"/>
        <v>|||</v>
      </c>
      <c r="H9745" s="835">
        <f t="shared" si="384"/>
        <v>31</v>
      </c>
    </row>
    <row r="9746" spans="2:8">
      <c r="B9746" s="834" t="str">
        <f t="shared" si="383"/>
        <v>|||</v>
      </c>
      <c r="H9746" s="835">
        <f t="shared" si="384"/>
        <v>31</v>
      </c>
    </row>
    <row r="9747" spans="2:8">
      <c r="B9747" s="834" t="str">
        <f t="shared" si="383"/>
        <v>|||</v>
      </c>
      <c r="H9747" s="835">
        <f t="shared" si="384"/>
        <v>31</v>
      </c>
    </row>
    <row r="9748" spans="2:8">
      <c r="B9748" s="834" t="str">
        <f t="shared" si="383"/>
        <v>|||</v>
      </c>
      <c r="H9748" s="835">
        <f t="shared" si="384"/>
        <v>31</v>
      </c>
    </row>
    <row r="9749" spans="2:8">
      <c r="B9749" s="834" t="str">
        <f t="shared" si="383"/>
        <v>|||</v>
      </c>
      <c r="H9749" s="835">
        <f t="shared" si="384"/>
        <v>31</v>
      </c>
    </row>
    <row r="9750" spans="2:8">
      <c r="B9750" s="834" t="str">
        <f t="shared" si="383"/>
        <v>|||</v>
      </c>
      <c r="H9750" s="835">
        <f t="shared" si="384"/>
        <v>31</v>
      </c>
    </row>
    <row r="9751" spans="2:8">
      <c r="B9751" s="834" t="str">
        <f t="shared" si="383"/>
        <v>|||</v>
      </c>
      <c r="H9751" s="835">
        <f t="shared" si="384"/>
        <v>31</v>
      </c>
    </row>
    <row r="9752" spans="2:8">
      <c r="B9752" s="834" t="str">
        <f t="shared" si="383"/>
        <v>|||</v>
      </c>
      <c r="H9752" s="835">
        <f t="shared" si="384"/>
        <v>31</v>
      </c>
    </row>
    <row r="9753" spans="2:8">
      <c r="B9753" s="834" t="str">
        <f t="shared" si="383"/>
        <v>|||</v>
      </c>
      <c r="H9753" s="835">
        <f t="shared" si="384"/>
        <v>31</v>
      </c>
    </row>
    <row r="9754" spans="2:8">
      <c r="B9754" s="834" t="str">
        <f t="shared" si="383"/>
        <v>|||</v>
      </c>
      <c r="H9754" s="835">
        <f t="shared" si="384"/>
        <v>31</v>
      </c>
    </row>
    <row r="9755" spans="2:8">
      <c r="B9755" s="834" t="str">
        <f t="shared" si="383"/>
        <v>|||</v>
      </c>
      <c r="H9755" s="835">
        <f t="shared" si="384"/>
        <v>31</v>
      </c>
    </row>
    <row r="9756" spans="2:8">
      <c r="B9756" s="834" t="str">
        <f t="shared" si="383"/>
        <v>|||</v>
      </c>
      <c r="H9756" s="835">
        <f t="shared" si="384"/>
        <v>31</v>
      </c>
    </row>
    <row r="9757" spans="2:8">
      <c r="B9757" s="834" t="str">
        <f t="shared" si="383"/>
        <v>|||</v>
      </c>
      <c r="H9757" s="835">
        <f t="shared" si="384"/>
        <v>31</v>
      </c>
    </row>
    <row r="9758" spans="2:8">
      <c r="B9758" s="834" t="str">
        <f t="shared" si="383"/>
        <v>|||</v>
      </c>
      <c r="H9758" s="835">
        <f t="shared" si="384"/>
        <v>31</v>
      </c>
    </row>
    <row r="9759" spans="2:8">
      <c r="B9759" s="834" t="str">
        <f t="shared" si="383"/>
        <v>|||</v>
      </c>
      <c r="H9759" s="835">
        <f t="shared" si="384"/>
        <v>31</v>
      </c>
    </row>
    <row r="9760" spans="2:8">
      <c r="B9760" s="834" t="str">
        <f t="shared" si="383"/>
        <v>|||</v>
      </c>
      <c r="H9760" s="835">
        <f t="shared" si="384"/>
        <v>31</v>
      </c>
    </row>
    <row r="9761" spans="2:8">
      <c r="B9761" s="834" t="str">
        <f t="shared" si="383"/>
        <v>|||</v>
      </c>
      <c r="H9761" s="835">
        <f t="shared" si="384"/>
        <v>31</v>
      </c>
    </row>
    <row r="9762" spans="2:8">
      <c r="B9762" s="834" t="str">
        <f t="shared" si="383"/>
        <v>|||</v>
      </c>
      <c r="H9762" s="835">
        <f t="shared" si="384"/>
        <v>31</v>
      </c>
    </row>
    <row r="9763" spans="2:8">
      <c r="B9763" s="834" t="str">
        <f t="shared" si="383"/>
        <v>|||</v>
      </c>
      <c r="H9763" s="835">
        <f t="shared" si="384"/>
        <v>31</v>
      </c>
    </row>
    <row r="9764" spans="2:8">
      <c r="B9764" s="834" t="str">
        <f t="shared" si="383"/>
        <v>|||</v>
      </c>
      <c r="H9764" s="835">
        <f t="shared" si="384"/>
        <v>31</v>
      </c>
    </row>
    <row r="9765" spans="2:8">
      <c r="B9765" s="834" t="str">
        <f t="shared" si="383"/>
        <v>|||</v>
      </c>
      <c r="H9765" s="835">
        <f t="shared" si="384"/>
        <v>31</v>
      </c>
    </row>
    <row r="9766" spans="2:8">
      <c r="B9766" s="834" t="str">
        <f t="shared" si="383"/>
        <v>|||</v>
      </c>
      <c r="H9766" s="835">
        <f t="shared" si="384"/>
        <v>31</v>
      </c>
    </row>
    <row r="9767" spans="2:8">
      <c r="B9767" s="834" t="str">
        <f t="shared" si="383"/>
        <v>|||</v>
      </c>
      <c r="H9767" s="835">
        <f t="shared" si="384"/>
        <v>31</v>
      </c>
    </row>
    <row r="9768" spans="2:8">
      <c r="B9768" s="834" t="str">
        <f t="shared" si="383"/>
        <v>|||</v>
      </c>
      <c r="H9768" s="835">
        <f t="shared" si="384"/>
        <v>31</v>
      </c>
    </row>
    <row r="9769" spans="2:8">
      <c r="B9769" s="834" t="str">
        <f t="shared" si="383"/>
        <v>|||</v>
      </c>
      <c r="H9769" s="835">
        <f t="shared" si="384"/>
        <v>31</v>
      </c>
    </row>
    <row r="9770" spans="2:8">
      <c r="B9770" s="834" t="str">
        <f t="shared" si="383"/>
        <v>|||</v>
      </c>
      <c r="H9770" s="835">
        <f t="shared" si="384"/>
        <v>31</v>
      </c>
    </row>
    <row r="9771" spans="2:8">
      <c r="B9771" s="834" t="str">
        <f t="shared" si="383"/>
        <v>|||</v>
      </c>
      <c r="H9771" s="835">
        <f t="shared" si="384"/>
        <v>31</v>
      </c>
    </row>
    <row r="9772" spans="2:8">
      <c r="B9772" s="834" t="str">
        <f t="shared" si="383"/>
        <v>|||</v>
      </c>
      <c r="H9772" s="835">
        <f t="shared" si="384"/>
        <v>31</v>
      </c>
    </row>
    <row r="9773" spans="2:8">
      <c r="B9773" s="834" t="str">
        <f t="shared" si="383"/>
        <v>|||</v>
      </c>
      <c r="H9773" s="835">
        <f t="shared" si="384"/>
        <v>31</v>
      </c>
    </row>
    <row r="9774" spans="2:8">
      <c r="B9774" s="834" t="str">
        <f t="shared" si="383"/>
        <v>|||</v>
      </c>
      <c r="H9774" s="835">
        <f t="shared" si="384"/>
        <v>31</v>
      </c>
    </row>
    <row r="9775" spans="2:8">
      <c r="B9775" s="834" t="str">
        <f t="shared" si="383"/>
        <v>|||</v>
      </c>
      <c r="H9775" s="835">
        <f t="shared" si="384"/>
        <v>31</v>
      </c>
    </row>
    <row r="9776" spans="2:8">
      <c r="B9776" s="834" t="str">
        <f t="shared" si="383"/>
        <v>|||</v>
      </c>
      <c r="H9776" s="835">
        <f t="shared" si="384"/>
        <v>31</v>
      </c>
    </row>
    <row r="9777" spans="2:8">
      <c r="B9777" s="834" t="str">
        <f t="shared" si="383"/>
        <v>|||</v>
      </c>
      <c r="H9777" s="835">
        <f t="shared" si="384"/>
        <v>31</v>
      </c>
    </row>
    <row r="9778" spans="2:8">
      <c r="B9778" s="834" t="str">
        <f t="shared" si="383"/>
        <v>|||</v>
      </c>
      <c r="H9778" s="835">
        <f t="shared" si="384"/>
        <v>31</v>
      </c>
    </row>
    <row r="9779" spans="2:8">
      <c r="B9779" s="834" t="str">
        <f t="shared" si="383"/>
        <v>|||</v>
      </c>
      <c r="H9779" s="835">
        <f t="shared" si="384"/>
        <v>31</v>
      </c>
    </row>
    <row r="9780" spans="2:8">
      <c r="B9780" s="834" t="str">
        <f t="shared" si="383"/>
        <v>|||</v>
      </c>
      <c r="H9780" s="835">
        <f t="shared" si="384"/>
        <v>31</v>
      </c>
    </row>
    <row r="9781" spans="2:8">
      <c r="B9781" s="834" t="str">
        <f t="shared" si="383"/>
        <v>|||</v>
      </c>
      <c r="H9781" s="835">
        <f t="shared" si="384"/>
        <v>31</v>
      </c>
    </row>
    <row r="9782" spans="2:8">
      <c r="B9782" s="834" t="str">
        <f t="shared" si="383"/>
        <v>|||</v>
      </c>
      <c r="H9782" s="835">
        <f t="shared" si="384"/>
        <v>31</v>
      </c>
    </row>
    <row r="9783" spans="2:8">
      <c r="B9783" s="834" t="str">
        <f t="shared" si="383"/>
        <v>|||</v>
      </c>
      <c r="H9783" s="835">
        <f t="shared" si="384"/>
        <v>31</v>
      </c>
    </row>
    <row r="9784" spans="2:8">
      <c r="B9784" s="834" t="str">
        <f t="shared" si="383"/>
        <v>|||</v>
      </c>
      <c r="H9784" s="835">
        <f t="shared" si="384"/>
        <v>31</v>
      </c>
    </row>
    <row r="9785" spans="2:8">
      <c r="B9785" s="834" t="str">
        <f t="shared" si="383"/>
        <v>|||</v>
      </c>
      <c r="H9785" s="835">
        <f t="shared" si="384"/>
        <v>31</v>
      </c>
    </row>
    <row r="9786" spans="2:8">
      <c r="B9786" s="834" t="str">
        <f t="shared" si="383"/>
        <v>|||</v>
      </c>
      <c r="H9786" s="835">
        <f t="shared" si="384"/>
        <v>31</v>
      </c>
    </row>
    <row r="9787" spans="2:8">
      <c r="B9787" s="834" t="str">
        <f t="shared" si="383"/>
        <v>|||</v>
      </c>
      <c r="H9787" s="835">
        <f t="shared" si="384"/>
        <v>31</v>
      </c>
    </row>
    <row r="9788" spans="2:8">
      <c r="B9788" s="834" t="str">
        <f t="shared" si="383"/>
        <v>|||</v>
      </c>
      <c r="H9788" s="835">
        <f t="shared" si="384"/>
        <v>31</v>
      </c>
    </row>
    <row r="9789" spans="2:8">
      <c r="B9789" s="834" t="str">
        <f t="shared" si="383"/>
        <v>|||</v>
      </c>
      <c r="H9789" s="835">
        <f t="shared" si="384"/>
        <v>31</v>
      </c>
    </row>
    <row r="9790" spans="2:8">
      <c r="B9790" s="834" t="str">
        <f t="shared" si="383"/>
        <v>|||</v>
      </c>
      <c r="H9790" s="835">
        <f t="shared" si="384"/>
        <v>31</v>
      </c>
    </row>
    <row r="9791" spans="2:8">
      <c r="B9791" s="834" t="str">
        <f t="shared" si="383"/>
        <v>|||</v>
      </c>
      <c r="H9791" s="835">
        <f t="shared" si="384"/>
        <v>31</v>
      </c>
    </row>
    <row r="9792" spans="2:8">
      <c r="B9792" s="834" t="str">
        <f t="shared" si="383"/>
        <v>|||</v>
      </c>
      <c r="H9792" s="835">
        <f t="shared" si="384"/>
        <v>31</v>
      </c>
    </row>
    <row r="9793" spans="2:8">
      <c r="B9793" s="834" t="str">
        <f t="shared" si="383"/>
        <v>|||</v>
      </c>
      <c r="H9793" s="835">
        <f t="shared" si="384"/>
        <v>31</v>
      </c>
    </row>
    <row r="9794" spans="2:8">
      <c r="B9794" s="834" t="str">
        <f t="shared" si="383"/>
        <v>|||</v>
      </c>
      <c r="H9794" s="835">
        <f t="shared" si="384"/>
        <v>31</v>
      </c>
    </row>
    <row r="9795" spans="2:8">
      <c r="B9795" s="834" t="str">
        <f t="shared" ref="B9795:B9858" si="385">C9795&amp;"|"&amp;D9795&amp;"|"&amp;E9795&amp;"|"&amp;F9795</f>
        <v>|||</v>
      </c>
      <c r="H9795" s="835">
        <f t="shared" si="384"/>
        <v>31</v>
      </c>
    </row>
    <row r="9796" spans="2:8">
      <c r="B9796" s="834" t="str">
        <f t="shared" si="385"/>
        <v>|||</v>
      </c>
      <c r="H9796" s="835">
        <f t="shared" ref="H9796:H9859" si="386">EOMONTH(L9796,0)</f>
        <v>31</v>
      </c>
    </row>
    <row r="9797" spans="2:8">
      <c r="B9797" s="834" t="str">
        <f t="shared" si="385"/>
        <v>|||</v>
      </c>
      <c r="H9797" s="835">
        <f t="shared" si="386"/>
        <v>31</v>
      </c>
    </row>
    <row r="9798" spans="2:8">
      <c r="B9798" s="834" t="str">
        <f t="shared" si="385"/>
        <v>|||</v>
      </c>
      <c r="H9798" s="835">
        <f t="shared" si="386"/>
        <v>31</v>
      </c>
    </row>
    <row r="9799" spans="2:8">
      <c r="B9799" s="834" t="str">
        <f t="shared" si="385"/>
        <v>|||</v>
      </c>
      <c r="H9799" s="835">
        <f t="shared" si="386"/>
        <v>31</v>
      </c>
    </row>
    <row r="9800" spans="2:8">
      <c r="B9800" s="834" t="str">
        <f t="shared" si="385"/>
        <v>|||</v>
      </c>
      <c r="H9800" s="835">
        <f t="shared" si="386"/>
        <v>31</v>
      </c>
    </row>
    <row r="9801" spans="2:8">
      <c r="B9801" s="834" t="str">
        <f t="shared" si="385"/>
        <v>|||</v>
      </c>
      <c r="H9801" s="835">
        <f t="shared" si="386"/>
        <v>31</v>
      </c>
    </row>
    <row r="9802" spans="2:8">
      <c r="B9802" s="834" t="str">
        <f t="shared" si="385"/>
        <v>|||</v>
      </c>
      <c r="H9802" s="835">
        <f t="shared" si="386"/>
        <v>31</v>
      </c>
    </row>
    <row r="9803" spans="2:8">
      <c r="B9803" s="834" t="str">
        <f t="shared" si="385"/>
        <v>|||</v>
      </c>
      <c r="H9803" s="835">
        <f t="shared" si="386"/>
        <v>31</v>
      </c>
    </row>
    <row r="9804" spans="2:8">
      <c r="B9804" s="834" t="str">
        <f t="shared" si="385"/>
        <v>|||</v>
      </c>
      <c r="H9804" s="835">
        <f t="shared" si="386"/>
        <v>31</v>
      </c>
    </row>
    <row r="9805" spans="2:8">
      <c r="B9805" s="834" t="str">
        <f t="shared" si="385"/>
        <v>|||</v>
      </c>
      <c r="H9805" s="835">
        <f t="shared" si="386"/>
        <v>31</v>
      </c>
    </row>
    <row r="9806" spans="2:8">
      <c r="B9806" s="834" t="str">
        <f t="shared" si="385"/>
        <v>|||</v>
      </c>
      <c r="H9806" s="835">
        <f t="shared" si="386"/>
        <v>31</v>
      </c>
    </row>
    <row r="9807" spans="2:8">
      <c r="B9807" s="834" t="str">
        <f t="shared" si="385"/>
        <v>|||</v>
      </c>
      <c r="H9807" s="835">
        <f t="shared" si="386"/>
        <v>31</v>
      </c>
    </row>
    <row r="9808" spans="2:8">
      <c r="B9808" s="834" t="str">
        <f t="shared" si="385"/>
        <v>|||</v>
      </c>
      <c r="H9808" s="835">
        <f t="shared" si="386"/>
        <v>31</v>
      </c>
    </row>
    <row r="9809" spans="2:8">
      <c r="B9809" s="834" t="str">
        <f t="shared" si="385"/>
        <v>|||</v>
      </c>
      <c r="H9809" s="835">
        <f t="shared" si="386"/>
        <v>31</v>
      </c>
    </row>
    <row r="9810" spans="2:8">
      <c r="B9810" s="834" t="str">
        <f t="shared" si="385"/>
        <v>|||</v>
      </c>
      <c r="H9810" s="835">
        <f t="shared" si="386"/>
        <v>31</v>
      </c>
    </row>
    <row r="9811" spans="2:8">
      <c r="B9811" s="834" t="str">
        <f t="shared" si="385"/>
        <v>|||</v>
      </c>
      <c r="H9811" s="835">
        <f t="shared" si="386"/>
        <v>31</v>
      </c>
    </row>
    <row r="9812" spans="2:8">
      <c r="B9812" s="834" t="str">
        <f t="shared" si="385"/>
        <v>|||</v>
      </c>
      <c r="H9812" s="835">
        <f t="shared" si="386"/>
        <v>31</v>
      </c>
    </row>
    <row r="9813" spans="2:8">
      <c r="B9813" s="834" t="str">
        <f t="shared" si="385"/>
        <v>|||</v>
      </c>
      <c r="H9813" s="835">
        <f t="shared" si="386"/>
        <v>31</v>
      </c>
    </row>
    <row r="9814" spans="2:8">
      <c r="B9814" s="834" t="str">
        <f t="shared" si="385"/>
        <v>|||</v>
      </c>
      <c r="H9814" s="835">
        <f t="shared" si="386"/>
        <v>31</v>
      </c>
    </row>
    <row r="9815" spans="2:8">
      <c r="B9815" s="834" t="str">
        <f t="shared" si="385"/>
        <v>|||</v>
      </c>
      <c r="H9815" s="835">
        <f t="shared" si="386"/>
        <v>31</v>
      </c>
    </row>
    <row r="9816" spans="2:8">
      <c r="B9816" s="834" t="str">
        <f t="shared" si="385"/>
        <v>|||</v>
      </c>
      <c r="H9816" s="835">
        <f t="shared" si="386"/>
        <v>31</v>
      </c>
    </row>
    <row r="9817" spans="2:8">
      <c r="B9817" s="834" t="str">
        <f t="shared" si="385"/>
        <v>|||</v>
      </c>
      <c r="H9817" s="835">
        <f t="shared" si="386"/>
        <v>31</v>
      </c>
    </row>
    <row r="9818" spans="2:8">
      <c r="B9818" s="834" t="str">
        <f t="shared" si="385"/>
        <v>|||</v>
      </c>
      <c r="H9818" s="835">
        <f t="shared" si="386"/>
        <v>31</v>
      </c>
    </row>
    <row r="9819" spans="2:8">
      <c r="B9819" s="834" t="str">
        <f t="shared" si="385"/>
        <v>|||</v>
      </c>
      <c r="H9819" s="835">
        <f t="shared" si="386"/>
        <v>31</v>
      </c>
    </row>
    <row r="9820" spans="2:8">
      <c r="B9820" s="834" t="str">
        <f t="shared" si="385"/>
        <v>|||</v>
      </c>
      <c r="H9820" s="835">
        <f t="shared" si="386"/>
        <v>31</v>
      </c>
    </row>
    <row r="9821" spans="2:8">
      <c r="B9821" s="834" t="str">
        <f t="shared" si="385"/>
        <v>|||</v>
      </c>
      <c r="H9821" s="835">
        <f t="shared" si="386"/>
        <v>31</v>
      </c>
    </row>
    <row r="9822" spans="2:8">
      <c r="B9822" s="834" t="str">
        <f t="shared" si="385"/>
        <v>|||</v>
      </c>
      <c r="H9822" s="835">
        <f t="shared" si="386"/>
        <v>31</v>
      </c>
    </row>
    <row r="9823" spans="2:8">
      <c r="B9823" s="834" t="str">
        <f t="shared" si="385"/>
        <v>|||</v>
      </c>
      <c r="H9823" s="835">
        <f t="shared" si="386"/>
        <v>31</v>
      </c>
    </row>
    <row r="9824" spans="2:8">
      <c r="B9824" s="834" t="str">
        <f t="shared" si="385"/>
        <v>|||</v>
      </c>
      <c r="H9824" s="835">
        <f t="shared" si="386"/>
        <v>31</v>
      </c>
    </row>
    <row r="9825" spans="2:8">
      <c r="B9825" s="834" t="str">
        <f t="shared" si="385"/>
        <v>|||</v>
      </c>
      <c r="H9825" s="835">
        <f t="shared" si="386"/>
        <v>31</v>
      </c>
    </row>
    <row r="9826" spans="2:8">
      <c r="B9826" s="834" t="str">
        <f t="shared" si="385"/>
        <v>|||</v>
      </c>
      <c r="H9826" s="835">
        <f t="shared" si="386"/>
        <v>31</v>
      </c>
    </row>
    <row r="9827" spans="2:8">
      <c r="B9827" s="834" t="str">
        <f t="shared" si="385"/>
        <v>|||</v>
      </c>
      <c r="H9827" s="835">
        <f t="shared" si="386"/>
        <v>31</v>
      </c>
    </row>
    <row r="9828" spans="2:8">
      <c r="B9828" s="834" t="str">
        <f t="shared" si="385"/>
        <v>|||</v>
      </c>
      <c r="H9828" s="835">
        <f t="shared" si="386"/>
        <v>31</v>
      </c>
    </row>
    <row r="9829" spans="2:8">
      <c r="B9829" s="834" t="str">
        <f t="shared" si="385"/>
        <v>|||</v>
      </c>
      <c r="H9829" s="835">
        <f t="shared" si="386"/>
        <v>31</v>
      </c>
    </row>
    <row r="9830" spans="2:8">
      <c r="B9830" s="834" t="str">
        <f t="shared" si="385"/>
        <v>|||</v>
      </c>
      <c r="H9830" s="835">
        <f t="shared" si="386"/>
        <v>31</v>
      </c>
    </row>
    <row r="9831" spans="2:8">
      <c r="B9831" s="834" t="str">
        <f t="shared" si="385"/>
        <v>|||</v>
      </c>
      <c r="H9831" s="835">
        <f t="shared" si="386"/>
        <v>31</v>
      </c>
    </row>
    <row r="9832" spans="2:8">
      <c r="B9832" s="834" t="str">
        <f t="shared" si="385"/>
        <v>|||</v>
      </c>
      <c r="H9832" s="835">
        <f t="shared" si="386"/>
        <v>31</v>
      </c>
    </row>
    <row r="9833" spans="2:8">
      <c r="B9833" s="834" t="str">
        <f t="shared" si="385"/>
        <v>|||</v>
      </c>
      <c r="H9833" s="835">
        <f t="shared" si="386"/>
        <v>31</v>
      </c>
    </row>
    <row r="9834" spans="2:8">
      <c r="B9834" s="834" t="str">
        <f t="shared" si="385"/>
        <v>|||</v>
      </c>
      <c r="H9834" s="835">
        <f t="shared" si="386"/>
        <v>31</v>
      </c>
    </row>
    <row r="9835" spans="2:8">
      <c r="B9835" s="834" t="str">
        <f t="shared" si="385"/>
        <v>|||</v>
      </c>
      <c r="H9835" s="835">
        <f t="shared" si="386"/>
        <v>31</v>
      </c>
    </row>
    <row r="9836" spans="2:8">
      <c r="B9836" s="834" t="str">
        <f t="shared" si="385"/>
        <v>|||</v>
      </c>
      <c r="H9836" s="835">
        <f t="shared" si="386"/>
        <v>31</v>
      </c>
    </row>
    <row r="9837" spans="2:8">
      <c r="B9837" s="834" t="str">
        <f t="shared" si="385"/>
        <v>|||</v>
      </c>
      <c r="H9837" s="835">
        <f t="shared" si="386"/>
        <v>31</v>
      </c>
    </row>
    <row r="9838" spans="2:8">
      <c r="B9838" s="834" t="str">
        <f t="shared" si="385"/>
        <v>|||</v>
      </c>
      <c r="H9838" s="835">
        <f t="shared" si="386"/>
        <v>31</v>
      </c>
    </row>
    <row r="9839" spans="2:8">
      <c r="B9839" s="834" t="str">
        <f t="shared" si="385"/>
        <v>|||</v>
      </c>
      <c r="H9839" s="835">
        <f t="shared" si="386"/>
        <v>31</v>
      </c>
    </row>
    <row r="9840" spans="2:8">
      <c r="B9840" s="834" t="str">
        <f t="shared" si="385"/>
        <v>|||</v>
      </c>
      <c r="H9840" s="835">
        <f t="shared" si="386"/>
        <v>31</v>
      </c>
    </row>
    <row r="9841" spans="2:8">
      <c r="B9841" s="834" t="str">
        <f t="shared" si="385"/>
        <v>|||</v>
      </c>
      <c r="H9841" s="835">
        <f t="shared" si="386"/>
        <v>31</v>
      </c>
    </row>
    <row r="9842" spans="2:8">
      <c r="B9842" s="834" t="str">
        <f t="shared" si="385"/>
        <v>|||</v>
      </c>
      <c r="H9842" s="835">
        <f t="shared" si="386"/>
        <v>31</v>
      </c>
    </row>
    <row r="9843" spans="2:8">
      <c r="B9843" s="834" t="str">
        <f t="shared" si="385"/>
        <v>|||</v>
      </c>
      <c r="H9843" s="835">
        <f t="shared" si="386"/>
        <v>31</v>
      </c>
    </row>
    <row r="9844" spans="2:8">
      <c r="B9844" s="834" t="str">
        <f t="shared" si="385"/>
        <v>|||</v>
      </c>
      <c r="H9844" s="835">
        <f t="shared" si="386"/>
        <v>31</v>
      </c>
    </row>
    <row r="9845" spans="2:8">
      <c r="B9845" s="834" t="str">
        <f t="shared" si="385"/>
        <v>|||</v>
      </c>
      <c r="H9845" s="835">
        <f t="shared" si="386"/>
        <v>31</v>
      </c>
    </row>
    <row r="9846" spans="2:8">
      <c r="B9846" s="834" t="str">
        <f t="shared" si="385"/>
        <v>|||</v>
      </c>
      <c r="H9846" s="835">
        <f t="shared" si="386"/>
        <v>31</v>
      </c>
    </row>
    <row r="9847" spans="2:8">
      <c r="B9847" s="834" t="str">
        <f t="shared" si="385"/>
        <v>|||</v>
      </c>
      <c r="H9847" s="835">
        <f t="shared" si="386"/>
        <v>31</v>
      </c>
    </row>
    <row r="9848" spans="2:8">
      <c r="B9848" s="834" t="str">
        <f t="shared" si="385"/>
        <v>|||</v>
      </c>
      <c r="H9848" s="835">
        <f t="shared" si="386"/>
        <v>31</v>
      </c>
    </row>
    <row r="9849" spans="2:8">
      <c r="B9849" s="834" t="str">
        <f t="shared" si="385"/>
        <v>|||</v>
      </c>
      <c r="H9849" s="835">
        <f t="shared" si="386"/>
        <v>31</v>
      </c>
    </row>
    <row r="9850" spans="2:8">
      <c r="B9850" s="834" t="str">
        <f t="shared" si="385"/>
        <v>|||</v>
      </c>
      <c r="H9850" s="835">
        <f t="shared" si="386"/>
        <v>31</v>
      </c>
    </row>
    <row r="9851" spans="2:8">
      <c r="B9851" s="834" t="str">
        <f t="shared" si="385"/>
        <v>|||</v>
      </c>
      <c r="H9851" s="835">
        <f t="shared" si="386"/>
        <v>31</v>
      </c>
    </row>
    <row r="9852" spans="2:8">
      <c r="B9852" s="834" t="str">
        <f t="shared" si="385"/>
        <v>|||</v>
      </c>
      <c r="H9852" s="835">
        <f t="shared" si="386"/>
        <v>31</v>
      </c>
    </row>
    <row r="9853" spans="2:8">
      <c r="B9853" s="834" t="str">
        <f t="shared" si="385"/>
        <v>|||</v>
      </c>
      <c r="H9853" s="835">
        <f t="shared" si="386"/>
        <v>31</v>
      </c>
    </row>
    <row r="9854" spans="2:8">
      <c r="B9854" s="834" t="str">
        <f t="shared" si="385"/>
        <v>|||</v>
      </c>
      <c r="H9854" s="835">
        <f t="shared" si="386"/>
        <v>31</v>
      </c>
    </row>
    <row r="9855" spans="2:8">
      <c r="B9855" s="834" t="str">
        <f t="shared" si="385"/>
        <v>|||</v>
      </c>
      <c r="H9855" s="835">
        <f t="shared" si="386"/>
        <v>31</v>
      </c>
    </row>
    <row r="9856" spans="2:8">
      <c r="B9856" s="834" t="str">
        <f t="shared" si="385"/>
        <v>|||</v>
      </c>
      <c r="H9856" s="835">
        <f t="shared" si="386"/>
        <v>31</v>
      </c>
    </row>
    <row r="9857" spans="2:8">
      <c r="B9857" s="834" t="str">
        <f t="shared" si="385"/>
        <v>|||</v>
      </c>
      <c r="H9857" s="835">
        <f t="shared" si="386"/>
        <v>31</v>
      </c>
    </row>
    <row r="9858" spans="2:8">
      <c r="B9858" s="834" t="str">
        <f t="shared" si="385"/>
        <v>|||</v>
      </c>
      <c r="H9858" s="835">
        <f t="shared" si="386"/>
        <v>31</v>
      </c>
    </row>
    <row r="9859" spans="2:8">
      <c r="B9859" s="834" t="str">
        <f t="shared" ref="B9859:B9922" si="387">C9859&amp;"|"&amp;D9859&amp;"|"&amp;E9859&amp;"|"&amp;F9859</f>
        <v>|||</v>
      </c>
      <c r="H9859" s="835">
        <f t="shared" si="386"/>
        <v>31</v>
      </c>
    </row>
    <row r="9860" spans="2:8">
      <c r="B9860" s="834" t="str">
        <f t="shared" si="387"/>
        <v>|||</v>
      </c>
      <c r="H9860" s="835">
        <f t="shared" ref="H9860:H9923" si="388">EOMONTH(L9860,0)</f>
        <v>31</v>
      </c>
    </row>
    <row r="9861" spans="2:8">
      <c r="B9861" s="834" t="str">
        <f t="shared" si="387"/>
        <v>|||</v>
      </c>
      <c r="H9861" s="835">
        <f t="shared" si="388"/>
        <v>31</v>
      </c>
    </row>
    <row r="9862" spans="2:8">
      <c r="B9862" s="834" t="str">
        <f t="shared" si="387"/>
        <v>|||</v>
      </c>
      <c r="H9862" s="835">
        <f t="shared" si="388"/>
        <v>31</v>
      </c>
    </row>
    <row r="9863" spans="2:8">
      <c r="B9863" s="834" t="str">
        <f t="shared" si="387"/>
        <v>|||</v>
      </c>
      <c r="H9863" s="835">
        <f t="shared" si="388"/>
        <v>31</v>
      </c>
    </row>
    <row r="9864" spans="2:8">
      <c r="B9864" s="834" t="str">
        <f t="shared" si="387"/>
        <v>|||</v>
      </c>
      <c r="H9864" s="835">
        <f t="shared" si="388"/>
        <v>31</v>
      </c>
    </row>
    <row r="9865" spans="2:8">
      <c r="B9865" s="834" t="str">
        <f t="shared" si="387"/>
        <v>|||</v>
      </c>
      <c r="H9865" s="835">
        <f t="shared" si="388"/>
        <v>31</v>
      </c>
    </row>
    <row r="9866" spans="2:8">
      <c r="B9866" s="834" t="str">
        <f t="shared" si="387"/>
        <v>|||</v>
      </c>
      <c r="H9866" s="835">
        <f t="shared" si="388"/>
        <v>31</v>
      </c>
    </row>
    <row r="9867" spans="2:8">
      <c r="B9867" s="834" t="str">
        <f t="shared" si="387"/>
        <v>|||</v>
      </c>
      <c r="H9867" s="835">
        <f t="shared" si="388"/>
        <v>31</v>
      </c>
    </row>
    <row r="9868" spans="2:8">
      <c r="B9868" s="834" t="str">
        <f t="shared" si="387"/>
        <v>|||</v>
      </c>
      <c r="H9868" s="835">
        <f t="shared" si="388"/>
        <v>31</v>
      </c>
    </row>
    <row r="9869" spans="2:8">
      <c r="B9869" s="834" t="str">
        <f t="shared" si="387"/>
        <v>|||</v>
      </c>
      <c r="H9869" s="835">
        <f t="shared" si="388"/>
        <v>31</v>
      </c>
    </row>
    <row r="9870" spans="2:8">
      <c r="B9870" s="834" t="str">
        <f t="shared" si="387"/>
        <v>|||</v>
      </c>
      <c r="H9870" s="835">
        <f t="shared" si="388"/>
        <v>31</v>
      </c>
    </row>
    <row r="9871" spans="2:8">
      <c r="B9871" s="834" t="str">
        <f t="shared" si="387"/>
        <v>|||</v>
      </c>
      <c r="H9871" s="835">
        <f t="shared" si="388"/>
        <v>31</v>
      </c>
    </row>
    <row r="9872" spans="2:8">
      <c r="B9872" s="834" t="str">
        <f t="shared" si="387"/>
        <v>|||</v>
      </c>
      <c r="H9872" s="835">
        <f t="shared" si="388"/>
        <v>31</v>
      </c>
    </row>
    <row r="9873" spans="2:8">
      <c r="B9873" s="834" t="str">
        <f t="shared" si="387"/>
        <v>|||</v>
      </c>
      <c r="H9873" s="835">
        <f t="shared" si="388"/>
        <v>31</v>
      </c>
    </row>
    <row r="9874" spans="2:8">
      <c r="B9874" s="834" t="str">
        <f t="shared" si="387"/>
        <v>|||</v>
      </c>
      <c r="H9874" s="835">
        <f t="shared" si="388"/>
        <v>31</v>
      </c>
    </row>
    <row r="9875" spans="2:8">
      <c r="B9875" s="834" t="str">
        <f t="shared" si="387"/>
        <v>|||</v>
      </c>
      <c r="H9875" s="835">
        <f t="shared" si="388"/>
        <v>31</v>
      </c>
    </row>
    <row r="9876" spans="2:8">
      <c r="B9876" s="834" t="str">
        <f t="shared" si="387"/>
        <v>|||</v>
      </c>
      <c r="H9876" s="835">
        <f t="shared" si="388"/>
        <v>31</v>
      </c>
    </row>
    <row r="9877" spans="2:8">
      <c r="B9877" s="834" t="str">
        <f t="shared" si="387"/>
        <v>|||</v>
      </c>
      <c r="H9877" s="835">
        <f t="shared" si="388"/>
        <v>31</v>
      </c>
    </row>
    <row r="9878" spans="2:8">
      <c r="B9878" s="834" t="str">
        <f t="shared" si="387"/>
        <v>|||</v>
      </c>
      <c r="H9878" s="835">
        <f t="shared" si="388"/>
        <v>31</v>
      </c>
    </row>
    <row r="9879" spans="2:8">
      <c r="B9879" s="834" t="str">
        <f t="shared" si="387"/>
        <v>|||</v>
      </c>
      <c r="H9879" s="835">
        <f t="shared" si="388"/>
        <v>31</v>
      </c>
    </row>
    <row r="9880" spans="2:8">
      <c r="B9880" s="834" t="str">
        <f t="shared" si="387"/>
        <v>|||</v>
      </c>
      <c r="H9880" s="835">
        <f t="shared" si="388"/>
        <v>31</v>
      </c>
    </row>
    <row r="9881" spans="2:8">
      <c r="B9881" s="834" t="str">
        <f t="shared" si="387"/>
        <v>|||</v>
      </c>
      <c r="H9881" s="835">
        <f t="shared" si="388"/>
        <v>31</v>
      </c>
    </row>
    <row r="9882" spans="2:8">
      <c r="B9882" s="834" t="str">
        <f t="shared" si="387"/>
        <v>|||</v>
      </c>
      <c r="H9882" s="835">
        <f t="shared" si="388"/>
        <v>31</v>
      </c>
    </row>
    <row r="9883" spans="2:8">
      <c r="B9883" s="834" t="str">
        <f t="shared" si="387"/>
        <v>|||</v>
      </c>
      <c r="H9883" s="835">
        <f t="shared" si="388"/>
        <v>31</v>
      </c>
    </row>
    <row r="9884" spans="2:8">
      <c r="B9884" s="834" t="str">
        <f t="shared" si="387"/>
        <v>|||</v>
      </c>
      <c r="H9884" s="835">
        <f t="shared" si="388"/>
        <v>31</v>
      </c>
    </row>
    <row r="9885" spans="2:8">
      <c r="B9885" s="834" t="str">
        <f t="shared" si="387"/>
        <v>|||</v>
      </c>
      <c r="H9885" s="835">
        <f t="shared" si="388"/>
        <v>31</v>
      </c>
    </row>
    <row r="9886" spans="2:8">
      <c r="B9886" s="834" t="str">
        <f t="shared" si="387"/>
        <v>|||</v>
      </c>
      <c r="H9886" s="835">
        <f t="shared" si="388"/>
        <v>31</v>
      </c>
    </row>
    <row r="9887" spans="2:8">
      <c r="B9887" s="834" t="str">
        <f t="shared" si="387"/>
        <v>|||</v>
      </c>
      <c r="H9887" s="835">
        <f t="shared" si="388"/>
        <v>31</v>
      </c>
    </row>
    <row r="9888" spans="2:8">
      <c r="B9888" s="834" t="str">
        <f t="shared" si="387"/>
        <v>|||</v>
      </c>
      <c r="H9888" s="835">
        <f t="shared" si="388"/>
        <v>31</v>
      </c>
    </row>
    <row r="9889" spans="2:8">
      <c r="B9889" s="834" t="str">
        <f t="shared" si="387"/>
        <v>|||</v>
      </c>
      <c r="H9889" s="835">
        <f t="shared" si="388"/>
        <v>31</v>
      </c>
    </row>
    <row r="9890" spans="2:8">
      <c r="B9890" s="834" t="str">
        <f t="shared" si="387"/>
        <v>|||</v>
      </c>
      <c r="H9890" s="835">
        <f t="shared" si="388"/>
        <v>31</v>
      </c>
    </row>
    <row r="9891" spans="2:8">
      <c r="B9891" s="834" t="str">
        <f t="shared" si="387"/>
        <v>|||</v>
      </c>
      <c r="H9891" s="835">
        <f t="shared" si="388"/>
        <v>31</v>
      </c>
    </row>
    <row r="9892" spans="2:8">
      <c r="B9892" s="834" t="str">
        <f t="shared" si="387"/>
        <v>|||</v>
      </c>
      <c r="H9892" s="835">
        <f t="shared" si="388"/>
        <v>31</v>
      </c>
    </row>
    <row r="9893" spans="2:8">
      <c r="B9893" s="834" t="str">
        <f t="shared" si="387"/>
        <v>|||</v>
      </c>
      <c r="H9893" s="835">
        <f t="shared" si="388"/>
        <v>31</v>
      </c>
    </row>
    <row r="9894" spans="2:8">
      <c r="B9894" s="834" t="str">
        <f t="shared" si="387"/>
        <v>|||</v>
      </c>
      <c r="H9894" s="835">
        <f t="shared" si="388"/>
        <v>31</v>
      </c>
    </row>
    <row r="9895" spans="2:8">
      <c r="B9895" s="834" t="str">
        <f t="shared" si="387"/>
        <v>|||</v>
      </c>
      <c r="H9895" s="835">
        <f t="shared" si="388"/>
        <v>31</v>
      </c>
    </row>
    <row r="9896" spans="2:8">
      <c r="B9896" s="834" t="str">
        <f t="shared" si="387"/>
        <v>|||</v>
      </c>
      <c r="H9896" s="835">
        <f t="shared" si="388"/>
        <v>31</v>
      </c>
    </row>
    <row r="9897" spans="2:8">
      <c r="B9897" s="834" t="str">
        <f t="shared" si="387"/>
        <v>|||</v>
      </c>
      <c r="H9897" s="835">
        <f t="shared" si="388"/>
        <v>31</v>
      </c>
    </row>
    <row r="9898" spans="2:8">
      <c r="B9898" s="834" t="str">
        <f t="shared" si="387"/>
        <v>|||</v>
      </c>
      <c r="H9898" s="835">
        <f t="shared" si="388"/>
        <v>31</v>
      </c>
    </row>
    <row r="9899" spans="2:8">
      <c r="B9899" s="834" t="str">
        <f t="shared" si="387"/>
        <v>|||</v>
      </c>
      <c r="H9899" s="835">
        <f t="shared" si="388"/>
        <v>31</v>
      </c>
    </row>
    <row r="9900" spans="2:8">
      <c r="B9900" s="834" t="str">
        <f t="shared" si="387"/>
        <v>|||</v>
      </c>
      <c r="H9900" s="835">
        <f t="shared" si="388"/>
        <v>31</v>
      </c>
    </row>
    <row r="9901" spans="2:8">
      <c r="B9901" s="834" t="str">
        <f t="shared" si="387"/>
        <v>|||</v>
      </c>
      <c r="H9901" s="835">
        <f t="shared" si="388"/>
        <v>31</v>
      </c>
    </row>
    <row r="9902" spans="2:8">
      <c r="B9902" s="834" t="str">
        <f t="shared" si="387"/>
        <v>|||</v>
      </c>
      <c r="H9902" s="835">
        <f t="shared" si="388"/>
        <v>31</v>
      </c>
    </row>
    <row r="9903" spans="2:8">
      <c r="B9903" s="834" t="str">
        <f t="shared" si="387"/>
        <v>|||</v>
      </c>
      <c r="H9903" s="835">
        <f t="shared" si="388"/>
        <v>31</v>
      </c>
    </row>
    <row r="9904" spans="2:8">
      <c r="B9904" s="834" t="str">
        <f t="shared" si="387"/>
        <v>|||</v>
      </c>
      <c r="H9904" s="835">
        <f t="shared" si="388"/>
        <v>31</v>
      </c>
    </row>
    <row r="9905" spans="2:8">
      <c r="B9905" s="834" t="str">
        <f t="shared" si="387"/>
        <v>|||</v>
      </c>
      <c r="H9905" s="835">
        <f t="shared" si="388"/>
        <v>31</v>
      </c>
    </row>
    <row r="9906" spans="2:8">
      <c r="B9906" s="834" t="str">
        <f t="shared" si="387"/>
        <v>|||</v>
      </c>
      <c r="H9906" s="835">
        <f t="shared" si="388"/>
        <v>31</v>
      </c>
    </row>
    <row r="9907" spans="2:8">
      <c r="B9907" s="834" t="str">
        <f t="shared" si="387"/>
        <v>|||</v>
      </c>
      <c r="H9907" s="835">
        <f t="shared" si="388"/>
        <v>31</v>
      </c>
    </row>
    <row r="9908" spans="2:8">
      <c r="B9908" s="834" t="str">
        <f t="shared" si="387"/>
        <v>|||</v>
      </c>
      <c r="H9908" s="835">
        <f t="shared" si="388"/>
        <v>31</v>
      </c>
    </row>
    <row r="9909" spans="2:8">
      <c r="B9909" s="834" t="str">
        <f t="shared" si="387"/>
        <v>|||</v>
      </c>
      <c r="H9909" s="835">
        <f t="shared" si="388"/>
        <v>31</v>
      </c>
    </row>
    <row r="9910" spans="2:8">
      <c r="B9910" s="834" t="str">
        <f t="shared" si="387"/>
        <v>|||</v>
      </c>
      <c r="H9910" s="835">
        <f t="shared" si="388"/>
        <v>31</v>
      </c>
    </row>
    <row r="9911" spans="2:8">
      <c r="B9911" s="834" t="str">
        <f t="shared" si="387"/>
        <v>|||</v>
      </c>
      <c r="H9911" s="835">
        <f t="shared" si="388"/>
        <v>31</v>
      </c>
    </row>
    <row r="9912" spans="2:8">
      <c r="B9912" s="834" t="str">
        <f t="shared" si="387"/>
        <v>|||</v>
      </c>
      <c r="H9912" s="835">
        <f t="shared" si="388"/>
        <v>31</v>
      </c>
    </row>
    <row r="9913" spans="2:8">
      <c r="B9913" s="834" t="str">
        <f t="shared" si="387"/>
        <v>|||</v>
      </c>
      <c r="H9913" s="835">
        <f t="shared" si="388"/>
        <v>31</v>
      </c>
    </row>
    <row r="9914" spans="2:8">
      <c r="B9914" s="834" t="str">
        <f t="shared" si="387"/>
        <v>|||</v>
      </c>
      <c r="H9914" s="835">
        <f t="shared" si="388"/>
        <v>31</v>
      </c>
    </row>
    <row r="9915" spans="2:8">
      <c r="B9915" s="834" t="str">
        <f t="shared" si="387"/>
        <v>|||</v>
      </c>
      <c r="H9915" s="835">
        <f t="shared" si="388"/>
        <v>31</v>
      </c>
    </row>
    <row r="9916" spans="2:8">
      <c r="B9916" s="834" t="str">
        <f t="shared" si="387"/>
        <v>|||</v>
      </c>
      <c r="H9916" s="835">
        <f t="shared" si="388"/>
        <v>31</v>
      </c>
    </row>
    <row r="9917" spans="2:8">
      <c r="B9917" s="834" t="str">
        <f t="shared" si="387"/>
        <v>|||</v>
      </c>
      <c r="H9917" s="835">
        <f t="shared" si="388"/>
        <v>31</v>
      </c>
    </row>
    <row r="9918" spans="2:8">
      <c r="B9918" s="834" t="str">
        <f t="shared" si="387"/>
        <v>|||</v>
      </c>
      <c r="H9918" s="835">
        <f t="shared" si="388"/>
        <v>31</v>
      </c>
    </row>
    <row r="9919" spans="2:8">
      <c r="B9919" s="834" t="str">
        <f t="shared" si="387"/>
        <v>|||</v>
      </c>
      <c r="H9919" s="835">
        <f t="shared" si="388"/>
        <v>31</v>
      </c>
    </row>
    <row r="9920" spans="2:8">
      <c r="B9920" s="834" t="str">
        <f t="shared" si="387"/>
        <v>|||</v>
      </c>
      <c r="H9920" s="835">
        <f t="shared" si="388"/>
        <v>31</v>
      </c>
    </row>
    <row r="9921" spans="2:8">
      <c r="B9921" s="834" t="str">
        <f t="shared" si="387"/>
        <v>|||</v>
      </c>
      <c r="H9921" s="835">
        <f t="shared" si="388"/>
        <v>31</v>
      </c>
    </row>
    <row r="9922" spans="2:8">
      <c r="B9922" s="834" t="str">
        <f t="shared" si="387"/>
        <v>|||</v>
      </c>
      <c r="H9922" s="835">
        <f t="shared" si="388"/>
        <v>31</v>
      </c>
    </row>
    <row r="9923" spans="2:8">
      <c r="B9923" s="834" t="str">
        <f t="shared" ref="B9923:B9986" si="389">C9923&amp;"|"&amp;D9923&amp;"|"&amp;E9923&amp;"|"&amp;F9923</f>
        <v>|||</v>
      </c>
      <c r="H9923" s="835">
        <f t="shared" si="388"/>
        <v>31</v>
      </c>
    </row>
    <row r="9924" spans="2:8">
      <c r="B9924" s="834" t="str">
        <f t="shared" si="389"/>
        <v>|||</v>
      </c>
      <c r="H9924" s="835">
        <f t="shared" ref="H9924:H9987" si="390">EOMONTH(L9924,0)</f>
        <v>31</v>
      </c>
    </row>
    <row r="9925" spans="2:8">
      <c r="B9925" s="834" t="str">
        <f t="shared" si="389"/>
        <v>|||</v>
      </c>
      <c r="H9925" s="835">
        <f t="shared" si="390"/>
        <v>31</v>
      </c>
    </row>
    <row r="9926" spans="2:8">
      <c r="B9926" s="834" t="str">
        <f t="shared" si="389"/>
        <v>|||</v>
      </c>
      <c r="H9926" s="835">
        <f t="shared" si="390"/>
        <v>31</v>
      </c>
    </row>
    <row r="9927" spans="2:8">
      <c r="B9927" s="834" t="str">
        <f t="shared" si="389"/>
        <v>|||</v>
      </c>
      <c r="H9927" s="835">
        <f t="shared" si="390"/>
        <v>31</v>
      </c>
    </row>
    <row r="9928" spans="2:8">
      <c r="B9928" s="834" t="str">
        <f t="shared" si="389"/>
        <v>|||</v>
      </c>
      <c r="H9928" s="835">
        <f t="shared" si="390"/>
        <v>31</v>
      </c>
    </row>
    <row r="9929" spans="2:8">
      <c r="B9929" s="834" t="str">
        <f t="shared" si="389"/>
        <v>|||</v>
      </c>
      <c r="H9929" s="835">
        <f t="shared" si="390"/>
        <v>31</v>
      </c>
    </row>
    <row r="9930" spans="2:8">
      <c r="B9930" s="834" t="str">
        <f t="shared" si="389"/>
        <v>|||</v>
      </c>
      <c r="H9930" s="835">
        <f t="shared" si="390"/>
        <v>31</v>
      </c>
    </row>
    <row r="9931" spans="2:8">
      <c r="B9931" s="834" t="str">
        <f t="shared" si="389"/>
        <v>|||</v>
      </c>
      <c r="H9931" s="835">
        <f t="shared" si="390"/>
        <v>31</v>
      </c>
    </row>
    <row r="9932" spans="2:8">
      <c r="B9932" s="834" t="str">
        <f t="shared" si="389"/>
        <v>|||</v>
      </c>
      <c r="H9932" s="835">
        <f t="shared" si="390"/>
        <v>31</v>
      </c>
    </row>
    <row r="9933" spans="2:8">
      <c r="B9933" s="834" t="str">
        <f t="shared" si="389"/>
        <v>|||</v>
      </c>
      <c r="H9933" s="835">
        <f t="shared" si="390"/>
        <v>31</v>
      </c>
    </row>
    <row r="9934" spans="2:8">
      <c r="B9934" s="834" t="str">
        <f t="shared" si="389"/>
        <v>|||</v>
      </c>
      <c r="H9934" s="835">
        <f t="shared" si="390"/>
        <v>31</v>
      </c>
    </row>
    <row r="9935" spans="2:8">
      <c r="B9935" s="834" t="str">
        <f t="shared" si="389"/>
        <v>|||</v>
      </c>
      <c r="H9935" s="835">
        <f t="shared" si="390"/>
        <v>31</v>
      </c>
    </row>
    <row r="9936" spans="2:8">
      <c r="B9936" s="834" t="str">
        <f t="shared" si="389"/>
        <v>|||</v>
      </c>
      <c r="H9936" s="835">
        <f t="shared" si="390"/>
        <v>31</v>
      </c>
    </row>
    <row r="9937" spans="2:8">
      <c r="B9937" s="834" t="str">
        <f t="shared" si="389"/>
        <v>|||</v>
      </c>
      <c r="H9937" s="835">
        <f t="shared" si="390"/>
        <v>31</v>
      </c>
    </row>
    <row r="9938" spans="2:8">
      <c r="B9938" s="834" t="str">
        <f t="shared" si="389"/>
        <v>|||</v>
      </c>
      <c r="H9938" s="835">
        <f t="shared" si="390"/>
        <v>31</v>
      </c>
    </row>
    <row r="9939" spans="2:8">
      <c r="B9939" s="834" t="str">
        <f t="shared" si="389"/>
        <v>|||</v>
      </c>
      <c r="H9939" s="835">
        <f t="shared" si="390"/>
        <v>31</v>
      </c>
    </row>
    <row r="9940" spans="2:8">
      <c r="B9940" s="834" t="str">
        <f t="shared" si="389"/>
        <v>|||</v>
      </c>
      <c r="H9940" s="835">
        <f t="shared" si="390"/>
        <v>31</v>
      </c>
    </row>
    <row r="9941" spans="2:8">
      <c r="B9941" s="834" t="str">
        <f t="shared" si="389"/>
        <v>|||</v>
      </c>
      <c r="H9941" s="835">
        <f t="shared" si="390"/>
        <v>31</v>
      </c>
    </row>
    <row r="9942" spans="2:8">
      <c r="B9942" s="834" t="str">
        <f t="shared" si="389"/>
        <v>|||</v>
      </c>
      <c r="H9942" s="835">
        <f t="shared" si="390"/>
        <v>31</v>
      </c>
    </row>
    <row r="9943" spans="2:8">
      <c r="B9943" s="834" t="str">
        <f t="shared" si="389"/>
        <v>|||</v>
      </c>
      <c r="H9943" s="835">
        <f t="shared" si="390"/>
        <v>31</v>
      </c>
    </row>
    <row r="9944" spans="2:8">
      <c r="B9944" s="834" t="str">
        <f t="shared" si="389"/>
        <v>|||</v>
      </c>
      <c r="H9944" s="835">
        <f t="shared" si="390"/>
        <v>31</v>
      </c>
    </row>
    <row r="9945" spans="2:8">
      <c r="B9945" s="834" t="str">
        <f t="shared" si="389"/>
        <v>|||</v>
      </c>
      <c r="H9945" s="835">
        <f t="shared" si="390"/>
        <v>31</v>
      </c>
    </row>
    <row r="9946" spans="2:8">
      <c r="B9946" s="834" t="str">
        <f t="shared" si="389"/>
        <v>|||</v>
      </c>
      <c r="H9946" s="835">
        <f t="shared" si="390"/>
        <v>31</v>
      </c>
    </row>
    <row r="9947" spans="2:8">
      <c r="B9947" s="834" t="str">
        <f t="shared" si="389"/>
        <v>|||</v>
      </c>
      <c r="H9947" s="835">
        <f t="shared" si="390"/>
        <v>31</v>
      </c>
    </row>
    <row r="9948" spans="2:8">
      <c r="B9948" s="834" t="str">
        <f t="shared" si="389"/>
        <v>|||</v>
      </c>
      <c r="H9948" s="835">
        <f t="shared" si="390"/>
        <v>31</v>
      </c>
    </row>
    <row r="9949" spans="2:8">
      <c r="B9949" s="834" t="str">
        <f t="shared" si="389"/>
        <v>|||</v>
      </c>
      <c r="H9949" s="835">
        <f t="shared" si="390"/>
        <v>31</v>
      </c>
    </row>
    <row r="9950" spans="2:8">
      <c r="B9950" s="834" t="str">
        <f t="shared" si="389"/>
        <v>|||</v>
      </c>
      <c r="H9950" s="835">
        <f t="shared" si="390"/>
        <v>31</v>
      </c>
    </row>
    <row r="9951" spans="2:8">
      <c r="B9951" s="834" t="str">
        <f t="shared" si="389"/>
        <v>|||</v>
      </c>
      <c r="H9951" s="835">
        <f t="shared" si="390"/>
        <v>31</v>
      </c>
    </row>
    <row r="9952" spans="2:8">
      <c r="B9952" s="834" t="str">
        <f t="shared" si="389"/>
        <v>|||</v>
      </c>
      <c r="H9952" s="835">
        <f t="shared" si="390"/>
        <v>31</v>
      </c>
    </row>
    <row r="9953" spans="2:8">
      <c r="B9953" s="834" t="str">
        <f t="shared" si="389"/>
        <v>|||</v>
      </c>
      <c r="H9953" s="835">
        <f t="shared" si="390"/>
        <v>31</v>
      </c>
    </row>
    <row r="9954" spans="2:8">
      <c r="B9954" s="834" t="str">
        <f t="shared" si="389"/>
        <v>|||</v>
      </c>
      <c r="H9954" s="835">
        <f t="shared" si="390"/>
        <v>31</v>
      </c>
    </row>
    <row r="9955" spans="2:8">
      <c r="B9955" s="834" t="str">
        <f t="shared" si="389"/>
        <v>|||</v>
      </c>
      <c r="H9955" s="835">
        <f t="shared" si="390"/>
        <v>31</v>
      </c>
    </row>
    <row r="9956" spans="2:8">
      <c r="B9956" s="834" t="str">
        <f t="shared" si="389"/>
        <v>|||</v>
      </c>
      <c r="H9956" s="835">
        <f t="shared" si="390"/>
        <v>31</v>
      </c>
    </row>
    <row r="9957" spans="2:8">
      <c r="B9957" s="834" t="str">
        <f t="shared" si="389"/>
        <v>|||</v>
      </c>
      <c r="H9957" s="835">
        <f t="shared" si="390"/>
        <v>31</v>
      </c>
    </row>
    <row r="9958" spans="2:8">
      <c r="B9958" s="834" t="str">
        <f t="shared" si="389"/>
        <v>|||</v>
      </c>
      <c r="H9958" s="835">
        <f t="shared" si="390"/>
        <v>31</v>
      </c>
    </row>
    <row r="9959" spans="2:8">
      <c r="B9959" s="834" t="str">
        <f t="shared" si="389"/>
        <v>|||</v>
      </c>
      <c r="H9959" s="835">
        <f t="shared" si="390"/>
        <v>31</v>
      </c>
    </row>
    <row r="9960" spans="2:8">
      <c r="B9960" s="834" t="str">
        <f t="shared" si="389"/>
        <v>|||</v>
      </c>
      <c r="H9960" s="835">
        <f t="shared" si="390"/>
        <v>31</v>
      </c>
    </row>
    <row r="9961" spans="2:8">
      <c r="B9961" s="834" t="str">
        <f t="shared" si="389"/>
        <v>|||</v>
      </c>
      <c r="H9961" s="835">
        <f t="shared" si="390"/>
        <v>31</v>
      </c>
    </row>
    <row r="9962" spans="2:8">
      <c r="B9962" s="834" t="str">
        <f t="shared" si="389"/>
        <v>|||</v>
      </c>
      <c r="H9962" s="835">
        <f t="shared" si="390"/>
        <v>31</v>
      </c>
    </row>
    <row r="9963" spans="2:8">
      <c r="B9963" s="834" t="str">
        <f t="shared" si="389"/>
        <v>|||</v>
      </c>
      <c r="H9963" s="835">
        <f t="shared" si="390"/>
        <v>31</v>
      </c>
    </row>
    <row r="9964" spans="2:8">
      <c r="B9964" s="834" t="str">
        <f t="shared" si="389"/>
        <v>|||</v>
      </c>
      <c r="H9964" s="835">
        <f t="shared" si="390"/>
        <v>31</v>
      </c>
    </row>
    <row r="9965" spans="2:8">
      <c r="B9965" s="834" t="str">
        <f t="shared" si="389"/>
        <v>|||</v>
      </c>
      <c r="H9965" s="835">
        <f t="shared" si="390"/>
        <v>31</v>
      </c>
    </row>
    <row r="9966" spans="2:8">
      <c r="B9966" s="834" t="str">
        <f t="shared" si="389"/>
        <v>|||</v>
      </c>
      <c r="H9966" s="835">
        <f t="shared" si="390"/>
        <v>31</v>
      </c>
    </row>
    <row r="9967" spans="2:8">
      <c r="B9967" s="834" t="str">
        <f t="shared" si="389"/>
        <v>|||</v>
      </c>
      <c r="H9967" s="835">
        <f t="shared" si="390"/>
        <v>31</v>
      </c>
    </row>
    <row r="9968" spans="2:8">
      <c r="B9968" s="834" t="str">
        <f t="shared" si="389"/>
        <v>|||</v>
      </c>
      <c r="H9968" s="835">
        <f t="shared" si="390"/>
        <v>31</v>
      </c>
    </row>
    <row r="9969" spans="2:8">
      <c r="B9969" s="834" t="str">
        <f t="shared" si="389"/>
        <v>|||</v>
      </c>
      <c r="H9969" s="835">
        <f t="shared" si="390"/>
        <v>31</v>
      </c>
    </row>
    <row r="9970" spans="2:8">
      <c r="B9970" s="834" t="str">
        <f t="shared" si="389"/>
        <v>|||</v>
      </c>
      <c r="H9970" s="835">
        <f t="shared" si="390"/>
        <v>31</v>
      </c>
    </row>
    <row r="9971" spans="2:8">
      <c r="B9971" s="834" t="str">
        <f t="shared" si="389"/>
        <v>|||</v>
      </c>
      <c r="H9971" s="835">
        <f t="shared" si="390"/>
        <v>31</v>
      </c>
    </row>
    <row r="9972" spans="2:8">
      <c r="B9972" s="834" t="str">
        <f t="shared" si="389"/>
        <v>|||</v>
      </c>
      <c r="H9972" s="835">
        <f t="shared" si="390"/>
        <v>31</v>
      </c>
    </row>
    <row r="9973" spans="2:8">
      <c r="B9973" s="834" t="str">
        <f t="shared" si="389"/>
        <v>|||</v>
      </c>
      <c r="H9973" s="835">
        <f t="shared" si="390"/>
        <v>31</v>
      </c>
    </row>
    <row r="9974" spans="2:8">
      <c r="B9974" s="834" t="str">
        <f t="shared" si="389"/>
        <v>|||</v>
      </c>
      <c r="H9974" s="835">
        <f t="shared" si="390"/>
        <v>31</v>
      </c>
    </row>
    <row r="9975" spans="2:8">
      <c r="B9975" s="834" t="str">
        <f t="shared" si="389"/>
        <v>|||</v>
      </c>
      <c r="H9975" s="835">
        <f t="shared" si="390"/>
        <v>31</v>
      </c>
    </row>
    <row r="9976" spans="2:8">
      <c r="B9976" s="834" t="str">
        <f t="shared" si="389"/>
        <v>|||</v>
      </c>
      <c r="H9976" s="835">
        <f t="shared" si="390"/>
        <v>31</v>
      </c>
    </row>
    <row r="9977" spans="2:8">
      <c r="B9977" s="834" t="str">
        <f t="shared" si="389"/>
        <v>|||</v>
      </c>
      <c r="H9977" s="835">
        <f t="shared" si="390"/>
        <v>31</v>
      </c>
    </row>
    <row r="9978" spans="2:8">
      <c r="B9978" s="834" t="str">
        <f t="shared" si="389"/>
        <v>|||</v>
      </c>
      <c r="H9978" s="835">
        <f t="shared" si="390"/>
        <v>31</v>
      </c>
    </row>
    <row r="9979" spans="2:8">
      <c r="B9979" s="834" t="str">
        <f t="shared" si="389"/>
        <v>|||</v>
      </c>
      <c r="H9979" s="835">
        <f t="shared" si="390"/>
        <v>31</v>
      </c>
    </row>
    <row r="9980" spans="2:8">
      <c r="B9980" s="834" t="str">
        <f t="shared" si="389"/>
        <v>|||</v>
      </c>
      <c r="H9980" s="835">
        <f t="shared" si="390"/>
        <v>31</v>
      </c>
    </row>
    <row r="9981" spans="2:8">
      <c r="B9981" s="834" t="str">
        <f t="shared" si="389"/>
        <v>|||</v>
      </c>
      <c r="H9981" s="835">
        <f t="shared" si="390"/>
        <v>31</v>
      </c>
    </row>
    <row r="9982" spans="2:8">
      <c r="B9982" s="834" t="str">
        <f t="shared" si="389"/>
        <v>|||</v>
      </c>
      <c r="H9982" s="835">
        <f t="shared" si="390"/>
        <v>31</v>
      </c>
    </row>
    <row r="9983" spans="2:8">
      <c r="B9983" s="834" t="str">
        <f t="shared" si="389"/>
        <v>|||</v>
      </c>
      <c r="H9983" s="835">
        <f t="shared" si="390"/>
        <v>31</v>
      </c>
    </row>
    <row r="9984" spans="2:8">
      <c r="B9984" s="834" t="str">
        <f t="shared" si="389"/>
        <v>|||</v>
      </c>
      <c r="H9984" s="835">
        <f t="shared" si="390"/>
        <v>31</v>
      </c>
    </row>
    <row r="9985" spans="2:8">
      <c r="B9985" s="834" t="str">
        <f t="shared" si="389"/>
        <v>|||</v>
      </c>
      <c r="H9985" s="835">
        <f t="shared" si="390"/>
        <v>31</v>
      </c>
    </row>
    <row r="9986" spans="2:8">
      <c r="B9986" s="834" t="str">
        <f t="shared" si="389"/>
        <v>|||</v>
      </c>
      <c r="H9986" s="835">
        <f t="shared" si="390"/>
        <v>31</v>
      </c>
    </row>
    <row r="9987" spans="2:8">
      <c r="B9987" s="834" t="str">
        <f t="shared" ref="B9987:B10000" si="391">C9987&amp;"|"&amp;D9987&amp;"|"&amp;E9987&amp;"|"&amp;F9987</f>
        <v>|||</v>
      </c>
      <c r="H9987" s="835">
        <f t="shared" si="390"/>
        <v>31</v>
      </c>
    </row>
    <row r="9988" spans="2:8">
      <c r="B9988" s="834" t="str">
        <f t="shared" si="391"/>
        <v>|||</v>
      </c>
      <c r="H9988" s="835">
        <f t="shared" ref="H9988:H10000" si="392">EOMONTH(L9988,0)</f>
        <v>31</v>
      </c>
    </row>
    <row r="9989" spans="2:8">
      <c r="B9989" s="834" t="str">
        <f t="shared" si="391"/>
        <v>|||</v>
      </c>
      <c r="H9989" s="835">
        <f t="shared" si="392"/>
        <v>31</v>
      </c>
    </row>
    <row r="9990" spans="2:8">
      <c r="B9990" s="834" t="str">
        <f t="shared" si="391"/>
        <v>|||</v>
      </c>
      <c r="H9990" s="835">
        <f t="shared" si="392"/>
        <v>31</v>
      </c>
    </row>
    <row r="9991" spans="2:8">
      <c r="B9991" s="834" t="str">
        <f t="shared" si="391"/>
        <v>|||</v>
      </c>
      <c r="H9991" s="835">
        <f t="shared" si="392"/>
        <v>31</v>
      </c>
    </row>
    <row r="9992" spans="2:8">
      <c r="B9992" s="834" t="str">
        <f t="shared" si="391"/>
        <v>|||</v>
      </c>
      <c r="H9992" s="835">
        <f t="shared" si="392"/>
        <v>31</v>
      </c>
    </row>
    <row r="9993" spans="2:8">
      <c r="B9993" s="834" t="str">
        <f t="shared" si="391"/>
        <v>|||</v>
      </c>
      <c r="H9993" s="835">
        <f t="shared" si="392"/>
        <v>31</v>
      </c>
    </row>
    <row r="9994" spans="2:8">
      <c r="B9994" s="834" t="str">
        <f t="shared" si="391"/>
        <v>|||</v>
      </c>
      <c r="H9994" s="835">
        <f t="shared" si="392"/>
        <v>31</v>
      </c>
    </row>
    <row r="9995" spans="2:8">
      <c r="B9995" s="834" t="str">
        <f t="shared" si="391"/>
        <v>|||</v>
      </c>
      <c r="H9995" s="835">
        <f t="shared" si="392"/>
        <v>31</v>
      </c>
    </row>
    <row r="9996" spans="2:8">
      <c r="B9996" s="834" t="str">
        <f t="shared" si="391"/>
        <v>|||</v>
      </c>
      <c r="H9996" s="835">
        <f t="shared" si="392"/>
        <v>31</v>
      </c>
    </row>
    <row r="9997" spans="2:8">
      <c r="B9997" s="834" t="str">
        <f t="shared" si="391"/>
        <v>|||</v>
      </c>
      <c r="H9997" s="835">
        <f t="shared" si="392"/>
        <v>31</v>
      </c>
    </row>
    <row r="9998" spans="2:8">
      <c r="B9998" s="834" t="str">
        <f t="shared" si="391"/>
        <v>|||</v>
      </c>
      <c r="H9998" s="835">
        <f t="shared" si="392"/>
        <v>31</v>
      </c>
    </row>
    <row r="9999" spans="2:8">
      <c r="B9999" s="834" t="str">
        <f t="shared" si="391"/>
        <v>|||</v>
      </c>
      <c r="H9999" s="835">
        <f t="shared" si="392"/>
        <v>31</v>
      </c>
    </row>
    <row r="10000" spans="2:8">
      <c r="B10000" s="834" t="str">
        <f t="shared" si="391"/>
        <v>|||</v>
      </c>
      <c r="H10000" s="835">
        <f t="shared" si="392"/>
        <v>31</v>
      </c>
    </row>
    <row r="10001" spans="2:8">
      <c r="B10001" s="834" t="str">
        <f t="shared" ref="B10001:B10064" si="393">C10001&amp;"|"&amp;D10001&amp;"|"&amp;E10001&amp;"|"&amp;F10001</f>
        <v>|||</v>
      </c>
      <c r="H10001" s="835">
        <f t="shared" ref="H10001:H10064" si="394">EOMONTH(L10001,0)</f>
        <v>31</v>
      </c>
    </row>
    <row r="10002" spans="2:8">
      <c r="B10002" s="834" t="str">
        <f t="shared" si="393"/>
        <v>|||</v>
      </c>
      <c r="H10002" s="835">
        <f t="shared" si="394"/>
        <v>31</v>
      </c>
    </row>
    <row r="10003" spans="2:8">
      <c r="B10003" s="834" t="str">
        <f t="shared" si="393"/>
        <v>|||</v>
      </c>
      <c r="H10003" s="835">
        <f t="shared" si="394"/>
        <v>31</v>
      </c>
    </row>
    <row r="10004" spans="2:8">
      <c r="B10004" s="834" t="str">
        <f t="shared" si="393"/>
        <v>|||</v>
      </c>
      <c r="H10004" s="835">
        <f t="shared" si="394"/>
        <v>31</v>
      </c>
    </row>
    <row r="10005" spans="2:8">
      <c r="B10005" s="834" t="str">
        <f t="shared" si="393"/>
        <v>|||</v>
      </c>
      <c r="H10005" s="835">
        <f t="shared" si="394"/>
        <v>31</v>
      </c>
    </row>
    <row r="10006" spans="2:8">
      <c r="B10006" s="834" t="str">
        <f t="shared" si="393"/>
        <v>|||</v>
      </c>
      <c r="H10006" s="835">
        <f t="shared" si="394"/>
        <v>31</v>
      </c>
    </row>
    <row r="10007" spans="2:8">
      <c r="B10007" s="834" t="str">
        <f t="shared" si="393"/>
        <v>|||</v>
      </c>
      <c r="H10007" s="835">
        <f t="shared" si="394"/>
        <v>31</v>
      </c>
    </row>
    <row r="10008" spans="2:8">
      <c r="B10008" s="834" t="str">
        <f t="shared" si="393"/>
        <v>|||</v>
      </c>
      <c r="H10008" s="835">
        <f t="shared" si="394"/>
        <v>31</v>
      </c>
    </row>
    <row r="10009" spans="2:8">
      <c r="B10009" s="834" t="str">
        <f t="shared" si="393"/>
        <v>|||</v>
      </c>
      <c r="H10009" s="835">
        <f t="shared" si="394"/>
        <v>31</v>
      </c>
    </row>
    <row r="10010" spans="2:8">
      <c r="B10010" s="834" t="str">
        <f t="shared" si="393"/>
        <v>|||</v>
      </c>
      <c r="H10010" s="835">
        <f t="shared" si="394"/>
        <v>31</v>
      </c>
    </row>
    <row r="10011" spans="2:8">
      <c r="B10011" s="834" t="str">
        <f t="shared" si="393"/>
        <v>|||</v>
      </c>
      <c r="H10011" s="835">
        <f t="shared" si="394"/>
        <v>31</v>
      </c>
    </row>
    <row r="10012" spans="2:8">
      <c r="B10012" s="834" t="str">
        <f t="shared" si="393"/>
        <v>|||</v>
      </c>
      <c r="H10012" s="835">
        <f t="shared" si="394"/>
        <v>31</v>
      </c>
    </row>
    <row r="10013" spans="2:8">
      <c r="B10013" s="834" t="str">
        <f t="shared" si="393"/>
        <v>|||</v>
      </c>
      <c r="H10013" s="835">
        <f t="shared" si="394"/>
        <v>31</v>
      </c>
    </row>
    <row r="10014" spans="2:8">
      <c r="B10014" s="834" t="str">
        <f t="shared" si="393"/>
        <v>|||</v>
      </c>
      <c r="H10014" s="835">
        <f t="shared" si="394"/>
        <v>31</v>
      </c>
    </row>
    <row r="10015" spans="2:8">
      <c r="B10015" s="834" t="str">
        <f t="shared" si="393"/>
        <v>|||</v>
      </c>
      <c r="H10015" s="835">
        <f t="shared" si="394"/>
        <v>31</v>
      </c>
    </row>
    <row r="10016" spans="2:8">
      <c r="B10016" s="834" t="str">
        <f t="shared" si="393"/>
        <v>|||</v>
      </c>
      <c r="H10016" s="835">
        <f t="shared" si="394"/>
        <v>31</v>
      </c>
    </row>
    <row r="10017" spans="2:8">
      <c r="B10017" s="834" t="str">
        <f t="shared" si="393"/>
        <v>|||</v>
      </c>
      <c r="H10017" s="835">
        <f t="shared" si="394"/>
        <v>31</v>
      </c>
    </row>
    <row r="10018" spans="2:8">
      <c r="B10018" s="834" t="str">
        <f t="shared" si="393"/>
        <v>|||</v>
      </c>
      <c r="H10018" s="835">
        <f t="shared" si="394"/>
        <v>31</v>
      </c>
    </row>
    <row r="10019" spans="2:8">
      <c r="B10019" s="834" t="str">
        <f t="shared" si="393"/>
        <v>|||</v>
      </c>
      <c r="H10019" s="835">
        <f t="shared" si="394"/>
        <v>31</v>
      </c>
    </row>
    <row r="10020" spans="2:8">
      <c r="B10020" s="834" t="str">
        <f t="shared" si="393"/>
        <v>|||</v>
      </c>
      <c r="H10020" s="835">
        <f t="shared" si="394"/>
        <v>31</v>
      </c>
    </row>
    <row r="10021" spans="2:8">
      <c r="B10021" s="834" t="str">
        <f t="shared" si="393"/>
        <v>|||</v>
      </c>
      <c r="H10021" s="835">
        <f t="shared" si="394"/>
        <v>31</v>
      </c>
    </row>
    <row r="10022" spans="2:8">
      <c r="B10022" s="834" t="str">
        <f t="shared" si="393"/>
        <v>|||</v>
      </c>
      <c r="H10022" s="835">
        <f t="shared" si="394"/>
        <v>31</v>
      </c>
    </row>
    <row r="10023" spans="2:8">
      <c r="B10023" s="834" t="str">
        <f t="shared" si="393"/>
        <v>|||</v>
      </c>
      <c r="H10023" s="835">
        <f t="shared" si="394"/>
        <v>31</v>
      </c>
    </row>
    <row r="10024" spans="2:8">
      <c r="B10024" s="834" t="str">
        <f t="shared" si="393"/>
        <v>|||</v>
      </c>
      <c r="H10024" s="835">
        <f t="shared" si="394"/>
        <v>31</v>
      </c>
    </row>
    <row r="10025" spans="2:8">
      <c r="B10025" s="834" t="str">
        <f t="shared" si="393"/>
        <v>|||</v>
      </c>
      <c r="H10025" s="835">
        <f t="shared" si="394"/>
        <v>31</v>
      </c>
    </row>
    <row r="10026" spans="2:8">
      <c r="B10026" s="834" t="str">
        <f t="shared" si="393"/>
        <v>|||</v>
      </c>
      <c r="H10026" s="835">
        <f t="shared" si="394"/>
        <v>31</v>
      </c>
    </row>
    <row r="10027" spans="2:8">
      <c r="B10027" s="834" t="str">
        <f t="shared" si="393"/>
        <v>|||</v>
      </c>
      <c r="H10027" s="835">
        <f t="shared" si="394"/>
        <v>31</v>
      </c>
    </row>
    <row r="10028" spans="2:8">
      <c r="B10028" s="834" t="str">
        <f t="shared" si="393"/>
        <v>|||</v>
      </c>
      <c r="H10028" s="835">
        <f t="shared" si="394"/>
        <v>31</v>
      </c>
    </row>
    <row r="10029" spans="2:8">
      <c r="B10029" s="834" t="str">
        <f t="shared" si="393"/>
        <v>|||</v>
      </c>
      <c r="H10029" s="835">
        <f t="shared" si="394"/>
        <v>31</v>
      </c>
    </row>
    <row r="10030" spans="2:8">
      <c r="B10030" s="834" t="str">
        <f t="shared" si="393"/>
        <v>|||</v>
      </c>
      <c r="H10030" s="835">
        <f t="shared" si="394"/>
        <v>31</v>
      </c>
    </row>
    <row r="10031" spans="2:8">
      <c r="B10031" s="834" t="str">
        <f t="shared" si="393"/>
        <v>|||</v>
      </c>
      <c r="H10031" s="835">
        <f t="shared" si="394"/>
        <v>31</v>
      </c>
    </row>
    <row r="10032" spans="2:8">
      <c r="B10032" s="834" t="str">
        <f t="shared" si="393"/>
        <v>|||</v>
      </c>
      <c r="H10032" s="835">
        <f t="shared" si="394"/>
        <v>31</v>
      </c>
    </row>
    <row r="10033" spans="2:8">
      <c r="B10033" s="834" t="str">
        <f t="shared" si="393"/>
        <v>|||</v>
      </c>
      <c r="H10033" s="835">
        <f t="shared" si="394"/>
        <v>31</v>
      </c>
    </row>
    <row r="10034" spans="2:8">
      <c r="B10034" s="834" t="str">
        <f t="shared" si="393"/>
        <v>|||</v>
      </c>
      <c r="H10034" s="835">
        <f t="shared" si="394"/>
        <v>31</v>
      </c>
    </row>
    <row r="10035" spans="2:8">
      <c r="B10035" s="834" t="str">
        <f t="shared" si="393"/>
        <v>|||</v>
      </c>
      <c r="H10035" s="835">
        <f t="shared" si="394"/>
        <v>31</v>
      </c>
    </row>
    <row r="10036" spans="2:8">
      <c r="B10036" s="834" t="str">
        <f t="shared" si="393"/>
        <v>|||</v>
      </c>
      <c r="H10036" s="835">
        <f t="shared" si="394"/>
        <v>31</v>
      </c>
    </row>
    <row r="10037" spans="2:8">
      <c r="B10037" s="834" t="str">
        <f t="shared" si="393"/>
        <v>|||</v>
      </c>
      <c r="H10037" s="835">
        <f t="shared" si="394"/>
        <v>31</v>
      </c>
    </row>
    <row r="10038" spans="2:8">
      <c r="B10038" s="834" t="str">
        <f t="shared" si="393"/>
        <v>|||</v>
      </c>
      <c r="H10038" s="835">
        <f t="shared" si="394"/>
        <v>31</v>
      </c>
    </row>
    <row r="10039" spans="2:8">
      <c r="B10039" s="834" t="str">
        <f t="shared" si="393"/>
        <v>|||</v>
      </c>
      <c r="H10039" s="835">
        <f t="shared" si="394"/>
        <v>31</v>
      </c>
    </row>
    <row r="10040" spans="2:8">
      <c r="B10040" s="834" t="str">
        <f t="shared" si="393"/>
        <v>|||</v>
      </c>
      <c r="H10040" s="835">
        <f t="shared" si="394"/>
        <v>31</v>
      </c>
    </row>
    <row r="10041" spans="2:8">
      <c r="B10041" s="834" t="str">
        <f t="shared" si="393"/>
        <v>|||</v>
      </c>
      <c r="H10041" s="835">
        <f t="shared" si="394"/>
        <v>31</v>
      </c>
    </row>
    <row r="10042" spans="2:8">
      <c r="B10042" s="834" t="str">
        <f t="shared" si="393"/>
        <v>|||</v>
      </c>
      <c r="H10042" s="835">
        <f t="shared" si="394"/>
        <v>31</v>
      </c>
    </row>
    <row r="10043" spans="2:8">
      <c r="B10043" s="834" t="str">
        <f t="shared" si="393"/>
        <v>|||</v>
      </c>
      <c r="H10043" s="835">
        <f t="shared" si="394"/>
        <v>31</v>
      </c>
    </row>
    <row r="10044" spans="2:8">
      <c r="B10044" s="834" t="str">
        <f t="shared" si="393"/>
        <v>|||</v>
      </c>
      <c r="H10044" s="835">
        <f t="shared" si="394"/>
        <v>31</v>
      </c>
    </row>
    <row r="10045" spans="2:8">
      <c r="B10045" s="834" t="str">
        <f t="shared" si="393"/>
        <v>|||</v>
      </c>
      <c r="H10045" s="835">
        <f t="shared" si="394"/>
        <v>31</v>
      </c>
    </row>
    <row r="10046" spans="2:8">
      <c r="B10046" s="834" t="str">
        <f t="shared" si="393"/>
        <v>|||</v>
      </c>
      <c r="H10046" s="835">
        <f t="shared" si="394"/>
        <v>31</v>
      </c>
    </row>
    <row r="10047" spans="2:8">
      <c r="B10047" s="834" t="str">
        <f t="shared" si="393"/>
        <v>|||</v>
      </c>
      <c r="H10047" s="835">
        <f t="shared" si="394"/>
        <v>31</v>
      </c>
    </row>
    <row r="10048" spans="2:8">
      <c r="B10048" s="834" t="str">
        <f t="shared" si="393"/>
        <v>|||</v>
      </c>
      <c r="H10048" s="835">
        <f t="shared" si="394"/>
        <v>31</v>
      </c>
    </row>
    <row r="10049" spans="2:8">
      <c r="B10049" s="834" t="str">
        <f t="shared" si="393"/>
        <v>|||</v>
      </c>
      <c r="H10049" s="835">
        <f t="shared" si="394"/>
        <v>31</v>
      </c>
    </row>
    <row r="10050" spans="2:8">
      <c r="B10050" s="834" t="str">
        <f t="shared" si="393"/>
        <v>|||</v>
      </c>
      <c r="H10050" s="835">
        <f t="shared" si="394"/>
        <v>31</v>
      </c>
    </row>
    <row r="10051" spans="2:8">
      <c r="B10051" s="834" t="str">
        <f t="shared" si="393"/>
        <v>|||</v>
      </c>
      <c r="H10051" s="835">
        <f t="shared" si="394"/>
        <v>31</v>
      </c>
    </row>
    <row r="10052" spans="2:8">
      <c r="B10052" s="834" t="str">
        <f t="shared" si="393"/>
        <v>|||</v>
      </c>
      <c r="H10052" s="835">
        <f t="shared" si="394"/>
        <v>31</v>
      </c>
    </row>
    <row r="10053" spans="2:8">
      <c r="B10053" s="834" t="str">
        <f t="shared" si="393"/>
        <v>|||</v>
      </c>
      <c r="H10053" s="835">
        <f t="shared" si="394"/>
        <v>31</v>
      </c>
    </row>
    <row r="10054" spans="2:8">
      <c r="B10054" s="834" t="str">
        <f t="shared" si="393"/>
        <v>|||</v>
      </c>
      <c r="H10054" s="835">
        <f t="shared" si="394"/>
        <v>31</v>
      </c>
    </row>
    <row r="10055" spans="2:8">
      <c r="B10055" s="834" t="str">
        <f t="shared" si="393"/>
        <v>|||</v>
      </c>
      <c r="H10055" s="835">
        <f t="shared" si="394"/>
        <v>31</v>
      </c>
    </row>
    <row r="10056" spans="2:8">
      <c r="B10056" s="834" t="str">
        <f t="shared" si="393"/>
        <v>|||</v>
      </c>
      <c r="H10056" s="835">
        <f t="shared" si="394"/>
        <v>31</v>
      </c>
    </row>
    <row r="10057" spans="2:8">
      <c r="B10057" s="834" t="str">
        <f t="shared" si="393"/>
        <v>|||</v>
      </c>
      <c r="H10057" s="835">
        <f t="shared" si="394"/>
        <v>31</v>
      </c>
    </row>
    <row r="10058" spans="2:8">
      <c r="B10058" s="834" t="str">
        <f t="shared" si="393"/>
        <v>|||</v>
      </c>
      <c r="H10058" s="835">
        <f t="shared" si="394"/>
        <v>31</v>
      </c>
    </row>
    <row r="10059" spans="2:8">
      <c r="B10059" s="834" t="str">
        <f t="shared" si="393"/>
        <v>|||</v>
      </c>
      <c r="H10059" s="835">
        <f t="shared" si="394"/>
        <v>31</v>
      </c>
    </row>
    <row r="10060" spans="2:8">
      <c r="B10060" s="834" t="str">
        <f t="shared" si="393"/>
        <v>|||</v>
      </c>
      <c r="H10060" s="835">
        <f t="shared" si="394"/>
        <v>31</v>
      </c>
    </row>
    <row r="10061" spans="2:8">
      <c r="B10061" s="834" t="str">
        <f t="shared" si="393"/>
        <v>|||</v>
      </c>
      <c r="H10061" s="835">
        <f t="shared" si="394"/>
        <v>31</v>
      </c>
    </row>
    <row r="10062" spans="2:8">
      <c r="B10062" s="834" t="str">
        <f t="shared" si="393"/>
        <v>|||</v>
      </c>
      <c r="H10062" s="835">
        <f t="shared" si="394"/>
        <v>31</v>
      </c>
    </row>
    <row r="10063" spans="2:8">
      <c r="B10063" s="834" t="str">
        <f t="shared" si="393"/>
        <v>|||</v>
      </c>
      <c r="H10063" s="835">
        <f t="shared" si="394"/>
        <v>31</v>
      </c>
    </row>
    <row r="10064" spans="2:8">
      <c r="B10064" s="834" t="str">
        <f t="shared" si="393"/>
        <v>|||</v>
      </c>
      <c r="H10064" s="835">
        <f t="shared" si="394"/>
        <v>31</v>
      </c>
    </row>
    <row r="10065" spans="2:8">
      <c r="B10065" s="834" t="str">
        <f t="shared" ref="B10065:B10128" si="395">C10065&amp;"|"&amp;D10065&amp;"|"&amp;E10065&amp;"|"&amp;F10065</f>
        <v>|||</v>
      </c>
      <c r="H10065" s="835">
        <f t="shared" ref="H10065:H10128" si="396">EOMONTH(L10065,0)</f>
        <v>31</v>
      </c>
    </row>
    <row r="10066" spans="2:8">
      <c r="B10066" s="834" t="str">
        <f t="shared" si="395"/>
        <v>|||</v>
      </c>
      <c r="H10066" s="835">
        <f t="shared" si="396"/>
        <v>31</v>
      </c>
    </row>
    <row r="10067" spans="2:8">
      <c r="B10067" s="834" t="str">
        <f t="shared" si="395"/>
        <v>|||</v>
      </c>
      <c r="H10067" s="835">
        <f t="shared" si="396"/>
        <v>31</v>
      </c>
    </row>
    <row r="10068" spans="2:8">
      <c r="B10068" s="834" t="str">
        <f t="shared" si="395"/>
        <v>|||</v>
      </c>
      <c r="H10068" s="835">
        <f t="shared" si="396"/>
        <v>31</v>
      </c>
    </row>
    <row r="10069" spans="2:8">
      <c r="B10069" s="834" t="str">
        <f t="shared" si="395"/>
        <v>|||</v>
      </c>
      <c r="H10069" s="835">
        <f t="shared" si="396"/>
        <v>31</v>
      </c>
    </row>
    <row r="10070" spans="2:8">
      <c r="B10070" s="834" t="str">
        <f t="shared" si="395"/>
        <v>|||</v>
      </c>
      <c r="H10070" s="835">
        <f t="shared" si="396"/>
        <v>31</v>
      </c>
    </row>
    <row r="10071" spans="2:8">
      <c r="B10071" s="834" t="str">
        <f t="shared" si="395"/>
        <v>|||</v>
      </c>
      <c r="H10071" s="835">
        <f t="shared" si="396"/>
        <v>31</v>
      </c>
    </row>
    <row r="10072" spans="2:8">
      <c r="B10072" s="834" t="str">
        <f t="shared" si="395"/>
        <v>|||</v>
      </c>
      <c r="H10072" s="835">
        <f t="shared" si="396"/>
        <v>31</v>
      </c>
    </row>
    <row r="10073" spans="2:8">
      <c r="B10073" s="834" t="str">
        <f t="shared" si="395"/>
        <v>|||</v>
      </c>
      <c r="H10073" s="835">
        <f t="shared" si="396"/>
        <v>31</v>
      </c>
    </row>
    <row r="10074" spans="2:8">
      <c r="B10074" s="834" t="str">
        <f t="shared" si="395"/>
        <v>|||</v>
      </c>
      <c r="H10074" s="835">
        <f t="shared" si="396"/>
        <v>31</v>
      </c>
    </row>
    <row r="10075" spans="2:8">
      <c r="B10075" s="834" t="str">
        <f t="shared" si="395"/>
        <v>|||</v>
      </c>
      <c r="H10075" s="835">
        <f t="shared" si="396"/>
        <v>31</v>
      </c>
    </row>
    <row r="10076" spans="2:8">
      <c r="B10076" s="834" t="str">
        <f t="shared" si="395"/>
        <v>|||</v>
      </c>
      <c r="H10076" s="835">
        <f t="shared" si="396"/>
        <v>31</v>
      </c>
    </row>
    <row r="10077" spans="2:8">
      <c r="B10077" s="834" t="str">
        <f t="shared" si="395"/>
        <v>|||</v>
      </c>
      <c r="H10077" s="835">
        <f t="shared" si="396"/>
        <v>31</v>
      </c>
    </row>
    <row r="10078" spans="2:8">
      <c r="B10078" s="834" t="str">
        <f t="shared" si="395"/>
        <v>|||</v>
      </c>
      <c r="H10078" s="835">
        <f t="shared" si="396"/>
        <v>31</v>
      </c>
    </row>
    <row r="10079" spans="2:8">
      <c r="B10079" s="834" t="str">
        <f t="shared" si="395"/>
        <v>|||</v>
      </c>
      <c r="H10079" s="835">
        <f t="shared" si="396"/>
        <v>31</v>
      </c>
    </row>
    <row r="10080" spans="2:8">
      <c r="B10080" s="834" t="str">
        <f t="shared" si="395"/>
        <v>|||</v>
      </c>
      <c r="H10080" s="835">
        <f t="shared" si="396"/>
        <v>31</v>
      </c>
    </row>
    <row r="10081" spans="2:8">
      <c r="B10081" s="834" t="str">
        <f t="shared" si="395"/>
        <v>|||</v>
      </c>
      <c r="H10081" s="835">
        <f t="shared" si="396"/>
        <v>31</v>
      </c>
    </row>
    <row r="10082" spans="2:8">
      <c r="B10082" s="834" t="str">
        <f t="shared" si="395"/>
        <v>|||</v>
      </c>
      <c r="H10082" s="835">
        <f t="shared" si="396"/>
        <v>31</v>
      </c>
    </row>
    <row r="10083" spans="2:8">
      <c r="B10083" s="834" t="str">
        <f t="shared" si="395"/>
        <v>|||</v>
      </c>
      <c r="H10083" s="835">
        <f t="shared" si="396"/>
        <v>31</v>
      </c>
    </row>
    <row r="10084" spans="2:8">
      <c r="B10084" s="834" t="str">
        <f t="shared" si="395"/>
        <v>|||</v>
      </c>
      <c r="H10084" s="835">
        <f t="shared" si="396"/>
        <v>31</v>
      </c>
    </row>
    <row r="10085" spans="2:8">
      <c r="B10085" s="834" t="str">
        <f t="shared" si="395"/>
        <v>|||</v>
      </c>
      <c r="H10085" s="835">
        <f t="shared" si="396"/>
        <v>31</v>
      </c>
    </row>
    <row r="10086" spans="2:8">
      <c r="B10086" s="834" t="str">
        <f t="shared" si="395"/>
        <v>|||</v>
      </c>
      <c r="H10086" s="835">
        <f t="shared" si="396"/>
        <v>31</v>
      </c>
    </row>
    <row r="10087" spans="2:8">
      <c r="B10087" s="834" t="str">
        <f t="shared" si="395"/>
        <v>|||</v>
      </c>
      <c r="H10087" s="835">
        <f t="shared" si="396"/>
        <v>31</v>
      </c>
    </row>
    <row r="10088" spans="2:8">
      <c r="B10088" s="834" t="str">
        <f t="shared" si="395"/>
        <v>|||</v>
      </c>
      <c r="H10088" s="835">
        <f t="shared" si="396"/>
        <v>31</v>
      </c>
    </row>
    <row r="10089" spans="2:8">
      <c r="B10089" s="834" t="str">
        <f t="shared" si="395"/>
        <v>|||</v>
      </c>
      <c r="H10089" s="835">
        <f t="shared" si="396"/>
        <v>31</v>
      </c>
    </row>
    <row r="10090" spans="2:8">
      <c r="B10090" s="834" t="str">
        <f t="shared" si="395"/>
        <v>|||</v>
      </c>
      <c r="H10090" s="835">
        <f t="shared" si="396"/>
        <v>31</v>
      </c>
    </row>
    <row r="10091" spans="2:8">
      <c r="B10091" s="834" t="str">
        <f t="shared" si="395"/>
        <v>|||</v>
      </c>
      <c r="H10091" s="835">
        <f t="shared" si="396"/>
        <v>31</v>
      </c>
    </row>
    <row r="10092" spans="2:8">
      <c r="B10092" s="834" t="str">
        <f t="shared" si="395"/>
        <v>|||</v>
      </c>
      <c r="H10092" s="835">
        <f t="shared" si="396"/>
        <v>31</v>
      </c>
    </row>
    <row r="10093" spans="2:8">
      <c r="B10093" s="834" t="str">
        <f t="shared" si="395"/>
        <v>|||</v>
      </c>
      <c r="H10093" s="835">
        <f t="shared" si="396"/>
        <v>31</v>
      </c>
    </row>
    <row r="10094" spans="2:8">
      <c r="B10094" s="834" t="str">
        <f t="shared" si="395"/>
        <v>|||</v>
      </c>
      <c r="H10094" s="835">
        <f t="shared" si="396"/>
        <v>31</v>
      </c>
    </row>
    <row r="10095" spans="2:8">
      <c r="B10095" s="834" t="str">
        <f t="shared" si="395"/>
        <v>|||</v>
      </c>
      <c r="H10095" s="835">
        <f t="shared" si="396"/>
        <v>31</v>
      </c>
    </row>
    <row r="10096" spans="2:8">
      <c r="B10096" s="834" t="str">
        <f t="shared" si="395"/>
        <v>|||</v>
      </c>
      <c r="H10096" s="835">
        <f t="shared" si="396"/>
        <v>31</v>
      </c>
    </row>
    <row r="10097" spans="2:8">
      <c r="B10097" s="834" t="str">
        <f t="shared" si="395"/>
        <v>|||</v>
      </c>
      <c r="H10097" s="835">
        <f t="shared" si="396"/>
        <v>31</v>
      </c>
    </row>
    <row r="10098" spans="2:8">
      <c r="B10098" s="834" t="str">
        <f t="shared" si="395"/>
        <v>|||</v>
      </c>
      <c r="H10098" s="835">
        <f t="shared" si="396"/>
        <v>31</v>
      </c>
    </row>
    <row r="10099" spans="2:8">
      <c r="B10099" s="834" t="str">
        <f t="shared" si="395"/>
        <v>|||</v>
      </c>
      <c r="H10099" s="835">
        <f t="shared" si="396"/>
        <v>31</v>
      </c>
    </row>
    <row r="10100" spans="2:8">
      <c r="B10100" s="834" t="str">
        <f t="shared" si="395"/>
        <v>|||</v>
      </c>
      <c r="H10100" s="835">
        <f t="shared" si="396"/>
        <v>31</v>
      </c>
    </row>
    <row r="10101" spans="2:8">
      <c r="B10101" s="834" t="str">
        <f t="shared" si="395"/>
        <v>|||</v>
      </c>
      <c r="H10101" s="835">
        <f t="shared" si="396"/>
        <v>31</v>
      </c>
    </row>
    <row r="10102" spans="2:8">
      <c r="B10102" s="834" t="str">
        <f t="shared" si="395"/>
        <v>|||</v>
      </c>
      <c r="H10102" s="835">
        <f t="shared" si="396"/>
        <v>31</v>
      </c>
    </row>
    <row r="10103" spans="2:8">
      <c r="B10103" s="834" t="str">
        <f t="shared" si="395"/>
        <v>|||</v>
      </c>
      <c r="H10103" s="835">
        <f t="shared" si="396"/>
        <v>31</v>
      </c>
    </row>
    <row r="10104" spans="2:8">
      <c r="B10104" s="834" t="str">
        <f t="shared" si="395"/>
        <v>|||</v>
      </c>
      <c r="H10104" s="835">
        <f t="shared" si="396"/>
        <v>31</v>
      </c>
    </row>
    <row r="10105" spans="2:8">
      <c r="B10105" s="834" t="str">
        <f t="shared" si="395"/>
        <v>|||</v>
      </c>
      <c r="H10105" s="835">
        <f t="shared" si="396"/>
        <v>31</v>
      </c>
    </row>
    <row r="10106" spans="2:8">
      <c r="B10106" s="834" t="str">
        <f t="shared" si="395"/>
        <v>|||</v>
      </c>
      <c r="H10106" s="835">
        <f t="shared" si="396"/>
        <v>31</v>
      </c>
    </row>
    <row r="10107" spans="2:8">
      <c r="B10107" s="834" t="str">
        <f t="shared" si="395"/>
        <v>|||</v>
      </c>
      <c r="H10107" s="835">
        <f t="shared" si="396"/>
        <v>31</v>
      </c>
    </row>
    <row r="10108" spans="2:8">
      <c r="B10108" s="834" t="str">
        <f t="shared" si="395"/>
        <v>|||</v>
      </c>
      <c r="H10108" s="835">
        <f t="shared" si="396"/>
        <v>31</v>
      </c>
    </row>
    <row r="10109" spans="2:8">
      <c r="B10109" s="834" t="str">
        <f t="shared" si="395"/>
        <v>|||</v>
      </c>
      <c r="H10109" s="835">
        <f t="shared" si="396"/>
        <v>31</v>
      </c>
    </row>
    <row r="10110" spans="2:8">
      <c r="B10110" s="834" t="str">
        <f t="shared" si="395"/>
        <v>|||</v>
      </c>
      <c r="H10110" s="835">
        <f t="shared" si="396"/>
        <v>31</v>
      </c>
    </row>
    <row r="10111" spans="2:8">
      <c r="B10111" s="834" t="str">
        <f t="shared" si="395"/>
        <v>|||</v>
      </c>
      <c r="H10111" s="835">
        <f t="shared" si="396"/>
        <v>31</v>
      </c>
    </row>
    <row r="10112" spans="2:8">
      <c r="B10112" s="834" t="str">
        <f t="shared" si="395"/>
        <v>|||</v>
      </c>
      <c r="H10112" s="835">
        <f t="shared" si="396"/>
        <v>31</v>
      </c>
    </row>
    <row r="10113" spans="2:8">
      <c r="B10113" s="834" t="str">
        <f t="shared" si="395"/>
        <v>|||</v>
      </c>
      <c r="H10113" s="835">
        <f t="shared" si="396"/>
        <v>31</v>
      </c>
    </row>
    <row r="10114" spans="2:8">
      <c r="B10114" s="834" t="str">
        <f t="shared" si="395"/>
        <v>|||</v>
      </c>
      <c r="H10114" s="835">
        <f t="shared" si="396"/>
        <v>31</v>
      </c>
    </row>
    <row r="10115" spans="2:8">
      <c r="B10115" s="834" t="str">
        <f t="shared" si="395"/>
        <v>|||</v>
      </c>
      <c r="H10115" s="835">
        <f t="shared" si="396"/>
        <v>31</v>
      </c>
    </row>
    <row r="10116" spans="2:8">
      <c r="B10116" s="834" t="str">
        <f t="shared" si="395"/>
        <v>|||</v>
      </c>
      <c r="H10116" s="835">
        <f t="shared" si="396"/>
        <v>31</v>
      </c>
    </row>
    <row r="10117" spans="2:8">
      <c r="B10117" s="834" t="str">
        <f t="shared" si="395"/>
        <v>|||</v>
      </c>
      <c r="H10117" s="835">
        <f t="shared" si="396"/>
        <v>31</v>
      </c>
    </row>
    <row r="10118" spans="2:8">
      <c r="B10118" s="834" t="str">
        <f t="shared" si="395"/>
        <v>|||</v>
      </c>
      <c r="H10118" s="835">
        <f t="shared" si="396"/>
        <v>31</v>
      </c>
    </row>
    <row r="10119" spans="2:8">
      <c r="B10119" s="834" t="str">
        <f t="shared" si="395"/>
        <v>|||</v>
      </c>
      <c r="H10119" s="835">
        <f t="shared" si="396"/>
        <v>31</v>
      </c>
    </row>
    <row r="10120" spans="2:8">
      <c r="B10120" s="834" t="str">
        <f t="shared" si="395"/>
        <v>|||</v>
      </c>
      <c r="H10120" s="835">
        <f t="shared" si="396"/>
        <v>31</v>
      </c>
    </row>
    <row r="10121" spans="2:8">
      <c r="B10121" s="834" t="str">
        <f t="shared" si="395"/>
        <v>|||</v>
      </c>
      <c r="H10121" s="835">
        <f t="shared" si="396"/>
        <v>31</v>
      </c>
    </row>
    <row r="10122" spans="2:8">
      <c r="B10122" s="834" t="str">
        <f t="shared" si="395"/>
        <v>|||</v>
      </c>
      <c r="H10122" s="835">
        <f t="shared" si="396"/>
        <v>31</v>
      </c>
    </row>
    <row r="10123" spans="2:8">
      <c r="B10123" s="834" t="str">
        <f t="shared" si="395"/>
        <v>|||</v>
      </c>
      <c r="H10123" s="835">
        <f t="shared" si="396"/>
        <v>31</v>
      </c>
    </row>
    <row r="10124" spans="2:8">
      <c r="B10124" s="834" t="str">
        <f t="shared" si="395"/>
        <v>|||</v>
      </c>
      <c r="H10124" s="835">
        <f t="shared" si="396"/>
        <v>31</v>
      </c>
    </row>
    <row r="10125" spans="2:8">
      <c r="B10125" s="834" t="str">
        <f t="shared" si="395"/>
        <v>|||</v>
      </c>
      <c r="H10125" s="835">
        <f t="shared" si="396"/>
        <v>31</v>
      </c>
    </row>
    <row r="10126" spans="2:8">
      <c r="B10126" s="834" t="str">
        <f t="shared" si="395"/>
        <v>|||</v>
      </c>
      <c r="H10126" s="835">
        <f t="shared" si="396"/>
        <v>31</v>
      </c>
    </row>
    <row r="10127" spans="2:8">
      <c r="B10127" s="834" t="str">
        <f t="shared" si="395"/>
        <v>|||</v>
      </c>
      <c r="H10127" s="835">
        <f t="shared" si="396"/>
        <v>31</v>
      </c>
    </row>
    <row r="10128" spans="2:8">
      <c r="B10128" s="834" t="str">
        <f t="shared" si="395"/>
        <v>|||</v>
      </c>
      <c r="H10128" s="835">
        <f t="shared" si="396"/>
        <v>31</v>
      </c>
    </row>
    <row r="10129" spans="2:8">
      <c r="B10129" s="834" t="str">
        <f t="shared" ref="B10129:B10192" si="397">C10129&amp;"|"&amp;D10129&amp;"|"&amp;E10129&amp;"|"&amp;F10129</f>
        <v>|||</v>
      </c>
      <c r="H10129" s="835">
        <f t="shared" ref="H10129:H10192" si="398">EOMONTH(L10129,0)</f>
        <v>31</v>
      </c>
    </row>
    <row r="10130" spans="2:8">
      <c r="B10130" s="834" t="str">
        <f t="shared" si="397"/>
        <v>|||</v>
      </c>
      <c r="H10130" s="835">
        <f t="shared" si="398"/>
        <v>31</v>
      </c>
    </row>
    <row r="10131" spans="2:8">
      <c r="B10131" s="834" t="str">
        <f t="shared" si="397"/>
        <v>|||</v>
      </c>
      <c r="H10131" s="835">
        <f t="shared" si="398"/>
        <v>31</v>
      </c>
    </row>
    <row r="10132" spans="2:8">
      <c r="B10132" s="834" t="str">
        <f t="shared" si="397"/>
        <v>|||</v>
      </c>
      <c r="H10132" s="835">
        <f t="shared" si="398"/>
        <v>31</v>
      </c>
    </row>
    <row r="10133" spans="2:8">
      <c r="B10133" s="834" t="str">
        <f t="shared" si="397"/>
        <v>|||</v>
      </c>
      <c r="H10133" s="835">
        <f t="shared" si="398"/>
        <v>31</v>
      </c>
    </row>
    <row r="10134" spans="2:8">
      <c r="B10134" s="834" t="str">
        <f t="shared" si="397"/>
        <v>|||</v>
      </c>
      <c r="H10134" s="835">
        <f t="shared" si="398"/>
        <v>31</v>
      </c>
    </row>
    <row r="10135" spans="2:8">
      <c r="B10135" s="834" t="str">
        <f t="shared" si="397"/>
        <v>|||</v>
      </c>
      <c r="H10135" s="835">
        <f t="shared" si="398"/>
        <v>31</v>
      </c>
    </row>
    <row r="10136" spans="2:8">
      <c r="B10136" s="834" t="str">
        <f t="shared" si="397"/>
        <v>|||</v>
      </c>
      <c r="H10136" s="835">
        <f t="shared" si="398"/>
        <v>31</v>
      </c>
    </row>
    <row r="10137" spans="2:8">
      <c r="B10137" s="834" t="str">
        <f t="shared" si="397"/>
        <v>|||</v>
      </c>
      <c r="H10137" s="835">
        <f t="shared" si="398"/>
        <v>31</v>
      </c>
    </row>
    <row r="10138" spans="2:8">
      <c r="B10138" s="834" t="str">
        <f t="shared" si="397"/>
        <v>|||</v>
      </c>
      <c r="H10138" s="835">
        <f t="shared" si="398"/>
        <v>31</v>
      </c>
    </row>
    <row r="10139" spans="2:8">
      <c r="B10139" s="834" t="str">
        <f t="shared" si="397"/>
        <v>|||</v>
      </c>
      <c r="H10139" s="835">
        <f t="shared" si="398"/>
        <v>31</v>
      </c>
    </row>
    <row r="10140" spans="2:8">
      <c r="B10140" s="834" t="str">
        <f t="shared" si="397"/>
        <v>|||</v>
      </c>
      <c r="H10140" s="835">
        <f t="shared" si="398"/>
        <v>31</v>
      </c>
    </row>
    <row r="10141" spans="2:8">
      <c r="B10141" s="834" t="str">
        <f t="shared" si="397"/>
        <v>|||</v>
      </c>
      <c r="H10141" s="835">
        <f t="shared" si="398"/>
        <v>31</v>
      </c>
    </row>
    <row r="10142" spans="2:8">
      <c r="B10142" s="834" t="str">
        <f t="shared" si="397"/>
        <v>|||</v>
      </c>
      <c r="H10142" s="835">
        <f t="shared" si="398"/>
        <v>31</v>
      </c>
    </row>
    <row r="10143" spans="2:8">
      <c r="B10143" s="834" t="str">
        <f t="shared" si="397"/>
        <v>|||</v>
      </c>
      <c r="H10143" s="835">
        <f t="shared" si="398"/>
        <v>31</v>
      </c>
    </row>
    <row r="10144" spans="2:8">
      <c r="B10144" s="834" t="str">
        <f t="shared" si="397"/>
        <v>|||</v>
      </c>
      <c r="H10144" s="835">
        <f t="shared" si="398"/>
        <v>31</v>
      </c>
    </row>
    <row r="10145" spans="2:8">
      <c r="B10145" s="834" t="str">
        <f t="shared" si="397"/>
        <v>|||</v>
      </c>
      <c r="H10145" s="835">
        <f t="shared" si="398"/>
        <v>31</v>
      </c>
    </row>
    <row r="10146" spans="2:8">
      <c r="B10146" s="834" t="str">
        <f t="shared" si="397"/>
        <v>|||</v>
      </c>
      <c r="H10146" s="835">
        <f t="shared" si="398"/>
        <v>31</v>
      </c>
    </row>
    <row r="10147" spans="2:8">
      <c r="B10147" s="834" t="str">
        <f t="shared" si="397"/>
        <v>|||</v>
      </c>
      <c r="H10147" s="835">
        <f t="shared" si="398"/>
        <v>31</v>
      </c>
    </row>
    <row r="10148" spans="2:8">
      <c r="B10148" s="834" t="str">
        <f t="shared" si="397"/>
        <v>|||</v>
      </c>
      <c r="H10148" s="835">
        <f t="shared" si="398"/>
        <v>31</v>
      </c>
    </row>
    <row r="10149" spans="2:8">
      <c r="B10149" s="834" t="str">
        <f t="shared" si="397"/>
        <v>|||</v>
      </c>
      <c r="H10149" s="835">
        <f t="shared" si="398"/>
        <v>31</v>
      </c>
    </row>
    <row r="10150" spans="2:8">
      <c r="B10150" s="834" t="str">
        <f t="shared" si="397"/>
        <v>|||</v>
      </c>
      <c r="H10150" s="835">
        <f t="shared" si="398"/>
        <v>31</v>
      </c>
    </row>
    <row r="10151" spans="2:8">
      <c r="B10151" s="834" t="str">
        <f t="shared" si="397"/>
        <v>|||</v>
      </c>
      <c r="H10151" s="835">
        <f t="shared" si="398"/>
        <v>31</v>
      </c>
    </row>
    <row r="10152" spans="2:8">
      <c r="B10152" s="834" t="str">
        <f t="shared" si="397"/>
        <v>|||</v>
      </c>
      <c r="H10152" s="835">
        <f t="shared" si="398"/>
        <v>31</v>
      </c>
    </row>
    <row r="10153" spans="2:8">
      <c r="B10153" s="834" t="str">
        <f t="shared" si="397"/>
        <v>|||</v>
      </c>
      <c r="H10153" s="835">
        <f t="shared" si="398"/>
        <v>31</v>
      </c>
    </row>
    <row r="10154" spans="2:8">
      <c r="B10154" s="834" t="str">
        <f t="shared" si="397"/>
        <v>|||</v>
      </c>
      <c r="H10154" s="835">
        <f t="shared" si="398"/>
        <v>31</v>
      </c>
    </row>
    <row r="10155" spans="2:8">
      <c r="B10155" s="834" t="str">
        <f t="shared" si="397"/>
        <v>|||</v>
      </c>
      <c r="H10155" s="835">
        <f t="shared" si="398"/>
        <v>31</v>
      </c>
    </row>
    <row r="10156" spans="2:8">
      <c r="B10156" s="834" t="str">
        <f t="shared" si="397"/>
        <v>|||</v>
      </c>
      <c r="H10156" s="835">
        <f t="shared" si="398"/>
        <v>31</v>
      </c>
    </row>
    <row r="10157" spans="2:8">
      <c r="B10157" s="834" t="str">
        <f t="shared" si="397"/>
        <v>|||</v>
      </c>
      <c r="H10157" s="835">
        <f t="shared" si="398"/>
        <v>31</v>
      </c>
    </row>
    <row r="10158" spans="2:8">
      <c r="B10158" s="834" t="str">
        <f t="shared" si="397"/>
        <v>|||</v>
      </c>
      <c r="H10158" s="835">
        <f t="shared" si="398"/>
        <v>31</v>
      </c>
    </row>
    <row r="10159" spans="2:8">
      <c r="B10159" s="834" t="str">
        <f t="shared" si="397"/>
        <v>|||</v>
      </c>
      <c r="H10159" s="835">
        <f t="shared" si="398"/>
        <v>31</v>
      </c>
    </row>
    <row r="10160" spans="2:8">
      <c r="B10160" s="834" t="str">
        <f t="shared" si="397"/>
        <v>|||</v>
      </c>
      <c r="H10160" s="835">
        <f t="shared" si="398"/>
        <v>31</v>
      </c>
    </row>
    <row r="10161" spans="2:8">
      <c r="B10161" s="834" t="str">
        <f t="shared" si="397"/>
        <v>|||</v>
      </c>
      <c r="H10161" s="835">
        <f t="shared" si="398"/>
        <v>31</v>
      </c>
    </row>
    <row r="10162" spans="2:8">
      <c r="B10162" s="834" t="str">
        <f t="shared" si="397"/>
        <v>|||</v>
      </c>
      <c r="H10162" s="835">
        <f t="shared" si="398"/>
        <v>31</v>
      </c>
    </row>
    <row r="10163" spans="2:8">
      <c r="B10163" s="834" t="str">
        <f t="shared" si="397"/>
        <v>|||</v>
      </c>
      <c r="H10163" s="835">
        <f t="shared" si="398"/>
        <v>31</v>
      </c>
    </row>
    <row r="10164" spans="2:8">
      <c r="B10164" s="834" t="str">
        <f t="shared" si="397"/>
        <v>|||</v>
      </c>
      <c r="H10164" s="835">
        <f t="shared" si="398"/>
        <v>31</v>
      </c>
    </row>
    <row r="10165" spans="2:8">
      <c r="B10165" s="834" t="str">
        <f t="shared" si="397"/>
        <v>|||</v>
      </c>
      <c r="H10165" s="835">
        <f t="shared" si="398"/>
        <v>31</v>
      </c>
    </row>
    <row r="10166" spans="2:8">
      <c r="B10166" s="834" t="str">
        <f t="shared" si="397"/>
        <v>|||</v>
      </c>
      <c r="H10166" s="835">
        <f t="shared" si="398"/>
        <v>31</v>
      </c>
    </row>
    <row r="10167" spans="2:8">
      <c r="B10167" s="834" t="str">
        <f t="shared" si="397"/>
        <v>|||</v>
      </c>
      <c r="H10167" s="835">
        <f t="shared" si="398"/>
        <v>31</v>
      </c>
    </row>
    <row r="10168" spans="2:8">
      <c r="B10168" s="834" t="str">
        <f t="shared" si="397"/>
        <v>|||</v>
      </c>
      <c r="H10168" s="835">
        <f t="shared" si="398"/>
        <v>31</v>
      </c>
    </row>
    <row r="10169" spans="2:8">
      <c r="B10169" s="834" t="str">
        <f t="shared" si="397"/>
        <v>|||</v>
      </c>
      <c r="H10169" s="835">
        <f t="shared" si="398"/>
        <v>31</v>
      </c>
    </row>
    <row r="10170" spans="2:8">
      <c r="B10170" s="834" t="str">
        <f t="shared" si="397"/>
        <v>|||</v>
      </c>
      <c r="H10170" s="835">
        <f t="shared" si="398"/>
        <v>31</v>
      </c>
    </row>
    <row r="10171" spans="2:8">
      <c r="B10171" s="834" t="str">
        <f t="shared" si="397"/>
        <v>|||</v>
      </c>
      <c r="H10171" s="835">
        <f t="shared" si="398"/>
        <v>31</v>
      </c>
    </row>
    <row r="10172" spans="2:8">
      <c r="B10172" s="834" t="str">
        <f t="shared" si="397"/>
        <v>|||</v>
      </c>
      <c r="H10172" s="835">
        <f t="shared" si="398"/>
        <v>31</v>
      </c>
    </row>
    <row r="10173" spans="2:8">
      <c r="B10173" s="834" t="str">
        <f t="shared" si="397"/>
        <v>|||</v>
      </c>
      <c r="H10173" s="835">
        <f t="shared" si="398"/>
        <v>31</v>
      </c>
    </row>
    <row r="10174" spans="2:8">
      <c r="B10174" s="834" t="str">
        <f t="shared" si="397"/>
        <v>|||</v>
      </c>
      <c r="H10174" s="835">
        <f t="shared" si="398"/>
        <v>31</v>
      </c>
    </row>
    <row r="10175" spans="2:8">
      <c r="B10175" s="834" t="str">
        <f t="shared" si="397"/>
        <v>|||</v>
      </c>
      <c r="H10175" s="835">
        <f t="shared" si="398"/>
        <v>31</v>
      </c>
    </row>
    <row r="10176" spans="2:8">
      <c r="B10176" s="834" t="str">
        <f t="shared" si="397"/>
        <v>|||</v>
      </c>
      <c r="H10176" s="835">
        <f t="shared" si="398"/>
        <v>31</v>
      </c>
    </row>
    <row r="10177" spans="2:8">
      <c r="B10177" s="834" t="str">
        <f t="shared" si="397"/>
        <v>|||</v>
      </c>
      <c r="H10177" s="835">
        <f t="shared" si="398"/>
        <v>31</v>
      </c>
    </row>
    <row r="10178" spans="2:8">
      <c r="B10178" s="834" t="str">
        <f t="shared" si="397"/>
        <v>|||</v>
      </c>
      <c r="H10178" s="835">
        <f t="shared" si="398"/>
        <v>31</v>
      </c>
    </row>
    <row r="10179" spans="2:8">
      <c r="B10179" s="834" t="str">
        <f t="shared" si="397"/>
        <v>|||</v>
      </c>
      <c r="H10179" s="835">
        <f t="shared" si="398"/>
        <v>31</v>
      </c>
    </row>
    <row r="10180" spans="2:8">
      <c r="B10180" s="834" t="str">
        <f t="shared" si="397"/>
        <v>|||</v>
      </c>
      <c r="H10180" s="835">
        <f t="shared" si="398"/>
        <v>31</v>
      </c>
    </row>
    <row r="10181" spans="2:8">
      <c r="B10181" s="834" t="str">
        <f t="shared" si="397"/>
        <v>|||</v>
      </c>
      <c r="H10181" s="835">
        <f t="shared" si="398"/>
        <v>31</v>
      </c>
    </row>
    <row r="10182" spans="2:8">
      <c r="B10182" s="834" t="str">
        <f t="shared" si="397"/>
        <v>|||</v>
      </c>
      <c r="H10182" s="835">
        <f t="shared" si="398"/>
        <v>31</v>
      </c>
    </row>
    <row r="10183" spans="2:8">
      <c r="B10183" s="834" t="str">
        <f t="shared" si="397"/>
        <v>|||</v>
      </c>
      <c r="H10183" s="835">
        <f t="shared" si="398"/>
        <v>31</v>
      </c>
    </row>
    <row r="10184" spans="2:8">
      <c r="B10184" s="834" t="str">
        <f t="shared" si="397"/>
        <v>|||</v>
      </c>
      <c r="H10184" s="835">
        <f t="shared" si="398"/>
        <v>31</v>
      </c>
    </row>
    <row r="10185" spans="2:8">
      <c r="B10185" s="834" t="str">
        <f t="shared" si="397"/>
        <v>|||</v>
      </c>
      <c r="H10185" s="835">
        <f t="shared" si="398"/>
        <v>31</v>
      </c>
    </row>
    <row r="10186" spans="2:8">
      <c r="B10186" s="834" t="str">
        <f t="shared" si="397"/>
        <v>|||</v>
      </c>
      <c r="H10186" s="835">
        <f t="shared" si="398"/>
        <v>31</v>
      </c>
    </row>
    <row r="10187" spans="2:8">
      <c r="B10187" s="834" t="str">
        <f t="shared" si="397"/>
        <v>|||</v>
      </c>
      <c r="H10187" s="835">
        <f t="shared" si="398"/>
        <v>31</v>
      </c>
    </row>
    <row r="10188" spans="2:8">
      <c r="B10188" s="834" t="str">
        <f t="shared" si="397"/>
        <v>|||</v>
      </c>
      <c r="H10188" s="835">
        <f t="shared" si="398"/>
        <v>31</v>
      </c>
    </row>
    <row r="10189" spans="2:8">
      <c r="B10189" s="834" t="str">
        <f t="shared" si="397"/>
        <v>|||</v>
      </c>
      <c r="H10189" s="835">
        <f t="shared" si="398"/>
        <v>31</v>
      </c>
    </row>
    <row r="10190" spans="2:8">
      <c r="B10190" s="834" t="str">
        <f t="shared" si="397"/>
        <v>|||</v>
      </c>
      <c r="H10190" s="835">
        <f t="shared" si="398"/>
        <v>31</v>
      </c>
    </row>
    <row r="10191" spans="2:8">
      <c r="B10191" s="834" t="str">
        <f t="shared" si="397"/>
        <v>|||</v>
      </c>
      <c r="H10191" s="835">
        <f t="shared" si="398"/>
        <v>31</v>
      </c>
    </row>
    <row r="10192" spans="2:8">
      <c r="B10192" s="834" t="str">
        <f t="shared" si="397"/>
        <v>|||</v>
      </c>
      <c r="H10192" s="835">
        <f t="shared" si="398"/>
        <v>31</v>
      </c>
    </row>
    <row r="10193" spans="2:8">
      <c r="B10193" s="834" t="str">
        <f t="shared" ref="B10193:B10256" si="399">C10193&amp;"|"&amp;D10193&amp;"|"&amp;E10193&amp;"|"&amp;F10193</f>
        <v>|||</v>
      </c>
      <c r="H10193" s="835">
        <f t="shared" ref="H10193:H10256" si="400">EOMONTH(L10193,0)</f>
        <v>31</v>
      </c>
    </row>
    <row r="10194" spans="2:8">
      <c r="B10194" s="834" t="str">
        <f t="shared" si="399"/>
        <v>|||</v>
      </c>
      <c r="H10194" s="835">
        <f t="shared" si="400"/>
        <v>31</v>
      </c>
    </row>
    <row r="10195" spans="2:8">
      <c r="B10195" s="834" t="str">
        <f t="shared" si="399"/>
        <v>|||</v>
      </c>
      <c r="H10195" s="835">
        <f t="shared" si="400"/>
        <v>31</v>
      </c>
    </row>
    <row r="10196" spans="2:8">
      <c r="B10196" s="834" t="str">
        <f t="shared" si="399"/>
        <v>|||</v>
      </c>
      <c r="H10196" s="835">
        <f t="shared" si="400"/>
        <v>31</v>
      </c>
    </row>
    <row r="10197" spans="2:8">
      <c r="B10197" s="834" t="str">
        <f t="shared" si="399"/>
        <v>|||</v>
      </c>
      <c r="H10197" s="835">
        <f t="shared" si="400"/>
        <v>31</v>
      </c>
    </row>
    <row r="10198" spans="2:8">
      <c r="B10198" s="834" t="str">
        <f t="shared" si="399"/>
        <v>|||</v>
      </c>
      <c r="H10198" s="835">
        <f t="shared" si="400"/>
        <v>31</v>
      </c>
    </row>
    <row r="10199" spans="2:8">
      <c r="B10199" s="834" t="str">
        <f t="shared" si="399"/>
        <v>|||</v>
      </c>
      <c r="H10199" s="835">
        <f t="shared" si="400"/>
        <v>31</v>
      </c>
    </row>
    <row r="10200" spans="2:8">
      <c r="B10200" s="834" t="str">
        <f t="shared" si="399"/>
        <v>|||</v>
      </c>
      <c r="H10200" s="835">
        <f t="shared" si="400"/>
        <v>31</v>
      </c>
    </row>
    <row r="10201" spans="2:8">
      <c r="B10201" s="834" t="str">
        <f t="shared" si="399"/>
        <v>|||</v>
      </c>
      <c r="H10201" s="835">
        <f t="shared" si="400"/>
        <v>31</v>
      </c>
    </row>
    <row r="10202" spans="2:8">
      <c r="B10202" s="834" t="str">
        <f t="shared" si="399"/>
        <v>|||</v>
      </c>
      <c r="H10202" s="835">
        <f t="shared" si="400"/>
        <v>31</v>
      </c>
    </row>
    <row r="10203" spans="2:8">
      <c r="B10203" s="834" t="str">
        <f t="shared" si="399"/>
        <v>|||</v>
      </c>
      <c r="H10203" s="835">
        <f t="shared" si="400"/>
        <v>31</v>
      </c>
    </row>
    <row r="10204" spans="2:8">
      <c r="B10204" s="834" t="str">
        <f t="shared" si="399"/>
        <v>|||</v>
      </c>
      <c r="H10204" s="835">
        <f t="shared" si="400"/>
        <v>31</v>
      </c>
    </row>
    <row r="10205" spans="2:8">
      <c r="B10205" s="834" t="str">
        <f t="shared" si="399"/>
        <v>|||</v>
      </c>
      <c r="H10205" s="835">
        <f t="shared" si="400"/>
        <v>31</v>
      </c>
    </row>
    <row r="10206" spans="2:8">
      <c r="B10206" s="834" t="str">
        <f t="shared" si="399"/>
        <v>|||</v>
      </c>
      <c r="H10206" s="835">
        <f t="shared" si="400"/>
        <v>31</v>
      </c>
    </row>
    <row r="10207" spans="2:8">
      <c r="B10207" s="834" t="str">
        <f t="shared" si="399"/>
        <v>|||</v>
      </c>
      <c r="H10207" s="835">
        <f t="shared" si="400"/>
        <v>31</v>
      </c>
    </row>
    <row r="10208" spans="2:8">
      <c r="B10208" s="834" t="str">
        <f t="shared" si="399"/>
        <v>|||</v>
      </c>
      <c r="H10208" s="835">
        <f t="shared" si="400"/>
        <v>31</v>
      </c>
    </row>
    <row r="10209" spans="2:8">
      <c r="B10209" s="834" t="str">
        <f t="shared" si="399"/>
        <v>|||</v>
      </c>
      <c r="H10209" s="835">
        <f t="shared" si="400"/>
        <v>31</v>
      </c>
    </row>
    <row r="10210" spans="2:8">
      <c r="B10210" s="834" t="str">
        <f t="shared" si="399"/>
        <v>|||</v>
      </c>
      <c r="H10210" s="835">
        <f t="shared" si="400"/>
        <v>31</v>
      </c>
    </row>
    <row r="10211" spans="2:8">
      <c r="B10211" s="834" t="str">
        <f t="shared" si="399"/>
        <v>|||</v>
      </c>
      <c r="H10211" s="835">
        <f t="shared" si="400"/>
        <v>31</v>
      </c>
    </row>
    <row r="10212" spans="2:8">
      <c r="B10212" s="834" t="str">
        <f t="shared" si="399"/>
        <v>|||</v>
      </c>
      <c r="H10212" s="835">
        <f t="shared" si="400"/>
        <v>31</v>
      </c>
    </row>
    <row r="10213" spans="2:8">
      <c r="B10213" s="834" t="str">
        <f t="shared" si="399"/>
        <v>|||</v>
      </c>
      <c r="H10213" s="835">
        <f t="shared" si="400"/>
        <v>31</v>
      </c>
    </row>
    <row r="10214" spans="2:8">
      <c r="B10214" s="834" t="str">
        <f t="shared" si="399"/>
        <v>|||</v>
      </c>
      <c r="H10214" s="835">
        <f t="shared" si="400"/>
        <v>31</v>
      </c>
    </row>
    <row r="10215" spans="2:8">
      <c r="B10215" s="834" t="str">
        <f t="shared" si="399"/>
        <v>|||</v>
      </c>
      <c r="H10215" s="835">
        <f t="shared" si="400"/>
        <v>31</v>
      </c>
    </row>
    <row r="10216" spans="2:8">
      <c r="B10216" s="834" t="str">
        <f t="shared" si="399"/>
        <v>|||</v>
      </c>
      <c r="H10216" s="835">
        <f t="shared" si="400"/>
        <v>31</v>
      </c>
    </row>
    <row r="10217" spans="2:8">
      <c r="B10217" s="834" t="str">
        <f t="shared" si="399"/>
        <v>|||</v>
      </c>
      <c r="H10217" s="835">
        <f t="shared" si="400"/>
        <v>31</v>
      </c>
    </row>
    <row r="10218" spans="2:8">
      <c r="B10218" s="834" t="str">
        <f t="shared" si="399"/>
        <v>|||</v>
      </c>
      <c r="H10218" s="835">
        <f t="shared" si="400"/>
        <v>31</v>
      </c>
    </row>
    <row r="10219" spans="2:8">
      <c r="B10219" s="834" t="str">
        <f t="shared" si="399"/>
        <v>|||</v>
      </c>
      <c r="H10219" s="835">
        <f t="shared" si="400"/>
        <v>31</v>
      </c>
    </row>
    <row r="10220" spans="2:8">
      <c r="B10220" s="834" t="str">
        <f t="shared" si="399"/>
        <v>|||</v>
      </c>
      <c r="H10220" s="835">
        <f t="shared" si="400"/>
        <v>31</v>
      </c>
    </row>
    <row r="10221" spans="2:8">
      <c r="B10221" s="834" t="str">
        <f t="shared" si="399"/>
        <v>|||</v>
      </c>
      <c r="H10221" s="835">
        <f t="shared" si="400"/>
        <v>31</v>
      </c>
    </row>
    <row r="10222" spans="2:8">
      <c r="B10222" s="834" t="str">
        <f t="shared" si="399"/>
        <v>|||</v>
      </c>
      <c r="H10222" s="835">
        <f t="shared" si="400"/>
        <v>31</v>
      </c>
    </row>
    <row r="10223" spans="2:8">
      <c r="B10223" s="834" t="str">
        <f t="shared" si="399"/>
        <v>|||</v>
      </c>
      <c r="H10223" s="835">
        <f t="shared" si="400"/>
        <v>31</v>
      </c>
    </row>
    <row r="10224" spans="2:8">
      <c r="B10224" s="834" t="str">
        <f t="shared" si="399"/>
        <v>|||</v>
      </c>
      <c r="H10224" s="835">
        <f t="shared" si="400"/>
        <v>31</v>
      </c>
    </row>
    <row r="10225" spans="2:8">
      <c r="B10225" s="834" t="str">
        <f t="shared" si="399"/>
        <v>|||</v>
      </c>
      <c r="H10225" s="835">
        <f t="shared" si="400"/>
        <v>31</v>
      </c>
    </row>
    <row r="10226" spans="2:8">
      <c r="B10226" s="834" t="str">
        <f t="shared" si="399"/>
        <v>|||</v>
      </c>
      <c r="H10226" s="835">
        <f t="shared" si="400"/>
        <v>31</v>
      </c>
    </row>
    <row r="10227" spans="2:8">
      <c r="B10227" s="834" t="str">
        <f t="shared" si="399"/>
        <v>|||</v>
      </c>
      <c r="H10227" s="835">
        <f t="shared" si="400"/>
        <v>31</v>
      </c>
    </row>
    <row r="10228" spans="2:8">
      <c r="B10228" s="834" t="str">
        <f t="shared" si="399"/>
        <v>|||</v>
      </c>
      <c r="H10228" s="835">
        <f t="shared" si="400"/>
        <v>31</v>
      </c>
    </row>
    <row r="10229" spans="2:8">
      <c r="B10229" s="834" t="str">
        <f t="shared" si="399"/>
        <v>|||</v>
      </c>
      <c r="H10229" s="835">
        <f t="shared" si="400"/>
        <v>31</v>
      </c>
    </row>
    <row r="10230" spans="2:8">
      <c r="B10230" s="834" t="str">
        <f t="shared" si="399"/>
        <v>|||</v>
      </c>
      <c r="H10230" s="835">
        <f t="shared" si="400"/>
        <v>31</v>
      </c>
    </row>
    <row r="10231" spans="2:8">
      <c r="B10231" s="834" t="str">
        <f t="shared" si="399"/>
        <v>|||</v>
      </c>
      <c r="H10231" s="835">
        <f t="shared" si="400"/>
        <v>31</v>
      </c>
    </row>
    <row r="10232" spans="2:8">
      <c r="B10232" s="834" t="str">
        <f t="shared" si="399"/>
        <v>|||</v>
      </c>
      <c r="H10232" s="835">
        <f t="shared" si="400"/>
        <v>31</v>
      </c>
    </row>
    <row r="10233" spans="2:8">
      <c r="B10233" s="834" t="str">
        <f t="shared" si="399"/>
        <v>|||</v>
      </c>
      <c r="H10233" s="835">
        <f t="shared" si="400"/>
        <v>31</v>
      </c>
    </row>
    <row r="10234" spans="2:8">
      <c r="B10234" s="834" t="str">
        <f t="shared" si="399"/>
        <v>|||</v>
      </c>
      <c r="H10234" s="835">
        <f t="shared" si="400"/>
        <v>31</v>
      </c>
    </row>
    <row r="10235" spans="2:8">
      <c r="B10235" s="834" t="str">
        <f t="shared" si="399"/>
        <v>|||</v>
      </c>
      <c r="H10235" s="835">
        <f t="shared" si="400"/>
        <v>31</v>
      </c>
    </row>
    <row r="10236" spans="2:8">
      <c r="B10236" s="834" t="str">
        <f t="shared" si="399"/>
        <v>|||</v>
      </c>
      <c r="H10236" s="835">
        <f t="shared" si="400"/>
        <v>31</v>
      </c>
    </row>
    <row r="10237" spans="2:8">
      <c r="B10237" s="834" t="str">
        <f t="shared" si="399"/>
        <v>|||</v>
      </c>
      <c r="H10237" s="835">
        <f t="shared" si="400"/>
        <v>31</v>
      </c>
    </row>
    <row r="10238" spans="2:8">
      <c r="B10238" s="834" t="str">
        <f t="shared" si="399"/>
        <v>|||</v>
      </c>
      <c r="H10238" s="835">
        <f t="shared" si="400"/>
        <v>31</v>
      </c>
    </row>
    <row r="10239" spans="2:8">
      <c r="B10239" s="834" t="str">
        <f t="shared" si="399"/>
        <v>|||</v>
      </c>
      <c r="H10239" s="835">
        <f t="shared" si="400"/>
        <v>31</v>
      </c>
    </row>
    <row r="10240" spans="2:8">
      <c r="B10240" s="834" t="str">
        <f t="shared" si="399"/>
        <v>|||</v>
      </c>
      <c r="H10240" s="835">
        <f t="shared" si="400"/>
        <v>31</v>
      </c>
    </row>
    <row r="10241" spans="2:8">
      <c r="B10241" s="834" t="str">
        <f t="shared" si="399"/>
        <v>|||</v>
      </c>
      <c r="H10241" s="835">
        <f t="shared" si="400"/>
        <v>31</v>
      </c>
    </row>
    <row r="10242" spans="2:8">
      <c r="B10242" s="834" t="str">
        <f t="shared" si="399"/>
        <v>|||</v>
      </c>
      <c r="H10242" s="835">
        <f t="shared" si="400"/>
        <v>31</v>
      </c>
    </row>
    <row r="10243" spans="2:8">
      <c r="B10243" s="834" t="str">
        <f t="shared" si="399"/>
        <v>|||</v>
      </c>
      <c r="H10243" s="835">
        <f t="shared" si="400"/>
        <v>31</v>
      </c>
    </row>
    <row r="10244" spans="2:8">
      <c r="B10244" s="834" t="str">
        <f t="shared" si="399"/>
        <v>|||</v>
      </c>
      <c r="H10244" s="835">
        <f t="shared" si="400"/>
        <v>31</v>
      </c>
    </row>
    <row r="10245" spans="2:8">
      <c r="B10245" s="834" t="str">
        <f t="shared" si="399"/>
        <v>|||</v>
      </c>
      <c r="H10245" s="835">
        <f t="shared" si="400"/>
        <v>31</v>
      </c>
    </row>
    <row r="10246" spans="2:8">
      <c r="B10246" s="834" t="str">
        <f t="shared" si="399"/>
        <v>|||</v>
      </c>
      <c r="H10246" s="835">
        <f t="shared" si="400"/>
        <v>31</v>
      </c>
    </row>
    <row r="10247" spans="2:8">
      <c r="B10247" s="834" t="str">
        <f t="shared" si="399"/>
        <v>|||</v>
      </c>
      <c r="H10247" s="835">
        <f t="shared" si="400"/>
        <v>31</v>
      </c>
    </row>
    <row r="10248" spans="2:8">
      <c r="B10248" s="834" t="str">
        <f t="shared" si="399"/>
        <v>|||</v>
      </c>
      <c r="H10248" s="835">
        <f t="shared" si="400"/>
        <v>31</v>
      </c>
    </row>
    <row r="10249" spans="2:8">
      <c r="B10249" s="834" t="str">
        <f t="shared" si="399"/>
        <v>|||</v>
      </c>
      <c r="H10249" s="835">
        <f t="shared" si="400"/>
        <v>31</v>
      </c>
    </row>
    <row r="10250" spans="2:8">
      <c r="B10250" s="834" t="str">
        <f t="shared" si="399"/>
        <v>|||</v>
      </c>
      <c r="H10250" s="835">
        <f t="shared" si="400"/>
        <v>31</v>
      </c>
    </row>
    <row r="10251" spans="2:8">
      <c r="B10251" s="834" t="str">
        <f t="shared" si="399"/>
        <v>|||</v>
      </c>
      <c r="H10251" s="835">
        <f t="shared" si="400"/>
        <v>31</v>
      </c>
    </row>
    <row r="10252" spans="2:8">
      <c r="B10252" s="834" t="str">
        <f t="shared" si="399"/>
        <v>|||</v>
      </c>
      <c r="H10252" s="835">
        <f t="shared" si="400"/>
        <v>31</v>
      </c>
    </row>
    <row r="10253" spans="2:8">
      <c r="B10253" s="834" t="str">
        <f t="shared" si="399"/>
        <v>|||</v>
      </c>
      <c r="H10253" s="835">
        <f t="shared" si="400"/>
        <v>31</v>
      </c>
    </row>
    <row r="10254" spans="2:8">
      <c r="B10254" s="834" t="str">
        <f t="shared" si="399"/>
        <v>|||</v>
      </c>
      <c r="H10254" s="835">
        <f t="shared" si="400"/>
        <v>31</v>
      </c>
    </row>
    <row r="10255" spans="2:8">
      <c r="B10255" s="834" t="str">
        <f t="shared" si="399"/>
        <v>|||</v>
      </c>
      <c r="H10255" s="835">
        <f t="shared" si="400"/>
        <v>31</v>
      </c>
    </row>
    <row r="10256" spans="2:8">
      <c r="B10256" s="834" t="str">
        <f t="shared" si="399"/>
        <v>|||</v>
      </c>
      <c r="H10256" s="835">
        <f t="shared" si="400"/>
        <v>31</v>
      </c>
    </row>
    <row r="10257" spans="2:8">
      <c r="B10257" s="834" t="str">
        <f t="shared" ref="B10257:B10320" si="401">C10257&amp;"|"&amp;D10257&amp;"|"&amp;E10257&amp;"|"&amp;F10257</f>
        <v>|||</v>
      </c>
      <c r="H10257" s="835">
        <f t="shared" ref="H10257:H10320" si="402">EOMONTH(L10257,0)</f>
        <v>31</v>
      </c>
    </row>
    <row r="10258" spans="2:8">
      <c r="B10258" s="834" t="str">
        <f t="shared" si="401"/>
        <v>|||</v>
      </c>
      <c r="H10258" s="835">
        <f t="shared" si="402"/>
        <v>31</v>
      </c>
    </row>
    <row r="10259" spans="2:8">
      <c r="B10259" s="834" t="str">
        <f t="shared" si="401"/>
        <v>|||</v>
      </c>
      <c r="H10259" s="835">
        <f t="shared" si="402"/>
        <v>31</v>
      </c>
    </row>
    <row r="10260" spans="2:8">
      <c r="B10260" s="834" t="str">
        <f t="shared" si="401"/>
        <v>|||</v>
      </c>
      <c r="H10260" s="835">
        <f t="shared" si="402"/>
        <v>31</v>
      </c>
    </row>
    <row r="10261" spans="2:8">
      <c r="B10261" s="834" t="str">
        <f t="shared" si="401"/>
        <v>|||</v>
      </c>
      <c r="H10261" s="835">
        <f t="shared" si="402"/>
        <v>31</v>
      </c>
    </row>
    <row r="10262" spans="2:8">
      <c r="B10262" s="834" t="str">
        <f t="shared" si="401"/>
        <v>|||</v>
      </c>
      <c r="H10262" s="835">
        <f t="shared" si="402"/>
        <v>31</v>
      </c>
    </row>
    <row r="10263" spans="2:8">
      <c r="B10263" s="834" t="str">
        <f t="shared" si="401"/>
        <v>|||</v>
      </c>
      <c r="H10263" s="835">
        <f t="shared" si="402"/>
        <v>31</v>
      </c>
    </row>
    <row r="10264" spans="2:8">
      <c r="B10264" s="834" t="str">
        <f t="shared" si="401"/>
        <v>|||</v>
      </c>
      <c r="H10264" s="835">
        <f t="shared" si="402"/>
        <v>31</v>
      </c>
    </row>
    <row r="10265" spans="2:8">
      <c r="B10265" s="834" t="str">
        <f t="shared" si="401"/>
        <v>|||</v>
      </c>
      <c r="H10265" s="835">
        <f t="shared" si="402"/>
        <v>31</v>
      </c>
    </row>
    <row r="10266" spans="2:8">
      <c r="B10266" s="834" t="str">
        <f t="shared" si="401"/>
        <v>|||</v>
      </c>
      <c r="H10266" s="835">
        <f t="shared" si="402"/>
        <v>31</v>
      </c>
    </row>
    <row r="10267" spans="2:8">
      <c r="B10267" s="834" t="str">
        <f t="shared" si="401"/>
        <v>|||</v>
      </c>
      <c r="H10267" s="835">
        <f t="shared" si="402"/>
        <v>31</v>
      </c>
    </row>
    <row r="10268" spans="2:8">
      <c r="B10268" s="834" t="str">
        <f t="shared" si="401"/>
        <v>|||</v>
      </c>
      <c r="H10268" s="835">
        <f t="shared" si="402"/>
        <v>31</v>
      </c>
    </row>
    <row r="10269" spans="2:8">
      <c r="B10269" s="834" t="str">
        <f t="shared" si="401"/>
        <v>|||</v>
      </c>
      <c r="H10269" s="835">
        <f t="shared" si="402"/>
        <v>31</v>
      </c>
    </row>
    <row r="10270" spans="2:8">
      <c r="B10270" s="834" t="str">
        <f t="shared" si="401"/>
        <v>|||</v>
      </c>
      <c r="H10270" s="835">
        <f t="shared" si="402"/>
        <v>31</v>
      </c>
    </row>
    <row r="10271" spans="2:8">
      <c r="B10271" s="834" t="str">
        <f t="shared" si="401"/>
        <v>|||</v>
      </c>
      <c r="H10271" s="835">
        <f t="shared" si="402"/>
        <v>31</v>
      </c>
    </row>
    <row r="10272" spans="2:8">
      <c r="B10272" s="834" t="str">
        <f t="shared" si="401"/>
        <v>|||</v>
      </c>
      <c r="H10272" s="835">
        <f t="shared" si="402"/>
        <v>31</v>
      </c>
    </row>
    <row r="10273" spans="2:8">
      <c r="B10273" s="834" t="str">
        <f t="shared" si="401"/>
        <v>|||</v>
      </c>
      <c r="H10273" s="835">
        <f t="shared" si="402"/>
        <v>31</v>
      </c>
    </row>
    <row r="10274" spans="2:8">
      <c r="B10274" s="834" t="str">
        <f t="shared" si="401"/>
        <v>|||</v>
      </c>
      <c r="H10274" s="835">
        <f t="shared" si="402"/>
        <v>31</v>
      </c>
    </row>
    <row r="10275" spans="2:8">
      <c r="B10275" s="834" t="str">
        <f t="shared" si="401"/>
        <v>|||</v>
      </c>
      <c r="H10275" s="835">
        <f t="shared" si="402"/>
        <v>31</v>
      </c>
    </row>
    <row r="10276" spans="2:8">
      <c r="B10276" s="834" t="str">
        <f t="shared" si="401"/>
        <v>|||</v>
      </c>
      <c r="H10276" s="835">
        <f t="shared" si="402"/>
        <v>31</v>
      </c>
    </row>
    <row r="10277" spans="2:8">
      <c r="B10277" s="834" t="str">
        <f t="shared" si="401"/>
        <v>|||</v>
      </c>
      <c r="H10277" s="835">
        <f t="shared" si="402"/>
        <v>31</v>
      </c>
    </row>
    <row r="10278" spans="2:8">
      <c r="B10278" s="834" t="str">
        <f t="shared" si="401"/>
        <v>|||</v>
      </c>
      <c r="H10278" s="835">
        <f t="shared" si="402"/>
        <v>31</v>
      </c>
    </row>
    <row r="10279" spans="2:8">
      <c r="B10279" s="834" t="str">
        <f t="shared" si="401"/>
        <v>|||</v>
      </c>
      <c r="H10279" s="835">
        <f t="shared" si="402"/>
        <v>31</v>
      </c>
    </row>
    <row r="10280" spans="2:8">
      <c r="B10280" s="834" t="str">
        <f t="shared" si="401"/>
        <v>|||</v>
      </c>
      <c r="H10280" s="835">
        <f t="shared" si="402"/>
        <v>31</v>
      </c>
    </row>
    <row r="10281" spans="2:8">
      <c r="B10281" s="834" t="str">
        <f t="shared" si="401"/>
        <v>|||</v>
      </c>
      <c r="H10281" s="835">
        <f t="shared" si="402"/>
        <v>31</v>
      </c>
    </row>
    <row r="10282" spans="2:8">
      <c r="B10282" s="834" t="str">
        <f t="shared" si="401"/>
        <v>|||</v>
      </c>
      <c r="H10282" s="835">
        <f t="shared" si="402"/>
        <v>31</v>
      </c>
    </row>
    <row r="10283" spans="2:8">
      <c r="B10283" s="834" t="str">
        <f t="shared" si="401"/>
        <v>|||</v>
      </c>
      <c r="H10283" s="835">
        <f t="shared" si="402"/>
        <v>31</v>
      </c>
    </row>
    <row r="10284" spans="2:8">
      <c r="B10284" s="834" t="str">
        <f t="shared" si="401"/>
        <v>|||</v>
      </c>
      <c r="H10284" s="835">
        <f t="shared" si="402"/>
        <v>31</v>
      </c>
    </row>
    <row r="10285" spans="2:8">
      <c r="B10285" s="834" t="str">
        <f t="shared" si="401"/>
        <v>|||</v>
      </c>
      <c r="H10285" s="835">
        <f t="shared" si="402"/>
        <v>31</v>
      </c>
    </row>
    <row r="10286" spans="2:8">
      <c r="B10286" s="834" t="str">
        <f t="shared" si="401"/>
        <v>|||</v>
      </c>
      <c r="H10286" s="835">
        <f t="shared" si="402"/>
        <v>31</v>
      </c>
    </row>
    <row r="10287" spans="2:8">
      <c r="B10287" s="834" t="str">
        <f t="shared" si="401"/>
        <v>|||</v>
      </c>
      <c r="H10287" s="835">
        <f t="shared" si="402"/>
        <v>31</v>
      </c>
    </row>
    <row r="10288" spans="2:8">
      <c r="B10288" s="834" t="str">
        <f t="shared" si="401"/>
        <v>|||</v>
      </c>
      <c r="H10288" s="835">
        <f t="shared" si="402"/>
        <v>31</v>
      </c>
    </row>
    <row r="10289" spans="2:8">
      <c r="B10289" s="834" t="str">
        <f t="shared" si="401"/>
        <v>|||</v>
      </c>
      <c r="H10289" s="835">
        <f t="shared" si="402"/>
        <v>31</v>
      </c>
    </row>
    <row r="10290" spans="2:8">
      <c r="B10290" s="834" t="str">
        <f t="shared" si="401"/>
        <v>|||</v>
      </c>
      <c r="H10290" s="835">
        <f t="shared" si="402"/>
        <v>31</v>
      </c>
    </row>
    <row r="10291" spans="2:8">
      <c r="B10291" s="834" t="str">
        <f t="shared" si="401"/>
        <v>|||</v>
      </c>
      <c r="H10291" s="835">
        <f t="shared" si="402"/>
        <v>31</v>
      </c>
    </row>
    <row r="10292" spans="2:8">
      <c r="B10292" s="834" t="str">
        <f t="shared" si="401"/>
        <v>|||</v>
      </c>
      <c r="H10292" s="835">
        <f t="shared" si="402"/>
        <v>31</v>
      </c>
    </row>
    <row r="10293" spans="2:8">
      <c r="B10293" s="834" t="str">
        <f t="shared" si="401"/>
        <v>|||</v>
      </c>
      <c r="H10293" s="835">
        <f t="shared" si="402"/>
        <v>31</v>
      </c>
    </row>
    <row r="10294" spans="2:8">
      <c r="B10294" s="834" t="str">
        <f t="shared" si="401"/>
        <v>|||</v>
      </c>
      <c r="H10294" s="835">
        <f t="shared" si="402"/>
        <v>31</v>
      </c>
    </row>
    <row r="10295" spans="2:8">
      <c r="B10295" s="834" t="str">
        <f t="shared" si="401"/>
        <v>|||</v>
      </c>
      <c r="H10295" s="835">
        <f t="shared" si="402"/>
        <v>31</v>
      </c>
    </row>
    <row r="10296" spans="2:8">
      <c r="B10296" s="834" t="str">
        <f t="shared" si="401"/>
        <v>|||</v>
      </c>
      <c r="H10296" s="835">
        <f t="shared" si="402"/>
        <v>31</v>
      </c>
    </row>
    <row r="10297" spans="2:8">
      <c r="B10297" s="834" t="str">
        <f t="shared" si="401"/>
        <v>|||</v>
      </c>
      <c r="H10297" s="835">
        <f t="shared" si="402"/>
        <v>31</v>
      </c>
    </row>
    <row r="10298" spans="2:8">
      <c r="B10298" s="834" t="str">
        <f t="shared" si="401"/>
        <v>|||</v>
      </c>
      <c r="H10298" s="835">
        <f t="shared" si="402"/>
        <v>31</v>
      </c>
    </row>
    <row r="10299" spans="2:8">
      <c r="B10299" s="834" t="str">
        <f t="shared" si="401"/>
        <v>|||</v>
      </c>
      <c r="H10299" s="835">
        <f t="shared" si="402"/>
        <v>31</v>
      </c>
    </row>
    <row r="10300" spans="2:8">
      <c r="B10300" s="834" t="str">
        <f t="shared" si="401"/>
        <v>|||</v>
      </c>
      <c r="H10300" s="835">
        <f t="shared" si="402"/>
        <v>31</v>
      </c>
    </row>
    <row r="10301" spans="2:8">
      <c r="B10301" s="834" t="str">
        <f t="shared" si="401"/>
        <v>|||</v>
      </c>
      <c r="H10301" s="835">
        <f t="shared" si="402"/>
        <v>31</v>
      </c>
    </row>
    <row r="10302" spans="2:8">
      <c r="B10302" s="834" t="str">
        <f t="shared" si="401"/>
        <v>|||</v>
      </c>
      <c r="H10302" s="835">
        <f t="shared" si="402"/>
        <v>31</v>
      </c>
    </row>
    <row r="10303" spans="2:8">
      <c r="B10303" s="834" t="str">
        <f t="shared" si="401"/>
        <v>|||</v>
      </c>
      <c r="H10303" s="835">
        <f t="shared" si="402"/>
        <v>31</v>
      </c>
    </row>
    <row r="10304" spans="2:8">
      <c r="B10304" s="834" t="str">
        <f t="shared" si="401"/>
        <v>|||</v>
      </c>
      <c r="H10304" s="835">
        <f t="shared" si="402"/>
        <v>31</v>
      </c>
    </row>
    <row r="10305" spans="2:8">
      <c r="B10305" s="834" t="str">
        <f t="shared" si="401"/>
        <v>|||</v>
      </c>
      <c r="H10305" s="835">
        <f t="shared" si="402"/>
        <v>31</v>
      </c>
    </row>
    <row r="10306" spans="2:8">
      <c r="B10306" s="834" t="str">
        <f t="shared" si="401"/>
        <v>|||</v>
      </c>
      <c r="H10306" s="835">
        <f t="shared" si="402"/>
        <v>31</v>
      </c>
    </row>
    <row r="10307" spans="2:8">
      <c r="B10307" s="834" t="str">
        <f t="shared" si="401"/>
        <v>|||</v>
      </c>
      <c r="H10307" s="835">
        <f t="shared" si="402"/>
        <v>31</v>
      </c>
    </row>
    <row r="10308" spans="2:8">
      <c r="B10308" s="834" t="str">
        <f t="shared" si="401"/>
        <v>|||</v>
      </c>
      <c r="H10308" s="835">
        <f t="shared" si="402"/>
        <v>31</v>
      </c>
    </row>
    <row r="10309" spans="2:8">
      <c r="B10309" s="834" t="str">
        <f t="shared" si="401"/>
        <v>|||</v>
      </c>
      <c r="H10309" s="835">
        <f t="shared" si="402"/>
        <v>31</v>
      </c>
    </row>
    <row r="10310" spans="2:8">
      <c r="B10310" s="834" t="str">
        <f t="shared" si="401"/>
        <v>|||</v>
      </c>
      <c r="H10310" s="835">
        <f t="shared" si="402"/>
        <v>31</v>
      </c>
    </row>
    <row r="10311" spans="2:8">
      <c r="B10311" s="834" t="str">
        <f t="shared" si="401"/>
        <v>|||</v>
      </c>
      <c r="H10311" s="835">
        <f t="shared" si="402"/>
        <v>31</v>
      </c>
    </row>
    <row r="10312" spans="2:8">
      <c r="B10312" s="834" t="str">
        <f t="shared" si="401"/>
        <v>|||</v>
      </c>
      <c r="H10312" s="835">
        <f t="shared" si="402"/>
        <v>31</v>
      </c>
    </row>
    <row r="10313" spans="2:8">
      <c r="B10313" s="834" t="str">
        <f t="shared" si="401"/>
        <v>|||</v>
      </c>
      <c r="H10313" s="835">
        <f t="shared" si="402"/>
        <v>31</v>
      </c>
    </row>
    <row r="10314" spans="2:8">
      <c r="B10314" s="834" t="str">
        <f t="shared" si="401"/>
        <v>|||</v>
      </c>
      <c r="H10314" s="835">
        <f t="shared" si="402"/>
        <v>31</v>
      </c>
    </row>
    <row r="10315" spans="2:8">
      <c r="B10315" s="834" t="str">
        <f t="shared" si="401"/>
        <v>|||</v>
      </c>
      <c r="H10315" s="835">
        <f t="shared" si="402"/>
        <v>31</v>
      </c>
    </row>
    <row r="10316" spans="2:8">
      <c r="B10316" s="834" t="str">
        <f t="shared" si="401"/>
        <v>|||</v>
      </c>
      <c r="H10316" s="835">
        <f t="shared" si="402"/>
        <v>31</v>
      </c>
    </row>
    <row r="10317" spans="2:8">
      <c r="B10317" s="834" t="str">
        <f t="shared" si="401"/>
        <v>|||</v>
      </c>
      <c r="H10317" s="835">
        <f t="shared" si="402"/>
        <v>31</v>
      </c>
    </row>
    <row r="10318" spans="2:8">
      <c r="B10318" s="834" t="str">
        <f t="shared" si="401"/>
        <v>|||</v>
      </c>
      <c r="H10318" s="835">
        <f t="shared" si="402"/>
        <v>31</v>
      </c>
    </row>
    <row r="10319" spans="2:8">
      <c r="B10319" s="834" t="str">
        <f t="shared" si="401"/>
        <v>|||</v>
      </c>
      <c r="H10319" s="835">
        <f t="shared" si="402"/>
        <v>31</v>
      </c>
    </row>
    <row r="10320" spans="2:8">
      <c r="B10320" s="834" t="str">
        <f t="shared" si="401"/>
        <v>|||</v>
      </c>
      <c r="H10320" s="835">
        <f t="shared" si="402"/>
        <v>31</v>
      </c>
    </row>
    <row r="10321" spans="2:8">
      <c r="B10321" s="834" t="str">
        <f t="shared" ref="B10321:B10384" si="403">C10321&amp;"|"&amp;D10321&amp;"|"&amp;E10321&amp;"|"&amp;F10321</f>
        <v>|||</v>
      </c>
      <c r="H10321" s="835">
        <f t="shared" ref="H10321:H10384" si="404">EOMONTH(L10321,0)</f>
        <v>31</v>
      </c>
    </row>
    <row r="10322" spans="2:8">
      <c r="B10322" s="834" t="str">
        <f t="shared" si="403"/>
        <v>|||</v>
      </c>
      <c r="H10322" s="835">
        <f t="shared" si="404"/>
        <v>31</v>
      </c>
    </row>
    <row r="10323" spans="2:8">
      <c r="B10323" s="834" t="str">
        <f t="shared" si="403"/>
        <v>|||</v>
      </c>
      <c r="H10323" s="835">
        <f t="shared" si="404"/>
        <v>31</v>
      </c>
    </row>
    <row r="10324" spans="2:8">
      <c r="B10324" s="834" t="str">
        <f t="shared" si="403"/>
        <v>|||</v>
      </c>
      <c r="H10324" s="835">
        <f t="shared" si="404"/>
        <v>31</v>
      </c>
    </row>
    <row r="10325" spans="2:8">
      <c r="B10325" s="834" t="str">
        <f t="shared" si="403"/>
        <v>|||</v>
      </c>
      <c r="H10325" s="835">
        <f t="shared" si="404"/>
        <v>31</v>
      </c>
    </row>
    <row r="10326" spans="2:8">
      <c r="B10326" s="834" t="str">
        <f t="shared" si="403"/>
        <v>|||</v>
      </c>
      <c r="H10326" s="835">
        <f t="shared" si="404"/>
        <v>31</v>
      </c>
    </row>
    <row r="10327" spans="2:8">
      <c r="B10327" s="834" t="str">
        <f t="shared" si="403"/>
        <v>|||</v>
      </c>
      <c r="H10327" s="835">
        <f t="shared" si="404"/>
        <v>31</v>
      </c>
    </row>
    <row r="10328" spans="2:8">
      <c r="B10328" s="834" t="str">
        <f t="shared" si="403"/>
        <v>|||</v>
      </c>
      <c r="H10328" s="835">
        <f t="shared" si="404"/>
        <v>31</v>
      </c>
    </row>
    <row r="10329" spans="2:8">
      <c r="B10329" s="834" t="str">
        <f t="shared" si="403"/>
        <v>|||</v>
      </c>
      <c r="H10329" s="835">
        <f t="shared" si="404"/>
        <v>31</v>
      </c>
    </row>
    <row r="10330" spans="2:8">
      <c r="B10330" s="834" t="str">
        <f t="shared" si="403"/>
        <v>|||</v>
      </c>
      <c r="H10330" s="835">
        <f t="shared" si="404"/>
        <v>31</v>
      </c>
    </row>
    <row r="10331" spans="2:8">
      <c r="B10331" s="834" t="str">
        <f t="shared" si="403"/>
        <v>|||</v>
      </c>
      <c r="H10331" s="835">
        <f t="shared" si="404"/>
        <v>31</v>
      </c>
    </row>
    <row r="10332" spans="2:8">
      <c r="B10332" s="834" t="str">
        <f t="shared" si="403"/>
        <v>|||</v>
      </c>
      <c r="H10332" s="835">
        <f t="shared" si="404"/>
        <v>31</v>
      </c>
    </row>
    <row r="10333" spans="2:8">
      <c r="B10333" s="834" t="str">
        <f t="shared" si="403"/>
        <v>|||</v>
      </c>
      <c r="H10333" s="835">
        <f t="shared" si="404"/>
        <v>31</v>
      </c>
    </row>
    <row r="10334" spans="2:8">
      <c r="B10334" s="834" t="str">
        <f t="shared" si="403"/>
        <v>|||</v>
      </c>
      <c r="H10334" s="835">
        <f t="shared" si="404"/>
        <v>31</v>
      </c>
    </row>
    <row r="10335" spans="2:8">
      <c r="B10335" s="834" t="str">
        <f t="shared" si="403"/>
        <v>|||</v>
      </c>
      <c r="H10335" s="835">
        <f t="shared" si="404"/>
        <v>31</v>
      </c>
    </row>
    <row r="10336" spans="2:8">
      <c r="B10336" s="834" t="str">
        <f t="shared" si="403"/>
        <v>|||</v>
      </c>
      <c r="H10336" s="835">
        <f t="shared" si="404"/>
        <v>31</v>
      </c>
    </row>
    <row r="10337" spans="2:8">
      <c r="B10337" s="834" t="str">
        <f t="shared" si="403"/>
        <v>|||</v>
      </c>
      <c r="H10337" s="835">
        <f t="shared" si="404"/>
        <v>31</v>
      </c>
    </row>
    <row r="10338" spans="2:8">
      <c r="B10338" s="834" t="str">
        <f t="shared" si="403"/>
        <v>|||</v>
      </c>
      <c r="H10338" s="835">
        <f t="shared" si="404"/>
        <v>31</v>
      </c>
    </row>
    <row r="10339" spans="2:8">
      <c r="B10339" s="834" t="str">
        <f t="shared" si="403"/>
        <v>|||</v>
      </c>
      <c r="H10339" s="835">
        <f t="shared" si="404"/>
        <v>31</v>
      </c>
    </row>
    <row r="10340" spans="2:8">
      <c r="B10340" s="834" t="str">
        <f t="shared" si="403"/>
        <v>|||</v>
      </c>
      <c r="H10340" s="835">
        <f t="shared" si="404"/>
        <v>31</v>
      </c>
    </row>
    <row r="10341" spans="2:8">
      <c r="B10341" s="834" t="str">
        <f t="shared" si="403"/>
        <v>|||</v>
      </c>
      <c r="H10341" s="835">
        <f t="shared" si="404"/>
        <v>31</v>
      </c>
    </row>
    <row r="10342" spans="2:8">
      <c r="B10342" s="834" t="str">
        <f t="shared" si="403"/>
        <v>|||</v>
      </c>
      <c r="H10342" s="835">
        <f t="shared" si="404"/>
        <v>31</v>
      </c>
    </row>
    <row r="10343" spans="2:8">
      <c r="B10343" s="834" t="str">
        <f t="shared" si="403"/>
        <v>|||</v>
      </c>
      <c r="H10343" s="835">
        <f t="shared" si="404"/>
        <v>31</v>
      </c>
    </row>
    <row r="10344" spans="2:8">
      <c r="B10344" s="834" t="str">
        <f t="shared" si="403"/>
        <v>|||</v>
      </c>
      <c r="H10344" s="835">
        <f t="shared" si="404"/>
        <v>31</v>
      </c>
    </row>
    <row r="10345" spans="2:8">
      <c r="B10345" s="834" t="str">
        <f t="shared" si="403"/>
        <v>|||</v>
      </c>
      <c r="H10345" s="835">
        <f t="shared" si="404"/>
        <v>31</v>
      </c>
    </row>
    <row r="10346" spans="2:8">
      <c r="B10346" s="834" t="str">
        <f t="shared" si="403"/>
        <v>|||</v>
      </c>
      <c r="H10346" s="835">
        <f t="shared" si="404"/>
        <v>31</v>
      </c>
    </row>
    <row r="10347" spans="2:8">
      <c r="B10347" s="834" t="str">
        <f t="shared" si="403"/>
        <v>|||</v>
      </c>
      <c r="H10347" s="835">
        <f t="shared" si="404"/>
        <v>31</v>
      </c>
    </row>
    <row r="10348" spans="2:8">
      <c r="B10348" s="834" t="str">
        <f t="shared" si="403"/>
        <v>|||</v>
      </c>
      <c r="H10348" s="835">
        <f t="shared" si="404"/>
        <v>31</v>
      </c>
    </row>
    <row r="10349" spans="2:8">
      <c r="B10349" s="834" t="str">
        <f t="shared" si="403"/>
        <v>|||</v>
      </c>
      <c r="H10349" s="835">
        <f t="shared" si="404"/>
        <v>31</v>
      </c>
    </row>
    <row r="10350" spans="2:8">
      <c r="B10350" s="834" t="str">
        <f t="shared" si="403"/>
        <v>|||</v>
      </c>
      <c r="H10350" s="835">
        <f t="shared" si="404"/>
        <v>31</v>
      </c>
    </row>
    <row r="10351" spans="2:8">
      <c r="B10351" s="834" t="str">
        <f t="shared" si="403"/>
        <v>|||</v>
      </c>
      <c r="H10351" s="835">
        <f t="shared" si="404"/>
        <v>31</v>
      </c>
    </row>
    <row r="10352" spans="2:8">
      <c r="B10352" s="834" t="str">
        <f t="shared" si="403"/>
        <v>|||</v>
      </c>
      <c r="H10352" s="835">
        <f t="shared" si="404"/>
        <v>31</v>
      </c>
    </row>
    <row r="10353" spans="2:8">
      <c r="B10353" s="834" t="str">
        <f t="shared" si="403"/>
        <v>|||</v>
      </c>
      <c r="H10353" s="835">
        <f t="shared" si="404"/>
        <v>31</v>
      </c>
    </row>
    <row r="10354" spans="2:8">
      <c r="B10354" s="834" t="str">
        <f t="shared" si="403"/>
        <v>|||</v>
      </c>
      <c r="H10354" s="835">
        <f t="shared" si="404"/>
        <v>31</v>
      </c>
    </row>
    <row r="10355" spans="2:8">
      <c r="B10355" s="834" t="str">
        <f t="shared" si="403"/>
        <v>|||</v>
      </c>
      <c r="H10355" s="835">
        <f t="shared" si="404"/>
        <v>31</v>
      </c>
    </row>
    <row r="10356" spans="2:8">
      <c r="B10356" s="834" t="str">
        <f t="shared" si="403"/>
        <v>|||</v>
      </c>
      <c r="H10356" s="835">
        <f t="shared" si="404"/>
        <v>31</v>
      </c>
    </row>
    <row r="10357" spans="2:8">
      <c r="B10357" s="834" t="str">
        <f t="shared" si="403"/>
        <v>|||</v>
      </c>
      <c r="H10357" s="835">
        <f t="shared" si="404"/>
        <v>31</v>
      </c>
    </row>
    <row r="10358" spans="2:8">
      <c r="B10358" s="834" t="str">
        <f t="shared" si="403"/>
        <v>|||</v>
      </c>
      <c r="H10358" s="835">
        <f t="shared" si="404"/>
        <v>31</v>
      </c>
    </row>
    <row r="10359" spans="2:8">
      <c r="B10359" s="834" t="str">
        <f t="shared" si="403"/>
        <v>|||</v>
      </c>
      <c r="H10359" s="835">
        <f t="shared" si="404"/>
        <v>31</v>
      </c>
    </row>
    <row r="10360" spans="2:8">
      <c r="B10360" s="834" t="str">
        <f t="shared" si="403"/>
        <v>|||</v>
      </c>
      <c r="H10360" s="835">
        <f t="shared" si="404"/>
        <v>31</v>
      </c>
    </row>
    <row r="10361" spans="2:8">
      <c r="B10361" s="834" t="str">
        <f t="shared" si="403"/>
        <v>|||</v>
      </c>
      <c r="H10361" s="835">
        <f t="shared" si="404"/>
        <v>31</v>
      </c>
    </row>
    <row r="10362" spans="2:8">
      <c r="B10362" s="834" t="str">
        <f t="shared" si="403"/>
        <v>|||</v>
      </c>
      <c r="H10362" s="835">
        <f t="shared" si="404"/>
        <v>31</v>
      </c>
    </row>
    <row r="10363" spans="2:8">
      <c r="B10363" s="834" t="str">
        <f t="shared" si="403"/>
        <v>|||</v>
      </c>
      <c r="H10363" s="835">
        <f t="shared" si="404"/>
        <v>31</v>
      </c>
    </row>
    <row r="10364" spans="2:8">
      <c r="B10364" s="834" t="str">
        <f t="shared" si="403"/>
        <v>|||</v>
      </c>
      <c r="H10364" s="835">
        <f t="shared" si="404"/>
        <v>31</v>
      </c>
    </row>
    <row r="10365" spans="2:8">
      <c r="B10365" s="834" t="str">
        <f t="shared" si="403"/>
        <v>|||</v>
      </c>
      <c r="H10365" s="835">
        <f t="shared" si="404"/>
        <v>31</v>
      </c>
    </row>
    <row r="10366" spans="2:8">
      <c r="B10366" s="834" t="str">
        <f t="shared" si="403"/>
        <v>|||</v>
      </c>
      <c r="H10366" s="835">
        <f t="shared" si="404"/>
        <v>31</v>
      </c>
    </row>
    <row r="10367" spans="2:8">
      <c r="B10367" s="834" t="str">
        <f t="shared" si="403"/>
        <v>|||</v>
      </c>
      <c r="H10367" s="835">
        <f t="shared" si="404"/>
        <v>31</v>
      </c>
    </row>
    <row r="10368" spans="2:8">
      <c r="B10368" s="834" t="str">
        <f t="shared" si="403"/>
        <v>|||</v>
      </c>
      <c r="H10368" s="835">
        <f t="shared" si="404"/>
        <v>31</v>
      </c>
    </row>
    <row r="10369" spans="2:8">
      <c r="B10369" s="834" t="str">
        <f t="shared" si="403"/>
        <v>|||</v>
      </c>
      <c r="H10369" s="835">
        <f t="shared" si="404"/>
        <v>31</v>
      </c>
    </row>
    <row r="10370" spans="2:8">
      <c r="B10370" s="834" t="str">
        <f t="shared" si="403"/>
        <v>|||</v>
      </c>
      <c r="H10370" s="835">
        <f t="shared" si="404"/>
        <v>31</v>
      </c>
    </row>
    <row r="10371" spans="2:8">
      <c r="B10371" s="834" t="str">
        <f t="shared" si="403"/>
        <v>|||</v>
      </c>
      <c r="H10371" s="835">
        <f t="shared" si="404"/>
        <v>31</v>
      </c>
    </row>
    <row r="10372" spans="2:8">
      <c r="B10372" s="834" t="str">
        <f t="shared" si="403"/>
        <v>|||</v>
      </c>
      <c r="H10372" s="835">
        <f t="shared" si="404"/>
        <v>31</v>
      </c>
    </row>
    <row r="10373" spans="2:8">
      <c r="B10373" s="834" t="str">
        <f t="shared" si="403"/>
        <v>|||</v>
      </c>
      <c r="H10373" s="835">
        <f t="shared" si="404"/>
        <v>31</v>
      </c>
    </row>
    <row r="10374" spans="2:8">
      <c r="B10374" s="834" t="str">
        <f t="shared" si="403"/>
        <v>|||</v>
      </c>
      <c r="H10374" s="835">
        <f t="shared" si="404"/>
        <v>31</v>
      </c>
    </row>
    <row r="10375" spans="2:8">
      <c r="B10375" s="834" t="str">
        <f t="shared" si="403"/>
        <v>|||</v>
      </c>
      <c r="H10375" s="835">
        <f t="shared" si="404"/>
        <v>31</v>
      </c>
    </row>
    <row r="10376" spans="2:8">
      <c r="B10376" s="834" t="str">
        <f t="shared" si="403"/>
        <v>|||</v>
      </c>
      <c r="H10376" s="835">
        <f t="shared" si="404"/>
        <v>31</v>
      </c>
    </row>
    <row r="10377" spans="2:8">
      <c r="B10377" s="834" t="str">
        <f t="shared" si="403"/>
        <v>|||</v>
      </c>
      <c r="H10377" s="835">
        <f t="shared" si="404"/>
        <v>31</v>
      </c>
    </row>
    <row r="10378" spans="2:8">
      <c r="B10378" s="834" t="str">
        <f t="shared" si="403"/>
        <v>|||</v>
      </c>
      <c r="H10378" s="835">
        <f t="shared" si="404"/>
        <v>31</v>
      </c>
    </row>
    <row r="10379" spans="2:8">
      <c r="B10379" s="834" t="str">
        <f t="shared" si="403"/>
        <v>|||</v>
      </c>
      <c r="H10379" s="835">
        <f t="shared" si="404"/>
        <v>31</v>
      </c>
    </row>
    <row r="10380" spans="2:8">
      <c r="B10380" s="834" t="str">
        <f t="shared" si="403"/>
        <v>|||</v>
      </c>
      <c r="H10380" s="835">
        <f t="shared" si="404"/>
        <v>31</v>
      </c>
    </row>
    <row r="10381" spans="2:8">
      <c r="B10381" s="834" t="str">
        <f t="shared" si="403"/>
        <v>|||</v>
      </c>
      <c r="H10381" s="835">
        <f t="shared" si="404"/>
        <v>31</v>
      </c>
    </row>
    <row r="10382" spans="2:8">
      <c r="B10382" s="834" t="str">
        <f t="shared" si="403"/>
        <v>|||</v>
      </c>
      <c r="H10382" s="835">
        <f t="shared" si="404"/>
        <v>31</v>
      </c>
    </row>
    <row r="10383" spans="2:8">
      <c r="B10383" s="834" t="str">
        <f t="shared" si="403"/>
        <v>|||</v>
      </c>
      <c r="H10383" s="835">
        <f t="shared" si="404"/>
        <v>31</v>
      </c>
    </row>
    <row r="10384" spans="2:8">
      <c r="B10384" s="834" t="str">
        <f t="shared" si="403"/>
        <v>|||</v>
      </c>
      <c r="H10384" s="835">
        <f t="shared" si="404"/>
        <v>31</v>
      </c>
    </row>
    <row r="10385" spans="2:8">
      <c r="B10385" s="834" t="str">
        <f t="shared" ref="B10385:B10448" si="405">C10385&amp;"|"&amp;D10385&amp;"|"&amp;E10385&amp;"|"&amp;F10385</f>
        <v>|||</v>
      </c>
      <c r="H10385" s="835">
        <f t="shared" ref="H10385:H10448" si="406">EOMONTH(L10385,0)</f>
        <v>31</v>
      </c>
    </row>
    <row r="10386" spans="2:8">
      <c r="B10386" s="834" t="str">
        <f t="shared" si="405"/>
        <v>|||</v>
      </c>
      <c r="H10386" s="835">
        <f t="shared" si="406"/>
        <v>31</v>
      </c>
    </row>
    <row r="10387" spans="2:8">
      <c r="B10387" s="834" t="str">
        <f t="shared" si="405"/>
        <v>|||</v>
      </c>
      <c r="H10387" s="835">
        <f t="shared" si="406"/>
        <v>31</v>
      </c>
    </row>
    <row r="10388" spans="2:8">
      <c r="B10388" s="834" t="str">
        <f t="shared" si="405"/>
        <v>|||</v>
      </c>
      <c r="H10388" s="835">
        <f t="shared" si="406"/>
        <v>31</v>
      </c>
    </row>
    <row r="10389" spans="2:8">
      <c r="B10389" s="834" t="str">
        <f t="shared" si="405"/>
        <v>|||</v>
      </c>
      <c r="H10389" s="835">
        <f t="shared" si="406"/>
        <v>31</v>
      </c>
    </row>
    <row r="10390" spans="2:8">
      <c r="B10390" s="834" t="str">
        <f t="shared" si="405"/>
        <v>|||</v>
      </c>
      <c r="H10390" s="835">
        <f t="shared" si="406"/>
        <v>31</v>
      </c>
    </row>
    <row r="10391" spans="2:8">
      <c r="B10391" s="834" t="str">
        <f t="shared" si="405"/>
        <v>|||</v>
      </c>
      <c r="H10391" s="835">
        <f t="shared" si="406"/>
        <v>31</v>
      </c>
    </row>
    <row r="10392" spans="2:8">
      <c r="B10392" s="834" t="str">
        <f t="shared" si="405"/>
        <v>|||</v>
      </c>
      <c r="H10392" s="835">
        <f t="shared" si="406"/>
        <v>31</v>
      </c>
    </row>
    <row r="10393" spans="2:8">
      <c r="B10393" s="834" t="str">
        <f t="shared" si="405"/>
        <v>|||</v>
      </c>
      <c r="H10393" s="835">
        <f t="shared" si="406"/>
        <v>31</v>
      </c>
    </row>
    <row r="10394" spans="2:8">
      <c r="B10394" s="834" t="str">
        <f t="shared" si="405"/>
        <v>|||</v>
      </c>
      <c r="H10394" s="835">
        <f t="shared" si="406"/>
        <v>31</v>
      </c>
    </row>
    <row r="10395" spans="2:8">
      <c r="B10395" s="834" t="str">
        <f t="shared" si="405"/>
        <v>|||</v>
      </c>
      <c r="H10395" s="835">
        <f t="shared" si="406"/>
        <v>31</v>
      </c>
    </row>
    <row r="10396" spans="2:8">
      <c r="B10396" s="834" t="str">
        <f t="shared" si="405"/>
        <v>|||</v>
      </c>
      <c r="H10396" s="835">
        <f t="shared" si="406"/>
        <v>31</v>
      </c>
    </row>
    <row r="10397" spans="2:8">
      <c r="B10397" s="834" t="str">
        <f t="shared" si="405"/>
        <v>|||</v>
      </c>
      <c r="H10397" s="835">
        <f t="shared" si="406"/>
        <v>31</v>
      </c>
    </row>
    <row r="10398" spans="2:8">
      <c r="B10398" s="834" t="str">
        <f t="shared" si="405"/>
        <v>|||</v>
      </c>
      <c r="H10398" s="835">
        <f t="shared" si="406"/>
        <v>31</v>
      </c>
    </row>
    <row r="10399" spans="2:8">
      <c r="B10399" s="834" t="str">
        <f t="shared" si="405"/>
        <v>|||</v>
      </c>
      <c r="H10399" s="835">
        <f t="shared" si="406"/>
        <v>31</v>
      </c>
    </row>
    <row r="10400" spans="2:8">
      <c r="B10400" s="834" t="str">
        <f t="shared" si="405"/>
        <v>|||</v>
      </c>
      <c r="H10400" s="835">
        <f t="shared" si="406"/>
        <v>31</v>
      </c>
    </row>
    <row r="10401" spans="2:8">
      <c r="B10401" s="834" t="str">
        <f t="shared" si="405"/>
        <v>|||</v>
      </c>
      <c r="H10401" s="835">
        <f t="shared" si="406"/>
        <v>31</v>
      </c>
    </row>
    <row r="10402" spans="2:8">
      <c r="B10402" s="834" t="str">
        <f t="shared" si="405"/>
        <v>|||</v>
      </c>
      <c r="H10402" s="835">
        <f t="shared" si="406"/>
        <v>31</v>
      </c>
    </row>
    <row r="10403" spans="2:8">
      <c r="B10403" s="834" t="str">
        <f t="shared" si="405"/>
        <v>|||</v>
      </c>
      <c r="H10403" s="835">
        <f t="shared" si="406"/>
        <v>31</v>
      </c>
    </row>
    <row r="10404" spans="2:8">
      <c r="B10404" s="834" t="str">
        <f t="shared" si="405"/>
        <v>|||</v>
      </c>
      <c r="H10404" s="835">
        <f t="shared" si="406"/>
        <v>31</v>
      </c>
    </row>
    <row r="10405" spans="2:8">
      <c r="B10405" s="834" t="str">
        <f t="shared" si="405"/>
        <v>|||</v>
      </c>
      <c r="H10405" s="835">
        <f t="shared" si="406"/>
        <v>31</v>
      </c>
    </row>
    <row r="10406" spans="2:8">
      <c r="B10406" s="834" t="str">
        <f t="shared" si="405"/>
        <v>|||</v>
      </c>
      <c r="H10406" s="835">
        <f t="shared" si="406"/>
        <v>31</v>
      </c>
    </row>
    <row r="10407" spans="2:8">
      <c r="B10407" s="834" t="str">
        <f t="shared" si="405"/>
        <v>|||</v>
      </c>
      <c r="H10407" s="835">
        <f t="shared" si="406"/>
        <v>31</v>
      </c>
    </row>
    <row r="10408" spans="2:8">
      <c r="B10408" s="834" t="str">
        <f t="shared" si="405"/>
        <v>|||</v>
      </c>
      <c r="H10408" s="835">
        <f t="shared" si="406"/>
        <v>31</v>
      </c>
    </row>
    <row r="10409" spans="2:8">
      <c r="B10409" s="834" t="str">
        <f t="shared" si="405"/>
        <v>|||</v>
      </c>
      <c r="H10409" s="835">
        <f t="shared" si="406"/>
        <v>31</v>
      </c>
    </row>
    <row r="10410" spans="2:8">
      <c r="B10410" s="834" t="str">
        <f t="shared" si="405"/>
        <v>|||</v>
      </c>
      <c r="H10410" s="835">
        <f t="shared" si="406"/>
        <v>31</v>
      </c>
    </row>
    <row r="10411" spans="2:8">
      <c r="B10411" s="834" t="str">
        <f t="shared" si="405"/>
        <v>|||</v>
      </c>
      <c r="H10411" s="835">
        <f t="shared" si="406"/>
        <v>31</v>
      </c>
    </row>
    <row r="10412" spans="2:8">
      <c r="B10412" s="834" t="str">
        <f t="shared" si="405"/>
        <v>|||</v>
      </c>
      <c r="H10412" s="835">
        <f t="shared" si="406"/>
        <v>31</v>
      </c>
    </row>
    <row r="10413" spans="2:8">
      <c r="B10413" s="834" t="str">
        <f t="shared" si="405"/>
        <v>|||</v>
      </c>
      <c r="H10413" s="835">
        <f t="shared" si="406"/>
        <v>31</v>
      </c>
    </row>
    <row r="10414" spans="2:8">
      <c r="B10414" s="834" t="str">
        <f t="shared" si="405"/>
        <v>|||</v>
      </c>
      <c r="H10414" s="835">
        <f t="shared" si="406"/>
        <v>31</v>
      </c>
    </row>
    <row r="10415" spans="2:8">
      <c r="B10415" s="834" t="str">
        <f t="shared" si="405"/>
        <v>|||</v>
      </c>
      <c r="H10415" s="835">
        <f t="shared" si="406"/>
        <v>31</v>
      </c>
    </row>
    <row r="10416" spans="2:8">
      <c r="B10416" s="834" t="str">
        <f t="shared" si="405"/>
        <v>|||</v>
      </c>
      <c r="H10416" s="835">
        <f t="shared" si="406"/>
        <v>31</v>
      </c>
    </row>
    <row r="10417" spans="2:8">
      <c r="B10417" s="834" t="str">
        <f t="shared" si="405"/>
        <v>|||</v>
      </c>
      <c r="H10417" s="835">
        <f t="shared" si="406"/>
        <v>31</v>
      </c>
    </row>
    <row r="10418" spans="2:8">
      <c r="B10418" s="834" t="str">
        <f t="shared" si="405"/>
        <v>|||</v>
      </c>
      <c r="H10418" s="835">
        <f t="shared" si="406"/>
        <v>31</v>
      </c>
    </row>
    <row r="10419" spans="2:8">
      <c r="B10419" s="834" t="str">
        <f t="shared" si="405"/>
        <v>|||</v>
      </c>
      <c r="H10419" s="835">
        <f t="shared" si="406"/>
        <v>31</v>
      </c>
    </row>
    <row r="10420" spans="2:8">
      <c r="B10420" s="834" t="str">
        <f t="shared" si="405"/>
        <v>|||</v>
      </c>
      <c r="H10420" s="835">
        <f t="shared" si="406"/>
        <v>31</v>
      </c>
    </row>
    <row r="10421" spans="2:8">
      <c r="B10421" s="834" t="str">
        <f t="shared" si="405"/>
        <v>|||</v>
      </c>
      <c r="H10421" s="835">
        <f t="shared" si="406"/>
        <v>31</v>
      </c>
    </row>
    <row r="10422" spans="2:8">
      <c r="B10422" s="834" t="str">
        <f t="shared" si="405"/>
        <v>|||</v>
      </c>
      <c r="H10422" s="835">
        <f t="shared" si="406"/>
        <v>31</v>
      </c>
    </row>
    <row r="10423" spans="2:8">
      <c r="B10423" s="834" t="str">
        <f t="shared" si="405"/>
        <v>|||</v>
      </c>
      <c r="H10423" s="835">
        <f t="shared" si="406"/>
        <v>31</v>
      </c>
    </row>
    <row r="10424" spans="2:8">
      <c r="B10424" s="834" t="str">
        <f t="shared" si="405"/>
        <v>|||</v>
      </c>
      <c r="H10424" s="835">
        <f t="shared" si="406"/>
        <v>31</v>
      </c>
    </row>
    <row r="10425" spans="2:8">
      <c r="B10425" s="834" t="str">
        <f t="shared" si="405"/>
        <v>|||</v>
      </c>
      <c r="H10425" s="835">
        <f t="shared" si="406"/>
        <v>31</v>
      </c>
    </row>
    <row r="10426" spans="2:8">
      <c r="B10426" s="834" t="str">
        <f t="shared" si="405"/>
        <v>|||</v>
      </c>
      <c r="H10426" s="835">
        <f t="shared" si="406"/>
        <v>31</v>
      </c>
    </row>
    <row r="10427" spans="2:8">
      <c r="B10427" s="834" t="str">
        <f t="shared" si="405"/>
        <v>|||</v>
      </c>
      <c r="H10427" s="835">
        <f t="shared" si="406"/>
        <v>31</v>
      </c>
    </row>
    <row r="10428" spans="2:8">
      <c r="B10428" s="834" t="str">
        <f t="shared" si="405"/>
        <v>|||</v>
      </c>
      <c r="H10428" s="835">
        <f t="shared" si="406"/>
        <v>31</v>
      </c>
    </row>
    <row r="10429" spans="2:8">
      <c r="B10429" s="834" t="str">
        <f t="shared" si="405"/>
        <v>|||</v>
      </c>
      <c r="H10429" s="835">
        <f t="shared" si="406"/>
        <v>31</v>
      </c>
    </row>
    <row r="10430" spans="2:8">
      <c r="B10430" s="834" t="str">
        <f t="shared" si="405"/>
        <v>|||</v>
      </c>
      <c r="H10430" s="835">
        <f t="shared" si="406"/>
        <v>31</v>
      </c>
    </row>
    <row r="10431" spans="2:8">
      <c r="B10431" s="834" t="str">
        <f t="shared" si="405"/>
        <v>|||</v>
      </c>
      <c r="H10431" s="835">
        <f t="shared" si="406"/>
        <v>31</v>
      </c>
    </row>
    <row r="10432" spans="2:8">
      <c r="B10432" s="834" t="str">
        <f t="shared" si="405"/>
        <v>|||</v>
      </c>
      <c r="H10432" s="835">
        <f t="shared" si="406"/>
        <v>31</v>
      </c>
    </row>
    <row r="10433" spans="2:8">
      <c r="B10433" s="834" t="str">
        <f t="shared" si="405"/>
        <v>|||</v>
      </c>
      <c r="H10433" s="835">
        <f t="shared" si="406"/>
        <v>31</v>
      </c>
    </row>
    <row r="10434" spans="2:8">
      <c r="B10434" s="834" t="str">
        <f t="shared" si="405"/>
        <v>|||</v>
      </c>
      <c r="H10434" s="835">
        <f t="shared" si="406"/>
        <v>31</v>
      </c>
    </row>
    <row r="10435" spans="2:8">
      <c r="B10435" s="834" t="str">
        <f t="shared" si="405"/>
        <v>|||</v>
      </c>
      <c r="H10435" s="835">
        <f t="shared" si="406"/>
        <v>31</v>
      </c>
    </row>
    <row r="10436" spans="2:8">
      <c r="B10436" s="834" t="str">
        <f t="shared" si="405"/>
        <v>|||</v>
      </c>
      <c r="H10436" s="835">
        <f t="shared" si="406"/>
        <v>31</v>
      </c>
    </row>
    <row r="10437" spans="2:8">
      <c r="B10437" s="834" t="str">
        <f t="shared" si="405"/>
        <v>|||</v>
      </c>
      <c r="H10437" s="835">
        <f t="shared" si="406"/>
        <v>31</v>
      </c>
    </row>
    <row r="10438" spans="2:8">
      <c r="B10438" s="834" t="str">
        <f t="shared" si="405"/>
        <v>|||</v>
      </c>
      <c r="H10438" s="835">
        <f t="shared" si="406"/>
        <v>31</v>
      </c>
    </row>
    <row r="10439" spans="2:8">
      <c r="B10439" s="834" t="str">
        <f t="shared" si="405"/>
        <v>|||</v>
      </c>
      <c r="H10439" s="835">
        <f t="shared" si="406"/>
        <v>31</v>
      </c>
    </row>
    <row r="10440" spans="2:8">
      <c r="B10440" s="834" t="str">
        <f t="shared" si="405"/>
        <v>|||</v>
      </c>
      <c r="H10440" s="835">
        <f t="shared" si="406"/>
        <v>31</v>
      </c>
    </row>
    <row r="10441" spans="2:8">
      <c r="B10441" s="834" t="str">
        <f t="shared" si="405"/>
        <v>|||</v>
      </c>
      <c r="H10441" s="835">
        <f t="shared" si="406"/>
        <v>31</v>
      </c>
    </row>
    <row r="10442" spans="2:8">
      <c r="B10442" s="834" t="str">
        <f t="shared" si="405"/>
        <v>|||</v>
      </c>
      <c r="H10442" s="835">
        <f t="shared" si="406"/>
        <v>31</v>
      </c>
    </row>
    <row r="10443" spans="2:8">
      <c r="B10443" s="834" t="str">
        <f t="shared" si="405"/>
        <v>|||</v>
      </c>
      <c r="H10443" s="835">
        <f t="shared" si="406"/>
        <v>31</v>
      </c>
    </row>
    <row r="10444" spans="2:8">
      <c r="B10444" s="834" t="str">
        <f t="shared" si="405"/>
        <v>|||</v>
      </c>
      <c r="H10444" s="835">
        <f t="shared" si="406"/>
        <v>31</v>
      </c>
    </row>
    <row r="10445" spans="2:8">
      <c r="B10445" s="834" t="str">
        <f t="shared" si="405"/>
        <v>|||</v>
      </c>
      <c r="H10445" s="835">
        <f t="shared" si="406"/>
        <v>31</v>
      </c>
    </row>
    <row r="10446" spans="2:8">
      <c r="B10446" s="834" t="str">
        <f t="shared" si="405"/>
        <v>|||</v>
      </c>
      <c r="H10446" s="835">
        <f t="shared" si="406"/>
        <v>31</v>
      </c>
    </row>
    <row r="10447" spans="2:8">
      <c r="B10447" s="834" t="str">
        <f t="shared" si="405"/>
        <v>|||</v>
      </c>
      <c r="H10447" s="835">
        <f t="shared" si="406"/>
        <v>31</v>
      </c>
    </row>
    <row r="10448" spans="2:8">
      <c r="B10448" s="834" t="str">
        <f t="shared" si="405"/>
        <v>|||</v>
      </c>
      <c r="H10448" s="835">
        <f t="shared" si="406"/>
        <v>31</v>
      </c>
    </row>
    <row r="10449" spans="2:8">
      <c r="B10449" s="834" t="str">
        <f t="shared" ref="B10449:B10512" si="407">C10449&amp;"|"&amp;D10449&amp;"|"&amp;E10449&amp;"|"&amp;F10449</f>
        <v>|||</v>
      </c>
      <c r="H10449" s="835">
        <f t="shared" ref="H10449:H10512" si="408">EOMONTH(L10449,0)</f>
        <v>31</v>
      </c>
    </row>
    <row r="10450" spans="2:8">
      <c r="B10450" s="834" t="str">
        <f t="shared" si="407"/>
        <v>|||</v>
      </c>
      <c r="H10450" s="835">
        <f t="shared" si="408"/>
        <v>31</v>
      </c>
    </row>
    <row r="10451" spans="2:8">
      <c r="B10451" s="834" t="str">
        <f t="shared" si="407"/>
        <v>|||</v>
      </c>
      <c r="H10451" s="835">
        <f t="shared" si="408"/>
        <v>31</v>
      </c>
    </row>
    <row r="10452" spans="2:8">
      <c r="B10452" s="834" t="str">
        <f t="shared" si="407"/>
        <v>|||</v>
      </c>
      <c r="H10452" s="835">
        <f t="shared" si="408"/>
        <v>31</v>
      </c>
    </row>
    <row r="10453" spans="2:8">
      <c r="B10453" s="834" t="str">
        <f t="shared" si="407"/>
        <v>|||</v>
      </c>
      <c r="H10453" s="835">
        <f t="shared" si="408"/>
        <v>31</v>
      </c>
    </row>
    <row r="10454" spans="2:8">
      <c r="B10454" s="834" t="str">
        <f t="shared" si="407"/>
        <v>|||</v>
      </c>
      <c r="H10454" s="835">
        <f t="shared" si="408"/>
        <v>31</v>
      </c>
    </row>
    <row r="10455" spans="2:8">
      <c r="B10455" s="834" t="str">
        <f t="shared" si="407"/>
        <v>|||</v>
      </c>
      <c r="H10455" s="835">
        <f t="shared" si="408"/>
        <v>31</v>
      </c>
    </row>
    <row r="10456" spans="2:8">
      <c r="B10456" s="834" t="str">
        <f t="shared" si="407"/>
        <v>|||</v>
      </c>
      <c r="H10456" s="835">
        <f t="shared" si="408"/>
        <v>31</v>
      </c>
    </row>
    <row r="10457" spans="2:8">
      <c r="B10457" s="834" t="str">
        <f t="shared" si="407"/>
        <v>|||</v>
      </c>
      <c r="H10457" s="835">
        <f t="shared" si="408"/>
        <v>31</v>
      </c>
    </row>
    <row r="10458" spans="2:8">
      <c r="B10458" s="834" t="str">
        <f t="shared" si="407"/>
        <v>|||</v>
      </c>
      <c r="H10458" s="835">
        <f t="shared" si="408"/>
        <v>31</v>
      </c>
    </row>
    <row r="10459" spans="2:8">
      <c r="B10459" s="834" t="str">
        <f t="shared" si="407"/>
        <v>|||</v>
      </c>
      <c r="H10459" s="835">
        <f t="shared" si="408"/>
        <v>31</v>
      </c>
    </row>
    <row r="10460" spans="2:8">
      <c r="B10460" s="834" t="str">
        <f t="shared" si="407"/>
        <v>|||</v>
      </c>
      <c r="H10460" s="835">
        <f t="shared" si="408"/>
        <v>31</v>
      </c>
    </row>
    <row r="10461" spans="2:8">
      <c r="B10461" s="834" t="str">
        <f t="shared" si="407"/>
        <v>|||</v>
      </c>
      <c r="H10461" s="835">
        <f t="shared" si="408"/>
        <v>31</v>
      </c>
    </row>
    <row r="10462" spans="2:8">
      <c r="B10462" s="834" t="str">
        <f t="shared" si="407"/>
        <v>|||</v>
      </c>
      <c r="H10462" s="835">
        <f t="shared" si="408"/>
        <v>31</v>
      </c>
    </row>
    <row r="10463" spans="2:8">
      <c r="B10463" s="834" t="str">
        <f t="shared" si="407"/>
        <v>|||</v>
      </c>
      <c r="H10463" s="835">
        <f t="shared" si="408"/>
        <v>31</v>
      </c>
    </row>
    <row r="10464" spans="2:8">
      <c r="B10464" s="834" t="str">
        <f t="shared" si="407"/>
        <v>|||</v>
      </c>
      <c r="H10464" s="835">
        <f t="shared" si="408"/>
        <v>31</v>
      </c>
    </row>
    <row r="10465" spans="2:8">
      <c r="B10465" s="834" t="str">
        <f t="shared" si="407"/>
        <v>|||</v>
      </c>
      <c r="H10465" s="835">
        <f t="shared" si="408"/>
        <v>31</v>
      </c>
    </row>
    <row r="10466" spans="2:8">
      <c r="B10466" s="834" t="str">
        <f t="shared" si="407"/>
        <v>|||</v>
      </c>
      <c r="H10466" s="835">
        <f t="shared" si="408"/>
        <v>31</v>
      </c>
    </row>
    <row r="10467" spans="2:8">
      <c r="B10467" s="834" t="str">
        <f t="shared" si="407"/>
        <v>|||</v>
      </c>
      <c r="H10467" s="835">
        <f t="shared" si="408"/>
        <v>31</v>
      </c>
    </row>
    <row r="10468" spans="2:8">
      <c r="B10468" s="834" t="str">
        <f t="shared" si="407"/>
        <v>|||</v>
      </c>
      <c r="H10468" s="835">
        <f t="shared" si="408"/>
        <v>31</v>
      </c>
    </row>
    <row r="10469" spans="2:8">
      <c r="B10469" s="834" t="str">
        <f t="shared" si="407"/>
        <v>|||</v>
      </c>
      <c r="H10469" s="835">
        <f t="shared" si="408"/>
        <v>31</v>
      </c>
    </row>
    <row r="10470" spans="2:8">
      <c r="B10470" s="834" t="str">
        <f t="shared" si="407"/>
        <v>|||</v>
      </c>
      <c r="H10470" s="835">
        <f t="shared" si="408"/>
        <v>31</v>
      </c>
    </row>
    <row r="10471" spans="2:8">
      <c r="B10471" s="834" t="str">
        <f t="shared" si="407"/>
        <v>|||</v>
      </c>
      <c r="H10471" s="835">
        <f t="shared" si="408"/>
        <v>31</v>
      </c>
    </row>
    <row r="10472" spans="2:8">
      <c r="B10472" s="834" t="str">
        <f t="shared" si="407"/>
        <v>|||</v>
      </c>
      <c r="H10472" s="835">
        <f t="shared" si="408"/>
        <v>31</v>
      </c>
    </row>
    <row r="10473" spans="2:8">
      <c r="B10473" s="834" t="str">
        <f t="shared" si="407"/>
        <v>|||</v>
      </c>
      <c r="H10473" s="835">
        <f t="shared" si="408"/>
        <v>31</v>
      </c>
    </row>
    <row r="10474" spans="2:8">
      <c r="B10474" s="834" t="str">
        <f t="shared" si="407"/>
        <v>|||</v>
      </c>
      <c r="H10474" s="835">
        <f t="shared" si="408"/>
        <v>31</v>
      </c>
    </row>
    <row r="10475" spans="2:8">
      <c r="B10475" s="834" t="str">
        <f t="shared" si="407"/>
        <v>|||</v>
      </c>
      <c r="H10475" s="835">
        <f t="shared" si="408"/>
        <v>31</v>
      </c>
    </row>
    <row r="10476" spans="2:8">
      <c r="B10476" s="834" t="str">
        <f t="shared" si="407"/>
        <v>|||</v>
      </c>
      <c r="H10476" s="835">
        <f t="shared" si="408"/>
        <v>31</v>
      </c>
    </row>
    <row r="10477" spans="2:8">
      <c r="B10477" s="834" t="str">
        <f t="shared" si="407"/>
        <v>|||</v>
      </c>
      <c r="H10477" s="835">
        <f t="shared" si="408"/>
        <v>31</v>
      </c>
    </row>
    <row r="10478" spans="2:8">
      <c r="B10478" s="834" t="str">
        <f t="shared" si="407"/>
        <v>|||</v>
      </c>
      <c r="H10478" s="835">
        <f t="shared" si="408"/>
        <v>31</v>
      </c>
    </row>
    <row r="10479" spans="2:8">
      <c r="B10479" s="834" t="str">
        <f t="shared" si="407"/>
        <v>|||</v>
      </c>
      <c r="H10479" s="835">
        <f t="shared" si="408"/>
        <v>31</v>
      </c>
    </row>
    <row r="10480" spans="2:8">
      <c r="B10480" s="834" t="str">
        <f t="shared" si="407"/>
        <v>|||</v>
      </c>
      <c r="H10480" s="835">
        <f t="shared" si="408"/>
        <v>31</v>
      </c>
    </row>
    <row r="10481" spans="2:8">
      <c r="B10481" s="834" t="str">
        <f t="shared" si="407"/>
        <v>|||</v>
      </c>
      <c r="H10481" s="835">
        <f t="shared" si="408"/>
        <v>31</v>
      </c>
    </row>
    <row r="10482" spans="2:8">
      <c r="B10482" s="834" t="str">
        <f t="shared" si="407"/>
        <v>|||</v>
      </c>
      <c r="H10482" s="835">
        <f t="shared" si="408"/>
        <v>31</v>
      </c>
    </row>
    <row r="10483" spans="2:8">
      <c r="B10483" s="834" t="str">
        <f t="shared" si="407"/>
        <v>|||</v>
      </c>
      <c r="H10483" s="835">
        <f t="shared" si="408"/>
        <v>31</v>
      </c>
    </row>
    <row r="10484" spans="2:8">
      <c r="B10484" s="834" t="str">
        <f t="shared" si="407"/>
        <v>|||</v>
      </c>
      <c r="H10484" s="835">
        <f t="shared" si="408"/>
        <v>31</v>
      </c>
    </row>
    <row r="10485" spans="2:8">
      <c r="B10485" s="834" t="str">
        <f t="shared" si="407"/>
        <v>|||</v>
      </c>
      <c r="H10485" s="835">
        <f t="shared" si="408"/>
        <v>31</v>
      </c>
    </row>
    <row r="10486" spans="2:8">
      <c r="B10486" s="834" t="str">
        <f t="shared" si="407"/>
        <v>|||</v>
      </c>
      <c r="H10486" s="835">
        <f t="shared" si="408"/>
        <v>31</v>
      </c>
    </row>
    <row r="10487" spans="2:8">
      <c r="B10487" s="834" t="str">
        <f t="shared" si="407"/>
        <v>|||</v>
      </c>
      <c r="H10487" s="835">
        <f t="shared" si="408"/>
        <v>31</v>
      </c>
    </row>
    <row r="10488" spans="2:8">
      <c r="B10488" s="834" t="str">
        <f t="shared" si="407"/>
        <v>|||</v>
      </c>
      <c r="H10488" s="835">
        <f t="shared" si="408"/>
        <v>31</v>
      </c>
    </row>
    <row r="10489" spans="2:8">
      <c r="B10489" s="834" t="str">
        <f t="shared" si="407"/>
        <v>|||</v>
      </c>
      <c r="H10489" s="835">
        <f t="shared" si="408"/>
        <v>31</v>
      </c>
    </row>
    <row r="10490" spans="2:8">
      <c r="B10490" s="834" t="str">
        <f t="shared" si="407"/>
        <v>|||</v>
      </c>
      <c r="H10490" s="835">
        <f t="shared" si="408"/>
        <v>31</v>
      </c>
    </row>
    <row r="10491" spans="2:8">
      <c r="B10491" s="834" t="str">
        <f t="shared" si="407"/>
        <v>|||</v>
      </c>
      <c r="H10491" s="835">
        <f t="shared" si="408"/>
        <v>31</v>
      </c>
    </row>
    <row r="10492" spans="2:8">
      <c r="B10492" s="834" t="str">
        <f t="shared" si="407"/>
        <v>|||</v>
      </c>
      <c r="H10492" s="835">
        <f t="shared" si="408"/>
        <v>31</v>
      </c>
    </row>
    <row r="10493" spans="2:8">
      <c r="B10493" s="834" t="str">
        <f t="shared" si="407"/>
        <v>|||</v>
      </c>
      <c r="H10493" s="835">
        <f t="shared" si="408"/>
        <v>31</v>
      </c>
    </row>
    <row r="10494" spans="2:8">
      <c r="B10494" s="834" t="str">
        <f t="shared" si="407"/>
        <v>|||</v>
      </c>
      <c r="H10494" s="835">
        <f t="shared" si="408"/>
        <v>31</v>
      </c>
    </row>
    <row r="10495" spans="2:8">
      <c r="B10495" s="834" t="str">
        <f t="shared" si="407"/>
        <v>|||</v>
      </c>
      <c r="H10495" s="835">
        <f t="shared" si="408"/>
        <v>31</v>
      </c>
    </row>
    <row r="10496" spans="2:8">
      <c r="B10496" s="834" t="str">
        <f t="shared" si="407"/>
        <v>|||</v>
      </c>
      <c r="H10496" s="835">
        <f t="shared" si="408"/>
        <v>31</v>
      </c>
    </row>
    <row r="10497" spans="2:8">
      <c r="B10497" s="834" t="str">
        <f t="shared" si="407"/>
        <v>|||</v>
      </c>
      <c r="H10497" s="835">
        <f t="shared" si="408"/>
        <v>31</v>
      </c>
    </row>
    <row r="10498" spans="2:8">
      <c r="B10498" s="834" t="str">
        <f t="shared" si="407"/>
        <v>|||</v>
      </c>
      <c r="H10498" s="835">
        <f t="shared" si="408"/>
        <v>31</v>
      </c>
    </row>
    <row r="10499" spans="2:8">
      <c r="B10499" s="834" t="str">
        <f t="shared" si="407"/>
        <v>|||</v>
      </c>
      <c r="H10499" s="835">
        <f t="shared" si="408"/>
        <v>31</v>
      </c>
    </row>
    <row r="10500" spans="2:8">
      <c r="B10500" s="834" t="str">
        <f t="shared" si="407"/>
        <v>|||</v>
      </c>
      <c r="H10500" s="835">
        <f t="shared" si="408"/>
        <v>31</v>
      </c>
    </row>
    <row r="10501" spans="2:8">
      <c r="B10501" s="834" t="str">
        <f t="shared" si="407"/>
        <v>|||</v>
      </c>
      <c r="H10501" s="835">
        <f t="shared" si="408"/>
        <v>31</v>
      </c>
    </row>
    <row r="10502" spans="2:8">
      <c r="B10502" s="834" t="str">
        <f t="shared" si="407"/>
        <v>|||</v>
      </c>
      <c r="H10502" s="835">
        <f t="shared" si="408"/>
        <v>31</v>
      </c>
    </row>
    <row r="10503" spans="2:8">
      <c r="B10503" s="834" t="str">
        <f t="shared" si="407"/>
        <v>|||</v>
      </c>
      <c r="H10503" s="835">
        <f t="shared" si="408"/>
        <v>31</v>
      </c>
    </row>
    <row r="10504" spans="2:8">
      <c r="B10504" s="834" t="str">
        <f t="shared" si="407"/>
        <v>|||</v>
      </c>
      <c r="H10504" s="835">
        <f t="shared" si="408"/>
        <v>31</v>
      </c>
    </row>
    <row r="10505" spans="2:8">
      <c r="B10505" s="834" t="str">
        <f t="shared" si="407"/>
        <v>|||</v>
      </c>
      <c r="H10505" s="835">
        <f t="shared" si="408"/>
        <v>31</v>
      </c>
    </row>
    <row r="10506" spans="2:8">
      <c r="B10506" s="834" t="str">
        <f t="shared" si="407"/>
        <v>|||</v>
      </c>
      <c r="H10506" s="835">
        <f t="shared" si="408"/>
        <v>31</v>
      </c>
    </row>
    <row r="10507" spans="2:8">
      <c r="B10507" s="834" t="str">
        <f t="shared" si="407"/>
        <v>|||</v>
      </c>
      <c r="H10507" s="835">
        <f t="shared" si="408"/>
        <v>31</v>
      </c>
    </row>
    <row r="10508" spans="2:8">
      <c r="B10508" s="834" t="str">
        <f t="shared" si="407"/>
        <v>|||</v>
      </c>
      <c r="H10508" s="835">
        <f t="shared" si="408"/>
        <v>31</v>
      </c>
    </row>
    <row r="10509" spans="2:8">
      <c r="B10509" s="834" t="str">
        <f t="shared" si="407"/>
        <v>|||</v>
      </c>
      <c r="H10509" s="835">
        <f t="shared" si="408"/>
        <v>31</v>
      </c>
    </row>
    <row r="10510" spans="2:8">
      <c r="B10510" s="834" t="str">
        <f t="shared" si="407"/>
        <v>|||</v>
      </c>
      <c r="H10510" s="835">
        <f t="shared" si="408"/>
        <v>31</v>
      </c>
    </row>
    <row r="10511" spans="2:8">
      <c r="B10511" s="834" t="str">
        <f t="shared" si="407"/>
        <v>|||</v>
      </c>
      <c r="H10511" s="835">
        <f t="shared" si="408"/>
        <v>31</v>
      </c>
    </row>
    <row r="10512" spans="2:8">
      <c r="B10512" s="834" t="str">
        <f t="shared" si="407"/>
        <v>|||</v>
      </c>
      <c r="H10512" s="835">
        <f t="shared" si="408"/>
        <v>31</v>
      </c>
    </row>
    <row r="10513" spans="2:8">
      <c r="B10513" s="834" t="str">
        <f t="shared" ref="B10513:B10576" si="409">C10513&amp;"|"&amp;D10513&amp;"|"&amp;E10513&amp;"|"&amp;F10513</f>
        <v>|||</v>
      </c>
      <c r="H10513" s="835">
        <f t="shared" ref="H10513:H10576" si="410">EOMONTH(L10513,0)</f>
        <v>31</v>
      </c>
    </row>
    <row r="10514" spans="2:8">
      <c r="B10514" s="834" t="str">
        <f t="shared" si="409"/>
        <v>|||</v>
      </c>
      <c r="H10514" s="835">
        <f t="shared" si="410"/>
        <v>31</v>
      </c>
    </row>
    <row r="10515" spans="2:8">
      <c r="B10515" s="834" t="str">
        <f t="shared" si="409"/>
        <v>|||</v>
      </c>
      <c r="H10515" s="835">
        <f t="shared" si="410"/>
        <v>31</v>
      </c>
    </row>
    <row r="10516" spans="2:8">
      <c r="B10516" s="834" t="str">
        <f t="shared" si="409"/>
        <v>|||</v>
      </c>
      <c r="H10516" s="835">
        <f t="shared" si="410"/>
        <v>31</v>
      </c>
    </row>
    <row r="10517" spans="2:8">
      <c r="B10517" s="834" t="str">
        <f t="shared" si="409"/>
        <v>|||</v>
      </c>
      <c r="H10517" s="835">
        <f t="shared" si="410"/>
        <v>31</v>
      </c>
    </row>
    <row r="10518" spans="2:8">
      <c r="B10518" s="834" t="str">
        <f t="shared" si="409"/>
        <v>|||</v>
      </c>
      <c r="H10518" s="835">
        <f t="shared" si="410"/>
        <v>31</v>
      </c>
    </row>
    <row r="10519" spans="2:8">
      <c r="B10519" s="834" t="str">
        <f t="shared" si="409"/>
        <v>|||</v>
      </c>
      <c r="H10519" s="835">
        <f t="shared" si="410"/>
        <v>31</v>
      </c>
    </row>
    <row r="10520" spans="2:8">
      <c r="B10520" s="834" t="str">
        <f t="shared" si="409"/>
        <v>|||</v>
      </c>
      <c r="H10520" s="835">
        <f t="shared" si="410"/>
        <v>31</v>
      </c>
    </row>
    <row r="10521" spans="2:8">
      <c r="B10521" s="834" t="str">
        <f t="shared" si="409"/>
        <v>|||</v>
      </c>
      <c r="H10521" s="835">
        <f t="shared" si="410"/>
        <v>31</v>
      </c>
    </row>
    <row r="10522" spans="2:8">
      <c r="B10522" s="834" t="str">
        <f t="shared" si="409"/>
        <v>|||</v>
      </c>
      <c r="H10522" s="835">
        <f t="shared" si="410"/>
        <v>31</v>
      </c>
    </row>
    <row r="10523" spans="2:8">
      <c r="B10523" s="834" t="str">
        <f t="shared" si="409"/>
        <v>|||</v>
      </c>
      <c r="H10523" s="835">
        <f t="shared" si="410"/>
        <v>31</v>
      </c>
    </row>
    <row r="10524" spans="2:8">
      <c r="B10524" s="834" t="str">
        <f t="shared" si="409"/>
        <v>|||</v>
      </c>
      <c r="H10524" s="835">
        <f t="shared" si="410"/>
        <v>31</v>
      </c>
    </row>
    <row r="10525" spans="2:8">
      <c r="B10525" s="834" t="str">
        <f t="shared" si="409"/>
        <v>|||</v>
      </c>
      <c r="H10525" s="835">
        <f t="shared" si="410"/>
        <v>31</v>
      </c>
    </row>
    <row r="10526" spans="2:8">
      <c r="B10526" s="834" t="str">
        <f t="shared" si="409"/>
        <v>|||</v>
      </c>
      <c r="H10526" s="835">
        <f t="shared" si="410"/>
        <v>31</v>
      </c>
    </row>
    <row r="10527" spans="2:8">
      <c r="B10527" s="834" t="str">
        <f t="shared" si="409"/>
        <v>|||</v>
      </c>
      <c r="H10527" s="835">
        <f t="shared" si="410"/>
        <v>31</v>
      </c>
    </row>
    <row r="10528" spans="2:8">
      <c r="B10528" s="834" t="str">
        <f t="shared" si="409"/>
        <v>|||</v>
      </c>
      <c r="H10528" s="835">
        <f t="shared" si="410"/>
        <v>31</v>
      </c>
    </row>
    <row r="10529" spans="2:8">
      <c r="B10529" s="834" t="str">
        <f t="shared" si="409"/>
        <v>|||</v>
      </c>
      <c r="H10529" s="835">
        <f t="shared" si="410"/>
        <v>31</v>
      </c>
    </row>
    <row r="10530" spans="2:8">
      <c r="B10530" s="834" t="str">
        <f t="shared" si="409"/>
        <v>|||</v>
      </c>
      <c r="H10530" s="835">
        <f t="shared" si="410"/>
        <v>31</v>
      </c>
    </row>
    <row r="10531" spans="2:8">
      <c r="B10531" s="834" t="str">
        <f t="shared" si="409"/>
        <v>|||</v>
      </c>
      <c r="H10531" s="835">
        <f t="shared" si="410"/>
        <v>31</v>
      </c>
    </row>
    <row r="10532" spans="2:8">
      <c r="B10532" s="834" t="str">
        <f t="shared" si="409"/>
        <v>|||</v>
      </c>
      <c r="H10532" s="835">
        <f t="shared" si="410"/>
        <v>31</v>
      </c>
    </row>
    <row r="10533" spans="2:8">
      <c r="B10533" s="834" t="str">
        <f t="shared" si="409"/>
        <v>|||</v>
      </c>
      <c r="H10533" s="835">
        <f t="shared" si="410"/>
        <v>31</v>
      </c>
    </row>
    <row r="10534" spans="2:8">
      <c r="B10534" s="834" t="str">
        <f t="shared" si="409"/>
        <v>|||</v>
      </c>
      <c r="H10534" s="835">
        <f t="shared" si="410"/>
        <v>31</v>
      </c>
    </row>
    <row r="10535" spans="2:8">
      <c r="B10535" s="834" t="str">
        <f t="shared" si="409"/>
        <v>|||</v>
      </c>
      <c r="H10535" s="835">
        <f t="shared" si="410"/>
        <v>31</v>
      </c>
    </row>
    <row r="10536" spans="2:8">
      <c r="B10536" s="834" t="str">
        <f t="shared" si="409"/>
        <v>|||</v>
      </c>
      <c r="H10536" s="835">
        <f t="shared" si="410"/>
        <v>31</v>
      </c>
    </row>
    <row r="10537" spans="2:8">
      <c r="B10537" s="834" t="str">
        <f t="shared" si="409"/>
        <v>|||</v>
      </c>
      <c r="H10537" s="835">
        <f t="shared" si="410"/>
        <v>31</v>
      </c>
    </row>
    <row r="10538" spans="2:8">
      <c r="B10538" s="834" t="str">
        <f t="shared" si="409"/>
        <v>|||</v>
      </c>
      <c r="H10538" s="835">
        <f t="shared" si="410"/>
        <v>31</v>
      </c>
    </row>
    <row r="10539" spans="2:8">
      <c r="B10539" s="834" t="str">
        <f t="shared" si="409"/>
        <v>|||</v>
      </c>
      <c r="H10539" s="835">
        <f t="shared" si="410"/>
        <v>31</v>
      </c>
    </row>
    <row r="10540" spans="2:8">
      <c r="B10540" s="834" t="str">
        <f t="shared" si="409"/>
        <v>|||</v>
      </c>
      <c r="H10540" s="835">
        <f t="shared" si="410"/>
        <v>31</v>
      </c>
    </row>
    <row r="10541" spans="2:8">
      <c r="B10541" s="834" t="str">
        <f t="shared" si="409"/>
        <v>|||</v>
      </c>
      <c r="H10541" s="835">
        <f t="shared" si="410"/>
        <v>31</v>
      </c>
    </row>
    <row r="10542" spans="2:8">
      <c r="B10542" s="834" t="str">
        <f t="shared" si="409"/>
        <v>|||</v>
      </c>
      <c r="H10542" s="835">
        <f t="shared" si="410"/>
        <v>31</v>
      </c>
    </row>
    <row r="10543" spans="2:8">
      <c r="B10543" s="834" t="str">
        <f t="shared" si="409"/>
        <v>|||</v>
      </c>
      <c r="H10543" s="835">
        <f t="shared" si="410"/>
        <v>31</v>
      </c>
    </row>
    <row r="10544" spans="2:8">
      <c r="B10544" s="834" t="str">
        <f t="shared" si="409"/>
        <v>|||</v>
      </c>
      <c r="H10544" s="835">
        <f t="shared" si="410"/>
        <v>31</v>
      </c>
    </row>
    <row r="10545" spans="2:8">
      <c r="B10545" s="834" t="str">
        <f t="shared" si="409"/>
        <v>|||</v>
      </c>
      <c r="H10545" s="835">
        <f t="shared" si="410"/>
        <v>31</v>
      </c>
    </row>
    <row r="10546" spans="2:8">
      <c r="B10546" s="834" t="str">
        <f t="shared" si="409"/>
        <v>|||</v>
      </c>
      <c r="H10546" s="835">
        <f t="shared" si="410"/>
        <v>31</v>
      </c>
    </row>
    <row r="10547" spans="2:8">
      <c r="B10547" s="834" t="str">
        <f t="shared" si="409"/>
        <v>|||</v>
      </c>
      <c r="H10547" s="835">
        <f t="shared" si="410"/>
        <v>31</v>
      </c>
    </row>
    <row r="10548" spans="2:8">
      <c r="B10548" s="834" t="str">
        <f t="shared" si="409"/>
        <v>|||</v>
      </c>
      <c r="H10548" s="835">
        <f t="shared" si="410"/>
        <v>31</v>
      </c>
    </row>
    <row r="10549" spans="2:8">
      <c r="B10549" s="834" t="str">
        <f t="shared" si="409"/>
        <v>|||</v>
      </c>
      <c r="H10549" s="835">
        <f t="shared" si="410"/>
        <v>31</v>
      </c>
    </row>
    <row r="10550" spans="2:8">
      <c r="B10550" s="834" t="str">
        <f t="shared" si="409"/>
        <v>|||</v>
      </c>
      <c r="H10550" s="835">
        <f t="shared" si="410"/>
        <v>31</v>
      </c>
    </row>
    <row r="10551" spans="2:8">
      <c r="B10551" s="834" t="str">
        <f t="shared" si="409"/>
        <v>|||</v>
      </c>
      <c r="H10551" s="835">
        <f t="shared" si="410"/>
        <v>31</v>
      </c>
    </row>
    <row r="10552" spans="2:8">
      <c r="B10552" s="834" t="str">
        <f t="shared" si="409"/>
        <v>|||</v>
      </c>
      <c r="H10552" s="835">
        <f t="shared" si="410"/>
        <v>31</v>
      </c>
    </row>
    <row r="10553" spans="2:8">
      <c r="B10553" s="834" t="str">
        <f t="shared" si="409"/>
        <v>|||</v>
      </c>
      <c r="H10553" s="835">
        <f t="shared" si="410"/>
        <v>31</v>
      </c>
    </row>
    <row r="10554" spans="2:8">
      <c r="B10554" s="834" t="str">
        <f t="shared" si="409"/>
        <v>|||</v>
      </c>
      <c r="H10554" s="835">
        <f t="shared" si="410"/>
        <v>31</v>
      </c>
    </row>
    <row r="10555" spans="2:8">
      <c r="B10555" s="834" t="str">
        <f t="shared" si="409"/>
        <v>|||</v>
      </c>
      <c r="H10555" s="835">
        <f t="shared" si="410"/>
        <v>31</v>
      </c>
    </row>
    <row r="10556" spans="2:8">
      <c r="B10556" s="834" t="str">
        <f t="shared" si="409"/>
        <v>|||</v>
      </c>
      <c r="H10556" s="835">
        <f t="shared" si="410"/>
        <v>31</v>
      </c>
    </row>
    <row r="10557" spans="2:8">
      <c r="B10557" s="834" t="str">
        <f t="shared" si="409"/>
        <v>|||</v>
      </c>
      <c r="H10557" s="835">
        <f t="shared" si="410"/>
        <v>31</v>
      </c>
    </row>
    <row r="10558" spans="2:8">
      <c r="B10558" s="834" t="str">
        <f t="shared" si="409"/>
        <v>|||</v>
      </c>
      <c r="H10558" s="835">
        <f t="shared" si="410"/>
        <v>31</v>
      </c>
    </row>
    <row r="10559" spans="2:8">
      <c r="B10559" s="834" t="str">
        <f t="shared" si="409"/>
        <v>|||</v>
      </c>
      <c r="H10559" s="835">
        <f t="shared" si="410"/>
        <v>31</v>
      </c>
    </row>
    <row r="10560" spans="2:8">
      <c r="B10560" s="834" t="str">
        <f t="shared" si="409"/>
        <v>|||</v>
      </c>
      <c r="H10560" s="835">
        <f t="shared" si="410"/>
        <v>31</v>
      </c>
    </row>
    <row r="10561" spans="2:8">
      <c r="B10561" s="834" t="str">
        <f t="shared" si="409"/>
        <v>|||</v>
      </c>
      <c r="H10561" s="835">
        <f t="shared" si="410"/>
        <v>31</v>
      </c>
    </row>
    <row r="10562" spans="2:8">
      <c r="B10562" s="834" t="str">
        <f t="shared" si="409"/>
        <v>|||</v>
      </c>
      <c r="H10562" s="835">
        <f t="shared" si="410"/>
        <v>31</v>
      </c>
    </row>
    <row r="10563" spans="2:8">
      <c r="B10563" s="834" t="str">
        <f t="shared" si="409"/>
        <v>|||</v>
      </c>
      <c r="H10563" s="835">
        <f t="shared" si="410"/>
        <v>31</v>
      </c>
    </row>
    <row r="10564" spans="2:8">
      <c r="B10564" s="834" t="str">
        <f t="shared" si="409"/>
        <v>|||</v>
      </c>
      <c r="H10564" s="835">
        <f t="shared" si="410"/>
        <v>31</v>
      </c>
    </row>
    <row r="10565" spans="2:8">
      <c r="B10565" s="834" t="str">
        <f t="shared" si="409"/>
        <v>|||</v>
      </c>
      <c r="H10565" s="835">
        <f t="shared" si="410"/>
        <v>31</v>
      </c>
    </row>
    <row r="10566" spans="2:8">
      <c r="B10566" s="834" t="str">
        <f t="shared" si="409"/>
        <v>|||</v>
      </c>
      <c r="H10566" s="835">
        <f t="shared" si="410"/>
        <v>31</v>
      </c>
    </row>
    <row r="10567" spans="2:8">
      <c r="B10567" s="834" t="str">
        <f t="shared" si="409"/>
        <v>|||</v>
      </c>
      <c r="H10567" s="835">
        <f t="shared" si="410"/>
        <v>31</v>
      </c>
    </row>
    <row r="10568" spans="2:8">
      <c r="B10568" s="834" t="str">
        <f t="shared" si="409"/>
        <v>|||</v>
      </c>
      <c r="H10568" s="835">
        <f t="shared" si="410"/>
        <v>31</v>
      </c>
    </row>
    <row r="10569" spans="2:8">
      <c r="B10569" s="834" t="str">
        <f t="shared" si="409"/>
        <v>|||</v>
      </c>
      <c r="H10569" s="835">
        <f t="shared" si="410"/>
        <v>31</v>
      </c>
    </row>
    <row r="10570" spans="2:8">
      <c r="B10570" s="834" t="str">
        <f t="shared" si="409"/>
        <v>|||</v>
      </c>
      <c r="H10570" s="835">
        <f t="shared" si="410"/>
        <v>31</v>
      </c>
    </row>
    <row r="10571" spans="2:8">
      <c r="B10571" s="834" t="str">
        <f t="shared" si="409"/>
        <v>|||</v>
      </c>
      <c r="H10571" s="835">
        <f t="shared" si="410"/>
        <v>31</v>
      </c>
    </row>
    <row r="10572" spans="2:8">
      <c r="B10572" s="834" t="str">
        <f t="shared" si="409"/>
        <v>|||</v>
      </c>
      <c r="H10572" s="835">
        <f t="shared" si="410"/>
        <v>31</v>
      </c>
    </row>
    <row r="10573" spans="2:8">
      <c r="B10573" s="834" t="str">
        <f t="shared" si="409"/>
        <v>|||</v>
      </c>
      <c r="H10573" s="835">
        <f t="shared" si="410"/>
        <v>31</v>
      </c>
    </row>
    <row r="10574" spans="2:8">
      <c r="B10574" s="834" t="str">
        <f t="shared" si="409"/>
        <v>|||</v>
      </c>
      <c r="H10574" s="835">
        <f t="shared" si="410"/>
        <v>31</v>
      </c>
    </row>
    <row r="10575" spans="2:8">
      <c r="B10575" s="834" t="str">
        <f t="shared" si="409"/>
        <v>|||</v>
      </c>
      <c r="H10575" s="835">
        <f t="shared" si="410"/>
        <v>31</v>
      </c>
    </row>
    <row r="10576" spans="2:8">
      <c r="B10576" s="834" t="str">
        <f t="shared" si="409"/>
        <v>|||</v>
      </c>
      <c r="H10576" s="835">
        <f t="shared" si="410"/>
        <v>31</v>
      </c>
    </row>
    <row r="10577" spans="2:8">
      <c r="B10577" s="834" t="str">
        <f t="shared" ref="B10577:B10640" si="411">C10577&amp;"|"&amp;D10577&amp;"|"&amp;E10577&amp;"|"&amp;F10577</f>
        <v>|||</v>
      </c>
      <c r="H10577" s="835">
        <f t="shared" ref="H10577:H10640" si="412">EOMONTH(L10577,0)</f>
        <v>31</v>
      </c>
    </row>
    <row r="10578" spans="2:8">
      <c r="B10578" s="834" t="str">
        <f t="shared" si="411"/>
        <v>|||</v>
      </c>
      <c r="H10578" s="835">
        <f t="shared" si="412"/>
        <v>31</v>
      </c>
    </row>
    <row r="10579" spans="2:8">
      <c r="B10579" s="834" t="str">
        <f t="shared" si="411"/>
        <v>|||</v>
      </c>
      <c r="H10579" s="835">
        <f t="shared" si="412"/>
        <v>31</v>
      </c>
    </row>
    <row r="10580" spans="2:8">
      <c r="B10580" s="834" t="str">
        <f t="shared" si="411"/>
        <v>|||</v>
      </c>
      <c r="H10580" s="835">
        <f t="shared" si="412"/>
        <v>31</v>
      </c>
    </row>
    <row r="10581" spans="2:8">
      <c r="B10581" s="834" t="str">
        <f t="shared" si="411"/>
        <v>|||</v>
      </c>
      <c r="H10581" s="835">
        <f t="shared" si="412"/>
        <v>31</v>
      </c>
    </row>
    <row r="10582" spans="2:8">
      <c r="B10582" s="834" t="str">
        <f t="shared" si="411"/>
        <v>|||</v>
      </c>
      <c r="H10582" s="835">
        <f t="shared" si="412"/>
        <v>31</v>
      </c>
    </row>
    <row r="10583" spans="2:8">
      <c r="B10583" s="834" t="str">
        <f t="shared" si="411"/>
        <v>|||</v>
      </c>
      <c r="H10583" s="835">
        <f t="shared" si="412"/>
        <v>31</v>
      </c>
    </row>
    <row r="10584" spans="2:8">
      <c r="B10584" s="834" t="str">
        <f t="shared" si="411"/>
        <v>|||</v>
      </c>
      <c r="H10584" s="835">
        <f t="shared" si="412"/>
        <v>31</v>
      </c>
    </row>
    <row r="10585" spans="2:8">
      <c r="B10585" s="834" t="str">
        <f t="shared" si="411"/>
        <v>|||</v>
      </c>
      <c r="H10585" s="835">
        <f t="shared" si="412"/>
        <v>31</v>
      </c>
    </row>
    <row r="10586" spans="2:8">
      <c r="B10586" s="834" t="str">
        <f t="shared" si="411"/>
        <v>|||</v>
      </c>
      <c r="H10586" s="835">
        <f t="shared" si="412"/>
        <v>31</v>
      </c>
    </row>
    <row r="10587" spans="2:8">
      <c r="B10587" s="834" t="str">
        <f t="shared" si="411"/>
        <v>|||</v>
      </c>
      <c r="H10587" s="835">
        <f t="shared" si="412"/>
        <v>31</v>
      </c>
    </row>
    <row r="10588" spans="2:8">
      <c r="B10588" s="834" t="str">
        <f t="shared" si="411"/>
        <v>|||</v>
      </c>
      <c r="H10588" s="835">
        <f t="shared" si="412"/>
        <v>31</v>
      </c>
    </row>
    <row r="10589" spans="2:8">
      <c r="B10589" s="834" t="str">
        <f t="shared" si="411"/>
        <v>|||</v>
      </c>
      <c r="H10589" s="835">
        <f t="shared" si="412"/>
        <v>31</v>
      </c>
    </row>
    <row r="10590" spans="2:8">
      <c r="B10590" s="834" t="str">
        <f t="shared" si="411"/>
        <v>|||</v>
      </c>
      <c r="H10590" s="835">
        <f t="shared" si="412"/>
        <v>31</v>
      </c>
    </row>
    <row r="10591" spans="2:8">
      <c r="B10591" s="834" t="str">
        <f t="shared" si="411"/>
        <v>|||</v>
      </c>
      <c r="H10591" s="835">
        <f t="shared" si="412"/>
        <v>31</v>
      </c>
    </row>
    <row r="10592" spans="2:8">
      <c r="B10592" s="834" t="str">
        <f t="shared" si="411"/>
        <v>|||</v>
      </c>
      <c r="H10592" s="835">
        <f t="shared" si="412"/>
        <v>31</v>
      </c>
    </row>
    <row r="10593" spans="2:8">
      <c r="B10593" s="834" t="str">
        <f t="shared" si="411"/>
        <v>|||</v>
      </c>
      <c r="H10593" s="835">
        <f t="shared" si="412"/>
        <v>31</v>
      </c>
    </row>
    <row r="10594" spans="2:8">
      <c r="B10594" s="834" t="str">
        <f t="shared" si="411"/>
        <v>|||</v>
      </c>
      <c r="H10594" s="835">
        <f t="shared" si="412"/>
        <v>31</v>
      </c>
    </row>
    <row r="10595" spans="2:8">
      <c r="B10595" s="834" t="str">
        <f t="shared" si="411"/>
        <v>|||</v>
      </c>
      <c r="H10595" s="835">
        <f t="shared" si="412"/>
        <v>31</v>
      </c>
    </row>
    <row r="10596" spans="2:8">
      <c r="B10596" s="834" t="str">
        <f t="shared" si="411"/>
        <v>|||</v>
      </c>
      <c r="H10596" s="835">
        <f t="shared" si="412"/>
        <v>31</v>
      </c>
    </row>
    <row r="10597" spans="2:8">
      <c r="B10597" s="834" t="str">
        <f t="shared" si="411"/>
        <v>|||</v>
      </c>
      <c r="H10597" s="835">
        <f t="shared" si="412"/>
        <v>31</v>
      </c>
    </row>
    <row r="10598" spans="2:8">
      <c r="B10598" s="834" t="str">
        <f t="shared" si="411"/>
        <v>|||</v>
      </c>
      <c r="H10598" s="835">
        <f t="shared" si="412"/>
        <v>31</v>
      </c>
    </row>
    <row r="10599" spans="2:8">
      <c r="B10599" s="834" t="str">
        <f t="shared" si="411"/>
        <v>|||</v>
      </c>
      <c r="H10599" s="835">
        <f t="shared" si="412"/>
        <v>31</v>
      </c>
    </row>
    <row r="10600" spans="2:8">
      <c r="B10600" s="834" t="str">
        <f t="shared" si="411"/>
        <v>|||</v>
      </c>
      <c r="H10600" s="835">
        <f t="shared" si="412"/>
        <v>31</v>
      </c>
    </row>
    <row r="10601" spans="2:8">
      <c r="B10601" s="834" t="str">
        <f t="shared" si="411"/>
        <v>|||</v>
      </c>
      <c r="H10601" s="835">
        <f t="shared" si="412"/>
        <v>31</v>
      </c>
    </row>
    <row r="10602" spans="2:8">
      <c r="B10602" s="834" t="str">
        <f t="shared" si="411"/>
        <v>|||</v>
      </c>
      <c r="H10602" s="835">
        <f t="shared" si="412"/>
        <v>31</v>
      </c>
    </row>
    <row r="10603" spans="2:8">
      <c r="B10603" s="834" t="str">
        <f t="shared" si="411"/>
        <v>|||</v>
      </c>
      <c r="H10603" s="835">
        <f t="shared" si="412"/>
        <v>31</v>
      </c>
    </row>
    <row r="10604" spans="2:8">
      <c r="B10604" s="834" t="str">
        <f t="shared" si="411"/>
        <v>|||</v>
      </c>
      <c r="H10604" s="835">
        <f t="shared" si="412"/>
        <v>31</v>
      </c>
    </row>
    <row r="10605" spans="2:8">
      <c r="B10605" s="834" t="str">
        <f t="shared" si="411"/>
        <v>|||</v>
      </c>
      <c r="H10605" s="835">
        <f t="shared" si="412"/>
        <v>31</v>
      </c>
    </row>
    <row r="10606" spans="2:8">
      <c r="B10606" s="834" t="str">
        <f t="shared" si="411"/>
        <v>|||</v>
      </c>
      <c r="H10606" s="835">
        <f t="shared" si="412"/>
        <v>31</v>
      </c>
    </row>
    <row r="10607" spans="2:8">
      <c r="B10607" s="834" t="str">
        <f t="shared" si="411"/>
        <v>|||</v>
      </c>
      <c r="H10607" s="835">
        <f t="shared" si="412"/>
        <v>31</v>
      </c>
    </row>
    <row r="10608" spans="2:8">
      <c r="B10608" s="834" t="str">
        <f t="shared" si="411"/>
        <v>|||</v>
      </c>
      <c r="H10608" s="835">
        <f t="shared" si="412"/>
        <v>31</v>
      </c>
    </row>
    <row r="10609" spans="2:8">
      <c r="B10609" s="834" t="str">
        <f t="shared" si="411"/>
        <v>|||</v>
      </c>
      <c r="H10609" s="835">
        <f t="shared" si="412"/>
        <v>31</v>
      </c>
    </row>
    <row r="10610" spans="2:8">
      <c r="B10610" s="834" t="str">
        <f t="shared" si="411"/>
        <v>|||</v>
      </c>
      <c r="H10610" s="835">
        <f t="shared" si="412"/>
        <v>31</v>
      </c>
    </row>
    <row r="10611" spans="2:8">
      <c r="B10611" s="834" t="str">
        <f t="shared" si="411"/>
        <v>|||</v>
      </c>
      <c r="H10611" s="835">
        <f t="shared" si="412"/>
        <v>31</v>
      </c>
    </row>
    <row r="10612" spans="2:8">
      <c r="B10612" s="834" t="str">
        <f t="shared" si="411"/>
        <v>|||</v>
      </c>
      <c r="H10612" s="835">
        <f t="shared" si="412"/>
        <v>31</v>
      </c>
    </row>
    <row r="10613" spans="2:8">
      <c r="B10613" s="834" t="str">
        <f t="shared" si="411"/>
        <v>|||</v>
      </c>
      <c r="H10613" s="835">
        <f t="shared" si="412"/>
        <v>31</v>
      </c>
    </row>
    <row r="10614" spans="2:8">
      <c r="B10614" s="834" t="str">
        <f t="shared" si="411"/>
        <v>|||</v>
      </c>
      <c r="H10614" s="835">
        <f t="shared" si="412"/>
        <v>31</v>
      </c>
    </row>
    <row r="10615" spans="2:8">
      <c r="B10615" s="834" t="str">
        <f t="shared" si="411"/>
        <v>|||</v>
      </c>
      <c r="H10615" s="835">
        <f t="shared" si="412"/>
        <v>31</v>
      </c>
    </row>
    <row r="10616" spans="2:8">
      <c r="B10616" s="834" t="str">
        <f t="shared" si="411"/>
        <v>|||</v>
      </c>
      <c r="H10616" s="835">
        <f t="shared" si="412"/>
        <v>31</v>
      </c>
    </row>
    <row r="10617" spans="2:8">
      <c r="B10617" s="834" t="str">
        <f t="shared" si="411"/>
        <v>|||</v>
      </c>
      <c r="H10617" s="835">
        <f t="shared" si="412"/>
        <v>31</v>
      </c>
    </row>
    <row r="10618" spans="2:8">
      <c r="B10618" s="834" t="str">
        <f t="shared" si="411"/>
        <v>|||</v>
      </c>
      <c r="H10618" s="835">
        <f t="shared" si="412"/>
        <v>31</v>
      </c>
    </row>
    <row r="10619" spans="2:8">
      <c r="B10619" s="834" t="str">
        <f t="shared" si="411"/>
        <v>|||</v>
      </c>
      <c r="H10619" s="835">
        <f t="shared" si="412"/>
        <v>31</v>
      </c>
    </row>
    <row r="10620" spans="2:8">
      <c r="B10620" s="834" t="str">
        <f t="shared" si="411"/>
        <v>|||</v>
      </c>
      <c r="H10620" s="835">
        <f t="shared" si="412"/>
        <v>31</v>
      </c>
    </row>
    <row r="10621" spans="2:8">
      <c r="B10621" s="834" t="str">
        <f t="shared" si="411"/>
        <v>|||</v>
      </c>
      <c r="H10621" s="835">
        <f t="shared" si="412"/>
        <v>31</v>
      </c>
    </row>
    <row r="10622" spans="2:8">
      <c r="B10622" s="834" t="str">
        <f t="shared" si="411"/>
        <v>|||</v>
      </c>
      <c r="H10622" s="835">
        <f t="shared" si="412"/>
        <v>31</v>
      </c>
    </row>
    <row r="10623" spans="2:8">
      <c r="B10623" s="834" t="str">
        <f t="shared" si="411"/>
        <v>|||</v>
      </c>
      <c r="H10623" s="835">
        <f t="shared" si="412"/>
        <v>31</v>
      </c>
    </row>
    <row r="10624" spans="2:8">
      <c r="B10624" s="834" t="str">
        <f t="shared" si="411"/>
        <v>|||</v>
      </c>
      <c r="H10624" s="835">
        <f t="shared" si="412"/>
        <v>31</v>
      </c>
    </row>
    <row r="10625" spans="2:8">
      <c r="B10625" s="834" t="str">
        <f t="shared" si="411"/>
        <v>|||</v>
      </c>
      <c r="H10625" s="835">
        <f t="shared" si="412"/>
        <v>31</v>
      </c>
    </row>
    <row r="10626" spans="2:8">
      <c r="B10626" s="834" t="str">
        <f t="shared" si="411"/>
        <v>|||</v>
      </c>
      <c r="H10626" s="835">
        <f t="shared" si="412"/>
        <v>31</v>
      </c>
    </row>
    <row r="10627" spans="2:8">
      <c r="B10627" s="834" t="str">
        <f t="shared" si="411"/>
        <v>|||</v>
      </c>
      <c r="H10627" s="835">
        <f t="shared" si="412"/>
        <v>31</v>
      </c>
    </row>
    <row r="10628" spans="2:8">
      <c r="B10628" s="834" t="str">
        <f t="shared" si="411"/>
        <v>|||</v>
      </c>
      <c r="H10628" s="835">
        <f t="shared" si="412"/>
        <v>31</v>
      </c>
    </row>
    <row r="10629" spans="2:8">
      <c r="B10629" s="834" t="str">
        <f t="shared" si="411"/>
        <v>|||</v>
      </c>
      <c r="H10629" s="835">
        <f t="shared" si="412"/>
        <v>31</v>
      </c>
    </row>
    <row r="10630" spans="2:8">
      <c r="B10630" s="834" t="str">
        <f t="shared" si="411"/>
        <v>|||</v>
      </c>
      <c r="H10630" s="835">
        <f t="shared" si="412"/>
        <v>31</v>
      </c>
    </row>
    <row r="10631" spans="2:8">
      <c r="B10631" s="834" t="str">
        <f t="shared" si="411"/>
        <v>|||</v>
      </c>
      <c r="H10631" s="835">
        <f t="shared" si="412"/>
        <v>31</v>
      </c>
    </row>
    <row r="10632" spans="2:8">
      <c r="B10632" s="834" t="str">
        <f t="shared" si="411"/>
        <v>|||</v>
      </c>
      <c r="H10632" s="835">
        <f t="shared" si="412"/>
        <v>31</v>
      </c>
    </row>
    <row r="10633" spans="2:8">
      <c r="B10633" s="834" t="str">
        <f t="shared" si="411"/>
        <v>|||</v>
      </c>
      <c r="H10633" s="835">
        <f t="shared" si="412"/>
        <v>31</v>
      </c>
    </row>
    <row r="10634" spans="2:8">
      <c r="B10634" s="834" t="str">
        <f t="shared" si="411"/>
        <v>|||</v>
      </c>
      <c r="H10634" s="835">
        <f t="shared" si="412"/>
        <v>31</v>
      </c>
    </row>
    <row r="10635" spans="2:8">
      <c r="B10635" s="834" t="str">
        <f t="shared" si="411"/>
        <v>|||</v>
      </c>
      <c r="H10635" s="835">
        <f t="shared" si="412"/>
        <v>31</v>
      </c>
    </row>
    <row r="10636" spans="2:8">
      <c r="B10636" s="834" t="str">
        <f t="shared" si="411"/>
        <v>|||</v>
      </c>
      <c r="H10636" s="835">
        <f t="shared" si="412"/>
        <v>31</v>
      </c>
    </row>
    <row r="10637" spans="2:8">
      <c r="B10637" s="834" t="str">
        <f t="shared" si="411"/>
        <v>|||</v>
      </c>
      <c r="H10637" s="835">
        <f t="shared" si="412"/>
        <v>31</v>
      </c>
    </row>
    <row r="10638" spans="2:8">
      <c r="B10638" s="834" t="str">
        <f t="shared" si="411"/>
        <v>|||</v>
      </c>
      <c r="H10638" s="835">
        <f t="shared" si="412"/>
        <v>31</v>
      </c>
    </row>
    <row r="10639" spans="2:8">
      <c r="B10639" s="834" t="str">
        <f t="shared" si="411"/>
        <v>|||</v>
      </c>
      <c r="H10639" s="835">
        <f t="shared" si="412"/>
        <v>31</v>
      </c>
    </row>
    <row r="10640" spans="2:8">
      <c r="B10640" s="834" t="str">
        <f t="shared" si="411"/>
        <v>|||</v>
      </c>
      <c r="H10640" s="835">
        <f t="shared" si="412"/>
        <v>31</v>
      </c>
    </row>
    <row r="10641" spans="2:8">
      <c r="B10641" s="834" t="str">
        <f t="shared" ref="B10641:B10704" si="413">C10641&amp;"|"&amp;D10641&amp;"|"&amp;E10641&amp;"|"&amp;F10641</f>
        <v>|||</v>
      </c>
      <c r="H10641" s="835">
        <f t="shared" ref="H10641:H10704" si="414">EOMONTH(L10641,0)</f>
        <v>31</v>
      </c>
    </row>
    <row r="10642" spans="2:8">
      <c r="B10642" s="834" t="str">
        <f t="shared" si="413"/>
        <v>|||</v>
      </c>
      <c r="H10642" s="835">
        <f t="shared" si="414"/>
        <v>31</v>
      </c>
    </row>
    <row r="10643" spans="2:8">
      <c r="B10643" s="834" t="str">
        <f t="shared" si="413"/>
        <v>|||</v>
      </c>
      <c r="H10643" s="835">
        <f t="shared" si="414"/>
        <v>31</v>
      </c>
    </row>
    <row r="10644" spans="2:8">
      <c r="B10644" s="834" t="str">
        <f t="shared" si="413"/>
        <v>|||</v>
      </c>
      <c r="H10644" s="835">
        <f t="shared" si="414"/>
        <v>31</v>
      </c>
    </row>
    <row r="10645" spans="2:8">
      <c r="B10645" s="834" t="str">
        <f t="shared" si="413"/>
        <v>|||</v>
      </c>
      <c r="H10645" s="835">
        <f t="shared" si="414"/>
        <v>31</v>
      </c>
    </row>
    <row r="10646" spans="2:8">
      <c r="B10646" s="834" t="str">
        <f t="shared" si="413"/>
        <v>|||</v>
      </c>
      <c r="H10646" s="835">
        <f t="shared" si="414"/>
        <v>31</v>
      </c>
    </row>
    <row r="10647" spans="2:8">
      <c r="B10647" s="834" t="str">
        <f t="shared" si="413"/>
        <v>|||</v>
      </c>
      <c r="H10647" s="835">
        <f t="shared" si="414"/>
        <v>31</v>
      </c>
    </row>
    <row r="10648" spans="2:8">
      <c r="B10648" s="834" t="str">
        <f t="shared" si="413"/>
        <v>|||</v>
      </c>
      <c r="H10648" s="835">
        <f t="shared" si="414"/>
        <v>31</v>
      </c>
    </row>
    <row r="10649" spans="2:8">
      <c r="B10649" s="834" t="str">
        <f t="shared" si="413"/>
        <v>|||</v>
      </c>
      <c r="H10649" s="835">
        <f t="shared" si="414"/>
        <v>31</v>
      </c>
    </row>
    <row r="10650" spans="2:8">
      <c r="B10650" s="834" t="str">
        <f t="shared" si="413"/>
        <v>|||</v>
      </c>
      <c r="H10650" s="835">
        <f t="shared" si="414"/>
        <v>31</v>
      </c>
    </row>
    <row r="10651" spans="2:8">
      <c r="B10651" s="834" t="str">
        <f t="shared" si="413"/>
        <v>|||</v>
      </c>
      <c r="H10651" s="835">
        <f t="shared" si="414"/>
        <v>31</v>
      </c>
    </row>
    <row r="10652" spans="2:8">
      <c r="B10652" s="834" t="str">
        <f t="shared" si="413"/>
        <v>|||</v>
      </c>
      <c r="H10652" s="835">
        <f t="shared" si="414"/>
        <v>31</v>
      </c>
    </row>
    <row r="10653" spans="2:8">
      <c r="B10653" s="834" t="str">
        <f t="shared" si="413"/>
        <v>|||</v>
      </c>
      <c r="H10653" s="835">
        <f t="shared" si="414"/>
        <v>31</v>
      </c>
    </row>
    <row r="10654" spans="2:8">
      <c r="B10654" s="834" t="str">
        <f t="shared" si="413"/>
        <v>|||</v>
      </c>
      <c r="H10654" s="835">
        <f t="shared" si="414"/>
        <v>31</v>
      </c>
    </row>
    <row r="10655" spans="2:8">
      <c r="B10655" s="834" t="str">
        <f t="shared" si="413"/>
        <v>|||</v>
      </c>
      <c r="H10655" s="835">
        <f t="shared" si="414"/>
        <v>31</v>
      </c>
    </row>
    <row r="10656" spans="2:8">
      <c r="B10656" s="834" t="str">
        <f t="shared" si="413"/>
        <v>|||</v>
      </c>
      <c r="H10656" s="835">
        <f t="shared" si="414"/>
        <v>31</v>
      </c>
    </row>
    <row r="10657" spans="2:8">
      <c r="B10657" s="834" t="str">
        <f t="shared" si="413"/>
        <v>|||</v>
      </c>
      <c r="H10657" s="835">
        <f t="shared" si="414"/>
        <v>31</v>
      </c>
    </row>
    <row r="10658" spans="2:8">
      <c r="B10658" s="834" t="str">
        <f t="shared" si="413"/>
        <v>|||</v>
      </c>
      <c r="H10658" s="835">
        <f t="shared" si="414"/>
        <v>31</v>
      </c>
    </row>
    <row r="10659" spans="2:8">
      <c r="B10659" s="834" t="str">
        <f t="shared" si="413"/>
        <v>|||</v>
      </c>
      <c r="H10659" s="835">
        <f t="shared" si="414"/>
        <v>31</v>
      </c>
    </row>
    <row r="10660" spans="2:8">
      <c r="B10660" s="834" t="str">
        <f t="shared" si="413"/>
        <v>|||</v>
      </c>
      <c r="H10660" s="835">
        <f t="shared" si="414"/>
        <v>31</v>
      </c>
    </row>
    <row r="10661" spans="2:8">
      <c r="B10661" s="834" t="str">
        <f t="shared" si="413"/>
        <v>|||</v>
      </c>
      <c r="H10661" s="835">
        <f t="shared" si="414"/>
        <v>31</v>
      </c>
    </row>
    <row r="10662" spans="2:8">
      <c r="B10662" s="834" t="str">
        <f t="shared" si="413"/>
        <v>|||</v>
      </c>
      <c r="H10662" s="835">
        <f t="shared" si="414"/>
        <v>31</v>
      </c>
    </row>
    <row r="10663" spans="2:8">
      <c r="B10663" s="834" t="str">
        <f t="shared" si="413"/>
        <v>|||</v>
      </c>
      <c r="H10663" s="835">
        <f t="shared" si="414"/>
        <v>31</v>
      </c>
    </row>
    <row r="10664" spans="2:8">
      <c r="B10664" s="834" t="str">
        <f t="shared" si="413"/>
        <v>|||</v>
      </c>
      <c r="H10664" s="835">
        <f t="shared" si="414"/>
        <v>31</v>
      </c>
    </row>
    <row r="10665" spans="2:8">
      <c r="B10665" s="834" t="str">
        <f t="shared" si="413"/>
        <v>|||</v>
      </c>
      <c r="H10665" s="835">
        <f t="shared" si="414"/>
        <v>31</v>
      </c>
    </row>
    <row r="10666" spans="2:8">
      <c r="B10666" s="834" t="str">
        <f t="shared" si="413"/>
        <v>|||</v>
      </c>
      <c r="H10666" s="835">
        <f t="shared" si="414"/>
        <v>31</v>
      </c>
    </row>
    <row r="10667" spans="2:8">
      <c r="B10667" s="834" t="str">
        <f t="shared" si="413"/>
        <v>|||</v>
      </c>
      <c r="H10667" s="835">
        <f t="shared" si="414"/>
        <v>31</v>
      </c>
    </row>
    <row r="10668" spans="2:8">
      <c r="B10668" s="834" t="str">
        <f t="shared" si="413"/>
        <v>|||</v>
      </c>
      <c r="H10668" s="835">
        <f t="shared" si="414"/>
        <v>31</v>
      </c>
    </row>
    <row r="10669" spans="2:8">
      <c r="B10669" s="834" t="str">
        <f t="shared" si="413"/>
        <v>|||</v>
      </c>
      <c r="H10669" s="835">
        <f t="shared" si="414"/>
        <v>31</v>
      </c>
    </row>
    <row r="10670" spans="2:8">
      <c r="B10670" s="834" t="str">
        <f t="shared" si="413"/>
        <v>|||</v>
      </c>
      <c r="H10670" s="835">
        <f t="shared" si="414"/>
        <v>31</v>
      </c>
    </row>
    <row r="10671" spans="2:8">
      <c r="B10671" s="834" t="str">
        <f t="shared" si="413"/>
        <v>|||</v>
      </c>
      <c r="H10671" s="835">
        <f t="shared" si="414"/>
        <v>31</v>
      </c>
    </row>
    <row r="10672" spans="2:8">
      <c r="B10672" s="834" t="str">
        <f t="shared" si="413"/>
        <v>|||</v>
      </c>
      <c r="H10672" s="835">
        <f t="shared" si="414"/>
        <v>31</v>
      </c>
    </row>
    <row r="10673" spans="2:8">
      <c r="B10673" s="834" t="str">
        <f t="shared" si="413"/>
        <v>|||</v>
      </c>
      <c r="H10673" s="835">
        <f t="shared" si="414"/>
        <v>31</v>
      </c>
    </row>
    <row r="10674" spans="2:8">
      <c r="B10674" s="834" t="str">
        <f t="shared" si="413"/>
        <v>|||</v>
      </c>
      <c r="H10674" s="835">
        <f t="shared" si="414"/>
        <v>31</v>
      </c>
    </row>
    <row r="10675" spans="2:8">
      <c r="B10675" s="834" t="str">
        <f t="shared" si="413"/>
        <v>|||</v>
      </c>
      <c r="H10675" s="835">
        <f t="shared" si="414"/>
        <v>31</v>
      </c>
    </row>
    <row r="10676" spans="2:8">
      <c r="B10676" s="834" t="str">
        <f t="shared" si="413"/>
        <v>|||</v>
      </c>
      <c r="H10676" s="835">
        <f t="shared" si="414"/>
        <v>31</v>
      </c>
    </row>
    <row r="10677" spans="2:8">
      <c r="B10677" s="834" t="str">
        <f t="shared" si="413"/>
        <v>|||</v>
      </c>
      <c r="H10677" s="835">
        <f t="shared" si="414"/>
        <v>31</v>
      </c>
    </row>
    <row r="10678" spans="2:8">
      <c r="B10678" s="834" t="str">
        <f t="shared" si="413"/>
        <v>|||</v>
      </c>
      <c r="H10678" s="835">
        <f t="shared" si="414"/>
        <v>31</v>
      </c>
    </row>
    <row r="10679" spans="2:8">
      <c r="B10679" s="834" t="str">
        <f t="shared" si="413"/>
        <v>|||</v>
      </c>
      <c r="H10679" s="835">
        <f t="shared" si="414"/>
        <v>31</v>
      </c>
    </row>
    <row r="10680" spans="2:8">
      <c r="B10680" s="834" t="str">
        <f t="shared" si="413"/>
        <v>|||</v>
      </c>
      <c r="H10680" s="835">
        <f t="shared" si="414"/>
        <v>31</v>
      </c>
    </row>
    <row r="10681" spans="2:8">
      <c r="B10681" s="834" t="str">
        <f t="shared" si="413"/>
        <v>|||</v>
      </c>
      <c r="H10681" s="835">
        <f t="shared" si="414"/>
        <v>31</v>
      </c>
    </row>
    <row r="10682" spans="2:8">
      <c r="B10682" s="834" t="str">
        <f t="shared" si="413"/>
        <v>|||</v>
      </c>
      <c r="H10682" s="835">
        <f t="shared" si="414"/>
        <v>31</v>
      </c>
    </row>
    <row r="10683" spans="2:8">
      <c r="B10683" s="834" t="str">
        <f t="shared" si="413"/>
        <v>|||</v>
      </c>
      <c r="H10683" s="835">
        <f t="shared" si="414"/>
        <v>31</v>
      </c>
    </row>
    <row r="10684" spans="2:8">
      <c r="B10684" s="834" t="str">
        <f t="shared" si="413"/>
        <v>|||</v>
      </c>
      <c r="H10684" s="835">
        <f t="shared" si="414"/>
        <v>31</v>
      </c>
    </row>
    <row r="10685" spans="2:8">
      <c r="B10685" s="834" t="str">
        <f t="shared" si="413"/>
        <v>|||</v>
      </c>
      <c r="H10685" s="835">
        <f t="shared" si="414"/>
        <v>31</v>
      </c>
    </row>
    <row r="10686" spans="2:8">
      <c r="B10686" s="834" t="str">
        <f t="shared" si="413"/>
        <v>|||</v>
      </c>
      <c r="H10686" s="835">
        <f t="shared" si="414"/>
        <v>31</v>
      </c>
    </row>
    <row r="10687" spans="2:8">
      <c r="B10687" s="834" t="str">
        <f t="shared" si="413"/>
        <v>|||</v>
      </c>
      <c r="H10687" s="835">
        <f t="shared" si="414"/>
        <v>31</v>
      </c>
    </row>
    <row r="10688" spans="2:8">
      <c r="B10688" s="834" t="str">
        <f t="shared" si="413"/>
        <v>|||</v>
      </c>
      <c r="H10688" s="835">
        <f t="shared" si="414"/>
        <v>31</v>
      </c>
    </row>
    <row r="10689" spans="2:8">
      <c r="B10689" s="834" t="str">
        <f t="shared" si="413"/>
        <v>|||</v>
      </c>
      <c r="H10689" s="835">
        <f t="shared" si="414"/>
        <v>31</v>
      </c>
    </row>
    <row r="10690" spans="2:8">
      <c r="B10690" s="834" t="str">
        <f t="shared" si="413"/>
        <v>|||</v>
      </c>
      <c r="H10690" s="835">
        <f t="shared" si="414"/>
        <v>31</v>
      </c>
    </row>
    <row r="10691" spans="2:8">
      <c r="B10691" s="834" t="str">
        <f t="shared" si="413"/>
        <v>|||</v>
      </c>
      <c r="H10691" s="835">
        <f t="shared" si="414"/>
        <v>31</v>
      </c>
    </row>
    <row r="10692" spans="2:8">
      <c r="B10692" s="834" t="str">
        <f t="shared" si="413"/>
        <v>|||</v>
      </c>
      <c r="H10692" s="835">
        <f t="shared" si="414"/>
        <v>31</v>
      </c>
    </row>
    <row r="10693" spans="2:8">
      <c r="B10693" s="834" t="str">
        <f t="shared" si="413"/>
        <v>|||</v>
      </c>
      <c r="H10693" s="835">
        <f t="shared" si="414"/>
        <v>31</v>
      </c>
    </row>
    <row r="10694" spans="2:8">
      <c r="B10694" s="834" t="str">
        <f t="shared" si="413"/>
        <v>|||</v>
      </c>
      <c r="H10694" s="835">
        <f t="shared" si="414"/>
        <v>31</v>
      </c>
    </row>
    <row r="10695" spans="2:8">
      <c r="B10695" s="834" t="str">
        <f t="shared" si="413"/>
        <v>|||</v>
      </c>
      <c r="H10695" s="835">
        <f t="shared" si="414"/>
        <v>31</v>
      </c>
    </row>
    <row r="10696" spans="2:8">
      <c r="B10696" s="834" t="str">
        <f t="shared" si="413"/>
        <v>|||</v>
      </c>
      <c r="H10696" s="835">
        <f t="shared" si="414"/>
        <v>31</v>
      </c>
    </row>
    <row r="10697" spans="2:8">
      <c r="B10697" s="834" t="str">
        <f t="shared" si="413"/>
        <v>|||</v>
      </c>
      <c r="H10697" s="835">
        <f t="shared" si="414"/>
        <v>31</v>
      </c>
    </row>
    <row r="10698" spans="2:8">
      <c r="B10698" s="834" t="str">
        <f t="shared" si="413"/>
        <v>|||</v>
      </c>
      <c r="H10698" s="835">
        <f t="shared" si="414"/>
        <v>31</v>
      </c>
    </row>
    <row r="10699" spans="2:8">
      <c r="B10699" s="834" t="str">
        <f t="shared" si="413"/>
        <v>|||</v>
      </c>
      <c r="H10699" s="835">
        <f t="shared" si="414"/>
        <v>31</v>
      </c>
    </row>
    <row r="10700" spans="2:8">
      <c r="B10700" s="834" t="str">
        <f t="shared" si="413"/>
        <v>|||</v>
      </c>
      <c r="H10700" s="835">
        <f t="shared" si="414"/>
        <v>31</v>
      </c>
    </row>
    <row r="10701" spans="2:8">
      <c r="B10701" s="834" t="str">
        <f t="shared" si="413"/>
        <v>|||</v>
      </c>
      <c r="H10701" s="835">
        <f t="shared" si="414"/>
        <v>31</v>
      </c>
    </row>
    <row r="10702" spans="2:8">
      <c r="B10702" s="834" t="str">
        <f t="shared" si="413"/>
        <v>|||</v>
      </c>
      <c r="H10702" s="835">
        <f t="shared" si="414"/>
        <v>31</v>
      </c>
    </row>
    <row r="10703" spans="2:8">
      <c r="B10703" s="834" t="str">
        <f t="shared" si="413"/>
        <v>|||</v>
      </c>
      <c r="H10703" s="835">
        <f t="shared" si="414"/>
        <v>31</v>
      </c>
    </row>
    <row r="10704" spans="2:8">
      <c r="B10704" s="834" t="str">
        <f t="shared" si="413"/>
        <v>|||</v>
      </c>
      <c r="H10704" s="835">
        <f t="shared" si="414"/>
        <v>31</v>
      </c>
    </row>
    <row r="10705" spans="2:8">
      <c r="B10705" s="834" t="str">
        <f t="shared" ref="B10705:B10768" si="415">C10705&amp;"|"&amp;D10705&amp;"|"&amp;E10705&amp;"|"&amp;F10705</f>
        <v>|||</v>
      </c>
      <c r="H10705" s="835">
        <f t="shared" ref="H10705:H10768" si="416">EOMONTH(L10705,0)</f>
        <v>31</v>
      </c>
    </row>
    <row r="10706" spans="2:8">
      <c r="B10706" s="834" t="str">
        <f t="shared" si="415"/>
        <v>|||</v>
      </c>
      <c r="H10706" s="835">
        <f t="shared" si="416"/>
        <v>31</v>
      </c>
    </row>
    <row r="10707" spans="2:8">
      <c r="B10707" s="834" t="str">
        <f t="shared" si="415"/>
        <v>|||</v>
      </c>
      <c r="H10707" s="835">
        <f t="shared" si="416"/>
        <v>31</v>
      </c>
    </row>
    <row r="10708" spans="2:8">
      <c r="B10708" s="834" t="str">
        <f t="shared" si="415"/>
        <v>|||</v>
      </c>
      <c r="H10708" s="835">
        <f t="shared" si="416"/>
        <v>31</v>
      </c>
    </row>
    <row r="10709" spans="2:8">
      <c r="B10709" s="834" t="str">
        <f t="shared" si="415"/>
        <v>|||</v>
      </c>
      <c r="H10709" s="835">
        <f t="shared" si="416"/>
        <v>31</v>
      </c>
    </row>
    <row r="10710" spans="2:8">
      <c r="B10710" s="834" t="str">
        <f t="shared" si="415"/>
        <v>|||</v>
      </c>
      <c r="H10710" s="835">
        <f t="shared" si="416"/>
        <v>31</v>
      </c>
    </row>
    <row r="10711" spans="2:8">
      <c r="B10711" s="834" t="str">
        <f t="shared" si="415"/>
        <v>|||</v>
      </c>
      <c r="H10711" s="835">
        <f t="shared" si="416"/>
        <v>31</v>
      </c>
    </row>
    <row r="10712" spans="2:8">
      <c r="B10712" s="834" t="str">
        <f t="shared" si="415"/>
        <v>|||</v>
      </c>
      <c r="H10712" s="835">
        <f t="shared" si="416"/>
        <v>31</v>
      </c>
    </row>
    <row r="10713" spans="2:8">
      <c r="B10713" s="834" t="str">
        <f t="shared" si="415"/>
        <v>|||</v>
      </c>
      <c r="H10713" s="835">
        <f t="shared" si="416"/>
        <v>31</v>
      </c>
    </row>
    <row r="10714" spans="2:8">
      <c r="B10714" s="834" t="str">
        <f t="shared" si="415"/>
        <v>|||</v>
      </c>
      <c r="H10714" s="835">
        <f t="shared" si="416"/>
        <v>31</v>
      </c>
    </row>
    <row r="10715" spans="2:8">
      <c r="B10715" s="834" t="str">
        <f t="shared" si="415"/>
        <v>|||</v>
      </c>
      <c r="H10715" s="835">
        <f t="shared" si="416"/>
        <v>31</v>
      </c>
    </row>
    <row r="10716" spans="2:8">
      <c r="B10716" s="834" t="str">
        <f t="shared" si="415"/>
        <v>|||</v>
      </c>
      <c r="H10716" s="835">
        <f t="shared" si="416"/>
        <v>31</v>
      </c>
    </row>
    <row r="10717" spans="2:8">
      <c r="B10717" s="834" t="str">
        <f t="shared" si="415"/>
        <v>|||</v>
      </c>
      <c r="H10717" s="835">
        <f t="shared" si="416"/>
        <v>31</v>
      </c>
    </row>
    <row r="10718" spans="2:8">
      <c r="B10718" s="834" t="str">
        <f t="shared" si="415"/>
        <v>|||</v>
      </c>
      <c r="H10718" s="835">
        <f t="shared" si="416"/>
        <v>31</v>
      </c>
    </row>
    <row r="10719" spans="2:8">
      <c r="B10719" s="834" t="str">
        <f t="shared" si="415"/>
        <v>|||</v>
      </c>
      <c r="H10719" s="835">
        <f t="shared" si="416"/>
        <v>31</v>
      </c>
    </row>
    <row r="10720" spans="2:8">
      <c r="B10720" s="834" t="str">
        <f t="shared" si="415"/>
        <v>|||</v>
      </c>
      <c r="H10720" s="835">
        <f t="shared" si="416"/>
        <v>31</v>
      </c>
    </row>
    <row r="10721" spans="2:8">
      <c r="B10721" s="834" t="str">
        <f t="shared" si="415"/>
        <v>|||</v>
      </c>
      <c r="H10721" s="835">
        <f t="shared" si="416"/>
        <v>31</v>
      </c>
    </row>
    <row r="10722" spans="2:8">
      <c r="B10722" s="834" t="str">
        <f t="shared" si="415"/>
        <v>|||</v>
      </c>
      <c r="H10722" s="835">
        <f t="shared" si="416"/>
        <v>31</v>
      </c>
    </row>
    <row r="10723" spans="2:8">
      <c r="B10723" s="834" t="str">
        <f t="shared" si="415"/>
        <v>|||</v>
      </c>
      <c r="H10723" s="835">
        <f t="shared" si="416"/>
        <v>31</v>
      </c>
    </row>
    <row r="10724" spans="2:8">
      <c r="B10724" s="834" t="str">
        <f t="shared" si="415"/>
        <v>|||</v>
      </c>
      <c r="H10724" s="835">
        <f t="shared" si="416"/>
        <v>31</v>
      </c>
    </row>
    <row r="10725" spans="2:8">
      <c r="B10725" s="834" t="str">
        <f t="shared" si="415"/>
        <v>|||</v>
      </c>
      <c r="H10725" s="835">
        <f t="shared" si="416"/>
        <v>31</v>
      </c>
    </row>
    <row r="10726" spans="2:8">
      <c r="B10726" s="834" t="str">
        <f t="shared" si="415"/>
        <v>|||</v>
      </c>
      <c r="H10726" s="835">
        <f t="shared" si="416"/>
        <v>31</v>
      </c>
    </row>
    <row r="10727" spans="2:8">
      <c r="B10727" s="834" t="str">
        <f t="shared" si="415"/>
        <v>|||</v>
      </c>
      <c r="H10727" s="835">
        <f t="shared" si="416"/>
        <v>31</v>
      </c>
    </row>
    <row r="10728" spans="2:8">
      <c r="B10728" s="834" t="str">
        <f t="shared" si="415"/>
        <v>|||</v>
      </c>
      <c r="H10728" s="835">
        <f t="shared" si="416"/>
        <v>31</v>
      </c>
    </row>
    <row r="10729" spans="2:8">
      <c r="B10729" s="834" t="str">
        <f t="shared" si="415"/>
        <v>|||</v>
      </c>
      <c r="H10729" s="835">
        <f t="shared" si="416"/>
        <v>31</v>
      </c>
    </row>
    <row r="10730" spans="2:8">
      <c r="B10730" s="834" t="str">
        <f t="shared" si="415"/>
        <v>|||</v>
      </c>
      <c r="H10730" s="835">
        <f t="shared" si="416"/>
        <v>31</v>
      </c>
    </row>
    <row r="10731" spans="2:8">
      <c r="B10731" s="834" t="str">
        <f t="shared" si="415"/>
        <v>|||</v>
      </c>
      <c r="H10731" s="835">
        <f t="shared" si="416"/>
        <v>31</v>
      </c>
    </row>
    <row r="10732" spans="2:8">
      <c r="B10732" s="834" t="str">
        <f t="shared" si="415"/>
        <v>|||</v>
      </c>
      <c r="H10732" s="835">
        <f t="shared" si="416"/>
        <v>31</v>
      </c>
    </row>
    <row r="10733" spans="2:8">
      <c r="B10733" s="834" t="str">
        <f t="shared" si="415"/>
        <v>|||</v>
      </c>
      <c r="H10733" s="835">
        <f t="shared" si="416"/>
        <v>31</v>
      </c>
    </row>
    <row r="10734" spans="2:8">
      <c r="B10734" s="834" t="str">
        <f t="shared" si="415"/>
        <v>|||</v>
      </c>
      <c r="H10734" s="835">
        <f t="shared" si="416"/>
        <v>31</v>
      </c>
    </row>
    <row r="10735" spans="2:8">
      <c r="B10735" s="834" t="str">
        <f t="shared" si="415"/>
        <v>|||</v>
      </c>
      <c r="H10735" s="835">
        <f t="shared" si="416"/>
        <v>31</v>
      </c>
    </row>
    <row r="10736" spans="2:8">
      <c r="B10736" s="834" t="str">
        <f t="shared" si="415"/>
        <v>|||</v>
      </c>
      <c r="H10736" s="835">
        <f t="shared" si="416"/>
        <v>31</v>
      </c>
    </row>
    <row r="10737" spans="2:8">
      <c r="B10737" s="834" t="str">
        <f t="shared" si="415"/>
        <v>|||</v>
      </c>
      <c r="H10737" s="835">
        <f t="shared" si="416"/>
        <v>31</v>
      </c>
    </row>
    <row r="10738" spans="2:8">
      <c r="B10738" s="834" t="str">
        <f t="shared" si="415"/>
        <v>|||</v>
      </c>
      <c r="H10738" s="835">
        <f t="shared" si="416"/>
        <v>31</v>
      </c>
    </row>
    <row r="10739" spans="2:8">
      <c r="B10739" s="834" t="str">
        <f t="shared" si="415"/>
        <v>|||</v>
      </c>
      <c r="H10739" s="835">
        <f t="shared" si="416"/>
        <v>31</v>
      </c>
    </row>
    <row r="10740" spans="2:8">
      <c r="B10740" s="834" t="str">
        <f t="shared" si="415"/>
        <v>|||</v>
      </c>
      <c r="H10740" s="835">
        <f t="shared" si="416"/>
        <v>31</v>
      </c>
    </row>
    <row r="10741" spans="2:8">
      <c r="B10741" s="834" t="str">
        <f t="shared" si="415"/>
        <v>|||</v>
      </c>
      <c r="H10741" s="835">
        <f t="shared" si="416"/>
        <v>31</v>
      </c>
    </row>
    <row r="10742" spans="2:8">
      <c r="B10742" s="834" t="str">
        <f t="shared" si="415"/>
        <v>|||</v>
      </c>
      <c r="H10742" s="835">
        <f t="shared" si="416"/>
        <v>31</v>
      </c>
    </row>
    <row r="10743" spans="2:8">
      <c r="B10743" s="834" t="str">
        <f t="shared" si="415"/>
        <v>|||</v>
      </c>
      <c r="H10743" s="835">
        <f t="shared" si="416"/>
        <v>31</v>
      </c>
    </row>
    <row r="10744" spans="2:8">
      <c r="B10744" s="834" t="str">
        <f t="shared" si="415"/>
        <v>|||</v>
      </c>
      <c r="H10744" s="835">
        <f t="shared" si="416"/>
        <v>31</v>
      </c>
    </row>
    <row r="10745" spans="2:8">
      <c r="B10745" s="834" t="str">
        <f t="shared" si="415"/>
        <v>|||</v>
      </c>
      <c r="H10745" s="835">
        <f t="shared" si="416"/>
        <v>31</v>
      </c>
    </row>
    <row r="10746" spans="2:8">
      <c r="B10746" s="834" t="str">
        <f t="shared" si="415"/>
        <v>|||</v>
      </c>
      <c r="H10746" s="835">
        <f t="shared" si="416"/>
        <v>31</v>
      </c>
    </row>
    <row r="10747" spans="2:8">
      <c r="B10747" s="834" t="str">
        <f t="shared" si="415"/>
        <v>|||</v>
      </c>
      <c r="H10747" s="835">
        <f t="shared" si="416"/>
        <v>31</v>
      </c>
    </row>
    <row r="10748" spans="2:8">
      <c r="B10748" s="834" t="str">
        <f t="shared" si="415"/>
        <v>|||</v>
      </c>
      <c r="H10748" s="835">
        <f t="shared" si="416"/>
        <v>31</v>
      </c>
    </row>
    <row r="10749" spans="2:8">
      <c r="B10749" s="834" t="str">
        <f t="shared" si="415"/>
        <v>|||</v>
      </c>
      <c r="H10749" s="835">
        <f t="shared" si="416"/>
        <v>31</v>
      </c>
    </row>
    <row r="10750" spans="2:8">
      <c r="B10750" s="834" t="str">
        <f t="shared" si="415"/>
        <v>|||</v>
      </c>
      <c r="H10750" s="835">
        <f t="shared" si="416"/>
        <v>31</v>
      </c>
    </row>
    <row r="10751" spans="2:8">
      <c r="B10751" s="834" t="str">
        <f t="shared" si="415"/>
        <v>|||</v>
      </c>
      <c r="H10751" s="835">
        <f t="shared" si="416"/>
        <v>31</v>
      </c>
    </row>
    <row r="10752" spans="2:8">
      <c r="B10752" s="834" t="str">
        <f t="shared" si="415"/>
        <v>|||</v>
      </c>
      <c r="H10752" s="835">
        <f t="shared" si="416"/>
        <v>31</v>
      </c>
    </row>
    <row r="10753" spans="2:8">
      <c r="B10753" s="834" t="str">
        <f t="shared" si="415"/>
        <v>|||</v>
      </c>
      <c r="H10753" s="835">
        <f t="shared" si="416"/>
        <v>31</v>
      </c>
    </row>
    <row r="10754" spans="2:8">
      <c r="B10754" s="834" t="str">
        <f t="shared" si="415"/>
        <v>|||</v>
      </c>
      <c r="H10754" s="835">
        <f t="shared" si="416"/>
        <v>31</v>
      </c>
    </row>
    <row r="10755" spans="2:8">
      <c r="B10755" s="834" t="str">
        <f t="shared" si="415"/>
        <v>|||</v>
      </c>
      <c r="H10755" s="835">
        <f t="shared" si="416"/>
        <v>31</v>
      </c>
    </row>
    <row r="10756" spans="2:8">
      <c r="B10756" s="834" t="str">
        <f t="shared" si="415"/>
        <v>|||</v>
      </c>
      <c r="H10756" s="835">
        <f t="shared" si="416"/>
        <v>31</v>
      </c>
    </row>
    <row r="10757" spans="2:8">
      <c r="B10757" s="834" t="str">
        <f t="shared" si="415"/>
        <v>|||</v>
      </c>
      <c r="H10757" s="835">
        <f t="shared" si="416"/>
        <v>31</v>
      </c>
    </row>
    <row r="10758" spans="2:8">
      <c r="B10758" s="834" t="str">
        <f t="shared" si="415"/>
        <v>|||</v>
      </c>
      <c r="H10758" s="835">
        <f t="shared" si="416"/>
        <v>31</v>
      </c>
    </row>
    <row r="10759" spans="2:8">
      <c r="B10759" s="834" t="str">
        <f t="shared" si="415"/>
        <v>|||</v>
      </c>
      <c r="H10759" s="835">
        <f t="shared" si="416"/>
        <v>31</v>
      </c>
    </row>
    <row r="10760" spans="2:8">
      <c r="B10760" s="834" t="str">
        <f t="shared" si="415"/>
        <v>|||</v>
      </c>
      <c r="H10760" s="835">
        <f t="shared" si="416"/>
        <v>31</v>
      </c>
    </row>
    <row r="10761" spans="2:8">
      <c r="B10761" s="834" t="str">
        <f t="shared" si="415"/>
        <v>|||</v>
      </c>
      <c r="H10761" s="835">
        <f t="shared" si="416"/>
        <v>31</v>
      </c>
    </row>
    <row r="10762" spans="2:8">
      <c r="B10762" s="834" t="str">
        <f t="shared" si="415"/>
        <v>|||</v>
      </c>
      <c r="H10762" s="835">
        <f t="shared" si="416"/>
        <v>31</v>
      </c>
    </row>
    <row r="10763" spans="2:8">
      <c r="B10763" s="834" t="str">
        <f t="shared" si="415"/>
        <v>|||</v>
      </c>
      <c r="H10763" s="835">
        <f t="shared" si="416"/>
        <v>31</v>
      </c>
    </row>
    <row r="10764" spans="2:8">
      <c r="B10764" s="834" t="str">
        <f t="shared" si="415"/>
        <v>|||</v>
      </c>
      <c r="H10764" s="835">
        <f t="shared" si="416"/>
        <v>31</v>
      </c>
    </row>
    <row r="10765" spans="2:8">
      <c r="B10765" s="834" t="str">
        <f t="shared" si="415"/>
        <v>|||</v>
      </c>
      <c r="H10765" s="835">
        <f t="shared" si="416"/>
        <v>31</v>
      </c>
    </row>
    <row r="10766" spans="2:8">
      <c r="B10766" s="834" t="str">
        <f t="shared" si="415"/>
        <v>|||</v>
      </c>
      <c r="H10766" s="835">
        <f t="shared" si="416"/>
        <v>31</v>
      </c>
    </row>
    <row r="10767" spans="2:8">
      <c r="B10767" s="834" t="str">
        <f t="shared" si="415"/>
        <v>|||</v>
      </c>
      <c r="H10767" s="835">
        <f t="shared" si="416"/>
        <v>31</v>
      </c>
    </row>
    <row r="10768" spans="2:8">
      <c r="B10768" s="834" t="str">
        <f t="shared" si="415"/>
        <v>|||</v>
      </c>
      <c r="H10768" s="835">
        <f t="shared" si="416"/>
        <v>31</v>
      </c>
    </row>
    <row r="10769" spans="2:8">
      <c r="B10769" s="834" t="str">
        <f t="shared" ref="B10769:B10832" si="417">C10769&amp;"|"&amp;D10769&amp;"|"&amp;E10769&amp;"|"&amp;F10769</f>
        <v>|||</v>
      </c>
      <c r="H10769" s="835">
        <f t="shared" ref="H10769:H10832" si="418">EOMONTH(L10769,0)</f>
        <v>31</v>
      </c>
    </row>
    <row r="10770" spans="2:8">
      <c r="B10770" s="834" t="str">
        <f t="shared" si="417"/>
        <v>|||</v>
      </c>
      <c r="H10770" s="835">
        <f t="shared" si="418"/>
        <v>31</v>
      </c>
    </row>
    <row r="10771" spans="2:8">
      <c r="B10771" s="834" t="str">
        <f t="shared" si="417"/>
        <v>|||</v>
      </c>
      <c r="H10771" s="835">
        <f t="shared" si="418"/>
        <v>31</v>
      </c>
    </row>
    <row r="10772" spans="2:8">
      <c r="B10772" s="834" t="str">
        <f t="shared" si="417"/>
        <v>|||</v>
      </c>
      <c r="H10772" s="835">
        <f t="shared" si="418"/>
        <v>31</v>
      </c>
    </row>
    <row r="10773" spans="2:8">
      <c r="B10773" s="834" t="str">
        <f t="shared" si="417"/>
        <v>|||</v>
      </c>
      <c r="H10773" s="835">
        <f t="shared" si="418"/>
        <v>31</v>
      </c>
    </row>
    <row r="10774" spans="2:8">
      <c r="B10774" s="834" t="str">
        <f t="shared" si="417"/>
        <v>|||</v>
      </c>
      <c r="H10774" s="835">
        <f t="shared" si="418"/>
        <v>31</v>
      </c>
    </row>
    <row r="10775" spans="2:8">
      <c r="B10775" s="834" t="str">
        <f t="shared" si="417"/>
        <v>|||</v>
      </c>
      <c r="H10775" s="835">
        <f t="shared" si="418"/>
        <v>31</v>
      </c>
    </row>
    <row r="10776" spans="2:8">
      <c r="B10776" s="834" t="str">
        <f t="shared" si="417"/>
        <v>|||</v>
      </c>
      <c r="H10776" s="835">
        <f t="shared" si="418"/>
        <v>31</v>
      </c>
    </row>
    <row r="10777" spans="2:8">
      <c r="B10777" s="834" t="str">
        <f t="shared" si="417"/>
        <v>|||</v>
      </c>
      <c r="H10777" s="835">
        <f t="shared" si="418"/>
        <v>31</v>
      </c>
    </row>
    <row r="10778" spans="2:8">
      <c r="B10778" s="834" t="str">
        <f t="shared" si="417"/>
        <v>|||</v>
      </c>
      <c r="H10778" s="835">
        <f t="shared" si="418"/>
        <v>31</v>
      </c>
    </row>
    <row r="10779" spans="2:8">
      <c r="B10779" s="834" t="str">
        <f t="shared" si="417"/>
        <v>|||</v>
      </c>
      <c r="H10779" s="835">
        <f t="shared" si="418"/>
        <v>31</v>
      </c>
    </row>
    <row r="10780" spans="2:8">
      <c r="B10780" s="834" t="str">
        <f t="shared" si="417"/>
        <v>|||</v>
      </c>
      <c r="H10780" s="835">
        <f t="shared" si="418"/>
        <v>31</v>
      </c>
    </row>
    <row r="10781" spans="2:8">
      <c r="B10781" s="834" t="str">
        <f t="shared" si="417"/>
        <v>|||</v>
      </c>
      <c r="H10781" s="835">
        <f t="shared" si="418"/>
        <v>31</v>
      </c>
    </row>
    <row r="10782" spans="2:8">
      <c r="B10782" s="834" t="str">
        <f t="shared" si="417"/>
        <v>|||</v>
      </c>
      <c r="H10782" s="835">
        <f t="shared" si="418"/>
        <v>31</v>
      </c>
    </row>
    <row r="10783" spans="2:8">
      <c r="B10783" s="834" t="str">
        <f t="shared" si="417"/>
        <v>|||</v>
      </c>
      <c r="H10783" s="835">
        <f t="shared" si="418"/>
        <v>31</v>
      </c>
    </row>
    <row r="10784" spans="2:8">
      <c r="B10784" s="834" t="str">
        <f t="shared" si="417"/>
        <v>|||</v>
      </c>
      <c r="H10784" s="835">
        <f t="shared" si="418"/>
        <v>31</v>
      </c>
    </row>
    <row r="10785" spans="2:8">
      <c r="B10785" s="834" t="str">
        <f t="shared" si="417"/>
        <v>|||</v>
      </c>
      <c r="H10785" s="835">
        <f t="shared" si="418"/>
        <v>31</v>
      </c>
    </row>
    <row r="10786" spans="2:8">
      <c r="B10786" s="834" t="str">
        <f t="shared" si="417"/>
        <v>|||</v>
      </c>
      <c r="H10786" s="835">
        <f t="shared" si="418"/>
        <v>31</v>
      </c>
    </row>
    <row r="10787" spans="2:8">
      <c r="B10787" s="834" t="str">
        <f t="shared" si="417"/>
        <v>|||</v>
      </c>
      <c r="H10787" s="835">
        <f t="shared" si="418"/>
        <v>31</v>
      </c>
    </row>
    <row r="10788" spans="2:8">
      <c r="B10788" s="834" t="str">
        <f t="shared" si="417"/>
        <v>|||</v>
      </c>
      <c r="H10788" s="835">
        <f t="shared" si="418"/>
        <v>31</v>
      </c>
    </row>
    <row r="10789" spans="2:8">
      <c r="B10789" s="834" t="str">
        <f t="shared" si="417"/>
        <v>|||</v>
      </c>
      <c r="H10789" s="835">
        <f t="shared" si="418"/>
        <v>31</v>
      </c>
    </row>
    <row r="10790" spans="2:8">
      <c r="B10790" s="834" t="str">
        <f t="shared" si="417"/>
        <v>|||</v>
      </c>
      <c r="H10790" s="835">
        <f t="shared" si="418"/>
        <v>31</v>
      </c>
    </row>
    <row r="10791" spans="2:8">
      <c r="B10791" s="834" t="str">
        <f t="shared" si="417"/>
        <v>|||</v>
      </c>
      <c r="H10791" s="835">
        <f t="shared" si="418"/>
        <v>31</v>
      </c>
    </row>
    <row r="10792" spans="2:8">
      <c r="B10792" s="834" t="str">
        <f t="shared" si="417"/>
        <v>|||</v>
      </c>
      <c r="H10792" s="835">
        <f t="shared" si="418"/>
        <v>31</v>
      </c>
    </row>
    <row r="10793" spans="2:8">
      <c r="B10793" s="834" t="str">
        <f t="shared" si="417"/>
        <v>|||</v>
      </c>
      <c r="H10793" s="835">
        <f t="shared" si="418"/>
        <v>31</v>
      </c>
    </row>
    <row r="10794" spans="2:8">
      <c r="B10794" s="834" t="str">
        <f t="shared" si="417"/>
        <v>|||</v>
      </c>
      <c r="H10794" s="835">
        <f t="shared" si="418"/>
        <v>31</v>
      </c>
    </row>
    <row r="10795" spans="2:8">
      <c r="B10795" s="834" t="str">
        <f t="shared" si="417"/>
        <v>|||</v>
      </c>
      <c r="H10795" s="835">
        <f t="shared" si="418"/>
        <v>31</v>
      </c>
    </row>
    <row r="10796" spans="2:8">
      <c r="B10796" s="834" t="str">
        <f t="shared" si="417"/>
        <v>|||</v>
      </c>
      <c r="H10796" s="835">
        <f t="shared" si="418"/>
        <v>31</v>
      </c>
    </row>
    <row r="10797" spans="2:8">
      <c r="B10797" s="834" t="str">
        <f t="shared" si="417"/>
        <v>|||</v>
      </c>
      <c r="H10797" s="835">
        <f t="shared" si="418"/>
        <v>31</v>
      </c>
    </row>
    <row r="10798" spans="2:8">
      <c r="B10798" s="834" t="str">
        <f t="shared" si="417"/>
        <v>|||</v>
      </c>
      <c r="H10798" s="835">
        <f t="shared" si="418"/>
        <v>31</v>
      </c>
    </row>
    <row r="10799" spans="2:8">
      <c r="B10799" s="834" t="str">
        <f t="shared" si="417"/>
        <v>|||</v>
      </c>
      <c r="H10799" s="835">
        <f t="shared" si="418"/>
        <v>31</v>
      </c>
    </row>
    <row r="10800" spans="2:8">
      <c r="B10800" s="834" t="str">
        <f t="shared" si="417"/>
        <v>|||</v>
      </c>
      <c r="H10800" s="835">
        <f t="shared" si="418"/>
        <v>31</v>
      </c>
    </row>
    <row r="10801" spans="2:8">
      <c r="B10801" s="834" t="str">
        <f t="shared" si="417"/>
        <v>|||</v>
      </c>
      <c r="H10801" s="835">
        <f t="shared" si="418"/>
        <v>31</v>
      </c>
    </row>
    <row r="10802" spans="2:8">
      <c r="B10802" s="834" t="str">
        <f t="shared" si="417"/>
        <v>|||</v>
      </c>
      <c r="H10802" s="835">
        <f t="shared" si="418"/>
        <v>31</v>
      </c>
    </row>
    <row r="10803" spans="2:8">
      <c r="B10803" s="834" t="str">
        <f t="shared" si="417"/>
        <v>|||</v>
      </c>
      <c r="H10803" s="835">
        <f t="shared" si="418"/>
        <v>31</v>
      </c>
    </row>
    <row r="10804" spans="2:8">
      <c r="B10804" s="834" t="str">
        <f t="shared" si="417"/>
        <v>|||</v>
      </c>
      <c r="H10804" s="835">
        <f t="shared" si="418"/>
        <v>31</v>
      </c>
    </row>
    <row r="10805" spans="2:8">
      <c r="B10805" s="834" t="str">
        <f t="shared" si="417"/>
        <v>|||</v>
      </c>
      <c r="H10805" s="835">
        <f t="shared" si="418"/>
        <v>31</v>
      </c>
    </row>
    <row r="10806" spans="2:8">
      <c r="B10806" s="834" t="str">
        <f t="shared" si="417"/>
        <v>|||</v>
      </c>
      <c r="H10806" s="835">
        <f t="shared" si="418"/>
        <v>31</v>
      </c>
    </row>
    <row r="10807" spans="2:8">
      <c r="B10807" s="834" t="str">
        <f t="shared" si="417"/>
        <v>|||</v>
      </c>
      <c r="H10807" s="835">
        <f t="shared" si="418"/>
        <v>31</v>
      </c>
    </row>
    <row r="10808" spans="2:8">
      <c r="B10808" s="834" t="str">
        <f t="shared" si="417"/>
        <v>|||</v>
      </c>
      <c r="H10808" s="835">
        <f t="shared" si="418"/>
        <v>31</v>
      </c>
    </row>
    <row r="10809" spans="2:8">
      <c r="B10809" s="834" t="str">
        <f t="shared" si="417"/>
        <v>|||</v>
      </c>
      <c r="H10809" s="835">
        <f t="shared" si="418"/>
        <v>31</v>
      </c>
    </row>
    <row r="10810" spans="2:8">
      <c r="B10810" s="834" t="str">
        <f t="shared" si="417"/>
        <v>|||</v>
      </c>
      <c r="H10810" s="835">
        <f t="shared" si="418"/>
        <v>31</v>
      </c>
    </row>
    <row r="10811" spans="2:8">
      <c r="B10811" s="834" t="str">
        <f t="shared" si="417"/>
        <v>|||</v>
      </c>
      <c r="H10811" s="835">
        <f t="shared" si="418"/>
        <v>31</v>
      </c>
    </row>
    <row r="10812" spans="2:8">
      <c r="B10812" s="834" t="str">
        <f t="shared" si="417"/>
        <v>|||</v>
      </c>
      <c r="H10812" s="835">
        <f t="shared" si="418"/>
        <v>31</v>
      </c>
    </row>
    <row r="10813" spans="2:8">
      <c r="B10813" s="834" t="str">
        <f t="shared" si="417"/>
        <v>|||</v>
      </c>
      <c r="H10813" s="835">
        <f t="shared" si="418"/>
        <v>31</v>
      </c>
    </row>
    <row r="10814" spans="2:8">
      <c r="B10814" s="834" t="str">
        <f t="shared" si="417"/>
        <v>|||</v>
      </c>
      <c r="H10814" s="835">
        <f t="shared" si="418"/>
        <v>31</v>
      </c>
    </row>
    <row r="10815" spans="2:8">
      <c r="B10815" s="834" t="str">
        <f t="shared" si="417"/>
        <v>|||</v>
      </c>
      <c r="H10815" s="835">
        <f t="shared" si="418"/>
        <v>31</v>
      </c>
    </row>
    <row r="10816" spans="2:8">
      <c r="B10816" s="834" t="str">
        <f t="shared" si="417"/>
        <v>|||</v>
      </c>
      <c r="H10816" s="835">
        <f t="shared" si="418"/>
        <v>31</v>
      </c>
    </row>
    <row r="10817" spans="2:8">
      <c r="B10817" s="834" t="str">
        <f t="shared" si="417"/>
        <v>|||</v>
      </c>
      <c r="H10817" s="835">
        <f t="shared" si="418"/>
        <v>31</v>
      </c>
    </row>
    <row r="10818" spans="2:8">
      <c r="B10818" s="834" t="str">
        <f t="shared" si="417"/>
        <v>|||</v>
      </c>
      <c r="H10818" s="835">
        <f t="shared" si="418"/>
        <v>31</v>
      </c>
    </row>
    <row r="10819" spans="2:8">
      <c r="B10819" s="834" t="str">
        <f t="shared" si="417"/>
        <v>|||</v>
      </c>
      <c r="H10819" s="835">
        <f t="shared" si="418"/>
        <v>31</v>
      </c>
    </row>
    <row r="10820" spans="2:8">
      <c r="B10820" s="834" t="str">
        <f t="shared" si="417"/>
        <v>|||</v>
      </c>
      <c r="H10820" s="835">
        <f t="shared" si="418"/>
        <v>31</v>
      </c>
    </row>
    <row r="10821" spans="2:8">
      <c r="B10821" s="834" t="str">
        <f t="shared" si="417"/>
        <v>|||</v>
      </c>
      <c r="H10821" s="835">
        <f t="shared" si="418"/>
        <v>31</v>
      </c>
    </row>
    <row r="10822" spans="2:8">
      <c r="B10822" s="834" t="str">
        <f t="shared" si="417"/>
        <v>|||</v>
      </c>
      <c r="H10822" s="835">
        <f t="shared" si="418"/>
        <v>31</v>
      </c>
    </row>
    <row r="10823" spans="2:8">
      <c r="B10823" s="834" t="str">
        <f t="shared" si="417"/>
        <v>|||</v>
      </c>
      <c r="H10823" s="835">
        <f t="shared" si="418"/>
        <v>31</v>
      </c>
    </row>
    <row r="10824" spans="2:8">
      <c r="B10824" s="834" t="str">
        <f t="shared" si="417"/>
        <v>|||</v>
      </c>
      <c r="H10824" s="835">
        <f t="shared" si="418"/>
        <v>31</v>
      </c>
    </row>
    <row r="10825" spans="2:8">
      <c r="B10825" s="834" t="str">
        <f t="shared" si="417"/>
        <v>|||</v>
      </c>
      <c r="H10825" s="835">
        <f t="shared" si="418"/>
        <v>31</v>
      </c>
    </row>
    <row r="10826" spans="2:8">
      <c r="B10826" s="834" t="str">
        <f t="shared" si="417"/>
        <v>|||</v>
      </c>
      <c r="H10826" s="835">
        <f t="shared" si="418"/>
        <v>31</v>
      </c>
    </row>
    <row r="10827" spans="2:8">
      <c r="B10827" s="834" t="str">
        <f t="shared" si="417"/>
        <v>|||</v>
      </c>
      <c r="H10827" s="835">
        <f t="shared" si="418"/>
        <v>31</v>
      </c>
    </row>
    <row r="10828" spans="2:8">
      <c r="B10828" s="834" t="str">
        <f t="shared" si="417"/>
        <v>|||</v>
      </c>
      <c r="H10828" s="835">
        <f t="shared" si="418"/>
        <v>31</v>
      </c>
    </row>
    <row r="10829" spans="2:8">
      <c r="B10829" s="834" t="str">
        <f t="shared" si="417"/>
        <v>|||</v>
      </c>
      <c r="H10829" s="835">
        <f t="shared" si="418"/>
        <v>31</v>
      </c>
    </row>
    <row r="10830" spans="2:8">
      <c r="B10830" s="834" t="str">
        <f t="shared" si="417"/>
        <v>|||</v>
      </c>
      <c r="H10830" s="835">
        <f t="shared" si="418"/>
        <v>31</v>
      </c>
    </row>
    <row r="10831" spans="2:8">
      <c r="B10831" s="834" t="str">
        <f t="shared" si="417"/>
        <v>|||</v>
      </c>
      <c r="H10831" s="835">
        <f t="shared" si="418"/>
        <v>31</v>
      </c>
    </row>
    <row r="10832" spans="2:8">
      <c r="B10832" s="834" t="str">
        <f t="shared" si="417"/>
        <v>|||</v>
      </c>
      <c r="H10832" s="835">
        <f t="shared" si="418"/>
        <v>31</v>
      </c>
    </row>
    <row r="10833" spans="2:8">
      <c r="B10833" s="834" t="str">
        <f t="shared" ref="B10833:B10896" si="419">C10833&amp;"|"&amp;D10833&amp;"|"&amp;E10833&amp;"|"&amp;F10833</f>
        <v>|||</v>
      </c>
      <c r="H10833" s="835">
        <f t="shared" ref="H10833:H10896" si="420">EOMONTH(L10833,0)</f>
        <v>31</v>
      </c>
    </row>
    <row r="10834" spans="2:8">
      <c r="B10834" s="834" t="str">
        <f t="shared" si="419"/>
        <v>|||</v>
      </c>
      <c r="H10834" s="835">
        <f t="shared" si="420"/>
        <v>31</v>
      </c>
    </row>
    <row r="10835" spans="2:8">
      <c r="B10835" s="834" t="str">
        <f t="shared" si="419"/>
        <v>|||</v>
      </c>
      <c r="H10835" s="835">
        <f t="shared" si="420"/>
        <v>31</v>
      </c>
    </row>
    <row r="10836" spans="2:8">
      <c r="B10836" s="834" t="str">
        <f t="shared" si="419"/>
        <v>|||</v>
      </c>
      <c r="H10836" s="835">
        <f t="shared" si="420"/>
        <v>31</v>
      </c>
    </row>
    <row r="10837" spans="2:8">
      <c r="B10837" s="834" t="str">
        <f t="shared" si="419"/>
        <v>|||</v>
      </c>
      <c r="H10837" s="835">
        <f t="shared" si="420"/>
        <v>31</v>
      </c>
    </row>
    <row r="10838" spans="2:8">
      <c r="B10838" s="834" t="str">
        <f t="shared" si="419"/>
        <v>|||</v>
      </c>
      <c r="H10838" s="835">
        <f t="shared" si="420"/>
        <v>31</v>
      </c>
    </row>
    <row r="10839" spans="2:8">
      <c r="B10839" s="834" t="str">
        <f t="shared" si="419"/>
        <v>|||</v>
      </c>
      <c r="H10839" s="835">
        <f t="shared" si="420"/>
        <v>31</v>
      </c>
    </row>
    <row r="10840" spans="2:8">
      <c r="B10840" s="834" t="str">
        <f t="shared" si="419"/>
        <v>|||</v>
      </c>
      <c r="H10840" s="835">
        <f t="shared" si="420"/>
        <v>31</v>
      </c>
    </row>
    <row r="10841" spans="2:8">
      <c r="B10841" s="834" t="str">
        <f t="shared" si="419"/>
        <v>|||</v>
      </c>
      <c r="H10841" s="835">
        <f t="shared" si="420"/>
        <v>31</v>
      </c>
    </row>
    <row r="10842" spans="2:8">
      <c r="B10842" s="834" t="str">
        <f t="shared" si="419"/>
        <v>|||</v>
      </c>
      <c r="H10842" s="835">
        <f t="shared" si="420"/>
        <v>31</v>
      </c>
    </row>
    <row r="10843" spans="2:8">
      <c r="B10843" s="834" t="str">
        <f t="shared" si="419"/>
        <v>|||</v>
      </c>
      <c r="H10843" s="835">
        <f t="shared" si="420"/>
        <v>31</v>
      </c>
    </row>
    <row r="10844" spans="2:8">
      <c r="B10844" s="834" t="str">
        <f t="shared" si="419"/>
        <v>|||</v>
      </c>
      <c r="H10844" s="835">
        <f t="shared" si="420"/>
        <v>31</v>
      </c>
    </row>
    <row r="10845" spans="2:8">
      <c r="B10845" s="834" t="str">
        <f t="shared" si="419"/>
        <v>|||</v>
      </c>
      <c r="H10845" s="835">
        <f t="shared" si="420"/>
        <v>31</v>
      </c>
    </row>
    <row r="10846" spans="2:8">
      <c r="B10846" s="834" t="str">
        <f t="shared" si="419"/>
        <v>|||</v>
      </c>
      <c r="H10846" s="835">
        <f t="shared" si="420"/>
        <v>31</v>
      </c>
    </row>
    <row r="10847" spans="2:8">
      <c r="B10847" s="834" t="str">
        <f t="shared" si="419"/>
        <v>|||</v>
      </c>
      <c r="H10847" s="835">
        <f t="shared" si="420"/>
        <v>31</v>
      </c>
    </row>
    <row r="10848" spans="2:8">
      <c r="B10848" s="834" t="str">
        <f t="shared" si="419"/>
        <v>|||</v>
      </c>
      <c r="H10848" s="835">
        <f t="shared" si="420"/>
        <v>31</v>
      </c>
    </row>
    <row r="10849" spans="2:8">
      <c r="B10849" s="834" t="str">
        <f t="shared" si="419"/>
        <v>|||</v>
      </c>
      <c r="H10849" s="835">
        <f t="shared" si="420"/>
        <v>31</v>
      </c>
    </row>
    <row r="10850" spans="2:8">
      <c r="B10850" s="834" t="str">
        <f t="shared" si="419"/>
        <v>|||</v>
      </c>
      <c r="H10850" s="835">
        <f t="shared" si="420"/>
        <v>31</v>
      </c>
    </row>
    <row r="10851" spans="2:8">
      <c r="B10851" s="834" t="str">
        <f t="shared" si="419"/>
        <v>|||</v>
      </c>
      <c r="H10851" s="835">
        <f t="shared" si="420"/>
        <v>31</v>
      </c>
    </row>
    <row r="10852" spans="2:8">
      <c r="B10852" s="834" t="str">
        <f t="shared" si="419"/>
        <v>|||</v>
      </c>
      <c r="H10852" s="835">
        <f t="shared" si="420"/>
        <v>31</v>
      </c>
    </row>
    <row r="10853" spans="2:8">
      <c r="B10853" s="834" t="str">
        <f t="shared" si="419"/>
        <v>|||</v>
      </c>
      <c r="H10853" s="835">
        <f t="shared" si="420"/>
        <v>31</v>
      </c>
    </row>
    <row r="10854" spans="2:8">
      <c r="B10854" s="834" t="str">
        <f t="shared" si="419"/>
        <v>|||</v>
      </c>
      <c r="H10854" s="835">
        <f t="shared" si="420"/>
        <v>31</v>
      </c>
    </row>
    <row r="10855" spans="2:8">
      <c r="B10855" s="834" t="str">
        <f t="shared" si="419"/>
        <v>|||</v>
      </c>
      <c r="H10855" s="835">
        <f t="shared" si="420"/>
        <v>31</v>
      </c>
    </row>
    <row r="10856" spans="2:8">
      <c r="B10856" s="834" t="str">
        <f t="shared" si="419"/>
        <v>|||</v>
      </c>
      <c r="H10856" s="835">
        <f t="shared" si="420"/>
        <v>31</v>
      </c>
    </row>
    <row r="10857" spans="2:8">
      <c r="B10857" s="834" t="str">
        <f t="shared" si="419"/>
        <v>|||</v>
      </c>
      <c r="H10857" s="835">
        <f t="shared" si="420"/>
        <v>31</v>
      </c>
    </row>
    <row r="10858" spans="2:8">
      <c r="B10858" s="834" t="str">
        <f t="shared" si="419"/>
        <v>|||</v>
      </c>
      <c r="H10858" s="835">
        <f t="shared" si="420"/>
        <v>31</v>
      </c>
    </row>
    <row r="10859" spans="2:8">
      <c r="B10859" s="834" t="str">
        <f t="shared" si="419"/>
        <v>|||</v>
      </c>
      <c r="H10859" s="835">
        <f t="shared" si="420"/>
        <v>31</v>
      </c>
    </row>
    <row r="10860" spans="2:8">
      <c r="B10860" s="834" t="str">
        <f t="shared" si="419"/>
        <v>|||</v>
      </c>
      <c r="H10860" s="835">
        <f t="shared" si="420"/>
        <v>31</v>
      </c>
    </row>
    <row r="10861" spans="2:8">
      <c r="B10861" s="834" t="str">
        <f t="shared" si="419"/>
        <v>|||</v>
      </c>
      <c r="H10861" s="835">
        <f t="shared" si="420"/>
        <v>31</v>
      </c>
    </row>
    <row r="10862" spans="2:8">
      <c r="B10862" s="834" t="str">
        <f t="shared" si="419"/>
        <v>|||</v>
      </c>
      <c r="H10862" s="835">
        <f t="shared" si="420"/>
        <v>31</v>
      </c>
    </row>
    <row r="10863" spans="2:8">
      <c r="B10863" s="834" t="str">
        <f t="shared" si="419"/>
        <v>|||</v>
      </c>
      <c r="H10863" s="835">
        <f t="shared" si="420"/>
        <v>31</v>
      </c>
    </row>
    <row r="10864" spans="2:8">
      <c r="B10864" s="834" t="str">
        <f t="shared" si="419"/>
        <v>|||</v>
      </c>
      <c r="H10864" s="835">
        <f t="shared" si="420"/>
        <v>31</v>
      </c>
    </row>
    <row r="10865" spans="2:8">
      <c r="B10865" s="834" t="str">
        <f t="shared" si="419"/>
        <v>|||</v>
      </c>
      <c r="H10865" s="835">
        <f t="shared" si="420"/>
        <v>31</v>
      </c>
    </row>
    <row r="10866" spans="2:8">
      <c r="B10866" s="834" t="str">
        <f t="shared" si="419"/>
        <v>|||</v>
      </c>
      <c r="H10866" s="835">
        <f t="shared" si="420"/>
        <v>31</v>
      </c>
    </row>
    <row r="10867" spans="2:8">
      <c r="B10867" s="834" t="str">
        <f t="shared" si="419"/>
        <v>|||</v>
      </c>
      <c r="H10867" s="835">
        <f t="shared" si="420"/>
        <v>31</v>
      </c>
    </row>
    <row r="10868" spans="2:8">
      <c r="B10868" s="834" t="str">
        <f t="shared" si="419"/>
        <v>|||</v>
      </c>
      <c r="H10868" s="835">
        <f t="shared" si="420"/>
        <v>31</v>
      </c>
    </row>
    <row r="10869" spans="2:8">
      <c r="B10869" s="834" t="str">
        <f t="shared" si="419"/>
        <v>|||</v>
      </c>
      <c r="H10869" s="835">
        <f t="shared" si="420"/>
        <v>31</v>
      </c>
    </row>
    <row r="10870" spans="2:8">
      <c r="B10870" s="834" t="str">
        <f t="shared" si="419"/>
        <v>|||</v>
      </c>
      <c r="H10870" s="835">
        <f t="shared" si="420"/>
        <v>31</v>
      </c>
    </row>
    <row r="10871" spans="2:8">
      <c r="B10871" s="834" t="str">
        <f t="shared" si="419"/>
        <v>|||</v>
      </c>
      <c r="H10871" s="835">
        <f t="shared" si="420"/>
        <v>31</v>
      </c>
    </row>
    <row r="10872" spans="2:8">
      <c r="B10872" s="834" t="str">
        <f t="shared" si="419"/>
        <v>|||</v>
      </c>
      <c r="H10872" s="835">
        <f t="shared" si="420"/>
        <v>31</v>
      </c>
    </row>
    <row r="10873" spans="2:8">
      <c r="B10873" s="834" t="str">
        <f t="shared" si="419"/>
        <v>|||</v>
      </c>
      <c r="H10873" s="835">
        <f t="shared" si="420"/>
        <v>31</v>
      </c>
    </row>
    <row r="10874" spans="2:8">
      <c r="B10874" s="834" t="str">
        <f t="shared" si="419"/>
        <v>|||</v>
      </c>
      <c r="H10874" s="835">
        <f t="shared" si="420"/>
        <v>31</v>
      </c>
    </row>
    <row r="10875" spans="2:8">
      <c r="B10875" s="834" t="str">
        <f t="shared" si="419"/>
        <v>|||</v>
      </c>
      <c r="H10875" s="835">
        <f t="shared" si="420"/>
        <v>31</v>
      </c>
    </row>
    <row r="10876" spans="2:8">
      <c r="B10876" s="834" t="str">
        <f t="shared" si="419"/>
        <v>|||</v>
      </c>
      <c r="H10876" s="835">
        <f t="shared" si="420"/>
        <v>31</v>
      </c>
    </row>
    <row r="10877" spans="2:8">
      <c r="B10877" s="834" t="str">
        <f t="shared" si="419"/>
        <v>|||</v>
      </c>
      <c r="H10877" s="835">
        <f t="shared" si="420"/>
        <v>31</v>
      </c>
    </row>
    <row r="10878" spans="2:8">
      <c r="B10878" s="834" t="str">
        <f t="shared" si="419"/>
        <v>|||</v>
      </c>
      <c r="H10878" s="835">
        <f t="shared" si="420"/>
        <v>31</v>
      </c>
    </row>
    <row r="10879" spans="2:8">
      <c r="B10879" s="834" t="str">
        <f t="shared" si="419"/>
        <v>|||</v>
      </c>
      <c r="H10879" s="835">
        <f t="shared" si="420"/>
        <v>31</v>
      </c>
    </row>
    <row r="10880" spans="2:8">
      <c r="B10880" s="834" t="str">
        <f t="shared" si="419"/>
        <v>|||</v>
      </c>
      <c r="H10880" s="835">
        <f t="shared" si="420"/>
        <v>31</v>
      </c>
    </row>
    <row r="10881" spans="2:8">
      <c r="B10881" s="834" t="str">
        <f t="shared" si="419"/>
        <v>|||</v>
      </c>
      <c r="H10881" s="835">
        <f t="shared" si="420"/>
        <v>31</v>
      </c>
    </row>
    <row r="10882" spans="2:8">
      <c r="B10882" s="834" t="str">
        <f t="shared" si="419"/>
        <v>|||</v>
      </c>
      <c r="H10882" s="835">
        <f t="shared" si="420"/>
        <v>31</v>
      </c>
    </row>
    <row r="10883" spans="2:8">
      <c r="B10883" s="834" t="str">
        <f t="shared" si="419"/>
        <v>|||</v>
      </c>
      <c r="H10883" s="835">
        <f t="shared" si="420"/>
        <v>31</v>
      </c>
    </row>
    <row r="10884" spans="2:8">
      <c r="B10884" s="834" t="str">
        <f t="shared" si="419"/>
        <v>|||</v>
      </c>
      <c r="H10884" s="835">
        <f t="shared" si="420"/>
        <v>31</v>
      </c>
    </row>
    <row r="10885" spans="2:8">
      <c r="B10885" s="834" t="str">
        <f t="shared" si="419"/>
        <v>|||</v>
      </c>
      <c r="H10885" s="835">
        <f t="shared" si="420"/>
        <v>31</v>
      </c>
    </row>
    <row r="10886" spans="2:8">
      <c r="B10886" s="834" t="str">
        <f t="shared" si="419"/>
        <v>|||</v>
      </c>
      <c r="H10886" s="835">
        <f t="shared" si="420"/>
        <v>31</v>
      </c>
    </row>
    <row r="10887" spans="2:8">
      <c r="B10887" s="834" t="str">
        <f t="shared" si="419"/>
        <v>|||</v>
      </c>
      <c r="H10887" s="835">
        <f t="shared" si="420"/>
        <v>31</v>
      </c>
    </row>
    <row r="10888" spans="2:8">
      <c r="B10888" s="834" t="str">
        <f t="shared" si="419"/>
        <v>|||</v>
      </c>
      <c r="H10888" s="835">
        <f t="shared" si="420"/>
        <v>31</v>
      </c>
    </row>
    <row r="10889" spans="2:8">
      <c r="B10889" s="834" t="str">
        <f t="shared" si="419"/>
        <v>|||</v>
      </c>
      <c r="H10889" s="835">
        <f t="shared" si="420"/>
        <v>31</v>
      </c>
    </row>
    <row r="10890" spans="2:8">
      <c r="B10890" s="834" t="str">
        <f t="shared" si="419"/>
        <v>|||</v>
      </c>
      <c r="H10890" s="835">
        <f t="shared" si="420"/>
        <v>31</v>
      </c>
    </row>
    <row r="10891" spans="2:8">
      <c r="B10891" s="834" t="str">
        <f t="shared" si="419"/>
        <v>|||</v>
      </c>
      <c r="H10891" s="835">
        <f t="shared" si="420"/>
        <v>31</v>
      </c>
    </row>
    <row r="10892" spans="2:8">
      <c r="B10892" s="834" t="str">
        <f t="shared" si="419"/>
        <v>|||</v>
      </c>
      <c r="H10892" s="835">
        <f t="shared" si="420"/>
        <v>31</v>
      </c>
    </row>
    <row r="10893" spans="2:8">
      <c r="B10893" s="834" t="str">
        <f t="shared" si="419"/>
        <v>|||</v>
      </c>
      <c r="H10893" s="835">
        <f t="shared" si="420"/>
        <v>31</v>
      </c>
    </row>
    <row r="10894" spans="2:8">
      <c r="B10894" s="834" t="str">
        <f t="shared" si="419"/>
        <v>|||</v>
      </c>
      <c r="H10894" s="835">
        <f t="shared" si="420"/>
        <v>31</v>
      </c>
    </row>
    <row r="10895" spans="2:8">
      <c r="B10895" s="834" t="str">
        <f t="shared" si="419"/>
        <v>|||</v>
      </c>
      <c r="H10895" s="835">
        <f t="shared" si="420"/>
        <v>31</v>
      </c>
    </row>
    <row r="10896" spans="2:8">
      <c r="B10896" s="834" t="str">
        <f t="shared" si="419"/>
        <v>|||</v>
      </c>
      <c r="H10896" s="835">
        <f t="shared" si="420"/>
        <v>31</v>
      </c>
    </row>
    <row r="10897" spans="2:8">
      <c r="B10897" s="834" t="str">
        <f t="shared" ref="B10897:B10960" si="421">C10897&amp;"|"&amp;D10897&amp;"|"&amp;E10897&amp;"|"&amp;F10897</f>
        <v>|||</v>
      </c>
      <c r="H10897" s="835">
        <f t="shared" ref="H10897:H10960" si="422">EOMONTH(L10897,0)</f>
        <v>31</v>
      </c>
    </row>
    <row r="10898" spans="2:8">
      <c r="B10898" s="834" t="str">
        <f t="shared" si="421"/>
        <v>|||</v>
      </c>
      <c r="H10898" s="835">
        <f t="shared" si="422"/>
        <v>31</v>
      </c>
    </row>
    <row r="10899" spans="2:8">
      <c r="B10899" s="834" t="str">
        <f t="shared" si="421"/>
        <v>|||</v>
      </c>
      <c r="H10899" s="835">
        <f t="shared" si="422"/>
        <v>31</v>
      </c>
    </row>
    <row r="10900" spans="2:8">
      <c r="B10900" s="834" t="str">
        <f t="shared" si="421"/>
        <v>|||</v>
      </c>
      <c r="H10900" s="835">
        <f t="shared" si="422"/>
        <v>31</v>
      </c>
    </row>
    <row r="10901" spans="2:8">
      <c r="B10901" s="834" t="str">
        <f t="shared" si="421"/>
        <v>|||</v>
      </c>
      <c r="H10901" s="835">
        <f t="shared" si="422"/>
        <v>31</v>
      </c>
    </row>
    <row r="10902" spans="2:8">
      <c r="B10902" s="834" t="str">
        <f t="shared" si="421"/>
        <v>|||</v>
      </c>
      <c r="H10902" s="835">
        <f t="shared" si="422"/>
        <v>31</v>
      </c>
    </row>
    <row r="10903" spans="2:8">
      <c r="B10903" s="834" t="str">
        <f t="shared" si="421"/>
        <v>|||</v>
      </c>
      <c r="H10903" s="835">
        <f t="shared" si="422"/>
        <v>31</v>
      </c>
    </row>
    <row r="10904" spans="2:8">
      <c r="B10904" s="834" t="str">
        <f t="shared" si="421"/>
        <v>|||</v>
      </c>
      <c r="H10904" s="835">
        <f t="shared" si="422"/>
        <v>31</v>
      </c>
    </row>
    <row r="10905" spans="2:8">
      <c r="B10905" s="834" t="str">
        <f t="shared" si="421"/>
        <v>|||</v>
      </c>
      <c r="H10905" s="835">
        <f t="shared" si="422"/>
        <v>31</v>
      </c>
    </row>
    <row r="10906" spans="2:8">
      <c r="B10906" s="834" t="str">
        <f t="shared" si="421"/>
        <v>|||</v>
      </c>
      <c r="H10906" s="835">
        <f t="shared" si="422"/>
        <v>31</v>
      </c>
    </row>
    <row r="10907" spans="2:8">
      <c r="B10907" s="834" t="str">
        <f t="shared" si="421"/>
        <v>|||</v>
      </c>
      <c r="H10907" s="835">
        <f t="shared" si="422"/>
        <v>31</v>
      </c>
    </row>
    <row r="10908" spans="2:8">
      <c r="B10908" s="834" t="str">
        <f t="shared" si="421"/>
        <v>|||</v>
      </c>
      <c r="H10908" s="835">
        <f t="shared" si="422"/>
        <v>31</v>
      </c>
    </row>
    <row r="10909" spans="2:8">
      <c r="B10909" s="834" t="str">
        <f t="shared" si="421"/>
        <v>|||</v>
      </c>
      <c r="H10909" s="835">
        <f t="shared" si="422"/>
        <v>31</v>
      </c>
    </row>
    <row r="10910" spans="2:8">
      <c r="B10910" s="834" t="str">
        <f t="shared" si="421"/>
        <v>|||</v>
      </c>
      <c r="H10910" s="835">
        <f t="shared" si="422"/>
        <v>31</v>
      </c>
    </row>
    <row r="10911" spans="2:8">
      <c r="B10911" s="834" t="str">
        <f t="shared" si="421"/>
        <v>|||</v>
      </c>
      <c r="H10911" s="835">
        <f t="shared" si="422"/>
        <v>31</v>
      </c>
    </row>
    <row r="10912" spans="2:8">
      <c r="B10912" s="834" t="str">
        <f t="shared" si="421"/>
        <v>|||</v>
      </c>
      <c r="H10912" s="835">
        <f t="shared" si="422"/>
        <v>31</v>
      </c>
    </row>
    <row r="10913" spans="2:8">
      <c r="B10913" s="834" t="str">
        <f t="shared" si="421"/>
        <v>|||</v>
      </c>
      <c r="H10913" s="835">
        <f t="shared" si="422"/>
        <v>31</v>
      </c>
    </row>
    <row r="10914" spans="2:8">
      <c r="B10914" s="834" t="str">
        <f t="shared" si="421"/>
        <v>|||</v>
      </c>
      <c r="H10914" s="835">
        <f t="shared" si="422"/>
        <v>31</v>
      </c>
    </row>
    <row r="10915" spans="2:8">
      <c r="B10915" s="834" t="str">
        <f t="shared" si="421"/>
        <v>|||</v>
      </c>
      <c r="H10915" s="835">
        <f t="shared" si="422"/>
        <v>31</v>
      </c>
    </row>
    <row r="10916" spans="2:8">
      <c r="B10916" s="834" t="str">
        <f t="shared" si="421"/>
        <v>|||</v>
      </c>
      <c r="H10916" s="835">
        <f t="shared" si="422"/>
        <v>31</v>
      </c>
    </row>
    <row r="10917" spans="2:8">
      <c r="B10917" s="834" t="str">
        <f t="shared" si="421"/>
        <v>|||</v>
      </c>
      <c r="H10917" s="835">
        <f t="shared" si="422"/>
        <v>31</v>
      </c>
    </row>
    <row r="10918" spans="2:8">
      <c r="B10918" s="834" t="str">
        <f t="shared" si="421"/>
        <v>|||</v>
      </c>
      <c r="H10918" s="835">
        <f t="shared" si="422"/>
        <v>31</v>
      </c>
    </row>
    <row r="10919" spans="2:8">
      <c r="B10919" s="834" t="str">
        <f t="shared" si="421"/>
        <v>|||</v>
      </c>
      <c r="H10919" s="835">
        <f t="shared" si="422"/>
        <v>31</v>
      </c>
    </row>
    <row r="10920" spans="2:8">
      <c r="B10920" s="834" t="str">
        <f t="shared" si="421"/>
        <v>|||</v>
      </c>
      <c r="H10920" s="835">
        <f t="shared" si="422"/>
        <v>31</v>
      </c>
    </row>
    <row r="10921" spans="2:8">
      <c r="B10921" s="834" t="str">
        <f t="shared" si="421"/>
        <v>|||</v>
      </c>
      <c r="H10921" s="835">
        <f t="shared" si="422"/>
        <v>31</v>
      </c>
    </row>
    <row r="10922" spans="2:8">
      <c r="B10922" s="834" t="str">
        <f t="shared" si="421"/>
        <v>|||</v>
      </c>
      <c r="H10922" s="835">
        <f t="shared" si="422"/>
        <v>31</v>
      </c>
    </row>
    <row r="10923" spans="2:8">
      <c r="B10923" s="834" t="str">
        <f t="shared" si="421"/>
        <v>|||</v>
      </c>
      <c r="H10923" s="835">
        <f t="shared" si="422"/>
        <v>31</v>
      </c>
    </row>
    <row r="10924" spans="2:8">
      <c r="B10924" s="834" t="str">
        <f t="shared" si="421"/>
        <v>|||</v>
      </c>
      <c r="H10924" s="835">
        <f t="shared" si="422"/>
        <v>31</v>
      </c>
    </row>
    <row r="10925" spans="2:8">
      <c r="B10925" s="834" t="str">
        <f t="shared" si="421"/>
        <v>|||</v>
      </c>
      <c r="H10925" s="835">
        <f t="shared" si="422"/>
        <v>31</v>
      </c>
    </row>
    <row r="10926" spans="2:8">
      <c r="B10926" s="834" t="str">
        <f t="shared" si="421"/>
        <v>|||</v>
      </c>
      <c r="H10926" s="835">
        <f t="shared" si="422"/>
        <v>31</v>
      </c>
    </row>
    <row r="10927" spans="2:8">
      <c r="B10927" s="834" t="str">
        <f t="shared" si="421"/>
        <v>|||</v>
      </c>
      <c r="H10927" s="835">
        <f t="shared" si="422"/>
        <v>31</v>
      </c>
    </row>
    <row r="10928" spans="2:8">
      <c r="B10928" s="834" t="str">
        <f t="shared" si="421"/>
        <v>|||</v>
      </c>
      <c r="H10928" s="835">
        <f t="shared" si="422"/>
        <v>31</v>
      </c>
    </row>
    <row r="10929" spans="2:8">
      <c r="B10929" s="834" t="str">
        <f t="shared" si="421"/>
        <v>|||</v>
      </c>
      <c r="H10929" s="835">
        <f t="shared" si="422"/>
        <v>31</v>
      </c>
    </row>
    <row r="10930" spans="2:8">
      <c r="B10930" s="834" t="str">
        <f t="shared" si="421"/>
        <v>|||</v>
      </c>
      <c r="H10930" s="835">
        <f t="shared" si="422"/>
        <v>31</v>
      </c>
    </row>
    <row r="10931" spans="2:8">
      <c r="B10931" s="834" t="str">
        <f t="shared" si="421"/>
        <v>|||</v>
      </c>
      <c r="H10931" s="835">
        <f t="shared" si="422"/>
        <v>31</v>
      </c>
    </row>
    <row r="10932" spans="2:8">
      <c r="B10932" s="834" t="str">
        <f t="shared" si="421"/>
        <v>|||</v>
      </c>
      <c r="H10932" s="835">
        <f t="shared" si="422"/>
        <v>31</v>
      </c>
    </row>
    <row r="10933" spans="2:8">
      <c r="B10933" s="834" t="str">
        <f t="shared" si="421"/>
        <v>|||</v>
      </c>
      <c r="H10933" s="835">
        <f t="shared" si="422"/>
        <v>31</v>
      </c>
    </row>
    <row r="10934" spans="2:8">
      <c r="B10934" s="834" t="str">
        <f t="shared" si="421"/>
        <v>|||</v>
      </c>
      <c r="H10934" s="835">
        <f t="shared" si="422"/>
        <v>31</v>
      </c>
    </row>
    <row r="10935" spans="2:8">
      <c r="B10935" s="834" t="str">
        <f t="shared" si="421"/>
        <v>|||</v>
      </c>
      <c r="H10935" s="835">
        <f t="shared" si="422"/>
        <v>31</v>
      </c>
    </row>
    <row r="10936" spans="2:8">
      <c r="B10936" s="834" t="str">
        <f t="shared" si="421"/>
        <v>|||</v>
      </c>
      <c r="H10936" s="835">
        <f t="shared" si="422"/>
        <v>31</v>
      </c>
    </row>
    <row r="10937" spans="2:8">
      <c r="B10937" s="834" t="str">
        <f t="shared" si="421"/>
        <v>|||</v>
      </c>
      <c r="H10937" s="835">
        <f t="shared" si="422"/>
        <v>31</v>
      </c>
    </row>
    <row r="10938" spans="2:8">
      <c r="B10938" s="834" t="str">
        <f t="shared" si="421"/>
        <v>|||</v>
      </c>
      <c r="H10938" s="835">
        <f t="shared" si="422"/>
        <v>31</v>
      </c>
    </row>
    <row r="10939" spans="2:8">
      <c r="B10939" s="834" t="str">
        <f t="shared" si="421"/>
        <v>|||</v>
      </c>
      <c r="H10939" s="835">
        <f t="shared" si="422"/>
        <v>31</v>
      </c>
    </row>
    <row r="10940" spans="2:8">
      <c r="B10940" s="834" t="str">
        <f t="shared" si="421"/>
        <v>|||</v>
      </c>
      <c r="H10940" s="835">
        <f t="shared" si="422"/>
        <v>31</v>
      </c>
    </row>
    <row r="10941" spans="2:8">
      <c r="B10941" s="834" t="str">
        <f t="shared" si="421"/>
        <v>|||</v>
      </c>
      <c r="H10941" s="835">
        <f t="shared" si="422"/>
        <v>31</v>
      </c>
    </row>
    <row r="10942" spans="2:8">
      <c r="B10942" s="834" t="str">
        <f t="shared" si="421"/>
        <v>|||</v>
      </c>
      <c r="H10942" s="835">
        <f t="shared" si="422"/>
        <v>31</v>
      </c>
    </row>
    <row r="10943" spans="2:8">
      <c r="B10943" s="834" t="str">
        <f t="shared" si="421"/>
        <v>|||</v>
      </c>
      <c r="H10943" s="835">
        <f t="shared" si="422"/>
        <v>31</v>
      </c>
    </row>
    <row r="10944" spans="2:8">
      <c r="B10944" s="834" t="str">
        <f t="shared" si="421"/>
        <v>|||</v>
      </c>
      <c r="H10944" s="835">
        <f t="shared" si="422"/>
        <v>31</v>
      </c>
    </row>
    <row r="10945" spans="2:8">
      <c r="B10945" s="834" t="str">
        <f t="shared" si="421"/>
        <v>|||</v>
      </c>
      <c r="H10945" s="835">
        <f t="shared" si="422"/>
        <v>31</v>
      </c>
    </row>
    <row r="10946" spans="2:8">
      <c r="B10946" s="834" t="str">
        <f t="shared" si="421"/>
        <v>|||</v>
      </c>
      <c r="H10946" s="835">
        <f t="shared" si="422"/>
        <v>31</v>
      </c>
    </row>
    <row r="10947" spans="2:8">
      <c r="B10947" s="834" t="str">
        <f t="shared" si="421"/>
        <v>|||</v>
      </c>
      <c r="H10947" s="835">
        <f t="shared" si="422"/>
        <v>31</v>
      </c>
    </row>
    <row r="10948" spans="2:8">
      <c r="B10948" s="834" t="str">
        <f t="shared" si="421"/>
        <v>|||</v>
      </c>
      <c r="H10948" s="835">
        <f t="shared" si="422"/>
        <v>31</v>
      </c>
    </row>
    <row r="10949" spans="2:8">
      <c r="B10949" s="834" t="str">
        <f t="shared" si="421"/>
        <v>|||</v>
      </c>
      <c r="H10949" s="835">
        <f t="shared" si="422"/>
        <v>31</v>
      </c>
    </row>
    <row r="10950" spans="2:8">
      <c r="B10950" s="834" t="str">
        <f t="shared" si="421"/>
        <v>|||</v>
      </c>
      <c r="H10950" s="835">
        <f t="shared" si="422"/>
        <v>31</v>
      </c>
    </row>
    <row r="10951" spans="2:8">
      <c r="B10951" s="834" t="str">
        <f t="shared" si="421"/>
        <v>|||</v>
      </c>
      <c r="H10951" s="835">
        <f t="shared" si="422"/>
        <v>31</v>
      </c>
    </row>
    <row r="10952" spans="2:8">
      <c r="B10952" s="834" t="str">
        <f t="shared" si="421"/>
        <v>|||</v>
      </c>
      <c r="H10952" s="835">
        <f t="shared" si="422"/>
        <v>31</v>
      </c>
    </row>
    <row r="10953" spans="2:8">
      <c r="B10953" s="834" t="str">
        <f t="shared" si="421"/>
        <v>|||</v>
      </c>
      <c r="H10953" s="835">
        <f t="shared" si="422"/>
        <v>31</v>
      </c>
    </row>
    <row r="10954" spans="2:8">
      <c r="B10954" s="834" t="str">
        <f t="shared" si="421"/>
        <v>|||</v>
      </c>
      <c r="H10954" s="835">
        <f t="shared" si="422"/>
        <v>31</v>
      </c>
    </row>
    <row r="10955" spans="2:8">
      <c r="B10955" s="834" t="str">
        <f t="shared" si="421"/>
        <v>|||</v>
      </c>
      <c r="H10955" s="835">
        <f t="shared" si="422"/>
        <v>31</v>
      </c>
    </row>
    <row r="10956" spans="2:8">
      <c r="B10956" s="834" t="str">
        <f t="shared" si="421"/>
        <v>|||</v>
      </c>
      <c r="H10956" s="835">
        <f t="shared" si="422"/>
        <v>31</v>
      </c>
    </row>
    <row r="10957" spans="2:8">
      <c r="B10957" s="834" t="str">
        <f t="shared" si="421"/>
        <v>|||</v>
      </c>
      <c r="H10957" s="835">
        <f t="shared" si="422"/>
        <v>31</v>
      </c>
    </row>
    <row r="10958" spans="2:8">
      <c r="B10958" s="834" t="str">
        <f t="shared" si="421"/>
        <v>|||</v>
      </c>
      <c r="H10958" s="835">
        <f t="shared" si="422"/>
        <v>31</v>
      </c>
    </row>
    <row r="10959" spans="2:8">
      <c r="B10959" s="834" t="str">
        <f t="shared" si="421"/>
        <v>|||</v>
      </c>
      <c r="H10959" s="835">
        <f t="shared" si="422"/>
        <v>31</v>
      </c>
    </row>
    <row r="10960" spans="2:8">
      <c r="B10960" s="834" t="str">
        <f t="shared" si="421"/>
        <v>|||</v>
      </c>
      <c r="H10960" s="835">
        <f t="shared" si="422"/>
        <v>31</v>
      </c>
    </row>
    <row r="10961" spans="2:8">
      <c r="B10961" s="834" t="str">
        <f t="shared" ref="B10961:B11024" si="423">C10961&amp;"|"&amp;D10961&amp;"|"&amp;E10961&amp;"|"&amp;F10961</f>
        <v>|||</v>
      </c>
      <c r="H10961" s="835">
        <f t="shared" ref="H10961:H11024" si="424">EOMONTH(L10961,0)</f>
        <v>31</v>
      </c>
    </row>
    <row r="10962" spans="2:8">
      <c r="B10962" s="834" t="str">
        <f t="shared" si="423"/>
        <v>|||</v>
      </c>
      <c r="H10962" s="835">
        <f t="shared" si="424"/>
        <v>31</v>
      </c>
    </row>
    <row r="10963" spans="2:8">
      <c r="B10963" s="834" t="str">
        <f t="shared" si="423"/>
        <v>|||</v>
      </c>
      <c r="H10963" s="835">
        <f t="shared" si="424"/>
        <v>31</v>
      </c>
    </row>
    <row r="10964" spans="2:8">
      <c r="B10964" s="834" t="str">
        <f t="shared" si="423"/>
        <v>|||</v>
      </c>
      <c r="H10964" s="835">
        <f t="shared" si="424"/>
        <v>31</v>
      </c>
    </row>
    <row r="10965" spans="2:8">
      <c r="B10965" s="834" t="str">
        <f t="shared" si="423"/>
        <v>|||</v>
      </c>
      <c r="H10965" s="835">
        <f t="shared" si="424"/>
        <v>31</v>
      </c>
    </row>
    <row r="10966" spans="2:8">
      <c r="B10966" s="834" t="str">
        <f t="shared" si="423"/>
        <v>|||</v>
      </c>
      <c r="H10966" s="835">
        <f t="shared" si="424"/>
        <v>31</v>
      </c>
    </row>
    <row r="10967" spans="2:8">
      <c r="B10967" s="834" t="str">
        <f t="shared" si="423"/>
        <v>|||</v>
      </c>
      <c r="H10967" s="835">
        <f t="shared" si="424"/>
        <v>31</v>
      </c>
    </row>
    <row r="10968" spans="2:8">
      <c r="B10968" s="834" t="str">
        <f t="shared" si="423"/>
        <v>|||</v>
      </c>
      <c r="H10968" s="835">
        <f t="shared" si="424"/>
        <v>31</v>
      </c>
    </row>
    <row r="10969" spans="2:8">
      <c r="B10969" s="834" t="str">
        <f t="shared" si="423"/>
        <v>|||</v>
      </c>
      <c r="H10969" s="835">
        <f t="shared" si="424"/>
        <v>31</v>
      </c>
    </row>
    <row r="10970" spans="2:8">
      <c r="B10970" s="834" t="str">
        <f t="shared" si="423"/>
        <v>|||</v>
      </c>
      <c r="H10970" s="835">
        <f t="shared" si="424"/>
        <v>31</v>
      </c>
    </row>
    <row r="10971" spans="2:8">
      <c r="B10971" s="834" t="str">
        <f t="shared" si="423"/>
        <v>|||</v>
      </c>
      <c r="H10971" s="835">
        <f t="shared" si="424"/>
        <v>31</v>
      </c>
    </row>
    <row r="10972" spans="2:8">
      <c r="B10972" s="834" t="str">
        <f t="shared" si="423"/>
        <v>|||</v>
      </c>
      <c r="H10972" s="835">
        <f t="shared" si="424"/>
        <v>31</v>
      </c>
    </row>
    <row r="10973" spans="2:8">
      <c r="B10973" s="834" t="str">
        <f t="shared" si="423"/>
        <v>|||</v>
      </c>
      <c r="H10973" s="835">
        <f t="shared" si="424"/>
        <v>31</v>
      </c>
    </row>
    <row r="10974" spans="2:8">
      <c r="B10974" s="834" t="str">
        <f t="shared" si="423"/>
        <v>|||</v>
      </c>
      <c r="H10974" s="835">
        <f t="shared" si="424"/>
        <v>31</v>
      </c>
    </row>
    <row r="10975" spans="2:8">
      <c r="B10975" s="834" t="str">
        <f t="shared" si="423"/>
        <v>|||</v>
      </c>
      <c r="H10975" s="835">
        <f t="shared" si="424"/>
        <v>31</v>
      </c>
    </row>
    <row r="10976" spans="2:8">
      <c r="B10976" s="834" t="str">
        <f t="shared" si="423"/>
        <v>|||</v>
      </c>
      <c r="H10976" s="835">
        <f t="shared" si="424"/>
        <v>31</v>
      </c>
    </row>
    <row r="10977" spans="2:8">
      <c r="B10977" s="834" t="str">
        <f t="shared" si="423"/>
        <v>|||</v>
      </c>
      <c r="H10977" s="835">
        <f t="shared" si="424"/>
        <v>31</v>
      </c>
    </row>
    <row r="10978" spans="2:8">
      <c r="B10978" s="834" t="str">
        <f t="shared" si="423"/>
        <v>|||</v>
      </c>
      <c r="H10978" s="835">
        <f t="shared" si="424"/>
        <v>31</v>
      </c>
    </row>
    <row r="10979" spans="2:8">
      <c r="B10979" s="834" t="str">
        <f t="shared" si="423"/>
        <v>|||</v>
      </c>
      <c r="H10979" s="835">
        <f t="shared" si="424"/>
        <v>31</v>
      </c>
    </row>
    <row r="10980" spans="2:8">
      <c r="B10980" s="834" t="str">
        <f t="shared" si="423"/>
        <v>|||</v>
      </c>
      <c r="H10980" s="835">
        <f t="shared" si="424"/>
        <v>31</v>
      </c>
    </row>
    <row r="10981" spans="2:8">
      <c r="B10981" s="834" t="str">
        <f t="shared" si="423"/>
        <v>|||</v>
      </c>
      <c r="H10981" s="835">
        <f t="shared" si="424"/>
        <v>31</v>
      </c>
    </row>
    <row r="10982" spans="2:8">
      <c r="B10982" s="834" t="str">
        <f t="shared" si="423"/>
        <v>|||</v>
      </c>
      <c r="H10982" s="835">
        <f t="shared" si="424"/>
        <v>31</v>
      </c>
    </row>
    <row r="10983" spans="2:8">
      <c r="B10983" s="834" t="str">
        <f t="shared" si="423"/>
        <v>|||</v>
      </c>
      <c r="H10983" s="835">
        <f t="shared" si="424"/>
        <v>31</v>
      </c>
    </row>
    <row r="10984" spans="2:8">
      <c r="B10984" s="834" t="str">
        <f t="shared" si="423"/>
        <v>|||</v>
      </c>
      <c r="H10984" s="835">
        <f t="shared" si="424"/>
        <v>31</v>
      </c>
    </row>
    <row r="10985" spans="2:8">
      <c r="B10985" s="834" t="str">
        <f t="shared" si="423"/>
        <v>|||</v>
      </c>
      <c r="H10985" s="835">
        <f t="shared" si="424"/>
        <v>31</v>
      </c>
    </row>
    <row r="10986" spans="2:8">
      <c r="B10986" s="834" t="str">
        <f t="shared" si="423"/>
        <v>|||</v>
      </c>
      <c r="H10986" s="835">
        <f t="shared" si="424"/>
        <v>31</v>
      </c>
    </row>
    <row r="10987" spans="2:8">
      <c r="B10987" s="834" t="str">
        <f t="shared" si="423"/>
        <v>|||</v>
      </c>
      <c r="H10987" s="835">
        <f t="shared" si="424"/>
        <v>31</v>
      </c>
    </row>
    <row r="10988" spans="2:8">
      <c r="B10988" s="834" t="str">
        <f t="shared" si="423"/>
        <v>|||</v>
      </c>
      <c r="H10988" s="835">
        <f t="shared" si="424"/>
        <v>31</v>
      </c>
    </row>
    <row r="10989" spans="2:8">
      <c r="B10989" s="834" t="str">
        <f t="shared" si="423"/>
        <v>|||</v>
      </c>
      <c r="H10989" s="835">
        <f t="shared" si="424"/>
        <v>31</v>
      </c>
    </row>
    <row r="10990" spans="2:8">
      <c r="B10990" s="834" t="str">
        <f t="shared" si="423"/>
        <v>|||</v>
      </c>
      <c r="H10990" s="835">
        <f t="shared" si="424"/>
        <v>31</v>
      </c>
    </row>
    <row r="10991" spans="2:8">
      <c r="B10991" s="834" t="str">
        <f t="shared" si="423"/>
        <v>|||</v>
      </c>
      <c r="H10991" s="835">
        <f t="shared" si="424"/>
        <v>31</v>
      </c>
    </row>
    <row r="10992" spans="2:8">
      <c r="B10992" s="834" t="str">
        <f t="shared" si="423"/>
        <v>|||</v>
      </c>
      <c r="H10992" s="835">
        <f t="shared" si="424"/>
        <v>31</v>
      </c>
    </row>
    <row r="10993" spans="2:8">
      <c r="B10993" s="834" t="str">
        <f t="shared" si="423"/>
        <v>|||</v>
      </c>
      <c r="H10993" s="835">
        <f t="shared" si="424"/>
        <v>31</v>
      </c>
    </row>
    <row r="10994" spans="2:8">
      <c r="B10994" s="834" t="str">
        <f t="shared" si="423"/>
        <v>|||</v>
      </c>
      <c r="H10994" s="835">
        <f t="shared" si="424"/>
        <v>31</v>
      </c>
    </row>
    <row r="10995" spans="2:8">
      <c r="B10995" s="834" t="str">
        <f t="shared" si="423"/>
        <v>|||</v>
      </c>
      <c r="H10995" s="835">
        <f t="shared" si="424"/>
        <v>31</v>
      </c>
    </row>
    <row r="10996" spans="2:8">
      <c r="B10996" s="834" t="str">
        <f t="shared" si="423"/>
        <v>|||</v>
      </c>
      <c r="H10996" s="835">
        <f t="shared" si="424"/>
        <v>31</v>
      </c>
    </row>
    <row r="10997" spans="2:8">
      <c r="B10997" s="834" t="str">
        <f t="shared" si="423"/>
        <v>|||</v>
      </c>
      <c r="H10997" s="835">
        <f t="shared" si="424"/>
        <v>31</v>
      </c>
    </row>
    <row r="10998" spans="2:8">
      <c r="B10998" s="834" t="str">
        <f t="shared" si="423"/>
        <v>|||</v>
      </c>
      <c r="H10998" s="835">
        <f t="shared" si="424"/>
        <v>31</v>
      </c>
    </row>
    <row r="10999" spans="2:8">
      <c r="B10999" s="834" t="str">
        <f t="shared" si="423"/>
        <v>|||</v>
      </c>
      <c r="H10999" s="835">
        <f t="shared" si="424"/>
        <v>31</v>
      </c>
    </row>
    <row r="11000" spans="2:8">
      <c r="B11000" s="834" t="str">
        <f t="shared" si="423"/>
        <v>|||</v>
      </c>
      <c r="H11000" s="835">
        <f t="shared" si="424"/>
        <v>31</v>
      </c>
    </row>
    <row r="11001" spans="2:8">
      <c r="B11001" s="834" t="str">
        <f t="shared" si="423"/>
        <v>|||</v>
      </c>
      <c r="H11001" s="835">
        <f t="shared" si="424"/>
        <v>31</v>
      </c>
    </row>
    <row r="11002" spans="2:8">
      <c r="B11002" s="834" t="str">
        <f t="shared" si="423"/>
        <v>|||</v>
      </c>
      <c r="H11002" s="835">
        <f t="shared" si="424"/>
        <v>31</v>
      </c>
    </row>
    <row r="11003" spans="2:8">
      <c r="B11003" s="834" t="str">
        <f t="shared" si="423"/>
        <v>|||</v>
      </c>
      <c r="H11003" s="835">
        <f t="shared" si="424"/>
        <v>31</v>
      </c>
    </row>
    <row r="11004" spans="2:8">
      <c r="B11004" s="834" t="str">
        <f t="shared" si="423"/>
        <v>|||</v>
      </c>
      <c r="H11004" s="835">
        <f t="shared" si="424"/>
        <v>31</v>
      </c>
    </row>
    <row r="11005" spans="2:8">
      <c r="B11005" s="834" t="str">
        <f t="shared" si="423"/>
        <v>|||</v>
      </c>
      <c r="H11005" s="835">
        <f t="shared" si="424"/>
        <v>31</v>
      </c>
    </row>
    <row r="11006" spans="2:8">
      <c r="B11006" s="834" t="str">
        <f t="shared" si="423"/>
        <v>|||</v>
      </c>
      <c r="H11006" s="835">
        <f t="shared" si="424"/>
        <v>31</v>
      </c>
    </row>
    <row r="11007" spans="2:8">
      <c r="B11007" s="834" t="str">
        <f t="shared" si="423"/>
        <v>|||</v>
      </c>
      <c r="H11007" s="835">
        <f t="shared" si="424"/>
        <v>31</v>
      </c>
    </row>
    <row r="11008" spans="2:8">
      <c r="B11008" s="834" t="str">
        <f t="shared" si="423"/>
        <v>|||</v>
      </c>
      <c r="H11008" s="835">
        <f t="shared" si="424"/>
        <v>31</v>
      </c>
    </row>
    <row r="11009" spans="2:8">
      <c r="B11009" s="834" t="str">
        <f t="shared" si="423"/>
        <v>|||</v>
      </c>
      <c r="H11009" s="835">
        <f t="shared" si="424"/>
        <v>31</v>
      </c>
    </row>
    <row r="11010" spans="2:8">
      <c r="B11010" s="834" t="str">
        <f t="shared" si="423"/>
        <v>|||</v>
      </c>
      <c r="H11010" s="835">
        <f t="shared" si="424"/>
        <v>31</v>
      </c>
    </row>
    <row r="11011" spans="2:8">
      <c r="B11011" s="834" t="str">
        <f t="shared" si="423"/>
        <v>|||</v>
      </c>
      <c r="H11011" s="835">
        <f t="shared" si="424"/>
        <v>31</v>
      </c>
    </row>
    <row r="11012" spans="2:8">
      <c r="B11012" s="834" t="str">
        <f t="shared" si="423"/>
        <v>|||</v>
      </c>
      <c r="H11012" s="835">
        <f t="shared" si="424"/>
        <v>31</v>
      </c>
    </row>
    <row r="11013" spans="2:8">
      <c r="B11013" s="834" t="str">
        <f t="shared" si="423"/>
        <v>|||</v>
      </c>
      <c r="H11013" s="835">
        <f t="shared" si="424"/>
        <v>31</v>
      </c>
    </row>
    <row r="11014" spans="2:8">
      <c r="B11014" s="834" t="str">
        <f t="shared" si="423"/>
        <v>|||</v>
      </c>
      <c r="H11014" s="835">
        <f t="shared" si="424"/>
        <v>31</v>
      </c>
    </row>
    <row r="11015" spans="2:8">
      <c r="B11015" s="834" t="str">
        <f t="shared" si="423"/>
        <v>|||</v>
      </c>
      <c r="H11015" s="835">
        <f t="shared" si="424"/>
        <v>31</v>
      </c>
    </row>
    <row r="11016" spans="2:8">
      <c r="B11016" s="834" t="str">
        <f t="shared" si="423"/>
        <v>|||</v>
      </c>
      <c r="H11016" s="835">
        <f t="shared" si="424"/>
        <v>31</v>
      </c>
    </row>
    <row r="11017" spans="2:8">
      <c r="B11017" s="834" t="str">
        <f t="shared" si="423"/>
        <v>|||</v>
      </c>
      <c r="H11017" s="835">
        <f t="shared" si="424"/>
        <v>31</v>
      </c>
    </row>
    <row r="11018" spans="2:8">
      <c r="B11018" s="834" t="str">
        <f t="shared" si="423"/>
        <v>|||</v>
      </c>
      <c r="H11018" s="835">
        <f t="shared" si="424"/>
        <v>31</v>
      </c>
    </row>
    <row r="11019" spans="2:8">
      <c r="B11019" s="834" t="str">
        <f t="shared" si="423"/>
        <v>|||</v>
      </c>
      <c r="H11019" s="835">
        <f t="shared" si="424"/>
        <v>31</v>
      </c>
    </row>
    <row r="11020" spans="2:8">
      <c r="B11020" s="834" t="str">
        <f t="shared" si="423"/>
        <v>|||</v>
      </c>
      <c r="H11020" s="835">
        <f t="shared" si="424"/>
        <v>31</v>
      </c>
    </row>
    <row r="11021" spans="2:8">
      <c r="B11021" s="834" t="str">
        <f t="shared" si="423"/>
        <v>|||</v>
      </c>
      <c r="H11021" s="835">
        <f t="shared" si="424"/>
        <v>31</v>
      </c>
    </row>
    <row r="11022" spans="2:8">
      <c r="B11022" s="834" t="str">
        <f t="shared" si="423"/>
        <v>|||</v>
      </c>
      <c r="H11022" s="835">
        <f t="shared" si="424"/>
        <v>31</v>
      </c>
    </row>
    <row r="11023" spans="2:8">
      <c r="B11023" s="834" t="str">
        <f t="shared" si="423"/>
        <v>|||</v>
      </c>
      <c r="H11023" s="835">
        <f t="shared" si="424"/>
        <v>31</v>
      </c>
    </row>
    <row r="11024" spans="2:8">
      <c r="B11024" s="834" t="str">
        <f t="shared" si="423"/>
        <v>|||</v>
      </c>
      <c r="H11024" s="835">
        <f t="shared" si="424"/>
        <v>31</v>
      </c>
    </row>
    <row r="11025" spans="2:8">
      <c r="B11025" s="834" t="str">
        <f t="shared" ref="B11025:B11088" si="425">C11025&amp;"|"&amp;D11025&amp;"|"&amp;E11025&amp;"|"&amp;F11025</f>
        <v>|||</v>
      </c>
      <c r="H11025" s="835">
        <f t="shared" ref="H11025:H11088" si="426">EOMONTH(L11025,0)</f>
        <v>31</v>
      </c>
    </row>
    <row r="11026" spans="2:8">
      <c r="B11026" s="834" t="str">
        <f t="shared" si="425"/>
        <v>|||</v>
      </c>
      <c r="H11026" s="835">
        <f t="shared" si="426"/>
        <v>31</v>
      </c>
    </row>
    <row r="11027" spans="2:8">
      <c r="B11027" s="834" t="str">
        <f t="shared" si="425"/>
        <v>|||</v>
      </c>
      <c r="H11027" s="835">
        <f t="shared" si="426"/>
        <v>31</v>
      </c>
    </row>
    <row r="11028" spans="2:8">
      <c r="B11028" s="834" t="str">
        <f t="shared" si="425"/>
        <v>|||</v>
      </c>
      <c r="H11028" s="835">
        <f t="shared" si="426"/>
        <v>31</v>
      </c>
    </row>
    <row r="11029" spans="2:8">
      <c r="B11029" s="834" t="str">
        <f t="shared" si="425"/>
        <v>|||</v>
      </c>
      <c r="H11029" s="835">
        <f t="shared" si="426"/>
        <v>31</v>
      </c>
    </row>
    <row r="11030" spans="2:8">
      <c r="B11030" s="834" t="str">
        <f t="shared" si="425"/>
        <v>|||</v>
      </c>
      <c r="H11030" s="835">
        <f t="shared" si="426"/>
        <v>31</v>
      </c>
    </row>
    <row r="11031" spans="2:8">
      <c r="B11031" s="834" t="str">
        <f t="shared" si="425"/>
        <v>|||</v>
      </c>
      <c r="H11031" s="835">
        <f t="shared" si="426"/>
        <v>31</v>
      </c>
    </row>
    <row r="11032" spans="2:8">
      <c r="B11032" s="834" t="str">
        <f t="shared" si="425"/>
        <v>|||</v>
      </c>
      <c r="H11032" s="835">
        <f t="shared" si="426"/>
        <v>31</v>
      </c>
    </row>
    <row r="11033" spans="2:8">
      <c r="B11033" s="834" t="str">
        <f t="shared" si="425"/>
        <v>|||</v>
      </c>
      <c r="H11033" s="835">
        <f t="shared" si="426"/>
        <v>31</v>
      </c>
    </row>
    <row r="11034" spans="2:8">
      <c r="B11034" s="834" t="str">
        <f t="shared" si="425"/>
        <v>|||</v>
      </c>
      <c r="H11034" s="835">
        <f t="shared" si="426"/>
        <v>31</v>
      </c>
    </row>
    <row r="11035" spans="2:8">
      <c r="B11035" s="834" t="str">
        <f t="shared" si="425"/>
        <v>|||</v>
      </c>
      <c r="H11035" s="835">
        <f t="shared" si="426"/>
        <v>31</v>
      </c>
    </row>
    <row r="11036" spans="2:8">
      <c r="B11036" s="834" t="str">
        <f t="shared" si="425"/>
        <v>|||</v>
      </c>
      <c r="H11036" s="835">
        <f t="shared" si="426"/>
        <v>31</v>
      </c>
    </row>
    <row r="11037" spans="2:8">
      <c r="B11037" s="834" t="str">
        <f t="shared" si="425"/>
        <v>|||</v>
      </c>
      <c r="H11037" s="835">
        <f t="shared" si="426"/>
        <v>31</v>
      </c>
    </row>
    <row r="11038" spans="2:8">
      <c r="B11038" s="834" t="str">
        <f t="shared" si="425"/>
        <v>|||</v>
      </c>
      <c r="H11038" s="835">
        <f t="shared" si="426"/>
        <v>31</v>
      </c>
    </row>
    <row r="11039" spans="2:8">
      <c r="B11039" s="834" t="str">
        <f t="shared" si="425"/>
        <v>|||</v>
      </c>
      <c r="H11039" s="835">
        <f t="shared" si="426"/>
        <v>31</v>
      </c>
    </row>
    <row r="11040" spans="2:8">
      <c r="B11040" s="834" t="str">
        <f t="shared" si="425"/>
        <v>|||</v>
      </c>
      <c r="H11040" s="835">
        <f t="shared" si="426"/>
        <v>31</v>
      </c>
    </row>
    <row r="11041" spans="2:8">
      <c r="B11041" s="834" t="str">
        <f t="shared" si="425"/>
        <v>|||</v>
      </c>
      <c r="H11041" s="835">
        <f t="shared" si="426"/>
        <v>31</v>
      </c>
    </row>
    <row r="11042" spans="2:8">
      <c r="B11042" s="834" t="str">
        <f t="shared" si="425"/>
        <v>|||</v>
      </c>
      <c r="H11042" s="835">
        <f t="shared" si="426"/>
        <v>31</v>
      </c>
    </row>
    <row r="11043" spans="2:8">
      <c r="B11043" s="834" t="str">
        <f t="shared" si="425"/>
        <v>|||</v>
      </c>
      <c r="H11043" s="835">
        <f t="shared" si="426"/>
        <v>31</v>
      </c>
    </row>
    <row r="11044" spans="2:8">
      <c r="B11044" s="834" t="str">
        <f t="shared" si="425"/>
        <v>|||</v>
      </c>
      <c r="H11044" s="835">
        <f t="shared" si="426"/>
        <v>31</v>
      </c>
    </row>
    <row r="11045" spans="2:8">
      <c r="B11045" s="834" t="str">
        <f t="shared" si="425"/>
        <v>|||</v>
      </c>
      <c r="H11045" s="835">
        <f t="shared" si="426"/>
        <v>31</v>
      </c>
    </row>
    <row r="11046" spans="2:8">
      <c r="B11046" s="834" t="str">
        <f t="shared" si="425"/>
        <v>|||</v>
      </c>
      <c r="H11046" s="835">
        <f t="shared" si="426"/>
        <v>31</v>
      </c>
    </row>
    <row r="11047" spans="2:8">
      <c r="B11047" s="834" t="str">
        <f t="shared" si="425"/>
        <v>|||</v>
      </c>
      <c r="H11047" s="835">
        <f t="shared" si="426"/>
        <v>31</v>
      </c>
    </row>
    <row r="11048" spans="2:8">
      <c r="B11048" s="834" t="str">
        <f t="shared" si="425"/>
        <v>|||</v>
      </c>
      <c r="H11048" s="835">
        <f t="shared" si="426"/>
        <v>31</v>
      </c>
    </row>
    <row r="11049" spans="2:8">
      <c r="B11049" s="834" t="str">
        <f t="shared" si="425"/>
        <v>|||</v>
      </c>
      <c r="H11049" s="835">
        <f t="shared" si="426"/>
        <v>31</v>
      </c>
    </row>
    <row r="11050" spans="2:8">
      <c r="B11050" s="834" t="str">
        <f t="shared" si="425"/>
        <v>|||</v>
      </c>
      <c r="H11050" s="835">
        <f t="shared" si="426"/>
        <v>31</v>
      </c>
    </row>
    <row r="11051" spans="2:8">
      <c r="B11051" s="834" t="str">
        <f t="shared" si="425"/>
        <v>|||</v>
      </c>
      <c r="H11051" s="835">
        <f t="shared" si="426"/>
        <v>31</v>
      </c>
    </row>
    <row r="11052" spans="2:8">
      <c r="B11052" s="834" t="str">
        <f t="shared" si="425"/>
        <v>|||</v>
      </c>
      <c r="H11052" s="835">
        <f t="shared" si="426"/>
        <v>31</v>
      </c>
    </row>
    <row r="11053" spans="2:8">
      <c r="B11053" s="834" t="str">
        <f t="shared" si="425"/>
        <v>|||</v>
      </c>
      <c r="H11053" s="835">
        <f t="shared" si="426"/>
        <v>31</v>
      </c>
    </row>
    <row r="11054" spans="2:8">
      <c r="B11054" s="834" t="str">
        <f t="shared" si="425"/>
        <v>|||</v>
      </c>
      <c r="H11054" s="835">
        <f t="shared" si="426"/>
        <v>31</v>
      </c>
    </row>
    <row r="11055" spans="2:8">
      <c r="B11055" s="834" t="str">
        <f t="shared" si="425"/>
        <v>|||</v>
      </c>
      <c r="H11055" s="835">
        <f t="shared" si="426"/>
        <v>31</v>
      </c>
    </row>
    <row r="11056" spans="2:8">
      <c r="B11056" s="834" t="str">
        <f t="shared" si="425"/>
        <v>|||</v>
      </c>
      <c r="H11056" s="835">
        <f t="shared" si="426"/>
        <v>31</v>
      </c>
    </row>
    <row r="11057" spans="2:8">
      <c r="B11057" s="834" t="str">
        <f t="shared" si="425"/>
        <v>|||</v>
      </c>
      <c r="H11057" s="835">
        <f t="shared" si="426"/>
        <v>31</v>
      </c>
    </row>
    <row r="11058" spans="2:8">
      <c r="B11058" s="834" t="str">
        <f t="shared" si="425"/>
        <v>|||</v>
      </c>
      <c r="H11058" s="835">
        <f t="shared" si="426"/>
        <v>31</v>
      </c>
    </row>
    <row r="11059" spans="2:8">
      <c r="B11059" s="834" t="str">
        <f t="shared" si="425"/>
        <v>|||</v>
      </c>
      <c r="H11059" s="835">
        <f t="shared" si="426"/>
        <v>31</v>
      </c>
    </row>
    <row r="11060" spans="2:8">
      <c r="B11060" s="834" t="str">
        <f t="shared" si="425"/>
        <v>|||</v>
      </c>
      <c r="H11060" s="835">
        <f t="shared" si="426"/>
        <v>31</v>
      </c>
    </row>
    <row r="11061" spans="2:8">
      <c r="B11061" s="834" t="str">
        <f t="shared" si="425"/>
        <v>|||</v>
      </c>
      <c r="H11061" s="835">
        <f t="shared" si="426"/>
        <v>31</v>
      </c>
    </row>
    <row r="11062" spans="2:8">
      <c r="B11062" s="834" t="str">
        <f t="shared" si="425"/>
        <v>|||</v>
      </c>
      <c r="H11062" s="835">
        <f t="shared" si="426"/>
        <v>31</v>
      </c>
    </row>
    <row r="11063" spans="2:8">
      <c r="B11063" s="834" t="str">
        <f t="shared" si="425"/>
        <v>|||</v>
      </c>
      <c r="H11063" s="835">
        <f t="shared" si="426"/>
        <v>31</v>
      </c>
    </row>
    <row r="11064" spans="2:8">
      <c r="B11064" s="834" t="str">
        <f t="shared" si="425"/>
        <v>|||</v>
      </c>
      <c r="H11064" s="835">
        <f t="shared" si="426"/>
        <v>31</v>
      </c>
    </row>
    <row r="11065" spans="2:8">
      <c r="B11065" s="834" t="str">
        <f t="shared" si="425"/>
        <v>|||</v>
      </c>
      <c r="H11065" s="835">
        <f t="shared" si="426"/>
        <v>31</v>
      </c>
    </row>
    <row r="11066" spans="2:8">
      <c r="B11066" s="834" t="str">
        <f t="shared" si="425"/>
        <v>|||</v>
      </c>
      <c r="H11066" s="835">
        <f t="shared" si="426"/>
        <v>31</v>
      </c>
    </row>
    <row r="11067" spans="2:8">
      <c r="B11067" s="834" t="str">
        <f t="shared" si="425"/>
        <v>|||</v>
      </c>
      <c r="H11067" s="835">
        <f t="shared" si="426"/>
        <v>31</v>
      </c>
    </row>
    <row r="11068" spans="2:8">
      <c r="B11068" s="834" t="str">
        <f t="shared" si="425"/>
        <v>|||</v>
      </c>
      <c r="H11068" s="835">
        <f t="shared" si="426"/>
        <v>31</v>
      </c>
    </row>
    <row r="11069" spans="2:8">
      <c r="B11069" s="834" t="str">
        <f t="shared" si="425"/>
        <v>|||</v>
      </c>
      <c r="H11069" s="835">
        <f t="shared" si="426"/>
        <v>31</v>
      </c>
    </row>
    <row r="11070" spans="2:8">
      <c r="B11070" s="834" t="str">
        <f t="shared" si="425"/>
        <v>|||</v>
      </c>
      <c r="H11070" s="835">
        <f t="shared" si="426"/>
        <v>31</v>
      </c>
    </row>
    <row r="11071" spans="2:8">
      <c r="B11071" s="834" t="str">
        <f t="shared" si="425"/>
        <v>|||</v>
      </c>
      <c r="H11071" s="835">
        <f t="shared" si="426"/>
        <v>31</v>
      </c>
    </row>
    <row r="11072" spans="2:8">
      <c r="B11072" s="834" t="str">
        <f t="shared" si="425"/>
        <v>|||</v>
      </c>
      <c r="H11072" s="835">
        <f t="shared" si="426"/>
        <v>31</v>
      </c>
    </row>
    <row r="11073" spans="2:8">
      <c r="B11073" s="834" t="str">
        <f t="shared" si="425"/>
        <v>|||</v>
      </c>
      <c r="H11073" s="835">
        <f t="shared" si="426"/>
        <v>31</v>
      </c>
    </row>
    <row r="11074" spans="2:8">
      <c r="B11074" s="834" t="str">
        <f t="shared" si="425"/>
        <v>|||</v>
      </c>
      <c r="H11074" s="835">
        <f t="shared" si="426"/>
        <v>31</v>
      </c>
    </row>
    <row r="11075" spans="2:8">
      <c r="B11075" s="834" t="str">
        <f t="shared" si="425"/>
        <v>|||</v>
      </c>
      <c r="H11075" s="835">
        <f t="shared" si="426"/>
        <v>31</v>
      </c>
    </row>
    <row r="11076" spans="2:8">
      <c r="B11076" s="834" t="str">
        <f t="shared" si="425"/>
        <v>|||</v>
      </c>
      <c r="H11076" s="835">
        <f t="shared" si="426"/>
        <v>31</v>
      </c>
    </row>
    <row r="11077" spans="2:8">
      <c r="B11077" s="834" t="str">
        <f t="shared" si="425"/>
        <v>|||</v>
      </c>
      <c r="H11077" s="835">
        <f t="shared" si="426"/>
        <v>31</v>
      </c>
    </row>
    <row r="11078" spans="2:8">
      <c r="B11078" s="834" t="str">
        <f t="shared" si="425"/>
        <v>|||</v>
      </c>
      <c r="H11078" s="835">
        <f t="shared" si="426"/>
        <v>31</v>
      </c>
    </row>
    <row r="11079" spans="2:8">
      <c r="B11079" s="834" t="str">
        <f t="shared" si="425"/>
        <v>|||</v>
      </c>
      <c r="H11079" s="835">
        <f t="shared" si="426"/>
        <v>31</v>
      </c>
    </row>
    <row r="11080" spans="2:8">
      <c r="B11080" s="834" t="str">
        <f t="shared" si="425"/>
        <v>|||</v>
      </c>
      <c r="H11080" s="835">
        <f t="shared" si="426"/>
        <v>31</v>
      </c>
    </row>
    <row r="11081" spans="2:8">
      <c r="B11081" s="834" t="str">
        <f t="shared" si="425"/>
        <v>|||</v>
      </c>
      <c r="H11081" s="835">
        <f t="shared" si="426"/>
        <v>31</v>
      </c>
    </row>
    <row r="11082" spans="2:8">
      <c r="B11082" s="834" t="str">
        <f t="shared" si="425"/>
        <v>|||</v>
      </c>
      <c r="H11082" s="835">
        <f t="shared" si="426"/>
        <v>31</v>
      </c>
    </row>
    <row r="11083" spans="2:8">
      <c r="B11083" s="834" t="str">
        <f t="shared" si="425"/>
        <v>|||</v>
      </c>
      <c r="H11083" s="835">
        <f t="shared" si="426"/>
        <v>31</v>
      </c>
    </row>
    <row r="11084" spans="2:8">
      <c r="B11084" s="834" t="str">
        <f t="shared" si="425"/>
        <v>|||</v>
      </c>
      <c r="H11084" s="835">
        <f t="shared" si="426"/>
        <v>31</v>
      </c>
    </row>
    <row r="11085" spans="2:8">
      <c r="B11085" s="834" t="str">
        <f t="shared" si="425"/>
        <v>|||</v>
      </c>
      <c r="H11085" s="835">
        <f t="shared" si="426"/>
        <v>31</v>
      </c>
    </row>
    <row r="11086" spans="2:8">
      <c r="B11086" s="834" t="str">
        <f t="shared" si="425"/>
        <v>|||</v>
      </c>
      <c r="H11086" s="835">
        <f t="shared" si="426"/>
        <v>31</v>
      </c>
    </row>
    <row r="11087" spans="2:8">
      <c r="B11087" s="834" t="str">
        <f t="shared" si="425"/>
        <v>|||</v>
      </c>
      <c r="H11087" s="835">
        <f t="shared" si="426"/>
        <v>31</v>
      </c>
    </row>
    <row r="11088" spans="2:8">
      <c r="B11088" s="834" t="str">
        <f t="shared" si="425"/>
        <v>|||</v>
      </c>
      <c r="H11088" s="835">
        <f t="shared" si="426"/>
        <v>31</v>
      </c>
    </row>
    <row r="11089" spans="2:8">
      <c r="B11089" s="834" t="str">
        <f t="shared" ref="B11089:B11152" si="427">C11089&amp;"|"&amp;D11089&amp;"|"&amp;E11089&amp;"|"&amp;F11089</f>
        <v>|||</v>
      </c>
      <c r="H11089" s="835">
        <f t="shared" ref="H11089:H11152" si="428">EOMONTH(L11089,0)</f>
        <v>31</v>
      </c>
    </row>
    <row r="11090" spans="2:8">
      <c r="B11090" s="834" t="str">
        <f t="shared" si="427"/>
        <v>|||</v>
      </c>
      <c r="H11090" s="835">
        <f t="shared" si="428"/>
        <v>31</v>
      </c>
    </row>
    <row r="11091" spans="2:8">
      <c r="B11091" s="834" t="str">
        <f t="shared" si="427"/>
        <v>|||</v>
      </c>
      <c r="H11091" s="835">
        <f t="shared" si="428"/>
        <v>31</v>
      </c>
    </row>
    <row r="11092" spans="2:8">
      <c r="B11092" s="834" t="str">
        <f t="shared" si="427"/>
        <v>|||</v>
      </c>
      <c r="H11092" s="835">
        <f t="shared" si="428"/>
        <v>31</v>
      </c>
    </row>
    <row r="11093" spans="2:8">
      <c r="B11093" s="834" t="str">
        <f t="shared" si="427"/>
        <v>|||</v>
      </c>
      <c r="H11093" s="835">
        <f t="shared" si="428"/>
        <v>31</v>
      </c>
    </row>
    <row r="11094" spans="2:8">
      <c r="B11094" s="834" t="str">
        <f t="shared" si="427"/>
        <v>|||</v>
      </c>
      <c r="H11094" s="835">
        <f t="shared" si="428"/>
        <v>31</v>
      </c>
    </row>
    <row r="11095" spans="2:8">
      <c r="B11095" s="834" t="str">
        <f t="shared" si="427"/>
        <v>|||</v>
      </c>
      <c r="H11095" s="835">
        <f t="shared" si="428"/>
        <v>31</v>
      </c>
    </row>
    <row r="11096" spans="2:8">
      <c r="B11096" s="834" t="str">
        <f t="shared" si="427"/>
        <v>|||</v>
      </c>
      <c r="H11096" s="835">
        <f t="shared" si="428"/>
        <v>31</v>
      </c>
    </row>
    <row r="11097" spans="2:8">
      <c r="B11097" s="834" t="str">
        <f t="shared" si="427"/>
        <v>|||</v>
      </c>
      <c r="H11097" s="835">
        <f t="shared" si="428"/>
        <v>31</v>
      </c>
    </row>
    <row r="11098" spans="2:8">
      <c r="B11098" s="834" t="str">
        <f t="shared" si="427"/>
        <v>|||</v>
      </c>
      <c r="H11098" s="835">
        <f t="shared" si="428"/>
        <v>31</v>
      </c>
    </row>
    <row r="11099" spans="2:8">
      <c r="B11099" s="834" t="str">
        <f t="shared" si="427"/>
        <v>|||</v>
      </c>
      <c r="H11099" s="835">
        <f t="shared" si="428"/>
        <v>31</v>
      </c>
    </row>
    <row r="11100" spans="2:8">
      <c r="B11100" s="834" t="str">
        <f t="shared" si="427"/>
        <v>|||</v>
      </c>
      <c r="H11100" s="835">
        <f t="shared" si="428"/>
        <v>31</v>
      </c>
    </row>
    <row r="11101" spans="2:8">
      <c r="B11101" s="834" t="str">
        <f t="shared" si="427"/>
        <v>|||</v>
      </c>
      <c r="H11101" s="835">
        <f t="shared" si="428"/>
        <v>31</v>
      </c>
    </row>
    <row r="11102" spans="2:8">
      <c r="B11102" s="834" t="str">
        <f t="shared" si="427"/>
        <v>|||</v>
      </c>
      <c r="H11102" s="835">
        <f t="shared" si="428"/>
        <v>31</v>
      </c>
    </row>
    <row r="11103" spans="2:8">
      <c r="B11103" s="834" t="str">
        <f t="shared" si="427"/>
        <v>|||</v>
      </c>
      <c r="H11103" s="835">
        <f t="shared" si="428"/>
        <v>31</v>
      </c>
    </row>
    <row r="11104" spans="2:8">
      <c r="B11104" s="834" t="str">
        <f t="shared" si="427"/>
        <v>|||</v>
      </c>
      <c r="H11104" s="835">
        <f t="shared" si="428"/>
        <v>31</v>
      </c>
    </row>
    <row r="11105" spans="2:8">
      <c r="B11105" s="834" t="str">
        <f t="shared" si="427"/>
        <v>|||</v>
      </c>
      <c r="H11105" s="835">
        <f t="shared" si="428"/>
        <v>31</v>
      </c>
    </row>
    <row r="11106" spans="2:8">
      <c r="B11106" s="834" t="str">
        <f t="shared" si="427"/>
        <v>|||</v>
      </c>
      <c r="H11106" s="835">
        <f t="shared" si="428"/>
        <v>31</v>
      </c>
    </row>
    <row r="11107" spans="2:8">
      <c r="B11107" s="834" t="str">
        <f t="shared" si="427"/>
        <v>|||</v>
      </c>
      <c r="H11107" s="835">
        <f t="shared" si="428"/>
        <v>31</v>
      </c>
    </row>
    <row r="11108" spans="2:8">
      <c r="B11108" s="834" t="str">
        <f t="shared" si="427"/>
        <v>|||</v>
      </c>
      <c r="H11108" s="835">
        <f t="shared" si="428"/>
        <v>31</v>
      </c>
    </row>
    <row r="11109" spans="2:8">
      <c r="B11109" s="834" t="str">
        <f t="shared" si="427"/>
        <v>|||</v>
      </c>
      <c r="H11109" s="835">
        <f t="shared" si="428"/>
        <v>31</v>
      </c>
    </row>
    <row r="11110" spans="2:8">
      <c r="B11110" s="834" t="str">
        <f t="shared" si="427"/>
        <v>|||</v>
      </c>
      <c r="H11110" s="835">
        <f t="shared" si="428"/>
        <v>31</v>
      </c>
    </row>
    <row r="11111" spans="2:8">
      <c r="B11111" s="834" t="str">
        <f t="shared" si="427"/>
        <v>|||</v>
      </c>
      <c r="H11111" s="835">
        <f t="shared" si="428"/>
        <v>31</v>
      </c>
    </row>
    <row r="11112" spans="2:8">
      <c r="B11112" s="834" t="str">
        <f t="shared" si="427"/>
        <v>|||</v>
      </c>
      <c r="H11112" s="835">
        <f t="shared" si="428"/>
        <v>31</v>
      </c>
    </row>
    <row r="11113" spans="2:8">
      <c r="B11113" s="834" t="str">
        <f t="shared" si="427"/>
        <v>|||</v>
      </c>
      <c r="H11113" s="835">
        <f t="shared" si="428"/>
        <v>31</v>
      </c>
    </row>
    <row r="11114" spans="2:8">
      <c r="B11114" s="834" t="str">
        <f t="shared" si="427"/>
        <v>|||</v>
      </c>
      <c r="H11114" s="835">
        <f t="shared" si="428"/>
        <v>31</v>
      </c>
    </row>
    <row r="11115" spans="2:8">
      <c r="B11115" s="834" t="str">
        <f t="shared" si="427"/>
        <v>|||</v>
      </c>
      <c r="H11115" s="835">
        <f t="shared" si="428"/>
        <v>31</v>
      </c>
    </row>
    <row r="11116" spans="2:8">
      <c r="B11116" s="834" t="str">
        <f t="shared" si="427"/>
        <v>|||</v>
      </c>
      <c r="H11116" s="835">
        <f t="shared" si="428"/>
        <v>31</v>
      </c>
    </row>
    <row r="11117" spans="2:8">
      <c r="B11117" s="834" t="str">
        <f t="shared" si="427"/>
        <v>|||</v>
      </c>
      <c r="H11117" s="835">
        <f t="shared" si="428"/>
        <v>31</v>
      </c>
    </row>
    <row r="11118" spans="2:8">
      <c r="B11118" s="834" t="str">
        <f t="shared" si="427"/>
        <v>|||</v>
      </c>
      <c r="H11118" s="835">
        <f t="shared" si="428"/>
        <v>31</v>
      </c>
    </row>
    <row r="11119" spans="2:8">
      <c r="B11119" s="834" t="str">
        <f t="shared" si="427"/>
        <v>|||</v>
      </c>
      <c r="H11119" s="835">
        <f t="shared" si="428"/>
        <v>31</v>
      </c>
    </row>
    <row r="11120" spans="2:8">
      <c r="B11120" s="834" t="str">
        <f t="shared" si="427"/>
        <v>|||</v>
      </c>
      <c r="H11120" s="835">
        <f t="shared" si="428"/>
        <v>31</v>
      </c>
    </row>
    <row r="11121" spans="2:8">
      <c r="B11121" s="834" t="str">
        <f t="shared" si="427"/>
        <v>|||</v>
      </c>
      <c r="H11121" s="835">
        <f t="shared" si="428"/>
        <v>31</v>
      </c>
    </row>
    <row r="11122" spans="2:8">
      <c r="B11122" s="834" t="str">
        <f t="shared" si="427"/>
        <v>|||</v>
      </c>
      <c r="H11122" s="835">
        <f t="shared" si="428"/>
        <v>31</v>
      </c>
    </row>
    <row r="11123" spans="2:8">
      <c r="B11123" s="834" t="str">
        <f t="shared" si="427"/>
        <v>|||</v>
      </c>
      <c r="H11123" s="835">
        <f t="shared" si="428"/>
        <v>31</v>
      </c>
    </row>
    <row r="11124" spans="2:8">
      <c r="B11124" s="834" t="str">
        <f t="shared" si="427"/>
        <v>|||</v>
      </c>
      <c r="H11124" s="835">
        <f t="shared" si="428"/>
        <v>31</v>
      </c>
    </row>
    <row r="11125" spans="2:8">
      <c r="B11125" s="834" t="str">
        <f t="shared" si="427"/>
        <v>|||</v>
      </c>
      <c r="H11125" s="835">
        <f t="shared" si="428"/>
        <v>31</v>
      </c>
    </row>
    <row r="11126" spans="2:8">
      <c r="B11126" s="834" t="str">
        <f t="shared" si="427"/>
        <v>|||</v>
      </c>
      <c r="H11126" s="835">
        <f t="shared" si="428"/>
        <v>31</v>
      </c>
    </row>
    <row r="11127" spans="2:8">
      <c r="B11127" s="834" t="str">
        <f t="shared" si="427"/>
        <v>|||</v>
      </c>
      <c r="H11127" s="835">
        <f t="shared" si="428"/>
        <v>31</v>
      </c>
    </row>
    <row r="11128" spans="2:8">
      <c r="B11128" s="834" t="str">
        <f t="shared" si="427"/>
        <v>|||</v>
      </c>
      <c r="H11128" s="835">
        <f t="shared" si="428"/>
        <v>31</v>
      </c>
    </row>
    <row r="11129" spans="2:8">
      <c r="B11129" s="834" t="str">
        <f t="shared" si="427"/>
        <v>|||</v>
      </c>
      <c r="H11129" s="835">
        <f t="shared" si="428"/>
        <v>31</v>
      </c>
    </row>
    <row r="11130" spans="2:8">
      <c r="B11130" s="834" t="str">
        <f t="shared" si="427"/>
        <v>|||</v>
      </c>
      <c r="H11130" s="835">
        <f t="shared" si="428"/>
        <v>31</v>
      </c>
    </row>
    <row r="11131" spans="2:8">
      <c r="B11131" s="834" t="str">
        <f t="shared" si="427"/>
        <v>|||</v>
      </c>
      <c r="H11131" s="835">
        <f t="shared" si="428"/>
        <v>31</v>
      </c>
    </row>
    <row r="11132" spans="2:8">
      <c r="B11132" s="834" t="str">
        <f t="shared" si="427"/>
        <v>|||</v>
      </c>
      <c r="H11132" s="835">
        <f t="shared" si="428"/>
        <v>31</v>
      </c>
    </row>
    <row r="11133" spans="2:8">
      <c r="B11133" s="834" t="str">
        <f t="shared" si="427"/>
        <v>|||</v>
      </c>
      <c r="H11133" s="835">
        <f t="shared" si="428"/>
        <v>31</v>
      </c>
    </row>
    <row r="11134" spans="2:8">
      <c r="B11134" s="834" t="str">
        <f t="shared" si="427"/>
        <v>|||</v>
      </c>
      <c r="H11134" s="835">
        <f t="shared" si="428"/>
        <v>31</v>
      </c>
    </row>
    <row r="11135" spans="2:8">
      <c r="B11135" s="834" t="str">
        <f t="shared" si="427"/>
        <v>|||</v>
      </c>
      <c r="H11135" s="835">
        <f t="shared" si="428"/>
        <v>31</v>
      </c>
    </row>
    <row r="11136" spans="2:8">
      <c r="B11136" s="834" t="str">
        <f t="shared" si="427"/>
        <v>|||</v>
      </c>
      <c r="H11136" s="835">
        <f t="shared" si="428"/>
        <v>31</v>
      </c>
    </row>
    <row r="11137" spans="2:8">
      <c r="B11137" s="834" t="str">
        <f t="shared" si="427"/>
        <v>|||</v>
      </c>
      <c r="H11137" s="835">
        <f t="shared" si="428"/>
        <v>31</v>
      </c>
    </row>
    <row r="11138" spans="2:8">
      <c r="B11138" s="834" t="str">
        <f t="shared" si="427"/>
        <v>|||</v>
      </c>
      <c r="H11138" s="835">
        <f t="shared" si="428"/>
        <v>31</v>
      </c>
    </row>
    <row r="11139" spans="2:8">
      <c r="B11139" s="834" t="str">
        <f t="shared" si="427"/>
        <v>|||</v>
      </c>
      <c r="H11139" s="835">
        <f t="shared" si="428"/>
        <v>31</v>
      </c>
    </row>
    <row r="11140" spans="2:8">
      <c r="B11140" s="834" t="str">
        <f t="shared" si="427"/>
        <v>|||</v>
      </c>
      <c r="H11140" s="835">
        <f t="shared" si="428"/>
        <v>31</v>
      </c>
    </row>
    <row r="11141" spans="2:8">
      <c r="B11141" s="834" t="str">
        <f t="shared" si="427"/>
        <v>|||</v>
      </c>
      <c r="H11141" s="835">
        <f t="shared" si="428"/>
        <v>31</v>
      </c>
    </row>
    <row r="11142" spans="2:8">
      <c r="B11142" s="834" t="str">
        <f t="shared" si="427"/>
        <v>|||</v>
      </c>
      <c r="H11142" s="835">
        <f t="shared" si="428"/>
        <v>31</v>
      </c>
    </row>
    <row r="11143" spans="2:8">
      <c r="B11143" s="834" t="str">
        <f t="shared" si="427"/>
        <v>|||</v>
      </c>
      <c r="H11143" s="835">
        <f t="shared" si="428"/>
        <v>31</v>
      </c>
    </row>
    <row r="11144" spans="2:8">
      <c r="B11144" s="834" t="str">
        <f t="shared" si="427"/>
        <v>|||</v>
      </c>
      <c r="H11144" s="835">
        <f t="shared" si="428"/>
        <v>31</v>
      </c>
    </row>
    <row r="11145" spans="2:8">
      <c r="B11145" s="834" t="str">
        <f t="shared" si="427"/>
        <v>|||</v>
      </c>
      <c r="H11145" s="835">
        <f t="shared" si="428"/>
        <v>31</v>
      </c>
    </row>
    <row r="11146" spans="2:8">
      <c r="B11146" s="834" t="str">
        <f t="shared" si="427"/>
        <v>|||</v>
      </c>
      <c r="H11146" s="835">
        <f t="shared" si="428"/>
        <v>31</v>
      </c>
    </row>
    <row r="11147" spans="2:8">
      <c r="B11147" s="834" t="str">
        <f t="shared" si="427"/>
        <v>|||</v>
      </c>
      <c r="H11147" s="835">
        <f t="shared" si="428"/>
        <v>31</v>
      </c>
    </row>
    <row r="11148" spans="2:8">
      <c r="B11148" s="834" t="str">
        <f t="shared" si="427"/>
        <v>|||</v>
      </c>
      <c r="H11148" s="835">
        <f t="shared" si="428"/>
        <v>31</v>
      </c>
    </row>
    <row r="11149" spans="2:8">
      <c r="B11149" s="834" t="str">
        <f t="shared" si="427"/>
        <v>|||</v>
      </c>
      <c r="H11149" s="835">
        <f t="shared" si="428"/>
        <v>31</v>
      </c>
    </row>
    <row r="11150" spans="2:8">
      <c r="B11150" s="834" t="str">
        <f t="shared" si="427"/>
        <v>|||</v>
      </c>
      <c r="H11150" s="835">
        <f t="shared" si="428"/>
        <v>31</v>
      </c>
    </row>
    <row r="11151" spans="2:8">
      <c r="B11151" s="834" t="str">
        <f t="shared" si="427"/>
        <v>|||</v>
      </c>
      <c r="H11151" s="835">
        <f t="shared" si="428"/>
        <v>31</v>
      </c>
    </row>
    <row r="11152" spans="2:8">
      <c r="B11152" s="834" t="str">
        <f t="shared" si="427"/>
        <v>|||</v>
      </c>
      <c r="H11152" s="835">
        <f t="shared" si="428"/>
        <v>31</v>
      </c>
    </row>
    <row r="11153" spans="2:8">
      <c r="B11153" s="834" t="str">
        <f t="shared" ref="B11153:B11216" si="429">C11153&amp;"|"&amp;D11153&amp;"|"&amp;E11153&amp;"|"&amp;F11153</f>
        <v>|||</v>
      </c>
      <c r="H11153" s="835">
        <f t="shared" ref="H11153:H11216" si="430">EOMONTH(L11153,0)</f>
        <v>31</v>
      </c>
    </row>
    <row r="11154" spans="2:8">
      <c r="B11154" s="834" t="str">
        <f t="shared" si="429"/>
        <v>|||</v>
      </c>
      <c r="H11154" s="835">
        <f t="shared" si="430"/>
        <v>31</v>
      </c>
    </row>
    <row r="11155" spans="2:8">
      <c r="B11155" s="834" t="str">
        <f t="shared" si="429"/>
        <v>|||</v>
      </c>
      <c r="H11155" s="835">
        <f t="shared" si="430"/>
        <v>31</v>
      </c>
    </row>
    <row r="11156" spans="2:8">
      <c r="B11156" s="834" t="str">
        <f t="shared" si="429"/>
        <v>|||</v>
      </c>
      <c r="H11156" s="835">
        <f t="shared" si="430"/>
        <v>31</v>
      </c>
    </row>
    <row r="11157" spans="2:8">
      <c r="B11157" s="834" t="str">
        <f t="shared" si="429"/>
        <v>|||</v>
      </c>
      <c r="H11157" s="835">
        <f t="shared" si="430"/>
        <v>31</v>
      </c>
    </row>
    <row r="11158" spans="2:8">
      <c r="B11158" s="834" t="str">
        <f t="shared" si="429"/>
        <v>|||</v>
      </c>
      <c r="H11158" s="835">
        <f t="shared" si="430"/>
        <v>31</v>
      </c>
    </row>
    <row r="11159" spans="2:8">
      <c r="B11159" s="834" t="str">
        <f t="shared" si="429"/>
        <v>|||</v>
      </c>
      <c r="H11159" s="835">
        <f t="shared" si="430"/>
        <v>31</v>
      </c>
    </row>
    <row r="11160" spans="2:8">
      <c r="B11160" s="834" t="str">
        <f t="shared" si="429"/>
        <v>|||</v>
      </c>
      <c r="H11160" s="835">
        <f t="shared" si="430"/>
        <v>31</v>
      </c>
    </row>
    <row r="11161" spans="2:8">
      <c r="B11161" s="834" t="str">
        <f t="shared" si="429"/>
        <v>|||</v>
      </c>
      <c r="H11161" s="835">
        <f t="shared" si="430"/>
        <v>31</v>
      </c>
    </row>
    <row r="11162" spans="2:8">
      <c r="B11162" s="834" t="str">
        <f t="shared" si="429"/>
        <v>|||</v>
      </c>
      <c r="H11162" s="835">
        <f t="shared" si="430"/>
        <v>31</v>
      </c>
    </row>
    <row r="11163" spans="2:8">
      <c r="B11163" s="834" t="str">
        <f t="shared" si="429"/>
        <v>|||</v>
      </c>
      <c r="H11163" s="835">
        <f t="shared" si="430"/>
        <v>31</v>
      </c>
    </row>
    <row r="11164" spans="2:8">
      <c r="B11164" s="834" t="str">
        <f t="shared" si="429"/>
        <v>|||</v>
      </c>
      <c r="H11164" s="835">
        <f t="shared" si="430"/>
        <v>31</v>
      </c>
    </row>
    <row r="11165" spans="2:8">
      <c r="B11165" s="834" t="str">
        <f t="shared" si="429"/>
        <v>|||</v>
      </c>
      <c r="H11165" s="835">
        <f t="shared" si="430"/>
        <v>31</v>
      </c>
    </row>
    <row r="11166" spans="2:8">
      <c r="B11166" s="834" t="str">
        <f t="shared" si="429"/>
        <v>|||</v>
      </c>
      <c r="H11166" s="835">
        <f t="shared" si="430"/>
        <v>31</v>
      </c>
    </row>
    <row r="11167" spans="2:8">
      <c r="B11167" s="834" t="str">
        <f t="shared" si="429"/>
        <v>|||</v>
      </c>
      <c r="H11167" s="835">
        <f t="shared" si="430"/>
        <v>31</v>
      </c>
    </row>
    <row r="11168" spans="2:8">
      <c r="B11168" s="834" t="str">
        <f t="shared" si="429"/>
        <v>|||</v>
      </c>
      <c r="H11168" s="835">
        <f t="shared" si="430"/>
        <v>31</v>
      </c>
    </row>
    <row r="11169" spans="2:8">
      <c r="B11169" s="834" t="str">
        <f t="shared" si="429"/>
        <v>|||</v>
      </c>
      <c r="H11169" s="835">
        <f t="shared" si="430"/>
        <v>31</v>
      </c>
    </row>
    <row r="11170" spans="2:8">
      <c r="B11170" s="834" t="str">
        <f t="shared" si="429"/>
        <v>|||</v>
      </c>
      <c r="H11170" s="835">
        <f t="shared" si="430"/>
        <v>31</v>
      </c>
    </row>
    <row r="11171" spans="2:8">
      <c r="B11171" s="834" t="str">
        <f t="shared" si="429"/>
        <v>|||</v>
      </c>
      <c r="H11171" s="835">
        <f t="shared" si="430"/>
        <v>31</v>
      </c>
    </row>
    <row r="11172" spans="2:8">
      <c r="B11172" s="834" t="str">
        <f t="shared" si="429"/>
        <v>|||</v>
      </c>
      <c r="H11172" s="835">
        <f t="shared" si="430"/>
        <v>31</v>
      </c>
    </row>
    <row r="11173" spans="2:8">
      <c r="B11173" s="834" t="str">
        <f t="shared" si="429"/>
        <v>|||</v>
      </c>
      <c r="H11173" s="835">
        <f t="shared" si="430"/>
        <v>31</v>
      </c>
    </row>
    <row r="11174" spans="2:8">
      <c r="B11174" s="834" t="str">
        <f t="shared" si="429"/>
        <v>|||</v>
      </c>
      <c r="H11174" s="835">
        <f t="shared" si="430"/>
        <v>31</v>
      </c>
    </row>
    <row r="11175" spans="2:8">
      <c r="B11175" s="834" t="str">
        <f t="shared" si="429"/>
        <v>|||</v>
      </c>
      <c r="H11175" s="835">
        <f t="shared" si="430"/>
        <v>31</v>
      </c>
    </row>
    <row r="11176" spans="2:8">
      <c r="B11176" s="834" t="str">
        <f t="shared" si="429"/>
        <v>|||</v>
      </c>
      <c r="H11176" s="835">
        <f t="shared" si="430"/>
        <v>31</v>
      </c>
    </row>
    <row r="11177" spans="2:8">
      <c r="B11177" s="834" t="str">
        <f t="shared" si="429"/>
        <v>|||</v>
      </c>
      <c r="H11177" s="835">
        <f t="shared" si="430"/>
        <v>31</v>
      </c>
    </row>
    <row r="11178" spans="2:8">
      <c r="B11178" s="834" t="str">
        <f t="shared" si="429"/>
        <v>|||</v>
      </c>
      <c r="H11178" s="835">
        <f t="shared" si="430"/>
        <v>31</v>
      </c>
    </row>
    <row r="11179" spans="2:8">
      <c r="B11179" s="834" t="str">
        <f t="shared" si="429"/>
        <v>|||</v>
      </c>
      <c r="H11179" s="835">
        <f t="shared" si="430"/>
        <v>31</v>
      </c>
    </row>
    <row r="11180" spans="2:8">
      <c r="B11180" s="834" t="str">
        <f t="shared" si="429"/>
        <v>|||</v>
      </c>
      <c r="H11180" s="835">
        <f t="shared" si="430"/>
        <v>31</v>
      </c>
    </row>
    <row r="11181" spans="2:8">
      <c r="B11181" s="834" t="str">
        <f t="shared" si="429"/>
        <v>|||</v>
      </c>
      <c r="H11181" s="835">
        <f t="shared" si="430"/>
        <v>31</v>
      </c>
    </row>
    <row r="11182" spans="2:8">
      <c r="B11182" s="834" t="str">
        <f t="shared" si="429"/>
        <v>|||</v>
      </c>
      <c r="H11182" s="835">
        <f t="shared" si="430"/>
        <v>31</v>
      </c>
    </row>
    <row r="11183" spans="2:8">
      <c r="B11183" s="834" t="str">
        <f t="shared" si="429"/>
        <v>|||</v>
      </c>
      <c r="H11183" s="835">
        <f t="shared" si="430"/>
        <v>31</v>
      </c>
    </row>
    <row r="11184" spans="2:8">
      <c r="B11184" s="834" t="str">
        <f t="shared" si="429"/>
        <v>|||</v>
      </c>
      <c r="H11184" s="835">
        <f t="shared" si="430"/>
        <v>31</v>
      </c>
    </row>
    <row r="11185" spans="2:8">
      <c r="B11185" s="834" t="str">
        <f t="shared" si="429"/>
        <v>|||</v>
      </c>
      <c r="H11185" s="835">
        <f t="shared" si="430"/>
        <v>31</v>
      </c>
    </row>
    <row r="11186" spans="2:8">
      <c r="B11186" s="834" t="str">
        <f t="shared" si="429"/>
        <v>|||</v>
      </c>
      <c r="H11186" s="835">
        <f t="shared" si="430"/>
        <v>31</v>
      </c>
    </row>
    <row r="11187" spans="2:8">
      <c r="B11187" s="834" t="str">
        <f t="shared" si="429"/>
        <v>|||</v>
      </c>
      <c r="H11187" s="835">
        <f t="shared" si="430"/>
        <v>31</v>
      </c>
    </row>
    <row r="11188" spans="2:8">
      <c r="B11188" s="834" t="str">
        <f t="shared" si="429"/>
        <v>|||</v>
      </c>
      <c r="H11188" s="835">
        <f t="shared" si="430"/>
        <v>31</v>
      </c>
    </row>
    <row r="11189" spans="2:8">
      <c r="B11189" s="834" t="str">
        <f t="shared" si="429"/>
        <v>|||</v>
      </c>
      <c r="H11189" s="835">
        <f t="shared" si="430"/>
        <v>31</v>
      </c>
    </row>
    <row r="11190" spans="2:8">
      <c r="B11190" s="834" t="str">
        <f t="shared" si="429"/>
        <v>|||</v>
      </c>
      <c r="H11190" s="835">
        <f t="shared" si="430"/>
        <v>31</v>
      </c>
    </row>
    <row r="11191" spans="2:8">
      <c r="B11191" s="834" t="str">
        <f t="shared" si="429"/>
        <v>|||</v>
      </c>
      <c r="H11191" s="835">
        <f t="shared" si="430"/>
        <v>31</v>
      </c>
    </row>
    <row r="11192" spans="2:8">
      <c r="B11192" s="834" t="str">
        <f t="shared" si="429"/>
        <v>|||</v>
      </c>
      <c r="H11192" s="835">
        <f t="shared" si="430"/>
        <v>31</v>
      </c>
    </row>
    <row r="11193" spans="2:8">
      <c r="B11193" s="834" t="str">
        <f t="shared" si="429"/>
        <v>|||</v>
      </c>
      <c r="H11193" s="835">
        <f t="shared" si="430"/>
        <v>31</v>
      </c>
    </row>
    <row r="11194" spans="2:8">
      <c r="B11194" s="834" t="str">
        <f t="shared" si="429"/>
        <v>|||</v>
      </c>
      <c r="H11194" s="835">
        <f t="shared" si="430"/>
        <v>31</v>
      </c>
    </row>
    <row r="11195" spans="2:8">
      <c r="B11195" s="834" t="str">
        <f t="shared" si="429"/>
        <v>|||</v>
      </c>
      <c r="H11195" s="835">
        <f t="shared" si="430"/>
        <v>31</v>
      </c>
    </row>
    <row r="11196" spans="2:8">
      <c r="B11196" s="834" t="str">
        <f t="shared" si="429"/>
        <v>|||</v>
      </c>
      <c r="H11196" s="835">
        <f t="shared" si="430"/>
        <v>31</v>
      </c>
    </row>
    <row r="11197" spans="2:8">
      <c r="B11197" s="834" t="str">
        <f t="shared" si="429"/>
        <v>|||</v>
      </c>
      <c r="H11197" s="835">
        <f t="shared" si="430"/>
        <v>31</v>
      </c>
    </row>
    <row r="11198" spans="2:8">
      <c r="B11198" s="834" t="str">
        <f t="shared" si="429"/>
        <v>|||</v>
      </c>
      <c r="H11198" s="835">
        <f t="shared" si="430"/>
        <v>31</v>
      </c>
    </row>
    <row r="11199" spans="2:8">
      <c r="B11199" s="834" t="str">
        <f t="shared" si="429"/>
        <v>|||</v>
      </c>
      <c r="H11199" s="835">
        <f t="shared" si="430"/>
        <v>31</v>
      </c>
    </row>
    <row r="11200" spans="2:8">
      <c r="B11200" s="834" t="str">
        <f t="shared" si="429"/>
        <v>|||</v>
      </c>
      <c r="H11200" s="835">
        <f t="shared" si="430"/>
        <v>31</v>
      </c>
    </row>
    <row r="11201" spans="2:8">
      <c r="B11201" s="834" t="str">
        <f t="shared" si="429"/>
        <v>|||</v>
      </c>
      <c r="H11201" s="835">
        <f t="shared" si="430"/>
        <v>31</v>
      </c>
    </row>
    <row r="11202" spans="2:8">
      <c r="B11202" s="834" t="str">
        <f t="shared" si="429"/>
        <v>|||</v>
      </c>
      <c r="H11202" s="835">
        <f t="shared" si="430"/>
        <v>31</v>
      </c>
    </row>
    <row r="11203" spans="2:8">
      <c r="B11203" s="834" t="str">
        <f t="shared" si="429"/>
        <v>|||</v>
      </c>
      <c r="H11203" s="835">
        <f t="shared" si="430"/>
        <v>31</v>
      </c>
    </row>
    <row r="11204" spans="2:8">
      <c r="B11204" s="834" t="str">
        <f t="shared" si="429"/>
        <v>|||</v>
      </c>
      <c r="H11204" s="835">
        <f t="shared" si="430"/>
        <v>31</v>
      </c>
    </row>
    <row r="11205" spans="2:8">
      <c r="B11205" s="834" t="str">
        <f t="shared" si="429"/>
        <v>|||</v>
      </c>
      <c r="H11205" s="835">
        <f t="shared" si="430"/>
        <v>31</v>
      </c>
    </row>
    <row r="11206" spans="2:8">
      <c r="B11206" s="834" t="str">
        <f t="shared" si="429"/>
        <v>|||</v>
      </c>
      <c r="H11206" s="835">
        <f t="shared" si="430"/>
        <v>31</v>
      </c>
    </row>
    <row r="11207" spans="2:8">
      <c r="B11207" s="834" t="str">
        <f t="shared" si="429"/>
        <v>|||</v>
      </c>
      <c r="H11207" s="835">
        <f t="shared" si="430"/>
        <v>31</v>
      </c>
    </row>
    <row r="11208" spans="2:8">
      <c r="B11208" s="834" t="str">
        <f t="shared" si="429"/>
        <v>|||</v>
      </c>
      <c r="H11208" s="835">
        <f t="shared" si="430"/>
        <v>31</v>
      </c>
    </row>
    <row r="11209" spans="2:8">
      <c r="B11209" s="834" t="str">
        <f t="shared" si="429"/>
        <v>|||</v>
      </c>
      <c r="H11209" s="835">
        <f t="shared" si="430"/>
        <v>31</v>
      </c>
    </row>
    <row r="11210" spans="2:8">
      <c r="B11210" s="834" t="str">
        <f t="shared" si="429"/>
        <v>|||</v>
      </c>
      <c r="H11210" s="835">
        <f t="shared" si="430"/>
        <v>31</v>
      </c>
    </row>
    <row r="11211" spans="2:8">
      <c r="B11211" s="834" t="str">
        <f t="shared" si="429"/>
        <v>|||</v>
      </c>
      <c r="H11211" s="835">
        <f t="shared" si="430"/>
        <v>31</v>
      </c>
    </row>
    <row r="11212" spans="2:8">
      <c r="B11212" s="834" t="str">
        <f t="shared" si="429"/>
        <v>|||</v>
      </c>
      <c r="H11212" s="835">
        <f t="shared" si="430"/>
        <v>31</v>
      </c>
    </row>
    <row r="11213" spans="2:8">
      <c r="B11213" s="834" t="str">
        <f t="shared" si="429"/>
        <v>|||</v>
      </c>
      <c r="H11213" s="835">
        <f t="shared" si="430"/>
        <v>31</v>
      </c>
    </row>
    <row r="11214" spans="2:8">
      <c r="B11214" s="834" t="str">
        <f t="shared" si="429"/>
        <v>|||</v>
      </c>
      <c r="H11214" s="835">
        <f t="shared" si="430"/>
        <v>31</v>
      </c>
    </row>
    <row r="11215" spans="2:8">
      <c r="B11215" s="834" t="str">
        <f t="shared" si="429"/>
        <v>|||</v>
      </c>
      <c r="H11215" s="835">
        <f t="shared" si="430"/>
        <v>31</v>
      </c>
    </row>
    <row r="11216" spans="2:8">
      <c r="B11216" s="834" t="str">
        <f t="shared" si="429"/>
        <v>|||</v>
      </c>
      <c r="H11216" s="835">
        <f t="shared" si="430"/>
        <v>31</v>
      </c>
    </row>
    <row r="11217" spans="2:8">
      <c r="B11217" s="834" t="str">
        <f t="shared" ref="B11217:B11280" si="431">C11217&amp;"|"&amp;D11217&amp;"|"&amp;E11217&amp;"|"&amp;F11217</f>
        <v>|||</v>
      </c>
      <c r="H11217" s="835">
        <f t="shared" ref="H11217:H11280" si="432">EOMONTH(L11217,0)</f>
        <v>31</v>
      </c>
    </row>
    <row r="11218" spans="2:8">
      <c r="B11218" s="834" t="str">
        <f t="shared" si="431"/>
        <v>|||</v>
      </c>
      <c r="H11218" s="835">
        <f t="shared" si="432"/>
        <v>31</v>
      </c>
    </row>
    <row r="11219" spans="2:8">
      <c r="B11219" s="834" t="str">
        <f t="shared" si="431"/>
        <v>|||</v>
      </c>
      <c r="H11219" s="835">
        <f t="shared" si="432"/>
        <v>31</v>
      </c>
    </row>
    <row r="11220" spans="2:8">
      <c r="B11220" s="834" t="str">
        <f t="shared" si="431"/>
        <v>|||</v>
      </c>
      <c r="H11220" s="835">
        <f t="shared" si="432"/>
        <v>31</v>
      </c>
    </row>
    <row r="11221" spans="2:8">
      <c r="B11221" s="834" t="str">
        <f t="shared" si="431"/>
        <v>|||</v>
      </c>
      <c r="H11221" s="835">
        <f t="shared" si="432"/>
        <v>31</v>
      </c>
    </row>
    <row r="11222" spans="2:8">
      <c r="B11222" s="834" t="str">
        <f t="shared" si="431"/>
        <v>|||</v>
      </c>
      <c r="H11222" s="835">
        <f t="shared" si="432"/>
        <v>31</v>
      </c>
    </row>
    <row r="11223" spans="2:8">
      <c r="B11223" s="834" t="str">
        <f t="shared" si="431"/>
        <v>|||</v>
      </c>
      <c r="H11223" s="835">
        <f t="shared" si="432"/>
        <v>31</v>
      </c>
    </row>
    <row r="11224" spans="2:8">
      <c r="B11224" s="834" t="str">
        <f t="shared" si="431"/>
        <v>|||</v>
      </c>
      <c r="H11224" s="835">
        <f t="shared" si="432"/>
        <v>31</v>
      </c>
    </row>
    <row r="11225" spans="2:8">
      <c r="B11225" s="834" t="str">
        <f t="shared" si="431"/>
        <v>|||</v>
      </c>
      <c r="H11225" s="835">
        <f t="shared" si="432"/>
        <v>31</v>
      </c>
    </row>
    <row r="11226" spans="2:8">
      <c r="B11226" s="834" t="str">
        <f t="shared" si="431"/>
        <v>|||</v>
      </c>
      <c r="H11226" s="835">
        <f t="shared" si="432"/>
        <v>31</v>
      </c>
    </row>
    <row r="11227" spans="2:8">
      <c r="B11227" s="834" t="str">
        <f t="shared" si="431"/>
        <v>|||</v>
      </c>
      <c r="H11227" s="835">
        <f t="shared" si="432"/>
        <v>31</v>
      </c>
    </row>
    <row r="11228" spans="2:8">
      <c r="B11228" s="834" t="str">
        <f t="shared" si="431"/>
        <v>|||</v>
      </c>
      <c r="H11228" s="835">
        <f t="shared" si="432"/>
        <v>31</v>
      </c>
    </row>
    <row r="11229" spans="2:8">
      <c r="B11229" s="834" t="str">
        <f t="shared" si="431"/>
        <v>|||</v>
      </c>
      <c r="H11229" s="835">
        <f t="shared" si="432"/>
        <v>31</v>
      </c>
    </row>
    <row r="11230" spans="2:8">
      <c r="B11230" s="834" t="str">
        <f t="shared" si="431"/>
        <v>|||</v>
      </c>
      <c r="H11230" s="835">
        <f t="shared" si="432"/>
        <v>31</v>
      </c>
    </row>
    <row r="11231" spans="2:8">
      <c r="B11231" s="834" t="str">
        <f t="shared" si="431"/>
        <v>|||</v>
      </c>
      <c r="H11231" s="835">
        <f t="shared" si="432"/>
        <v>31</v>
      </c>
    </row>
    <row r="11232" spans="2:8">
      <c r="B11232" s="834" t="str">
        <f t="shared" si="431"/>
        <v>|||</v>
      </c>
      <c r="H11232" s="835">
        <f t="shared" si="432"/>
        <v>31</v>
      </c>
    </row>
    <row r="11233" spans="2:8">
      <c r="B11233" s="834" t="str">
        <f t="shared" si="431"/>
        <v>|||</v>
      </c>
      <c r="H11233" s="835">
        <f t="shared" si="432"/>
        <v>31</v>
      </c>
    </row>
    <row r="11234" spans="2:8">
      <c r="B11234" s="834" t="str">
        <f t="shared" si="431"/>
        <v>|||</v>
      </c>
      <c r="H11234" s="835">
        <f t="shared" si="432"/>
        <v>31</v>
      </c>
    </row>
    <row r="11235" spans="2:8">
      <c r="B11235" s="834" t="str">
        <f t="shared" si="431"/>
        <v>|||</v>
      </c>
      <c r="H11235" s="835">
        <f t="shared" si="432"/>
        <v>31</v>
      </c>
    </row>
    <row r="11236" spans="2:8">
      <c r="B11236" s="834" t="str">
        <f t="shared" si="431"/>
        <v>|||</v>
      </c>
      <c r="H11236" s="835">
        <f t="shared" si="432"/>
        <v>31</v>
      </c>
    </row>
    <row r="11237" spans="2:8">
      <c r="B11237" s="834" t="str">
        <f t="shared" si="431"/>
        <v>|||</v>
      </c>
      <c r="H11237" s="835">
        <f t="shared" si="432"/>
        <v>31</v>
      </c>
    </row>
    <row r="11238" spans="2:8">
      <c r="B11238" s="834" t="str">
        <f t="shared" si="431"/>
        <v>|||</v>
      </c>
      <c r="H11238" s="835">
        <f t="shared" si="432"/>
        <v>31</v>
      </c>
    </row>
    <row r="11239" spans="2:8">
      <c r="B11239" s="834" t="str">
        <f t="shared" si="431"/>
        <v>|||</v>
      </c>
      <c r="H11239" s="835">
        <f t="shared" si="432"/>
        <v>31</v>
      </c>
    </row>
    <row r="11240" spans="2:8">
      <c r="B11240" s="834" t="str">
        <f t="shared" si="431"/>
        <v>|||</v>
      </c>
      <c r="H11240" s="835">
        <f t="shared" si="432"/>
        <v>31</v>
      </c>
    </row>
    <row r="11241" spans="2:8">
      <c r="B11241" s="834" t="str">
        <f t="shared" si="431"/>
        <v>|||</v>
      </c>
      <c r="H11241" s="835">
        <f t="shared" si="432"/>
        <v>31</v>
      </c>
    </row>
    <row r="11242" spans="2:8">
      <c r="B11242" s="834" t="str">
        <f t="shared" si="431"/>
        <v>|||</v>
      </c>
      <c r="H11242" s="835">
        <f t="shared" si="432"/>
        <v>31</v>
      </c>
    </row>
    <row r="11243" spans="2:8">
      <c r="B11243" s="834" t="str">
        <f t="shared" si="431"/>
        <v>|||</v>
      </c>
      <c r="H11243" s="835">
        <f t="shared" si="432"/>
        <v>31</v>
      </c>
    </row>
    <row r="11244" spans="2:8">
      <c r="B11244" s="834" t="str">
        <f t="shared" si="431"/>
        <v>|||</v>
      </c>
      <c r="H11244" s="835">
        <f t="shared" si="432"/>
        <v>31</v>
      </c>
    </row>
    <row r="11245" spans="2:8">
      <c r="B11245" s="834" t="str">
        <f t="shared" si="431"/>
        <v>|||</v>
      </c>
      <c r="H11245" s="835">
        <f t="shared" si="432"/>
        <v>31</v>
      </c>
    </row>
    <row r="11246" spans="2:8">
      <c r="B11246" s="834" t="str">
        <f t="shared" si="431"/>
        <v>|||</v>
      </c>
      <c r="H11246" s="835">
        <f t="shared" si="432"/>
        <v>31</v>
      </c>
    </row>
    <row r="11247" spans="2:8">
      <c r="B11247" s="834" t="str">
        <f t="shared" si="431"/>
        <v>|||</v>
      </c>
      <c r="H11247" s="835">
        <f t="shared" si="432"/>
        <v>31</v>
      </c>
    </row>
    <row r="11248" spans="2:8">
      <c r="B11248" s="834" t="str">
        <f t="shared" si="431"/>
        <v>|||</v>
      </c>
      <c r="H11248" s="835">
        <f t="shared" si="432"/>
        <v>31</v>
      </c>
    </row>
    <row r="11249" spans="2:8">
      <c r="B11249" s="834" t="str">
        <f t="shared" si="431"/>
        <v>|||</v>
      </c>
      <c r="H11249" s="835">
        <f t="shared" si="432"/>
        <v>31</v>
      </c>
    </row>
    <row r="11250" spans="2:8">
      <c r="B11250" s="834" t="str">
        <f t="shared" si="431"/>
        <v>|||</v>
      </c>
      <c r="H11250" s="835">
        <f t="shared" si="432"/>
        <v>31</v>
      </c>
    </row>
    <row r="11251" spans="2:8">
      <c r="B11251" s="834" t="str">
        <f t="shared" si="431"/>
        <v>|||</v>
      </c>
      <c r="H11251" s="835">
        <f t="shared" si="432"/>
        <v>31</v>
      </c>
    </row>
    <row r="11252" spans="2:8">
      <c r="B11252" s="834" t="str">
        <f t="shared" si="431"/>
        <v>|||</v>
      </c>
      <c r="H11252" s="835">
        <f t="shared" si="432"/>
        <v>31</v>
      </c>
    </row>
    <row r="11253" spans="2:8">
      <c r="B11253" s="834" t="str">
        <f t="shared" si="431"/>
        <v>|||</v>
      </c>
      <c r="H11253" s="835">
        <f t="shared" si="432"/>
        <v>31</v>
      </c>
    </row>
    <row r="11254" spans="2:8">
      <c r="B11254" s="834" t="str">
        <f t="shared" si="431"/>
        <v>|||</v>
      </c>
      <c r="H11254" s="835">
        <f t="shared" si="432"/>
        <v>31</v>
      </c>
    </row>
    <row r="11255" spans="2:8">
      <c r="B11255" s="834" t="str">
        <f t="shared" si="431"/>
        <v>|||</v>
      </c>
      <c r="H11255" s="835">
        <f t="shared" si="432"/>
        <v>31</v>
      </c>
    </row>
    <row r="11256" spans="2:8">
      <c r="B11256" s="834" t="str">
        <f t="shared" si="431"/>
        <v>|||</v>
      </c>
      <c r="H11256" s="835">
        <f t="shared" si="432"/>
        <v>31</v>
      </c>
    </row>
    <row r="11257" spans="2:8">
      <c r="B11257" s="834" t="str">
        <f t="shared" si="431"/>
        <v>|||</v>
      </c>
      <c r="H11257" s="835">
        <f t="shared" si="432"/>
        <v>31</v>
      </c>
    </row>
    <row r="11258" spans="2:8">
      <c r="B11258" s="834" t="str">
        <f t="shared" si="431"/>
        <v>|||</v>
      </c>
      <c r="H11258" s="835">
        <f t="shared" si="432"/>
        <v>31</v>
      </c>
    </row>
    <row r="11259" spans="2:8">
      <c r="B11259" s="834" t="str">
        <f t="shared" si="431"/>
        <v>|||</v>
      </c>
      <c r="H11259" s="835">
        <f t="shared" si="432"/>
        <v>31</v>
      </c>
    </row>
    <row r="11260" spans="2:8">
      <c r="B11260" s="834" t="str">
        <f t="shared" si="431"/>
        <v>|||</v>
      </c>
      <c r="H11260" s="835">
        <f t="shared" si="432"/>
        <v>31</v>
      </c>
    </row>
    <row r="11261" spans="2:8">
      <c r="B11261" s="834" t="str">
        <f t="shared" si="431"/>
        <v>|||</v>
      </c>
      <c r="H11261" s="835">
        <f t="shared" si="432"/>
        <v>31</v>
      </c>
    </row>
    <row r="11262" spans="2:8">
      <c r="B11262" s="834" t="str">
        <f t="shared" si="431"/>
        <v>|||</v>
      </c>
      <c r="H11262" s="835">
        <f t="shared" si="432"/>
        <v>31</v>
      </c>
    </row>
    <row r="11263" spans="2:8">
      <c r="B11263" s="834" t="str">
        <f t="shared" si="431"/>
        <v>|||</v>
      </c>
      <c r="H11263" s="835">
        <f t="shared" si="432"/>
        <v>31</v>
      </c>
    </row>
    <row r="11264" spans="2:8">
      <c r="B11264" s="834" t="str">
        <f t="shared" si="431"/>
        <v>|||</v>
      </c>
      <c r="H11264" s="835">
        <f t="shared" si="432"/>
        <v>31</v>
      </c>
    </row>
    <row r="11265" spans="2:8">
      <c r="B11265" s="834" t="str">
        <f t="shared" si="431"/>
        <v>|||</v>
      </c>
      <c r="H11265" s="835">
        <f t="shared" si="432"/>
        <v>31</v>
      </c>
    </row>
    <row r="11266" spans="2:8">
      <c r="B11266" s="834" t="str">
        <f t="shared" si="431"/>
        <v>|||</v>
      </c>
      <c r="H11266" s="835">
        <f t="shared" si="432"/>
        <v>31</v>
      </c>
    </row>
    <row r="11267" spans="2:8">
      <c r="B11267" s="834" t="str">
        <f t="shared" si="431"/>
        <v>|||</v>
      </c>
      <c r="H11267" s="835">
        <f t="shared" si="432"/>
        <v>31</v>
      </c>
    </row>
    <row r="11268" spans="2:8">
      <c r="B11268" s="834" t="str">
        <f t="shared" si="431"/>
        <v>|||</v>
      </c>
      <c r="H11268" s="835">
        <f t="shared" si="432"/>
        <v>31</v>
      </c>
    </row>
    <row r="11269" spans="2:8">
      <c r="B11269" s="834" t="str">
        <f t="shared" si="431"/>
        <v>|||</v>
      </c>
      <c r="H11269" s="835">
        <f t="shared" si="432"/>
        <v>31</v>
      </c>
    </row>
    <row r="11270" spans="2:8">
      <c r="B11270" s="834" t="str">
        <f t="shared" si="431"/>
        <v>|||</v>
      </c>
      <c r="H11270" s="835">
        <f t="shared" si="432"/>
        <v>31</v>
      </c>
    </row>
    <row r="11271" spans="2:8">
      <c r="B11271" s="834" t="str">
        <f t="shared" si="431"/>
        <v>|||</v>
      </c>
      <c r="H11271" s="835">
        <f t="shared" si="432"/>
        <v>31</v>
      </c>
    </row>
    <row r="11272" spans="2:8">
      <c r="B11272" s="834" t="str">
        <f t="shared" si="431"/>
        <v>|||</v>
      </c>
      <c r="H11272" s="835">
        <f t="shared" si="432"/>
        <v>31</v>
      </c>
    </row>
    <row r="11273" spans="2:8">
      <c r="B11273" s="834" t="str">
        <f t="shared" si="431"/>
        <v>|||</v>
      </c>
      <c r="H11273" s="835">
        <f t="shared" si="432"/>
        <v>31</v>
      </c>
    </row>
    <row r="11274" spans="2:8">
      <c r="B11274" s="834" t="str">
        <f t="shared" si="431"/>
        <v>|||</v>
      </c>
      <c r="H11274" s="835">
        <f t="shared" si="432"/>
        <v>31</v>
      </c>
    </row>
    <row r="11275" spans="2:8">
      <c r="B11275" s="834" t="str">
        <f t="shared" si="431"/>
        <v>|||</v>
      </c>
      <c r="H11275" s="835">
        <f t="shared" si="432"/>
        <v>31</v>
      </c>
    </row>
    <row r="11276" spans="2:8">
      <c r="B11276" s="834" t="str">
        <f t="shared" si="431"/>
        <v>|||</v>
      </c>
      <c r="H11276" s="835">
        <f t="shared" si="432"/>
        <v>31</v>
      </c>
    </row>
    <row r="11277" spans="2:8">
      <c r="B11277" s="834" t="str">
        <f t="shared" si="431"/>
        <v>|||</v>
      </c>
      <c r="H11277" s="835">
        <f t="shared" si="432"/>
        <v>31</v>
      </c>
    </row>
    <row r="11278" spans="2:8">
      <c r="B11278" s="834" t="str">
        <f t="shared" si="431"/>
        <v>|||</v>
      </c>
      <c r="H11278" s="835">
        <f t="shared" si="432"/>
        <v>31</v>
      </c>
    </row>
    <row r="11279" spans="2:8">
      <c r="B11279" s="834" t="str">
        <f t="shared" si="431"/>
        <v>|||</v>
      </c>
      <c r="H11279" s="835">
        <f t="shared" si="432"/>
        <v>31</v>
      </c>
    </row>
    <row r="11280" spans="2:8">
      <c r="B11280" s="834" t="str">
        <f t="shared" si="431"/>
        <v>|||</v>
      </c>
      <c r="H11280" s="835">
        <f t="shared" si="432"/>
        <v>31</v>
      </c>
    </row>
    <row r="11281" spans="2:8">
      <c r="B11281" s="834" t="str">
        <f t="shared" ref="B11281:B11344" si="433">C11281&amp;"|"&amp;D11281&amp;"|"&amp;E11281&amp;"|"&amp;F11281</f>
        <v>|||</v>
      </c>
      <c r="H11281" s="835">
        <f t="shared" ref="H11281:H11344" si="434">EOMONTH(L11281,0)</f>
        <v>31</v>
      </c>
    </row>
    <row r="11282" spans="2:8">
      <c r="B11282" s="834" t="str">
        <f t="shared" si="433"/>
        <v>|||</v>
      </c>
      <c r="H11282" s="835">
        <f t="shared" si="434"/>
        <v>31</v>
      </c>
    </row>
    <row r="11283" spans="2:8">
      <c r="B11283" s="834" t="str">
        <f t="shared" si="433"/>
        <v>|||</v>
      </c>
      <c r="H11283" s="835">
        <f t="shared" si="434"/>
        <v>31</v>
      </c>
    </row>
    <row r="11284" spans="2:8">
      <c r="B11284" s="834" t="str">
        <f t="shared" si="433"/>
        <v>|||</v>
      </c>
      <c r="H11284" s="835">
        <f t="shared" si="434"/>
        <v>31</v>
      </c>
    </row>
    <row r="11285" spans="2:8">
      <c r="B11285" s="834" t="str">
        <f t="shared" si="433"/>
        <v>|||</v>
      </c>
      <c r="H11285" s="835">
        <f t="shared" si="434"/>
        <v>31</v>
      </c>
    </row>
    <row r="11286" spans="2:8">
      <c r="B11286" s="834" t="str">
        <f t="shared" si="433"/>
        <v>|||</v>
      </c>
      <c r="H11286" s="835">
        <f t="shared" si="434"/>
        <v>31</v>
      </c>
    </row>
    <row r="11287" spans="2:8">
      <c r="B11287" s="834" t="str">
        <f t="shared" si="433"/>
        <v>|||</v>
      </c>
      <c r="H11287" s="835">
        <f t="shared" si="434"/>
        <v>31</v>
      </c>
    </row>
    <row r="11288" spans="2:8">
      <c r="B11288" s="834" t="str">
        <f t="shared" si="433"/>
        <v>|||</v>
      </c>
      <c r="H11288" s="835">
        <f t="shared" si="434"/>
        <v>31</v>
      </c>
    </row>
    <row r="11289" spans="2:8">
      <c r="B11289" s="834" t="str">
        <f t="shared" si="433"/>
        <v>|||</v>
      </c>
      <c r="H11289" s="835">
        <f t="shared" si="434"/>
        <v>31</v>
      </c>
    </row>
    <row r="11290" spans="2:8">
      <c r="B11290" s="834" t="str">
        <f t="shared" si="433"/>
        <v>|||</v>
      </c>
      <c r="H11290" s="835">
        <f t="shared" si="434"/>
        <v>31</v>
      </c>
    </row>
    <row r="11291" spans="2:8">
      <c r="B11291" s="834" t="str">
        <f t="shared" si="433"/>
        <v>|||</v>
      </c>
      <c r="H11291" s="835">
        <f t="shared" si="434"/>
        <v>31</v>
      </c>
    </row>
    <row r="11292" spans="2:8">
      <c r="B11292" s="834" t="str">
        <f t="shared" si="433"/>
        <v>|||</v>
      </c>
      <c r="H11292" s="835">
        <f t="shared" si="434"/>
        <v>31</v>
      </c>
    </row>
    <row r="11293" spans="2:8">
      <c r="B11293" s="834" t="str">
        <f t="shared" si="433"/>
        <v>|||</v>
      </c>
      <c r="H11293" s="835">
        <f t="shared" si="434"/>
        <v>31</v>
      </c>
    </row>
    <row r="11294" spans="2:8">
      <c r="B11294" s="834" t="str">
        <f t="shared" si="433"/>
        <v>|||</v>
      </c>
      <c r="H11294" s="835">
        <f t="shared" si="434"/>
        <v>31</v>
      </c>
    </row>
    <row r="11295" spans="2:8">
      <c r="B11295" s="834" t="str">
        <f t="shared" si="433"/>
        <v>|||</v>
      </c>
      <c r="H11295" s="835">
        <f t="shared" si="434"/>
        <v>31</v>
      </c>
    </row>
    <row r="11296" spans="2:8">
      <c r="B11296" s="834" t="str">
        <f t="shared" si="433"/>
        <v>|||</v>
      </c>
      <c r="H11296" s="835">
        <f t="shared" si="434"/>
        <v>31</v>
      </c>
    </row>
    <row r="11297" spans="2:8">
      <c r="B11297" s="834" t="str">
        <f t="shared" si="433"/>
        <v>|||</v>
      </c>
      <c r="H11297" s="835">
        <f t="shared" si="434"/>
        <v>31</v>
      </c>
    </row>
    <row r="11298" spans="2:8">
      <c r="B11298" s="834" t="str">
        <f t="shared" si="433"/>
        <v>|||</v>
      </c>
      <c r="H11298" s="835">
        <f t="shared" si="434"/>
        <v>31</v>
      </c>
    </row>
    <row r="11299" spans="2:8">
      <c r="B11299" s="834" t="str">
        <f t="shared" si="433"/>
        <v>|||</v>
      </c>
      <c r="H11299" s="835">
        <f t="shared" si="434"/>
        <v>31</v>
      </c>
    </row>
    <row r="11300" spans="2:8">
      <c r="B11300" s="834" t="str">
        <f t="shared" si="433"/>
        <v>|||</v>
      </c>
      <c r="H11300" s="835">
        <f t="shared" si="434"/>
        <v>31</v>
      </c>
    </row>
    <row r="11301" spans="2:8">
      <c r="B11301" s="834" t="str">
        <f t="shared" si="433"/>
        <v>|||</v>
      </c>
      <c r="H11301" s="835">
        <f t="shared" si="434"/>
        <v>31</v>
      </c>
    </row>
    <row r="11302" spans="2:8">
      <c r="B11302" s="834" t="str">
        <f t="shared" si="433"/>
        <v>|||</v>
      </c>
      <c r="H11302" s="835">
        <f t="shared" si="434"/>
        <v>31</v>
      </c>
    </row>
    <row r="11303" spans="2:8">
      <c r="B11303" s="834" t="str">
        <f t="shared" si="433"/>
        <v>|||</v>
      </c>
      <c r="H11303" s="835">
        <f t="shared" si="434"/>
        <v>31</v>
      </c>
    </row>
    <row r="11304" spans="2:8">
      <c r="B11304" s="834" t="str">
        <f t="shared" si="433"/>
        <v>|||</v>
      </c>
      <c r="H11304" s="835">
        <f t="shared" si="434"/>
        <v>31</v>
      </c>
    </row>
    <row r="11305" spans="2:8">
      <c r="B11305" s="834" t="str">
        <f t="shared" si="433"/>
        <v>|||</v>
      </c>
      <c r="H11305" s="835">
        <f t="shared" si="434"/>
        <v>31</v>
      </c>
    </row>
    <row r="11306" spans="2:8">
      <c r="B11306" s="834" t="str">
        <f t="shared" si="433"/>
        <v>|||</v>
      </c>
      <c r="H11306" s="835">
        <f t="shared" si="434"/>
        <v>31</v>
      </c>
    </row>
    <row r="11307" spans="2:8">
      <c r="B11307" s="834" t="str">
        <f t="shared" si="433"/>
        <v>|||</v>
      </c>
      <c r="H11307" s="835">
        <f t="shared" si="434"/>
        <v>31</v>
      </c>
    </row>
    <row r="11308" spans="2:8">
      <c r="B11308" s="834" t="str">
        <f t="shared" si="433"/>
        <v>|||</v>
      </c>
      <c r="H11308" s="835">
        <f t="shared" si="434"/>
        <v>31</v>
      </c>
    </row>
    <row r="11309" spans="2:8">
      <c r="B11309" s="834" t="str">
        <f t="shared" si="433"/>
        <v>|||</v>
      </c>
      <c r="H11309" s="835">
        <f t="shared" si="434"/>
        <v>31</v>
      </c>
    </row>
    <row r="11310" spans="2:8">
      <c r="B11310" s="834" t="str">
        <f t="shared" si="433"/>
        <v>|||</v>
      </c>
      <c r="H11310" s="835">
        <f t="shared" si="434"/>
        <v>31</v>
      </c>
    </row>
    <row r="11311" spans="2:8">
      <c r="B11311" s="834" t="str">
        <f t="shared" si="433"/>
        <v>|||</v>
      </c>
      <c r="H11311" s="835">
        <f t="shared" si="434"/>
        <v>31</v>
      </c>
    </row>
    <row r="11312" spans="2:8">
      <c r="B11312" s="834" t="str">
        <f t="shared" si="433"/>
        <v>|||</v>
      </c>
      <c r="H11312" s="835">
        <f t="shared" si="434"/>
        <v>31</v>
      </c>
    </row>
    <row r="11313" spans="2:8">
      <c r="B11313" s="834" t="str">
        <f t="shared" si="433"/>
        <v>|||</v>
      </c>
      <c r="H11313" s="835">
        <f t="shared" si="434"/>
        <v>31</v>
      </c>
    </row>
    <row r="11314" spans="2:8">
      <c r="B11314" s="834" t="str">
        <f t="shared" si="433"/>
        <v>|||</v>
      </c>
      <c r="H11314" s="835">
        <f t="shared" si="434"/>
        <v>31</v>
      </c>
    </row>
    <row r="11315" spans="2:8">
      <c r="B11315" s="834" t="str">
        <f t="shared" si="433"/>
        <v>|||</v>
      </c>
      <c r="H11315" s="835">
        <f t="shared" si="434"/>
        <v>31</v>
      </c>
    </row>
    <row r="11316" spans="2:8">
      <c r="B11316" s="834" t="str">
        <f t="shared" si="433"/>
        <v>|||</v>
      </c>
      <c r="H11316" s="835">
        <f t="shared" si="434"/>
        <v>31</v>
      </c>
    </row>
    <row r="11317" spans="2:8">
      <c r="B11317" s="834" t="str">
        <f t="shared" si="433"/>
        <v>|||</v>
      </c>
      <c r="H11317" s="835">
        <f t="shared" si="434"/>
        <v>31</v>
      </c>
    </row>
    <row r="11318" spans="2:8">
      <c r="B11318" s="834" t="str">
        <f t="shared" si="433"/>
        <v>|||</v>
      </c>
      <c r="H11318" s="835">
        <f t="shared" si="434"/>
        <v>31</v>
      </c>
    </row>
    <row r="11319" spans="2:8">
      <c r="B11319" s="834" t="str">
        <f t="shared" si="433"/>
        <v>|||</v>
      </c>
      <c r="H11319" s="835">
        <f t="shared" si="434"/>
        <v>31</v>
      </c>
    </row>
    <row r="11320" spans="2:8">
      <c r="B11320" s="834" t="str">
        <f t="shared" si="433"/>
        <v>|||</v>
      </c>
      <c r="H11320" s="835">
        <f t="shared" si="434"/>
        <v>31</v>
      </c>
    </row>
    <row r="11321" spans="2:8">
      <c r="B11321" s="834" t="str">
        <f t="shared" si="433"/>
        <v>|||</v>
      </c>
      <c r="H11321" s="835">
        <f t="shared" si="434"/>
        <v>31</v>
      </c>
    </row>
    <row r="11322" spans="2:8">
      <c r="B11322" s="834" t="str">
        <f t="shared" si="433"/>
        <v>|||</v>
      </c>
      <c r="H11322" s="835">
        <f t="shared" si="434"/>
        <v>31</v>
      </c>
    </row>
    <row r="11323" spans="2:8">
      <c r="B11323" s="834" t="str">
        <f t="shared" si="433"/>
        <v>|||</v>
      </c>
      <c r="H11323" s="835">
        <f t="shared" si="434"/>
        <v>31</v>
      </c>
    </row>
    <row r="11324" spans="2:8">
      <c r="B11324" s="834" t="str">
        <f t="shared" si="433"/>
        <v>|||</v>
      </c>
      <c r="H11324" s="835">
        <f t="shared" si="434"/>
        <v>31</v>
      </c>
    </row>
    <row r="11325" spans="2:8">
      <c r="B11325" s="834" t="str">
        <f t="shared" si="433"/>
        <v>|||</v>
      </c>
      <c r="H11325" s="835">
        <f t="shared" si="434"/>
        <v>31</v>
      </c>
    </row>
    <row r="11326" spans="2:8">
      <c r="B11326" s="834" t="str">
        <f t="shared" si="433"/>
        <v>|||</v>
      </c>
      <c r="H11326" s="835">
        <f t="shared" si="434"/>
        <v>31</v>
      </c>
    </row>
    <row r="11327" spans="2:8">
      <c r="B11327" s="834" t="str">
        <f t="shared" si="433"/>
        <v>|||</v>
      </c>
      <c r="H11327" s="835">
        <f t="shared" si="434"/>
        <v>31</v>
      </c>
    </row>
    <row r="11328" spans="2:8">
      <c r="B11328" s="834" t="str">
        <f t="shared" si="433"/>
        <v>|||</v>
      </c>
      <c r="H11328" s="835">
        <f t="shared" si="434"/>
        <v>31</v>
      </c>
    </row>
    <row r="11329" spans="2:8">
      <c r="B11329" s="834" t="str">
        <f t="shared" si="433"/>
        <v>|||</v>
      </c>
      <c r="H11329" s="835">
        <f t="shared" si="434"/>
        <v>31</v>
      </c>
    </row>
    <row r="11330" spans="2:8">
      <c r="B11330" s="834" t="str">
        <f t="shared" si="433"/>
        <v>|||</v>
      </c>
      <c r="H11330" s="835">
        <f t="shared" si="434"/>
        <v>31</v>
      </c>
    </row>
    <row r="11331" spans="2:8">
      <c r="B11331" s="834" t="str">
        <f t="shared" si="433"/>
        <v>|||</v>
      </c>
      <c r="H11331" s="835">
        <f t="shared" si="434"/>
        <v>31</v>
      </c>
    </row>
    <row r="11332" spans="2:8">
      <c r="B11332" s="834" t="str">
        <f t="shared" si="433"/>
        <v>|||</v>
      </c>
      <c r="H11332" s="835">
        <f t="shared" si="434"/>
        <v>31</v>
      </c>
    </row>
    <row r="11333" spans="2:8">
      <c r="B11333" s="834" t="str">
        <f t="shared" si="433"/>
        <v>|||</v>
      </c>
      <c r="H11333" s="835">
        <f t="shared" si="434"/>
        <v>31</v>
      </c>
    </row>
    <row r="11334" spans="2:8">
      <c r="B11334" s="834" t="str">
        <f t="shared" si="433"/>
        <v>|||</v>
      </c>
      <c r="H11334" s="835">
        <f t="shared" si="434"/>
        <v>31</v>
      </c>
    </row>
    <row r="11335" spans="2:8">
      <c r="B11335" s="834" t="str">
        <f t="shared" si="433"/>
        <v>|||</v>
      </c>
      <c r="H11335" s="835">
        <f t="shared" si="434"/>
        <v>31</v>
      </c>
    </row>
    <row r="11336" spans="2:8">
      <c r="B11336" s="834" t="str">
        <f t="shared" si="433"/>
        <v>|||</v>
      </c>
      <c r="H11336" s="835">
        <f t="shared" si="434"/>
        <v>31</v>
      </c>
    </row>
    <row r="11337" spans="2:8">
      <c r="B11337" s="834" t="str">
        <f t="shared" si="433"/>
        <v>|||</v>
      </c>
      <c r="H11337" s="835">
        <f t="shared" si="434"/>
        <v>31</v>
      </c>
    </row>
    <row r="11338" spans="2:8">
      <c r="B11338" s="834" t="str">
        <f t="shared" si="433"/>
        <v>|||</v>
      </c>
      <c r="H11338" s="835">
        <f t="shared" si="434"/>
        <v>31</v>
      </c>
    </row>
    <row r="11339" spans="2:8">
      <c r="B11339" s="834" t="str">
        <f t="shared" si="433"/>
        <v>|||</v>
      </c>
      <c r="H11339" s="835">
        <f t="shared" si="434"/>
        <v>31</v>
      </c>
    </row>
    <row r="11340" spans="2:8">
      <c r="B11340" s="834" t="str">
        <f t="shared" si="433"/>
        <v>|||</v>
      </c>
      <c r="H11340" s="835">
        <f t="shared" si="434"/>
        <v>31</v>
      </c>
    </row>
    <row r="11341" spans="2:8">
      <c r="B11341" s="834" t="str">
        <f t="shared" si="433"/>
        <v>|||</v>
      </c>
      <c r="H11341" s="835">
        <f t="shared" si="434"/>
        <v>31</v>
      </c>
    </row>
    <row r="11342" spans="2:8">
      <c r="B11342" s="834" t="str">
        <f t="shared" si="433"/>
        <v>|||</v>
      </c>
      <c r="H11342" s="835">
        <f t="shared" si="434"/>
        <v>31</v>
      </c>
    </row>
    <row r="11343" spans="2:8">
      <c r="B11343" s="834" t="str">
        <f t="shared" si="433"/>
        <v>|||</v>
      </c>
      <c r="H11343" s="835">
        <f t="shared" si="434"/>
        <v>31</v>
      </c>
    </row>
    <row r="11344" spans="2:8">
      <c r="B11344" s="834" t="str">
        <f t="shared" si="433"/>
        <v>|||</v>
      </c>
      <c r="H11344" s="835">
        <f t="shared" si="434"/>
        <v>31</v>
      </c>
    </row>
    <row r="11345" spans="2:8">
      <c r="B11345" s="834" t="str">
        <f t="shared" ref="B11345:B11408" si="435">C11345&amp;"|"&amp;D11345&amp;"|"&amp;E11345&amp;"|"&amp;F11345</f>
        <v>|||</v>
      </c>
      <c r="H11345" s="835">
        <f t="shared" ref="H11345:H11408" si="436">EOMONTH(L11345,0)</f>
        <v>31</v>
      </c>
    </row>
    <row r="11346" spans="2:8">
      <c r="B11346" s="834" t="str">
        <f t="shared" si="435"/>
        <v>|||</v>
      </c>
      <c r="H11346" s="835">
        <f t="shared" si="436"/>
        <v>31</v>
      </c>
    </row>
    <row r="11347" spans="2:8">
      <c r="B11347" s="834" t="str">
        <f t="shared" si="435"/>
        <v>|||</v>
      </c>
      <c r="H11347" s="835">
        <f t="shared" si="436"/>
        <v>31</v>
      </c>
    </row>
    <row r="11348" spans="2:8">
      <c r="B11348" s="834" t="str">
        <f t="shared" si="435"/>
        <v>|||</v>
      </c>
      <c r="H11348" s="835">
        <f t="shared" si="436"/>
        <v>31</v>
      </c>
    </row>
    <row r="11349" spans="2:8">
      <c r="B11349" s="834" t="str">
        <f t="shared" si="435"/>
        <v>|||</v>
      </c>
      <c r="H11349" s="835">
        <f t="shared" si="436"/>
        <v>31</v>
      </c>
    </row>
    <row r="11350" spans="2:8">
      <c r="B11350" s="834" t="str">
        <f t="shared" si="435"/>
        <v>|||</v>
      </c>
      <c r="H11350" s="835">
        <f t="shared" si="436"/>
        <v>31</v>
      </c>
    </row>
    <row r="11351" spans="2:8">
      <c r="B11351" s="834" t="str">
        <f t="shared" si="435"/>
        <v>|||</v>
      </c>
      <c r="H11351" s="835">
        <f t="shared" si="436"/>
        <v>31</v>
      </c>
    </row>
    <row r="11352" spans="2:8">
      <c r="B11352" s="834" t="str">
        <f t="shared" si="435"/>
        <v>|||</v>
      </c>
      <c r="H11352" s="835">
        <f t="shared" si="436"/>
        <v>31</v>
      </c>
    </row>
    <row r="11353" spans="2:8">
      <c r="B11353" s="834" t="str">
        <f t="shared" si="435"/>
        <v>|||</v>
      </c>
      <c r="H11353" s="835">
        <f t="shared" si="436"/>
        <v>31</v>
      </c>
    </row>
    <row r="11354" spans="2:8">
      <c r="B11354" s="834" t="str">
        <f t="shared" si="435"/>
        <v>|||</v>
      </c>
      <c r="H11354" s="835">
        <f t="shared" si="436"/>
        <v>31</v>
      </c>
    </row>
    <row r="11355" spans="2:8">
      <c r="B11355" s="834" t="str">
        <f t="shared" si="435"/>
        <v>|||</v>
      </c>
      <c r="H11355" s="835">
        <f t="shared" si="436"/>
        <v>31</v>
      </c>
    </row>
    <row r="11356" spans="2:8">
      <c r="B11356" s="834" t="str">
        <f t="shared" si="435"/>
        <v>|||</v>
      </c>
      <c r="H11356" s="835">
        <f t="shared" si="436"/>
        <v>31</v>
      </c>
    </row>
    <row r="11357" spans="2:8">
      <c r="B11357" s="834" t="str">
        <f t="shared" si="435"/>
        <v>|||</v>
      </c>
      <c r="H11357" s="835">
        <f t="shared" si="436"/>
        <v>31</v>
      </c>
    </row>
    <row r="11358" spans="2:8">
      <c r="B11358" s="834" t="str">
        <f t="shared" si="435"/>
        <v>|||</v>
      </c>
      <c r="H11358" s="835">
        <f t="shared" si="436"/>
        <v>31</v>
      </c>
    </row>
    <row r="11359" spans="2:8">
      <c r="B11359" s="834" t="str">
        <f t="shared" si="435"/>
        <v>|||</v>
      </c>
      <c r="H11359" s="835">
        <f t="shared" si="436"/>
        <v>31</v>
      </c>
    </row>
    <row r="11360" spans="2:8">
      <c r="B11360" s="834" t="str">
        <f t="shared" si="435"/>
        <v>|||</v>
      </c>
      <c r="H11360" s="835">
        <f t="shared" si="436"/>
        <v>31</v>
      </c>
    </row>
    <row r="11361" spans="2:8">
      <c r="B11361" s="834" t="str">
        <f t="shared" si="435"/>
        <v>|||</v>
      </c>
      <c r="H11361" s="835">
        <f t="shared" si="436"/>
        <v>31</v>
      </c>
    </row>
    <row r="11362" spans="2:8">
      <c r="B11362" s="834" t="str">
        <f t="shared" si="435"/>
        <v>|||</v>
      </c>
      <c r="H11362" s="835">
        <f t="shared" si="436"/>
        <v>31</v>
      </c>
    </row>
    <row r="11363" spans="2:8">
      <c r="B11363" s="834" t="str">
        <f t="shared" si="435"/>
        <v>|||</v>
      </c>
      <c r="H11363" s="835">
        <f t="shared" si="436"/>
        <v>31</v>
      </c>
    </row>
    <row r="11364" spans="2:8">
      <c r="B11364" s="834" t="str">
        <f t="shared" si="435"/>
        <v>|||</v>
      </c>
      <c r="H11364" s="835">
        <f t="shared" si="436"/>
        <v>31</v>
      </c>
    </row>
    <row r="11365" spans="2:8">
      <c r="B11365" s="834" t="str">
        <f t="shared" si="435"/>
        <v>|||</v>
      </c>
      <c r="H11365" s="835">
        <f t="shared" si="436"/>
        <v>31</v>
      </c>
    </row>
    <row r="11366" spans="2:8">
      <c r="B11366" s="834" t="str">
        <f t="shared" si="435"/>
        <v>|||</v>
      </c>
      <c r="H11366" s="835">
        <f t="shared" si="436"/>
        <v>31</v>
      </c>
    </row>
    <row r="11367" spans="2:8">
      <c r="B11367" s="834" t="str">
        <f t="shared" si="435"/>
        <v>|||</v>
      </c>
      <c r="H11367" s="835">
        <f t="shared" si="436"/>
        <v>31</v>
      </c>
    </row>
    <row r="11368" spans="2:8">
      <c r="B11368" s="834" t="str">
        <f t="shared" si="435"/>
        <v>|||</v>
      </c>
      <c r="H11368" s="835">
        <f t="shared" si="436"/>
        <v>31</v>
      </c>
    </row>
    <row r="11369" spans="2:8">
      <c r="B11369" s="834" t="str">
        <f t="shared" si="435"/>
        <v>|||</v>
      </c>
      <c r="H11369" s="835">
        <f t="shared" si="436"/>
        <v>31</v>
      </c>
    </row>
    <row r="11370" spans="2:8">
      <c r="B11370" s="834" t="str">
        <f t="shared" si="435"/>
        <v>|||</v>
      </c>
      <c r="H11370" s="835">
        <f t="shared" si="436"/>
        <v>31</v>
      </c>
    </row>
    <row r="11371" spans="2:8">
      <c r="B11371" s="834" t="str">
        <f t="shared" si="435"/>
        <v>|||</v>
      </c>
      <c r="H11371" s="835">
        <f t="shared" si="436"/>
        <v>31</v>
      </c>
    </row>
    <row r="11372" spans="2:8">
      <c r="B11372" s="834" t="str">
        <f t="shared" si="435"/>
        <v>|||</v>
      </c>
      <c r="H11372" s="835">
        <f t="shared" si="436"/>
        <v>31</v>
      </c>
    </row>
    <row r="11373" spans="2:8">
      <c r="B11373" s="834" t="str">
        <f t="shared" si="435"/>
        <v>|||</v>
      </c>
      <c r="H11373" s="835">
        <f t="shared" si="436"/>
        <v>31</v>
      </c>
    </row>
    <row r="11374" spans="2:8">
      <c r="B11374" s="834" t="str">
        <f t="shared" si="435"/>
        <v>|||</v>
      </c>
      <c r="H11374" s="835">
        <f t="shared" si="436"/>
        <v>31</v>
      </c>
    </row>
    <row r="11375" spans="2:8">
      <c r="B11375" s="834" t="str">
        <f t="shared" si="435"/>
        <v>|||</v>
      </c>
      <c r="H11375" s="835">
        <f t="shared" si="436"/>
        <v>31</v>
      </c>
    </row>
    <row r="11376" spans="2:8">
      <c r="B11376" s="834" t="str">
        <f t="shared" si="435"/>
        <v>|||</v>
      </c>
      <c r="H11376" s="835">
        <f t="shared" si="436"/>
        <v>31</v>
      </c>
    </row>
    <row r="11377" spans="2:8">
      <c r="B11377" s="834" t="str">
        <f t="shared" si="435"/>
        <v>|||</v>
      </c>
      <c r="H11377" s="835">
        <f t="shared" si="436"/>
        <v>31</v>
      </c>
    </row>
    <row r="11378" spans="2:8">
      <c r="B11378" s="834" t="str">
        <f t="shared" si="435"/>
        <v>|||</v>
      </c>
      <c r="H11378" s="835">
        <f t="shared" si="436"/>
        <v>31</v>
      </c>
    </row>
    <row r="11379" spans="2:8">
      <c r="B11379" s="834" t="str">
        <f t="shared" si="435"/>
        <v>|||</v>
      </c>
      <c r="H11379" s="835">
        <f t="shared" si="436"/>
        <v>31</v>
      </c>
    </row>
    <row r="11380" spans="2:8">
      <c r="B11380" s="834" t="str">
        <f t="shared" si="435"/>
        <v>|||</v>
      </c>
      <c r="H11380" s="835">
        <f t="shared" si="436"/>
        <v>31</v>
      </c>
    </row>
    <row r="11381" spans="2:8">
      <c r="B11381" s="834" t="str">
        <f t="shared" si="435"/>
        <v>|||</v>
      </c>
      <c r="H11381" s="835">
        <f t="shared" si="436"/>
        <v>31</v>
      </c>
    </row>
    <row r="11382" spans="2:8">
      <c r="B11382" s="834" t="str">
        <f t="shared" si="435"/>
        <v>|||</v>
      </c>
      <c r="H11382" s="835">
        <f t="shared" si="436"/>
        <v>31</v>
      </c>
    </row>
    <row r="11383" spans="2:8">
      <c r="B11383" s="834" t="str">
        <f t="shared" si="435"/>
        <v>|||</v>
      </c>
      <c r="H11383" s="835">
        <f t="shared" si="436"/>
        <v>31</v>
      </c>
    </row>
    <row r="11384" spans="2:8">
      <c r="B11384" s="834" t="str">
        <f t="shared" si="435"/>
        <v>|||</v>
      </c>
      <c r="H11384" s="835">
        <f t="shared" si="436"/>
        <v>31</v>
      </c>
    </row>
    <row r="11385" spans="2:8">
      <c r="B11385" s="834" t="str">
        <f t="shared" si="435"/>
        <v>|||</v>
      </c>
      <c r="H11385" s="835">
        <f t="shared" si="436"/>
        <v>31</v>
      </c>
    </row>
    <row r="11386" spans="2:8">
      <c r="B11386" s="834" t="str">
        <f t="shared" si="435"/>
        <v>|||</v>
      </c>
      <c r="H11386" s="835">
        <f t="shared" si="436"/>
        <v>31</v>
      </c>
    </row>
    <row r="11387" spans="2:8">
      <c r="B11387" s="834" t="str">
        <f t="shared" si="435"/>
        <v>|||</v>
      </c>
      <c r="H11387" s="835">
        <f t="shared" si="436"/>
        <v>31</v>
      </c>
    </row>
    <row r="11388" spans="2:8">
      <c r="B11388" s="834" t="str">
        <f t="shared" si="435"/>
        <v>|||</v>
      </c>
      <c r="H11388" s="835">
        <f t="shared" si="436"/>
        <v>31</v>
      </c>
    </row>
    <row r="11389" spans="2:8">
      <c r="B11389" s="834" t="str">
        <f t="shared" si="435"/>
        <v>|||</v>
      </c>
      <c r="H11389" s="835">
        <f t="shared" si="436"/>
        <v>31</v>
      </c>
    </row>
    <row r="11390" spans="2:8">
      <c r="B11390" s="834" t="str">
        <f t="shared" si="435"/>
        <v>|||</v>
      </c>
      <c r="H11390" s="835">
        <f t="shared" si="436"/>
        <v>31</v>
      </c>
    </row>
    <row r="11391" spans="2:8">
      <c r="B11391" s="834" t="str">
        <f t="shared" si="435"/>
        <v>|||</v>
      </c>
      <c r="H11391" s="835">
        <f t="shared" si="436"/>
        <v>31</v>
      </c>
    </row>
    <row r="11392" spans="2:8">
      <c r="B11392" s="834" t="str">
        <f t="shared" si="435"/>
        <v>|||</v>
      </c>
      <c r="H11392" s="835">
        <f t="shared" si="436"/>
        <v>31</v>
      </c>
    </row>
    <row r="11393" spans="2:8">
      <c r="B11393" s="834" t="str">
        <f t="shared" si="435"/>
        <v>|||</v>
      </c>
      <c r="H11393" s="835">
        <f t="shared" si="436"/>
        <v>31</v>
      </c>
    </row>
    <row r="11394" spans="2:8">
      <c r="B11394" s="834" t="str">
        <f t="shared" si="435"/>
        <v>|||</v>
      </c>
      <c r="H11394" s="835">
        <f t="shared" si="436"/>
        <v>31</v>
      </c>
    </row>
    <row r="11395" spans="2:8">
      <c r="B11395" s="834" t="str">
        <f t="shared" si="435"/>
        <v>|||</v>
      </c>
      <c r="H11395" s="835">
        <f t="shared" si="436"/>
        <v>31</v>
      </c>
    </row>
    <row r="11396" spans="2:8">
      <c r="B11396" s="834" t="str">
        <f t="shared" si="435"/>
        <v>|||</v>
      </c>
      <c r="H11396" s="835">
        <f t="shared" si="436"/>
        <v>31</v>
      </c>
    </row>
    <row r="11397" spans="2:8">
      <c r="B11397" s="834" t="str">
        <f t="shared" si="435"/>
        <v>|||</v>
      </c>
      <c r="H11397" s="835">
        <f t="shared" si="436"/>
        <v>31</v>
      </c>
    </row>
    <row r="11398" spans="2:8">
      <c r="B11398" s="834" t="str">
        <f t="shared" si="435"/>
        <v>|||</v>
      </c>
      <c r="H11398" s="835">
        <f t="shared" si="436"/>
        <v>31</v>
      </c>
    </row>
    <row r="11399" spans="2:8">
      <c r="B11399" s="834" t="str">
        <f t="shared" si="435"/>
        <v>|||</v>
      </c>
      <c r="H11399" s="835">
        <f t="shared" si="436"/>
        <v>31</v>
      </c>
    </row>
    <row r="11400" spans="2:8">
      <c r="B11400" s="834" t="str">
        <f t="shared" si="435"/>
        <v>|||</v>
      </c>
      <c r="H11400" s="835">
        <f t="shared" si="436"/>
        <v>31</v>
      </c>
    </row>
    <row r="11401" spans="2:8">
      <c r="B11401" s="834" t="str">
        <f t="shared" si="435"/>
        <v>|||</v>
      </c>
      <c r="H11401" s="835">
        <f t="shared" si="436"/>
        <v>31</v>
      </c>
    </row>
    <row r="11402" spans="2:8">
      <c r="B11402" s="834" t="str">
        <f t="shared" si="435"/>
        <v>|||</v>
      </c>
      <c r="H11402" s="835">
        <f t="shared" si="436"/>
        <v>31</v>
      </c>
    </row>
    <row r="11403" spans="2:8">
      <c r="B11403" s="834" t="str">
        <f t="shared" si="435"/>
        <v>|||</v>
      </c>
      <c r="H11403" s="835">
        <f t="shared" si="436"/>
        <v>31</v>
      </c>
    </row>
    <row r="11404" spans="2:8">
      <c r="B11404" s="834" t="str">
        <f t="shared" si="435"/>
        <v>|||</v>
      </c>
      <c r="H11404" s="835">
        <f t="shared" si="436"/>
        <v>31</v>
      </c>
    </row>
    <row r="11405" spans="2:8">
      <c r="B11405" s="834" t="str">
        <f t="shared" si="435"/>
        <v>|||</v>
      </c>
      <c r="H11405" s="835">
        <f t="shared" si="436"/>
        <v>31</v>
      </c>
    </row>
    <row r="11406" spans="2:8">
      <c r="B11406" s="834" t="str">
        <f t="shared" si="435"/>
        <v>|||</v>
      </c>
      <c r="H11406" s="835">
        <f t="shared" si="436"/>
        <v>31</v>
      </c>
    </row>
    <row r="11407" spans="2:8">
      <c r="B11407" s="834" t="str">
        <f t="shared" si="435"/>
        <v>|||</v>
      </c>
      <c r="H11407" s="835">
        <f t="shared" si="436"/>
        <v>31</v>
      </c>
    </row>
    <row r="11408" spans="2:8">
      <c r="B11408" s="834" t="str">
        <f t="shared" si="435"/>
        <v>|||</v>
      </c>
      <c r="H11408" s="835">
        <f t="shared" si="436"/>
        <v>31</v>
      </c>
    </row>
    <row r="11409" spans="2:8">
      <c r="B11409" s="834" t="str">
        <f t="shared" ref="B11409:B11472" si="437">C11409&amp;"|"&amp;D11409&amp;"|"&amp;E11409&amp;"|"&amp;F11409</f>
        <v>|||</v>
      </c>
      <c r="H11409" s="835">
        <f t="shared" ref="H11409:H11472" si="438">EOMONTH(L11409,0)</f>
        <v>31</v>
      </c>
    </row>
    <row r="11410" spans="2:8">
      <c r="B11410" s="834" t="str">
        <f t="shared" si="437"/>
        <v>|||</v>
      </c>
      <c r="H11410" s="835">
        <f t="shared" si="438"/>
        <v>31</v>
      </c>
    </row>
    <row r="11411" spans="2:8">
      <c r="B11411" s="834" t="str">
        <f t="shared" si="437"/>
        <v>|||</v>
      </c>
      <c r="H11411" s="835">
        <f t="shared" si="438"/>
        <v>31</v>
      </c>
    </row>
    <row r="11412" spans="2:8">
      <c r="B11412" s="834" t="str">
        <f t="shared" si="437"/>
        <v>|||</v>
      </c>
      <c r="H11412" s="835">
        <f t="shared" si="438"/>
        <v>31</v>
      </c>
    </row>
    <row r="11413" spans="2:8">
      <c r="B11413" s="834" t="str">
        <f t="shared" si="437"/>
        <v>|||</v>
      </c>
      <c r="H11413" s="835">
        <f t="shared" si="438"/>
        <v>31</v>
      </c>
    </row>
    <row r="11414" spans="2:8">
      <c r="B11414" s="834" t="str">
        <f t="shared" si="437"/>
        <v>|||</v>
      </c>
      <c r="H11414" s="835">
        <f t="shared" si="438"/>
        <v>31</v>
      </c>
    </row>
    <row r="11415" spans="2:8">
      <c r="B11415" s="834" t="str">
        <f t="shared" si="437"/>
        <v>|||</v>
      </c>
      <c r="H11415" s="835">
        <f t="shared" si="438"/>
        <v>31</v>
      </c>
    </row>
    <row r="11416" spans="2:8">
      <c r="B11416" s="834" t="str">
        <f t="shared" si="437"/>
        <v>|||</v>
      </c>
      <c r="H11416" s="835">
        <f t="shared" si="438"/>
        <v>31</v>
      </c>
    </row>
    <row r="11417" spans="2:8">
      <c r="B11417" s="834" t="str">
        <f t="shared" si="437"/>
        <v>|||</v>
      </c>
      <c r="H11417" s="835">
        <f t="shared" si="438"/>
        <v>31</v>
      </c>
    </row>
    <row r="11418" spans="2:8">
      <c r="B11418" s="834" t="str">
        <f t="shared" si="437"/>
        <v>|||</v>
      </c>
      <c r="H11418" s="835">
        <f t="shared" si="438"/>
        <v>31</v>
      </c>
    </row>
    <row r="11419" spans="2:8">
      <c r="B11419" s="834" t="str">
        <f t="shared" si="437"/>
        <v>|||</v>
      </c>
      <c r="H11419" s="835">
        <f t="shared" si="438"/>
        <v>31</v>
      </c>
    </row>
    <row r="11420" spans="2:8">
      <c r="B11420" s="834" t="str">
        <f t="shared" si="437"/>
        <v>|||</v>
      </c>
      <c r="H11420" s="835">
        <f t="shared" si="438"/>
        <v>31</v>
      </c>
    </row>
    <row r="11421" spans="2:8">
      <c r="B11421" s="834" t="str">
        <f t="shared" si="437"/>
        <v>|||</v>
      </c>
      <c r="H11421" s="835">
        <f t="shared" si="438"/>
        <v>31</v>
      </c>
    </row>
    <row r="11422" spans="2:8">
      <c r="B11422" s="834" t="str">
        <f t="shared" si="437"/>
        <v>|||</v>
      </c>
      <c r="H11422" s="835">
        <f t="shared" si="438"/>
        <v>31</v>
      </c>
    </row>
    <row r="11423" spans="2:8">
      <c r="B11423" s="834" t="str">
        <f t="shared" si="437"/>
        <v>|||</v>
      </c>
      <c r="H11423" s="835">
        <f t="shared" si="438"/>
        <v>31</v>
      </c>
    </row>
    <row r="11424" spans="2:8">
      <c r="B11424" s="834" t="str">
        <f t="shared" si="437"/>
        <v>|||</v>
      </c>
      <c r="H11424" s="835">
        <f t="shared" si="438"/>
        <v>31</v>
      </c>
    </row>
    <row r="11425" spans="2:8">
      <c r="B11425" s="834" t="str">
        <f t="shared" si="437"/>
        <v>|||</v>
      </c>
      <c r="H11425" s="835">
        <f t="shared" si="438"/>
        <v>31</v>
      </c>
    </row>
    <row r="11426" spans="2:8">
      <c r="B11426" s="834" t="str">
        <f t="shared" si="437"/>
        <v>|||</v>
      </c>
      <c r="H11426" s="835">
        <f t="shared" si="438"/>
        <v>31</v>
      </c>
    </row>
    <row r="11427" spans="2:8">
      <c r="B11427" s="834" t="str">
        <f t="shared" si="437"/>
        <v>|||</v>
      </c>
      <c r="H11427" s="835">
        <f t="shared" si="438"/>
        <v>31</v>
      </c>
    </row>
    <row r="11428" spans="2:8">
      <c r="B11428" s="834" t="str">
        <f t="shared" si="437"/>
        <v>|||</v>
      </c>
      <c r="H11428" s="835">
        <f t="shared" si="438"/>
        <v>31</v>
      </c>
    </row>
    <row r="11429" spans="2:8">
      <c r="B11429" s="834" t="str">
        <f t="shared" si="437"/>
        <v>|||</v>
      </c>
      <c r="H11429" s="835">
        <f t="shared" si="438"/>
        <v>31</v>
      </c>
    </row>
    <row r="11430" spans="2:8">
      <c r="B11430" s="834" t="str">
        <f t="shared" si="437"/>
        <v>|||</v>
      </c>
      <c r="H11430" s="835">
        <f t="shared" si="438"/>
        <v>31</v>
      </c>
    </row>
    <row r="11431" spans="2:8">
      <c r="B11431" s="834" t="str">
        <f t="shared" si="437"/>
        <v>|||</v>
      </c>
      <c r="H11431" s="835">
        <f t="shared" si="438"/>
        <v>31</v>
      </c>
    </row>
    <row r="11432" spans="2:8">
      <c r="B11432" s="834" t="str">
        <f t="shared" si="437"/>
        <v>|||</v>
      </c>
      <c r="H11432" s="835">
        <f t="shared" si="438"/>
        <v>31</v>
      </c>
    </row>
    <row r="11433" spans="2:8">
      <c r="B11433" s="834" t="str">
        <f t="shared" si="437"/>
        <v>|||</v>
      </c>
      <c r="H11433" s="835">
        <f t="shared" si="438"/>
        <v>31</v>
      </c>
    </row>
    <row r="11434" spans="2:8">
      <c r="B11434" s="834" t="str">
        <f t="shared" si="437"/>
        <v>|||</v>
      </c>
      <c r="H11434" s="835">
        <f t="shared" si="438"/>
        <v>31</v>
      </c>
    </row>
    <row r="11435" spans="2:8">
      <c r="B11435" s="834" t="str">
        <f t="shared" si="437"/>
        <v>|||</v>
      </c>
      <c r="H11435" s="835">
        <f t="shared" si="438"/>
        <v>31</v>
      </c>
    </row>
    <row r="11436" spans="2:8">
      <c r="B11436" s="834" t="str">
        <f t="shared" si="437"/>
        <v>|||</v>
      </c>
      <c r="H11436" s="835">
        <f t="shared" si="438"/>
        <v>31</v>
      </c>
    </row>
    <row r="11437" spans="2:8">
      <c r="B11437" s="834" t="str">
        <f t="shared" si="437"/>
        <v>|||</v>
      </c>
      <c r="H11437" s="835">
        <f t="shared" si="438"/>
        <v>31</v>
      </c>
    </row>
    <row r="11438" spans="2:8">
      <c r="B11438" s="834" t="str">
        <f t="shared" si="437"/>
        <v>|||</v>
      </c>
      <c r="H11438" s="835">
        <f t="shared" si="438"/>
        <v>31</v>
      </c>
    </row>
    <row r="11439" spans="2:8">
      <c r="B11439" s="834" t="str">
        <f t="shared" si="437"/>
        <v>|||</v>
      </c>
      <c r="H11439" s="835">
        <f t="shared" si="438"/>
        <v>31</v>
      </c>
    </row>
    <row r="11440" spans="2:8">
      <c r="B11440" s="834" t="str">
        <f t="shared" si="437"/>
        <v>|||</v>
      </c>
      <c r="H11440" s="835">
        <f t="shared" si="438"/>
        <v>31</v>
      </c>
    </row>
    <row r="11441" spans="2:8">
      <c r="B11441" s="834" t="str">
        <f t="shared" si="437"/>
        <v>|||</v>
      </c>
      <c r="H11441" s="835">
        <f t="shared" si="438"/>
        <v>31</v>
      </c>
    </row>
    <row r="11442" spans="2:8">
      <c r="B11442" s="834" t="str">
        <f t="shared" si="437"/>
        <v>|||</v>
      </c>
      <c r="H11442" s="835">
        <f t="shared" si="438"/>
        <v>31</v>
      </c>
    </row>
    <row r="11443" spans="2:8">
      <c r="B11443" s="834" t="str">
        <f t="shared" si="437"/>
        <v>|||</v>
      </c>
      <c r="H11443" s="835">
        <f t="shared" si="438"/>
        <v>31</v>
      </c>
    </row>
    <row r="11444" spans="2:8">
      <c r="B11444" s="834" t="str">
        <f t="shared" si="437"/>
        <v>|||</v>
      </c>
      <c r="H11444" s="835">
        <f t="shared" si="438"/>
        <v>31</v>
      </c>
    </row>
    <row r="11445" spans="2:8">
      <c r="B11445" s="834" t="str">
        <f t="shared" si="437"/>
        <v>|||</v>
      </c>
      <c r="H11445" s="835">
        <f t="shared" si="438"/>
        <v>31</v>
      </c>
    </row>
    <row r="11446" spans="2:8">
      <c r="B11446" s="834" t="str">
        <f t="shared" si="437"/>
        <v>|||</v>
      </c>
      <c r="H11446" s="835">
        <f t="shared" si="438"/>
        <v>31</v>
      </c>
    </row>
    <row r="11447" spans="2:8">
      <c r="B11447" s="834" t="str">
        <f t="shared" si="437"/>
        <v>|||</v>
      </c>
      <c r="H11447" s="835">
        <f t="shared" si="438"/>
        <v>31</v>
      </c>
    </row>
    <row r="11448" spans="2:8">
      <c r="B11448" s="834" t="str">
        <f t="shared" si="437"/>
        <v>|||</v>
      </c>
      <c r="H11448" s="835">
        <f t="shared" si="438"/>
        <v>31</v>
      </c>
    </row>
    <row r="11449" spans="2:8">
      <c r="B11449" s="834" t="str">
        <f t="shared" si="437"/>
        <v>|||</v>
      </c>
      <c r="H11449" s="835">
        <f t="shared" si="438"/>
        <v>31</v>
      </c>
    </row>
    <row r="11450" spans="2:8">
      <c r="B11450" s="834" t="str">
        <f t="shared" si="437"/>
        <v>|||</v>
      </c>
      <c r="H11450" s="835">
        <f t="shared" si="438"/>
        <v>31</v>
      </c>
    </row>
    <row r="11451" spans="2:8">
      <c r="B11451" s="834" t="str">
        <f t="shared" si="437"/>
        <v>|||</v>
      </c>
      <c r="H11451" s="835">
        <f t="shared" si="438"/>
        <v>31</v>
      </c>
    </row>
    <row r="11452" spans="2:8">
      <c r="B11452" s="834" t="str">
        <f t="shared" si="437"/>
        <v>|||</v>
      </c>
      <c r="H11452" s="835">
        <f t="shared" si="438"/>
        <v>31</v>
      </c>
    </row>
    <row r="11453" spans="2:8">
      <c r="B11453" s="834" t="str">
        <f t="shared" si="437"/>
        <v>|||</v>
      </c>
      <c r="H11453" s="835">
        <f t="shared" si="438"/>
        <v>31</v>
      </c>
    </row>
    <row r="11454" spans="2:8">
      <c r="B11454" s="834" t="str">
        <f t="shared" si="437"/>
        <v>|||</v>
      </c>
      <c r="H11454" s="835">
        <f t="shared" si="438"/>
        <v>31</v>
      </c>
    </row>
    <row r="11455" spans="2:8">
      <c r="B11455" s="834" t="str">
        <f t="shared" si="437"/>
        <v>|||</v>
      </c>
      <c r="H11455" s="835">
        <f t="shared" si="438"/>
        <v>31</v>
      </c>
    </row>
    <row r="11456" spans="2:8">
      <c r="B11456" s="834" t="str">
        <f t="shared" si="437"/>
        <v>|||</v>
      </c>
      <c r="H11456" s="835">
        <f t="shared" si="438"/>
        <v>31</v>
      </c>
    </row>
    <row r="11457" spans="2:8">
      <c r="B11457" s="834" t="str">
        <f t="shared" si="437"/>
        <v>|||</v>
      </c>
      <c r="H11457" s="835">
        <f t="shared" si="438"/>
        <v>31</v>
      </c>
    </row>
    <row r="11458" spans="2:8">
      <c r="B11458" s="834" t="str">
        <f t="shared" si="437"/>
        <v>|||</v>
      </c>
      <c r="H11458" s="835">
        <f t="shared" si="438"/>
        <v>31</v>
      </c>
    </row>
    <row r="11459" spans="2:8">
      <c r="B11459" s="834" t="str">
        <f t="shared" si="437"/>
        <v>|||</v>
      </c>
      <c r="H11459" s="835">
        <f t="shared" si="438"/>
        <v>31</v>
      </c>
    </row>
    <row r="11460" spans="2:8">
      <c r="B11460" s="834" t="str">
        <f t="shared" si="437"/>
        <v>|||</v>
      </c>
      <c r="H11460" s="835">
        <f t="shared" si="438"/>
        <v>31</v>
      </c>
    </row>
    <row r="11461" spans="2:8">
      <c r="B11461" s="834" t="str">
        <f t="shared" si="437"/>
        <v>|||</v>
      </c>
      <c r="H11461" s="835">
        <f t="shared" si="438"/>
        <v>31</v>
      </c>
    </row>
    <row r="11462" spans="2:8">
      <c r="B11462" s="834" t="str">
        <f t="shared" si="437"/>
        <v>|||</v>
      </c>
      <c r="H11462" s="835">
        <f t="shared" si="438"/>
        <v>31</v>
      </c>
    </row>
    <row r="11463" spans="2:8">
      <c r="B11463" s="834" t="str">
        <f t="shared" si="437"/>
        <v>|||</v>
      </c>
      <c r="H11463" s="835">
        <f t="shared" si="438"/>
        <v>31</v>
      </c>
    </row>
    <row r="11464" spans="2:8">
      <c r="B11464" s="834" t="str">
        <f t="shared" si="437"/>
        <v>|||</v>
      </c>
      <c r="H11464" s="835">
        <f t="shared" si="438"/>
        <v>31</v>
      </c>
    </row>
    <row r="11465" spans="2:8">
      <c r="B11465" s="834" t="str">
        <f t="shared" si="437"/>
        <v>|||</v>
      </c>
      <c r="H11465" s="835">
        <f t="shared" si="438"/>
        <v>31</v>
      </c>
    </row>
    <row r="11466" spans="2:8">
      <c r="B11466" s="834" t="str">
        <f t="shared" si="437"/>
        <v>|||</v>
      </c>
      <c r="H11466" s="835">
        <f t="shared" si="438"/>
        <v>31</v>
      </c>
    </row>
    <row r="11467" spans="2:8">
      <c r="B11467" s="834" t="str">
        <f t="shared" si="437"/>
        <v>|||</v>
      </c>
      <c r="H11467" s="835">
        <f t="shared" si="438"/>
        <v>31</v>
      </c>
    </row>
    <row r="11468" spans="2:8">
      <c r="B11468" s="834" t="str">
        <f t="shared" si="437"/>
        <v>|||</v>
      </c>
      <c r="H11468" s="835">
        <f t="shared" si="438"/>
        <v>31</v>
      </c>
    </row>
    <row r="11469" spans="2:8">
      <c r="B11469" s="834" t="str">
        <f t="shared" si="437"/>
        <v>|||</v>
      </c>
      <c r="H11469" s="835">
        <f t="shared" si="438"/>
        <v>31</v>
      </c>
    </row>
    <row r="11470" spans="2:8">
      <c r="B11470" s="834" t="str">
        <f t="shared" si="437"/>
        <v>|||</v>
      </c>
      <c r="H11470" s="835">
        <f t="shared" si="438"/>
        <v>31</v>
      </c>
    </row>
    <row r="11471" spans="2:8">
      <c r="B11471" s="834" t="str">
        <f t="shared" si="437"/>
        <v>|||</v>
      </c>
      <c r="H11471" s="835">
        <f t="shared" si="438"/>
        <v>31</v>
      </c>
    </row>
    <row r="11472" spans="2:8">
      <c r="B11472" s="834" t="str">
        <f t="shared" si="437"/>
        <v>|||</v>
      </c>
      <c r="H11472" s="835">
        <f t="shared" si="438"/>
        <v>31</v>
      </c>
    </row>
    <row r="11473" spans="2:8">
      <c r="B11473" s="834" t="str">
        <f t="shared" ref="B11473:B11536" si="439">C11473&amp;"|"&amp;D11473&amp;"|"&amp;E11473&amp;"|"&amp;F11473</f>
        <v>|||</v>
      </c>
      <c r="H11473" s="835">
        <f t="shared" ref="H11473:H11536" si="440">EOMONTH(L11473,0)</f>
        <v>31</v>
      </c>
    </row>
    <row r="11474" spans="2:8">
      <c r="B11474" s="834" t="str">
        <f t="shared" si="439"/>
        <v>|||</v>
      </c>
      <c r="H11474" s="835">
        <f t="shared" si="440"/>
        <v>31</v>
      </c>
    </row>
    <row r="11475" spans="2:8">
      <c r="B11475" s="834" t="str">
        <f t="shared" si="439"/>
        <v>|||</v>
      </c>
      <c r="H11475" s="835">
        <f t="shared" si="440"/>
        <v>31</v>
      </c>
    </row>
    <row r="11476" spans="2:8">
      <c r="B11476" s="834" t="str">
        <f t="shared" si="439"/>
        <v>|||</v>
      </c>
      <c r="H11476" s="835">
        <f t="shared" si="440"/>
        <v>31</v>
      </c>
    </row>
    <row r="11477" spans="2:8">
      <c r="B11477" s="834" t="str">
        <f t="shared" si="439"/>
        <v>|||</v>
      </c>
      <c r="H11477" s="835">
        <f t="shared" si="440"/>
        <v>31</v>
      </c>
    </row>
    <row r="11478" spans="2:8">
      <c r="B11478" s="834" t="str">
        <f t="shared" si="439"/>
        <v>|||</v>
      </c>
      <c r="H11478" s="835">
        <f t="shared" si="440"/>
        <v>31</v>
      </c>
    </row>
    <row r="11479" spans="2:8">
      <c r="B11479" s="834" t="str">
        <f t="shared" si="439"/>
        <v>|||</v>
      </c>
      <c r="H11479" s="835">
        <f t="shared" si="440"/>
        <v>31</v>
      </c>
    </row>
    <row r="11480" spans="2:8">
      <c r="B11480" s="834" t="str">
        <f t="shared" si="439"/>
        <v>|||</v>
      </c>
      <c r="H11480" s="835">
        <f t="shared" si="440"/>
        <v>31</v>
      </c>
    </row>
    <row r="11481" spans="2:8">
      <c r="B11481" s="834" t="str">
        <f t="shared" si="439"/>
        <v>|||</v>
      </c>
      <c r="H11481" s="835">
        <f t="shared" si="440"/>
        <v>31</v>
      </c>
    </row>
    <row r="11482" spans="2:8">
      <c r="B11482" s="834" t="str">
        <f t="shared" si="439"/>
        <v>|||</v>
      </c>
      <c r="H11482" s="835">
        <f t="shared" si="440"/>
        <v>31</v>
      </c>
    </row>
    <row r="11483" spans="2:8">
      <c r="B11483" s="834" t="str">
        <f t="shared" si="439"/>
        <v>|||</v>
      </c>
      <c r="H11483" s="835">
        <f t="shared" si="440"/>
        <v>31</v>
      </c>
    </row>
    <row r="11484" spans="2:8">
      <c r="B11484" s="834" t="str">
        <f t="shared" si="439"/>
        <v>|||</v>
      </c>
      <c r="H11484" s="835">
        <f t="shared" si="440"/>
        <v>31</v>
      </c>
    </row>
    <row r="11485" spans="2:8">
      <c r="B11485" s="834" t="str">
        <f t="shared" si="439"/>
        <v>|||</v>
      </c>
      <c r="H11485" s="835">
        <f t="shared" si="440"/>
        <v>31</v>
      </c>
    </row>
    <row r="11486" spans="2:8">
      <c r="B11486" s="834" t="str">
        <f t="shared" si="439"/>
        <v>|||</v>
      </c>
      <c r="H11486" s="835">
        <f t="shared" si="440"/>
        <v>31</v>
      </c>
    </row>
    <row r="11487" spans="2:8">
      <c r="B11487" s="834" t="str">
        <f t="shared" si="439"/>
        <v>|||</v>
      </c>
      <c r="H11487" s="835">
        <f t="shared" si="440"/>
        <v>31</v>
      </c>
    </row>
    <row r="11488" spans="2:8">
      <c r="B11488" s="834" t="str">
        <f t="shared" si="439"/>
        <v>|||</v>
      </c>
      <c r="H11488" s="835">
        <f t="shared" si="440"/>
        <v>31</v>
      </c>
    </row>
    <row r="11489" spans="2:8">
      <c r="B11489" s="834" t="str">
        <f t="shared" si="439"/>
        <v>|||</v>
      </c>
      <c r="H11489" s="835">
        <f t="shared" si="440"/>
        <v>31</v>
      </c>
    </row>
    <row r="11490" spans="2:8">
      <c r="B11490" s="834" t="str">
        <f t="shared" si="439"/>
        <v>|||</v>
      </c>
      <c r="H11490" s="835">
        <f t="shared" si="440"/>
        <v>31</v>
      </c>
    </row>
    <row r="11491" spans="2:8">
      <c r="B11491" s="834" t="str">
        <f t="shared" si="439"/>
        <v>|||</v>
      </c>
      <c r="H11491" s="835">
        <f t="shared" si="440"/>
        <v>31</v>
      </c>
    </row>
    <row r="11492" spans="2:8">
      <c r="B11492" s="834" t="str">
        <f t="shared" si="439"/>
        <v>|||</v>
      </c>
      <c r="H11492" s="835">
        <f t="shared" si="440"/>
        <v>31</v>
      </c>
    </row>
    <row r="11493" spans="2:8">
      <c r="B11493" s="834" t="str">
        <f t="shared" si="439"/>
        <v>|||</v>
      </c>
      <c r="H11493" s="835">
        <f t="shared" si="440"/>
        <v>31</v>
      </c>
    </row>
    <row r="11494" spans="2:8">
      <c r="B11494" s="834" t="str">
        <f t="shared" si="439"/>
        <v>|||</v>
      </c>
      <c r="H11494" s="835">
        <f t="shared" si="440"/>
        <v>31</v>
      </c>
    </row>
    <row r="11495" spans="2:8">
      <c r="B11495" s="834" t="str">
        <f t="shared" si="439"/>
        <v>|||</v>
      </c>
      <c r="H11495" s="835">
        <f t="shared" si="440"/>
        <v>31</v>
      </c>
    </row>
    <row r="11496" spans="2:8">
      <c r="B11496" s="834" t="str">
        <f t="shared" si="439"/>
        <v>|||</v>
      </c>
      <c r="H11496" s="835">
        <f t="shared" si="440"/>
        <v>31</v>
      </c>
    </row>
    <row r="11497" spans="2:8">
      <c r="B11497" s="834" t="str">
        <f t="shared" si="439"/>
        <v>|||</v>
      </c>
      <c r="H11497" s="835">
        <f t="shared" si="440"/>
        <v>31</v>
      </c>
    </row>
    <row r="11498" spans="2:8">
      <c r="B11498" s="834" t="str">
        <f t="shared" si="439"/>
        <v>|||</v>
      </c>
      <c r="H11498" s="835">
        <f t="shared" si="440"/>
        <v>31</v>
      </c>
    </row>
    <row r="11499" spans="2:8">
      <c r="B11499" s="834" t="str">
        <f t="shared" si="439"/>
        <v>|||</v>
      </c>
      <c r="H11499" s="835">
        <f t="shared" si="440"/>
        <v>31</v>
      </c>
    </row>
    <row r="11500" spans="2:8">
      <c r="B11500" s="834" t="str">
        <f t="shared" si="439"/>
        <v>|||</v>
      </c>
      <c r="H11500" s="835">
        <f t="shared" si="440"/>
        <v>31</v>
      </c>
    </row>
    <row r="11501" spans="2:8">
      <c r="B11501" s="834" t="str">
        <f t="shared" si="439"/>
        <v>|||</v>
      </c>
      <c r="H11501" s="835">
        <f t="shared" si="440"/>
        <v>31</v>
      </c>
    </row>
    <row r="11502" spans="2:8">
      <c r="B11502" s="834" t="str">
        <f t="shared" si="439"/>
        <v>|||</v>
      </c>
      <c r="H11502" s="835">
        <f t="shared" si="440"/>
        <v>31</v>
      </c>
    </row>
    <row r="11503" spans="2:8">
      <c r="B11503" s="834" t="str">
        <f t="shared" si="439"/>
        <v>|||</v>
      </c>
      <c r="H11503" s="835">
        <f t="shared" si="440"/>
        <v>31</v>
      </c>
    </row>
    <row r="11504" spans="2:8">
      <c r="B11504" s="834" t="str">
        <f t="shared" si="439"/>
        <v>|||</v>
      </c>
      <c r="H11504" s="835">
        <f t="shared" si="440"/>
        <v>31</v>
      </c>
    </row>
    <row r="11505" spans="2:8">
      <c r="B11505" s="834" t="str">
        <f t="shared" si="439"/>
        <v>|||</v>
      </c>
      <c r="H11505" s="835">
        <f t="shared" si="440"/>
        <v>31</v>
      </c>
    </row>
    <row r="11506" spans="2:8">
      <c r="B11506" s="834" t="str">
        <f t="shared" si="439"/>
        <v>|||</v>
      </c>
      <c r="H11506" s="835">
        <f t="shared" si="440"/>
        <v>31</v>
      </c>
    </row>
    <row r="11507" spans="2:8">
      <c r="B11507" s="834" t="str">
        <f t="shared" si="439"/>
        <v>|||</v>
      </c>
      <c r="H11507" s="835">
        <f t="shared" si="440"/>
        <v>31</v>
      </c>
    </row>
    <row r="11508" spans="2:8">
      <c r="B11508" s="834" t="str">
        <f t="shared" si="439"/>
        <v>|||</v>
      </c>
      <c r="H11508" s="835">
        <f t="shared" si="440"/>
        <v>31</v>
      </c>
    </row>
    <row r="11509" spans="2:8">
      <c r="B11509" s="834" t="str">
        <f t="shared" si="439"/>
        <v>|||</v>
      </c>
      <c r="H11509" s="835">
        <f t="shared" si="440"/>
        <v>31</v>
      </c>
    </row>
    <row r="11510" spans="2:8">
      <c r="B11510" s="834" t="str">
        <f t="shared" si="439"/>
        <v>|||</v>
      </c>
      <c r="H11510" s="835">
        <f t="shared" si="440"/>
        <v>31</v>
      </c>
    </row>
    <row r="11511" spans="2:8">
      <c r="B11511" s="834" t="str">
        <f t="shared" si="439"/>
        <v>|||</v>
      </c>
      <c r="H11511" s="835">
        <f t="shared" si="440"/>
        <v>31</v>
      </c>
    </row>
    <row r="11512" spans="2:8">
      <c r="B11512" s="834" t="str">
        <f t="shared" si="439"/>
        <v>|||</v>
      </c>
      <c r="H11512" s="835">
        <f t="shared" si="440"/>
        <v>31</v>
      </c>
    </row>
    <row r="11513" spans="2:8">
      <c r="B11513" s="834" t="str">
        <f t="shared" si="439"/>
        <v>|||</v>
      </c>
      <c r="H11513" s="835">
        <f t="shared" si="440"/>
        <v>31</v>
      </c>
    </row>
    <row r="11514" spans="2:8">
      <c r="B11514" s="834" t="str">
        <f t="shared" si="439"/>
        <v>|||</v>
      </c>
      <c r="H11514" s="835">
        <f t="shared" si="440"/>
        <v>31</v>
      </c>
    </row>
    <row r="11515" spans="2:8">
      <c r="B11515" s="834" t="str">
        <f t="shared" si="439"/>
        <v>|||</v>
      </c>
      <c r="H11515" s="835">
        <f t="shared" si="440"/>
        <v>31</v>
      </c>
    </row>
    <row r="11516" spans="2:8">
      <c r="B11516" s="834" t="str">
        <f t="shared" si="439"/>
        <v>|||</v>
      </c>
      <c r="H11516" s="835">
        <f t="shared" si="440"/>
        <v>31</v>
      </c>
    </row>
    <row r="11517" spans="2:8">
      <c r="B11517" s="834" t="str">
        <f t="shared" si="439"/>
        <v>|||</v>
      </c>
      <c r="H11517" s="835">
        <f t="shared" si="440"/>
        <v>31</v>
      </c>
    </row>
    <row r="11518" spans="2:8">
      <c r="B11518" s="834" t="str">
        <f t="shared" si="439"/>
        <v>|||</v>
      </c>
      <c r="H11518" s="835">
        <f t="shared" si="440"/>
        <v>31</v>
      </c>
    </row>
    <row r="11519" spans="2:8">
      <c r="B11519" s="834" t="str">
        <f t="shared" si="439"/>
        <v>|||</v>
      </c>
      <c r="H11519" s="835">
        <f t="shared" si="440"/>
        <v>31</v>
      </c>
    </row>
    <row r="11520" spans="2:8">
      <c r="B11520" s="834" t="str">
        <f t="shared" si="439"/>
        <v>|||</v>
      </c>
      <c r="H11520" s="835">
        <f t="shared" si="440"/>
        <v>31</v>
      </c>
    </row>
    <row r="11521" spans="2:8">
      <c r="B11521" s="834" t="str">
        <f t="shared" si="439"/>
        <v>|||</v>
      </c>
      <c r="H11521" s="835">
        <f t="shared" si="440"/>
        <v>31</v>
      </c>
    </row>
    <row r="11522" spans="2:8">
      <c r="B11522" s="834" t="str">
        <f t="shared" si="439"/>
        <v>|||</v>
      </c>
      <c r="H11522" s="835">
        <f t="shared" si="440"/>
        <v>31</v>
      </c>
    </row>
    <row r="11523" spans="2:8">
      <c r="B11523" s="834" t="str">
        <f t="shared" si="439"/>
        <v>|||</v>
      </c>
      <c r="H11523" s="835">
        <f t="shared" si="440"/>
        <v>31</v>
      </c>
    </row>
    <row r="11524" spans="2:8">
      <c r="B11524" s="834" t="str">
        <f t="shared" si="439"/>
        <v>|||</v>
      </c>
      <c r="H11524" s="835">
        <f t="shared" si="440"/>
        <v>31</v>
      </c>
    </row>
    <row r="11525" spans="2:8">
      <c r="B11525" s="834" t="str">
        <f t="shared" si="439"/>
        <v>|||</v>
      </c>
      <c r="H11525" s="835">
        <f t="shared" si="440"/>
        <v>31</v>
      </c>
    </row>
    <row r="11526" spans="2:8">
      <c r="B11526" s="834" t="str">
        <f t="shared" si="439"/>
        <v>|||</v>
      </c>
      <c r="H11526" s="835">
        <f t="shared" si="440"/>
        <v>31</v>
      </c>
    </row>
    <row r="11527" spans="2:8">
      <c r="B11527" s="834" t="str">
        <f t="shared" si="439"/>
        <v>|||</v>
      </c>
      <c r="H11527" s="835">
        <f t="shared" si="440"/>
        <v>31</v>
      </c>
    </row>
    <row r="11528" spans="2:8">
      <c r="B11528" s="834" t="str">
        <f t="shared" si="439"/>
        <v>|||</v>
      </c>
      <c r="H11528" s="835">
        <f t="shared" si="440"/>
        <v>31</v>
      </c>
    </row>
    <row r="11529" spans="2:8">
      <c r="B11529" s="834" t="str">
        <f t="shared" si="439"/>
        <v>|||</v>
      </c>
      <c r="H11529" s="835">
        <f t="shared" si="440"/>
        <v>31</v>
      </c>
    </row>
    <row r="11530" spans="2:8">
      <c r="B11530" s="834" t="str">
        <f t="shared" si="439"/>
        <v>|||</v>
      </c>
      <c r="H11530" s="835">
        <f t="shared" si="440"/>
        <v>31</v>
      </c>
    </row>
    <row r="11531" spans="2:8">
      <c r="B11531" s="834" t="str">
        <f t="shared" si="439"/>
        <v>|||</v>
      </c>
      <c r="H11531" s="835">
        <f t="shared" si="440"/>
        <v>31</v>
      </c>
    </row>
    <row r="11532" spans="2:8">
      <c r="B11532" s="834" t="str">
        <f t="shared" si="439"/>
        <v>|||</v>
      </c>
      <c r="H11532" s="835">
        <f t="shared" si="440"/>
        <v>31</v>
      </c>
    </row>
    <row r="11533" spans="2:8">
      <c r="B11533" s="834" t="str">
        <f t="shared" si="439"/>
        <v>|||</v>
      </c>
      <c r="H11533" s="835">
        <f t="shared" si="440"/>
        <v>31</v>
      </c>
    </row>
    <row r="11534" spans="2:8">
      <c r="B11534" s="834" t="str">
        <f t="shared" si="439"/>
        <v>|||</v>
      </c>
      <c r="H11534" s="835">
        <f t="shared" si="440"/>
        <v>31</v>
      </c>
    </row>
    <row r="11535" spans="2:8">
      <c r="B11535" s="834" t="str">
        <f t="shared" si="439"/>
        <v>|||</v>
      </c>
      <c r="H11535" s="835">
        <f t="shared" si="440"/>
        <v>31</v>
      </c>
    </row>
    <row r="11536" spans="2:8">
      <c r="B11536" s="834" t="str">
        <f t="shared" si="439"/>
        <v>|||</v>
      </c>
      <c r="H11536" s="835">
        <f t="shared" si="440"/>
        <v>31</v>
      </c>
    </row>
    <row r="11537" spans="2:8">
      <c r="B11537" s="834" t="str">
        <f t="shared" ref="B11537:B11600" si="441">C11537&amp;"|"&amp;D11537&amp;"|"&amp;E11537&amp;"|"&amp;F11537</f>
        <v>|||</v>
      </c>
      <c r="H11537" s="835">
        <f t="shared" ref="H11537:H11600" si="442">EOMONTH(L11537,0)</f>
        <v>31</v>
      </c>
    </row>
    <row r="11538" spans="2:8">
      <c r="B11538" s="834" t="str">
        <f t="shared" si="441"/>
        <v>|||</v>
      </c>
      <c r="H11538" s="835">
        <f t="shared" si="442"/>
        <v>31</v>
      </c>
    </row>
    <row r="11539" spans="2:8">
      <c r="B11539" s="834" t="str">
        <f t="shared" si="441"/>
        <v>|||</v>
      </c>
      <c r="H11539" s="835">
        <f t="shared" si="442"/>
        <v>31</v>
      </c>
    </row>
    <row r="11540" spans="2:8">
      <c r="B11540" s="834" t="str">
        <f t="shared" si="441"/>
        <v>|||</v>
      </c>
      <c r="H11540" s="835">
        <f t="shared" si="442"/>
        <v>31</v>
      </c>
    </row>
    <row r="11541" spans="2:8">
      <c r="B11541" s="834" t="str">
        <f t="shared" si="441"/>
        <v>|||</v>
      </c>
      <c r="H11541" s="835">
        <f t="shared" si="442"/>
        <v>31</v>
      </c>
    </row>
    <row r="11542" spans="2:8">
      <c r="B11542" s="834" t="str">
        <f t="shared" si="441"/>
        <v>|||</v>
      </c>
      <c r="H11542" s="835">
        <f t="shared" si="442"/>
        <v>31</v>
      </c>
    </row>
    <row r="11543" spans="2:8">
      <c r="B11543" s="834" t="str">
        <f t="shared" si="441"/>
        <v>|||</v>
      </c>
      <c r="H11543" s="835">
        <f t="shared" si="442"/>
        <v>31</v>
      </c>
    </row>
    <row r="11544" spans="2:8">
      <c r="B11544" s="834" t="str">
        <f t="shared" si="441"/>
        <v>|||</v>
      </c>
      <c r="H11544" s="835">
        <f t="shared" si="442"/>
        <v>31</v>
      </c>
    </row>
    <row r="11545" spans="2:8">
      <c r="B11545" s="834" t="str">
        <f t="shared" si="441"/>
        <v>|||</v>
      </c>
      <c r="H11545" s="835">
        <f t="shared" si="442"/>
        <v>31</v>
      </c>
    </row>
    <row r="11546" spans="2:8">
      <c r="B11546" s="834" t="str">
        <f t="shared" si="441"/>
        <v>|||</v>
      </c>
      <c r="H11546" s="835">
        <f t="shared" si="442"/>
        <v>31</v>
      </c>
    </row>
    <row r="11547" spans="2:8">
      <c r="B11547" s="834" t="str">
        <f t="shared" si="441"/>
        <v>|||</v>
      </c>
      <c r="H11547" s="835">
        <f t="shared" si="442"/>
        <v>31</v>
      </c>
    </row>
    <row r="11548" spans="2:8">
      <c r="B11548" s="834" t="str">
        <f t="shared" si="441"/>
        <v>|||</v>
      </c>
      <c r="H11548" s="835">
        <f t="shared" si="442"/>
        <v>31</v>
      </c>
    </row>
    <row r="11549" spans="2:8">
      <c r="B11549" s="834" t="str">
        <f t="shared" si="441"/>
        <v>|||</v>
      </c>
      <c r="H11549" s="835">
        <f t="shared" si="442"/>
        <v>31</v>
      </c>
    </row>
    <row r="11550" spans="2:8">
      <c r="B11550" s="834" t="str">
        <f t="shared" si="441"/>
        <v>|||</v>
      </c>
      <c r="H11550" s="835">
        <f t="shared" si="442"/>
        <v>31</v>
      </c>
    </row>
    <row r="11551" spans="2:8">
      <c r="B11551" s="834" t="str">
        <f t="shared" si="441"/>
        <v>|||</v>
      </c>
      <c r="H11551" s="835">
        <f t="shared" si="442"/>
        <v>31</v>
      </c>
    </row>
    <row r="11552" spans="2:8">
      <c r="B11552" s="834" t="str">
        <f t="shared" si="441"/>
        <v>|||</v>
      </c>
      <c r="H11552" s="835">
        <f t="shared" si="442"/>
        <v>31</v>
      </c>
    </row>
    <row r="11553" spans="2:8">
      <c r="B11553" s="834" t="str">
        <f t="shared" si="441"/>
        <v>|||</v>
      </c>
      <c r="H11553" s="835">
        <f t="shared" si="442"/>
        <v>31</v>
      </c>
    </row>
    <row r="11554" spans="2:8">
      <c r="B11554" s="834" t="str">
        <f t="shared" si="441"/>
        <v>|||</v>
      </c>
      <c r="H11554" s="835">
        <f t="shared" si="442"/>
        <v>31</v>
      </c>
    </row>
    <row r="11555" spans="2:8">
      <c r="B11555" s="834" t="str">
        <f t="shared" si="441"/>
        <v>|||</v>
      </c>
      <c r="H11555" s="835">
        <f t="shared" si="442"/>
        <v>31</v>
      </c>
    </row>
    <row r="11556" spans="2:8">
      <c r="B11556" s="834" t="str">
        <f t="shared" si="441"/>
        <v>|||</v>
      </c>
      <c r="H11556" s="835">
        <f t="shared" si="442"/>
        <v>31</v>
      </c>
    </row>
    <row r="11557" spans="2:8">
      <c r="B11557" s="834" t="str">
        <f t="shared" si="441"/>
        <v>|||</v>
      </c>
      <c r="H11557" s="835">
        <f t="shared" si="442"/>
        <v>31</v>
      </c>
    </row>
    <row r="11558" spans="2:8">
      <c r="B11558" s="834" t="str">
        <f t="shared" si="441"/>
        <v>|||</v>
      </c>
      <c r="H11558" s="835">
        <f t="shared" si="442"/>
        <v>31</v>
      </c>
    </row>
    <row r="11559" spans="2:8">
      <c r="B11559" s="834" t="str">
        <f t="shared" si="441"/>
        <v>|||</v>
      </c>
      <c r="H11559" s="835">
        <f t="shared" si="442"/>
        <v>31</v>
      </c>
    </row>
    <row r="11560" spans="2:8">
      <c r="B11560" s="834" t="str">
        <f t="shared" si="441"/>
        <v>|||</v>
      </c>
      <c r="H11560" s="835">
        <f t="shared" si="442"/>
        <v>31</v>
      </c>
    </row>
    <row r="11561" spans="2:8">
      <c r="B11561" s="834" t="str">
        <f t="shared" si="441"/>
        <v>|||</v>
      </c>
      <c r="H11561" s="835">
        <f t="shared" si="442"/>
        <v>31</v>
      </c>
    </row>
    <row r="11562" spans="2:8">
      <c r="B11562" s="834" t="str">
        <f t="shared" si="441"/>
        <v>|||</v>
      </c>
      <c r="H11562" s="835">
        <f t="shared" si="442"/>
        <v>31</v>
      </c>
    </row>
    <row r="11563" spans="2:8">
      <c r="B11563" s="834" t="str">
        <f t="shared" si="441"/>
        <v>|||</v>
      </c>
      <c r="H11563" s="835">
        <f t="shared" si="442"/>
        <v>31</v>
      </c>
    </row>
    <row r="11564" spans="2:8">
      <c r="B11564" s="834" t="str">
        <f t="shared" si="441"/>
        <v>|||</v>
      </c>
      <c r="H11564" s="835">
        <f t="shared" si="442"/>
        <v>31</v>
      </c>
    </row>
    <row r="11565" spans="2:8">
      <c r="B11565" s="834" t="str">
        <f t="shared" si="441"/>
        <v>|||</v>
      </c>
      <c r="H11565" s="835">
        <f t="shared" si="442"/>
        <v>31</v>
      </c>
    </row>
    <row r="11566" spans="2:8">
      <c r="B11566" s="834" t="str">
        <f t="shared" si="441"/>
        <v>|||</v>
      </c>
      <c r="H11566" s="835">
        <f t="shared" si="442"/>
        <v>31</v>
      </c>
    </row>
    <row r="11567" spans="2:8">
      <c r="B11567" s="834" t="str">
        <f t="shared" si="441"/>
        <v>|||</v>
      </c>
      <c r="H11567" s="835">
        <f t="shared" si="442"/>
        <v>31</v>
      </c>
    </row>
    <row r="11568" spans="2:8">
      <c r="B11568" s="834" t="str">
        <f t="shared" si="441"/>
        <v>|||</v>
      </c>
      <c r="H11568" s="835">
        <f t="shared" si="442"/>
        <v>31</v>
      </c>
    </row>
    <row r="11569" spans="2:8">
      <c r="B11569" s="834" t="str">
        <f t="shared" si="441"/>
        <v>|||</v>
      </c>
      <c r="H11569" s="835">
        <f t="shared" si="442"/>
        <v>31</v>
      </c>
    </row>
    <row r="11570" spans="2:8">
      <c r="B11570" s="834" t="str">
        <f t="shared" si="441"/>
        <v>|||</v>
      </c>
      <c r="H11570" s="835">
        <f t="shared" si="442"/>
        <v>31</v>
      </c>
    </row>
    <row r="11571" spans="2:8">
      <c r="B11571" s="834" t="str">
        <f t="shared" si="441"/>
        <v>|||</v>
      </c>
      <c r="H11571" s="835">
        <f t="shared" si="442"/>
        <v>31</v>
      </c>
    </row>
    <row r="11572" spans="2:8">
      <c r="B11572" s="834" t="str">
        <f t="shared" si="441"/>
        <v>|||</v>
      </c>
      <c r="H11572" s="835">
        <f t="shared" si="442"/>
        <v>31</v>
      </c>
    </row>
    <row r="11573" spans="2:8">
      <c r="B11573" s="834" t="str">
        <f t="shared" si="441"/>
        <v>|||</v>
      </c>
      <c r="H11573" s="835">
        <f t="shared" si="442"/>
        <v>31</v>
      </c>
    </row>
    <row r="11574" spans="2:8">
      <c r="B11574" s="834" t="str">
        <f t="shared" si="441"/>
        <v>|||</v>
      </c>
      <c r="H11574" s="835">
        <f t="shared" si="442"/>
        <v>31</v>
      </c>
    </row>
    <row r="11575" spans="2:8">
      <c r="B11575" s="834" t="str">
        <f t="shared" si="441"/>
        <v>|||</v>
      </c>
      <c r="H11575" s="835">
        <f t="shared" si="442"/>
        <v>31</v>
      </c>
    </row>
    <row r="11576" spans="2:8">
      <c r="B11576" s="834" t="str">
        <f t="shared" si="441"/>
        <v>|||</v>
      </c>
      <c r="H11576" s="835">
        <f t="shared" si="442"/>
        <v>31</v>
      </c>
    </row>
    <row r="11577" spans="2:8">
      <c r="B11577" s="834" t="str">
        <f t="shared" si="441"/>
        <v>|||</v>
      </c>
      <c r="H11577" s="835">
        <f t="shared" si="442"/>
        <v>31</v>
      </c>
    </row>
    <row r="11578" spans="2:8">
      <c r="B11578" s="834" t="str">
        <f t="shared" si="441"/>
        <v>|||</v>
      </c>
      <c r="H11578" s="835">
        <f t="shared" si="442"/>
        <v>31</v>
      </c>
    </row>
    <row r="11579" spans="2:8">
      <c r="B11579" s="834" t="str">
        <f t="shared" si="441"/>
        <v>|||</v>
      </c>
      <c r="H11579" s="835">
        <f t="shared" si="442"/>
        <v>31</v>
      </c>
    </row>
    <row r="11580" spans="2:8">
      <c r="B11580" s="834" t="str">
        <f t="shared" si="441"/>
        <v>|||</v>
      </c>
      <c r="H11580" s="835">
        <f t="shared" si="442"/>
        <v>31</v>
      </c>
    </row>
    <row r="11581" spans="2:8">
      <c r="B11581" s="834" t="str">
        <f t="shared" si="441"/>
        <v>|||</v>
      </c>
      <c r="H11581" s="835">
        <f t="shared" si="442"/>
        <v>31</v>
      </c>
    </row>
    <row r="11582" spans="2:8">
      <c r="B11582" s="834" t="str">
        <f t="shared" si="441"/>
        <v>|||</v>
      </c>
      <c r="H11582" s="835">
        <f t="shared" si="442"/>
        <v>31</v>
      </c>
    </row>
    <row r="11583" spans="2:8">
      <c r="B11583" s="834" t="str">
        <f t="shared" si="441"/>
        <v>|||</v>
      </c>
      <c r="H11583" s="835">
        <f t="shared" si="442"/>
        <v>31</v>
      </c>
    </row>
    <row r="11584" spans="2:8">
      <c r="B11584" s="834" t="str">
        <f t="shared" si="441"/>
        <v>|||</v>
      </c>
      <c r="H11584" s="835">
        <f t="shared" si="442"/>
        <v>31</v>
      </c>
    </row>
    <row r="11585" spans="2:8">
      <c r="B11585" s="834" t="str">
        <f t="shared" si="441"/>
        <v>|||</v>
      </c>
      <c r="H11585" s="835">
        <f t="shared" si="442"/>
        <v>31</v>
      </c>
    </row>
    <row r="11586" spans="2:8">
      <c r="B11586" s="834" t="str">
        <f t="shared" si="441"/>
        <v>|||</v>
      </c>
      <c r="H11586" s="835">
        <f t="shared" si="442"/>
        <v>31</v>
      </c>
    </row>
    <row r="11587" spans="2:8">
      <c r="B11587" s="834" t="str">
        <f t="shared" si="441"/>
        <v>|||</v>
      </c>
      <c r="H11587" s="835">
        <f t="shared" si="442"/>
        <v>31</v>
      </c>
    </row>
    <row r="11588" spans="2:8">
      <c r="B11588" s="834" t="str">
        <f t="shared" si="441"/>
        <v>|||</v>
      </c>
      <c r="H11588" s="835">
        <f t="shared" si="442"/>
        <v>31</v>
      </c>
    </row>
    <row r="11589" spans="2:8">
      <c r="B11589" s="834" t="str">
        <f t="shared" si="441"/>
        <v>|||</v>
      </c>
      <c r="H11589" s="835">
        <f t="shared" si="442"/>
        <v>31</v>
      </c>
    </row>
    <row r="11590" spans="2:8">
      <c r="B11590" s="834" t="str">
        <f t="shared" si="441"/>
        <v>|||</v>
      </c>
      <c r="H11590" s="835">
        <f t="shared" si="442"/>
        <v>31</v>
      </c>
    </row>
    <row r="11591" spans="2:8">
      <c r="B11591" s="834" t="str">
        <f t="shared" si="441"/>
        <v>|||</v>
      </c>
      <c r="H11591" s="835">
        <f t="shared" si="442"/>
        <v>31</v>
      </c>
    </row>
    <row r="11592" spans="2:8">
      <c r="B11592" s="834" t="str">
        <f t="shared" si="441"/>
        <v>|||</v>
      </c>
      <c r="H11592" s="835">
        <f t="shared" si="442"/>
        <v>31</v>
      </c>
    </row>
    <row r="11593" spans="2:8">
      <c r="B11593" s="834" t="str">
        <f t="shared" si="441"/>
        <v>|||</v>
      </c>
      <c r="H11593" s="835">
        <f t="shared" si="442"/>
        <v>31</v>
      </c>
    </row>
    <row r="11594" spans="2:8">
      <c r="B11594" s="834" t="str">
        <f t="shared" si="441"/>
        <v>|||</v>
      </c>
      <c r="H11594" s="835">
        <f t="shared" si="442"/>
        <v>31</v>
      </c>
    </row>
    <row r="11595" spans="2:8">
      <c r="B11595" s="834" t="str">
        <f t="shared" si="441"/>
        <v>|||</v>
      </c>
      <c r="H11595" s="835">
        <f t="shared" si="442"/>
        <v>31</v>
      </c>
    </row>
    <row r="11596" spans="2:8">
      <c r="B11596" s="834" t="str">
        <f t="shared" si="441"/>
        <v>|||</v>
      </c>
      <c r="H11596" s="835">
        <f t="shared" si="442"/>
        <v>31</v>
      </c>
    </row>
    <row r="11597" spans="2:8">
      <c r="B11597" s="834" t="str">
        <f t="shared" si="441"/>
        <v>|||</v>
      </c>
      <c r="H11597" s="835">
        <f t="shared" si="442"/>
        <v>31</v>
      </c>
    </row>
    <row r="11598" spans="2:8">
      <c r="B11598" s="834" t="str">
        <f t="shared" si="441"/>
        <v>|||</v>
      </c>
      <c r="H11598" s="835">
        <f t="shared" si="442"/>
        <v>31</v>
      </c>
    </row>
    <row r="11599" spans="2:8">
      <c r="B11599" s="834" t="str">
        <f t="shared" si="441"/>
        <v>|||</v>
      </c>
      <c r="H11599" s="835">
        <f t="shared" si="442"/>
        <v>31</v>
      </c>
    </row>
    <row r="11600" spans="2:8">
      <c r="B11600" s="834" t="str">
        <f t="shared" si="441"/>
        <v>|||</v>
      </c>
      <c r="H11600" s="835">
        <f t="shared" si="442"/>
        <v>31</v>
      </c>
    </row>
    <row r="11601" spans="2:8">
      <c r="B11601" s="834" t="str">
        <f t="shared" ref="B11601:B11664" si="443">C11601&amp;"|"&amp;D11601&amp;"|"&amp;E11601&amp;"|"&amp;F11601</f>
        <v>|||</v>
      </c>
      <c r="H11601" s="835">
        <f t="shared" ref="H11601:H11664" si="444">EOMONTH(L11601,0)</f>
        <v>31</v>
      </c>
    </row>
    <row r="11602" spans="2:8">
      <c r="B11602" s="834" t="str">
        <f t="shared" si="443"/>
        <v>|||</v>
      </c>
      <c r="H11602" s="835">
        <f t="shared" si="444"/>
        <v>31</v>
      </c>
    </row>
    <row r="11603" spans="2:8">
      <c r="B11603" s="834" t="str">
        <f t="shared" si="443"/>
        <v>|||</v>
      </c>
      <c r="H11603" s="835">
        <f t="shared" si="444"/>
        <v>31</v>
      </c>
    </row>
    <row r="11604" spans="2:8">
      <c r="B11604" s="834" t="str">
        <f t="shared" si="443"/>
        <v>|||</v>
      </c>
      <c r="H11604" s="835">
        <f t="shared" si="444"/>
        <v>31</v>
      </c>
    </row>
    <row r="11605" spans="2:8">
      <c r="B11605" s="834" t="str">
        <f t="shared" si="443"/>
        <v>|||</v>
      </c>
      <c r="H11605" s="835">
        <f t="shared" si="444"/>
        <v>31</v>
      </c>
    </row>
    <row r="11606" spans="2:8">
      <c r="B11606" s="834" t="str">
        <f t="shared" si="443"/>
        <v>|||</v>
      </c>
      <c r="H11606" s="835">
        <f t="shared" si="444"/>
        <v>31</v>
      </c>
    </row>
    <row r="11607" spans="2:8">
      <c r="B11607" s="834" t="str">
        <f t="shared" si="443"/>
        <v>|||</v>
      </c>
      <c r="H11607" s="835">
        <f t="shared" si="444"/>
        <v>31</v>
      </c>
    </row>
    <row r="11608" spans="2:8">
      <c r="B11608" s="834" t="str">
        <f t="shared" si="443"/>
        <v>|||</v>
      </c>
      <c r="H11608" s="835">
        <f t="shared" si="444"/>
        <v>31</v>
      </c>
    </row>
    <row r="11609" spans="2:8">
      <c r="B11609" s="834" t="str">
        <f t="shared" si="443"/>
        <v>|||</v>
      </c>
      <c r="H11609" s="835">
        <f t="shared" si="444"/>
        <v>31</v>
      </c>
    </row>
    <row r="11610" spans="2:8">
      <c r="B11610" s="834" t="str">
        <f t="shared" si="443"/>
        <v>|||</v>
      </c>
      <c r="H11610" s="835">
        <f t="shared" si="444"/>
        <v>31</v>
      </c>
    </row>
    <row r="11611" spans="2:8">
      <c r="B11611" s="834" t="str">
        <f t="shared" si="443"/>
        <v>|||</v>
      </c>
      <c r="H11611" s="835">
        <f t="shared" si="444"/>
        <v>31</v>
      </c>
    </row>
    <row r="11612" spans="2:8">
      <c r="B11612" s="834" t="str">
        <f t="shared" si="443"/>
        <v>|||</v>
      </c>
      <c r="H11612" s="835">
        <f t="shared" si="444"/>
        <v>31</v>
      </c>
    </row>
    <row r="11613" spans="2:8">
      <c r="B11613" s="834" t="str">
        <f t="shared" si="443"/>
        <v>|||</v>
      </c>
      <c r="H11613" s="835">
        <f t="shared" si="444"/>
        <v>31</v>
      </c>
    </row>
    <row r="11614" spans="2:8">
      <c r="B11614" s="834" t="str">
        <f t="shared" si="443"/>
        <v>|||</v>
      </c>
      <c r="H11614" s="835">
        <f t="shared" si="444"/>
        <v>31</v>
      </c>
    </row>
    <row r="11615" spans="2:8">
      <c r="B11615" s="834" t="str">
        <f t="shared" si="443"/>
        <v>|||</v>
      </c>
      <c r="H11615" s="835">
        <f t="shared" si="444"/>
        <v>31</v>
      </c>
    </row>
    <row r="11616" spans="2:8">
      <c r="B11616" s="834" t="str">
        <f t="shared" si="443"/>
        <v>|||</v>
      </c>
      <c r="H11616" s="835">
        <f t="shared" si="444"/>
        <v>31</v>
      </c>
    </row>
    <row r="11617" spans="2:8">
      <c r="B11617" s="834" t="str">
        <f t="shared" si="443"/>
        <v>|||</v>
      </c>
      <c r="H11617" s="835">
        <f t="shared" si="444"/>
        <v>31</v>
      </c>
    </row>
    <row r="11618" spans="2:8">
      <c r="B11618" s="834" t="str">
        <f t="shared" si="443"/>
        <v>|||</v>
      </c>
      <c r="H11618" s="835">
        <f t="shared" si="444"/>
        <v>31</v>
      </c>
    </row>
    <row r="11619" spans="2:8">
      <c r="B11619" s="834" t="str">
        <f t="shared" si="443"/>
        <v>|||</v>
      </c>
      <c r="H11619" s="835">
        <f t="shared" si="444"/>
        <v>31</v>
      </c>
    </row>
    <row r="11620" spans="2:8">
      <c r="B11620" s="834" t="str">
        <f t="shared" si="443"/>
        <v>|||</v>
      </c>
      <c r="H11620" s="835">
        <f t="shared" si="444"/>
        <v>31</v>
      </c>
    </row>
    <row r="11621" spans="2:8">
      <c r="B11621" s="834" t="str">
        <f t="shared" si="443"/>
        <v>|||</v>
      </c>
      <c r="H11621" s="835">
        <f t="shared" si="444"/>
        <v>31</v>
      </c>
    </row>
    <row r="11622" spans="2:8">
      <c r="B11622" s="834" t="str">
        <f t="shared" si="443"/>
        <v>|||</v>
      </c>
      <c r="H11622" s="835">
        <f t="shared" si="444"/>
        <v>31</v>
      </c>
    </row>
    <row r="11623" spans="2:8">
      <c r="B11623" s="834" t="str">
        <f t="shared" si="443"/>
        <v>|||</v>
      </c>
      <c r="H11623" s="835">
        <f t="shared" si="444"/>
        <v>31</v>
      </c>
    </row>
    <row r="11624" spans="2:8">
      <c r="B11624" s="834" t="str">
        <f t="shared" si="443"/>
        <v>|||</v>
      </c>
      <c r="H11624" s="835">
        <f t="shared" si="444"/>
        <v>31</v>
      </c>
    </row>
    <row r="11625" spans="2:8">
      <c r="B11625" s="834" t="str">
        <f t="shared" si="443"/>
        <v>|||</v>
      </c>
      <c r="H11625" s="835">
        <f t="shared" si="444"/>
        <v>31</v>
      </c>
    </row>
    <row r="11626" spans="2:8">
      <c r="B11626" s="834" t="str">
        <f t="shared" si="443"/>
        <v>|||</v>
      </c>
      <c r="H11626" s="835">
        <f t="shared" si="444"/>
        <v>31</v>
      </c>
    </row>
    <row r="11627" spans="2:8">
      <c r="B11627" s="834" t="str">
        <f t="shared" si="443"/>
        <v>|||</v>
      </c>
      <c r="H11627" s="835">
        <f t="shared" si="444"/>
        <v>31</v>
      </c>
    </row>
    <row r="11628" spans="2:8">
      <c r="B11628" s="834" t="str">
        <f t="shared" si="443"/>
        <v>|||</v>
      </c>
      <c r="H11628" s="835">
        <f t="shared" si="444"/>
        <v>31</v>
      </c>
    </row>
    <row r="11629" spans="2:8">
      <c r="B11629" s="834" t="str">
        <f t="shared" si="443"/>
        <v>|||</v>
      </c>
      <c r="H11629" s="835">
        <f t="shared" si="444"/>
        <v>31</v>
      </c>
    </row>
    <row r="11630" spans="2:8">
      <c r="B11630" s="834" t="str">
        <f t="shared" si="443"/>
        <v>|||</v>
      </c>
      <c r="H11630" s="835">
        <f t="shared" si="444"/>
        <v>31</v>
      </c>
    </row>
    <row r="11631" spans="2:8">
      <c r="B11631" s="834" t="str">
        <f t="shared" si="443"/>
        <v>|||</v>
      </c>
      <c r="H11631" s="835">
        <f t="shared" si="444"/>
        <v>31</v>
      </c>
    </row>
    <row r="11632" spans="2:8">
      <c r="B11632" s="834" t="str">
        <f t="shared" si="443"/>
        <v>|||</v>
      </c>
      <c r="H11632" s="835">
        <f t="shared" si="444"/>
        <v>31</v>
      </c>
    </row>
    <row r="11633" spans="2:8">
      <c r="B11633" s="834" t="str">
        <f t="shared" si="443"/>
        <v>|||</v>
      </c>
      <c r="H11633" s="835">
        <f t="shared" si="444"/>
        <v>31</v>
      </c>
    </row>
    <row r="11634" spans="2:8">
      <c r="B11634" s="834" t="str">
        <f t="shared" si="443"/>
        <v>|||</v>
      </c>
      <c r="H11634" s="835">
        <f t="shared" si="444"/>
        <v>31</v>
      </c>
    </row>
    <row r="11635" spans="2:8">
      <c r="B11635" s="834" t="str">
        <f t="shared" si="443"/>
        <v>|||</v>
      </c>
      <c r="H11635" s="835">
        <f t="shared" si="444"/>
        <v>31</v>
      </c>
    </row>
    <row r="11636" spans="2:8">
      <c r="B11636" s="834" t="str">
        <f t="shared" si="443"/>
        <v>|||</v>
      </c>
      <c r="H11636" s="835">
        <f t="shared" si="444"/>
        <v>31</v>
      </c>
    </row>
    <row r="11637" spans="2:8">
      <c r="B11637" s="834" t="str">
        <f t="shared" si="443"/>
        <v>|||</v>
      </c>
      <c r="H11637" s="835">
        <f t="shared" si="444"/>
        <v>31</v>
      </c>
    </row>
    <row r="11638" spans="2:8">
      <c r="B11638" s="834" t="str">
        <f t="shared" si="443"/>
        <v>|||</v>
      </c>
      <c r="H11638" s="835">
        <f t="shared" si="444"/>
        <v>31</v>
      </c>
    </row>
    <row r="11639" spans="2:8">
      <c r="B11639" s="834" t="str">
        <f t="shared" si="443"/>
        <v>|||</v>
      </c>
      <c r="H11639" s="835">
        <f t="shared" si="444"/>
        <v>31</v>
      </c>
    </row>
    <row r="11640" spans="2:8">
      <c r="B11640" s="834" t="str">
        <f t="shared" si="443"/>
        <v>|||</v>
      </c>
      <c r="H11640" s="835">
        <f t="shared" si="444"/>
        <v>31</v>
      </c>
    </row>
    <row r="11641" spans="2:8">
      <c r="B11641" s="834" t="str">
        <f t="shared" si="443"/>
        <v>|||</v>
      </c>
      <c r="H11641" s="835">
        <f t="shared" si="444"/>
        <v>31</v>
      </c>
    </row>
    <row r="11642" spans="2:8">
      <c r="B11642" s="834" t="str">
        <f t="shared" si="443"/>
        <v>|||</v>
      </c>
      <c r="H11642" s="835">
        <f t="shared" si="444"/>
        <v>31</v>
      </c>
    </row>
    <row r="11643" spans="2:8">
      <c r="B11643" s="834" t="str">
        <f t="shared" si="443"/>
        <v>|||</v>
      </c>
      <c r="H11643" s="835">
        <f t="shared" si="444"/>
        <v>31</v>
      </c>
    </row>
    <row r="11644" spans="2:8">
      <c r="B11644" s="834" t="str">
        <f t="shared" si="443"/>
        <v>|||</v>
      </c>
      <c r="H11644" s="835">
        <f t="shared" si="444"/>
        <v>31</v>
      </c>
    </row>
    <row r="11645" spans="2:8">
      <c r="B11645" s="834" t="str">
        <f t="shared" si="443"/>
        <v>|||</v>
      </c>
      <c r="H11645" s="835">
        <f t="shared" si="444"/>
        <v>31</v>
      </c>
    </row>
    <row r="11646" spans="2:8">
      <c r="B11646" s="834" t="str">
        <f t="shared" si="443"/>
        <v>|||</v>
      </c>
      <c r="H11646" s="835">
        <f t="shared" si="444"/>
        <v>31</v>
      </c>
    </row>
    <row r="11647" spans="2:8">
      <c r="B11647" s="834" t="str">
        <f t="shared" si="443"/>
        <v>|||</v>
      </c>
      <c r="H11647" s="835">
        <f t="shared" si="444"/>
        <v>31</v>
      </c>
    </row>
    <row r="11648" spans="2:8">
      <c r="B11648" s="834" t="str">
        <f t="shared" si="443"/>
        <v>|||</v>
      </c>
      <c r="H11648" s="835">
        <f t="shared" si="444"/>
        <v>31</v>
      </c>
    </row>
    <row r="11649" spans="2:8">
      <c r="B11649" s="834" t="str">
        <f t="shared" si="443"/>
        <v>|||</v>
      </c>
      <c r="H11649" s="835">
        <f t="shared" si="444"/>
        <v>31</v>
      </c>
    </row>
    <row r="11650" spans="2:8">
      <c r="B11650" s="834" t="str">
        <f t="shared" si="443"/>
        <v>|||</v>
      </c>
      <c r="H11650" s="835">
        <f t="shared" si="444"/>
        <v>31</v>
      </c>
    </row>
    <row r="11651" spans="2:8">
      <c r="B11651" s="834" t="str">
        <f t="shared" si="443"/>
        <v>|||</v>
      </c>
      <c r="H11651" s="835">
        <f t="shared" si="444"/>
        <v>31</v>
      </c>
    </row>
    <row r="11652" spans="2:8">
      <c r="B11652" s="834" t="str">
        <f t="shared" si="443"/>
        <v>|||</v>
      </c>
      <c r="H11652" s="835">
        <f t="shared" si="444"/>
        <v>31</v>
      </c>
    </row>
    <row r="11653" spans="2:8">
      <c r="B11653" s="834" t="str">
        <f t="shared" si="443"/>
        <v>|||</v>
      </c>
      <c r="H11653" s="835">
        <f t="shared" si="444"/>
        <v>31</v>
      </c>
    </row>
    <row r="11654" spans="2:8">
      <c r="B11654" s="834" t="str">
        <f t="shared" si="443"/>
        <v>|||</v>
      </c>
      <c r="H11654" s="835">
        <f t="shared" si="444"/>
        <v>31</v>
      </c>
    </row>
    <row r="11655" spans="2:8">
      <c r="B11655" s="834" t="str">
        <f t="shared" si="443"/>
        <v>|||</v>
      </c>
      <c r="H11655" s="835">
        <f t="shared" si="444"/>
        <v>31</v>
      </c>
    </row>
    <row r="11656" spans="2:8">
      <c r="B11656" s="834" t="str">
        <f t="shared" si="443"/>
        <v>|||</v>
      </c>
      <c r="H11656" s="835">
        <f t="shared" si="444"/>
        <v>31</v>
      </c>
    </row>
    <row r="11657" spans="2:8">
      <c r="B11657" s="834" t="str">
        <f t="shared" si="443"/>
        <v>|||</v>
      </c>
      <c r="H11657" s="835">
        <f t="shared" si="444"/>
        <v>31</v>
      </c>
    </row>
    <row r="11658" spans="2:8">
      <c r="B11658" s="834" t="str">
        <f t="shared" si="443"/>
        <v>|||</v>
      </c>
      <c r="H11658" s="835">
        <f t="shared" si="444"/>
        <v>31</v>
      </c>
    </row>
    <row r="11659" spans="2:8">
      <c r="B11659" s="834" t="str">
        <f t="shared" si="443"/>
        <v>|||</v>
      </c>
      <c r="H11659" s="835">
        <f t="shared" si="444"/>
        <v>31</v>
      </c>
    </row>
    <row r="11660" spans="2:8">
      <c r="B11660" s="834" t="str">
        <f t="shared" si="443"/>
        <v>|||</v>
      </c>
      <c r="H11660" s="835">
        <f t="shared" si="444"/>
        <v>31</v>
      </c>
    </row>
    <row r="11661" spans="2:8">
      <c r="B11661" s="834" t="str">
        <f t="shared" si="443"/>
        <v>|||</v>
      </c>
      <c r="H11661" s="835">
        <f t="shared" si="444"/>
        <v>31</v>
      </c>
    </row>
    <row r="11662" spans="2:8">
      <c r="B11662" s="834" t="str">
        <f t="shared" si="443"/>
        <v>|||</v>
      </c>
      <c r="H11662" s="835">
        <f t="shared" si="444"/>
        <v>31</v>
      </c>
    </row>
    <row r="11663" spans="2:8">
      <c r="B11663" s="834" t="str">
        <f t="shared" si="443"/>
        <v>|||</v>
      </c>
      <c r="H11663" s="835">
        <f t="shared" si="444"/>
        <v>31</v>
      </c>
    </row>
    <row r="11664" spans="2:8">
      <c r="B11664" s="834" t="str">
        <f t="shared" si="443"/>
        <v>|||</v>
      </c>
      <c r="H11664" s="835">
        <f t="shared" si="444"/>
        <v>31</v>
      </c>
    </row>
    <row r="11665" spans="2:8">
      <c r="B11665" s="834" t="str">
        <f t="shared" ref="B11665:B11728" si="445">C11665&amp;"|"&amp;D11665&amp;"|"&amp;E11665&amp;"|"&amp;F11665</f>
        <v>|||</v>
      </c>
      <c r="H11665" s="835">
        <f t="shared" ref="H11665:H11728" si="446">EOMONTH(L11665,0)</f>
        <v>31</v>
      </c>
    </row>
    <row r="11666" spans="2:8">
      <c r="B11666" s="834" t="str">
        <f t="shared" si="445"/>
        <v>|||</v>
      </c>
      <c r="H11666" s="835">
        <f t="shared" si="446"/>
        <v>31</v>
      </c>
    </row>
    <row r="11667" spans="2:8">
      <c r="B11667" s="834" t="str">
        <f t="shared" si="445"/>
        <v>|||</v>
      </c>
      <c r="H11667" s="835">
        <f t="shared" si="446"/>
        <v>31</v>
      </c>
    </row>
    <row r="11668" spans="2:8">
      <c r="B11668" s="834" t="str">
        <f t="shared" si="445"/>
        <v>|||</v>
      </c>
      <c r="H11668" s="835">
        <f t="shared" si="446"/>
        <v>31</v>
      </c>
    </row>
    <row r="11669" spans="2:8">
      <c r="B11669" s="834" t="str">
        <f t="shared" si="445"/>
        <v>|||</v>
      </c>
      <c r="H11669" s="835">
        <f t="shared" si="446"/>
        <v>31</v>
      </c>
    </row>
    <row r="11670" spans="2:8">
      <c r="B11670" s="834" t="str">
        <f t="shared" si="445"/>
        <v>|||</v>
      </c>
      <c r="H11670" s="835">
        <f t="shared" si="446"/>
        <v>31</v>
      </c>
    </row>
    <row r="11671" spans="2:8">
      <c r="B11671" s="834" t="str">
        <f t="shared" si="445"/>
        <v>|||</v>
      </c>
      <c r="H11671" s="835">
        <f t="shared" si="446"/>
        <v>31</v>
      </c>
    </row>
    <row r="11672" spans="2:8">
      <c r="B11672" s="834" t="str">
        <f t="shared" si="445"/>
        <v>|||</v>
      </c>
      <c r="H11672" s="835">
        <f t="shared" si="446"/>
        <v>31</v>
      </c>
    </row>
    <row r="11673" spans="2:8">
      <c r="B11673" s="834" t="str">
        <f t="shared" si="445"/>
        <v>|||</v>
      </c>
      <c r="H11673" s="835">
        <f t="shared" si="446"/>
        <v>31</v>
      </c>
    </row>
    <row r="11674" spans="2:8">
      <c r="B11674" s="834" t="str">
        <f t="shared" si="445"/>
        <v>|||</v>
      </c>
      <c r="H11674" s="835">
        <f t="shared" si="446"/>
        <v>31</v>
      </c>
    </row>
    <row r="11675" spans="2:8">
      <c r="B11675" s="834" t="str">
        <f t="shared" si="445"/>
        <v>|||</v>
      </c>
      <c r="H11675" s="835">
        <f t="shared" si="446"/>
        <v>31</v>
      </c>
    </row>
    <row r="11676" spans="2:8">
      <c r="B11676" s="834" t="str">
        <f t="shared" si="445"/>
        <v>|||</v>
      </c>
      <c r="H11676" s="835">
        <f t="shared" si="446"/>
        <v>31</v>
      </c>
    </row>
    <row r="11677" spans="2:8">
      <c r="B11677" s="834" t="str">
        <f t="shared" si="445"/>
        <v>|||</v>
      </c>
      <c r="H11677" s="835">
        <f t="shared" si="446"/>
        <v>31</v>
      </c>
    </row>
    <row r="11678" spans="2:8">
      <c r="B11678" s="834" t="str">
        <f t="shared" si="445"/>
        <v>|||</v>
      </c>
      <c r="H11678" s="835">
        <f t="shared" si="446"/>
        <v>31</v>
      </c>
    </row>
    <row r="11679" spans="2:8">
      <c r="B11679" s="834" t="str">
        <f t="shared" si="445"/>
        <v>|||</v>
      </c>
      <c r="H11679" s="835">
        <f t="shared" si="446"/>
        <v>31</v>
      </c>
    </row>
    <row r="11680" spans="2:8">
      <c r="B11680" s="834" t="str">
        <f t="shared" si="445"/>
        <v>|||</v>
      </c>
      <c r="H11680" s="835">
        <f t="shared" si="446"/>
        <v>31</v>
      </c>
    </row>
    <row r="11681" spans="2:8">
      <c r="B11681" s="834" t="str">
        <f t="shared" si="445"/>
        <v>|||</v>
      </c>
      <c r="H11681" s="835">
        <f t="shared" si="446"/>
        <v>31</v>
      </c>
    </row>
    <row r="11682" spans="2:8">
      <c r="B11682" s="834" t="str">
        <f t="shared" si="445"/>
        <v>|||</v>
      </c>
      <c r="H11682" s="835">
        <f t="shared" si="446"/>
        <v>31</v>
      </c>
    </row>
    <row r="11683" spans="2:8">
      <c r="B11683" s="834" t="str">
        <f t="shared" si="445"/>
        <v>|||</v>
      </c>
      <c r="H11683" s="835">
        <f t="shared" si="446"/>
        <v>31</v>
      </c>
    </row>
    <row r="11684" spans="2:8">
      <c r="B11684" s="834" t="str">
        <f t="shared" si="445"/>
        <v>|||</v>
      </c>
      <c r="H11684" s="835">
        <f t="shared" si="446"/>
        <v>31</v>
      </c>
    </row>
    <row r="11685" spans="2:8">
      <c r="B11685" s="834" t="str">
        <f t="shared" si="445"/>
        <v>|||</v>
      </c>
      <c r="H11685" s="835">
        <f t="shared" si="446"/>
        <v>31</v>
      </c>
    </row>
    <row r="11686" spans="2:8">
      <c r="B11686" s="834" t="str">
        <f t="shared" si="445"/>
        <v>|||</v>
      </c>
      <c r="H11686" s="835">
        <f t="shared" si="446"/>
        <v>31</v>
      </c>
    </row>
    <row r="11687" spans="2:8">
      <c r="B11687" s="834" t="str">
        <f t="shared" si="445"/>
        <v>|||</v>
      </c>
      <c r="H11687" s="835">
        <f t="shared" si="446"/>
        <v>31</v>
      </c>
    </row>
    <row r="11688" spans="2:8">
      <c r="B11688" s="834" t="str">
        <f t="shared" si="445"/>
        <v>|||</v>
      </c>
      <c r="H11688" s="835">
        <f t="shared" si="446"/>
        <v>31</v>
      </c>
    </row>
    <row r="11689" spans="2:8">
      <c r="B11689" s="834" t="str">
        <f t="shared" si="445"/>
        <v>|||</v>
      </c>
      <c r="H11689" s="835">
        <f t="shared" si="446"/>
        <v>31</v>
      </c>
    </row>
    <row r="11690" spans="2:8">
      <c r="B11690" s="834" t="str">
        <f t="shared" si="445"/>
        <v>|||</v>
      </c>
      <c r="H11690" s="835">
        <f t="shared" si="446"/>
        <v>31</v>
      </c>
    </row>
    <row r="11691" spans="2:8">
      <c r="B11691" s="834" t="str">
        <f t="shared" si="445"/>
        <v>|||</v>
      </c>
      <c r="H11691" s="835">
        <f t="shared" si="446"/>
        <v>31</v>
      </c>
    </row>
    <row r="11692" spans="2:8">
      <c r="B11692" s="834" t="str">
        <f t="shared" si="445"/>
        <v>|||</v>
      </c>
      <c r="H11692" s="835">
        <f t="shared" si="446"/>
        <v>31</v>
      </c>
    </row>
    <row r="11693" spans="2:8">
      <c r="B11693" s="834" t="str">
        <f t="shared" si="445"/>
        <v>|||</v>
      </c>
      <c r="H11693" s="835">
        <f t="shared" si="446"/>
        <v>31</v>
      </c>
    </row>
    <row r="11694" spans="2:8">
      <c r="B11694" s="834" t="str">
        <f t="shared" si="445"/>
        <v>|||</v>
      </c>
      <c r="H11694" s="835">
        <f t="shared" si="446"/>
        <v>31</v>
      </c>
    </row>
    <row r="11695" spans="2:8">
      <c r="B11695" s="834" t="str">
        <f t="shared" si="445"/>
        <v>|||</v>
      </c>
      <c r="H11695" s="835">
        <f t="shared" si="446"/>
        <v>31</v>
      </c>
    </row>
    <row r="11696" spans="2:8">
      <c r="B11696" s="834" t="str">
        <f t="shared" si="445"/>
        <v>|||</v>
      </c>
      <c r="H11696" s="835">
        <f t="shared" si="446"/>
        <v>31</v>
      </c>
    </row>
    <row r="11697" spans="2:8">
      <c r="B11697" s="834" t="str">
        <f t="shared" si="445"/>
        <v>|||</v>
      </c>
      <c r="H11697" s="835">
        <f t="shared" si="446"/>
        <v>31</v>
      </c>
    </row>
    <row r="11698" spans="2:8">
      <c r="B11698" s="834" t="str">
        <f t="shared" si="445"/>
        <v>|||</v>
      </c>
      <c r="H11698" s="835">
        <f t="shared" si="446"/>
        <v>31</v>
      </c>
    </row>
    <row r="11699" spans="2:8">
      <c r="B11699" s="834" t="str">
        <f t="shared" si="445"/>
        <v>|||</v>
      </c>
      <c r="H11699" s="835">
        <f t="shared" si="446"/>
        <v>31</v>
      </c>
    </row>
    <row r="11700" spans="2:8">
      <c r="B11700" s="834" t="str">
        <f t="shared" si="445"/>
        <v>|||</v>
      </c>
      <c r="H11700" s="835">
        <f t="shared" si="446"/>
        <v>31</v>
      </c>
    </row>
    <row r="11701" spans="2:8">
      <c r="B11701" s="834" t="str">
        <f t="shared" si="445"/>
        <v>|||</v>
      </c>
      <c r="H11701" s="835">
        <f t="shared" si="446"/>
        <v>31</v>
      </c>
    </row>
    <row r="11702" spans="2:8">
      <c r="B11702" s="834" t="str">
        <f t="shared" si="445"/>
        <v>|||</v>
      </c>
      <c r="H11702" s="835">
        <f t="shared" si="446"/>
        <v>31</v>
      </c>
    </row>
    <row r="11703" spans="2:8">
      <c r="B11703" s="834" t="str">
        <f t="shared" si="445"/>
        <v>|||</v>
      </c>
      <c r="H11703" s="835">
        <f t="shared" si="446"/>
        <v>31</v>
      </c>
    </row>
    <row r="11704" spans="2:8">
      <c r="B11704" s="834" t="str">
        <f t="shared" si="445"/>
        <v>|||</v>
      </c>
      <c r="H11704" s="835">
        <f t="shared" si="446"/>
        <v>31</v>
      </c>
    </row>
    <row r="11705" spans="2:8">
      <c r="B11705" s="834" t="str">
        <f t="shared" si="445"/>
        <v>|||</v>
      </c>
      <c r="H11705" s="835">
        <f t="shared" si="446"/>
        <v>31</v>
      </c>
    </row>
    <row r="11706" spans="2:8">
      <c r="B11706" s="834" t="str">
        <f t="shared" si="445"/>
        <v>|||</v>
      </c>
      <c r="H11706" s="835">
        <f t="shared" si="446"/>
        <v>31</v>
      </c>
    </row>
    <row r="11707" spans="2:8">
      <c r="B11707" s="834" t="str">
        <f t="shared" si="445"/>
        <v>|||</v>
      </c>
      <c r="H11707" s="835">
        <f t="shared" si="446"/>
        <v>31</v>
      </c>
    </row>
    <row r="11708" spans="2:8">
      <c r="B11708" s="834" t="str">
        <f t="shared" si="445"/>
        <v>|||</v>
      </c>
      <c r="H11708" s="835">
        <f t="shared" si="446"/>
        <v>31</v>
      </c>
    </row>
    <row r="11709" spans="2:8">
      <c r="B11709" s="834" t="str">
        <f t="shared" si="445"/>
        <v>|||</v>
      </c>
      <c r="H11709" s="835">
        <f t="shared" si="446"/>
        <v>31</v>
      </c>
    </row>
    <row r="11710" spans="2:8">
      <c r="B11710" s="834" t="str">
        <f t="shared" si="445"/>
        <v>|||</v>
      </c>
      <c r="H11710" s="835">
        <f t="shared" si="446"/>
        <v>31</v>
      </c>
    </row>
    <row r="11711" spans="2:8">
      <c r="B11711" s="834" t="str">
        <f t="shared" si="445"/>
        <v>|||</v>
      </c>
      <c r="H11711" s="835">
        <f t="shared" si="446"/>
        <v>31</v>
      </c>
    </row>
    <row r="11712" spans="2:8">
      <c r="B11712" s="834" t="str">
        <f t="shared" si="445"/>
        <v>|||</v>
      </c>
      <c r="H11712" s="835">
        <f t="shared" si="446"/>
        <v>31</v>
      </c>
    </row>
    <row r="11713" spans="2:8">
      <c r="B11713" s="834" t="str">
        <f t="shared" si="445"/>
        <v>|||</v>
      </c>
      <c r="H11713" s="835">
        <f t="shared" si="446"/>
        <v>31</v>
      </c>
    </row>
    <row r="11714" spans="2:8">
      <c r="B11714" s="834" t="str">
        <f t="shared" si="445"/>
        <v>|||</v>
      </c>
      <c r="H11714" s="835">
        <f t="shared" si="446"/>
        <v>31</v>
      </c>
    </row>
    <row r="11715" spans="2:8">
      <c r="B11715" s="834" t="str">
        <f t="shared" si="445"/>
        <v>|||</v>
      </c>
      <c r="H11715" s="835">
        <f t="shared" si="446"/>
        <v>31</v>
      </c>
    </row>
    <row r="11716" spans="2:8">
      <c r="B11716" s="834" t="str">
        <f t="shared" si="445"/>
        <v>|||</v>
      </c>
      <c r="H11716" s="835">
        <f t="shared" si="446"/>
        <v>31</v>
      </c>
    </row>
    <row r="11717" spans="2:8">
      <c r="B11717" s="834" t="str">
        <f t="shared" si="445"/>
        <v>|||</v>
      </c>
      <c r="H11717" s="835">
        <f t="shared" si="446"/>
        <v>31</v>
      </c>
    </row>
    <row r="11718" spans="2:8">
      <c r="B11718" s="834" t="str">
        <f t="shared" si="445"/>
        <v>|||</v>
      </c>
      <c r="H11718" s="835">
        <f t="shared" si="446"/>
        <v>31</v>
      </c>
    </row>
    <row r="11719" spans="2:8">
      <c r="B11719" s="834" t="str">
        <f t="shared" si="445"/>
        <v>|||</v>
      </c>
      <c r="H11719" s="835">
        <f t="shared" si="446"/>
        <v>31</v>
      </c>
    </row>
    <row r="11720" spans="2:8">
      <c r="B11720" s="834" t="str">
        <f t="shared" si="445"/>
        <v>|||</v>
      </c>
      <c r="H11720" s="835">
        <f t="shared" si="446"/>
        <v>31</v>
      </c>
    </row>
    <row r="11721" spans="2:8">
      <c r="B11721" s="834" t="str">
        <f t="shared" si="445"/>
        <v>|||</v>
      </c>
      <c r="H11721" s="835">
        <f t="shared" si="446"/>
        <v>31</v>
      </c>
    </row>
    <row r="11722" spans="2:8">
      <c r="B11722" s="834" t="str">
        <f t="shared" si="445"/>
        <v>|||</v>
      </c>
      <c r="H11722" s="835">
        <f t="shared" si="446"/>
        <v>31</v>
      </c>
    </row>
    <row r="11723" spans="2:8">
      <c r="B11723" s="834" t="str">
        <f t="shared" si="445"/>
        <v>|||</v>
      </c>
      <c r="H11723" s="835">
        <f t="shared" si="446"/>
        <v>31</v>
      </c>
    </row>
    <row r="11724" spans="2:8">
      <c r="B11724" s="834" t="str">
        <f t="shared" si="445"/>
        <v>|||</v>
      </c>
      <c r="H11724" s="835">
        <f t="shared" si="446"/>
        <v>31</v>
      </c>
    </row>
    <row r="11725" spans="2:8">
      <c r="B11725" s="834" t="str">
        <f t="shared" si="445"/>
        <v>|||</v>
      </c>
      <c r="H11725" s="835">
        <f t="shared" si="446"/>
        <v>31</v>
      </c>
    </row>
    <row r="11726" spans="2:8">
      <c r="B11726" s="834" t="str">
        <f t="shared" si="445"/>
        <v>|||</v>
      </c>
      <c r="H11726" s="835">
        <f t="shared" si="446"/>
        <v>31</v>
      </c>
    </row>
    <row r="11727" spans="2:8">
      <c r="B11727" s="834" t="str">
        <f t="shared" si="445"/>
        <v>|||</v>
      </c>
      <c r="H11727" s="835">
        <f t="shared" si="446"/>
        <v>31</v>
      </c>
    </row>
    <row r="11728" spans="2:8">
      <c r="B11728" s="834" t="str">
        <f t="shared" si="445"/>
        <v>|||</v>
      </c>
      <c r="H11728" s="835">
        <f t="shared" si="446"/>
        <v>31</v>
      </c>
    </row>
    <row r="11729" spans="2:8">
      <c r="B11729" s="834" t="str">
        <f t="shared" ref="B11729:B11792" si="447">C11729&amp;"|"&amp;D11729&amp;"|"&amp;E11729&amp;"|"&amp;F11729</f>
        <v>|||</v>
      </c>
      <c r="H11729" s="835">
        <f t="shared" ref="H11729:H11792" si="448">EOMONTH(L11729,0)</f>
        <v>31</v>
      </c>
    </row>
    <row r="11730" spans="2:8">
      <c r="B11730" s="834" t="str">
        <f t="shared" si="447"/>
        <v>|||</v>
      </c>
      <c r="H11730" s="835">
        <f t="shared" si="448"/>
        <v>31</v>
      </c>
    </row>
    <row r="11731" spans="2:8">
      <c r="B11731" s="834" t="str">
        <f t="shared" si="447"/>
        <v>|||</v>
      </c>
      <c r="H11731" s="835">
        <f t="shared" si="448"/>
        <v>31</v>
      </c>
    </row>
    <row r="11732" spans="2:8">
      <c r="B11732" s="834" t="str">
        <f t="shared" si="447"/>
        <v>|||</v>
      </c>
      <c r="H11732" s="835">
        <f t="shared" si="448"/>
        <v>31</v>
      </c>
    </row>
    <row r="11733" spans="2:8">
      <c r="B11733" s="834" t="str">
        <f t="shared" si="447"/>
        <v>|||</v>
      </c>
      <c r="H11733" s="835">
        <f t="shared" si="448"/>
        <v>31</v>
      </c>
    </row>
    <row r="11734" spans="2:8">
      <c r="B11734" s="834" t="str">
        <f t="shared" si="447"/>
        <v>|||</v>
      </c>
      <c r="H11734" s="835">
        <f t="shared" si="448"/>
        <v>31</v>
      </c>
    </row>
    <row r="11735" spans="2:8">
      <c r="B11735" s="834" t="str">
        <f t="shared" si="447"/>
        <v>|||</v>
      </c>
      <c r="H11735" s="835">
        <f t="shared" si="448"/>
        <v>31</v>
      </c>
    </row>
    <row r="11736" spans="2:8">
      <c r="B11736" s="834" t="str">
        <f t="shared" si="447"/>
        <v>|||</v>
      </c>
      <c r="H11736" s="835">
        <f t="shared" si="448"/>
        <v>31</v>
      </c>
    </row>
    <row r="11737" spans="2:8">
      <c r="B11737" s="834" t="str">
        <f t="shared" si="447"/>
        <v>|||</v>
      </c>
      <c r="H11737" s="835">
        <f t="shared" si="448"/>
        <v>31</v>
      </c>
    </row>
    <row r="11738" spans="2:8">
      <c r="B11738" s="834" t="str">
        <f t="shared" si="447"/>
        <v>|||</v>
      </c>
      <c r="H11738" s="835">
        <f t="shared" si="448"/>
        <v>31</v>
      </c>
    </row>
    <row r="11739" spans="2:8">
      <c r="B11739" s="834" t="str">
        <f t="shared" si="447"/>
        <v>|||</v>
      </c>
      <c r="H11739" s="835">
        <f t="shared" si="448"/>
        <v>31</v>
      </c>
    </row>
    <row r="11740" spans="2:8">
      <c r="B11740" s="834" t="str">
        <f t="shared" si="447"/>
        <v>|||</v>
      </c>
      <c r="H11740" s="835">
        <f t="shared" si="448"/>
        <v>31</v>
      </c>
    </row>
    <row r="11741" spans="2:8">
      <c r="B11741" s="834" t="str">
        <f t="shared" si="447"/>
        <v>|||</v>
      </c>
      <c r="H11741" s="835">
        <f t="shared" si="448"/>
        <v>31</v>
      </c>
    </row>
    <row r="11742" spans="2:8">
      <c r="B11742" s="834" t="str">
        <f t="shared" si="447"/>
        <v>|||</v>
      </c>
      <c r="H11742" s="835">
        <f t="shared" si="448"/>
        <v>31</v>
      </c>
    </row>
    <row r="11743" spans="2:8">
      <c r="B11743" s="834" t="str">
        <f t="shared" si="447"/>
        <v>|||</v>
      </c>
      <c r="H11743" s="835">
        <f t="shared" si="448"/>
        <v>31</v>
      </c>
    </row>
    <row r="11744" spans="2:8">
      <c r="B11744" s="834" t="str">
        <f t="shared" si="447"/>
        <v>|||</v>
      </c>
      <c r="H11744" s="835">
        <f t="shared" si="448"/>
        <v>31</v>
      </c>
    </row>
    <row r="11745" spans="2:8">
      <c r="B11745" s="834" t="str">
        <f t="shared" si="447"/>
        <v>|||</v>
      </c>
      <c r="H11745" s="835">
        <f t="shared" si="448"/>
        <v>31</v>
      </c>
    </row>
    <row r="11746" spans="2:8">
      <c r="B11746" s="834" t="str">
        <f t="shared" si="447"/>
        <v>|||</v>
      </c>
      <c r="H11746" s="835">
        <f t="shared" si="448"/>
        <v>31</v>
      </c>
    </row>
    <row r="11747" spans="2:8">
      <c r="B11747" s="834" t="str">
        <f t="shared" si="447"/>
        <v>|||</v>
      </c>
      <c r="H11747" s="835">
        <f t="shared" si="448"/>
        <v>31</v>
      </c>
    </row>
    <row r="11748" spans="2:8">
      <c r="B11748" s="834" t="str">
        <f t="shared" si="447"/>
        <v>|||</v>
      </c>
      <c r="H11748" s="835">
        <f t="shared" si="448"/>
        <v>31</v>
      </c>
    </row>
    <row r="11749" spans="2:8">
      <c r="B11749" s="834" t="str">
        <f t="shared" si="447"/>
        <v>|||</v>
      </c>
      <c r="H11749" s="835">
        <f t="shared" si="448"/>
        <v>31</v>
      </c>
    </row>
    <row r="11750" spans="2:8">
      <c r="B11750" s="834" t="str">
        <f t="shared" si="447"/>
        <v>|||</v>
      </c>
      <c r="H11750" s="835">
        <f t="shared" si="448"/>
        <v>31</v>
      </c>
    </row>
    <row r="11751" spans="2:8">
      <c r="B11751" s="834" t="str">
        <f t="shared" si="447"/>
        <v>|||</v>
      </c>
      <c r="H11751" s="835">
        <f t="shared" si="448"/>
        <v>31</v>
      </c>
    </row>
    <row r="11752" spans="2:8">
      <c r="B11752" s="834" t="str">
        <f t="shared" si="447"/>
        <v>|||</v>
      </c>
      <c r="H11752" s="835">
        <f t="shared" si="448"/>
        <v>31</v>
      </c>
    </row>
    <row r="11753" spans="2:8">
      <c r="B11753" s="834" t="str">
        <f t="shared" si="447"/>
        <v>|||</v>
      </c>
      <c r="H11753" s="835">
        <f t="shared" si="448"/>
        <v>31</v>
      </c>
    </row>
    <row r="11754" spans="2:8">
      <c r="B11754" s="834" t="str">
        <f t="shared" si="447"/>
        <v>|||</v>
      </c>
      <c r="H11754" s="835">
        <f t="shared" si="448"/>
        <v>31</v>
      </c>
    </row>
    <row r="11755" spans="2:8">
      <c r="B11755" s="834" t="str">
        <f t="shared" si="447"/>
        <v>|||</v>
      </c>
      <c r="H11755" s="835">
        <f t="shared" si="448"/>
        <v>31</v>
      </c>
    </row>
    <row r="11756" spans="2:8">
      <c r="B11756" s="834" t="str">
        <f t="shared" si="447"/>
        <v>|||</v>
      </c>
      <c r="H11756" s="835">
        <f t="shared" si="448"/>
        <v>31</v>
      </c>
    </row>
    <row r="11757" spans="2:8">
      <c r="B11757" s="834" t="str">
        <f t="shared" si="447"/>
        <v>|||</v>
      </c>
      <c r="H11757" s="835">
        <f t="shared" si="448"/>
        <v>31</v>
      </c>
    </row>
    <row r="11758" spans="2:8">
      <c r="B11758" s="834" t="str">
        <f t="shared" si="447"/>
        <v>|||</v>
      </c>
      <c r="H11758" s="835">
        <f t="shared" si="448"/>
        <v>31</v>
      </c>
    </row>
    <row r="11759" spans="2:8">
      <c r="B11759" s="834" t="str">
        <f t="shared" si="447"/>
        <v>|||</v>
      </c>
      <c r="H11759" s="835">
        <f t="shared" si="448"/>
        <v>31</v>
      </c>
    </row>
    <row r="11760" spans="2:8">
      <c r="B11760" s="834" t="str">
        <f t="shared" si="447"/>
        <v>|||</v>
      </c>
      <c r="H11760" s="835">
        <f t="shared" si="448"/>
        <v>31</v>
      </c>
    </row>
    <row r="11761" spans="2:8">
      <c r="B11761" s="834" t="str">
        <f t="shared" si="447"/>
        <v>|||</v>
      </c>
      <c r="H11761" s="835">
        <f t="shared" si="448"/>
        <v>31</v>
      </c>
    </row>
    <row r="11762" spans="2:8">
      <c r="B11762" s="834" t="str">
        <f t="shared" si="447"/>
        <v>|||</v>
      </c>
      <c r="H11762" s="835">
        <f t="shared" si="448"/>
        <v>31</v>
      </c>
    </row>
    <row r="11763" spans="2:8">
      <c r="B11763" s="834" t="str">
        <f t="shared" si="447"/>
        <v>|||</v>
      </c>
      <c r="H11763" s="835">
        <f t="shared" si="448"/>
        <v>31</v>
      </c>
    </row>
    <row r="11764" spans="2:8">
      <c r="B11764" s="834" t="str">
        <f t="shared" si="447"/>
        <v>|||</v>
      </c>
      <c r="H11764" s="835">
        <f t="shared" si="448"/>
        <v>31</v>
      </c>
    </row>
    <row r="11765" spans="2:8">
      <c r="B11765" s="834" t="str">
        <f t="shared" si="447"/>
        <v>|||</v>
      </c>
      <c r="H11765" s="835">
        <f t="shared" si="448"/>
        <v>31</v>
      </c>
    </row>
    <row r="11766" spans="2:8">
      <c r="B11766" s="834" t="str">
        <f t="shared" si="447"/>
        <v>|||</v>
      </c>
      <c r="H11766" s="835">
        <f t="shared" si="448"/>
        <v>31</v>
      </c>
    </row>
    <row r="11767" spans="2:8">
      <c r="B11767" s="834" t="str">
        <f t="shared" si="447"/>
        <v>|||</v>
      </c>
      <c r="H11767" s="835">
        <f t="shared" si="448"/>
        <v>31</v>
      </c>
    </row>
    <row r="11768" spans="2:8">
      <c r="B11768" s="834" t="str">
        <f t="shared" si="447"/>
        <v>|||</v>
      </c>
      <c r="H11768" s="835">
        <f t="shared" si="448"/>
        <v>31</v>
      </c>
    </row>
    <row r="11769" spans="2:8">
      <c r="B11769" s="834" t="str">
        <f t="shared" si="447"/>
        <v>|||</v>
      </c>
      <c r="H11769" s="835">
        <f t="shared" si="448"/>
        <v>31</v>
      </c>
    </row>
    <row r="11770" spans="2:8">
      <c r="B11770" s="834" t="str">
        <f t="shared" si="447"/>
        <v>|||</v>
      </c>
      <c r="H11770" s="835">
        <f t="shared" si="448"/>
        <v>31</v>
      </c>
    </row>
    <row r="11771" spans="2:8">
      <c r="B11771" s="834" t="str">
        <f t="shared" si="447"/>
        <v>|||</v>
      </c>
      <c r="H11771" s="835">
        <f t="shared" si="448"/>
        <v>31</v>
      </c>
    </row>
    <row r="11772" spans="2:8">
      <c r="B11772" s="834" t="str">
        <f t="shared" si="447"/>
        <v>|||</v>
      </c>
      <c r="H11772" s="835">
        <f t="shared" si="448"/>
        <v>31</v>
      </c>
    </row>
    <row r="11773" spans="2:8">
      <c r="B11773" s="834" t="str">
        <f t="shared" si="447"/>
        <v>|||</v>
      </c>
      <c r="H11773" s="835">
        <f t="shared" si="448"/>
        <v>31</v>
      </c>
    </row>
    <row r="11774" spans="2:8">
      <c r="B11774" s="834" t="str">
        <f t="shared" si="447"/>
        <v>|||</v>
      </c>
      <c r="H11774" s="835">
        <f t="shared" si="448"/>
        <v>31</v>
      </c>
    </row>
    <row r="11775" spans="2:8">
      <c r="B11775" s="834" t="str">
        <f t="shared" si="447"/>
        <v>|||</v>
      </c>
      <c r="H11775" s="835">
        <f t="shared" si="448"/>
        <v>31</v>
      </c>
    </row>
    <row r="11776" spans="2:8">
      <c r="B11776" s="834" t="str">
        <f t="shared" si="447"/>
        <v>|||</v>
      </c>
      <c r="H11776" s="835">
        <f t="shared" si="448"/>
        <v>31</v>
      </c>
    </row>
    <row r="11777" spans="2:8">
      <c r="B11777" s="834" t="str">
        <f t="shared" si="447"/>
        <v>|||</v>
      </c>
      <c r="H11777" s="835">
        <f t="shared" si="448"/>
        <v>31</v>
      </c>
    </row>
    <row r="11778" spans="2:8">
      <c r="B11778" s="834" t="str">
        <f t="shared" si="447"/>
        <v>|||</v>
      </c>
      <c r="H11778" s="835">
        <f t="shared" si="448"/>
        <v>31</v>
      </c>
    </row>
    <row r="11779" spans="2:8">
      <c r="B11779" s="834" t="str">
        <f t="shared" si="447"/>
        <v>|||</v>
      </c>
      <c r="H11779" s="835">
        <f t="shared" si="448"/>
        <v>31</v>
      </c>
    </row>
    <row r="11780" spans="2:8">
      <c r="B11780" s="834" t="str">
        <f t="shared" si="447"/>
        <v>|||</v>
      </c>
      <c r="H11780" s="835">
        <f t="shared" si="448"/>
        <v>31</v>
      </c>
    </row>
    <row r="11781" spans="2:8">
      <c r="B11781" s="834" t="str">
        <f t="shared" si="447"/>
        <v>|||</v>
      </c>
      <c r="H11781" s="835">
        <f t="shared" si="448"/>
        <v>31</v>
      </c>
    </row>
    <row r="11782" spans="2:8">
      <c r="B11782" s="834" t="str">
        <f t="shared" si="447"/>
        <v>|||</v>
      </c>
      <c r="H11782" s="835">
        <f t="shared" si="448"/>
        <v>31</v>
      </c>
    </row>
    <row r="11783" spans="2:8">
      <c r="B11783" s="834" t="str">
        <f t="shared" si="447"/>
        <v>|||</v>
      </c>
      <c r="H11783" s="835">
        <f t="shared" si="448"/>
        <v>31</v>
      </c>
    </row>
    <row r="11784" spans="2:8">
      <c r="B11784" s="834" t="str">
        <f t="shared" si="447"/>
        <v>|||</v>
      </c>
      <c r="H11784" s="835">
        <f t="shared" si="448"/>
        <v>31</v>
      </c>
    </row>
    <row r="11785" spans="2:8">
      <c r="B11785" s="834" t="str">
        <f t="shared" si="447"/>
        <v>|||</v>
      </c>
      <c r="H11785" s="835">
        <f t="shared" si="448"/>
        <v>31</v>
      </c>
    </row>
    <row r="11786" spans="2:8">
      <c r="B11786" s="834" t="str">
        <f t="shared" si="447"/>
        <v>|||</v>
      </c>
      <c r="H11786" s="835">
        <f t="shared" si="448"/>
        <v>31</v>
      </c>
    </row>
    <row r="11787" spans="2:8">
      <c r="B11787" s="834" t="str">
        <f t="shared" si="447"/>
        <v>|||</v>
      </c>
      <c r="H11787" s="835">
        <f t="shared" si="448"/>
        <v>31</v>
      </c>
    </row>
    <row r="11788" spans="2:8">
      <c r="B11788" s="834" t="str">
        <f t="shared" si="447"/>
        <v>|||</v>
      </c>
      <c r="H11788" s="835">
        <f t="shared" si="448"/>
        <v>31</v>
      </c>
    </row>
    <row r="11789" spans="2:8">
      <c r="B11789" s="834" t="str">
        <f t="shared" si="447"/>
        <v>|||</v>
      </c>
      <c r="H11789" s="835">
        <f t="shared" si="448"/>
        <v>31</v>
      </c>
    </row>
    <row r="11790" spans="2:8">
      <c r="B11790" s="834" t="str">
        <f t="shared" si="447"/>
        <v>|||</v>
      </c>
      <c r="H11790" s="835">
        <f t="shared" si="448"/>
        <v>31</v>
      </c>
    </row>
    <row r="11791" spans="2:8">
      <c r="B11791" s="834" t="str">
        <f t="shared" si="447"/>
        <v>|||</v>
      </c>
      <c r="H11791" s="835">
        <f t="shared" si="448"/>
        <v>31</v>
      </c>
    </row>
    <row r="11792" spans="2:8">
      <c r="B11792" s="834" t="str">
        <f t="shared" si="447"/>
        <v>|||</v>
      </c>
      <c r="H11792" s="835">
        <f t="shared" si="448"/>
        <v>31</v>
      </c>
    </row>
    <row r="11793" spans="2:8">
      <c r="B11793" s="834" t="str">
        <f t="shared" ref="B11793:B11856" si="449">C11793&amp;"|"&amp;D11793&amp;"|"&amp;E11793&amp;"|"&amp;F11793</f>
        <v>|||</v>
      </c>
      <c r="H11793" s="835">
        <f t="shared" ref="H11793:H11856" si="450">EOMONTH(L11793,0)</f>
        <v>31</v>
      </c>
    </row>
    <row r="11794" spans="2:8">
      <c r="B11794" s="834" t="str">
        <f t="shared" si="449"/>
        <v>|||</v>
      </c>
      <c r="H11794" s="835">
        <f t="shared" si="450"/>
        <v>31</v>
      </c>
    </row>
    <row r="11795" spans="2:8">
      <c r="B11795" s="834" t="str">
        <f t="shared" si="449"/>
        <v>|||</v>
      </c>
      <c r="H11795" s="835">
        <f t="shared" si="450"/>
        <v>31</v>
      </c>
    </row>
    <row r="11796" spans="2:8">
      <c r="B11796" s="834" t="str">
        <f t="shared" si="449"/>
        <v>|||</v>
      </c>
      <c r="H11796" s="835">
        <f t="shared" si="450"/>
        <v>31</v>
      </c>
    </row>
    <row r="11797" spans="2:8">
      <c r="B11797" s="834" t="str">
        <f t="shared" si="449"/>
        <v>|||</v>
      </c>
      <c r="H11797" s="835">
        <f t="shared" si="450"/>
        <v>31</v>
      </c>
    </row>
    <row r="11798" spans="2:8">
      <c r="B11798" s="834" t="str">
        <f t="shared" si="449"/>
        <v>|||</v>
      </c>
      <c r="H11798" s="835">
        <f t="shared" si="450"/>
        <v>31</v>
      </c>
    </row>
    <row r="11799" spans="2:8">
      <c r="B11799" s="834" t="str">
        <f t="shared" si="449"/>
        <v>|||</v>
      </c>
      <c r="H11799" s="835">
        <f t="shared" si="450"/>
        <v>31</v>
      </c>
    </row>
    <row r="11800" spans="2:8">
      <c r="B11800" s="834" t="str">
        <f t="shared" si="449"/>
        <v>|||</v>
      </c>
      <c r="H11800" s="835">
        <f t="shared" si="450"/>
        <v>31</v>
      </c>
    </row>
    <row r="11801" spans="2:8">
      <c r="B11801" s="834" t="str">
        <f t="shared" si="449"/>
        <v>|||</v>
      </c>
      <c r="H11801" s="835">
        <f t="shared" si="450"/>
        <v>31</v>
      </c>
    </row>
    <row r="11802" spans="2:8">
      <c r="B11802" s="834" t="str">
        <f t="shared" si="449"/>
        <v>|||</v>
      </c>
      <c r="H11802" s="835">
        <f t="shared" si="450"/>
        <v>31</v>
      </c>
    </row>
    <row r="11803" spans="2:8">
      <c r="B11803" s="834" t="str">
        <f t="shared" si="449"/>
        <v>|||</v>
      </c>
      <c r="H11803" s="835">
        <f t="shared" si="450"/>
        <v>31</v>
      </c>
    </row>
    <row r="11804" spans="2:8">
      <c r="B11804" s="834" t="str">
        <f t="shared" si="449"/>
        <v>|||</v>
      </c>
      <c r="H11804" s="835">
        <f t="shared" si="450"/>
        <v>31</v>
      </c>
    </row>
    <row r="11805" spans="2:8">
      <c r="B11805" s="834" t="str">
        <f t="shared" si="449"/>
        <v>|||</v>
      </c>
      <c r="H11805" s="835">
        <f t="shared" si="450"/>
        <v>31</v>
      </c>
    </row>
    <row r="11806" spans="2:8">
      <c r="B11806" s="834" t="str">
        <f t="shared" si="449"/>
        <v>|||</v>
      </c>
      <c r="H11806" s="835">
        <f t="shared" si="450"/>
        <v>31</v>
      </c>
    </row>
    <row r="11807" spans="2:8">
      <c r="B11807" s="834" t="str">
        <f t="shared" si="449"/>
        <v>|||</v>
      </c>
      <c r="H11807" s="835">
        <f t="shared" si="450"/>
        <v>31</v>
      </c>
    </row>
    <row r="11808" spans="2:8">
      <c r="B11808" s="834" t="str">
        <f t="shared" si="449"/>
        <v>|||</v>
      </c>
      <c r="H11808" s="835">
        <f t="shared" si="450"/>
        <v>31</v>
      </c>
    </row>
    <row r="11809" spans="2:8">
      <c r="B11809" s="834" t="str">
        <f t="shared" si="449"/>
        <v>|||</v>
      </c>
      <c r="H11809" s="835">
        <f t="shared" si="450"/>
        <v>31</v>
      </c>
    </row>
    <row r="11810" spans="2:8">
      <c r="B11810" s="834" t="str">
        <f t="shared" si="449"/>
        <v>|||</v>
      </c>
      <c r="H11810" s="835">
        <f t="shared" si="450"/>
        <v>31</v>
      </c>
    </row>
    <row r="11811" spans="2:8">
      <c r="B11811" s="834" t="str">
        <f t="shared" si="449"/>
        <v>|||</v>
      </c>
      <c r="H11811" s="835">
        <f t="shared" si="450"/>
        <v>31</v>
      </c>
    </row>
    <row r="11812" spans="2:8">
      <c r="B11812" s="834" t="str">
        <f t="shared" si="449"/>
        <v>|||</v>
      </c>
      <c r="H11812" s="835">
        <f t="shared" si="450"/>
        <v>31</v>
      </c>
    </row>
    <row r="11813" spans="2:8">
      <c r="B11813" s="834" t="str">
        <f t="shared" si="449"/>
        <v>|||</v>
      </c>
      <c r="H11813" s="835">
        <f t="shared" si="450"/>
        <v>31</v>
      </c>
    </row>
    <row r="11814" spans="2:8">
      <c r="B11814" s="834" t="str">
        <f t="shared" si="449"/>
        <v>|||</v>
      </c>
      <c r="H11814" s="835">
        <f t="shared" si="450"/>
        <v>31</v>
      </c>
    </row>
    <row r="11815" spans="2:8">
      <c r="B11815" s="834" t="str">
        <f t="shared" si="449"/>
        <v>|||</v>
      </c>
      <c r="H11815" s="835">
        <f t="shared" si="450"/>
        <v>31</v>
      </c>
    </row>
    <row r="11816" spans="2:8">
      <c r="B11816" s="834" t="str">
        <f t="shared" si="449"/>
        <v>|||</v>
      </c>
      <c r="H11816" s="835">
        <f t="shared" si="450"/>
        <v>31</v>
      </c>
    </row>
    <row r="11817" spans="2:8">
      <c r="B11817" s="834" t="str">
        <f t="shared" si="449"/>
        <v>|||</v>
      </c>
      <c r="H11817" s="835">
        <f t="shared" si="450"/>
        <v>31</v>
      </c>
    </row>
    <row r="11818" spans="2:8">
      <c r="B11818" s="834" t="str">
        <f t="shared" si="449"/>
        <v>|||</v>
      </c>
      <c r="H11818" s="835">
        <f t="shared" si="450"/>
        <v>31</v>
      </c>
    </row>
    <row r="11819" spans="2:8">
      <c r="B11819" s="834" t="str">
        <f t="shared" si="449"/>
        <v>|||</v>
      </c>
      <c r="H11819" s="835">
        <f t="shared" si="450"/>
        <v>31</v>
      </c>
    </row>
    <row r="11820" spans="2:8">
      <c r="B11820" s="834" t="str">
        <f t="shared" si="449"/>
        <v>|||</v>
      </c>
      <c r="H11820" s="835">
        <f t="shared" si="450"/>
        <v>31</v>
      </c>
    </row>
    <row r="11821" spans="2:8">
      <c r="B11821" s="834" t="str">
        <f t="shared" si="449"/>
        <v>|||</v>
      </c>
      <c r="H11821" s="835">
        <f t="shared" si="450"/>
        <v>31</v>
      </c>
    </row>
    <row r="11822" spans="2:8">
      <c r="B11822" s="834" t="str">
        <f t="shared" si="449"/>
        <v>|||</v>
      </c>
      <c r="H11822" s="835">
        <f t="shared" si="450"/>
        <v>31</v>
      </c>
    </row>
    <row r="11823" spans="2:8">
      <c r="B11823" s="834" t="str">
        <f t="shared" si="449"/>
        <v>|||</v>
      </c>
      <c r="H11823" s="835">
        <f t="shared" si="450"/>
        <v>31</v>
      </c>
    </row>
    <row r="11824" spans="2:8">
      <c r="B11824" s="834" t="str">
        <f t="shared" si="449"/>
        <v>|||</v>
      </c>
      <c r="H11824" s="835">
        <f t="shared" si="450"/>
        <v>31</v>
      </c>
    </row>
    <row r="11825" spans="2:8">
      <c r="B11825" s="834" t="str">
        <f t="shared" si="449"/>
        <v>|||</v>
      </c>
      <c r="H11825" s="835">
        <f t="shared" si="450"/>
        <v>31</v>
      </c>
    </row>
    <row r="11826" spans="2:8">
      <c r="B11826" s="834" t="str">
        <f t="shared" si="449"/>
        <v>|||</v>
      </c>
      <c r="H11826" s="835">
        <f t="shared" si="450"/>
        <v>31</v>
      </c>
    </row>
    <row r="11827" spans="2:8">
      <c r="B11827" s="834" t="str">
        <f t="shared" si="449"/>
        <v>|||</v>
      </c>
      <c r="H11827" s="835">
        <f t="shared" si="450"/>
        <v>31</v>
      </c>
    </row>
    <row r="11828" spans="2:8">
      <c r="B11828" s="834" t="str">
        <f t="shared" si="449"/>
        <v>|||</v>
      </c>
      <c r="H11828" s="835">
        <f t="shared" si="450"/>
        <v>31</v>
      </c>
    </row>
    <row r="11829" spans="2:8">
      <c r="B11829" s="834" t="str">
        <f t="shared" si="449"/>
        <v>|||</v>
      </c>
      <c r="H11829" s="835">
        <f t="shared" si="450"/>
        <v>31</v>
      </c>
    </row>
    <row r="11830" spans="2:8">
      <c r="B11830" s="834" t="str">
        <f t="shared" si="449"/>
        <v>|||</v>
      </c>
      <c r="H11830" s="835">
        <f t="shared" si="450"/>
        <v>31</v>
      </c>
    </row>
    <row r="11831" spans="2:8">
      <c r="B11831" s="834" t="str">
        <f t="shared" si="449"/>
        <v>|||</v>
      </c>
      <c r="H11831" s="835">
        <f t="shared" si="450"/>
        <v>31</v>
      </c>
    </row>
    <row r="11832" spans="2:8">
      <c r="B11832" s="834" t="str">
        <f t="shared" si="449"/>
        <v>|||</v>
      </c>
      <c r="H11832" s="835">
        <f t="shared" si="450"/>
        <v>31</v>
      </c>
    </row>
    <row r="11833" spans="2:8">
      <c r="B11833" s="834" t="str">
        <f t="shared" si="449"/>
        <v>|||</v>
      </c>
      <c r="H11833" s="835">
        <f t="shared" si="450"/>
        <v>31</v>
      </c>
    </row>
    <row r="11834" spans="2:8">
      <c r="B11834" s="834" t="str">
        <f t="shared" si="449"/>
        <v>|||</v>
      </c>
      <c r="H11834" s="835">
        <f t="shared" si="450"/>
        <v>31</v>
      </c>
    </row>
    <row r="11835" spans="2:8">
      <c r="B11835" s="834" t="str">
        <f t="shared" si="449"/>
        <v>|||</v>
      </c>
      <c r="H11835" s="835">
        <f t="shared" si="450"/>
        <v>31</v>
      </c>
    </row>
    <row r="11836" spans="2:8">
      <c r="B11836" s="834" t="str">
        <f t="shared" si="449"/>
        <v>|||</v>
      </c>
      <c r="H11836" s="835">
        <f t="shared" si="450"/>
        <v>31</v>
      </c>
    </row>
    <row r="11837" spans="2:8">
      <c r="B11837" s="834" t="str">
        <f t="shared" si="449"/>
        <v>|||</v>
      </c>
      <c r="H11837" s="835">
        <f t="shared" si="450"/>
        <v>31</v>
      </c>
    </row>
    <row r="11838" spans="2:8">
      <c r="B11838" s="834" t="str">
        <f t="shared" si="449"/>
        <v>|||</v>
      </c>
      <c r="H11838" s="835">
        <f t="shared" si="450"/>
        <v>31</v>
      </c>
    </row>
    <row r="11839" spans="2:8">
      <c r="B11839" s="834" t="str">
        <f t="shared" si="449"/>
        <v>|||</v>
      </c>
      <c r="H11839" s="835">
        <f t="shared" si="450"/>
        <v>31</v>
      </c>
    </row>
    <row r="11840" spans="2:8">
      <c r="B11840" s="834" t="str">
        <f t="shared" si="449"/>
        <v>|||</v>
      </c>
      <c r="H11840" s="835">
        <f t="shared" si="450"/>
        <v>31</v>
      </c>
    </row>
    <row r="11841" spans="2:8">
      <c r="B11841" s="834" t="str">
        <f t="shared" si="449"/>
        <v>|||</v>
      </c>
      <c r="H11841" s="835">
        <f t="shared" si="450"/>
        <v>31</v>
      </c>
    </row>
    <row r="11842" spans="2:8">
      <c r="B11842" s="834" t="str">
        <f t="shared" si="449"/>
        <v>|||</v>
      </c>
      <c r="H11842" s="835">
        <f t="shared" si="450"/>
        <v>31</v>
      </c>
    </row>
    <row r="11843" spans="2:8">
      <c r="B11843" s="834" t="str">
        <f t="shared" si="449"/>
        <v>|||</v>
      </c>
      <c r="H11843" s="835">
        <f t="shared" si="450"/>
        <v>31</v>
      </c>
    </row>
    <row r="11844" spans="2:8">
      <c r="B11844" s="834" t="str">
        <f t="shared" si="449"/>
        <v>|||</v>
      </c>
      <c r="H11844" s="835">
        <f t="shared" si="450"/>
        <v>31</v>
      </c>
    </row>
    <row r="11845" spans="2:8">
      <c r="B11845" s="834" t="str">
        <f t="shared" si="449"/>
        <v>|||</v>
      </c>
      <c r="H11845" s="835">
        <f t="shared" si="450"/>
        <v>31</v>
      </c>
    </row>
    <row r="11846" spans="2:8">
      <c r="B11846" s="834" t="str">
        <f t="shared" si="449"/>
        <v>|||</v>
      </c>
      <c r="H11846" s="835">
        <f t="shared" si="450"/>
        <v>31</v>
      </c>
    </row>
    <row r="11847" spans="2:8">
      <c r="B11847" s="834" t="str">
        <f t="shared" si="449"/>
        <v>|||</v>
      </c>
      <c r="H11847" s="835">
        <f t="shared" si="450"/>
        <v>31</v>
      </c>
    </row>
    <row r="11848" spans="2:8">
      <c r="B11848" s="834" t="str">
        <f t="shared" si="449"/>
        <v>|||</v>
      </c>
      <c r="H11848" s="835">
        <f t="shared" si="450"/>
        <v>31</v>
      </c>
    </row>
    <row r="11849" spans="2:8">
      <c r="B11849" s="834" t="str">
        <f t="shared" si="449"/>
        <v>|||</v>
      </c>
      <c r="H11849" s="835">
        <f t="shared" si="450"/>
        <v>31</v>
      </c>
    </row>
    <row r="11850" spans="2:8">
      <c r="B11850" s="834" t="str">
        <f t="shared" si="449"/>
        <v>|||</v>
      </c>
      <c r="H11850" s="835">
        <f t="shared" si="450"/>
        <v>31</v>
      </c>
    </row>
    <row r="11851" spans="2:8">
      <c r="B11851" s="834" t="str">
        <f t="shared" si="449"/>
        <v>|||</v>
      </c>
      <c r="H11851" s="835">
        <f t="shared" si="450"/>
        <v>31</v>
      </c>
    </row>
    <row r="11852" spans="2:8">
      <c r="B11852" s="834" t="str">
        <f t="shared" si="449"/>
        <v>|||</v>
      </c>
      <c r="H11852" s="835">
        <f t="shared" si="450"/>
        <v>31</v>
      </c>
    </row>
    <row r="11853" spans="2:8">
      <c r="B11853" s="834" t="str">
        <f t="shared" si="449"/>
        <v>|||</v>
      </c>
      <c r="H11853" s="835">
        <f t="shared" si="450"/>
        <v>31</v>
      </c>
    </row>
    <row r="11854" spans="2:8">
      <c r="B11854" s="834" t="str">
        <f t="shared" si="449"/>
        <v>|||</v>
      </c>
      <c r="H11854" s="835">
        <f t="shared" si="450"/>
        <v>31</v>
      </c>
    </row>
    <row r="11855" spans="2:8">
      <c r="B11855" s="834" t="str">
        <f t="shared" si="449"/>
        <v>|||</v>
      </c>
      <c r="H11855" s="835">
        <f t="shared" si="450"/>
        <v>31</v>
      </c>
    </row>
    <row r="11856" spans="2:8">
      <c r="B11856" s="834" t="str">
        <f t="shared" si="449"/>
        <v>|||</v>
      </c>
      <c r="H11856" s="835">
        <f t="shared" si="450"/>
        <v>31</v>
      </c>
    </row>
    <row r="11857" spans="2:8">
      <c r="B11857" s="834" t="str">
        <f t="shared" ref="B11857:B11920" si="451">C11857&amp;"|"&amp;D11857&amp;"|"&amp;E11857&amp;"|"&amp;F11857</f>
        <v>|||</v>
      </c>
      <c r="H11857" s="835">
        <f t="shared" ref="H11857:H11920" si="452">EOMONTH(L11857,0)</f>
        <v>31</v>
      </c>
    </row>
    <row r="11858" spans="2:8">
      <c r="B11858" s="834" t="str">
        <f t="shared" si="451"/>
        <v>|||</v>
      </c>
      <c r="H11858" s="835">
        <f t="shared" si="452"/>
        <v>31</v>
      </c>
    </row>
    <row r="11859" spans="2:8">
      <c r="B11859" s="834" t="str">
        <f t="shared" si="451"/>
        <v>|||</v>
      </c>
      <c r="H11859" s="835">
        <f t="shared" si="452"/>
        <v>31</v>
      </c>
    </row>
    <row r="11860" spans="2:8">
      <c r="B11860" s="834" t="str">
        <f t="shared" si="451"/>
        <v>|||</v>
      </c>
      <c r="H11860" s="835">
        <f t="shared" si="452"/>
        <v>31</v>
      </c>
    </row>
    <row r="11861" spans="2:8">
      <c r="B11861" s="834" t="str">
        <f t="shared" si="451"/>
        <v>|||</v>
      </c>
      <c r="H11861" s="835">
        <f t="shared" si="452"/>
        <v>31</v>
      </c>
    </row>
    <row r="11862" spans="2:8">
      <c r="B11862" s="834" t="str">
        <f t="shared" si="451"/>
        <v>|||</v>
      </c>
      <c r="H11862" s="835">
        <f t="shared" si="452"/>
        <v>31</v>
      </c>
    </row>
    <row r="11863" spans="2:8">
      <c r="B11863" s="834" t="str">
        <f t="shared" si="451"/>
        <v>|||</v>
      </c>
      <c r="H11863" s="835">
        <f t="shared" si="452"/>
        <v>31</v>
      </c>
    </row>
    <row r="11864" spans="2:8">
      <c r="B11864" s="834" t="str">
        <f t="shared" si="451"/>
        <v>|||</v>
      </c>
      <c r="H11864" s="835">
        <f t="shared" si="452"/>
        <v>31</v>
      </c>
    </row>
    <row r="11865" spans="2:8">
      <c r="B11865" s="834" t="str">
        <f t="shared" si="451"/>
        <v>|||</v>
      </c>
      <c r="H11865" s="835">
        <f t="shared" si="452"/>
        <v>31</v>
      </c>
    </row>
    <row r="11866" spans="2:8">
      <c r="B11866" s="834" t="str">
        <f t="shared" si="451"/>
        <v>|||</v>
      </c>
      <c r="H11866" s="835">
        <f t="shared" si="452"/>
        <v>31</v>
      </c>
    </row>
    <row r="11867" spans="2:8">
      <c r="B11867" s="834" t="str">
        <f t="shared" si="451"/>
        <v>|||</v>
      </c>
      <c r="H11867" s="835">
        <f t="shared" si="452"/>
        <v>31</v>
      </c>
    </row>
    <row r="11868" spans="2:8">
      <c r="B11868" s="834" t="str">
        <f t="shared" si="451"/>
        <v>|||</v>
      </c>
      <c r="H11868" s="835">
        <f t="shared" si="452"/>
        <v>31</v>
      </c>
    </row>
    <row r="11869" spans="2:8">
      <c r="B11869" s="834" t="str">
        <f t="shared" si="451"/>
        <v>|||</v>
      </c>
      <c r="H11869" s="835">
        <f t="shared" si="452"/>
        <v>31</v>
      </c>
    </row>
    <row r="11870" spans="2:8">
      <c r="B11870" s="834" t="str">
        <f t="shared" si="451"/>
        <v>|||</v>
      </c>
      <c r="H11870" s="835">
        <f t="shared" si="452"/>
        <v>31</v>
      </c>
    </row>
    <row r="11871" spans="2:8">
      <c r="B11871" s="834" t="str">
        <f t="shared" si="451"/>
        <v>|||</v>
      </c>
      <c r="H11871" s="835">
        <f t="shared" si="452"/>
        <v>31</v>
      </c>
    </row>
    <row r="11872" spans="2:8">
      <c r="B11872" s="834" t="str">
        <f t="shared" si="451"/>
        <v>|||</v>
      </c>
      <c r="H11872" s="835">
        <f t="shared" si="452"/>
        <v>31</v>
      </c>
    </row>
    <row r="11873" spans="2:8">
      <c r="B11873" s="834" t="str">
        <f t="shared" si="451"/>
        <v>|||</v>
      </c>
      <c r="H11873" s="835">
        <f t="shared" si="452"/>
        <v>31</v>
      </c>
    </row>
    <row r="11874" spans="2:8">
      <c r="B11874" s="834" t="str">
        <f t="shared" si="451"/>
        <v>|||</v>
      </c>
      <c r="H11874" s="835">
        <f t="shared" si="452"/>
        <v>31</v>
      </c>
    </row>
    <row r="11875" spans="2:8">
      <c r="B11875" s="834" t="str">
        <f t="shared" si="451"/>
        <v>|||</v>
      </c>
      <c r="H11875" s="835">
        <f t="shared" si="452"/>
        <v>31</v>
      </c>
    </row>
    <row r="11876" spans="2:8">
      <c r="B11876" s="834" t="str">
        <f t="shared" si="451"/>
        <v>|||</v>
      </c>
      <c r="H11876" s="835">
        <f t="shared" si="452"/>
        <v>31</v>
      </c>
    </row>
    <row r="11877" spans="2:8">
      <c r="B11877" s="834" t="str">
        <f t="shared" si="451"/>
        <v>|||</v>
      </c>
      <c r="H11877" s="835">
        <f t="shared" si="452"/>
        <v>31</v>
      </c>
    </row>
    <row r="11878" spans="2:8">
      <c r="B11878" s="834" t="str">
        <f t="shared" si="451"/>
        <v>|||</v>
      </c>
      <c r="H11878" s="835">
        <f t="shared" si="452"/>
        <v>31</v>
      </c>
    </row>
    <row r="11879" spans="2:8">
      <c r="B11879" s="834" t="str">
        <f t="shared" si="451"/>
        <v>|||</v>
      </c>
      <c r="H11879" s="835">
        <f t="shared" si="452"/>
        <v>31</v>
      </c>
    </row>
    <row r="11880" spans="2:8">
      <c r="B11880" s="834" t="str">
        <f t="shared" si="451"/>
        <v>|||</v>
      </c>
      <c r="H11880" s="835">
        <f t="shared" si="452"/>
        <v>31</v>
      </c>
    </row>
    <row r="11881" spans="2:8">
      <c r="B11881" s="834" t="str">
        <f t="shared" si="451"/>
        <v>|||</v>
      </c>
      <c r="H11881" s="835">
        <f t="shared" si="452"/>
        <v>31</v>
      </c>
    </row>
    <row r="11882" spans="2:8">
      <c r="B11882" s="834" t="str">
        <f t="shared" si="451"/>
        <v>|||</v>
      </c>
      <c r="H11882" s="835">
        <f t="shared" si="452"/>
        <v>31</v>
      </c>
    </row>
    <row r="11883" spans="2:8">
      <c r="B11883" s="834" t="str">
        <f t="shared" si="451"/>
        <v>|||</v>
      </c>
      <c r="H11883" s="835">
        <f t="shared" si="452"/>
        <v>31</v>
      </c>
    </row>
    <row r="11884" spans="2:8">
      <c r="B11884" s="834" t="str">
        <f t="shared" si="451"/>
        <v>|||</v>
      </c>
      <c r="H11884" s="835">
        <f t="shared" si="452"/>
        <v>31</v>
      </c>
    </row>
    <row r="11885" spans="2:8">
      <c r="B11885" s="834" t="str">
        <f t="shared" si="451"/>
        <v>|||</v>
      </c>
      <c r="H11885" s="835">
        <f t="shared" si="452"/>
        <v>31</v>
      </c>
    </row>
    <row r="11886" spans="2:8">
      <c r="B11886" s="834" t="str">
        <f t="shared" si="451"/>
        <v>|||</v>
      </c>
      <c r="H11886" s="835">
        <f t="shared" si="452"/>
        <v>31</v>
      </c>
    </row>
    <row r="11887" spans="2:8">
      <c r="B11887" s="834" t="str">
        <f t="shared" si="451"/>
        <v>|||</v>
      </c>
      <c r="H11887" s="835">
        <f t="shared" si="452"/>
        <v>31</v>
      </c>
    </row>
    <row r="11888" spans="2:8">
      <c r="B11888" s="834" t="str">
        <f t="shared" si="451"/>
        <v>|||</v>
      </c>
      <c r="H11888" s="835">
        <f t="shared" si="452"/>
        <v>31</v>
      </c>
    </row>
    <row r="11889" spans="2:8">
      <c r="B11889" s="834" t="str">
        <f t="shared" si="451"/>
        <v>|||</v>
      </c>
      <c r="H11889" s="835">
        <f t="shared" si="452"/>
        <v>31</v>
      </c>
    </row>
    <row r="11890" spans="2:8">
      <c r="B11890" s="834" t="str">
        <f t="shared" si="451"/>
        <v>|||</v>
      </c>
      <c r="H11890" s="835">
        <f t="shared" si="452"/>
        <v>31</v>
      </c>
    </row>
    <row r="11891" spans="2:8">
      <c r="B11891" s="834" t="str">
        <f t="shared" si="451"/>
        <v>|||</v>
      </c>
      <c r="H11891" s="835">
        <f t="shared" si="452"/>
        <v>31</v>
      </c>
    </row>
    <row r="11892" spans="2:8">
      <c r="B11892" s="834" t="str">
        <f t="shared" si="451"/>
        <v>|||</v>
      </c>
      <c r="H11892" s="835">
        <f t="shared" si="452"/>
        <v>31</v>
      </c>
    </row>
    <row r="11893" spans="2:8">
      <c r="B11893" s="834" t="str">
        <f t="shared" si="451"/>
        <v>|||</v>
      </c>
      <c r="H11893" s="835">
        <f t="shared" si="452"/>
        <v>31</v>
      </c>
    </row>
    <row r="11894" spans="2:8">
      <c r="B11894" s="834" t="str">
        <f t="shared" si="451"/>
        <v>|||</v>
      </c>
      <c r="H11894" s="835">
        <f t="shared" si="452"/>
        <v>31</v>
      </c>
    </row>
    <row r="11895" spans="2:8">
      <c r="B11895" s="834" t="str">
        <f t="shared" si="451"/>
        <v>|||</v>
      </c>
      <c r="H11895" s="835">
        <f t="shared" si="452"/>
        <v>31</v>
      </c>
    </row>
    <row r="11896" spans="2:8">
      <c r="B11896" s="834" t="str">
        <f t="shared" si="451"/>
        <v>|||</v>
      </c>
      <c r="H11896" s="835">
        <f t="shared" si="452"/>
        <v>31</v>
      </c>
    </row>
    <row r="11897" spans="2:8">
      <c r="B11897" s="834" t="str">
        <f t="shared" si="451"/>
        <v>|||</v>
      </c>
      <c r="H11897" s="835">
        <f t="shared" si="452"/>
        <v>31</v>
      </c>
    </row>
    <row r="11898" spans="2:8">
      <c r="B11898" s="834" t="str">
        <f t="shared" si="451"/>
        <v>|||</v>
      </c>
      <c r="H11898" s="835">
        <f t="shared" si="452"/>
        <v>31</v>
      </c>
    </row>
    <row r="11899" spans="2:8">
      <c r="B11899" s="834" t="str">
        <f t="shared" si="451"/>
        <v>|||</v>
      </c>
      <c r="H11899" s="835">
        <f t="shared" si="452"/>
        <v>31</v>
      </c>
    </row>
    <row r="11900" spans="2:8">
      <c r="B11900" s="834" t="str">
        <f t="shared" si="451"/>
        <v>|||</v>
      </c>
      <c r="H11900" s="835">
        <f t="shared" si="452"/>
        <v>31</v>
      </c>
    </row>
    <row r="11901" spans="2:8">
      <c r="B11901" s="834" t="str">
        <f t="shared" si="451"/>
        <v>|||</v>
      </c>
      <c r="H11901" s="835">
        <f t="shared" si="452"/>
        <v>31</v>
      </c>
    </row>
    <row r="11902" spans="2:8">
      <c r="B11902" s="834" t="str">
        <f t="shared" si="451"/>
        <v>|||</v>
      </c>
      <c r="H11902" s="835">
        <f t="shared" si="452"/>
        <v>31</v>
      </c>
    </row>
    <row r="11903" spans="2:8">
      <c r="B11903" s="834" t="str">
        <f t="shared" si="451"/>
        <v>|||</v>
      </c>
      <c r="H11903" s="835">
        <f t="shared" si="452"/>
        <v>31</v>
      </c>
    </row>
    <row r="11904" spans="2:8">
      <c r="B11904" s="834" t="str">
        <f t="shared" si="451"/>
        <v>|||</v>
      </c>
      <c r="H11904" s="835">
        <f t="shared" si="452"/>
        <v>31</v>
      </c>
    </row>
    <row r="11905" spans="2:8">
      <c r="B11905" s="834" t="str">
        <f t="shared" si="451"/>
        <v>|||</v>
      </c>
      <c r="H11905" s="835">
        <f t="shared" si="452"/>
        <v>31</v>
      </c>
    </row>
    <row r="11906" spans="2:8">
      <c r="B11906" s="834" t="str">
        <f t="shared" si="451"/>
        <v>|||</v>
      </c>
      <c r="H11906" s="835">
        <f t="shared" si="452"/>
        <v>31</v>
      </c>
    </row>
    <row r="11907" spans="2:8">
      <c r="B11907" s="834" t="str">
        <f t="shared" si="451"/>
        <v>|||</v>
      </c>
      <c r="H11907" s="835">
        <f t="shared" si="452"/>
        <v>31</v>
      </c>
    </row>
    <row r="11908" spans="2:8">
      <c r="B11908" s="834" t="str">
        <f t="shared" si="451"/>
        <v>|||</v>
      </c>
      <c r="H11908" s="835">
        <f t="shared" si="452"/>
        <v>31</v>
      </c>
    </row>
    <row r="11909" spans="2:8">
      <c r="B11909" s="834" t="str">
        <f t="shared" si="451"/>
        <v>|||</v>
      </c>
      <c r="H11909" s="835">
        <f t="shared" si="452"/>
        <v>31</v>
      </c>
    </row>
    <row r="11910" spans="2:8">
      <c r="B11910" s="834" t="str">
        <f t="shared" si="451"/>
        <v>|||</v>
      </c>
      <c r="H11910" s="835">
        <f t="shared" si="452"/>
        <v>31</v>
      </c>
    </row>
    <row r="11911" spans="2:8">
      <c r="B11911" s="834" t="str">
        <f t="shared" si="451"/>
        <v>|||</v>
      </c>
      <c r="H11911" s="835">
        <f t="shared" si="452"/>
        <v>31</v>
      </c>
    </row>
    <row r="11912" spans="2:8">
      <c r="B11912" s="834" t="str">
        <f t="shared" si="451"/>
        <v>|||</v>
      </c>
      <c r="H11912" s="835">
        <f t="shared" si="452"/>
        <v>31</v>
      </c>
    </row>
    <row r="11913" spans="2:8">
      <c r="B11913" s="834" t="str">
        <f t="shared" si="451"/>
        <v>|||</v>
      </c>
      <c r="H11913" s="835">
        <f t="shared" si="452"/>
        <v>31</v>
      </c>
    </row>
    <row r="11914" spans="2:8">
      <c r="B11914" s="834" t="str">
        <f t="shared" si="451"/>
        <v>|||</v>
      </c>
      <c r="H11914" s="835">
        <f t="shared" si="452"/>
        <v>31</v>
      </c>
    </row>
    <row r="11915" spans="2:8">
      <c r="B11915" s="834" t="str">
        <f t="shared" si="451"/>
        <v>|||</v>
      </c>
      <c r="H11915" s="835">
        <f t="shared" si="452"/>
        <v>31</v>
      </c>
    </row>
    <row r="11916" spans="2:8">
      <c r="B11916" s="834" t="str">
        <f t="shared" si="451"/>
        <v>|||</v>
      </c>
      <c r="H11916" s="835">
        <f t="shared" si="452"/>
        <v>31</v>
      </c>
    </row>
    <row r="11917" spans="2:8">
      <c r="B11917" s="834" t="str">
        <f t="shared" si="451"/>
        <v>|||</v>
      </c>
      <c r="H11917" s="835">
        <f t="shared" si="452"/>
        <v>31</v>
      </c>
    </row>
    <row r="11918" spans="2:8">
      <c r="B11918" s="834" t="str">
        <f t="shared" si="451"/>
        <v>|||</v>
      </c>
      <c r="H11918" s="835">
        <f t="shared" si="452"/>
        <v>31</v>
      </c>
    </row>
    <row r="11919" spans="2:8">
      <c r="B11919" s="834" t="str">
        <f t="shared" si="451"/>
        <v>|||</v>
      </c>
      <c r="H11919" s="835">
        <f t="shared" si="452"/>
        <v>31</v>
      </c>
    </row>
    <row r="11920" spans="2:8">
      <c r="B11920" s="834" t="str">
        <f t="shared" si="451"/>
        <v>|||</v>
      </c>
      <c r="H11920" s="835">
        <f t="shared" si="452"/>
        <v>31</v>
      </c>
    </row>
    <row r="11921" spans="2:8">
      <c r="B11921" s="834" t="str">
        <f t="shared" ref="B11921:B11984" si="453">C11921&amp;"|"&amp;D11921&amp;"|"&amp;E11921&amp;"|"&amp;F11921</f>
        <v>|||</v>
      </c>
      <c r="H11921" s="835">
        <f t="shared" ref="H11921:H11984" si="454">EOMONTH(L11921,0)</f>
        <v>31</v>
      </c>
    </row>
    <row r="11922" spans="2:8">
      <c r="B11922" s="834" t="str">
        <f t="shared" si="453"/>
        <v>|||</v>
      </c>
      <c r="H11922" s="835">
        <f t="shared" si="454"/>
        <v>31</v>
      </c>
    </row>
    <row r="11923" spans="2:8">
      <c r="B11923" s="834" t="str">
        <f t="shared" si="453"/>
        <v>|||</v>
      </c>
      <c r="H11923" s="835">
        <f t="shared" si="454"/>
        <v>31</v>
      </c>
    </row>
    <row r="11924" spans="2:8">
      <c r="B11924" s="834" t="str">
        <f t="shared" si="453"/>
        <v>|||</v>
      </c>
      <c r="H11924" s="835">
        <f t="shared" si="454"/>
        <v>31</v>
      </c>
    </row>
    <row r="11925" spans="2:8">
      <c r="B11925" s="834" t="str">
        <f t="shared" si="453"/>
        <v>|||</v>
      </c>
      <c r="H11925" s="835">
        <f t="shared" si="454"/>
        <v>31</v>
      </c>
    </row>
    <row r="11926" spans="2:8">
      <c r="B11926" s="834" t="str">
        <f t="shared" si="453"/>
        <v>|||</v>
      </c>
      <c r="H11926" s="835">
        <f t="shared" si="454"/>
        <v>31</v>
      </c>
    </row>
    <row r="11927" spans="2:8">
      <c r="B11927" s="834" t="str">
        <f t="shared" si="453"/>
        <v>|||</v>
      </c>
      <c r="H11927" s="835">
        <f t="shared" si="454"/>
        <v>31</v>
      </c>
    </row>
    <row r="11928" spans="2:8">
      <c r="B11928" s="834" t="str">
        <f t="shared" si="453"/>
        <v>|||</v>
      </c>
      <c r="H11928" s="835">
        <f t="shared" si="454"/>
        <v>31</v>
      </c>
    </row>
    <row r="11929" spans="2:8">
      <c r="B11929" s="834" t="str">
        <f t="shared" si="453"/>
        <v>|||</v>
      </c>
      <c r="H11929" s="835">
        <f t="shared" si="454"/>
        <v>31</v>
      </c>
    </row>
    <row r="11930" spans="2:8">
      <c r="B11930" s="834" t="str">
        <f t="shared" si="453"/>
        <v>|||</v>
      </c>
      <c r="H11930" s="835">
        <f t="shared" si="454"/>
        <v>31</v>
      </c>
    </row>
    <row r="11931" spans="2:8">
      <c r="B11931" s="834" t="str">
        <f t="shared" si="453"/>
        <v>|||</v>
      </c>
      <c r="H11931" s="835">
        <f t="shared" si="454"/>
        <v>31</v>
      </c>
    </row>
    <row r="11932" spans="2:8">
      <c r="B11932" s="834" t="str">
        <f t="shared" si="453"/>
        <v>|||</v>
      </c>
      <c r="H11932" s="835">
        <f t="shared" si="454"/>
        <v>31</v>
      </c>
    </row>
    <row r="11933" spans="2:8">
      <c r="B11933" s="834" t="str">
        <f t="shared" si="453"/>
        <v>|||</v>
      </c>
      <c r="H11933" s="835">
        <f t="shared" si="454"/>
        <v>31</v>
      </c>
    </row>
    <row r="11934" spans="2:8">
      <c r="B11934" s="834" t="str">
        <f t="shared" si="453"/>
        <v>|||</v>
      </c>
      <c r="H11934" s="835">
        <f t="shared" si="454"/>
        <v>31</v>
      </c>
    </row>
    <row r="11935" spans="2:8">
      <c r="B11935" s="834" t="str">
        <f t="shared" si="453"/>
        <v>|||</v>
      </c>
      <c r="H11935" s="835">
        <f t="shared" si="454"/>
        <v>31</v>
      </c>
    </row>
    <row r="11936" spans="2:8">
      <c r="B11936" s="834" t="str">
        <f t="shared" si="453"/>
        <v>|||</v>
      </c>
      <c r="H11936" s="835">
        <f t="shared" si="454"/>
        <v>31</v>
      </c>
    </row>
    <row r="11937" spans="2:8">
      <c r="B11937" s="834" t="str">
        <f t="shared" si="453"/>
        <v>|||</v>
      </c>
      <c r="H11937" s="835">
        <f t="shared" si="454"/>
        <v>31</v>
      </c>
    </row>
    <row r="11938" spans="2:8">
      <c r="B11938" s="834" t="str">
        <f t="shared" si="453"/>
        <v>|||</v>
      </c>
      <c r="H11938" s="835">
        <f t="shared" si="454"/>
        <v>31</v>
      </c>
    </row>
    <row r="11939" spans="2:8">
      <c r="B11939" s="834" t="str">
        <f t="shared" si="453"/>
        <v>|||</v>
      </c>
      <c r="H11939" s="835">
        <f t="shared" si="454"/>
        <v>31</v>
      </c>
    </row>
    <row r="11940" spans="2:8">
      <c r="B11940" s="834" t="str">
        <f t="shared" si="453"/>
        <v>|||</v>
      </c>
      <c r="H11940" s="835">
        <f t="shared" si="454"/>
        <v>31</v>
      </c>
    </row>
    <row r="11941" spans="2:8">
      <c r="B11941" s="834" t="str">
        <f t="shared" si="453"/>
        <v>|||</v>
      </c>
      <c r="H11941" s="835">
        <f t="shared" si="454"/>
        <v>31</v>
      </c>
    </row>
    <row r="11942" spans="2:8">
      <c r="B11942" s="834" t="str">
        <f t="shared" si="453"/>
        <v>|||</v>
      </c>
      <c r="H11942" s="835">
        <f t="shared" si="454"/>
        <v>31</v>
      </c>
    </row>
    <row r="11943" spans="2:8">
      <c r="B11943" s="834" t="str">
        <f t="shared" si="453"/>
        <v>|||</v>
      </c>
      <c r="H11943" s="835">
        <f t="shared" si="454"/>
        <v>31</v>
      </c>
    </row>
    <row r="11944" spans="2:8">
      <c r="B11944" s="834" t="str">
        <f t="shared" si="453"/>
        <v>|||</v>
      </c>
      <c r="H11944" s="835">
        <f t="shared" si="454"/>
        <v>31</v>
      </c>
    </row>
    <row r="11945" spans="2:8">
      <c r="B11945" s="834" t="str">
        <f t="shared" si="453"/>
        <v>|||</v>
      </c>
      <c r="H11945" s="835">
        <f t="shared" si="454"/>
        <v>31</v>
      </c>
    </row>
    <row r="11946" spans="2:8">
      <c r="B11946" s="834" t="str">
        <f t="shared" si="453"/>
        <v>|||</v>
      </c>
      <c r="H11946" s="835">
        <f t="shared" si="454"/>
        <v>31</v>
      </c>
    </row>
    <row r="11947" spans="2:8">
      <c r="B11947" s="834" t="str">
        <f t="shared" si="453"/>
        <v>|||</v>
      </c>
      <c r="H11947" s="835">
        <f t="shared" si="454"/>
        <v>31</v>
      </c>
    </row>
    <row r="11948" spans="2:8">
      <c r="B11948" s="834" t="str">
        <f t="shared" si="453"/>
        <v>|||</v>
      </c>
      <c r="H11948" s="835">
        <f t="shared" si="454"/>
        <v>31</v>
      </c>
    </row>
    <row r="11949" spans="2:8">
      <c r="B11949" s="834" t="str">
        <f t="shared" si="453"/>
        <v>|||</v>
      </c>
      <c r="H11949" s="835">
        <f t="shared" si="454"/>
        <v>31</v>
      </c>
    </row>
    <row r="11950" spans="2:8">
      <c r="B11950" s="834" t="str">
        <f t="shared" si="453"/>
        <v>|||</v>
      </c>
      <c r="H11950" s="835">
        <f t="shared" si="454"/>
        <v>31</v>
      </c>
    </row>
    <row r="11951" spans="2:8">
      <c r="B11951" s="834" t="str">
        <f t="shared" si="453"/>
        <v>|||</v>
      </c>
      <c r="H11951" s="835">
        <f t="shared" si="454"/>
        <v>31</v>
      </c>
    </row>
    <row r="11952" spans="2:8">
      <c r="B11952" s="834" t="str">
        <f t="shared" si="453"/>
        <v>|||</v>
      </c>
      <c r="H11952" s="835">
        <f t="shared" si="454"/>
        <v>31</v>
      </c>
    </row>
    <row r="11953" spans="2:8">
      <c r="B11953" s="834" t="str">
        <f t="shared" si="453"/>
        <v>|||</v>
      </c>
      <c r="H11953" s="835">
        <f t="shared" si="454"/>
        <v>31</v>
      </c>
    </row>
    <row r="11954" spans="2:8">
      <c r="B11954" s="834" t="str">
        <f t="shared" si="453"/>
        <v>|||</v>
      </c>
      <c r="H11954" s="835">
        <f t="shared" si="454"/>
        <v>31</v>
      </c>
    </row>
    <row r="11955" spans="2:8">
      <c r="B11955" s="834" t="str">
        <f t="shared" si="453"/>
        <v>|||</v>
      </c>
      <c r="H11955" s="835">
        <f t="shared" si="454"/>
        <v>31</v>
      </c>
    </row>
    <row r="11956" spans="2:8">
      <c r="B11956" s="834" t="str">
        <f t="shared" si="453"/>
        <v>|||</v>
      </c>
      <c r="H11956" s="835">
        <f t="shared" si="454"/>
        <v>31</v>
      </c>
    </row>
    <row r="11957" spans="2:8">
      <c r="B11957" s="834" t="str">
        <f t="shared" si="453"/>
        <v>|||</v>
      </c>
      <c r="H11957" s="835">
        <f t="shared" si="454"/>
        <v>31</v>
      </c>
    </row>
    <row r="11958" spans="2:8">
      <c r="B11958" s="834" t="str">
        <f t="shared" si="453"/>
        <v>|||</v>
      </c>
      <c r="H11958" s="835">
        <f t="shared" si="454"/>
        <v>31</v>
      </c>
    </row>
    <row r="11959" spans="2:8">
      <c r="B11959" s="834" t="str">
        <f t="shared" si="453"/>
        <v>|||</v>
      </c>
      <c r="H11959" s="835">
        <f t="shared" si="454"/>
        <v>31</v>
      </c>
    </row>
    <row r="11960" spans="2:8">
      <c r="B11960" s="834" t="str">
        <f t="shared" si="453"/>
        <v>|||</v>
      </c>
      <c r="H11960" s="835">
        <f t="shared" si="454"/>
        <v>31</v>
      </c>
    </row>
    <row r="11961" spans="2:8">
      <c r="B11961" s="834" t="str">
        <f t="shared" si="453"/>
        <v>|||</v>
      </c>
      <c r="H11961" s="835">
        <f t="shared" si="454"/>
        <v>31</v>
      </c>
    </row>
    <row r="11962" spans="2:8">
      <c r="B11962" s="834" t="str">
        <f t="shared" si="453"/>
        <v>|||</v>
      </c>
      <c r="H11962" s="835">
        <f t="shared" si="454"/>
        <v>31</v>
      </c>
    </row>
    <row r="11963" spans="2:8">
      <c r="B11963" s="834" t="str">
        <f t="shared" si="453"/>
        <v>|||</v>
      </c>
      <c r="H11963" s="835">
        <f t="shared" si="454"/>
        <v>31</v>
      </c>
    </row>
    <row r="11964" spans="2:8">
      <c r="B11964" s="834" t="str">
        <f t="shared" si="453"/>
        <v>|||</v>
      </c>
      <c r="H11964" s="835">
        <f t="shared" si="454"/>
        <v>31</v>
      </c>
    </row>
    <row r="11965" spans="2:8">
      <c r="B11965" s="834" t="str">
        <f t="shared" si="453"/>
        <v>|||</v>
      </c>
      <c r="H11965" s="835">
        <f t="shared" si="454"/>
        <v>31</v>
      </c>
    </row>
    <row r="11966" spans="2:8">
      <c r="B11966" s="834" t="str">
        <f t="shared" si="453"/>
        <v>|||</v>
      </c>
      <c r="H11966" s="835">
        <f t="shared" si="454"/>
        <v>31</v>
      </c>
    </row>
    <row r="11967" spans="2:8">
      <c r="B11967" s="834" t="str">
        <f t="shared" si="453"/>
        <v>|||</v>
      </c>
      <c r="H11967" s="835">
        <f t="shared" si="454"/>
        <v>31</v>
      </c>
    </row>
    <row r="11968" spans="2:8">
      <c r="B11968" s="834" t="str">
        <f t="shared" si="453"/>
        <v>|||</v>
      </c>
      <c r="H11968" s="835">
        <f t="shared" si="454"/>
        <v>31</v>
      </c>
    </row>
    <row r="11969" spans="2:8">
      <c r="B11969" s="834" t="str">
        <f t="shared" si="453"/>
        <v>|||</v>
      </c>
      <c r="H11969" s="835">
        <f t="shared" si="454"/>
        <v>31</v>
      </c>
    </row>
    <row r="11970" spans="2:8">
      <c r="B11970" s="834" t="str">
        <f t="shared" si="453"/>
        <v>|||</v>
      </c>
      <c r="H11970" s="835">
        <f t="shared" si="454"/>
        <v>31</v>
      </c>
    </row>
    <row r="11971" spans="2:8">
      <c r="B11971" s="834" t="str">
        <f t="shared" si="453"/>
        <v>|||</v>
      </c>
      <c r="H11971" s="835">
        <f t="shared" si="454"/>
        <v>31</v>
      </c>
    </row>
    <row r="11972" spans="2:8">
      <c r="B11972" s="834" t="str">
        <f t="shared" si="453"/>
        <v>|||</v>
      </c>
      <c r="H11972" s="835">
        <f t="shared" si="454"/>
        <v>31</v>
      </c>
    </row>
    <row r="11973" spans="2:8">
      <c r="B11973" s="834" t="str">
        <f t="shared" si="453"/>
        <v>|||</v>
      </c>
      <c r="H11973" s="835">
        <f t="shared" si="454"/>
        <v>31</v>
      </c>
    </row>
    <row r="11974" spans="2:8">
      <c r="B11974" s="834" t="str">
        <f t="shared" si="453"/>
        <v>|||</v>
      </c>
      <c r="H11974" s="835">
        <f t="shared" si="454"/>
        <v>31</v>
      </c>
    </row>
    <row r="11975" spans="2:8">
      <c r="B11975" s="834" t="str">
        <f t="shared" si="453"/>
        <v>|||</v>
      </c>
      <c r="H11975" s="835">
        <f t="shared" si="454"/>
        <v>31</v>
      </c>
    </row>
    <row r="11976" spans="2:8">
      <c r="B11976" s="834" t="str">
        <f t="shared" si="453"/>
        <v>|||</v>
      </c>
      <c r="H11976" s="835">
        <f t="shared" si="454"/>
        <v>31</v>
      </c>
    </row>
    <row r="11977" spans="2:8">
      <c r="B11977" s="834" t="str">
        <f t="shared" si="453"/>
        <v>|||</v>
      </c>
      <c r="H11977" s="835">
        <f t="shared" si="454"/>
        <v>31</v>
      </c>
    </row>
    <row r="11978" spans="2:8">
      <c r="B11978" s="834" t="str">
        <f t="shared" si="453"/>
        <v>|||</v>
      </c>
      <c r="H11978" s="835">
        <f t="shared" si="454"/>
        <v>31</v>
      </c>
    </row>
    <row r="11979" spans="2:8">
      <c r="B11979" s="834" t="str">
        <f t="shared" si="453"/>
        <v>|||</v>
      </c>
      <c r="H11979" s="835">
        <f t="shared" si="454"/>
        <v>31</v>
      </c>
    </row>
    <row r="11980" spans="2:8">
      <c r="B11980" s="834" t="str">
        <f t="shared" si="453"/>
        <v>|||</v>
      </c>
      <c r="H11980" s="835">
        <f t="shared" si="454"/>
        <v>31</v>
      </c>
    </row>
    <row r="11981" spans="2:8">
      <c r="B11981" s="834" t="str">
        <f t="shared" si="453"/>
        <v>|||</v>
      </c>
      <c r="H11981" s="835">
        <f t="shared" si="454"/>
        <v>31</v>
      </c>
    </row>
    <row r="11982" spans="2:8">
      <c r="B11982" s="834" t="str">
        <f t="shared" si="453"/>
        <v>|||</v>
      </c>
      <c r="H11982" s="835">
        <f t="shared" si="454"/>
        <v>31</v>
      </c>
    </row>
    <row r="11983" spans="2:8">
      <c r="B11983" s="834" t="str">
        <f t="shared" si="453"/>
        <v>|||</v>
      </c>
      <c r="H11983" s="835">
        <f t="shared" si="454"/>
        <v>31</v>
      </c>
    </row>
    <row r="11984" spans="2:8">
      <c r="B11984" s="834" t="str">
        <f t="shared" si="453"/>
        <v>|||</v>
      </c>
      <c r="H11984" s="835">
        <f t="shared" si="454"/>
        <v>31</v>
      </c>
    </row>
    <row r="11985" spans="2:8">
      <c r="B11985" s="834" t="str">
        <f t="shared" ref="B11985:B12048" si="455">C11985&amp;"|"&amp;D11985&amp;"|"&amp;E11985&amp;"|"&amp;F11985</f>
        <v>|||</v>
      </c>
      <c r="H11985" s="835">
        <f t="shared" ref="H11985:H12048" si="456">EOMONTH(L11985,0)</f>
        <v>31</v>
      </c>
    </row>
    <row r="11986" spans="2:8">
      <c r="B11986" s="834" t="str">
        <f t="shared" si="455"/>
        <v>|||</v>
      </c>
      <c r="H11986" s="835">
        <f t="shared" si="456"/>
        <v>31</v>
      </c>
    </row>
    <row r="11987" spans="2:8">
      <c r="B11987" s="834" t="str">
        <f t="shared" si="455"/>
        <v>|||</v>
      </c>
      <c r="H11987" s="835">
        <f t="shared" si="456"/>
        <v>31</v>
      </c>
    </row>
    <row r="11988" spans="2:8">
      <c r="B11988" s="834" t="str">
        <f t="shared" si="455"/>
        <v>|||</v>
      </c>
      <c r="H11988" s="835">
        <f t="shared" si="456"/>
        <v>31</v>
      </c>
    </row>
    <row r="11989" spans="2:8">
      <c r="B11989" s="834" t="str">
        <f t="shared" si="455"/>
        <v>|||</v>
      </c>
      <c r="H11989" s="835">
        <f t="shared" si="456"/>
        <v>31</v>
      </c>
    </row>
    <row r="11990" spans="2:8">
      <c r="B11990" s="834" t="str">
        <f t="shared" si="455"/>
        <v>|||</v>
      </c>
      <c r="H11990" s="835">
        <f t="shared" si="456"/>
        <v>31</v>
      </c>
    </row>
    <row r="11991" spans="2:8">
      <c r="B11991" s="834" t="str">
        <f t="shared" si="455"/>
        <v>|||</v>
      </c>
      <c r="H11991" s="835">
        <f t="shared" si="456"/>
        <v>31</v>
      </c>
    </row>
    <row r="11992" spans="2:8">
      <c r="B11992" s="834" t="str">
        <f t="shared" si="455"/>
        <v>|||</v>
      </c>
      <c r="H11992" s="835">
        <f t="shared" si="456"/>
        <v>31</v>
      </c>
    </row>
    <row r="11993" spans="2:8">
      <c r="B11993" s="834" t="str">
        <f t="shared" si="455"/>
        <v>|||</v>
      </c>
      <c r="H11993" s="835">
        <f t="shared" si="456"/>
        <v>31</v>
      </c>
    </row>
    <row r="11994" spans="2:8">
      <c r="B11994" s="834" t="str">
        <f t="shared" si="455"/>
        <v>|||</v>
      </c>
      <c r="H11994" s="835">
        <f t="shared" si="456"/>
        <v>31</v>
      </c>
    </row>
    <row r="11995" spans="2:8">
      <c r="B11995" s="834" t="str">
        <f t="shared" si="455"/>
        <v>|||</v>
      </c>
      <c r="H11995" s="835">
        <f t="shared" si="456"/>
        <v>31</v>
      </c>
    </row>
    <row r="11996" spans="2:8">
      <c r="B11996" s="834" t="str">
        <f t="shared" si="455"/>
        <v>|||</v>
      </c>
      <c r="H11996" s="835">
        <f t="shared" si="456"/>
        <v>31</v>
      </c>
    </row>
    <row r="11997" spans="2:8">
      <c r="B11997" s="834" t="str">
        <f t="shared" si="455"/>
        <v>|||</v>
      </c>
      <c r="H11997" s="835">
        <f t="shared" si="456"/>
        <v>31</v>
      </c>
    </row>
    <row r="11998" spans="2:8">
      <c r="B11998" s="834" t="str">
        <f t="shared" si="455"/>
        <v>|||</v>
      </c>
      <c r="H11998" s="835">
        <f t="shared" si="456"/>
        <v>31</v>
      </c>
    </row>
    <row r="11999" spans="2:8">
      <c r="B11999" s="834" t="str">
        <f t="shared" si="455"/>
        <v>|||</v>
      </c>
      <c r="H11999" s="835">
        <f t="shared" si="456"/>
        <v>31</v>
      </c>
    </row>
    <row r="12000" spans="2:8">
      <c r="B12000" s="834" t="str">
        <f t="shared" si="455"/>
        <v>|||</v>
      </c>
      <c r="H12000" s="835">
        <f t="shared" si="456"/>
        <v>31</v>
      </c>
    </row>
    <row r="12001" spans="2:8">
      <c r="B12001" s="834" t="str">
        <f t="shared" si="455"/>
        <v>|||</v>
      </c>
      <c r="H12001" s="835">
        <f t="shared" si="456"/>
        <v>31</v>
      </c>
    </row>
    <row r="12002" spans="2:8">
      <c r="B12002" s="834" t="str">
        <f t="shared" si="455"/>
        <v>|||</v>
      </c>
      <c r="H12002" s="835">
        <f t="shared" si="456"/>
        <v>31</v>
      </c>
    </row>
    <row r="12003" spans="2:8">
      <c r="B12003" s="834" t="str">
        <f t="shared" si="455"/>
        <v>|||</v>
      </c>
      <c r="H12003" s="835">
        <f t="shared" si="456"/>
        <v>31</v>
      </c>
    </row>
    <row r="12004" spans="2:8">
      <c r="B12004" s="834" t="str">
        <f t="shared" si="455"/>
        <v>|||</v>
      </c>
      <c r="H12004" s="835">
        <f t="shared" si="456"/>
        <v>31</v>
      </c>
    </row>
    <row r="12005" spans="2:8">
      <c r="B12005" s="834" t="str">
        <f t="shared" si="455"/>
        <v>|||</v>
      </c>
      <c r="H12005" s="835">
        <f t="shared" si="456"/>
        <v>31</v>
      </c>
    </row>
    <row r="12006" spans="2:8">
      <c r="B12006" s="834" t="str">
        <f t="shared" si="455"/>
        <v>|||</v>
      </c>
      <c r="H12006" s="835">
        <f t="shared" si="456"/>
        <v>31</v>
      </c>
    </row>
    <row r="12007" spans="2:8">
      <c r="B12007" s="834" t="str">
        <f t="shared" si="455"/>
        <v>|||</v>
      </c>
      <c r="H12007" s="835">
        <f t="shared" si="456"/>
        <v>31</v>
      </c>
    </row>
    <row r="12008" spans="2:8">
      <c r="B12008" s="834" t="str">
        <f t="shared" si="455"/>
        <v>|||</v>
      </c>
      <c r="H12008" s="835">
        <f t="shared" si="456"/>
        <v>31</v>
      </c>
    </row>
    <row r="12009" spans="2:8">
      <c r="B12009" s="834" t="str">
        <f t="shared" si="455"/>
        <v>|||</v>
      </c>
      <c r="H12009" s="835">
        <f t="shared" si="456"/>
        <v>31</v>
      </c>
    </row>
    <row r="12010" spans="2:8">
      <c r="B12010" s="834" t="str">
        <f t="shared" si="455"/>
        <v>|||</v>
      </c>
      <c r="H12010" s="835">
        <f t="shared" si="456"/>
        <v>31</v>
      </c>
    </row>
    <row r="12011" spans="2:8">
      <c r="B12011" s="834" t="str">
        <f t="shared" si="455"/>
        <v>|||</v>
      </c>
      <c r="H12011" s="835">
        <f t="shared" si="456"/>
        <v>31</v>
      </c>
    </row>
    <row r="12012" spans="2:8">
      <c r="B12012" s="834" t="str">
        <f t="shared" si="455"/>
        <v>|||</v>
      </c>
      <c r="H12012" s="835">
        <f t="shared" si="456"/>
        <v>31</v>
      </c>
    </row>
    <row r="12013" spans="2:8">
      <c r="B12013" s="834" t="str">
        <f t="shared" si="455"/>
        <v>|||</v>
      </c>
      <c r="H12013" s="835">
        <f t="shared" si="456"/>
        <v>31</v>
      </c>
    </row>
    <row r="12014" spans="2:8">
      <c r="B12014" s="834" t="str">
        <f t="shared" si="455"/>
        <v>|||</v>
      </c>
      <c r="H12014" s="835">
        <f t="shared" si="456"/>
        <v>31</v>
      </c>
    </row>
    <row r="12015" spans="2:8">
      <c r="B12015" s="834" t="str">
        <f t="shared" si="455"/>
        <v>|||</v>
      </c>
      <c r="H12015" s="835">
        <f t="shared" si="456"/>
        <v>31</v>
      </c>
    </row>
    <row r="12016" spans="2:8">
      <c r="B12016" s="834" t="str">
        <f t="shared" si="455"/>
        <v>|||</v>
      </c>
      <c r="H12016" s="835">
        <f t="shared" si="456"/>
        <v>31</v>
      </c>
    </row>
    <row r="12017" spans="2:8">
      <c r="B12017" s="834" t="str">
        <f t="shared" si="455"/>
        <v>|||</v>
      </c>
      <c r="H12017" s="835">
        <f t="shared" si="456"/>
        <v>31</v>
      </c>
    </row>
    <row r="12018" spans="2:8">
      <c r="B12018" s="834" t="str">
        <f t="shared" si="455"/>
        <v>|||</v>
      </c>
      <c r="H12018" s="835">
        <f t="shared" si="456"/>
        <v>31</v>
      </c>
    </row>
    <row r="12019" spans="2:8">
      <c r="B12019" s="834" t="str">
        <f t="shared" si="455"/>
        <v>|||</v>
      </c>
      <c r="H12019" s="835">
        <f t="shared" si="456"/>
        <v>31</v>
      </c>
    </row>
    <row r="12020" spans="2:8">
      <c r="B12020" s="834" t="str">
        <f t="shared" si="455"/>
        <v>|||</v>
      </c>
      <c r="H12020" s="835">
        <f t="shared" si="456"/>
        <v>31</v>
      </c>
    </row>
    <row r="12021" spans="2:8">
      <c r="B12021" s="834" t="str">
        <f t="shared" si="455"/>
        <v>|||</v>
      </c>
      <c r="H12021" s="835">
        <f t="shared" si="456"/>
        <v>31</v>
      </c>
    </row>
    <row r="12022" spans="2:8">
      <c r="B12022" s="834" t="str">
        <f t="shared" si="455"/>
        <v>|||</v>
      </c>
      <c r="H12022" s="835">
        <f t="shared" si="456"/>
        <v>31</v>
      </c>
    </row>
    <row r="12023" spans="2:8">
      <c r="B12023" s="834" t="str">
        <f t="shared" si="455"/>
        <v>|||</v>
      </c>
      <c r="H12023" s="835">
        <f t="shared" si="456"/>
        <v>31</v>
      </c>
    </row>
    <row r="12024" spans="2:8">
      <c r="B12024" s="834" t="str">
        <f t="shared" si="455"/>
        <v>|||</v>
      </c>
      <c r="H12024" s="835">
        <f t="shared" si="456"/>
        <v>31</v>
      </c>
    </row>
    <row r="12025" spans="2:8">
      <c r="B12025" s="834" t="str">
        <f t="shared" si="455"/>
        <v>|||</v>
      </c>
      <c r="H12025" s="835">
        <f t="shared" si="456"/>
        <v>31</v>
      </c>
    </row>
    <row r="12026" spans="2:8">
      <c r="B12026" s="834" t="str">
        <f t="shared" si="455"/>
        <v>|||</v>
      </c>
      <c r="H12026" s="835">
        <f t="shared" si="456"/>
        <v>31</v>
      </c>
    </row>
    <row r="12027" spans="2:8">
      <c r="B12027" s="834" t="str">
        <f t="shared" si="455"/>
        <v>|||</v>
      </c>
      <c r="H12027" s="835">
        <f t="shared" si="456"/>
        <v>31</v>
      </c>
    </row>
    <row r="12028" spans="2:8">
      <c r="B12028" s="834" t="str">
        <f t="shared" si="455"/>
        <v>|||</v>
      </c>
      <c r="H12028" s="835">
        <f t="shared" si="456"/>
        <v>31</v>
      </c>
    </row>
    <row r="12029" spans="2:8">
      <c r="B12029" s="834" t="str">
        <f t="shared" si="455"/>
        <v>|||</v>
      </c>
      <c r="H12029" s="835">
        <f t="shared" si="456"/>
        <v>31</v>
      </c>
    </row>
    <row r="12030" spans="2:8">
      <c r="B12030" s="834" t="str">
        <f t="shared" si="455"/>
        <v>|||</v>
      </c>
      <c r="H12030" s="835">
        <f t="shared" si="456"/>
        <v>31</v>
      </c>
    </row>
    <row r="12031" spans="2:8">
      <c r="B12031" s="834" t="str">
        <f t="shared" si="455"/>
        <v>|||</v>
      </c>
      <c r="H12031" s="835">
        <f t="shared" si="456"/>
        <v>31</v>
      </c>
    </row>
    <row r="12032" spans="2:8">
      <c r="B12032" s="834" t="str">
        <f t="shared" si="455"/>
        <v>|||</v>
      </c>
      <c r="H12032" s="835">
        <f t="shared" si="456"/>
        <v>31</v>
      </c>
    </row>
    <row r="12033" spans="2:8">
      <c r="B12033" s="834" t="str">
        <f t="shared" si="455"/>
        <v>|||</v>
      </c>
      <c r="H12033" s="835">
        <f t="shared" si="456"/>
        <v>31</v>
      </c>
    </row>
    <row r="12034" spans="2:8">
      <c r="B12034" s="834" t="str">
        <f t="shared" si="455"/>
        <v>|||</v>
      </c>
      <c r="H12034" s="835">
        <f t="shared" si="456"/>
        <v>31</v>
      </c>
    </row>
    <row r="12035" spans="2:8">
      <c r="B12035" s="834" t="str">
        <f t="shared" si="455"/>
        <v>|||</v>
      </c>
      <c r="H12035" s="835">
        <f t="shared" si="456"/>
        <v>31</v>
      </c>
    </row>
    <row r="12036" spans="2:8">
      <c r="B12036" s="834" t="str">
        <f t="shared" si="455"/>
        <v>|||</v>
      </c>
      <c r="H12036" s="835">
        <f t="shared" si="456"/>
        <v>31</v>
      </c>
    </row>
    <row r="12037" spans="2:8">
      <c r="B12037" s="834" t="str">
        <f t="shared" si="455"/>
        <v>|||</v>
      </c>
      <c r="H12037" s="835">
        <f t="shared" si="456"/>
        <v>31</v>
      </c>
    </row>
    <row r="12038" spans="2:8">
      <c r="B12038" s="834" t="str">
        <f t="shared" si="455"/>
        <v>|||</v>
      </c>
      <c r="H12038" s="835">
        <f t="shared" si="456"/>
        <v>31</v>
      </c>
    </row>
    <row r="12039" spans="2:8">
      <c r="B12039" s="834" t="str">
        <f t="shared" si="455"/>
        <v>|||</v>
      </c>
      <c r="H12039" s="835">
        <f t="shared" si="456"/>
        <v>31</v>
      </c>
    </row>
    <row r="12040" spans="2:8">
      <c r="B12040" s="834" t="str">
        <f t="shared" si="455"/>
        <v>|||</v>
      </c>
      <c r="H12040" s="835">
        <f t="shared" si="456"/>
        <v>31</v>
      </c>
    </row>
    <row r="12041" spans="2:8">
      <c r="B12041" s="834" t="str">
        <f t="shared" si="455"/>
        <v>|||</v>
      </c>
      <c r="H12041" s="835">
        <f t="shared" si="456"/>
        <v>31</v>
      </c>
    </row>
    <row r="12042" spans="2:8">
      <c r="B12042" s="834" t="str">
        <f t="shared" si="455"/>
        <v>|||</v>
      </c>
      <c r="H12042" s="835">
        <f t="shared" si="456"/>
        <v>31</v>
      </c>
    </row>
    <row r="12043" spans="2:8">
      <c r="B12043" s="834" t="str">
        <f t="shared" si="455"/>
        <v>|||</v>
      </c>
      <c r="H12043" s="835">
        <f t="shared" si="456"/>
        <v>31</v>
      </c>
    </row>
    <row r="12044" spans="2:8">
      <c r="B12044" s="834" t="str">
        <f t="shared" si="455"/>
        <v>|||</v>
      </c>
      <c r="H12044" s="835">
        <f t="shared" si="456"/>
        <v>31</v>
      </c>
    </row>
    <row r="12045" spans="2:8">
      <c r="B12045" s="834" t="str">
        <f t="shared" si="455"/>
        <v>|||</v>
      </c>
      <c r="H12045" s="835">
        <f t="shared" si="456"/>
        <v>31</v>
      </c>
    </row>
    <row r="12046" spans="2:8">
      <c r="B12046" s="834" t="str">
        <f t="shared" si="455"/>
        <v>|||</v>
      </c>
      <c r="H12046" s="835">
        <f t="shared" si="456"/>
        <v>31</v>
      </c>
    </row>
    <row r="12047" spans="2:8">
      <c r="B12047" s="834" t="str">
        <f t="shared" si="455"/>
        <v>|||</v>
      </c>
      <c r="H12047" s="835">
        <f t="shared" si="456"/>
        <v>31</v>
      </c>
    </row>
    <row r="12048" spans="2:8">
      <c r="B12048" s="834" t="str">
        <f t="shared" si="455"/>
        <v>|||</v>
      </c>
      <c r="H12048" s="835">
        <f t="shared" si="456"/>
        <v>31</v>
      </c>
    </row>
    <row r="12049" spans="2:8">
      <c r="B12049" s="834" t="str">
        <f t="shared" ref="B12049:B12112" si="457">C12049&amp;"|"&amp;D12049&amp;"|"&amp;E12049&amp;"|"&amp;F12049</f>
        <v>|||</v>
      </c>
      <c r="H12049" s="835">
        <f t="shared" ref="H12049:H12112" si="458">EOMONTH(L12049,0)</f>
        <v>31</v>
      </c>
    </row>
    <row r="12050" spans="2:8">
      <c r="B12050" s="834" t="str">
        <f t="shared" si="457"/>
        <v>|||</v>
      </c>
      <c r="H12050" s="835">
        <f t="shared" si="458"/>
        <v>31</v>
      </c>
    </row>
    <row r="12051" spans="2:8">
      <c r="B12051" s="834" t="str">
        <f t="shared" si="457"/>
        <v>|||</v>
      </c>
      <c r="H12051" s="835">
        <f t="shared" si="458"/>
        <v>31</v>
      </c>
    </row>
    <row r="12052" spans="2:8">
      <c r="B12052" s="834" t="str">
        <f t="shared" si="457"/>
        <v>|||</v>
      </c>
      <c r="H12052" s="835">
        <f t="shared" si="458"/>
        <v>31</v>
      </c>
    </row>
    <row r="12053" spans="2:8">
      <c r="B12053" s="834" t="str">
        <f t="shared" si="457"/>
        <v>|||</v>
      </c>
      <c r="H12053" s="835">
        <f t="shared" si="458"/>
        <v>31</v>
      </c>
    </row>
    <row r="12054" spans="2:8">
      <c r="B12054" s="834" t="str">
        <f t="shared" si="457"/>
        <v>|||</v>
      </c>
      <c r="H12054" s="835">
        <f t="shared" si="458"/>
        <v>31</v>
      </c>
    </row>
    <row r="12055" spans="2:8">
      <c r="B12055" s="834" t="str">
        <f t="shared" si="457"/>
        <v>|||</v>
      </c>
      <c r="H12055" s="835">
        <f t="shared" si="458"/>
        <v>31</v>
      </c>
    </row>
    <row r="12056" spans="2:8">
      <c r="B12056" s="834" t="str">
        <f t="shared" si="457"/>
        <v>|||</v>
      </c>
      <c r="H12056" s="835">
        <f t="shared" si="458"/>
        <v>31</v>
      </c>
    </row>
    <row r="12057" spans="2:8">
      <c r="B12057" s="834" t="str">
        <f t="shared" si="457"/>
        <v>|||</v>
      </c>
      <c r="H12057" s="835">
        <f t="shared" si="458"/>
        <v>31</v>
      </c>
    </row>
    <row r="12058" spans="2:8">
      <c r="B12058" s="834" t="str">
        <f t="shared" si="457"/>
        <v>|||</v>
      </c>
      <c r="H12058" s="835">
        <f t="shared" si="458"/>
        <v>31</v>
      </c>
    </row>
    <row r="12059" spans="2:8">
      <c r="B12059" s="834" t="str">
        <f t="shared" si="457"/>
        <v>|||</v>
      </c>
      <c r="H12059" s="835">
        <f t="shared" si="458"/>
        <v>31</v>
      </c>
    </row>
    <row r="12060" spans="2:8">
      <c r="B12060" s="834" t="str">
        <f t="shared" si="457"/>
        <v>|||</v>
      </c>
      <c r="H12060" s="835">
        <f t="shared" si="458"/>
        <v>31</v>
      </c>
    </row>
    <row r="12061" spans="2:8">
      <c r="B12061" s="834" t="str">
        <f t="shared" si="457"/>
        <v>|||</v>
      </c>
      <c r="H12061" s="835">
        <f t="shared" si="458"/>
        <v>31</v>
      </c>
    </row>
    <row r="12062" spans="2:8">
      <c r="B12062" s="834" t="str">
        <f t="shared" si="457"/>
        <v>|||</v>
      </c>
      <c r="H12062" s="835">
        <f t="shared" si="458"/>
        <v>31</v>
      </c>
    </row>
    <row r="12063" spans="2:8">
      <c r="B12063" s="834" t="str">
        <f t="shared" si="457"/>
        <v>|||</v>
      </c>
      <c r="H12063" s="835">
        <f t="shared" si="458"/>
        <v>31</v>
      </c>
    </row>
    <row r="12064" spans="2:8">
      <c r="B12064" s="834" t="str">
        <f t="shared" si="457"/>
        <v>|||</v>
      </c>
      <c r="H12064" s="835">
        <f t="shared" si="458"/>
        <v>31</v>
      </c>
    </row>
    <row r="12065" spans="2:8">
      <c r="B12065" s="834" t="str">
        <f t="shared" si="457"/>
        <v>|||</v>
      </c>
      <c r="H12065" s="835">
        <f t="shared" si="458"/>
        <v>31</v>
      </c>
    </row>
    <row r="12066" spans="2:8">
      <c r="B12066" s="834" t="str">
        <f t="shared" si="457"/>
        <v>|||</v>
      </c>
      <c r="H12066" s="835">
        <f t="shared" si="458"/>
        <v>31</v>
      </c>
    </row>
    <row r="12067" spans="2:8">
      <c r="B12067" s="834" t="str">
        <f t="shared" si="457"/>
        <v>|||</v>
      </c>
      <c r="H12067" s="835">
        <f t="shared" si="458"/>
        <v>31</v>
      </c>
    </row>
    <row r="12068" spans="2:8">
      <c r="B12068" s="834" t="str">
        <f t="shared" si="457"/>
        <v>|||</v>
      </c>
      <c r="H12068" s="835">
        <f t="shared" si="458"/>
        <v>31</v>
      </c>
    </row>
    <row r="12069" spans="2:8">
      <c r="B12069" s="834" t="str">
        <f t="shared" si="457"/>
        <v>|||</v>
      </c>
      <c r="H12069" s="835">
        <f t="shared" si="458"/>
        <v>31</v>
      </c>
    </row>
    <row r="12070" spans="2:8">
      <c r="B12070" s="834" t="str">
        <f t="shared" si="457"/>
        <v>|||</v>
      </c>
      <c r="H12070" s="835">
        <f t="shared" si="458"/>
        <v>31</v>
      </c>
    </row>
    <row r="12071" spans="2:8">
      <c r="B12071" s="834" t="str">
        <f t="shared" si="457"/>
        <v>|||</v>
      </c>
      <c r="H12071" s="835">
        <f t="shared" si="458"/>
        <v>31</v>
      </c>
    </row>
    <row r="12072" spans="2:8">
      <c r="B12072" s="834" t="str">
        <f t="shared" si="457"/>
        <v>|||</v>
      </c>
      <c r="H12072" s="835">
        <f t="shared" si="458"/>
        <v>31</v>
      </c>
    </row>
    <row r="12073" spans="2:8">
      <c r="B12073" s="834" t="str">
        <f t="shared" si="457"/>
        <v>|||</v>
      </c>
      <c r="H12073" s="835">
        <f t="shared" si="458"/>
        <v>31</v>
      </c>
    </row>
    <row r="12074" spans="2:8">
      <c r="B12074" s="834" t="str">
        <f t="shared" si="457"/>
        <v>|||</v>
      </c>
      <c r="H12074" s="835">
        <f t="shared" si="458"/>
        <v>31</v>
      </c>
    </row>
    <row r="12075" spans="2:8">
      <c r="B12075" s="834" t="str">
        <f t="shared" si="457"/>
        <v>|||</v>
      </c>
      <c r="H12075" s="835">
        <f t="shared" si="458"/>
        <v>31</v>
      </c>
    </row>
    <row r="12076" spans="2:8">
      <c r="B12076" s="834" t="str">
        <f t="shared" si="457"/>
        <v>|||</v>
      </c>
      <c r="H12076" s="835">
        <f t="shared" si="458"/>
        <v>31</v>
      </c>
    </row>
    <row r="12077" spans="2:8">
      <c r="B12077" s="834" t="str">
        <f t="shared" si="457"/>
        <v>|||</v>
      </c>
      <c r="H12077" s="835">
        <f t="shared" si="458"/>
        <v>31</v>
      </c>
    </row>
    <row r="12078" spans="2:8">
      <c r="B12078" s="834" t="str">
        <f t="shared" si="457"/>
        <v>|||</v>
      </c>
      <c r="H12078" s="835">
        <f t="shared" si="458"/>
        <v>31</v>
      </c>
    </row>
    <row r="12079" spans="2:8">
      <c r="B12079" s="834" t="str">
        <f t="shared" si="457"/>
        <v>|||</v>
      </c>
      <c r="H12079" s="835">
        <f t="shared" si="458"/>
        <v>31</v>
      </c>
    </row>
    <row r="12080" spans="2:8">
      <c r="B12080" s="834" t="str">
        <f t="shared" si="457"/>
        <v>|||</v>
      </c>
      <c r="H12080" s="835">
        <f t="shared" si="458"/>
        <v>31</v>
      </c>
    </row>
    <row r="12081" spans="2:8">
      <c r="B12081" s="834" t="str">
        <f t="shared" si="457"/>
        <v>|||</v>
      </c>
      <c r="H12081" s="835">
        <f t="shared" si="458"/>
        <v>31</v>
      </c>
    </row>
    <row r="12082" spans="2:8">
      <c r="B12082" s="834" t="str">
        <f t="shared" si="457"/>
        <v>|||</v>
      </c>
      <c r="H12082" s="835">
        <f t="shared" si="458"/>
        <v>31</v>
      </c>
    </row>
    <row r="12083" spans="2:8">
      <c r="B12083" s="834" t="str">
        <f t="shared" si="457"/>
        <v>|||</v>
      </c>
      <c r="H12083" s="835">
        <f t="shared" si="458"/>
        <v>31</v>
      </c>
    </row>
    <row r="12084" spans="2:8">
      <c r="B12084" s="834" t="str">
        <f t="shared" si="457"/>
        <v>|||</v>
      </c>
      <c r="H12084" s="835">
        <f t="shared" si="458"/>
        <v>31</v>
      </c>
    </row>
    <row r="12085" spans="2:8">
      <c r="B12085" s="834" t="str">
        <f t="shared" si="457"/>
        <v>|||</v>
      </c>
      <c r="H12085" s="835">
        <f t="shared" si="458"/>
        <v>31</v>
      </c>
    </row>
    <row r="12086" spans="2:8">
      <c r="B12086" s="834" t="str">
        <f t="shared" si="457"/>
        <v>|||</v>
      </c>
      <c r="H12086" s="835">
        <f t="shared" si="458"/>
        <v>31</v>
      </c>
    </row>
    <row r="12087" spans="2:8">
      <c r="B12087" s="834" t="str">
        <f t="shared" si="457"/>
        <v>|||</v>
      </c>
      <c r="H12087" s="835">
        <f t="shared" si="458"/>
        <v>31</v>
      </c>
    </row>
    <row r="12088" spans="2:8">
      <c r="B12088" s="834" t="str">
        <f t="shared" si="457"/>
        <v>|||</v>
      </c>
      <c r="H12088" s="835">
        <f t="shared" si="458"/>
        <v>31</v>
      </c>
    </row>
    <row r="12089" spans="2:8">
      <c r="B12089" s="834" t="str">
        <f t="shared" si="457"/>
        <v>|||</v>
      </c>
      <c r="H12089" s="835">
        <f t="shared" si="458"/>
        <v>31</v>
      </c>
    </row>
    <row r="12090" spans="2:8">
      <c r="B12090" s="834" t="str">
        <f t="shared" si="457"/>
        <v>|||</v>
      </c>
      <c r="H12090" s="835">
        <f t="shared" si="458"/>
        <v>31</v>
      </c>
    </row>
    <row r="12091" spans="2:8">
      <c r="B12091" s="834" t="str">
        <f t="shared" si="457"/>
        <v>|||</v>
      </c>
      <c r="H12091" s="835">
        <f t="shared" si="458"/>
        <v>31</v>
      </c>
    </row>
    <row r="12092" spans="2:8">
      <c r="B12092" s="834" t="str">
        <f t="shared" si="457"/>
        <v>|||</v>
      </c>
      <c r="H12092" s="835">
        <f t="shared" si="458"/>
        <v>31</v>
      </c>
    </row>
    <row r="12093" spans="2:8">
      <c r="B12093" s="834" t="str">
        <f t="shared" si="457"/>
        <v>|||</v>
      </c>
      <c r="H12093" s="835">
        <f t="shared" si="458"/>
        <v>31</v>
      </c>
    </row>
    <row r="12094" spans="2:8">
      <c r="B12094" s="834" t="str">
        <f t="shared" si="457"/>
        <v>|||</v>
      </c>
      <c r="H12094" s="835">
        <f t="shared" si="458"/>
        <v>31</v>
      </c>
    </row>
    <row r="12095" spans="2:8">
      <c r="B12095" s="834" t="str">
        <f t="shared" si="457"/>
        <v>|||</v>
      </c>
      <c r="H12095" s="835">
        <f t="shared" si="458"/>
        <v>31</v>
      </c>
    </row>
    <row r="12096" spans="2:8">
      <c r="B12096" s="834" t="str">
        <f t="shared" si="457"/>
        <v>|||</v>
      </c>
      <c r="H12096" s="835">
        <f t="shared" si="458"/>
        <v>31</v>
      </c>
    </row>
    <row r="12097" spans="2:8">
      <c r="B12097" s="834" t="str">
        <f t="shared" si="457"/>
        <v>|||</v>
      </c>
      <c r="H12097" s="835">
        <f t="shared" si="458"/>
        <v>31</v>
      </c>
    </row>
    <row r="12098" spans="2:8">
      <c r="B12098" s="834" t="str">
        <f t="shared" si="457"/>
        <v>|||</v>
      </c>
      <c r="H12098" s="835">
        <f t="shared" si="458"/>
        <v>31</v>
      </c>
    </row>
    <row r="12099" spans="2:8">
      <c r="B12099" s="834" t="str">
        <f t="shared" si="457"/>
        <v>|||</v>
      </c>
      <c r="H12099" s="835">
        <f t="shared" si="458"/>
        <v>31</v>
      </c>
    </row>
    <row r="12100" spans="2:8">
      <c r="B12100" s="834" t="str">
        <f t="shared" si="457"/>
        <v>|||</v>
      </c>
      <c r="H12100" s="835">
        <f t="shared" si="458"/>
        <v>31</v>
      </c>
    </row>
    <row r="12101" spans="2:8">
      <c r="B12101" s="834" t="str">
        <f t="shared" si="457"/>
        <v>|||</v>
      </c>
      <c r="H12101" s="835">
        <f t="shared" si="458"/>
        <v>31</v>
      </c>
    </row>
    <row r="12102" spans="2:8">
      <c r="B12102" s="834" t="str">
        <f t="shared" si="457"/>
        <v>|||</v>
      </c>
      <c r="H12102" s="835">
        <f t="shared" si="458"/>
        <v>31</v>
      </c>
    </row>
    <row r="12103" spans="2:8">
      <c r="B12103" s="834" t="str">
        <f t="shared" si="457"/>
        <v>|||</v>
      </c>
      <c r="H12103" s="835">
        <f t="shared" si="458"/>
        <v>31</v>
      </c>
    </row>
    <row r="12104" spans="2:8">
      <c r="B12104" s="834" t="str">
        <f t="shared" si="457"/>
        <v>|||</v>
      </c>
      <c r="H12104" s="835">
        <f t="shared" si="458"/>
        <v>31</v>
      </c>
    </row>
    <row r="12105" spans="2:8">
      <c r="B12105" s="834" t="str">
        <f t="shared" si="457"/>
        <v>|||</v>
      </c>
      <c r="H12105" s="835">
        <f t="shared" si="458"/>
        <v>31</v>
      </c>
    </row>
    <row r="12106" spans="2:8">
      <c r="B12106" s="834" t="str">
        <f t="shared" si="457"/>
        <v>|||</v>
      </c>
      <c r="H12106" s="835">
        <f t="shared" si="458"/>
        <v>31</v>
      </c>
    </row>
    <row r="12107" spans="2:8">
      <c r="B12107" s="834" t="str">
        <f t="shared" si="457"/>
        <v>|||</v>
      </c>
      <c r="H12107" s="835">
        <f t="shared" si="458"/>
        <v>31</v>
      </c>
    </row>
    <row r="12108" spans="2:8">
      <c r="B12108" s="834" t="str">
        <f t="shared" si="457"/>
        <v>|||</v>
      </c>
      <c r="H12108" s="835">
        <f t="shared" si="458"/>
        <v>31</v>
      </c>
    </row>
    <row r="12109" spans="2:8">
      <c r="B12109" s="834" t="str">
        <f t="shared" si="457"/>
        <v>|||</v>
      </c>
      <c r="H12109" s="835">
        <f t="shared" si="458"/>
        <v>31</v>
      </c>
    </row>
    <row r="12110" spans="2:8">
      <c r="B12110" s="834" t="str">
        <f t="shared" si="457"/>
        <v>|||</v>
      </c>
      <c r="H12110" s="835">
        <f t="shared" si="458"/>
        <v>31</v>
      </c>
    </row>
    <row r="12111" spans="2:8">
      <c r="B12111" s="834" t="str">
        <f t="shared" si="457"/>
        <v>|||</v>
      </c>
      <c r="H12111" s="835">
        <f t="shared" si="458"/>
        <v>31</v>
      </c>
    </row>
    <row r="12112" spans="2:8">
      <c r="B12112" s="834" t="str">
        <f t="shared" si="457"/>
        <v>|||</v>
      </c>
      <c r="H12112" s="835">
        <f t="shared" si="458"/>
        <v>31</v>
      </c>
    </row>
    <row r="12113" spans="2:8">
      <c r="B12113" s="834" t="str">
        <f t="shared" ref="B12113:B12176" si="459">C12113&amp;"|"&amp;D12113&amp;"|"&amp;E12113&amp;"|"&amp;F12113</f>
        <v>|||</v>
      </c>
      <c r="H12113" s="835">
        <f t="shared" ref="H12113:H12176" si="460">EOMONTH(L12113,0)</f>
        <v>31</v>
      </c>
    </row>
    <row r="12114" spans="2:8">
      <c r="B12114" s="834" t="str">
        <f t="shared" si="459"/>
        <v>|||</v>
      </c>
      <c r="H12114" s="835">
        <f t="shared" si="460"/>
        <v>31</v>
      </c>
    </row>
    <row r="12115" spans="2:8">
      <c r="B12115" s="834" t="str">
        <f t="shared" si="459"/>
        <v>|||</v>
      </c>
      <c r="H12115" s="835">
        <f t="shared" si="460"/>
        <v>31</v>
      </c>
    </row>
    <row r="12116" spans="2:8">
      <c r="B12116" s="834" t="str">
        <f t="shared" si="459"/>
        <v>|||</v>
      </c>
      <c r="H12116" s="835">
        <f t="shared" si="460"/>
        <v>31</v>
      </c>
    </row>
    <row r="12117" spans="2:8">
      <c r="B12117" s="834" t="str">
        <f t="shared" si="459"/>
        <v>|||</v>
      </c>
      <c r="H12117" s="835">
        <f t="shared" si="460"/>
        <v>31</v>
      </c>
    </row>
    <row r="12118" spans="2:8">
      <c r="B12118" s="834" t="str">
        <f t="shared" si="459"/>
        <v>|||</v>
      </c>
      <c r="H12118" s="835">
        <f t="shared" si="460"/>
        <v>31</v>
      </c>
    </row>
    <row r="12119" spans="2:8">
      <c r="B12119" s="834" t="str">
        <f t="shared" si="459"/>
        <v>|||</v>
      </c>
      <c r="H12119" s="835">
        <f t="shared" si="460"/>
        <v>31</v>
      </c>
    </row>
    <row r="12120" spans="2:8">
      <c r="B12120" s="834" t="str">
        <f t="shared" si="459"/>
        <v>|||</v>
      </c>
      <c r="H12120" s="835">
        <f t="shared" si="460"/>
        <v>31</v>
      </c>
    </row>
    <row r="12121" spans="2:8">
      <c r="B12121" s="834" t="str">
        <f t="shared" si="459"/>
        <v>|||</v>
      </c>
      <c r="H12121" s="835">
        <f t="shared" si="460"/>
        <v>31</v>
      </c>
    </row>
    <row r="12122" spans="2:8">
      <c r="B12122" s="834" t="str">
        <f t="shared" si="459"/>
        <v>|||</v>
      </c>
      <c r="H12122" s="835">
        <f t="shared" si="460"/>
        <v>31</v>
      </c>
    </row>
    <row r="12123" spans="2:8">
      <c r="B12123" s="834" t="str">
        <f t="shared" si="459"/>
        <v>|||</v>
      </c>
      <c r="H12123" s="835">
        <f t="shared" si="460"/>
        <v>31</v>
      </c>
    </row>
    <row r="12124" spans="2:8">
      <c r="B12124" s="834" t="str">
        <f t="shared" si="459"/>
        <v>|||</v>
      </c>
      <c r="H12124" s="835">
        <f t="shared" si="460"/>
        <v>31</v>
      </c>
    </row>
    <row r="12125" spans="2:8">
      <c r="B12125" s="834" t="str">
        <f t="shared" si="459"/>
        <v>|||</v>
      </c>
      <c r="H12125" s="835">
        <f t="shared" si="460"/>
        <v>31</v>
      </c>
    </row>
    <row r="12126" spans="2:8">
      <c r="B12126" s="834" t="str">
        <f t="shared" si="459"/>
        <v>|||</v>
      </c>
      <c r="H12126" s="835">
        <f t="shared" si="460"/>
        <v>31</v>
      </c>
    </row>
    <row r="12127" spans="2:8">
      <c r="B12127" s="834" t="str">
        <f t="shared" si="459"/>
        <v>|||</v>
      </c>
      <c r="H12127" s="835">
        <f t="shared" si="460"/>
        <v>31</v>
      </c>
    </row>
    <row r="12128" spans="2:8">
      <c r="B12128" s="834" t="str">
        <f t="shared" si="459"/>
        <v>|||</v>
      </c>
      <c r="H12128" s="835">
        <f t="shared" si="460"/>
        <v>31</v>
      </c>
    </row>
    <row r="12129" spans="2:8">
      <c r="B12129" s="834" t="str">
        <f t="shared" si="459"/>
        <v>|||</v>
      </c>
      <c r="H12129" s="835">
        <f t="shared" si="460"/>
        <v>31</v>
      </c>
    </row>
    <row r="12130" spans="2:8">
      <c r="B12130" s="834" t="str">
        <f t="shared" si="459"/>
        <v>|||</v>
      </c>
      <c r="H12130" s="835">
        <f t="shared" si="460"/>
        <v>31</v>
      </c>
    </row>
    <row r="12131" spans="2:8">
      <c r="B12131" s="834" t="str">
        <f t="shared" si="459"/>
        <v>|||</v>
      </c>
      <c r="H12131" s="835">
        <f t="shared" si="460"/>
        <v>31</v>
      </c>
    </row>
    <row r="12132" spans="2:8">
      <c r="B12132" s="834" t="str">
        <f t="shared" si="459"/>
        <v>|||</v>
      </c>
      <c r="H12132" s="835">
        <f t="shared" si="460"/>
        <v>31</v>
      </c>
    </row>
    <row r="12133" spans="2:8">
      <c r="B12133" s="834" t="str">
        <f t="shared" si="459"/>
        <v>|||</v>
      </c>
      <c r="H12133" s="835">
        <f t="shared" si="460"/>
        <v>31</v>
      </c>
    </row>
    <row r="12134" spans="2:8">
      <c r="B12134" s="834" t="str">
        <f t="shared" si="459"/>
        <v>|||</v>
      </c>
      <c r="H12134" s="835">
        <f t="shared" si="460"/>
        <v>31</v>
      </c>
    </row>
    <row r="12135" spans="2:8">
      <c r="B12135" s="834" t="str">
        <f t="shared" si="459"/>
        <v>|||</v>
      </c>
      <c r="H12135" s="835">
        <f t="shared" si="460"/>
        <v>31</v>
      </c>
    </row>
    <row r="12136" spans="2:8">
      <c r="B12136" s="834" t="str">
        <f t="shared" si="459"/>
        <v>|||</v>
      </c>
      <c r="H12136" s="835">
        <f t="shared" si="460"/>
        <v>31</v>
      </c>
    </row>
    <row r="12137" spans="2:8">
      <c r="B12137" s="834" t="str">
        <f t="shared" si="459"/>
        <v>|||</v>
      </c>
      <c r="H12137" s="835">
        <f t="shared" si="460"/>
        <v>31</v>
      </c>
    </row>
    <row r="12138" spans="2:8">
      <c r="B12138" s="834" t="str">
        <f t="shared" si="459"/>
        <v>|||</v>
      </c>
      <c r="H12138" s="835">
        <f t="shared" si="460"/>
        <v>31</v>
      </c>
    </row>
    <row r="12139" spans="2:8">
      <c r="B12139" s="834" t="str">
        <f t="shared" si="459"/>
        <v>|||</v>
      </c>
      <c r="H12139" s="835">
        <f t="shared" si="460"/>
        <v>31</v>
      </c>
    </row>
    <row r="12140" spans="2:8">
      <c r="B12140" s="834" t="str">
        <f t="shared" si="459"/>
        <v>|||</v>
      </c>
      <c r="H12140" s="835">
        <f t="shared" si="460"/>
        <v>31</v>
      </c>
    </row>
    <row r="12141" spans="2:8">
      <c r="B12141" s="834" t="str">
        <f t="shared" si="459"/>
        <v>|||</v>
      </c>
      <c r="H12141" s="835">
        <f t="shared" si="460"/>
        <v>31</v>
      </c>
    </row>
    <row r="12142" spans="2:8">
      <c r="B12142" s="834" t="str">
        <f t="shared" si="459"/>
        <v>|||</v>
      </c>
      <c r="H12142" s="835">
        <f t="shared" si="460"/>
        <v>31</v>
      </c>
    </row>
    <row r="12143" spans="2:8">
      <c r="B12143" s="834" t="str">
        <f t="shared" si="459"/>
        <v>|||</v>
      </c>
      <c r="H12143" s="835">
        <f t="shared" si="460"/>
        <v>31</v>
      </c>
    </row>
    <row r="12144" spans="2:8">
      <c r="B12144" s="834" t="str">
        <f t="shared" si="459"/>
        <v>|||</v>
      </c>
      <c r="H12144" s="835">
        <f t="shared" si="460"/>
        <v>31</v>
      </c>
    </row>
    <row r="12145" spans="2:8">
      <c r="B12145" s="834" t="str">
        <f t="shared" si="459"/>
        <v>|||</v>
      </c>
      <c r="H12145" s="835">
        <f t="shared" si="460"/>
        <v>31</v>
      </c>
    </row>
    <row r="12146" spans="2:8">
      <c r="B12146" s="834" t="str">
        <f t="shared" si="459"/>
        <v>|||</v>
      </c>
      <c r="H12146" s="835">
        <f t="shared" si="460"/>
        <v>31</v>
      </c>
    </row>
    <row r="12147" spans="2:8">
      <c r="B12147" s="834" t="str">
        <f t="shared" si="459"/>
        <v>|||</v>
      </c>
      <c r="H12147" s="835">
        <f t="shared" si="460"/>
        <v>31</v>
      </c>
    </row>
    <row r="12148" spans="2:8">
      <c r="B12148" s="834" t="str">
        <f t="shared" si="459"/>
        <v>|||</v>
      </c>
      <c r="H12148" s="835">
        <f t="shared" si="460"/>
        <v>31</v>
      </c>
    </row>
    <row r="12149" spans="2:8">
      <c r="B12149" s="834" t="str">
        <f t="shared" si="459"/>
        <v>|||</v>
      </c>
      <c r="H12149" s="835">
        <f t="shared" si="460"/>
        <v>31</v>
      </c>
    </row>
    <row r="12150" spans="2:8">
      <c r="B12150" s="834" t="str">
        <f t="shared" si="459"/>
        <v>|||</v>
      </c>
      <c r="H12150" s="835">
        <f t="shared" si="460"/>
        <v>31</v>
      </c>
    </row>
    <row r="12151" spans="2:8">
      <c r="B12151" s="834" t="str">
        <f t="shared" si="459"/>
        <v>|||</v>
      </c>
      <c r="H12151" s="835">
        <f t="shared" si="460"/>
        <v>31</v>
      </c>
    </row>
    <row r="12152" spans="2:8">
      <c r="B12152" s="834" t="str">
        <f t="shared" si="459"/>
        <v>|||</v>
      </c>
      <c r="H12152" s="835">
        <f t="shared" si="460"/>
        <v>31</v>
      </c>
    </row>
    <row r="12153" spans="2:8">
      <c r="B12153" s="834" t="str">
        <f t="shared" si="459"/>
        <v>|||</v>
      </c>
      <c r="H12153" s="835">
        <f t="shared" si="460"/>
        <v>31</v>
      </c>
    </row>
    <row r="12154" spans="2:8">
      <c r="B12154" s="834" t="str">
        <f t="shared" si="459"/>
        <v>|||</v>
      </c>
      <c r="H12154" s="835">
        <f t="shared" si="460"/>
        <v>31</v>
      </c>
    </row>
    <row r="12155" spans="2:8">
      <c r="B12155" s="834" t="str">
        <f t="shared" si="459"/>
        <v>|||</v>
      </c>
      <c r="H12155" s="835">
        <f t="shared" si="460"/>
        <v>31</v>
      </c>
    </row>
    <row r="12156" spans="2:8">
      <c r="B12156" s="834" t="str">
        <f t="shared" si="459"/>
        <v>|||</v>
      </c>
      <c r="H12156" s="835">
        <f t="shared" si="460"/>
        <v>31</v>
      </c>
    </row>
    <row r="12157" spans="2:8">
      <c r="B12157" s="834" t="str">
        <f t="shared" si="459"/>
        <v>|||</v>
      </c>
      <c r="H12157" s="835">
        <f t="shared" si="460"/>
        <v>31</v>
      </c>
    </row>
    <row r="12158" spans="2:8">
      <c r="B12158" s="834" t="str">
        <f t="shared" si="459"/>
        <v>|||</v>
      </c>
      <c r="H12158" s="835">
        <f t="shared" si="460"/>
        <v>31</v>
      </c>
    </row>
    <row r="12159" spans="2:8">
      <c r="B12159" s="834" t="str">
        <f t="shared" si="459"/>
        <v>|||</v>
      </c>
      <c r="H12159" s="835">
        <f t="shared" si="460"/>
        <v>31</v>
      </c>
    </row>
    <row r="12160" spans="2:8">
      <c r="B12160" s="834" t="str">
        <f t="shared" si="459"/>
        <v>|||</v>
      </c>
      <c r="H12160" s="835">
        <f t="shared" si="460"/>
        <v>31</v>
      </c>
    </row>
    <row r="12161" spans="2:8">
      <c r="B12161" s="834" t="str">
        <f t="shared" si="459"/>
        <v>|||</v>
      </c>
      <c r="H12161" s="835">
        <f t="shared" si="460"/>
        <v>31</v>
      </c>
    </row>
    <row r="12162" spans="2:8">
      <c r="B12162" s="834" t="str">
        <f t="shared" si="459"/>
        <v>|||</v>
      </c>
      <c r="H12162" s="835">
        <f t="shared" si="460"/>
        <v>31</v>
      </c>
    </row>
    <row r="12163" spans="2:8">
      <c r="B12163" s="834" t="str">
        <f t="shared" si="459"/>
        <v>|||</v>
      </c>
      <c r="H12163" s="835">
        <f t="shared" si="460"/>
        <v>31</v>
      </c>
    </row>
    <row r="12164" spans="2:8">
      <c r="B12164" s="834" t="str">
        <f t="shared" si="459"/>
        <v>|||</v>
      </c>
      <c r="H12164" s="835">
        <f t="shared" si="460"/>
        <v>31</v>
      </c>
    </row>
    <row r="12165" spans="2:8">
      <c r="B12165" s="834" t="str">
        <f t="shared" si="459"/>
        <v>|||</v>
      </c>
      <c r="H12165" s="835">
        <f t="shared" si="460"/>
        <v>31</v>
      </c>
    </row>
    <row r="12166" spans="2:8">
      <c r="B12166" s="834" t="str">
        <f t="shared" si="459"/>
        <v>|||</v>
      </c>
      <c r="H12166" s="835">
        <f t="shared" si="460"/>
        <v>31</v>
      </c>
    </row>
    <row r="12167" spans="2:8">
      <c r="B12167" s="834" t="str">
        <f t="shared" si="459"/>
        <v>|||</v>
      </c>
      <c r="H12167" s="835">
        <f t="shared" si="460"/>
        <v>31</v>
      </c>
    </row>
    <row r="12168" spans="2:8">
      <c r="B12168" s="834" t="str">
        <f t="shared" si="459"/>
        <v>|||</v>
      </c>
      <c r="H12168" s="835">
        <f t="shared" si="460"/>
        <v>31</v>
      </c>
    </row>
    <row r="12169" spans="2:8">
      <c r="B12169" s="834" t="str">
        <f t="shared" si="459"/>
        <v>|||</v>
      </c>
      <c r="H12169" s="835">
        <f t="shared" si="460"/>
        <v>31</v>
      </c>
    </row>
    <row r="12170" spans="2:8">
      <c r="B12170" s="834" t="str">
        <f t="shared" si="459"/>
        <v>|||</v>
      </c>
      <c r="H12170" s="835">
        <f t="shared" si="460"/>
        <v>31</v>
      </c>
    </row>
    <row r="12171" spans="2:8">
      <c r="B12171" s="834" t="str">
        <f t="shared" si="459"/>
        <v>|||</v>
      </c>
      <c r="H12171" s="835">
        <f t="shared" si="460"/>
        <v>31</v>
      </c>
    </row>
    <row r="12172" spans="2:8">
      <c r="B12172" s="834" t="str">
        <f t="shared" si="459"/>
        <v>|||</v>
      </c>
      <c r="H12172" s="835">
        <f t="shared" si="460"/>
        <v>31</v>
      </c>
    </row>
    <row r="12173" spans="2:8">
      <c r="B12173" s="834" t="str">
        <f t="shared" si="459"/>
        <v>|||</v>
      </c>
      <c r="H12173" s="835">
        <f t="shared" si="460"/>
        <v>31</v>
      </c>
    </row>
    <row r="12174" spans="2:8">
      <c r="B12174" s="834" t="str">
        <f t="shared" si="459"/>
        <v>|||</v>
      </c>
      <c r="H12174" s="835">
        <f t="shared" si="460"/>
        <v>31</v>
      </c>
    </row>
    <row r="12175" spans="2:8">
      <c r="B12175" s="834" t="str">
        <f t="shared" si="459"/>
        <v>|||</v>
      </c>
      <c r="H12175" s="835">
        <f t="shared" si="460"/>
        <v>31</v>
      </c>
    </row>
    <row r="12176" spans="2:8">
      <c r="B12176" s="834" t="str">
        <f t="shared" si="459"/>
        <v>|||</v>
      </c>
      <c r="H12176" s="835">
        <f t="shared" si="460"/>
        <v>31</v>
      </c>
    </row>
    <row r="12177" spans="2:8">
      <c r="B12177" s="834" t="str">
        <f t="shared" ref="B12177:B12240" si="461">C12177&amp;"|"&amp;D12177&amp;"|"&amp;E12177&amp;"|"&amp;F12177</f>
        <v>|||</v>
      </c>
      <c r="H12177" s="835">
        <f t="shared" ref="H12177:H12240" si="462">EOMONTH(L12177,0)</f>
        <v>31</v>
      </c>
    </row>
    <row r="12178" spans="2:8">
      <c r="B12178" s="834" t="str">
        <f t="shared" si="461"/>
        <v>|||</v>
      </c>
      <c r="H12178" s="835">
        <f t="shared" si="462"/>
        <v>31</v>
      </c>
    </row>
    <row r="12179" spans="2:8">
      <c r="B12179" s="834" t="str">
        <f t="shared" si="461"/>
        <v>|||</v>
      </c>
      <c r="H12179" s="835">
        <f t="shared" si="462"/>
        <v>31</v>
      </c>
    </row>
    <row r="12180" spans="2:8">
      <c r="B12180" s="834" t="str">
        <f t="shared" si="461"/>
        <v>|||</v>
      </c>
      <c r="H12180" s="835">
        <f t="shared" si="462"/>
        <v>31</v>
      </c>
    </row>
    <row r="12181" spans="2:8">
      <c r="B12181" s="834" t="str">
        <f t="shared" si="461"/>
        <v>|||</v>
      </c>
      <c r="H12181" s="835">
        <f t="shared" si="462"/>
        <v>31</v>
      </c>
    </row>
    <row r="12182" spans="2:8">
      <c r="B12182" s="834" t="str">
        <f t="shared" si="461"/>
        <v>|||</v>
      </c>
      <c r="H12182" s="835">
        <f t="shared" si="462"/>
        <v>31</v>
      </c>
    </row>
    <row r="12183" spans="2:8">
      <c r="B12183" s="834" t="str">
        <f t="shared" si="461"/>
        <v>|||</v>
      </c>
      <c r="H12183" s="835">
        <f t="shared" si="462"/>
        <v>31</v>
      </c>
    </row>
    <row r="12184" spans="2:8">
      <c r="B12184" s="834" t="str">
        <f t="shared" si="461"/>
        <v>|||</v>
      </c>
      <c r="H12184" s="835">
        <f t="shared" si="462"/>
        <v>31</v>
      </c>
    </row>
    <row r="12185" spans="2:8">
      <c r="B12185" s="834" t="str">
        <f t="shared" si="461"/>
        <v>|||</v>
      </c>
      <c r="H12185" s="835">
        <f t="shared" si="462"/>
        <v>31</v>
      </c>
    </row>
    <row r="12186" spans="2:8">
      <c r="B12186" s="834" t="str">
        <f t="shared" si="461"/>
        <v>|||</v>
      </c>
      <c r="H12186" s="835">
        <f t="shared" si="462"/>
        <v>31</v>
      </c>
    </row>
    <row r="12187" spans="2:8">
      <c r="B12187" s="834" t="str">
        <f t="shared" si="461"/>
        <v>|||</v>
      </c>
      <c r="H12187" s="835">
        <f t="shared" si="462"/>
        <v>31</v>
      </c>
    </row>
    <row r="12188" spans="2:8">
      <c r="B12188" s="834" t="str">
        <f t="shared" si="461"/>
        <v>|||</v>
      </c>
      <c r="H12188" s="835">
        <f t="shared" si="462"/>
        <v>31</v>
      </c>
    </row>
    <row r="12189" spans="2:8">
      <c r="B12189" s="834" t="str">
        <f t="shared" si="461"/>
        <v>|||</v>
      </c>
      <c r="H12189" s="835">
        <f t="shared" si="462"/>
        <v>31</v>
      </c>
    </row>
    <row r="12190" spans="2:8">
      <c r="B12190" s="834" t="str">
        <f t="shared" si="461"/>
        <v>|||</v>
      </c>
      <c r="H12190" s="835">
        <f t="shared" si="462"/>
        <v>31</v>
      </c>
    </row>
    <row r="12191" spans="2:8">
      <c r="B12191" s="834" t="str">
        <f t="shared" si="461"/>
        <v>|||</v>
      </c>
      <c r="H12191" s="835">
        <f t="shared" si="462"/>
        <v>31</v>
      </c>
    </row>
    <row r="12192" spans="2:8">
      <c r="B12192" s="834" t="str">
        <f t="shared" si="461"/>
        <v>|||</v>
      </c>
      <c r="H12192" s="835">
        <f t="shared" si="462"/>
        <v>31</v>
      </c>
    </row>
    <row r="12193" spans="2:8">
      <c r="B12193" s="834" t="str">
        <f t="shared" si="461"/>
        <v>|||</v>
      </c>
      <c r="H12193" s="835">
        <f t="shared" si="462"/>
        <v>31</v>
      </c>
    </row>
    <row r="12194" spans="2:8">
      <c r="B12194" s="834" t="str">
        <f t="shared" si="461"/>
        <v>|||</v>
      </c>
      <c r="H12194" s="835">
        <f t="shared" si="462"/>
        <v>31</v>
      </c>
    </row>
    <row r="12195" spans="2:8">
      <c r="B12195" s="834" t="str">
        <f t="shared" si="461"/>
        <v>|||</v>
      </c>
      <c r="H12195" s="835">
        <f t="shared" si="462"/>
        <v>31</v>
      </c>
    </row>
    <row r="12196" spans="2:8">
      <c r="B12196" s="834" t="str">
        <f t="shared" si="461"/>
        <v>|||</v>
      </c>
      <c r="H12196" s="835">
        <f t="shared" si="462"/>
        <v>31</v>
      </c>
    </row>
    <row r="12197" spans="2:8">
      <c r="B12197" s="834" t="str">
        <f t="shared" si="461"/>
        <v>|||</v>
      </c>
      <c r="H12197" s="835">
        <f t="shared" si="462"/>
        <v>31</v>
      </c>
    </row>
    <row r="12198" spans="2:8">
      <c r="B12198" s="834" t="str">
        <f t="shared" si="461"/>
        <v>|||</v>
      </c>
      <c r="H12198" s="835">
        <f t="shared" si="462"/>
        <v>31</v>
      </c>
    </row>
    <row r="12199" spans="2:8">
      <c r="B12199" s="834" t="str">
        <f t="shared" si="461"/>
        <v>|||</v>
      </c>
      <c r="H12199" s="835">
        <f t="shared" si="462"/>
        <v>31</v>
      </c>
    </row>
    <row r="12200" spans="2:8">
      <c r="B12200" s="834" t="str">
        <f t="shared" si="461"/>
        <v>|||</v>
      </c>
      <c r="H12200" s="835">
        <f t="shared" si="462"/>
        <v>31</v>
      </c>
    </row>
    <row r="12201" spans="2:8">
      <c r="B12201" s="834" t="str">
        <f t="shared" si="461"/>
        <v>|||</v>
      </c>
      <c r="H12201" s="835">
        <f t="shared" si="462"/>
        <v>31</v>
      </c>
    </row>
    <row r="12202" spans="2:8">
      <c r="B12202" s="834" t="str">
        <f t="shared" si="461"/>
        <v>|||</v>
      </c>
      <c r="H12202" s="835">
        <f t="shared" si="462"/>
        <v>31</v>
      </c>
    </row>
    <row r="12203" spans="2:8">
      <c r="B12203" s="834" t="str">
        <f t="shared" si="461"/>
        <v>|||</v>
      </c>
      <c r="H12203" s="835">
        <f t="shared" si="462"/>
        <v>31</v>
      </c>
    </row>
    <row r="12204" spans="2:8">
      <c r="B12204" s="834" t="str">
        <f t="shared" si="461"/>
        <v>|||</v>
      </c>
      <c r="H12204" s="835">
        <f t="shared" si="462"/>
        <v>31</v>
      </c>
    </row>
    <row r="12205" spans="2:8">
      <c r="B12205" s="834" t="str">
        <f t="shared" si="461"/>
        <v>|||</v>
      </c>
      <c r="H12205" s="835">
        <f t="shared" si="462"/>
        <v>31</v>
      </c>
    </row>
    <row r="12206" spans="2:8">
      <c r="B12206" s="834" t="str">
        <f t="shared" si="461"/>
        <v>|||</v>
      </c>
      <c r="H12206" s="835">
        <f t="shared" si="462"/>
        <v>31</v>
      </c>
    </row>
    <row r="12207" spans="2:8">
      <c r="B12207" s="834" t="str">
        <f t="shared" si="461"/>
        <v>|||</v>
      </c>
      <c r="H12207" s="835">
        <f t="shared" si="462"/>
        <v>31</v>
      </c>
    </row>
    <row r="12208" spans="2:8">
      <c r="B12208" s="834" t="str">
        <f t="shared" si="461"/>
        <v>|||</v>
      </c>
      <c r="H12208" s="835">
        <f t="shared" si="462"/>
        <v>31</v>
      </c>
    </row>
    <row r="12209" spans="2:8">
      <c r="B12209" s="834" t="str">
        <f t="shared" si="461"/>
        <v>|||</v>
      </c>
      <c r="H12209" s="835">
        <f t="shared" si="462"/>
        <v>31</v>
      </c>
    </row>
    <row r="12210" spans="2:8">
      <c r="B12210" s="834" t="str">
        <f t="shared" si="461"/>
        <v>|||</v>
      </c>
      <c r="H12210" s="835">
        <f t="shared" si="462"/>
        <v>31</v>
      </c>
    </row>
    <row r="12211" spans="2:8">
      <c r="B12211" s="834" t="str">
        <f t="shared" si="461"/>
        <v>|||</v>
      </c>
      <c r="H12211" s="835">
        <f t="shared" si="462"/>
        <v>31</v>
      </c>
    </row>
    <row r="12212" spans="2:8">
      <c r="B12212" s="834" t="str">
        <f t="shared" si="461"/>
        <v>|||</v>
      </c>
      <c r="H12212" s="835">
        <f t="shared" si="462"/>
        <v>31</v>
      </c>
    </row>
    <row r="12213" spans="2:8">
      <c r="B12213" s="834" t="str">
        <f t="shared" si="461"/>
        <v>|||</v>
      </c>
      <c r="H12213" s="835">
        <f t="shared" si="462"/>
        <v>31</v>
      </c>
    </row>
    <row r="12214" spans="2:8">
      <c r="B12214" s="834" t="str">
        <f t="shared" si="461"/>
        <v>|||</v>
      </c>
      <c r="H12214" s="835">
        <f t="shared" si="462"/>
        <v>31</v>
      </c>
    </row>
    <row r="12215" spans="2:8">
      <c r="B12215" s="834" t="str">
        <f t="shared" si="461"/>
        <v>|||</v>
      </c>
      <c r="H12215" s="835">
        <f t="shared" si="462"/>
        <v>31</v>
      </c>
    </row>
    <row r="12216" spans="2:8">
      <c r="B12216" s="834" t="str">
        <f t="shared" si="461"/>
        <v>|||</v>
      </c>
      <c r="H12216" s="835">
        <f t="shared" si="462"/>
        <v>31</v>
      </c>
    </row>
    <row r="12217" spans="2:8">
      <c r="B12217" s="834" t="str">
        <f t="shared" si="461"/>
        <v>|||</v>
      </c>
      <c r="H12217" s="835">
        <f t="shared" si="462"/>
        <v>31</v>
      </c>
    </row>
    <row r="12218" spans="2:8">
      <c r="B12218" s="834" t="str">
        <f t="shared" si="461"/>
        <v>|||</v>
      </c>
      <c r="H12218" s="835">
        <f t="shared" si="462"/>
        <v>31</v>
      </c>
    </row>
    <row r="12219" spans="2:8">
      <c r="B12219" s="834" t="str">
        <f t="shared" si="461"/>
        <v>|||</v>
      </c>
      <c r="H12219" s="835">
        <f t="shared" si="462"/>
        <v>31</v>
      </c>
    </row>
    <row r="12220" spans="2:8">
      <c r="B12220" s="834" t="str">
        <f t="shared" si="461"/>
        <v>|||</v>
      </c>
      <c r="H12220" s="835">
        <f t="shared" si="462"/>
        <v>31</v>
      </c>
    </row>
    <row r="12221" spans="2:8">
      <c r="B12221" s="834" t="str">
        <f t="shared" si="461"/>
        <v>|||</v>
      </c>
      <c r="H12221" s="835">
        <f t="shared" si="462"/>
        <v>31</v>
      </c>
    </row>
    <row r="12222" spans="2:8">
      <c r="B12222" s="834" t="str">
        <f t="shared" si="461"/>
        <v>|||</v>
      </c>
      <c r="H12222" s="835">
        <f t="shared" si="462"/>
        <v>31</v>
      </c>
    </row>
    <row r="12223" spans="2:8">
      <c r="B12223" s="834" t="str">
        <f t="shared" si="461"/>
        <v>|||</v>
      </c>
      <c r="H12223" s="835">
        <f t="shared" si="462"/>
        <v>31</v>
      </c>
    </row>
    <row r="12224" spans="2:8">
      <c r="B12224" s="834" t="str">
        <f t="shared" si="461"/>
        <v>|||</v>
      </c>
      <c r="H12224" s="835">
        <f t="shared" si="462"/>
        <v>31</v>
      </c>
    </row>
    <row r="12225" spans="2:8">
      <c r="B12225" s="834" t="str">
        <f t="shared" si="461"/>
        <v>|||</v>
      </c>
      <c r="H12225" s="835">
        <f t="shared" si="462"/>
        <v>31</v>
      </c>
    </row>
    <row r="12226" spans="2:8">
      <c r="B12226" s="834" t="str">
        <f t="shared" si="461"/>
        <v>|||</v>
      </c>
      <c r="H12226" s="835">
        <f t="shared" si="462"/>
        <v>31</v>
      </c>
    </row>
    <row r="12227" spans="2:8">
      <c r="B12227" s="834" t="str">
        <f t="shared" si="461"/>
        <v>|||</v>
      </c>
      <c r="H12227" s="835">
        <f t="shared" si="462"/>
        <v>31</v>
      </c>
    </row>
    <row r="12228" spans="2:8">
      <c r="B12228" s="834" t="str">
        <f t="shared" si="461"/>
        <v>|||</v>
      </c>
      <c r="H12228" s="835">
        <f t="shared" si="462"/>
        <v>31</v>
      </c>
    </row>
    <row r="12229" spans="2:8">
      <c r="B12229" s="834" t="str">
        <f t="shared" si="461"/>
        <v>|||</v>
      </c>
      <c r="H12229" s="835">
        <f t="shared" si="462"/>
        <v>31</v>
      </c>
    </row>
    <row r="12230" spans="2:8">
      <c r="B12230" s="834" t="str">
        <f t="shared" si="461"/>
        <v>|||</v>
      </c>
      <c r="H12230" s="835">
        <f t="shared" si="462"/>
        <v>31</v>
      </c>
    </row>
    <row r="12231" spans="2:8">
      <c r="B12231" s="834" t="str">
        <f t="shared" si="461"/>
        <v>|||</v>
      </c>
      <c r="H12231" s="835">
        <f t="shared" si="462"/>
        <v>31</v>
      </c>
    </row>
    <row r="12232" spans="2:8">
      <c r="B12232" s="834" t="str">
        <f t="shared" si="461"/>
        <v>|||</v>
      </c>
      <c r="H12232" s="835">
        <f t="shared" si="462"/>
        <v>31</v>
      </c>
    </row>
    <row r="12233" spans="2:8">
      <c r="B12233" s="834" t="str">
        <f t="shared" si="461"/>
        <v>|||</v>
      </c>
      <c r="H12233" s="835">
        <f t="shared" si="462"/>
        <v>31</v>
      </c>
    </row>
    <row r="12234" spans="2:8">
      <c r="B12234" s="834" t="str">
        <f t="shared" si="461"/>
        <v>|||</v>
      </c>
      <c r="H12234" s="835">
        <f t="shared" si="462"/>
        <v>31</v>
      </c>
    </row>
    <row r="12235" spans="2:8">
      <c r="B12235" s="834" t="str">
        <f t="shared" si="461"/>
        <v>|||</v>
      </c>
      <c r="H12235" s="835">
        <f t="shared" si="462"/>
        <v>31</v>
      </c>
    </row>
    <row r="12236" spans="2:8">
      <c r="B12236" s="834" t="str">
        <f t="shared" si="461"/>
        <v>|||</v>
      </c>
      <c r="H12236" s="835">
        <f t="shared" si="462"/>
        <v>31</v>
      </c>
    </row>
    <row r="12237" spans="2:8">
      <c r="B12237" s="834" t="str">
        <f t="shared" si="461"/>
        <v>|||</v>
      </c>
      <c r="H12237" s="835">
        <f t="shared" si="462"/>
        <v>31</v>
      </c>
    </row>
    <row r="12238" spans="2:8">
      <c r="B12238" s="834" t="str">
        <f t="shared" si="461"/>
        <v>|||</v>
      </c>
      <c r="H12238" s="835">
        <f t="shared" si="462"/>
        <v>31</v>
      </c>
    </row>
    <row r="12239" spans="2:8">
      <c r="B12239" s="834" t="str">
        <f t="shared" si="461"/>
        <v>|||</v>
      </c>
      <c r="H12239" s="835">
        <f t="shared" si="462"/>
        <v>31</v>
      </c>
    </row>
    <row r="12240" spans="2:8">
      <c r="B12240" s="834" t="str">
        <f t="shared" si="461"/>
        <v>|||</v>
      </c>
      <c r="H12240" s="835">
        <f t="shared" si="462"/>
        <v>31</v>
      </c>
    </row>
    <row r="12241" spans="2:8">
      <c r="B12241" s="834" t="str">
        <f t="shared" ref="B12241:B12304" si="463">C12241&amp;"|"&amp;D12241&amp;"|"&amp;E12241&amp;"|"&amp;F12241</f>
        <v>|||</v>
      </c>
      <c r="H12241" s="835">
        <f t="shared" ref="H12241:H12304" si="464">EOMONTH(L12241,0)</f>
        <v>31</v>
      </c>
    </row>
    <row r="12242" spans="2:8">
      <c r="B12242" s="834" t="str">
        <f t="shared" si="463"/>
        <v>|||</v>
      </c>
      <c r="H12242" s="835">
        <f t="shared" si="464"/>
        <v>31</v>
      </c>
    </row>
    <row r="12243" spans="2:8">
      <c r="B12243" s="834" t="str">
        <f t="shared" si="463"/>
        <v>|||</v>
      </c>
      <c r="H12243" s="835">
        <f t="shared" si="464"/>
        <v>31</v>
      </c>
    </row>
    <row r="12244" spans="2:8">
      <c r="B12244" s="834" t="str">
        <f t="shared" si="463"/>
        <v>|||</v>
      </c>
      <c r="H12244" s="835">
        <f t="shared" si="464"/>
        <v>31</v>
      </c>
    </row>
    <row r="12245" spans="2:8">
      <c r="B12245" s="834" t="str">
        <f t="shared" si="463"/>
        <v>|||</v>
      </c>
      <c r="H12245" s="835">
        <f t="shared" si="464"/>
        <v>31</v>
      </c>
    </row>
    <row r="12246" spans="2:8">
      <c r="B12246" s="834" t="str">
        <f t="shared" si="463"/>
        <v>|||</v>
      </c>
      <c r="H12246" s="835">
        <f t="shared" si="464"/>
        <v>31</v>
      </c>
    </row>
    <row r="12247" spans="2:8">
      <c r="B12247" s="834" t="str">
        <f t="shared" si="463"/>
        <v>|||</v>
      </c>
      <c r="H12247" s="835">
        <f t="shared" si="464"/>
        <v>31</v>
      </c>
    </row>
    <row r="12248" spans="2:8">
      <c r="B12248" s="834" t="str">
        <f t="shared" si="463"/>
        <v>|||</v>
      </c>
      <c r="H12248" s="835">
        <f t="shared" si="464"/>
        <v>31</v>
      </c>
    </row>
    <row r="12249" spans="2:8">
      <c r="B12249" s="834" t="str">
        <f t="shared" si="463"/>
        <v>|||</v>
      </c>
      <c r="H12249" s="835">
        <f t="shared" si="464"/>
        <v>31</v>
      </c>
    </row>
    <row r="12250" spans="2:8">
      <c r="B12250" s="834" t="str">
        <f t="shared" si="463"/>
        <v>|||</v>
      </c>
      <c r="H12250" s="835">
        <f t="shared" si="464"/>
        <v>31</v>
      </c>
    </row>
    <row r="12251" spans="2:8">
      <c r="B12251" s="834" t="str">
        <f t="shared" si="463"/>
        <v>|||</v>
      </c>
      <c r="H12251" s="835">
        <f t="shared" si="464"/>
        <v>31</v>
      </c>
    </row>
    <row r="12252" spans="2:8">
      <c r="B12252" s="834" t="str">
        <f t="shared" si="463"/>
        <v>|||</v>
      </c>
      <c r="H12252" s="835">
        <f t="shared" si="464"/>
        <v>31</v>
      </c>
    </row>
    <row r="12253" spans="2:8">
      <c r="B12253" s="834" t="str">
        <f t="shared" si="463"/>
        <v>|||</v>
      </c>
      <c r="H12253" s="835">
        <f t="shared" si="464"/>
        <v>31</v>
      </c>
    </row>
    <row r="12254" spans="2:8">
      <c r="B12254" s="834" t="str">
        <f t="shared" si="463"/>
        <v>|||</v>
      </c>
      <c r="H12254" s="835">
        <f t="shared" si="464"/>
        <v>31</v>
      </c>
    </row>
    <row r="12255" spans="2:8">
      <c r="B12255" s="834" t="str">
        <f t="shared" si="463"/>
        <v>|||</v>
      </c>
      <c r="H12255" s="835">
        <f t="shared" si="464"/>
        <v>31</v>
      </c>
    </row>
    <row r="12256" spans="2:8">
      <c r="B12256" s="834" t="str">
        <f t="shared" si="463"/>
        <v>|||</v>
      </c>
      <c r="H12256" s="835">
        <f t="shared" si="464"/>
        <v>31</v>
      </c>
    </row>
    <row r="12257" spans="2:8">
      <c r="B12257" s="834" t="str">
        <f t="shared" si="463"/>
        <v>|||</v>
      </c>
      <c r="H12257" s="835">
        <f t="shared" si="464"/>
        <v>31</v>
      </c>
    </row>
    <row r="12258" spans="2:8">
      <c r="B12258" s="834" t="str">
        <f t="shared" si="463"/>
        <v>|||</v>
      </c>
      <c r="H12258" s="835">
        <f t="shared" si="464"/>
        <v>31</v>
      </c>
    </row>
    <row r="12259" spans="2:8">
      <c r="B12259" s="834" t="str">
        <f t="shared" si="463"/>
        <v>|||</v>
      </c>
      <c r="H12259" s="835">
        <f t="shared" si="464"/>
        <v>31</v>
      </c>
    </row>
    <row r="12260" spans="2:8">
      <c r="B12260" s="834" t="str">
        <f t="shared" si="463"/>
        <v>|||</v>
      </c>
      <c r="H12260" s="835">
        <f t="shared" si="464"/>
        <v>31</v>
      </c>
    </row>
    <row r="12261" spans="2:8">
      <c r="B12261" s="834" t="str">
        <f t="shared" si="463"/>
        <v>|||</v>
      </c>
      <c r="H12261" s="835">
        <f t="shared" si="464"/>
        <v>31</v>
      </c>
    </row>
    <row r="12262" spans="2:8">
      <c r="B12262" s="834" t="str">
        <f t="shared" si="463"/>
        <v>|||</v>
      </c>
      <c r="H12262" s="835">
        <f t="shared" si="464"/>
        <v>31</v>
      </c>
    </row>
    <row r="12263" spans="2:8">
      <c r="B12263" s="834" t="str">
        <f t="shared" si="463"/>
        <v>|||</v>
      </c>
      <c r="H12263" s="835">
        <f t="shared" si="464"/>
        <v>31</v>
      </c>
    </row>
    <row r="12264" spans="2:8">
      <c r="B12264" s="834" t="str">
        <f t="shared" si="463"/>
        <v>|||</v>
      </c>
      <c r="H12264" s="835">
        <f t="shared" si="464"/>
        <v>31</v>
      </c>
    </row>
    <row r="12265" spans="2:8">
      <c r="B12265" s="834" t="str">
        <f t="shared" si="463"/>
        <v>|||</v>
      </c>
      <c r="H12265" s="835">
        <f t="shared" si="464"/>
        <v>31</v>
      </c>
    </row>
    <row r="12266" spans="2:8">
      <c r="B12266" s="834" t="str">
        <f t="shared" si="463"/>
        <v>|||</v>
      </c>
      <c r="H12266" s="835">
        <f t="shared" si="464"/>
        <v>31</v>
      </c>
    </row>
    <row r="12267" spans="2:8">
      <c r="B12267" s="834" t="str">
        <f t="shared" si="463"/>
        <v>|||</v>
      </c>
      <c r="H12267" s="835">
        <f t="shared" si="464"/>
        <v>31</v>
      </c>
    </row>
    <row r="12268" spans="2:8">
      <c r="B12268" s="834" t="str">
        <f t="shared" si="463"/>
        <v>|||</v>
      </c>
      <c r="H12268" s="835">
        <f t="shared" si="464"/>
        <v>31</v>
      </c>
    </row>
    <row r="12269" spans="2:8">
      <c r="B12269" s="834" t="str">
        <f t="shared" si="463"/>
        <v>|||</v>
      </c>
      <c r="H12269" s="835">
        <f t="shared" si="464"/>
        <v>31</v>
      </c>
    </row>
    <row r="12270" spans="2:8">
      <c r="B12270" s="834" t="str">
        <f t="shared" si="463"/>
        <v>|||</v>
      </c>
      <c r="H12270" s="835">
        <f t="shared" si="464"/>
        <v>31</v>
      </c>
    </row>
    <row r="12271" spans="2:8">
      <c r="B12271" s="834" t="str">
        <f t="shared" si="463"/>
        <v>|||</v>
      </c>
      <c r="H12271" s="835">
        <f t="shared" si="464"/>
        <v>31</v>
      </c>
    </row>
    <row r="12272" spans="2:8">
      <c r="B12272" s="834" t="str">
        <f t="shared" si="463"/>
        <v>|||</v>
      </c>
      <c r="H12272" s="835">
        <f t="shared" si="464"/>
        <v>31</v>
      </c>
    </row>
    <row r="12273" spans="2:8">
      <c r="B12273" s="834" t="str">
        <f t="shared" si="463"/>
        <v>|||</v>
      </c>
      <c r="H12273" s="835">
        <f t="shared" si="464"/>
        <v>31</v>
      </c>
    </row>
    <row r="12274" spans="2:8">
      <c r="B12274" s="834" t="str">
        <f t="shared" si="463"/>
        <v>|||</v>
      </c>
      <c r="H12274" s="835">
        <f t="shared" si="464"/>
        <v>31</v>
      </c>
    </row>
    <row r="12275" spans="2:8">
      <c r="B12275" s="834" t="str">
        <f t="shared" si="463"/>
        <v>|||</v>
      </c>
      <c r="H12275" s="835">
        <f t="shared" si="464"/>
        <v>31</v>
      </c>
    </row>
    <row r="12276" spans="2:8">
      <c r="B12276" s="834" t="str">
        <f t="shared" si="463"/>
        <v>|||</v>
      </c>
      <c r="H12276" s="835">
        <f t="shared" si="464"/>
        <v>31</v>
      </c>
    </row>
    <row r="12277" spans="2:8">
      <c r="B12277" s="834" t="str">
        <f t="shared" si="463"/>
        <v>|||</v>
      </c>
      <c r="H12277" s="835">
        <f t="shared" si="464"/>
        <v>31</v>
      </c>
    </row>
    <row r="12278" spans="2:8">
      <c r="B12278" s="834" t="str">
        <f t="shared" si="463"/>
        <v>|||</v>
      </c>
      <c r="H12278" s="835">
        <f t="shared" si="464"/>
        <v>31</v>
      </c>
    </row>
    <row r="12279" spans="2:8">
      <c r="B12279" s="834" t="str">
        <f t="shared" si="463"/>
        <v>|||</v>
      </c>
      <c r="H12279" s="835">
        <f t="shared" si="464"/>
        <v>31</v>
      </c>
    </row>
    <row r="12280" spans="2:8">
      <c r="B12280" s="834" t="str">
        <f t="shared" si="463"/>
        <v>|||</v>
      </c>
      <c r="H12280" s="835">
        <f t="shared" si="464"/>
        <v>31</v>
      </c>
    </row>
    <row r="12281" spans="2:8">
      <c r="B12281" s="834" t="str">
        <f t="shared" si="463"/>
        <v>|||</v>
      </c>
      <c r="H12281" s="835">
        <f t="shared" si="464"/>
        <v>31</v>
      </c>
    </row>
    <row r="12282" spans="2:8">
      <c r="B12282" s="834" t="str">
        <f t="shared" si="463"/>
        <v>|||</v>
      </c>
      <c r="H12282" s="835">
        <f t="shared" si="464"/>
        <v>31</v>
      </c>
    </row>
    <row r="12283" spans="2:8">
      <c r="B12283" s="834" t="str">
        <f t="shared" si="463"/>
        <v>|||</v>
      </c>
      <c r="H12283" s="835">
        <f t="shared" si="464"/>
        <v>31</v>
      </c>
    </row>
    <row r="12284" spans="2:8">
      <c r="B12284" s="834" t="str">
        <f t="shared" si="463"/>
        <v>|||</v>
      </c>
      <c r="H12284" s="835">
        <f t="shared" si="464"/>
        <v>31</v>
      </c>
    </row>
    <row r="12285" spans="2:8">
      <c r="B12285" s="834" t="str">
        <f t="shared" si="463"/>
        <v>|||</v>
      </c>
      <c r="H12285" s="835">
        <f t="shared" si="464"/>
        <v>31</v>
      </c>
    </row>
    <row r="12286" spans="2:8">
      <c r="B12286" s="834" t="str">
        <f t="shared" si="463"/>
        <v>|||</v>
      </c>
      <c r="H12286" s="835">
        <f t="shared" si="464"/>
        <v>31</v>
      </c>
    </row>
    <row r="12287" spans="2:8">
      <c r="B12287" s="834" t="str">
        <f t="shared" si="463"/>
        <v>|||</v>
      </c>
      <c r="H12287" s="835">
        <f t="shared" si="464"/>
        <v>31</v>
      </c>
    </row>
    <row r="12288" spans="2:8">
      <c r="B12288" s="834" t="str">
        <f t="shared" si="463"/>
        <v>|||</v>
      </c>
      <c r="H12288" s="835">
        <f t="shared" si="464"/>
        <v>31</v>
      </c>
    </row>
    <row r="12289" spans="2:8">
      <c r="B12289" s="834" t="str">
        <f t="shared" si="463"/>
        <v>|||</v>
      </c>
      <c r="H12289" s="835">
        <f t="shared" si="464"/>
        <v>31</v>
      </c>
    </row>
    <row r="12290" spans="2:8">
      <c r="B12290" s="834" t="str">
        <f t="shared" si="463"/>
        <v>|||</v>
      </c>
      <c r="H12290" s="835">
        <f t="shared" si="464"/>
        <v>31</v>
      </c>
    </row>
    <row r="12291" spans="2:8">
      <c r="B12291" s="834" t="str">
        <f t="shared" si="463"/>
        <v>|||</v>
      </c>
      <c r="H12291" s="835">
        <f t="shared" si="464"/>
        <v>31</v>
      </c>
    </row>
    <row r="12292" spans="2:8">
      <c r="B12292" s="834" t="str">
        <f t="shared" si="463"/>
        <v>|||</v>
      </c>
      <c r="H12292" s="835">
        <f t="shared" si="464"/>
        <v>31</v>
      </c>
    </row>
    <row r="12293" spans="2:8">
      <c r="B12293" s="834" t="str">
        <f t="shared" si="463"/>
        <v>|||</v>
      </c>
      <c r="H12293" s="835">
        <f t="shared" si="464"/>
        <v>31</v>
      </c>
    </row>
    <row r="12294" spans="2:8">
      <c r="B12294" s="834" t="str">
        <f t="shared" si="463"/>
        <v>|||</v>
      </c>
      <c r="H12294" s="835">
        <f t="shared" si="464"/>
        <v>31</v>
      </c>
    </row>
    <row r="12295" spans="2:8">
      <c r="B12295" s="834" t="str">
        <f t="shared" si="463"/>
        <v>|||</v>
      </c>
      <c r="H12295" s="835">
        <f t="shared" si="464"/>
        <v>31</v>
      </c>
    </row>
    <row r="12296" spans="2:8">
      <c r="B12296" s="834" t="str">
        <f t="shared" si="463"/>
        <v>|||</v>
      </c>
      <c r="H12296" s="835">
        <f t="shared" si="464"/>
        <v>31</v>
      </c>
    </row>
    <row r="12297" spans="2:8">
      <c r="B12297" s="834" t="str">
        <f t="shared" si="463"/>
        <v>|||</v>
      </c>
      <c r="H12297" s="835">
        <f t="shared" si="464"/>
        <v>31</v>
      </c>
    </row>
    <row r="12298" spans="2:8">
      <c r="B12298" s="834" t="str">
        <f t="shared" si="463"/>
        <v>|||</v>
      </c>
      <c r="H12298" s="835">
        <f t="shared" si="464"/>
        <v>31</v>
      </c>
    </row>
    <row r="12299" spans="2:8">
      <c r="B12299" s="834" t="str">
        <f t="shared" si="463"/>
        <v>|||</v>
      </c>
      <c r="H12299" s="835">
        <f t="shared" si="464"/>
        <v>31</v>
      </c>
    </row>
    <row r="12300" spans="2:8">
      <c r="B12300" s="834" t="str">
        <f t="shared" si="463"/>
        <v>|||</v>
      </c>
      <c r="H12300" s="835">
        <f t="shared" si="464"/>
        <v>31</v>
      </c>
    </row>
    <row r="12301" spans="2:8">
      <c r="B12301" s="834" t="str">
        <f t="shared" si="463"/>
        <v>|||</v>
      </c>
      <c r="H12301" s="835">
        <f t="shared" si="464"/>
        <v>31</v>
      </c>
    </row>
    <row r="12302" spans="2:8">
      <c r="B12302" s="834" t="str">
        <f t="shared" si="463"/>
        <v>|||</v>
      </c>
      <c r="H12302" s="835">
        <f t="shared" si="464"/>
        <v>31</v>
      </c>
    </row>
    <row r="12303" spans="2:8">
      <c r="B12303" s="834" t="str">
        <f t="shared" si="463"/>
        <v>|||</v>
      </c>
      <c r="H12303" s="835">
        <f t="shared" si="464"/>
        <v>31</v>
      </c>
    </row>
    <row r="12304" spans="2:8">
      <c r="B12304" s="834" t="str">
        <f t="shared" si="463"/>
        <v>|||</v>
      </c>
      <c r="H12304" s="835">
        <f t="shared" si="464"/>
        <v>31</v>
      </c>
    </row>
    <row r="12305" spans="2:8">
      <c r="B12305" s="834" t="str">
        <f t="shared" ref="B12305:B12368" si="465">C12305&amp;"|"&amp;D12305&amp;"|"&amp;E12305&amp;"|"&amp;F12305</f>
        <v>|||</v>
      </c>
      <c r="H12305" s="835">
        <f t="shared" ref="H12305:H12368" si="466">EOMONTH(L12305,0)</f>
        <v>31</v>
      </c>
    </row>
    <row r="12306" spans="2:8">
      <c r="B12306" s="834" t="str">
        <f t="shared" si="465"/>
        <v>|||</v>
      </c>
      <c r="H12306" s="835">
        <f t="shared" si="466"/>
        <v>31</v>
      </c>
    </row>
    <row r="12307" spans="2:8">
      <c r="B12307" s="834" t="str">
        <f t="shared" si="465"/>
        <v>|||</v>
      </c>
      <c r="H12307" s="835">
        <f t="shared" si="466"/>
        <v>31</v>
      </c>
    </row>
    <row r="12308" spans="2:8">
      <c r="B12308" s="834" t="str">
        <f t="shared" si="465"/>
        <v>|||</v>
      </c>
      <c r="H12308" s="835">
        <f t="shared" si="466"/>
        <v>31</v>
      </c>
    </row>
    <row r="12309" spans="2:8">
      <c r="B12309" s="834" t="str">
        <f t="shared" si="465"/>
        <v>|||</v>
      </c>
      <c r="H12309" s="835">
        <f t="shared" si="466"/>
        <v>31</v>
      </c>
    </row>
    <row r="12310" spans="2:8">
      <c r="B12310" s="834" t="str">
        <f t="shared" si="465"/>
        <v>|||</v>
      </c>
      <c r="H12310" s="835">
        <f t="shared" si="466"/>
        <v>31</v>
      </c>
    </row>
    <row r="12311" spans="2:8">
      <c r="B12311" s="834" t="str">
        <f t="shared" si="465"/>
        <v>|||</v>
      </c>
      <c r="H12311" s="835">
        <f t="shared" si="466"/>
        <v>31</v>
      </c>
    </row>
    <row r="12312" spans="2:8">
      <c r="B12312" s="834" t="str">
        <f t="shared" si="465"/>
        <v>|||</v>
      </c>
      <c r="H12312" s="835">
        <f t="shared" si="466"/>
        <v>31</v>
      </c>
    </row>
    <row r="12313" spans="2:8">
      <c r="B12313" s="834" t="str">
        <f t="shared" si="465"/>
        <v>|||</v>
      </c>
      <c r="H12313" s="835">
        <f t="shared" si="466"/>
        <v>31</v>
      </c>
    </row>
    <row r="12314" spans="2:8">
      <c r="B12314" s="834" t="str">
        <f t="shared" si="465"/>
        <v>|||</v>
      </c>
      <c r="H12314" s="835">
        <f t="shared" si="466"/>
        <v>31</v>
      </c>
    </row>
    <row r="12315" spans="2:8">
      <c r="B12315" s="834" t="str">
        <f t="shared" si="465"/>
        <v>|||</v>
      </c>
      <c r="H12315" s="835">
        <f t="shared" si="466"/>
        <v>31</v>
      </c>
    </row>
    <row r="12316" spans="2:8">
      <c r="B12316" s="834" t="str">
        <f t="shared" si="465"/>
        <v>|||</v>
      </c>
      <c r="H12316" s="835">
        <f t="shared" si="466"/>
        <v>31</v>
      </c>
    </row>
    <row r="12317" spans="2:8">
      <c r="B12317" s="834" t="str">
        <f t="shared" si="465"/>
        <v>|||</v>
      </c>
      <c r="H12317" s="835">
        <f t="shared" si="466"/>
        <v>31</v>
      </c>
    </row>
    <row r="12318" spans="2:8">
      <c r="B12318" s="834" t="str">
        <f t="shared" si="465"/>
        <v>|||</v>
      </c>
      <c r="H12318" s="835">
        <f t="shared" si="466"/>
        <v>31</v>
      </c>
    </row>
    <row r="12319" spans="2:8">
      <c r="B12319" s="834" t="str">
        <f t="shared" si="465"/>
        <v>|||</v>
      </c>
      <c r="H12319" s="835">
        <f t="shared" si="466"/>
        <v>31</v>
      </c>
    </row>
    <row r="12320" spans="2:8">
      <c r="B12320" s="834" t="str">
        <f t="shared" si="465"/>
        <v>|||</v>
      </c>
      <c r="H12320" s="835">
        <f t="shared" si="466"/>
        <v>31</v>
      </c>
    </row>
    <row r="12321" spans="2:8">
      <c r="B12321" s="834" t="str">
        <f t="shared" si="465"/>
        <v>|||</v>
      </c>
      <c r="H12321" s="835">
        <f t="shared" si="466"/>
        <v>31</v>
      </c>
    </row>
    <row r="12322" spans="2:8">
      <c r="B12322" s="834" t="str">
        <f t="shared" si="465"/>
        <v>|||</v>
      </c>
      <c r="H12322" s="835">
        <f t="shared" si="466"/>
        <v>31</v>
      </c>
    </row>
    <row r="12323" spans="2:8">
      <c r="B12323" s="834" t="str">
        <f t="shared" si="465"/>
        <v>|||</v>
      </c>
      <c r="H12323" s="835">
        <f t="shared" si="466"/>
        <v>31</v>
      </c>
    </row>
    <row r="12324" spans="2:8">
      <c r="B12324" s="834" t="str">
        <f t="shared" si="465"/>
        <v>|||</v>
      </c>
      <c r="H12324" s="835">
        <f t="shared" si="466"/>
        <v>31</v>
      </c>
    </row>
    <row r="12325" spans="2:8">
      <c r="B12325" s="834" t="str">
        <f t="shared" si="465"/>
        <v>|||</v>
      </c>
      <c r="H12325" s="835">
        <f t="shared" si="466"/>
        <v>31</v>
      </c>
    </row>
    <row r="12326" spans="2:8">
      <c r="B12326" s="834" t="str">
        <f t="shared" si="465"/>
        <v>|||</v>
      </c>
      <c r="H12326" s="835">
        <f t="shared" si="466"/>
        <v>31</v>
      </c>
    </row>
    <row r="12327" spans="2:8">
      <c r="B12327" s="834" t="str">
        <f t="shared" si="465"/>
        <v>|||</v>
      </c>
      <c r="H12327" s="835">
        <f t="shared" si="466"/>
        <v>31</v>
      </c>
    </row>
    <row r="12328" spans="2:8">
      <c r="B12328" s="834" t="str">
        <f t="shared" si="465"/>
        <v>|||</v>
      </c>
      <c r="H12328" s="835">
        <f t="shared" si="466"/>
        <v>31</v>
      </c>
    </row>
    <row r="12329" spans="2:8">
      <c r="B12329" s="834" t="str">
        <f t="shared" si="465"/>
        <v>|||</v>
      </c>
      <c r="H12329" s="835">
        <f t="shared" si="466"/>
        <v>31</v>
      </c>
    </row>
    <row r="12330" spans="2:8">
      <c r="B12330" s="834" t="str">
        <f t="shared" si="465"/>
        <v>|||</v>
      </c>
      <c r="H12330" s="835">
        <f t="shared" si="466"/>
        <v>31</v>
      </c>
    </row>
    <row r="12331" spans="2:8">
      <c r="B12331" s="834" t="str">
        <f t="shared" si="465"/>
        <v>|||</v>
      </c>
      <c r="H12331" s="835">
        <f t="shared" si="466"/>
        <v>31</v>
      </c>
    </row>
    <row r="12332" spans="2:8">
      <c r="B12332" s="834" t="str">
        <f t="shared" si="465"/>
        <v>|||</v>
      </c>
      <c r="H12332" s="835">
        <f t="shared" si="466"/>
        <v>31</v>
      </c>
    </row>
    <row r="12333" spans="2:8">
      <c r="B12333" s="834" t="str">
        <f t="shared" si="465"/>
        <v>|||</v>
      </c>
      <c r="H12333" s="835">
        <f t="shared" si="466"/>
        <v>31</v>
      </c>
    </row>
    <row r="12334" spans="2:8">
      <c r="B12334" s="834" t="str">
        <f t="shared" si="465"/>
        <v>|||</v>
      </c>
      <c r="H12334" s="835">
        <f t="shared" si="466"/>
        <v>31</v>
      </c>
    </row>
    <row r="12335" spans="2:8">
      <c r="B12335" s="834" t="str">
        <f t="shared" si="465"/>
        <v>|||</v>
      </c>
      <c r="H12335" s="835">
        <f t="shared" si="466"/>
        <v>31</v>
      </c>
    </row>
    <row r="12336" spans="2:8">
      <c r="B12336" s="834" t="str">
        <f t="shared" si="465"/>
        <v>|||</v>
      </c>
      <c r="H12336" s="835">
        <f t="shared" si="466"/>
        <v>31</v>
      </c>
    </row>
    <row r="12337" spans="2:8">
      <c r="B12337" s="834" t="str">
        <f t="shared" si="465"/>
        <v>|||</v>
      </c>
      <c r="H12337" s="835">
        <f t="shared" si="466"/>
        <v>31</v>
      </c>
    </row>
    <row r="12338" spans="2:8">
      <c r="B12338" s="834" t="str">
        <f t="shared" si="465"/>
        <v>|||</v>
      </c>
      <c r="H12338" s="835">
        <f t="shared" si="466"/>
        <v>31</v>
      </c>
    </row>
    <row r="12339" spans="2:8">
      <c r="B12339" s="834" t="str">
        <f t="shared" si="465"/>
        <v>|||</v>
      </c>
      <c r="H12339" s="835">
        <f t="shared" si="466"/>
        <v>31</v>
      </c>
    </row>
    <row r="12340" spans="2:8">
      <c r="B12340" s="834" t="str">
        <f t="shared" si="465"/>
        <v>|||</v>
      </c>
      <c r="H12340" s="835">
        <f t="shared" si="466"/>
        <v>31</v>
      </c>
    </row>
    <row r="12341" spans="2:8">
      <c r="B12341" s="834" t="str">
        <f t="shared" si="465"/>
        <v>|||</v>
      </c>
      <c r="H12341" s="835">
        <f t="shared" si="466"/>
        <v>31</v>
      </c>
    </row>
    <row r="12342" spans="2:8">
      <c r="B12342" s="834" t="str">
        <f t="shared" si="465"/>
        <v>|||</v>
      </c>
      <c r="H12342" s="835">
        <f t="shared" si="466"/>
        <v>31</v>
      </c>
    </row>
    <row r="12343" spans="2:8">
      <c r="B12343" s="834" t="str">
        <f t="shared" si="465"/>
        <v>|||</v>
      </c>
      <c r="H12343" s="835">
        <f t="shared" si="466"/>
        <v>31</v>
      </c>
    </row>
    <row r="12344" spans="2:8">
      <c r="B12344" s="834" t="str">
        <f t="shared" si="465"/>
        <v>|||</v>
      </c>
      <c r="H12344" s="835">
        <f t="shared" si="466"/>
        <v>31</v>
      </c>
    </row>
    <row r="12345" spans="2:8">
      <c r="B12345" s="834" t="str">
        <f t="shared" si="465"/>
        <v>|||</v>
      </c>
      <c r="H12345" s="835">
        <f t="shared" si="466"/>
        <v>31</v>
      </c>
    </row>
    <row r="12346" spans="2:8">
      <c r="B12346" s="834" t="str">
        <f t="shared" si="465"/>
        <v>|||</v>
      </c>
      <c r="H12346" s="835">
        <f t="shared" si="466"/>
        <v>31</v>
      </c>
    </row>
    <row r="12347" spans="2:8">
      <c r="B12347" s="834" t="str">
        <f t="shared" si="465"/>
        <v>|||</v>
      </c>
      <c r="H12347" s="835">
        <f t="shared" si="466"/>
        <v>31</v>
      </c>
    </row>
    <row r="12348" spans="2:8">
      <c r="B12348" s="834" t="str">
        <f t="shared" si="465"/>
        <v>|||</v>
      </c>
      <c r="H12348" s="835">
        <f t="shared" si="466"/>
        <v>31</v>
      </c>
    </row>
    <row r="12349" spans="2:8">
      <c r="B12349" s="834" t="str">
        <f t="shared" si="465"/>
        <v>|||</v>
      </c>
      <c r="H12349" s="835">
        <f t="shared" si="466"/>
        <v>31</v>
      </c>
    </row>
    <row r="12350" spans="2:8">
      <c r="B12350" s="834" t="str">
        <f t="shared" si="465"/>
        <v>|||</v>
      </c>
      <c r="H12350" s="835">
        <f t="shared" si="466"/>
        <v>31</v>
      </c>
    </row>
    <row r="12351" spans="2:8">
      <c r="B12351" s="834" t="str">
        <f t="shared" si="465"/>
        <v>|||</v>
      </c>
      <c r="H12351" s="835">
        <f t="shared" si="466"/>
        <v>31</v>
      </c>
    </row>
    <row r="12352" spans="2:8">
      <c r="B12352" s="834" t="str">
        <f t="shared" si="465"/>
        <v>|||</v>
      </c>
      <c r="H12352" s="835">
        <f t="shared" si="466"/>
        <v>31</v>
      </c>
    </row>
    <row r="12353" spans="2:8">
      <c r="B12353" s="834" t="str">
        <f t="shared" si="465"/>
        <v>|||</v>
      </c>
      <c r="H12353" s="835">
        <f t="shared" si="466"/>
        <v>31</v>
      </c>
    </row>
    <row r="12354" spans="2:8">
      <c r="B12354" s="834" t="str">
        <f t="shared" si="465"/>
        <v>|||</v>
      </c>
      <c r="H12354" s="835">
        <f t="shared" si="466"/>
        <v>31</v>
      </c>
    </row>
    <row r="12355" spans="2:8">
      <c r="B12355" s="834" t="str">
        <f t="shared" si="465"/>
        <v>|||</v>
      </c>
      <c r="H12355" s="835">
        <f t="shared" si="466"/>
        <v>31</v>
      </c>
    </row>
    <row r="12356" spans="2:8">
      <c r="B12356" s="834" t="str">
        <f t="shared" si="465"/>
        <v>|||</v>
      </c>
      <c r="H12356" s="835">
        <f t="shared" si="466"/>
        <v>31</v>
      </c>
    </row>
    <row r="12357" spans="2:8">
      <c r="B12357" s="834" t="str">
        <f t="shared" si="465"/>
        <v>|||</v>
      </c>
      <c r="H12357" s="835">
        <f t="shared" si="466"/>
        <v>31</v>
      </c>
    </row>
    <row r="12358" spans="2:8">
      <c r="B12358" s="834" t="str">
        <f t="shared" si="465"/>
        <v>|||</v>
      </c>
      <c r="H12358" s="835">
        <f t="shared" si="466"/>
        <v>31</v>
      </c>
    </row>
    <row r="12359" spans="2:8">
      <c r="B12359" s="834" t="str">
        <f t="shared" si="465"/>
        <v>|||</v>
      </c>
      <c r="H12359" s="835">
        <f t="shared" si="466"/>
        <v>31</v>
      </c>
    </row>
    <row r="12360" spans="2:8">
      <c r="B12360" s="834" t="str">
        <f t="shared" si="465"/>
        <v>|||</v>
      </c>
      <c r="H12360" s="835">
        <f t="shared" si="466"/>
        <v>31</v>
      </c>
    </row>
    <row r="12361" spans="2:8">
      <c r="B12361" s="834" t="str">
        <f t="shared" si="465"/>
        <v>|||</v>
      </c>
      <c r="H12361" s="835">
        <f t="shared" si="466"/>
        <v>31</v>
      </c>
    </row>
    <row r="12362" spans="2:8">
      <c r="B12362" s="834" t="str">
        <f t="shared" si="465"/>
        <v>|||</v>
      </c>
      <c r="H12362" s="835">
        <f t="shared" si="466"/>
        <v>31</v>
      </c>
    </row>
    <row r="12363" spans="2:8">
      <c r="B12363" s="834" t="str">
        <f t="shared" si="465"/>
        <v>|||</v>
      </c>
      <c r="H12363" s="835">
        <f t="shared" si="466"/>
        <v>31</v>
      </c>
    </row>
    <row r="12364" spans="2:8">
      <c r="B12364" s="834" t="str">
        <f t="shared" si="465"/>
        <v>|||</v>
      </c>
      <c r="H12364" s="835">
        <f t="shared" si="466"/>
        <v>31</v>
      </c>
    </row>
    <row r="12365" spans="2:8">
      <c r="B12365" s="834" t="str">
        <f t="shared" si="465"/>
        <v>|||</v>
      </c>
      <c r="H12365" s="835">
        <f t="shared" si="466"/>
        <v>31</v>
      </c>
    </row>
    <row r="12366" spans="2:8">
      <c r="B12366" s="834" t="str">
        <f t="shared" si="465"/>
        <v>|||</v>
      </c>
      <c r="H12366" s="835">
        <f t="shared" si="466"/>
        <v>31</v>
      </c>
    </row>
    <row r="12367" spans="2:8">
      <c r="B12367" s="834" t="str">
        <f t="shared" si="465"/>
        <v>|||</v>
      </c>
      <c r="H12367" s="835">
        <f t="shared" si="466"/>
        <v>31</v>
      </c>
    </row>
    <row r="12368" spans="2:8">
      <c r="B12368" s="834" t="str">
        <f t="shared" si="465"/>
        <v>|||</v>
      </c>
      <c r="H12368" s="835">
        <f t="shared" si="466"/>
        <v>31</v>
      </c>
    </row>
    <row r="12369" spans="2:8">
      <c r="B12369" s="834" t="str">
        <f t="shared" ref="B12369:B12432" si="467">C12369&amp;"|"&amp;D12369&amp;"|"&amp;E12369&amp;"|"&amp;F12369</f>
        <v>|||</v>
      </c>
      <c r="H12369" s="835">
        <f t="shared" ref="H12369:H12432" si="468">EOMONTH(L12369,0)</f>
        <v>31</v>
      </c>
    </row>
    <row r="12370" spans="2:8">
      <c r="B12370" s="834" t="str">
        <f t="shared" si="467"/>
        <v>|||</v>
      </c>
      <c r="H12370" s="835">
        <f t="shared" si="468"/>
        <v>31</v>
      </c>
    </row>
    <row r="12371" spans="2:8">
      <c r="B12371" s="834" t="str">
        <f t="shared" si="467"/>
        <v>|||</v>
      </c>
      <c r="H12371" s="835">
        <f t="shared" si="468"/>
        <v>31</v>
      </c>
    </row>
    <row r="12372" spans="2:8">
      <c r="B12372" s="834" t="str">
        <f t="shared" si="467"/>
        <v>|||</v>
      </c>
      <c r="H12372" s="835">
        <f t="shared" si="468"/>
        <v>31</v>
      </c>
    </row>
    <row r="12373" spans="2:8">
      <c r="B12373" s="834" t="str">
        <f t="shared" si="467"/>
        <v>|||</v>
      </c>
      <c r="H12373" s="835">
        <f t="shared" si="468"/>
        <v>31</v>
      </c>
    </row>
    <row r="12374" spans="2:8">
      <c r="B12374" s="834" t="str">
        <f t="shared" si="467"/>
        <v>|||</v>
      </c>
      <c r="H12374" s="835">
        <f t="shared" si="468"/>
        <v>31</v>
      </c>
    </row>
    <row r="12375" spans="2:8">
      <c r="B12375" s="834" t="str">
        <f t="shared" si="467"/>
        <v>|||</v>
      </c>
      <c r="H12375" s="835">
        <f t="shared" si="468"/>
        <v>31</v>
      </c>
    </row>
    <row r="12376" spans="2:8">
      <c r="B12376" s="834" t="str">
        <f t="shared" si="467"/>
        <v>|||</v>
      </c>
      <c r="H12376" s="835">
        <f t="shared" si="468"/>
        <v>31</v>
      </c>
    </row>
    <row r="12377" spans="2:8">
      <c r="B12377" s="834" t="str">
        <f t="shared" si="467"/>
        <v>|||</v>
      </c>
      <c r="H12377" s="835">
        <f t="shared" si="468"/>
        <v>31</v>
      </c>
    </row>
    <row r="12378" spans="2:8">
      <c r="B12378" s="834" t="str">
        <f t="shared" si="467"/>
        <v>|||</v>
      </c>
      <c r="H12378" s="835">
        <f t="shared" si="468"/>
        <v>31</v>
      </c>
    </row>
    <row r="12379" spans="2:8">
      <c r="B12379" s="834" t="str">
        <f t="shared" si="467"/>
        <v>|||</v>
      </c>
      <c r="H12379" s="835">
        <f t="shared" si="468"/>
        <v>31</v>
      </c>
    </row>
    <row r="12380" spans="2:8">
      <c r="B12380" s="834" t="str">
        <f t="shared" si="467"/>
        <v>|||</v>
      </c>
      <c r="H12380" s="835">
        <f t="shared" si="468"/>
        <v>31</v>
      </c>
    </row>
    <row r="12381" spans="2:8">
      <c r="B12381" s="834" t="str">
        <f t="shared" si="467"/>
        <v>|||</v>
      </c>
      <c r="H12381" s="835">
        <f t="shared" si="468"/>
        <v>31</v>
      </c>
    </row>
    <row r="12382" spans="2:8">
      <c r="B12382" s="834" t="str">
        <f t="shared" si="467"/>
        <v>|||</v>
      </c>
      <c r="H12382" s="835">
        <f t="shared" si="468"/>
        <v>31</v>
      </c>
    </row>
    <row r="12383" spans="2:8">
      <c r="B12383" s="834" t="str">
        <f t="shared" si="467"/>
        <v>|||</v>
      </c>
      <c r="H12383" s="835">
        <f t="shared" si="468"/>
        <v>31</v>
      </c>
    </row>
    <row r="12384" spans="2:8">
      <c r="B12384" s="834" t="str">
        <f t="shared" si="467"/>
        <v>|||</v>
      </c>
      <c r="H12384" s="835">
        <f t="shared" si="468"/>
        <v>31</v>
      </c>
    </row>
    <row r="12385" spans="2:8">
      <c r="B12385" s="834" t="str">
        <f t="shared" si="467"/>
        <v>|||</v>
      </c>
      <c r="H12385" s="835">
        <f t="shared" si="468"/>
        <v>31</v>
      </c>
    </row>
    <row r="12386" spans="2:8">
      <c r="B12386" s="834" t="str">
        <f t="shared" si="467"/>
        <v>|||</v>
      </c>
      <c r="H12386" s="835">
        <f t="shared" si="468"/>
        <v>31</v>
      </c>
    </row>
    <row r="12387" spans="2:8">
      <c r="B12387" s="834" t="str">
        <f t="shared" si="467"/>
        <v>|||</v>
      </c>
      <c r="H12387" s="835">
        <f t="shared" si="468"/>
        <v>31</v>
      </c>
    </row>
    <row r="12388" spans="2:8">
      <c r="B12388" s="834" t="str">
        <f t="shared" si="467"/>
        <v>|||</v>
      </c>
      <c r="H12388" s="835">
        <f t="shared" si="468"/>
        <v>31</v>
      </c>
    </row>
    <row r="12389" spans="2:8">
      <c r="B12389" s="834" t="str">
        <f t="shared" si="467"/>
        <v>|||</v>
      </c>
      <c r="H12389" s="835">
        <f t="shared" si="468"/>
        <v>31</v>
      </c>
    </row>
    <row r="12390" spans="2:8">
      <c r="B12390" s="834" t="str">
        <f t="shared" si="467"/>
        <v>|||</v>
      </c>
      <c r="H12390" s="835">
        <f t="shared" si="468"/>
        <v>31</v>
      </c>
    </row>
    <row r="12391" spans="2:8">
      <c r="B12391" s="834" t="str">
        <f t="shared" si="467"/>
        <v>|||</v>
      </c>
      <c r="H12391" s="835">
        <f t="shared" si="468"/>
        <v>31</v>
      </c>
    </row>
    <row r="12392" spans="2:8">
      <c r="B12392" s="834" t="str">
        <f t="shared" si="467"/>
        <v>|||</v>
      </c>
      <c r="H12392" s="835">
        <f t="shared" si="468"/>
        <v>31</v>
      </c>
    </row>
    <row r="12393" spans="2:8">
      <c r="B12393" s="834" t="str">
        <f t="shared" si="467"/>
        <v>|||</v>
      </c>
      <c r="H12393" s="835">
        <f t="shared" si="468"/>
        <v>31</v>
      </c>
    </row>
    <row r="12394" spans="2:8">
      <c r="B12394" s="834" t="str">
        <f t="shared" si="467"/>
        <v>|||</v>
      </c>
      <c r="H12394" s="835">
        <f t="shared" si="468"/>
        <v>31</v>
      </c>
    </row>
    <row r="12395" spans="2:8">
      <c r="B12395" s="834" t="str">
        <f t="shared" si="467"/>
        <v>|||</v>
      </c>
      <c r="H12395" s="835">
        <f t="shared" si="468"/>
        <v>31</v>
      </c>
    </row>
    <row r="12396" spans="2:8">
      <c r="B12396" s="834" t="str">
        <f t="shared" si="467"/>
        <v>|||</v>
      </c>
      <c r="H12396" s="835">
        <f t="shared" si="468"/>
        <v>31</v>
      </c>
    </row>
    <row r="12397" spans="2:8">
      <c r="B12397" s="834" t="str">
        <f t="shared" si="467"/>
        <v>|||</v>
      </c>
      <c r="H12397" s="835">
        <f t="shared" si="468"/>
        <v>31</v>
      </c>
    </row>
    <row r="12398" spans="2:8">
      <c r="B12398" s="834" t="str">
        <f t="shared" si="467"/>
        <v>|||</v>
      </c>
      <c r="H12398" s="835">
        <f t="shared" si="468"/>
        <v>31</v>
      </c>
    </row>
    <row r="12399" spans="2:8">
      <c r="B12399" s="834" t="str">
        <f t="shared" si="467"/>
        <v>|||</v>
      </c>
      <c r="H12399" s="835">
        <f t="shared" si="468"/>
        <v>31</v>
      </c>
    </row>
    <row r="12400" spans="2:8">
      <c r="B12400" s="834" t="str">
        <f t="shared" si="467"/>
        <v>|||</v>
      </c>
      <c r="H12400" s="835">
        <f t="shared" si="468"/>
        <v>31</v>
      </c>
    </row>
    <row r="12401" spans="2:8">
      <c r="B12401" s="834" t="str">
        <f t="shared" si="467"/>
        <v>|||</v>
      </c>
      <c r="H12401" s="835">
        <f t="shared" si="468"/>
        <v>31</v>
      </c>
    </row>
    <row r="12402" spans="2:8">
      <c r="B12402" s="834" t="str">
        <f t="shared" si="467"/>
        <v>|||</v>
      </c>
      <c r="H12402" s="835">
        <f t="shared" si="468"/>
        <v>31</v>
      </c>
    </row>
    <row r="12403" spans="2:8">
      <c r="B12403" s="834" t="str">
        <f t="shared" si="467"/>
        <v>|||</v>
      </c>
      <c r="H12403" s="835">
        <f t="shared" si="468"/>
        <v>31</v>
      </c>
    </row>
    <row r="12404" spans="2:8">
      <c r="B12404" s="834" t="str">
        <f t="shared" si="467"/>
        <v>|||</v>
      </c>
      <c r="H12404" s="835">
        <f t="shared" si="468"/>
        <v>31</v>
      </c>
    </row>
    <row r="12405" spans="2:8">
      <c r="B12405" s="834" t="str">
        <f t="shared" si="467"/>
        <v>|||</v>
      </c>
      <c r="H12405" s="835">
        <f t="shared" si="468"/>
        <v>31</v>
      </c>
    </row>
    <row r="12406" spans="2:8">
      <c r="B12406" s="834" t="str">
        <f t="shared" si="467"/>
        <v>|||</v>
      </c>
      <c r="H12406" s="835">
        <f t="shared" si="468"/>
        <v>31</v>
      </c>
    </row>
    <row r="12407" spans="2:8">
      <c r="B12407" s="834" t="str">
        <f t="shared" si="467"/>
        <v>|||</v>
      </c>
      <c r="H12407" s="835">
        <f t="shared" si="468"/>
        <v>31</v>
      </c>
    </row>
    <row r="12408" spans="2:8">
      <c r="B12408" s="834" t="str">
        <f t="shared" si="467"/>
        <v>|||</v>
      </c>
      <c r="H12408" s="835">
        <f t="shared" si="468"/>
        <v>31</v>
      </c>
    </row>
    <row r="12409" spans="2:8">
      <c r="B12409" s="834" t="str">
        <f t="shared" si="467"/>
        <v>|||</v>
      </c>
      <c r="H12409" s="835">
        <f t="shared" si="468"/>
        <v>31</v>
      </c>
    </row>
    <row r="12410" spans="2:8">
      <c r="B12410" s="834" t="str">
        <f t="shared" si="467"/>
        <v>|||</v>
      </c>
      <c r="H12410" s="835">
        <f t="shared" si="468"/>
        <v>31</v>
      </c>
    </row>
    <row r="12411" spans="2:8">
      <c r="B12411" s="834" t="str">
        <f t="shared" si="467"/>
        <v>|||</v>
      </c>
      <c r="H12411" s="835">
        <f t="shared" si="468"/>
        <v>31</v>
      </c>
    </row>
    <row r="12412" spans="2:8">
      <c r="B12412" s="834" t="str">
        <f t="shared" si="467"/>
        <v>|||</v>
      </c>
      <c r="H12412" s="835">
        <f t="shared" si="468"/>
        <v>31</v>
      </c>
    </row>
    <row r="12413" spans="2:8">
      <c r="B12413" s="834" t="str">
        <f t="shared" si="467"/>
        <v>|||</v>
      </c>
      <c r="H12413" s="835">
        <f t="shared" si="468"/>
        <v>31</v>
      </c>
    </row>
    <row r="12414" spans="2:8">
      <c r="B12414" s="834" t="str">
        <f t="shared" si="467"/>
        <v>|||</v>
      </c>
      <c r="H12414" s="835">
        <f t="shared" si="468"/>
        <v>31</v>
      </c>
    </row>
    <row r="12415" spans="2:8">
      <c r="B12415" s="834" t="str">
        <f t="shared" si="467"/>
        <v>|||</v>
      </c>
      <c r="H12415" s="835">
        <f t="shared" si="468"/>
        <v>31</v>
      </c>
    </row>
    <row r="12416" spans="2:8">
      <c r="B12416" s="834" t="str">
        <f t="shared" si="467"/>
        <v>|||</v>
      </c>
      <c r="H12416" s="835">
        <f t="shared" si="468"/>
        <v>31</v>
      </c>
    </row>
    <row r="12417" spans="2:8">
      <c r="B12417" s="834" t="str">
        <f t="shared" si="467"/>
        <v>|||</v>
      </c>
      <c r="H12417" s="835">
        <f t="shared" si="468"/>
        <v>31</v>
      </c>
    </row>
    <row r="12418" spans="2:8">
      <c r="B12418" s="834" t="str">
        <f t="shared" si="467"/>
        <v>|||</v>
      </c>
      <c r="H12418" s="835">
        <f t="shared" si="468"/>
        <v>31</v>
      </c>
    </row>
    <row r="12419" spans="2:8">
      <c r="B12419" s="834" t="str">
        <f t="shared" si="467"/>
        <v>|||</v>
      </c>
      <c r="H12419" s="835">
        <f t="shared" si="468"/>
        <v>31</v>
      </c>
    </row>
    <row r="12420" spans="2:8">
      <c r="B12420" s="834" t="str">
        <f t="shared" si="467"/>
        <v>|||</v>
      </c>
      <c r="H12420" s="835">
        <f t="shared" si="468"/>
        <v>31</v>
      </c>
    </row>
    <row r="12421" spans="2:8">
      <c r="B12421" s="834" t="str">
        <f t="shared" si="467"/>
        <v>|||</v>
      </c>
      <c r="H12421" s="835">
        <f t="shared" si="468"/>
        <v>31</v>
      </c>
    </row>
    <row r="12422" spans="2:8">
      <c r="B12422" s="834" t="str">
        <f t="shared" si="467"/>
        <v>|||</v>
      </c>
      <c r="H12422" s="835">
        <f t="shared" si="468"/>
        <v>31</v>
      </c>
    </row>
    <row r="12423" spans="2:8">
      <c r="B12423" s="834" t="str">
        <f t="shared" si="467"/>
        <v>|||</v>
      </c>
      <c r="H12423" s="835">
        <f t="shared" si="468"/>
        <v>31</v>
      </c>
    </row>
    <row r="12424" spans="2:8">
      <c r="B12424" s="834" t="str">
        <f t="shared" si="467"/>
        <v>|||</v>
      </c>
      <c r="H12424" s="835">
        <f t="shared" si="468"/>
        <v>31</v>
      </c>
    </row>
    <row r="12425" spans="2:8">
      <c r="B12425" s="834" t="str">
        <f t="shared" si="467"/>
        <v>|||</v>
      </c>
      <c r="H12425" s="835">
        <f t="shared" si="468"/>
        <v>31</v>
      </c>
    </row>
    <row r="12426" spans="2:8">
      <c r="B12426" s="834" t="str">
        <f t="shared" si="467"/>
        <v>|||</v>
      </c>
      <c r="H12426" s="835">
        <f t="shared" si="468"/>
        <v>31</v>
      </c>
    </row>
    <row r="12427" spans="2:8">
      <c r="B12427" s="834" t="str">
        <f t="shared" si="467"/>
        <v>|||</v>
      </c>
      <c r="H12427" s="835">
        <f t="shared" si="468"/>
        <v>31</v>
      </c>
    </row>
    <row r="12428" spans="2:8">
      <c r="B12428" s="834" t="str">
        <f t="shared" si="467"/>
        <v>|||</v>
      </c>
      <c r="H12428" s="835">
        <f t="shared" si="468"/>
        <v>31</v>
      </c>
    </row>
    <row r="12429" spans="2:8">
      <c r="B12429" s="834" t="str">
        <f t="shared" si="467"/>
        <v>|||</v>
      </c>
      <c r="H12429" s="835">
        <f t="shared" si="468"/>
        <v>31</v>
      </c>
    </row>
    <row r="12430" spans="2:8">
      <c r="B12430" s="834" t="str">
        <f t="shared" si="467"/>
        <v>|||</v>
      </c>
      <c r="H12430" s="835">
        <f t="shared" si="468"/>
        <v>31</v>
      </c>
    </row>
    <row r="12431" spans="2:8">
      <c r="B12431" s="834" t="str">
        <f t="shared" si="467"/>
        <v>|||</v>
      </c>
      <c r="H12431" s="835">
        <f t="shared" si="468"/>
        <v>31</v>
      </c>
    </row>
    <row r="12432" spans="2:8">
      <c r="B12432" s="834" t="str">
        <f t="shared" si="467"/>
        <v>|||</v>
      </c>
      <c r="H12432" s="835">
        <f t="shared" si="468"/>
        <v>31</v>
      </c>
    </row>
    <row r="12433" spans="2:8">
      <c r="B12433" s="834" t="str">
        <f t="shared" ref="B12433:B12496" si="469">C12433&amp;"|"&amp;D12433&amp;"|"&amp;E12433&amp;"|"&amp;F12433</f>
        <v>|||</v>
      </c>
      <c r="H12433" s="835">
        <f t="shared" ref="H12433:H12496" si="470">EOMONTH(L12433,0)</f>
        <v>31</v>
      </c>
    </row>
    <row r="12434" spans="2:8">
      <c r="B12434" s="834" t="str">
        <f t="shared" si="469"/>
        <v>|||</v>
      </c>
      <c r="H12434" s="835">
        <f t="shared" si="470"/>
        <v>31</v>
      </c>
    </row>
    <row r="12435" spans="2:8">
      <c r="B12435" s="834" t="str">
        <f t="shared" si="469"/>
        <v>|||</v>
      </c>
      <c r="H12435" s="835">
        <f t="shared" si="470"/>
        <v>31</v>
      </c>
    </row>
    <row r="12436" spans="2:8">
      <c r="B12436" s="834" t="str">
        <f t="shared" si="469"/>
        <v>|||</v>
      </c>
      <c r="H12436" s="835">
        <f t="shared" si="470"/>
        <v>31</v>
      </c>
    </row>
    <row r="12437" spans="2:8">
      <c r="B12437" s="834" t="str">
        <f t="shared" si="469"/>
        <v>|||</v>
      </c>
      <c r="H12437" s="835">
        <f t="shared" si="470"/>
        <v>31</v>
      </c>
    </row>
    <row r="12438" spans="2:8">
      <c r="B12438" s="834" t="str">
        <f t="shared" si="469"/>
        <v>|||</v>
      </c>
      <c r="H12438" s="835">
        <f t="shared" si="470"/>
        <v>31</v>
      </c>
    </row>
    <row r="12439" spans="2:8">
      <c r="B12439" s="834" t="str">
        <f t="shared" si="469"/>
        <v>|||</v>
      </c>
      <c r="H12439" s="835">
        <f t="shared" si="470"/>
        <v>31</v>
      </c>
    </row>
    <row r="12440" spans="2:8">
      <c r="B12440" s="834" t="str">
        <f t="shared" si="469"/>
        <v>|||</v>
      </c>
      <c r="H12440" s="835">
        <f t="shared" si="470"/>
        <v>31</v>
      </c>
    </row>
    <row r="12441" spans="2:8">
      <c r="B12441" s="834" t="str">
        <f t="shared" si="469"/>
        <v>|||</v>
      </c>
      <c r="H12441" s="835">
        <f t="shared" si="470"/>
        <v>31</v>
      </c>
    </row>
    <row r="12442" spans="2:8">
      <c r="B12442" s="834" t="str">
        <f t="shared" si="469"/>
        <v>|||</v>
      </c>
      <c r="H12442" s="835">
        <f t="shared" si="470"/>
        <v>31</v>
      </c>
    </row>
    <row r="12443" spans="2:8">
      <c r="B12443" s="834" t="str">
        <f t="shared" si="469"/>
        <v>|||</v>
      </c>
      <c r="H12443" s="835">
        <f t="shared" si="470"/>
        <v>31</v>
      </c>
    </row>
    <row r="12444" spans="2:8">
      <c r="B12444" s="834" t="str">
        <f t="shared" si="469"/>
        <v>|||</v>
      </c>
      <c r="H12444" s="835">
        <f t="shared" si="470"/>
        <v>31</v>
      </c>
    </row>
    <row r="12445" spans="2:8">
      <c r="B12445" s="834" t="str">
        <f t="shared" si="469"/>
        <v>|||</v>
      </c>
      <c r="H12445" s="835">
        <f t="shared" si="470"/>
        <v>31</v>
      </c>
    </row>
    <row r="12446" spans="2:8">
      <c r="B12446" s="834" t="str">
        <f t="shared" si="469"/>
        <v>|||</v>
      </c>
      <c r="H12446" s="835">
        <f t="shared" si="470"/>
        <v>31</v>
      </c>
    </row>
    <row r="12447" spans="2:8">
      <c r="B12447" s="834" t="str">
        <f t="shared" si="469"/>
        <v>|||</v>
      </c>
      <c r="H12447" s="835">
        <f t="shared" si="470"/>
        <v>31</v>
      </c>
    </row>
    <row r="12448" spans="2:8">
      <c r="B12448" s="834" t="str">
        <f t="shared" si="469"/>
        <v>|||</v>
      </c>
      <c r="H12448" s="835">
        <f t="shared" si="470"/>
        <v>31</v>
      </c>
    </row>
    <row r="12449" spans="2:8">
      <c r="B12449" s="834" t="str">
        <f t="shared" si="469"/>
        <v>|||</v>
      </c>
      <c r="H12449" s="835">
        <f t="shared" si="470"/>
        <v>31</v>
      </c>
    </row>
    <row r="12450" spans="2:8">
      <c r="B12450" s="834" t="str">
        <f t="shared" si="469"/>
        <v>|||</v>
      </c>
      <c r="H12450" s="835">
        <f t="shared" si="470"/>
        <v>31</v>
      </c>
    </row>
    <row r="12451" spans="2:8">
      <c r="B12451" s="834" t="str">
        <f t="shared" si="469"/>
        <v>|||</v>
      </c>
      <c r="H12451" s="835">
        <f t="shared" si="470"/>
        <v>31</v>
      </c>
    </row>
    <row r="12452" spans="2:8">
      <c r="B12452" s="834" t="str">
        <f t="shared" si="469"/>
        <v>|||</v>
      </c>
      <c r="H12452" s="835">
        <f t="shared" si="470"/>
        <v>31</v>
      </c>
    </row>
    <row r="12453" spans="2:8">
      <c r="B12453" s="834" t="str">
        <f t="shared" si="469"/>
        <v>|||</v>
      </c>
      <c r="H12453" s="835">
        <f t="shared" si="470"/>
        <v>31</v>
      </c>
    </row>
    <row r="12454" spans="2:8">
      <c r="B12454" s="834" t="str">
        <f t="shared" si="469"/>
        <v>|||</v>
      </c>
      <c r="H12454" s="835">
        <f t="shared" si="470"/>
        <v>31</v>
      </c>
    </row>
    <row r="12455" spans="2:8">
      <c r="B12455" s="834" t="str">
        <f t="shared" si="469"/>
        <v>|||</v>
      </c>
      <c r="H12455" s="835">
        <f t="shared" si="470"/>
        <v>31</v>
      </c>
    </row>
    <row r="12456" spans="2:8">
      <c r="B12456" s="834" t="str">
        <f t="shared" si="469"/>
        <v>|||</v>
      </c>
      <c r="H12456" s="835">
        <f t="shared" si="470"/>
        <v>31</v>
      </c>
    </row>
    <row r="12457" spans="2:8">
      <c r="B12457" s="834" t="str">
        <f t="shared" si="469"/>
        <v>|||</v>
      </c>
      <c r="H12457" s="835">
        <f t="shared" si="470"/>
        <v>31</v>
      </c>
    </row>
    <row r="12458" spans="2:8">
      <c r="B12458" s="834" t="str">
        <f t="shared" si="469"/>
        <v>|||</v>
      </c>
      <c r="H12458" s="835">
        <f t="shared" si="470"/>
        <v>31</v>
      </c>
    </row>
    <row r="12459" spans="2:8">
      <c r="B12459" s="834" t="str">
        <f t="shared" si="469"/>
        <v>|||</v>
      </c>
      <c r="H12459" s="835">
        <f t="shared" si="470"/>
        <v>31</v>
      </c>
    </row>
    <row r="12460" spans="2:8">
      <c r="B12460" s="834" t="str">
        <f t="shared" si="469"/>
        <v>|||</v>
      </c>
      <c r="H12460" s="835">
        <f t="shared" si="470"/>
        <v>31</v>
      </c>
    </row>
    <row r="12461" spans="2:8">
      <c r="B12461" s="834" t="str">
        <f t="shared" si="469"/>
        <v>|||</v>
      </c>
      <c r="H12461" s="835">
        <f t="shared" si="470"/>
        <v>31</v>
      </c>
    </row>
    <row r="12462" spans="2:8">
      <c r="B12462" s="834" t="str">
        <f t="shared" si="469"/>
        <v>|||</v>
      </c>
      <c r="H12462" s="835">
        <f t="shared" si="470"/>
        <v>31</v>
      </c>
    </row>
    <row r="12463" spans="2:8">
      <c r="B12463" s="834" t="str">
        <f t="shared" si="469"/>
        <v>|||</v>
      </c>
      <c r="H12463" s="835">
        <f t="shared" si="470"/>
        <v>31</v>
      </c>
    </row>
    <row r="12464" spans="2:8">
      <c r="B12464" s="834" t="str">
        <f t="shared" si="469"/>
        <v>|||</v>
      </c>
      <c r="H12464" s="835">
        <f t="shared" si="470"/>
        <v>31</v>
      </c>
    </row>
    <row r="12465" spans="2:8">
      <c r="B12465" s="834" t="str">
        <f t="shared" si="469"/>
        <v>|||</v>
      </c>
      <c r="H12465" s="835">
        <f t="shared" si="470"/>
        <v>31</v>
      </c>
    </row>
    <row r="12466" spans="2:8">
      <c r="B12466" s="834" t="str">
        <f t="shared" si="469"/>
        <v>|||</v>
      </c>
      <c r="H12466" s="835">
        <f t="shared" si="470"/>
        <v>31</v>
      </c>
    </row>
    <row r="12467" spans="2:8">
      <c r="B12467" s="834" t="str">
        <f t="shared" si="469"/>
        <v>|||</v>
      </c>
      <c r="H12467" s="835">
        <f t="shared" si="470"/>
        <v>31</v>
      </c>
    </row>
    <row r="12468" spans="2:8">
      <c r="B12468" s="834" t="str">
        <f t="shared" si="469"/>
        <v>|||</v>
      </c>
      <c r="H12468" s="835">
        <f t="shared" si="470"/>
        <v>31</v>
      </c>
    </row>
    <row r="12469" spans="2:8">
      <c r="B12469" s="834" t="str">
        <f t="shared" si="469"/>
        <v>|||</v>
      </c>
      <c r="H12469" s="835">
        <f t="shared" si="470"/>
        <v>31</v>
      </c>
    </row>
    <row r="12470" spans="2:8">
      <c r="B12470" s="834" t="str">
        <f t="shared" si="469"/>
        <v>|||</v>
      </c>
      <c r="H12470" s="835">
        <f t="shared" si="470"/>
        <v>31</v>
      </c>
    </row>
    <row r="12471" spans="2:8">
      <c r="B12471" s="834" t="str">
        <f t="shared" si="469"/>
        <v>|||</v>
      </c>
      <c r="H12471" s="835">
        <f t="shared" si="470"/>
        <v>31</v>
      </c>
    </row>
    <row r="12472" spans="2:8">
      <c r="B12472" s="834" t="str">
        <f t="shared" si="469"/>
        <v>|||</v>
      </c>
      <c r="H12472" s="835">
        <f t="shared" si="470"/>
        <v>31</v>
      </c>
    </row>
    <row r="12473" spans="2:8">
      <c r="B12473" s="834" t="str">
        <f t="shared" si="469"/>
        <v>|||</v>
      </c>
      <c r="H12473" s="835">
        <f t="shared" si="470"/>
        <v>31</v>
      </c>
    </row>
    <row r="12474" spans="2:8">
      <c r="B12474" s="834" t="str">
        <f t="shared" si="469"/>
        <v>|||</v>
      </c>
      <c r="H12474" s="835">
        <f t="shared" si="470"/>
        <v>31</v>
      </c>
    </row>
    <row r="12475" spans="2:8">
      <c r="B12475" s="834" t="str">
        <f t="shared" si="469"/>
        <v>|||</v>
      </c>
      <c r="H12475" s="835">
        <f t="shared" si="470"/>
        <v>31</v>
      </c>
    </row>
    <row r="12476" spans="2:8">
      <c r="B12476" s="834" t="str">
        <f t="shared" si="469"/>
        <v>|||</v>
      </c>
      <c r="H12476" s="835">
        <f t="shared" si="470"/>
        <v>31</v>
      </c>
    </row>
    <row r="12477" spans="2:8">
      <c r="B12477" s="834" t="str">
        <f t="shared" si="469"/>
        <v>|||</v>
      </c>
      <c r="H12477" s="835">
        <f t="shared" si="470"/>
        <v>31</v>
      </c>
    </row>
    <row r="12478" spans="2:8">
      <c r="B12478" s="834" t="str">
        <f t="shared" si="469"/>
        <v>|||</v>
      </c>
      <c r="H12478" s="835">
        <f t="shared" si="470"/>
        <v>31</v>
      </c>
    </row>
    <row r="12479" spans="2:8">
      <c r="B12479" s="834" t="str">
        <f t="shared" si="469"/>
        <v>|||</v>
      </c>
      <c r="H12479" s="835">
        <f t="shared" si="470"/>
        <v>31</v>
      </c>
    </row>
    <row r="12480" spans="2:8">
      <c r="B12480" s="834" t="str">
        <f t="shared" si="469"/>
        <v>|||</v>
      </c>
      <c r="H12480" s="835">
        <f t="shared" si="470"/>
        <v>31</v>
      </c>
    </row>
    <row r="12481" spans="2:8">
      <c r="B12481" s="834" t="str">
        <f t="shared" si="469"/>
        <v>|||</v>
      </c>
      <c r="H12481" s="835">
        <f t="shared" si="470"/>
        <v>31</v>
      </c>
    </row>
    <row r="12482" spans="2:8">
      <c r="B12482" s="834" t="str">
        <f t="shared" si="469"/>
        <v>|||</v>
      </c>
      <c r="H12482" s="835">
        <f t="shared" si="470"/>
        <v>31</v>
      </c>
    </row>
    <row r="12483" spans="2:8">
      <c r="B12483" s="834" t="str">
        <f t="shared" si="469"/>
        <v>|||</v>
      </c>
      <c r="H12483" s="835">
        <f t="shared" si="470"/>
        <v>31</v>
      </c>
    </row>
    <row r="12484" spans="2:8">
      <c r="B12484" s="834" t="str">
        <f t="shared" si="469"/>
        <v>|||</v>
      </c>
      <c r="H12484" s="835">
        <f t="shared" si="470"/>
        <v>31</v>
      </c>
    </row>
    <row r="12485" spans="2:8">
      <c r="B12485" s="834" t="str">
        <f t="shared" si="469"/>
        <v>|||</v>
      </c>
      <c r="H12485" s="835">
        <f t="shared" si="470"/>
        <v>31</v>
      </c>
    </row>
    <row r="12486" spans="2:8">
      <c r="B12486" s="834" t="str">
        <f t="shared" si="469"/>
        <v>|||</v>
      </c>
      <c r="H12486" s="835">
        <f t="shared" si="470"/>
        <v>31</v>
      </c>
    </row>
    <row r="12487" spans="2:8">
      <c r="B12487" s="834" t="str">
        <f t="shared" si="469"/>
        <v>|||</v>
      </c>
      <c r="H12487" s="835">
        <f t="shared" si="470"/>
        <v>31</v>
      </c>
    </row>
    <row r="12488" spans="2:8">
      <c r="B12488" s="834" t="str">
        <f t="shared" si="469"/>
        <v>|||</v>
      </c>
      <c r="H12488" s="835">
        <f t="shared" si="470"/>
        <v>31</v>
      </c>
    </row>
    <row r="12489" spans="2:8">
      <c r="B12489" s="834" t="str">
        <f t="shared" si="469"/>
        <v>|||</v>
      </c>
      <c r="H12489" s="835">
        <f t="shared" si="470"/>
        <v>31</v>
      </c>
    </row>
    <row r="12490" spans="2:8">
      <c r="B12490" s="834" t="str">
        <f t="shared" si="469"/>
        <v>|||</v>
      </c>
      <c r="H12490" s="835">
        <f t="shared" si="470"/>
        <v>31</v>
      </c>
    </row>
    <row r="12491" spans="2:8">
      <c r="B12491" s="834" t="str">
        <f t="shared" si="469"/>
        <v>|||</v>
      </c>
      <c r="H12491" s="835">
        <f t="shared" si="470"/>
        <v>31</v>
      </c>
    </row>
    <row r="12492" spans="2:8">
      <c r="B12492" s="834" t="str">
        <f t="shared" si="469"/>
        <v>|||</v>
      </c>
      <c r="H12492" s="835">
        <f t="shared" si="470"/>
        <v>31</v>
      </c>
    </row>
    <row r="12493" spans="2:8">
      <c r="B12493" s="834" t="str">
        <f t="shared" si="469"/>
        <v>|||</v>
      </c>
      <c r="H12493" s="835">
        <f t="shared" si="470"/>
        <v>31</v>
      </c>
    </row>
    <row r="12494" spans="2:8">
      <c r="B12494" s="834" t="str">
        <f t="shared" si="469"/>
        <v>|||</v>
      </c>
      <c r="H12494" s="835">
        <f t="shared" si="470"/>
        <v>31</v>
      </c>
    </row>
    <row r="12495" spans="2:8">
      <c r="B12495" s="834" t="str">
        <f t="shared" si="469"/>
        <v>|||</v>
      </c>
      <c r="H12495" s="835">
        <f t="shared" si="470"/>
        <v>31</v>
      </c>
    </row>
    <row r="12496" spans="2:8">
      <c r="B12496" s="834" t="str">
        <f t="shared" si="469"/>
        <v>|||</v>
      </c>
      <c r="H12496" s="835">
        <f t="shared" si="470"/>
        <v>31</v>
      </c>
    </row>
    <row r="12497" spans="2:8">
      <c r="B12497" s="834" t="str">
        <f t="shared" ref="B12497:B12560" si="471">C12497&amp;"|"&amp;D12497&amp;"|"&amp;E12497&amp;"|"&amp;F12497</f>
        <v>|||</v>
      </c>
      <c r="H12497" s="835">
        <f t="shared" ref="H12497:H12560" si="472">EOMONTH(L12497,0)</f>
        <v>31</v>
      </c>
    </row>
    <row r="12498" spans="2:8">
      <c r="B12498" s="834" t="str">
        <f t="shared" si="471"/>
        <v>|||</v>
      </c>
      <c r="H12498" s="835">
        <f t="shared" si="472"/>
        <v>31</v>
      </c>
    </row>
    <row r="12499" spans="2:8">
      <c r="B12499" s="834" t="str">
        <f t="shared" si="471"/>
        <v>|||</v>
      </c>
      <c r="H12499" s="835">
        <f t="shared" si="472"/>
        <v>31</v>
      </c>
    </row>
    <row r="12500" spans="2:8">
      <c r="B12500" s="834" t="str">
        <f t="shared" si="471"/>
        <v>|||</v>
      </c>
      <c r="H12500" s="835">
        <f t="shared" si="472"/>
        <v>31</v>
      </c>
    </row>
    <row r="12501" spans="2:8">
      <c r="B12501" s="834" t="str">
        <f t="shared" si="471"/>
        <v>|||</v>
      </c>
      <c r="H12501" s="835">
        <f t="shared" si="472"/>
        <v>31</v>
      </c>
    </row>
    <row r="12502" spans="2:8">
      <c r="B12502" s="834" t="str">
        <f t="shared" si="471"/>
        <v>|||</v>
      </c>
      <c r="H12502" s="835">
        <f t="shared" si="472"/>
        <v>31</v>
      </c>
    </row>
    <row r="12503" spans="2:8">
      <c r="B12503" s="834" t="str">
        <f t="shared" si="471"/>
        <v>|||</v>
      </c>
      <c r="H12503" s="835">
        <f t="shared" si="472"/>
        <v>31</v>
      </c>
    </row>
    <row r="12504" spans="2:8">
      <c r="B12504" s="834" t="str">
        <f t="shared" si="471"/>
        <v>|||</v>
      </c>
      <c r="H12504" s="835">
        <f t="shared" si="472"/>
        <v>31</v>
      </c>
    </row>
    <row r="12505" spans="2:8">
      <c r="B12505" s="834" t="str">
        <f t="shared" si="471"/>
        <v>|||</v>
      </c>
      <c r="H12505" s="835">
        <f t="shared" si="472"/>
        <v>31</v>
      </c>
    </row>
    <row r="12506" spans="2:8">
      <c r="B12506" s="834" t="str">
        <f t="shared" si="471"/>
        <v>|||</v>
      </c>
      <c r="H12506" s="835">
        <f t="shared" si="472"/>
        <v>31</v>
      </c>
    </row>
    <row r="12507" spans="2:8">
      <c r="B12507" s="834" t="str">
        <f t="shared" si="471"/>
        <v>|||</v>
      </c>
      <c r="H12507" s="835">
        <f t="shared" si="472"/>
        <v>31</v>
      </c>
    </row>
    <row r="12508" spans="2:8">
      <c r="B12508" s="834" t="str">
        <f t="shared" si="471"/>
        <v>|||</v>
      </c>
      <c r="H12508" s="835">
        <f t="shared" si="472"/>
        <v>31</v>
      </c>
    </row>
    <row r="12509" spans="2:8">
      <c r="B12509" s="834" t="str">
        <f t="shared" si="471"/>
        <v>|||</v>
      </c>
      <c r="H12509" s="835">
        <f t="shared" si="472"/>
        <v>31</v>
      </c>
    </row>
    <row r="12510" spans="2:8">
      <c r="B12510" s="834" t="str">
        <f t="shared" si="471"/>
        <v>|||</v>
      </c>
      <c r="H12510" s="835">
        <f t="shared" si="472"/>
        <v>31</v>
      </c>
    </row>
    <row r="12511" spans="2:8">
      <c r="B12511" s="834" t="str">
        <f t="shared" si="471"/>
        <v>|||</v>
      </c>
      <c r="H12511" s="835">
        <f t="shared" si="472"/>
        <v>31</v>
      </c>
    </row>
    <row r="12512" spans="2:8">
      <c r="B12512" s="834" t="str">
        <f t="shared" si="471"/>
        <v>|||</v>
      </c>
      <c r="H12512" s="835">
        <f t="shared" si="472"/>
        <v>31</v>
      </c>
    </row>
    <row r="12513" spans="2:8">
      <c r="B12513" s="834" t="str">
        <f t="shared" si="471"/>
        <v>|||</v>
      </c>
      <c r="H12513" s="835">
        <f t="shared" si="472"/>
        <v>31</v>
      </c>
    </row>
    <row r="12514" spans="2:8">
      <c r="B12514" s="834" t="str">
        <f t="shared" si="471"/>
        <v>|||</v>
      </c>
      <c r="H12514" s="835">
        <f t="shared" si="472"/>
        <v>31</v>
      </c>
    </row>
    <row r="12515" spans="2:8">
      <c r="B12515" s="834" t="str">
        <f t="shared" si="471"/>
        <v>|||</v>
      </c>
      <c r="H12515" s="835">
        <f t="shared" si="472"/>
        <v>31</v>
      </c>
    </row>
    <row r="12516" spans="2:8">
      <c r="B12516" s="834" t="str">
        <f t="shared" si="471"/>
        <v>|||</v>
      </c>
      <c r="H12516" s="835">
        <f t="shared" si="472"/>
        <v>31</v>
      </c>
    </row>
    <row r="12517" spans="2:8">
      <c r="B12517" s="834" t="str">
        <f t="shared" si="471"/>
        <v>|||</v>
      </c>
      <c r="H12517" s="835">
        <f t="shared" si="472"/>
        <v>31</v>
      </c>
    </row>
    <row r="12518" spans="2:8">
      <c r="B12518" s="834" t="str">
        <f t="shared" si="471"/>
        <v>|||</v>
      </c>
      <c r="H12518" s="835">
        <f t="shared" si="472"/>
        <v>31</v>
      </c>
    </row>
    <row r="12519" spans="2:8">
      <c r="B12519" s="834" t="str">
        <f t="shared" si="471"/>
        <v>|||</v>
      </c>
      <c r="H12519" s="835">
        <f t="shared" si="472"/>
        <v>31</v>
      </c>
    </row>
    <row r="12520" spans="2:8">
      <c r="B12520" s="834" t="str">
        <f t="shared" si="471"/>
        <v>|||</v>
      </c>
      <c r="H12520" s="835">
        <f t="shared" si="472"/>
        <v>31</v>
      </c>
    </row>
    <row r="12521" spans="2:8">
      <c r="B12521" s="834" t="str">
        <f t="shared" si="471"/>
        <v>|||</v>
      </c>
      <c r="H12521" s="835">
        <f t="shared" si="472"/>
        <v>31</v>
      </c>
    </row>
    <row r="12522" spans="2:8">
      <c r="B12522" s="834" t="str">
        <f t="shared" si="471"/>
        <v>|||</v>
      </c>
      <c r="H12522" s="835">
        <f t="shared" si="472"/>
        <v>31</v>
      </c>
    </row>
    <row r="12523" spans="2:8">
      <c r="B12523" s="834" t="str">
        <f t="shared" si="471"/>
        <v>|||</v>
      </c>
      <c r="H12523" s="835">
        <f t="shared" si="472"/>
        <v>31</v>
      </c>
    </row>
    <row r="12524" spans="2:8">
      <c r="B12524" s="834" t="str">
        <f t="shared" si="471"/>
        <v>|||</v>
      </c>
      <c r="H12524" s="835">
        <f t="shared" si="472"/>
        <v>31</v>
      </c>
    </row>
    <row r="12525" spans="2:8">
      <c r="B12525" s="834" t="str">
        <f t="shared" si="471"/>
        <v>|||</v>
      </c>
      <c r="H12525" s="835">
        <f t="shared" si="472"/>
        <v>31</v>
      </c>
    </row>
    <row r="12526" spans="2:8">
      <c r="B12526" s="834" t="str">
        <f t="shared" si="471"/>
        <v>|||</v>
      </c>
      <c r="H12526" s="835">
        <f t="shared" si="472"/>
        <v>31</v>
      </c>
    </row>
    <row r="12527" spans="2:8">
      <c r="B12527" s="834" t="str">
        <f t="shared" si="471"/>
        <v>|||</v>
      </c>
      <c r="H12527" s="835">
        <f t="shared" si="472"/>
        <v>31</v>
      </c>
    </row>
    <row r="12528" spans="2:8">
      <c r="B12528" s="834" t="str">
        <f t="shared" si="471"/>
        <v>|||</v>
      </c>
      <c r="H12528" s="835">
        <f t="shared" si="472"/>
        <v>31</v>
      </c>
    </row>
    <row r="12529" spans="2:8">
      <c r="B12529" s="834" t="str">
        <f t="shared" si="471"/>
        <v>|||</v>
      </c>
      <c r="H12529" s="835">
        <f t="shared" si="472"/>
        <v>31</v>
      </c>
    </row>
    <row r="12530" spans="2:8">
      <c r="B12530" s="834" t="str">
        <f t="shared" si="471"/>
        <v>|||</v>
      </c>
      <c r="H12530" s="835">
        <f t="shared" si="472"/>
        <v>31</v>
      </c>
    </row>
    <row r="12531" spans="2:8">
      <c r="B12531" s="834" t="str">
        <f t="shared" si="471"/>
        <v>|||</v>
      </c>
      <c r="H12531" s="835">
        <f t="shared" si="472"/>
        <v>31</v>
      </c>
    </row>
    <row r="12532" spans="2:8">
      <c r="B12532" s="834" t="str">
        <f t="shared" si="471"/>
        <v>|||</v>
      </c>
      <c r="H12532" s="835">
        <f t="shared" si="472"/>
        <v>31</v>
      </c>
    </row>
    <row r="12533" spans="2:8">
      <c r="B12533" s="834" t="str">
        <f t="shared" si="471"/>
        <v>|||</v>
      </c>
      <c r="H12533" s="835">
        <f t="shared" si="472"/>
        <v>31</v>
      </c>
    </row>
    <row r="12534" spans="2:8">
      <c r="B12534" s="834" t="str">
        <f t="shared" si="471"/>
        <v>|||</v>
      </c>
      <c r="H12534" s="835">
        <f t="shared" si="472"/>
        <v>31</v>
      </c>
    </row>
    <row r="12535" spans="2:8">
      <c r="B12535" s="834" t="str">
        <f t="shared" si="471"/>
        <v>|||</v>
      </c>
      <c r="H12535" s="835">
        <f t="shared" si="472"/>
        <v>31</v>
      </c>
    </row>
    <row r="12536" spans="2:8">
      <c r="B12536" s="834" t="str">
        <f t="shared" si="471"/>
        <v>|||</v>
      </c>
      <c r="H12536" s="835">
        <f t="shared" si="472"/>
        <v>31</v>
      </c>
    </row>
    <row r="12537" spans="2:8">
      <c r="B12537" s="834" t="str">
        <f t="shared" si="471"/>
        <v>|||</v>
      </c>
      <c r="H12537" s="835">
        <f t="shared" si="472"/>
        <v>31</v>
      </c>
    </row>
    <row r="12538" spans="2:8">
      <c r="B12538" s="834" t="str">
        <f t="shared" si="471"/>
        <v>|||</v>
      </c>
      <c r="H12538" s="835">
        <f t="shared" si="472"/>
        <v>31</v>
      </c>
    </row>
    <row r="12539" spans="2:8">
      <c r="B12539" s="834" t="str">
        <f t="shared" si="471"/>
        <v>|||</v>
      </c>
      <c r="H12539" s="835">
        <f t="shared" si="472"/>
        <v>31</v>
      </c>
    </row>
    <row r="12540" spans="2:8">
      <c r="B12540" s="834" t="str">
        <f t="shared" si="471"/>
        <v>|||</v>
      </c>
      <c r="H12540" s="835">
        <f t="shared" si="472"/>
        <v>31</v>
      </c>
    </row>
    <row r="12541" spans="2:8">
      <c r="B12541" s="834" t="str">
        <f t="shared" si="471"/>
        <v>|||</v>
      </c>
      <c r="H12541" s="835">
        <f t="shared" si="472"/>
        <v>31</v>
      </c>
    </row>
    <row r="12542" spans="2:8">
      <c r="B12542" s="834" t="str">
        <f t="shared" si="471"/>
        <v>|||</v>
      </c>
      <c r="H12542" s="835">
        <f t="shared" si="472"/>
        <v>31</v>
      </c>
    </row>
    <row r="12543" spans="2:8">
      <c r="B12543" s="834" t="str">
        <f t="shared" si="471"/>
        <v>|||</v>
      </c>
      <c r="H12543" s="835">
        <f t="shared" si="472"/>
        <v>31</v>
      </c>
    </row>
    <row r="12544" spans="2:8">
      <c r="B12544" s="834" t="str">
        <f t="shared" si="471"/>
        <v>|||</v>
      </c>
      <c r="H12544" s="835">
        <f t="shared" si="472"/>
        <v>31</v>
      </c>
    </row>
    <row r="12545" spans="2:8">
      <c r="B12545" s="834" t="str">
        <f t="shared" si="471"/>
        <v>|||</v>
      </c>
      <c r="H12545" s="835">
        <f t="shared" si="472"/>
        <v>31</v>
      </c>
    </row>
    <row r="12546" spans="2:8">
      <c r="B12546" s="834" t="str">
        <f t="shared" si="471"/>
        <v>|||</v>
      </c>
      <c r="H12546" s="835">
        <f t="shared" si="472"/>
        <v>31</v>
      </c>
    </row>
    <row r="12547" spans="2:8">
      <c r="B12547" s="834" t="str">
        <f t="shared" si="471"/>
        <v>|||</v>
      </c>
      <c r="H12547" s="835">
        <f t="shared" si="472"/>
        <v>31</v>
      </c>
    </row>
    <row r="12548" spans="2:8">
      <c r="B12548" s="834" t="str">
        <f t="shared" si="471"/>
        <v>|||</v>
      </c>
      <c r="H12548" s="835">
        <f t="shared" si="472"/>
        <v>31</v>
      </c>
    </row>
    <row r="12549" spans="2:8">
      <c r="B12549" s="834" t="str">
        <f t="shared" si="471"/>
        <v>|||</v>
      </c>
      <c r="H12549" s="835">
        <f t="shared" si="472"/>
        <v>31</v>
      </c>
    </row>
    <row r="12550" spans="2:8">
      <c r="B12550" s="834" t="str">
        <f t="shared" si="471"/>
        <v>|||</v>
      </c>
      <c r="H12550" s="835">
        <f t="shared" si="472"/>
        <v>31</v>
      </c>
    </row>
    <row r="12551" spans="2:8">
      <c r="B12551" s="834" t="str">
        <f t="shared" si="471"/>
        <v>|||</v>
      </c>
      <c r="H12551" s="835">
        <f t="shared" si="472"/>
        <v>31</v>
      </c>
    </row>
    <row r="12552" spans="2:8">
      <c r="B12552" s="834" t="str">
        <f t="shared" si="471"/>
        <v>|||</v>
      </c>
      <c r="H12552" s="835">
        <f t="shared" si="472"/>
        <v>31</v>
      </c>
    </row>
    <row r="12553" spans="2:8">
      <c r="B12553" s="834" t="str">
        <f t="shared" si="471"/>
        <v>|||</v>
      </c>
      <c r="H12553" s="835">
        <f t="shared" si="472"/>
        <v>31</v>
      </c>
    </row>
    <row r="12554" spans="2:8">
      <c r="B12554" s="834" t="str">
        <f t="shared" si="471"/>
        <v>|||</v>
      </c>
      <c r="H12554" s="835">
        <f t="shared" si="472"/>
        <v>31</v>
      </c>
    </row>
    <row r="12555" spans="2:8">
      <c r="B12555" s="834" t="str">
        <f t="shared" si="471"/>
        <v>|||</v>
      </c>
      <c r="H12555" s="835">
        <f t="shared" si="472"/>
        <v>31</v>
      </c>
    </row>
    <row r="12556" spans="2:8">
      <c r="B12556" s="834" t="str">
        <f t="shared" si="471"/>
        <v>|||</v>
      </c>
      <c r="H12556" s="835">
        <f t="shared" si="472"/>
        <v>31</v>
      </c>
    </row>
    <row r="12557" spans="2:8">
      <c r="B12557" s="834" t="str">
        <f t="shared" si="471"/>
        <v>|||</v>
      </c>
      <c r="H12557" s="835">
        <f t="shared" si="472"/>
        <v>31</v>
      </c>
    </row>
    <row r="12558" spans="2:8">
      <c r="B12558" s="834" t="str">
        <f t="shared" si="471"/>
        <v>|||</v>
      </c>
      <c r="H12558" s="835">
        <f t="shared" si="472"/>
        <v>31</v>
      </c>
    </row>
    <row r="12559" spans="2:8">
      <c r="B12559" s="834" t="str">
        <f t="shared" si="471"/>
        <v>|||</v>
      </c>
      <c r="H12559" s="835">
        <f t="shared" si="472"/>
        <v>31</v>
      </c>
    </row>
    <row r="12560" spans="2:8">
      <c r="B12560" s="834" t="str">
        <f t="shared" si="471"/>
        <v>|||</v>
      </c>
      <c r="H12560" s="835">
        <f t="shared" si="472"/>
        <v>31</v>
      </c>
    </row>
    <row r="12561" spans="2:8">
      <c r="B12561" s="834" t="str">
        <f t="shared" ref="B12561:B12624" si="473">C12561&amp;"|"&amp;D12561&amp;"|"&amp;E12561&amp;"|"&amp;F12561</f>
        <v>|||</v>
      </c>
      <c r="H12561" s="835">
        <f t="shared" ref="H12561:H12624" si="474">EOMONTH(L12561,0)</f>
        <v>31</v>
      </c>
    </row>
    <row r="12562" spans="2:8">
      <c r="B12562" s="834" t="str">
        <f t="shared" si="473"/>
        <v>|||</v>
      </c>
      <c r="H12562" s="835">
        <f t="shared" si="474"/>
        <v>31</v>
      </c>
    </row>
    <row r="12563" spans="2:8">
      <c r="B12563" s="834" t="str">
        <f t="shared" si="473"/>
        <v>|||</v>
      </c>
      <c r="H12563" s="835">
        <f t="shared" si="474"/>
        <v>31</v>
      </c>
    </row>
    <row r="12564" spans="2:8">
      <c r="B12564" s="834" t="str">
        <f t="shared" si="473"/>
        <v>|||</v>
      </c>
      <c r="H12564" s="835">
        <f t="shared" si="474"/>
        <v>31</v>
      </c>
    </row>
    <row r="12565" spans="2:8">
      <c r="B12565" s="834" t="str">
        <f t="shared" si="473"/>
        <v>|||</v>
      </c>
      <c r="H12565" s="835">
        <f t="shared" si="474"/>
        <v>31</v>
      </c>
    </row>
    <row r="12566" spans="2:8">
      <c r="B12566" s="834" t="str">
        <f t="shared" si="473"/>
        <v>|||</v>
      </c>
      <c r="H12566" s="835">
        <f t="shared" si="474"/>
        <v>31</v>
      </c>
    </row>
    <row r="12567" spans="2:8">
      <c r="B12567" s="834" t="str">
        <f t="shared" si="473"/>
        <v>|||</v>
      </c>
      <c r="H12567" s="835">
        <f t="shared" si="474"/>
        <v>31</v>
      </c>
    </row>
    <row r="12568" spans="2:8">
      <c r="B12568" s="834" t="str">
        <f t="shared" si="473"/>
        <v>|||</v>
      </c>
      <c r="H12568" s="835">
        <f t="shared" si="474"/>
        <v>31</v>
      </c>
    </row>
    <row r="12569" spans="2:8">
      <c r="B12569" s="834" t="str">
        <f t="shared" si="473"/>
        <v>|||</v>
      </c>
      <c r="H12569" s="835">
        <f t="shared" si="474"/>
        <v>31</v>
      </c>
    </row>
    <row r="12570" spans="2:8">
      <c r="B12570" s="834" t="str">
        <f t="shared" si="473"/>
        <v>|||</v>
      </c>
      <c r="H12570" s="835">
        <f t="shared" si="474"/>
        <v>31</v>
      </c>
    </row>
    <row r="12571" spans="2:8">
      <c r="B12571" s="834" t="str">
        <f t="shared" si="473"/>
        <v>|||</v>
      </c>
      <c r="H12571" s="835">
        <f t="shared" si="474"/>
        <v>31</v>
      </c>
    </row>
    <row r="12572" spans="2:8">
      <c r="B12572" s="834" t="str">
        <f t="shared" si="473"/>
        <v>|||</v>
      </c>
      <c r="H12572" s="835">
        <f t="shared" si="474"/>
        <v>31</v>
      </c>
    </row>
    <row r="12573" spans="2:8">
      <c r="B12573" s="834" t="str">
        <f t="shared" si="473"/>
        <v>|||</v>
      </c>
      <c r="H12573" s="835">
        <f t="shared" si="474"/>
        <v>31</v>
      </c>
    </row>
    <row r="12574" spans="2:8">
      <c r="B12574" s="834" t="str">
        <f t="shared" si="473"/>
        <v>|||</v>
      </c>
      <c r="H12574" s="835">
        <f t="shared" si="474"/>
        <v>31</v>
      </c>
    </row>
    <row r="12575" spans="2:8">
      <c r="B12575" s="834" t="str">
        <f t="shared" si="473"/>
        <v>|||</v>
      </c>
      <c r="H12575" s="835">
        <f t="shared" si="474"/>
        <v>31</v>
      </c>
    </row>
    <row r="12576" spans="2:8">
      <c r="B12576" s="834" t="str">
        <f t="shared" si="473"/>
        <v>|||</v>
      </c>
      <c r="H12576" s="835">
        <f t="shared" si="474"/>
        <v>31</v>
      </c>
    </row>
    <row r="12577" spans="2:8">
      <c r="B12577" s="834" t="str">
        <f t="shared" si="473"/>
        <v>|||</v>
      </c>
      <c r="H12577" s="835">
        <f t="shared" si="474"/>
        <v>31</v>
      </c>
    </row>
    <row r="12578" spans="2:8">
      <c r="B12578" s="834" t="str">
        <f t="shared" si="473"/>
        <v>|||</v>
      </c>
      <c r="H12578" s="835">
        <f t="shared" si="474"/>
        <v>31</v>
      </c>
    </row>
    <row r="12579" spans="2:8">
      <c r="B12579" s="834" t="str">
        <f t="shared" si="473"/>
        <v>|||</v>
      </c>
      <c r="H12579" s="835">
        <f t="shared" si="474"/>
        <v>31</v>
      </c>
    </row>
    <row r="12580" spans="2:8">
      <c r="B12580" s="834" t="str">
        <f t="shared" si="473"/>
        <v>|||</v>
      </c>
      <c r="H12580" s="835">
        <f t="shared" si="474"/>
        <v>31</v>
      </c>
    </row>
    <row r="12581" spans="2:8">
      <c r="B12581" s="834" t="str">
        <f t="shared" si="473"/>
        <v>|||</v>
      </c>
      <c r="H12581" s="835">
        <f t="shared" si="474"/>
        <v>31</v>
      </c>
    </row>
    <row r="12582" spans="2:8">
      <c r="B12582" s="834" t="str">
        <f t="shared" si="473"/>
        <v>|||</v>
      </c>
      <c r="H12582" s="835">
        <f t="shared" si="474"/>
        <v>31</v>
      </c>
    </row>
    <row r="12583" spans="2:8">
      <c r="B12583" s="834" t="str">
        <f t="shared" si="473"/>
        <v>|||</v>
      </c>
      <c r="H12583" s="835">
        <f t="shared" si="474"/>
        <v>31</v>
      </c>
    </row>
    <row r="12584" spans="2:8">
      <c r="B12584" s="834" t="str">
        <f t="shared" si="473"/>
        <v>|||</v>
      </c>
      <c r="H12584" s="835">
        <f t="shared" si="474"/>
        <v>31</v>
      </c>
    </row>
    <row r="12585" spans="2:8">
      <c r="B12585" s="834" t="str">
        <f t="shared" si="473"/>
        <v>|||</v>
      </c>
      <c r="H12585" s="835">
        <f t="shared" si="474"/>
        <v>31</v>
      </c>
    </row>
    <row r="12586" spans="2:8">
      <c r="B12586" s="834" t="str">
        <f t="shared" si="473"/>
        <v>|||</v>
      </c>
      <c r="H12586" s="835">
        <f t="shared" si="474"/>
        <v>31</v>
      </c>
    </row>
    <row r="12587" spans="2:8">
      <c r="B12587" s="834" t="str">
        <f t="shared" si="473"/>
        <v>|||</v>
      </c>
      <c r="H12587" s="835">
        <f t="shared" si="474"/>
        <v>31</v>
      </c>
    </row>
    <row r="12588" spans="2:8">
      <c r="B12588" s="834" t="str">
        <f t="shared" si="473"/>
        <v>|||</v>
      </c>
      <c r="H12588" s="835">
        <f t="shared" si="474"/>
        <v>31</v>
      </c>
    </row>
    <row r="12589" spans="2:8">
      <c r="B12589" s="834" t="str">
        <f t="shared" si="473"/>
        <v>|||</v>
      </c>
      <c r="H12589" s="835">
        <f t="shared" si="474"/>
        <v>31</v>
      </c>
    </row>
    <row r="12590" spans="2:8">
      <c r="B12590" s="834" t="str">
        <f t="shared" si="473"/>
        <v>|||</v>
      </c>
      <c r="H12590" s="835">
        <f t="shared" si="474"/>
        <v>31</v>
      </c>
    </row>
    <row r="12591" spans="2:8">
      <c r="B12591" s="834" t="str">
        <f t="shared" si="473"/>
        <v>|||</v>
      </c>
      <c r="H12591" s="835">
        <f t="shared" si="474"/>
        <v>31</v>
      </c>
    </row>
    <row r="12592" spans="2:8">
      <c r="B12592" s="834" t="str">
        <f t="shared" si="473"/>
        <v>|||</v>
      </c>
      <c r="H12592" s="835">
        <f t="shared" si="474"/>
        <v>31</v>
      </c>
    </row>
    <row r="12593" spans="2:8">
      <c r="B12593" s="834" t="str">
        <f t="shared" si="473"/>
        <v>|||</v>
      </c>
      <c r="H12593" s="835">
        <f t="shared" si="474"/>
        <v>31</v>
      </c>
    </row>
    <row r="12594" spans="2:8">
      <c r="B12594" s="834" t="str">
        <f t="shared" si="473"/>
        <v>|||</v>
      </c>
      <c r="H12594" s="835">
        <f t="shared" si="474"/>
        <v>31</v>
      </c>
    </row>
    <row r="12595" spans="2:8">
      <c r="B12595" s="834" t="str">
        <f t="shared" si="473"/>
        <v>|||</v>
      </c>
      <c r="H12595" s="835">
        <f t="shared" si="474"/>
        <v>31</v>
      </c>
    </row>
    <row r="12596" spans="2:8">
      <c r="B12596" s="834" t="str">
        <f t="shared" si="473"/>
        <v>|||</v>
      </c>
      <c r="H12596" s="835">
        <f t="shared" si="474"/>
        <v>31</v>
      </c>
    </row>
    <row r="12597" spans="2:8">
      <c r="B12597" s="834" t="str">
        <f t="shared" si="473"/>
        <v>|||</v>
      </c>
      <c r="H12597" s="835">
        <f t="shared" si="474"/>
        <v>31</v>
      </c>
    </row>
    <row r="12598" spans="2:8">
      <c r="B12598" s="834" t="str">
        <f t="shared" si="473"/>
        <v>|||</v>
      </c>
      <c r="H12598" s="835">
        <f t="shared" si="474"/>
        <v>31</v>
      </c>
    </row>
    <row r="12599" spans="2:8">
      <c r="B12599" s="834" t="str">
        <f t="shared" si="473"/>
        <v>|||</v>
      </c>
      <c r="H12599" s="835">
        <f t="shared" si="474"/>
        <v>31</v>
      </c>
    </row>
    <row r="12600" spans="2:8">
      <c r="B12600" s="834" t="str">
        <f t="shared" si="473"/>
        <v>|||</v>
      </c>
      <c r="H12600" s="835">
        <f t="shared" si="474"/>
        <v>31</v>
      </c>
    </row>
    <row r="12601" spans="2:8">
      <c r="B12601" s="834" t="str">
        <f t="shared" si="473"/>
        <v>|||</v>
      </c>
      <c r="H12601" s="835">
        <f t="shared" si="474"/>
        <v>31</v>
      </c>
    </row>
    <row r="12602" spans="2:8">
      <c r="B12602" s="834" t="str">
        <f t="shared" si="473"/>
        <v>|||</v>
      </c>
      <c r="H12602" s="835">
        <f t="shared" si="474"/>
        <v>31</v>
      </c>
    </row>
    <row r="12603" spans="2:8">
      <c r="B12603" s="834" t="str">
        <f t="shared" si="473"/>
        <v>|||</v>
      </c>
      <c r="H12603" s="835">
        <f t="shared" si="474"/>
        <v>31</v>
      </c>
    </row>
    <row r="12604" spans="2:8">
      <c r="B12604" s="834" t="str">
        <f t="shared" si="473"/>
        <v>|||</v>
      </c>
      <c r="H12604" s="835">
        <f t="shared" si="474"/>
        <v>31</v>
      </c>
    </row>
    <row r="12605" spans="2:8">
      <c r="B12605" s="834" t="str">
        <f t="shared" si="473"/>
        <v>|||</v>
      </c>
      <c r="H12605" s="835">
        <f t="shared" si="474"/>
        <v>31</v>
      </c>
    </row>
    <row r="12606" spans="2:8">
      <c r="B12606" s="834" t="str">
        <f t="shared" si="473"/>
        <v>|||</v>
      </c>
      <c r="H12606" s="835">
        <f t="shared" si="474"/>
        <v>31</v>
      </c>
    </row>
    <row r="12607" spans="2:8">
      <c r="B12607" s="834" t="str">
        <f t="shared" si="473"/>
        <v>|||</v>
      </c>
      <c r="H12607" s="835">
        <f t="shared" si="474"/>
        <v>31</v>
      </c>
    </row>
    <row r="12608" spans="2:8">
      <c r="B12608" s="834" t="str">
        <f t="shared" si="473"/>
        <v>|||</v>
      </c>
      <c r="H12608" s="835">
        <f t="shared" si="474"/>
        <v>31</v>
      </c>
    </row>
    <row r="12609" spans="2:8">
      <c r="B12609" s="834" t="str">
        <f t="shared" si="473"/>
        <v>|||</v>
      </c>
      <c r="H12609" s="835">
        <f t="shared" si="474"/>
        <v>31</v>
      </c>
    </row>
    <row r="12610" spans="2:8">
      <c r="B12610" s="834" t="str">
        <f t="shared" si="473"/>
        <v>|||</v>
      </c>
      <c r="H12610" s="835">
        <f t="shared" si="474"/>
        <v>31</v>
      </c>
    </row>
    <row r="12611" spans="2:8">
      <c r="B12611" s="834" t="str">
        <f t="shared" si="473"/>
        <v>|||</v>
      </c>
      <c r="H12611" s="835">
        <f t="shared" si="474"/>
        <v>31</v>
      </c>
    </row>
    <row r="12612" spans="2:8">
      <c r="B12612" s="834" t="str">
        <f t="shared" si="473"/>
        <v>|||</v>
      </c>
      <c r="H12612" s="835">
        <f t="shared" si="474"/>
        <v>31</v>
      </c>
    </row>
    <row r="12613" spans="2:8">
      <c r="B12613" s="834" t="str">
        <f t="shared" si="473"/>
        <v>|||</v>
      </c>
      <c r="H12613" s="835">
        <f t="shared" si="474"/>
        <v>31</v>
      </c>
    </row>
    <row r="12614" spans="2:8">
      <c r="B12614" s="834" t="str">
        <f t="shared" si="473"/>
        <v>|||</v>
      </c>
      <c r="H12614" s="835">
        <f t="shared" si="474"/>
        <v>31</v>
      </c>
    </row>
    <row r="12615" spans="2:8">
      <c r="B12615" s="834" t="str">
        <f t="shared" si="473"/>
        <v>|||</v>
      </c>
      <c r="H12615" s="835">
        <f t="shared" si="474"/>
        <v>31</v>
      </c>
    </row>
    <row r="12616" spans="2:8">
      <c r="B12616" s="834" t="str">
        <f t="shared" si="473"/>
        <v>|||</v>
      </c>
      <c r="H12616" s="835">
        <f t="shared" si="474"/>
        <v>31</v>
      </c>
    </row>
    <row r="12617" spans="2:8">
      <c r="B12617" s="834" t="str">
        <f t="shared" si="473"/>
        <v>|||</v>
      </c>
      <c r="H12617" s="835">
        <f t="shared" si="474"/>
        <v>31</v>
      </c>
    </row>
    <row r="12618" spans="2:8">
      <c r="B12618" s="834" t="str">
        <f t="shared" si="473"/>
        <v>|||</v>
      </c>
      <c r="H12618" s="835">
        <f t="shared" si="474"/>
        <v>31</v>
      </c>
    </row>
    <row r="12619" spans="2:8">
      <c r="B12619" s="834" t="str">
        <f t="shared" si="473"/>
        <v>|||</v>
      </c>
      <c r="H12619" s="835">
        <f t="shared" si="474"/>
        <v>31</v>
      </c>
    </row>
    <row r="12620" spans="2:8">
      <c r="B12620" s="834" t="str">
        <f t="shared" si="473"/>
        <v>|||</v>
      </c>
      <c r="H12620" s="835">
        <f t="shared" si="474"/>
        <v>31</v>
      </c>
    </row>
    <row r="12621" spans="2:8">
      <c r="B12621" s="834" t="str">
        <f t="shared" si="473"/>
        <v>|||</v>
      </c>
      <c r="H12621" s="835">
        <f t="shared" si="474"/>
        <v>31</v>
      </c>
    </row>
    <row r="12622" spans="2:8">
      <c r="B12622" s="834" t="str">
        <f t="shared" si="473"/>
        <v>|||</v>
      </c>
      <c r="H12622" s="835">
        <f t="shared" si="474"/>
        <v>31</v>
      </c>
    </row>
    <row r="12623" spans="2:8">
      <c r="B12623" s="834" t="str">
        <f t="shared" si="473"/>
        <v>|||</v>
      </c>
      <c r="H12623" s="835">
        <f t="shared" si="474"/>
        <v>31</v>
      </c>
    </row>
    <row r="12624" spans="2:8">
      <c r="B12624" s="834" t="str">
        <f t="shared" si="473"/>
        <v>|||</v>
      </c>
      <c r="H12624" s="835">
        <f t="shared" si="474"/>
        <v>31</v>
      </c>
    </row>
    <row r="12625" spans="2:8">
      <c r="B12625" s="834" t="str">
        <f t="shared" ref="B12625:B12688" si="475">C12625&amp;"|"&amp;D12625&amp;"|"&amp;E12625&amp;"|"&amp;F12625</f>
        <v>|||</v>
      </c>
      <c r="H12625" s="835">
        <f t="shared" ref="H12625:H12688" si="476">EOMONTH(L12625,0)</f>
        <v>31</v>
      </c>
    </row>
    <row r="12626" spans="2:8">
      <c r="B12626" s="834" t="str">
        <f t="shared" si="475"/>
        <v>|||</v>
      </c>
      <c r="H12626" s="835">
        <f t="shared" si="476"/>
        <v>31</v>
      </c>
    </row>
    <row r="12627" spans="2:8">
      <c r="B12627" s="834" t="str">
        <f t="shared" si="475"/>
        <v>|||</v>
      </c>
      <c r="H12627" s="835">
        <f t="shared" si="476"/>
        <v>31</v>
      </c>
    </row>
    <row r="12628" spans="2:8">
      <c r="B12628" s="834" t="str">
        <f t="shared" si="475"/>
        <v>|||</v>
      </c>
      <c r="H12628" s="835">
        <f t="shared" si="476"/>
        <v>31</v>
      </c>
    </row>
    <row r="12629" spans="2:8">
      <c r="B12629" s="834" t="str">
        <f t="shared" si="475"/>
        <v>|||</v>
      </c>
      <c r="H12629" s="835">
        <f t="shared" si="476"/>
        <v>31</v>
      </c>
    </row>
    <row r="12630" spans="2:8">
      <c r="B12630" s="834" t="str">
        <f t="shared" si="475"/>
        <v>|||</v>
      </c>
      <c r="H12630" s="835">
        <f t="shared" si="476"/>
        <v>31</v>
      </c>
    </row>
    <row r="12631" spans="2:8">
      <c r="B12631" s="834" t="str">
        <f t="shared" si="475"/>
        <v>|||</v>
      </c>
      <c r="H12631" s="835">
        <f t="shared" si="476"/>
        <v>31</v>
      </c>
    </row>
    <row r="12632" spans="2:8">
      <c r="B12632" s="834" t="str">
        <f t="shared" si="475"/>
        <v>|||</v>
      </c>
      <c r="H12632" s="835">
        <f t="shared" si="476"/>
        <v>31</v>
      </c>
    </row>
    <row r="12633" spans="2:8">
      <c r="B12633" s="834" t="str">
        <f t="shared" si="475"/>
        <v>|||</v>
      </c>
      <c r="H12633" s="835">
        <f t="shared" si="476"/>
        <v>31</v>
      </c>
    </row>
    <row r="12634" spans="2:8">
      <c r="B12634" s="834" t="str">
        <f t="shared" si="475"/>
        <v>|||</v>
      </c>
      <c r="H12634" s="835">
        <f t="shared" si="476"/>
        <v>31</v>
      </c>
    </row>
    <row r="12635" spans="2:8">
      <c r="B12635" s="834" t="str">
        <f t="shared" si="475"/>
        <v>|||</v>
      </c>
      <c r="H12635" s="835">
        <f t="shared" si="476"/>
        <v>31</v>
      </c>
    </row>
    <row r="12636" spans="2:8">
      <c r="B12636" s="834" t="str">
        <f t="shared" si="475"/>
        <v>|||</v>
      </c>
      <c r="H12636" s="835">
        <f t="shared" si="476"/>
        <v>31</v>
      </c>
    </row>
    <row r="12637" spans="2:8">
      <c r="B12637" s="834" t="str">
        <f t="shared" si="475"/>
        <v>|||</v>
      </c>
      <c r="H12637" s="835">
        <f t="shared" si="476"/>
        <v>31</v>
      </c>
    </row>
    <row r="12638" spans="2:8">
      <c r="B12638" s="834" t="str">
        <f t="shared" si="475"/>
        <v>|||</v>
      </c>
      <c r="H12638" s="835">
        <f t="shared" si="476"/>
        <v>31</v>
      </c>
    </row>
    <row r="12639" spans="2:8">
      <c r="B12639" s="834" t="str">
        <f t="shared" si="475"/>
        <v>|||</v>
      </c>
      <c r="H12639" s="835">
        <f t="shared" si="476"/>
        <v>31</v>
      </c>
    </row>
    <row r="12640" spans="2:8">
      <c r="B12640" s="834" t="str">
        <f t="shared" si="475"/>
        <v>|||</v>
      </c>
      <c r="H12640" s="835">
        <f t="shared" si="476"/>
        <v>31</v>
      </c>
    </row>
    <row r="12641" spans="2:8">
      <c r="B12641" s="834" t="str">
        <f t="shared" si="475"/>
        <v>|||</v>
      </c>
      <c r="H12641" s="835">
        <f t="shared" si="476"/>
        <v>31</v>
      </c>
    </row>
    <row r="12642" spans="2:8">
      <c r="B12642" s="834" t="str">
        <f t="shared" si="475"/>
        <v>|||</v>
      </c>
      <c r="H12642" s="835">
        <f t="shared" si="476"/>
        <v>31</v>
      </c>
    </row>
    <row r="12643" spans="2:8">
      <c r="B12643" s="834" t="str">
        <f t="shared" si="475"/>
        <v>|||</v>
      </c>
      <c r="H12643" s="835">
        <f t="shared" si="476"/>
        <v>31</v>
      </c>
    </row>
    <row r="12644" spans="2:8">
      <c r="B12644" s="834" t="str">
        <f t="shared" si="475"/>
        <v>|||</v>
      </c>
      <c r="H12644" s="835">
        <f t="shared" si="476"/>
        <v>31</v>
      </c>
    </row>
    <row r="12645" spans="2:8">
      <c r="B12645" s="834" t="str">
        <f t="shared" si="475"/>
        <v>|||</v>
      </c>
      <c r="H12645" s="835">
        <f t="shared" si="476"/>
        <v>31</v>
      </c>
    </row>
    <row r="12646" spans="2:8">
      <c r="B12646" s="834" t="str">
        <f t="shared" si="475"/>
        <v>|||</v>
      </c>
      <c r="H12646" s="835">
        <f t="shared" si="476"/>
        <v>31</v>
      </c>
    </row>
    <row r="12647" spans="2:8">
      <c r="B12647" s="834" t="str">
        <f t="shared" si="475"/>
        <v>|||</v>
      </c>
      <c r="H12647" s="835">
        <f t="shared" si="476"/>
        <v>31</v>
      </c>
    </row>
    <row r="12648" spans="2:8">
      <c r="B12648" s="834" t="str">
        <f t="shared" si="475"/>
        <v>|||</v>
      </c>
      <c r="H12648" s="835">
        <f t="shared" si="476"/>
        <v>31</v>
      </c>
    </row>
    <row r="12649" spans="2:8">
      <c r="B12649" s="834" t="str">
        <f t="shared" si="475"/>
        <v>|||</v>
      </c>
      <c r="H12649" s="835">
        <f t="shared" si="476"/>
        <v>31</v>
      </c>
    </row>
    <row r="12650" spans="2:8">
      <c r="B12650" s="834" t="str">
        <f t="shared" si="475"/>
        <v>|||</v>
      </c>
      <c r="H12650" s="835">
        <f t="shared" si="476"/>
        <v>31</v>
      </c>
    </row>
    <row r="12651" spans="2:8">
      <c r="B12651" s="834" t="str">
        <f t="shared" si="475"/>
        <v>|||</v>
      </c>
      <c r="H12651" s="835">
        <f t="shared" si="476"/>
        <v>31</v>
      </c>
    </row>
    <row r="12652" spans="2:8">
      <c r="B12652" s="834" t="str">
        <f t="shared" si="475"/>
        <v>|||</v>
      </c>
      <c r="H12652" s="835">
        <f t="shared" si="476"/>
        <v>31</v>
      </c>
    </row>
    <row r="12653" spans="2:8">
      <c r="B12653" s="834" t="str">
        <f t="shared" si="475"/>
        <v>|||</v>
      </c>
      <c r="H12653" s="835">
        <f t="shared" si="476"/>
        <v>31</v>
      </c>
    </row>
    <row r="12654" spans="2:8">
      <c r="B12654" s="834" t="str">
        <f t="shared" si="475"/>
        <v>|||</v>
      </c>
      <c r="H12654" s="835">
        <f t="shared" si="476"/>
        <v>31</v>
      </c>
    </row>
    <row r="12655" spans="2:8">
      <c r="B12655" s="834" t="str">
        <f t="shared" si="475"/>
        <v>|||</v>
      </c>
      <c r="H12655" s="835">
        <f t="shared" si="476"/>
        <v>31</v>
      </c>
    </row>
    <row r="12656" spans="2:8">
      <c r="B12656" s="834" t="str">
        <f t="shared" si="475"/>
        <v>|||</v>
      </c>
      <c r="H12656" s="835">
        <f t="shared" si="476"/>
        <v>31</v>
      </c>
    </row>
    <row r="12657" spans="2:8">
      <c r="B12657" s="834" t="str">
        <f t="shared" si="475"/>
        <v>|||</v>
      </c>
      <c r="H12657" s="835">
        <f t="shared" si="476"/>
        <v>31</v>
      </c>
    </row>
    <row r="12658" spans="2:8">
      <c r="B12658" s="834" t="str">
        <f t="shared" si="475"/>
        <v>|||</v>
      </c>
      <c r="H12658" s="835">
        <f t="shared" si="476"/>
        <v>31</v>
      </c>
    </row>
    <row r="12659" spans="2:8">
      <c r="B12659" s="834" t="str">
        <f t="shared" si="475"/>
        <v>|||</v>
      </c>
      <c r="H12659" s="835">
        <f t="shared" si="476"/>
        <v>31</v>
      </c>
    </row>
    <row r="12660" spans="2:8">
      <c r="B12660" s="834" t="str">
        <f t="shared" si="475"/>
        <v>|||</v>
      </c>
      <c r="H12660" s="835">
        <f t="shared" si="476"/>
        <v>31</v>
      </c>
    </row>
    <row r="12661" spans="2:8">
      <c r="B12661" s="834" t="str">
        <f t="shared" si="475"/>
        <v>|||</v>
      </c>
      <c r="H12661" s="835">
        <f t="shared" si="476"/>
        <v>31</v>
      </c>
    </row>
    <row r="12662" spans="2:8">
      <c r="B12662" s="834" t="str">
        <f t="shared" si="475"/>
        <v>|||</v>
      </c>
      <c r="H12662" s="835">
        <f t="shared" si="476"/>
        <v>31</v>
      </c>
    </row>
    <row r="12663" spans="2:8">
      <c r="B12663" s="834" t="str">
        <f t="shared" si="475"/>
        <v>|||</v>
      </c>
      <c r="H12663" s="835">
        <f t="shared" si="476"/>
        <v>31</v>
      </c>
    </row>
    <row r="12664" spans="2:8">
      <c r="B12664" s="834" t="str">
        <f t="shared" si="475"/>
        <v>|||</v>
      </c>
      <c r="H12664" s="835">
        <f t="shared" si="476"/>
        <v>31</v>
      </c>
    </row>
    <row r="12665" spans="2:8">
      <c r="B12665" s="834" t="str">
        <f t="shared" si="475"/>
        <v>|||</v>
      </c>
      <c r="H12665" s="835">
        <f t="shared" si="476"/>
        <v>31</v>
      </c>
    </row>
    <row r="12666" spans="2:8">
      <c r="B12666" s="834" t="str">
        <f t="shared" si="475"/>
        <v>|||</v>
      </c>
      <c r="H12666" s="835">
        <f t="shared" si="476"/>
        <v>31</v>
      </c>
    </row>
    <row r="12667" spans="2:8">
      <c r="B12667" s="834" t="str">
        <f t="shared" si="475"/>
        <v>|||</v>
      </c>
      <c r="H12667" s="835">
        <f t="shared" si="476"/>
        <v>31</v>
      </c>
    </row>
    <row r="12668" spans="2:8">
      <c r="B12668" s="834" t="str">
        <f t="shared" si="475"/>
        <v>|||</v>
      </c>
      <c r="H12668" s="835">
        <f t="shared" si="476"/>
        <v>31</v>
      </c>
    </row>
    <row r="12669" spans="2:8">
      <c r="B12669" s="834" t="str">
        <f t="shared" si="475"/>
        <v>|||</v>
      </c>
      <c r="H12669" s="835">
        <f t="shared" si="476"/>
        <v>31</v>
      </c>
    </row>
    <row r="12670" spans="2:8">
      <c r="B12670" s="834" t="str">
        <f t="shared" si="475"/>
        <v>|||</v>
      </c>
      <c r="H12670" s="835">
        <f t="shared" si="476"/>
        <v>31</v>
      </c>
    </row>
    <row r="12671" spans="2:8">
      <c r="B12671" s="834" t="str">
        <f t="shared" si="475"/>
        <v>|||</v>
      </c>
      <c r="H12671" s="835">
        <f t="shared" si="476"/>
        <v>31</v>
      </c>
    </row>
    <row r="12672" spans="2:8">
      <c r="B12672" s="834" t="str">
        <f t="shared" si="475"/>
        <v>|||</v>
      </c>
      <c r="H12672" s="835">
        <f t="shared" si="476"/>
        <v>31</v>
      </c>
    </row>
    <row r="12673" spans="2:8">
      <c r="B12673" s="834" t="str">
        <f t="shared" si="475"/>
        <v>|||</v>
      </c>
      <c r="H12673" s="835">
        <f t="shared" si="476"/>
        <v>31</v>
      </c>
    </row>
    <row r="12674" spans="2:8">
      <c r="B12674" s="834" t="str">
        <f t="shared" si="475"/>
        <v>|||</v>
      </c>
      <c r="H12674" s="835">
        <f t="shared" si="476"/>
        <v>31</v>
      </c>
    </row>
    <row r="12675" spans="2:8">
      <c r="B12675" s="834" t="str">
        <f t="shared" si="475"/>
        <v>|||</v>
      </c>
      <c r="H12675" s="835">
        <f t="shared" si="476"/>
        <v>31</v>
      </c>
    </row>
    <row r="12676" spans="2:8">
      <c r="B12676" s="834" t="str">
        <f t="shared" si="475"/>
        <v>|||</v>
      </c>
      <c r="H12676" s="835">
        <f t="shared" si="476"/>
        <v>31</v>
      </c>
    </row>
    <row r="12677" spans="2:8">
      <c r="B12677" s="834" t="str">
        <f t="shared" si="475"/>
        <v>|||</v>
      </c>
      <c r="H12677" s="835">
        <f t="shared" si="476"/>
        <v>31</v>
      </c>
    </row>
    <row r="12678" spans="2:8">
      <c r="B12678" s="834" t="str">
        <f t="shared" si="475"/>
        <v>|||</v>
      </c>
      <c r="H12678" s="835">
        <f t="shared" si="476"/>
        <v>31</v>
      </c>
    </row>
    <row r="12679" spans="2:8">
      <c r="B12679" s="834" t="str">
        <f t="shared" si="475"/>
        <v>|||</v>
      </c>
      <c r="H12679" s="835">
        <f t="shared" si="476"/>
        <v>31</v>
      </c>
    </row>
    <row r="12680" spans="2:8">
      <c r="B12680" s="834" t="str">
        <f t="shared" si="475"/>
        <v>|||</v>
      </c>
      <c r="H12680" s="835">
        <f t="shared" si="476"/>
        <v>31</v>
      </c>
    </row>
    <row r="12681" spans="2:8">
      <c r="B12681" s="834" t="str">
        <f t="shared" si="475"/>
        <v>|||</v>
      </c>
      <c r="H12681" s="835">
        <f t="shared" si="476"/>
        <v>31</v>
      </c>
    </row>
    <row r="12682" spans="2:8">
      <c r="B12682" s="834" t="str">
        <f t="shared" si="475"/>
        <v>|||</v>
      </c>
      <c r="H12682" s="835">
        <f t="shared" si="476"/>
        <v>31</v>
      </c>
    </row>
    <row r="12683" spans="2:8">
      <c r="B12683" s="834" t="str">
        <f t="shared" si="475"/>
        <v>|||</v>
      </c>
      <c r="H12683" s="835">
        <f t="shared" si="476"/>
        <v>31</v>
      </c>
    </row>
    <row r="12684" spans="2:8">
      <c r="B12684" s="834" t="str">
        <f t="shared" si="475"/>
        <v>|||</v>
      </c>
      <c r="H12684" s="835">
        <f t="shared" si="476"/>
        <v>31</v>
      </c>
    </row>
    <row r="12685" spans="2:8">
      <c r="B12685" s="834" t="str">
        <f t="shared" si="475"/>
        <v>|||</v>
      </c>
      <c r="H12685" s="835">
        <f t="shared" si="476"/>
        <v>31</v>
      </c>
    </row>
    <row r="12686" spans="2:8">
      <c r="B12686" s="834" t="str">
        <f t="shared" si="475"/>
        <v>|||</v>
      </c>
      <c r="H12686" s="835">
        <f t="shared" si="476"/>
        <v>31</v>
      </c>
    </row>
    <row r="12687" spans="2:8">
      <c r="B12687" s="834" t="str">
        <f t="shared" si="475"/>
        <v>|||</v>
      </c>
      <c r="H12687" s="835">
        <f t="shared" si="476"/>
        <v>31</v>
      </c>
    </row>
    <row r="12688" spans="2:8">
      <c r="B12688" s="834" t="str">
        <f t="shared" si="475"/>
        <v>|||</v>
      </c>
      <c r="H12688" s="835">
        <f t="shared" si="476"/>
        <v>31</v>
      </c>
    </row>
    <row r="12689" spans="2:8">
      <c r="B12689" s="834" t="str">
        <f t="shared" ref="B12689:B12752" si="477">C12689&amp;"|"&amp;D12689&amp;"|"&amp;E12689&amp;"|"&amp;F12689</f>
        <v>|||</v>
      </c>
      <c r="H12689" s="835">
        <f t="shared" ref="H12689:H12752" si="478">EOMONTH(L12689,0)</f>
        <v>31</v>
      </c>
    </row>
    <row r="12690" spans="2:8">
      <c r="B12690" s="834" t="str">
        <f t="shared" si="477"/>
        <v>|||</v>
      </c>
      <c r="H12690" s="835">
        <f t="shared" si="478"/>
        <v>31</v>
      </c>
    </row>
    <row r="12691" spans="2:8">
      <c r="B12691" s="834" t="str">
        <f t="shared" si="477"/>
        <v>|||</v>
      </c>
      <c r="H12691" s="835">
        <f t="shared" si="478"/>
        <v>31</v>
      </c>
    </row>
    <row r="12692" spans="2:8">
      <c r="B12692" s="834" t="str">
        <f t="shared" si="477"/>
        <v>|||</v>
      </c>
      <c r="H12692" s="835">
        <f t="shared" si="478"/>
        <v>31</v>
      </c>
    </row>
    <row r="12693" spans="2:8">
      <c r="B12693" s="834" t="str">
        <f t="shared" si="477"/>
        <v>|||</v>
      </c>
      <c r="H12693" s="835">
        <f t="shared" si="478"/>
        <v>31</v>
      </c>
    </row>
    <row r="12694" spans="2:8">
      <c r="B12694" s="834" t="str">
        <f t="shared" si="477"/>
        <v>|||</v>
      </c>
      <c r="H12694" s="835">
        <f t="shared" si="478"/>
        <v>31</v>
      </c>
    </row>
    <row r="12695" spans="2:8">
      <c r="B12695" s="834" t="str">
        <f t="shared" si="477"/>
        <v>|||</v>
      </c>
      <c r="H12695" s="835">
        <f t="shared" si="478"/>
        <v>31</v>
      </c>
    </row>
    <row r="12696" spans="2:8">
      <c r="B12696" s="834" t="str">
        <f t="shared" si="477"/>
        <v>|||</v>
      </c>
      <c r="H12696" s="835">
        <f t="shared" si="478"/>
        <v>31</v>
      </c>
    </row>
    <row r="12697" spans="2:8">
      <c r="B12697" s="834" t="str">
        <f t="shared" si="477"/>
        <v>|||</v>
      </c>
      <c r="H12697" s="835">
        <f t="shared" si="478"/>
        <v>31</v>
      </c>
    </row>
    <row r="12698" spans="2:8">
      <c r="B12698" s="834" t="str">
        <f t="shared" si="477"/>
        <v>|||</v>
      </c>
      <c r="H12698" s="835">
        <f t="shared" si="478"/>
        <v>31</v>
      </c>
    </row>
    <row r="12699" spans="2:8">
      <c r="B12699" s="834" t="str">
        <f t="shared" si="477"/>
        <v>|||</v>
      </c>
      <c r="H12699" s="835">
        <f t="shared" si="478"/>
        <v>31</v>
      </c>
    </row>
    <row r="12700" spans="2:8">
      <c r="B12700" s="834" t="str">
        <f t="shared" si="477"/>
        <v>|||</v>
      </c>
      <c r="H12700" s="835">
        <f t="shared" si="478"/>
        <v>31</v>
      </c>
    </row>
    <row r="12701" spans="2:8">
      <c r="B12701" s="834" t="str">
        <f t="shared" si="477"/>
        <v>|||</v>
      </c>
      <c r="H12701" s="835">
        <f t="shared" si="478"/>
        <v>31</v>
      </c>
    </row>
    <row r="12702" spans="2:8">
      <c r="B12702" s="834" t="str">
        <f t="shared" si="477"/>
        <v>|||</v>
      </c>
      <c r="H12702" s="835">
        <f t="shared" si="478"/>
        <v>31</v>
      </c>
    </row>
    <row r="12703" spans="2:8">
      <c r="B12703" s="834" t="str">
        <f t="shared" si="477"/>
        <v>|||</v>
      </c>
      <c r="H12703" s="835">
        <f t="shared" si="478"/>
        <v>31</v>
      </c>
    </row>
    <row r="12704" spans="2:8">
      <c r="B12704" s="834" t="str">
        <f t="shared" si="477"/>
        <v>|||</v>
      </c>
      <c r="H12704" s="835">
        <f t="shared" si="478"/>
        <v>31</v>
      </c>
    </row>
    <row r="12705" spans="2:8">
      <c r="B12705" s="834" t="str">
        <f t="shared" si="477"/>
        <v>|||</v>
      </c>
      <c r="H12705" s="835">
        <f t="shared" si="478"/>
        <v>31</v>
      </c>
    </row>
    <row r="12706" spans="2:8">
      <c r="B12706" s="834" t="str">
        <f t="shared" si="477"/>
        <v>|||</v>
      </c>
      <c r="H12706" s="835">
        <f t="shared" si="478"/>
        <v>31</v>
      </c>
    </row>
    <row r="12707" spans="2:8">
      <c r="B12707" s="834" t="str">
        <f t="shared" si="477"/>
        <v>|||</v>
      </c>
      <c r="H12707" s="835">
        <f t="shared" si="478"/>
        <v>31</v>
      </c>
    </row>
    <row r="12708" spans="2:8">
      <c r="B12708" s="834" t="str">
        <f t="shared" si="477"/>
        <v>|||</v>
      </c>
      <c r="H12708" s="835">
        <f t="shared" si="478"/>
        <v>31</v>
      </c>
    </row>
    <row r="12709" spans="2:8">
      <c r="B12709" s="834" t="str">
        <f t="shared" si="477"/>
        <v>|||</v>
      </c>
      <c r="H12709" s="835">
        <f t="shared" si="478"/>
        <v>31</v>
      </c>
    </row>
    <row r="12710" spans="2:8">
      <c r="B12710" s="834" t="str">
        <f t="shared" si="477"/>
        <v>|||</v>
      </c>
      <c r="H12710" s="835">
        <f t="shared" si="478"/>
        <v>31</v>
      </c>
    </row>
    <row r="12711" spans="2:8">
      <c r="B12711" s="834" t="str">
        <f t="shared" si="477"/>
        <v>|||</v>
      </c>
      <c r="H12711" s="835">
        <f t="shared" si="478"/>
        <v>31</v>
      </c>
    </row>
    <row r="12712" spans="2:8">
      <c r="B12712" s="834" t="str">
        <f t="shared" si="477"/>
        <v>|||</v>
      </c>
      <c r="H12712" s="835">
        <f t="shared" si="478"/>
        <v>31</v>
      </c>
    </row>
    <row r="12713" spans="2:8">
      <c r="B12713" s="834" t="str">
        <f t="shared" si="477"/>
        <v>|||</v>
      </c>
      <c r="H12713" s="835">
        <f t="shared" si="478"/>
        <v>31</v>
      </c>
    </row>
    <row r="12714" spans="2:8">
      <c r="B12714" s="834" t="str">
        <f t="shared" si="477"/>
        <v>|||</v>
      </c>
      <c r="H12714" s="835">
        <f t="shared" si="478"/>
        <v>31</v>
      </c>
    </row>
    <row r="12715" spans="2:8">
      <c r="B12715" s="834" t="str">
        <f t="shared" si="477"/>
        <v>|||</v>
      </c>
      <c r="H12715" s="835">
        <f t="shared" si="478"/>
        <v>31</v>
      </c>
    </row>
    <row r="12716" spans="2:8">
      <c r="B12716" s="834" t="str">
        <f t="shared" si="477"/>
        <v>|||</v>
      </c>
      <c r="H12716" s="835">
        <f t="shared" si="478"/>
        <v>31</v>
      </c>
    </row>
    <row r="12717" spans="2:8">
      <c r="B12717" s="834" t="str">
        <f t="shared" si="477"/>
        <v>|||</v>
      </c>
      <c r="H12717" s="835">
        <f t="shared" si="478"/>
        <v>31</v>
      </c>
    </row>
    <row r="12718" spans="2:8">
      <c r="B12718" s="834" t="str">
        <f t="shared" si="477"/>
        <v>|||</v>
      </c>
      <c r="H12718" s="835">
        <f t="shared" si="478"/>
        <v>31</v>
      </c>
    </row>
    <row r="12719" spans="2:8">
      <c r="B12719" s="834" t="str">
        <f t="shared" si="477"/>
        <v>|||</v>
      </c>
      <c r="H12719" s="835">
        <f t="shared" si="478"/>
        <v>31</v>
      </c>
    </row>
    <row r="12720" spans="2:8">
      <c r="B12720" s="834" t="str">
        <f t="shared" si="477"/>
        <v>|||</v>
      </c>
      <c r="H12720" s="835">
        <f t="shared" si="478"/>
        <v>31</v>
      </c>
    </row>
    <row r="12721" spans="2:8">
      <c r="B12721" s="834" t="str">
        <f t="shared" si="477"/>
        <v>|||</v>
      </c>
      <c r="H12721" s="835">
        <f t="shared" si="478"/>
        <v>31</v>
      </c>
    </row>
    <row r="12722" spans="2:8">
      <c r="B12722" s="834" t="str">
        <f t="shared" si="477"/>
        <v>|||</v>
      </c>
      <c r="H12722" s="835">
        <f t="shared" si="478"/>
        <v>31</v>
      </c>
    </row>
    <row r="12723" spans="2:8">
      <c r="B12723" s="834" t="str">
        <f t="shared" si="477"/>
        <v>|||</v>
      </c>
      <c r="H12723" s="835">
        <f t="shared" si="478"/>
        <v>31</v>
      </c>
    </row>
    <row r="12724" spans="2:8">
      <c r="B12724" s="834" t="str">
        <f t="shared" si="477"/>
        <v>|||</v>
      </c>
      <c r="H12724" s="835">
        <f t="shared" si="478"/>
        <v>31</v>
      </c>
    </row>
    <row r="12725" spans="2:8">
      <c r="B12725" s="834" t="str">
        <f t="shared" si="477"/>
        <v>|||</v>
      </c>
      <c r="H12725" s="835">
        <f t="shared" si="478"/>
        <v>31</v>
      </c>
    </row>
    <row r="12726" spans="2:8">
      <c r="B12726" s="834" t="str">
        <f t="shared" si="477"/>
        <v>|||</v>
      </c>
      <c r="H12726" s="835">
        <f t="shared" si="478"/>
        <v>31</v>
      </c>
    </row>
    <row r="12727" spans="2:8">
      <c r="B12727" s="834" t="str">
        <f t="shared" si="477"/>
        <v>|||</v>
      </c>
      <c r="H12727" s="835">
        <f t="shared" si="478"/>
        <v>31</v>
      </c>
    </row>
    <row r="12728" spans="2:8">
      <c r="B12728" s="834" t="str">
        <f t="shared" si="477"/>
        <v>|||</v>
      </c>
      <c r="H12728" s="835">
        <f t="shared" si="478"/>
        <v>31</v>
      </c>
    </row>
    <row r="12729" spans="2:8">
      <c r="B12729" s="834" t="str">
        <f t="shared" si="477"/>
        <v>|||</v>
      </c>
      <c r="H12729" s="835">
        <f t="shared" si="478"/>
        <v>31</v>
      </c>
    </row>
    <row r="12730" spans="2:8">
      <c r="B12730" s="834" t="str">
        <f t="shared" si="477"/>
        <v>|||</v>
      </c>
      <c r="H12730" s="835">
        <f t="shared" si="478"/>
        <v>31</v>
      </c>
    </row>
    <row r="12731" spans="2:8">
      <c r="B12731" s="834" t="str">
        <f t="shared" si="477"/>
        <v>|||</v>
      </c>
      <c r="H12731" s="835">
        <f t="shared" si="478"/>
        <v>31</v>
      </c>
    </row>
    <row r="12732" spans="2:8">
      <c r="B12732" s="834" t="str">
        <f t="shared" si="477"/>
        <v>|||</v>
      </c>
      <c r="H12732" s="835">
        <f t="shared" si="478"/>
        <v>31</v>
      </c>
    </row>
    <row r="12733" spans="2:8">
      <c r="B12733" s="834" t="str">
        <f t="shared" si="477"/>
        <v>|||</v>
      </c>
      <c r="H12733" s="835">
        <f t="shared" si="478"/>
        <v>31</v>
      </c>
    </row>
    <row r="12734" spans="2:8">
      <c r="B12734" s="834" t="str">
        <f t="shared" si="477"/>
        <v>|||</v>
      </c>
      <c r="H12734" s="835">
        <f t="shared" si="478"/>
        <v>31</v>
      </c>
    </row>
    <row r="12735" spans="2:8">
      <c r="B12735" s="834" t="str">
        <f t="shared" si="477"/>
        <v>|||</v>
      </c>
      <c r="H12735" s="835">
        <f t="shared" si="478"/>
        <v>31</v>
      </c>
    </row>
    <row r="12736" spans="2:8">
      <c r="B12736" s="834" t="str">
        <f t="shared" si="477"/>
        <v>|||</v>
      </c>
      <c r="H12736" s="835">
        <f t="shared" si="478"/>
        <v>31</v>
      </c>
    </row>
    <row r="12737" spans="2:8">
      <c r="B12737" s="834" t="str">
        <f t="shared" si="477"/>
        <v>|||</v>
      </c>
      <c r="H12737" s="835">
        <f t="shared" si="478"/>
        <v>31</v>
      </c>
    </row>
    <row r="12738" spans="2:8">
      <c r="B12738" s="834" t="str">
        <f t="shared" si="477"/>
        <v>|||</v>
      </c>
      <c r="H12738" s="835">
        <f t="shared" si="478"/>
        <v>31</v>
      </c>
    </row>
    <row r="12739" spans="2:8">
      <c r="B12739" s="834" t="str">
        <f t="shared" si="477"/>
        <v>|||</v>
      </c>
      <c r="H12739" s="835">
        <f t="shared" si="478"/>
        <v>31</v>
      </c>
    </row>
    <row r="12740" spans="2:8">
      <c r="B12740" s="834" t="str">
        <f t="shared" si="477"/>
        <v>|||</v>
      </c>
      <c r="H12740" s="835">
        <f t="shared" si="478"/>
        <v>31</v>
      </c>
    </row>
    <row r="12741" spans="2:8">
      <c r="B12741" s="834" t="str">
        <f t="shared" si="477"/>
        <v>|||</v>
      </c>
      <c r="H12741" s="835">
        <f t="shared" si="478"/>
        <v>31</v>
      </c>
    </row>
    <row r="12742" spans="2:8">
      <c r="B12742" s="834" t="str">
        <f t="shared" si="477"/>
        <v>|||</v>
      </c>
      <c r="H12742" s="835">
        <f t="shared" si="478"/>
        <v>31</v>
      </c>
    </row>
    <row r="12743" spans="2:8">
      <c r="B12743" s="834" t="str">
        <f t="shared" si="477"/>
        <v>|||</v>
      </c>
      <c r="H12743" s="835">
        <f t="shared" si="478"/>
        <v>31</v>
      </c>
    </row>
    <row r="12744" spans="2:8">
      <c r="B12744" s="834" t="str">
        <f t="shared" si="477"/>
        <v>|||</v>
      </c>
      <c r="H12744" s="835">
        <f t="shared" si="478"/>
        <v>31</v>
      </c>
    </row>
    <row r="12745" spans="2:8">
      <c r="B12745" s="834" t="str">
        <f t="shared" si="477"/>
        <v>|||</v>
      </c>
      <c r="H12745" s="835">
        <f t="shared" si="478"/>
        <v>31</v>
      </c>
    </row>
    <row r="12746" spans="2:8">
      <c r="B12746" s="834" t="str">
        <f t="shared" si="477"/>
        <v>|||</v>
      </c>
      <c r="H12746" s="835">
        <f t="shared" si="478"/>
        <v>31</v>
      </c>
    </row>
    <row r="12747" spans="2:8">
      <c r="B12747" s="834" t="str">
        <f t="shared" si="477"/>
        <v>|||</v>
      </c>
      <c r="H12747" s="835">
        <f t="shared" si="478"/>
        <v>31</v>
      </c>
    </row>
    <row r="12748" spans="2:8">
      <c r="B12748" s="834" t="str">
        <f t="shared" si="477"/>
        <v>|||</v>
      </c>
      <c r="H12748" s="835">
        <f t="shared" si="478"/>
        <v>31</v>
      </c>
    </row>
    <row r="12749" spans="2:8">
      <c r="B12749" s="834" t="str">
        <f t="shared" si="477"/>
        <v>|||</v>
      </c>
      <c r="H12749" s="835">
        <f t="shared" si="478"/>
        <v>31</v>
      </c>
    </row>
    <row r="12750" spans="2:8">
      <c r="B12750" s="834" t="str">
        <f t="shared" si="477"/>
        <v>|||</v>
      </c>
      <c r="H12750" s="835">
        <f t="shared" si="478"/>
        <v>31</v>
      </c>
    </row>
    <row r="12751" spans="2:8">
      <c r="B12751" s="834" t="str">
        <f t="shared" si="477"/>
        <v>|||</v>
      </c>
      <c r="H12751" s="835">
        <f t="shared" si="478"/>
        <v>31</v>
      </c>
    </row>
    <row r="12752" spans="2:8">
      <c r="B12752" s="834" t="str">
        <f t="shared" si="477"/>
        <v>|||</v>
      </c>
      <c r="H12752" s="835">
        <f t="shared" si="478"/>
        <v>31</v>
      </c>
    </row>
    <row r="12753" spans="2:8">
      <c r="B12753" s="834" t="str">
        <f t="shared" ref="B12753:B12816" si="479">C12753&amp;"|"&amp;D12753&amp;"|"&amp;E12753&amp;"|"&amp;F12753</f>
        <v>|||</v>
      </c>
      <c r="H12753" s="835">
        <f t="shared" ref="H12753:H12816" si="480">EOMONTH(L12753,0)</f>
        <v>31</v>
      </c>
    </row>
    <row r="12754" spans="2:8">
      <c r="B12754" s="834" t="str">
        <f t="shared" si="479"/>
        <v>|||</v>
      </c>
      <c r="H12754" s="835">
        <f t="shared" si="480"/>
        <v>31</v>
      </c>
    </row>
    <row r="12755" spans="2:8">
      <c r="B12755" s="834" t="str">
        <f t="shared" si="479"/>
        <v>|||</v>
      </c>
      <c r="H12755" s="835">
        <f t="shared" si="480"/>
        <v>31</v>
      </c>
    </row>
    <row r="12756" spans="2:8">
      <c r="B12756" s="834" t="str">
        <f t="shared" si="479"/>
        <v>|||</v>
      </c>
      <c r="H12756" s="835">
        <f t="shared" si="480"/>
        <v>31</v>
      </c>
    </row>
    <row r="12757" spans="2:8">
      <c r="B12757" s="834" t="str">
        <f t="shared" si="479"/>
        <v>|||</v>
      </c>
      <c r="H12757" s="835">
        <f t="shared" si="480"/>
        <v>31</v>
      </c>
    </row>
    <row r="12758" spans="2:8">
      <c r="B12758" s="834" t="str">
        <f t="shared" si="479"/>
        <v>|||</v>
      </c>
      <c r="H12758" s="835">
        <f t="shared" si="480"/>
        <v>31</v>
      </c>
    </row>
    <row r="12759" spans="2:8">
      <c r="B12759" s="834" t="str">
        <f t="shared" si="479"/>
        <v>|||</v>
      </c>
      <c r="H12759" s="835">
        <f t="shared" si="480"/>
        <v>31</v>
      </c>
    </row>
    <row r="12760" spans="2:8">
      <c r="B12760" s="834" t="str">
        <f t="shared" si="479"/>
        <v>|||</v>
      </c>
      <c r="H12760" s="835">
        <f t="shared" si="480"/>
        <v>31</v>
      </c>
    </row>
    <row r="12761" spans="2:8">
      <c r="B12761" s="834" t="str">
        <f t="shared" si="479"/>
        <v>|||</v>
      </c>
      <c r="H12761" s="835">
        <f t="shared" si="480"/>
        <v>31</v>
      </c>
    </row>
    <row r="12762" spans="2:8">
      <c r="B12762" s="834" t="str">
        <f t="shared" si="479"/>
        <v>|||</v>
      </c>
      <c r="H12762" s="835">
        <f t="shared" si="480"/>
        <v>31</v>
      </c>
    </row>
    <row r="12763" spans="2:8">
      <c r="B12763" s="834" t="str">
        <f t="shared" si="479"/>
        <v>|||</v>
      </c>
      <c r="H12763" s="835">
        <f t="shared" si="480"/>
        <v>31</v>
      </c>
    </row>
    <row r="12764" spans="2:8">
      <c r="B12764" s="834" t="str">
        <f t="shared" si="479"/>
        <v>|||</v>
      </c>
      <c r="H12764" s="835">
        <f t="shared" si="480"/>
        <v>31</v>
      </c>
    </row>
    <row r="12765" spans="2:8">
      <c r="B12765" s="834" t="str">
        <f t="shared" si="479"/>
        <v>|||</v>
      </c>
      <c r="H12765" s="835">
        <f t="shared" si="480"/>
        <v>31</v>
      </c>
    </row>
    <row r="12766" spans="2:8">
      <c r="B12766" s="834" t="str">
        <f t="shared" si="479"/>
        <v>|||</v>
      </c>
      <c r="H12766" s="835">
        <f t="shared" si="480"/>
        <v>31</v>
      </c>
    </row>
    <row r="12767" spans="2:8">
      <c r="B12767" s="834" t="str">
        <f t="shared" si="479"/>
        <v>|||</v>
      </c>
      <c r="H12767" s="835">
        <f t="shared" si="480"/>
        <v>31</v>
      </c>
    </row>
    <row r="12768" spans="2:8">
      <c r="B12768" s="834" t="str">
        <f t="shared" si="479"/>
        <v>|||</v>
      </c>
      <c r="H12768" s="835">
        <f t="shared" si="480"/>
        <v>31</v>
      </c>
    </row>
    <row r="12769" spans="2:8">
      <c r="B12769" s="834" t="str">
        <f t="shared" si="479"/>
        <v>|||</v>
      </c>
      <c r="H12769" s="835">
        <f t="shared" si="480"/>
        <v>31</v>
      </c>
    </row>
    <row r="12770" spans="2:8">
      <c r="B12770" s="834" t="str">
        <f t="shared" si="479"/>
        <v>|||</v>
      </c>
      <c r="H12770" s="835">
        <f t="shared" si="480"/>
        <v>31</v>
      </c>
    </row>
    <row r="12771" spans="2:8">
      <c r="B12771" s="834" t="str">
        <f t="shared" si="479"/>
        <v>|||</v>
      </c>
      <c r="H12771" s="835">
        <f t="shared" si="480"/>
        <v>31</v>
      </c>
    </row>
    <row r="12772" spans="2:8">
      <c r="B12772" s="834" t="str">
        <f t="shared" si="479"/>
        <v>|||</v>
      </c>
      <c r="H12772" s="835">
        <f t="shared" si="480"/>
        <v>31</v>
      </c>
    </row>
    <row r="12773" spans="2:8">
      <c r="B12773" s="834" t="str">
        <f t="shared" si="479"/>
        <v>|||</v>
      </c>
      <c r="H12773" s="835">
        <f t="shared" si="480"/>
        <v>31</v>
      </c>
    </row>
    <row r="12774" spans="2:8">
      <c r="B12774" s="834" t="str">
        <f t="shared" si="479"/>
        <v>|||</v>
      </c>
      <c r="H12774" s="835">
        <f t="shared" si="480"/>
        <v>31</v>
      </c>
    </row>
    <row r="12775" spans="2:8">
      <c r="B12775" s="834" t="str">
        <f t="shared" si="479"/>
        <v>|||</v>
      </c>
      <c r="H12775" s="835">
        <f t="shared" si="480"/>
        <v>31</v>
      </c>
    </row>
    <row r="12776" spans="2:8">
      <c r="B12776" s="834" t="str">
        <f t="shared" si="479"/>
        <v>|||</v>
      </c>
      <c r="H12776" s="835">
        <f t="shared" si="480"/>
        <v>31</v>
      </c>
    </row>
    <row r="12777" spans="2:8">
      <c r="B12777" s="834" t="str">
        <f t="shared" si="479"/>
        <v>|||</v>
      </c>
      <c r="H12777" s="835">
        <f t="shared" si="480"/>
        <v>31</v>
      </c>
    </row>
    <row r="12778" spans="2:8">
      <c r="B12778" s="834" t="str">
        <f t="shared" si="479"/>
        <v>|||</v>
      </c>
      <c r="H12778" s="835">
        <f t="shared" si="480"/>
        <v>31</v>
      </c>
    </row>
    <row r="12779" spans="2:8">
      <c r="B12779" s="834" t="str">
        <f t="shared" si="479"/>
        <v>|||</v>
      </c>
      <c r="H12779" s="835">
        <f t="shared" si="480"/>
        <v>31</v>
      </c>
    </row>
    <row r="12780" spans="2:8">
      <c r="B12780" s="834" t="str">
        <f t="shared" si="479"/>
        <v>|||</v>
      </c>
      <c r="H12780" s="835">
        <f t="shared" si="480"/>
        <v>31</v>
      </c>
    </row>
    <row r="12781" spans="2:8">
      <c r="B12781" s="834" t="str">
        <f t="shared" si="479"/>
        <v>|||</v>
      </c>
      <c r="H12781" s="835">
        <f t="shared" si="480"/>
        <v>31</v>
      </c>
    </row>
    <row r="12782" spans="2:8">
      <c r="B12782" s="834" t="str">
        <f t="shared" si="479"/>
        <v>|||</v>
      </c>
      <c r="H12782" s="835">
        <f t="shared" si="480"/>
        <v>31</v>
      </c>
    </row>
    <row r="12783" spans="2:8">
      <c r="B12783" s="834" t="str">
        <f t="shared" si="479"/>
        <v>|||</v>
      </c>
      <c r="H12783" s="835">
        <f t="shared" si="480"/>
        <v>31</v>
      </c>
    </row>
    <row r="12784" spans="2:8">
      <c r="B12784" s="834" t="str">
        <f t="shared" si="479"/>
        <v>|||</v>
      </c>
      <c r="H12784" s="835">
        <f t="shared" si="480"/>
        <v>31</v>
      </c>
    </row>
    <row r="12785" spans="2:8">
      <c r="B12785" s="834" t="str">
        <f t="shared" si="479"/>
        <v>|||</v>
      </c>
      <c r="H12785" s="835">
        <f t="shared" si="480"/>
        <v>31</v>
      </c>
    </row>
    <row r="12786" spans="2:8">
      <c r="B12786" s="834" t="str">
        <f t="shared" si="479"/>
        <v>|||</v>
      </c>
      <c r="H12786" s="835">
        <f t="shared" si="480"/>
        <v>31</v>
      </c>
    </row>
    <row r="12787" spans="2:8">
      <c r="B12787" s="834" t="str">
        <f t="shared" si="479"/>
        <v>|||</v>
      </c>
      <c r="H12787" s="835">
        <f t="shared" si="480"/>
        <v>31</v>
      </c>
    </row>
    <row r="12788" spans="2:8">
      <c r="B12788" s="834" t="str">
        <f t="shared" si="479"/>
        <v>|||</v>
      </c>
      <c r="H12788" s="835">
        <f t="shared" si="480"/>
        <v>31</v>
      </c>
    </row>
    <row r="12789" spans="2:8">
      <c r="B12789" s="834" t="str">
        <f t="shared" si="479"/>
        <v>|||</v>
      </c>
      <c r="H12789" s="835">
        <f t="shared" si="480"/>
        <v>31</v>
      </c>
    </row>
    <row r="12790" spans="2:8">
      <c r="B12790" s="834" t="str">
        <f t="shared" si="479"/>
        <v>|||</v>
      </c>
      <c r="H12790" s="835">
        <f t="shared" si="480"/>
        <v>31</v>
      </c>
    </row>
    <row r="12791" spans="2:8">
      <c r="B12791" s="834" t="str">
        <f t="shared" si="479"/>
        <v>|||</v>
      </c>
      <c r="H12791" s="835">
        <f t="shared" si="480"/>
        <v>31</v>
      </c>
    </row>
    <row r="12792" spans="2:8">
      <c r="B12792" s="834" t="str">
        <f t="shared" si="479"/>
        <v>|||</v>
      </c>
      <c r="H12792" s="835">
        <f t="shared" si="480"/>
        <v>31</v>
      </c>
    </row>
    <row r="12793" spans="2:8">
      <c r="B12793" s="834" t="str">
        <f t="shared" si="479"/>
        <v>|||</v>
      </c>
      <c r="H12793" s="835">
        <f t="shared" si="480"/>
        <v>31</v>
      </c>
    </row>
    <row r="12794" spans="2:8">
      <c r="B12794" s="834" t="str">
        <f t="shared" si="479"/>
        <v>|||</v>
      </c>
      <c r="H12794" s="835">
        <f t="shared" si="480"/>
        <v>31</v>
      </c>
    </row>
    <row r="12795" spans="2:8">
      <c r="B12795" s="834" t="str">
        <f t="shared" si="479"/>
        <v>|||</v>
      </c>
      <c r="H12795" s="835">
        <f t="shared" si="480"/>
        <v>31</v>
      </c>
    </row>
    <row r="12796" spans="2:8">
      <c r="B12796" s="834" t="str">
        <f t="shared" si="479"/>
        <v>|||</v>
      </c>
      <c r="H12796" s="835">
        <f t="shared" si="480"/>
        <v>31</v>
      </c>
    </row>
    <row r="12797" spans="2:8">
      <c r="B12797" s="834" t="str">
        <f t="shared" si="479"/>
        <v>|||</v>
      </c>
      <c r="H12797" s="835">
        <f t="shared" si="480"/>
        <v>31</v>
      </c>
    </row>
    <row r="12798" spans="2:8">
      <c r="B12798" s="834" t="str">
        <f t="shared" si="479"/>
        <v>|||</v>
      </c>
      <c r="H12798" s="835">
        <f t="shared" si="480"/>
        <v>31</v>
      </c>
    </row>
    <row r="12799" spans="2:8">
      <c r="B12799" s="834" t="str">
        <f t="shared" si="479"/>
        <v>|||</v>
      </c>
      <c r="H12799" s="835">
        <f t="shared" si="480"/>
        <v>31</v>
      </c>
    </row>
    <row r="12800" spans="2:8">
      <c r="B12800" s="834" t="str">
        <f t="shared" si="479"/>
        <v>|||</v>
      </c>
      <c r="H12800" s="835">
        <f t="shared" si="480"/>
        <v>31</v>
      </c>
    </row>
    <row r="12801" spans="2:8">
      <c r="B12801" s="834" t="str">
        <f t="shared" si="479"/>
        <v>|||</v>
      </c>
      <c r="H12801" s="835">
        <f t="shared" si="480"/>
        <v>31</v>
      </c>
    </row>
    <row r="12802" spans="2:8">
      <c r="B12802" s="834" t="str">
        <f t="shared" si="479"/>
        <v>|||</v>
      </c>
      <c r="H12802" s="835">
        <f t="shared" si="480"/>
        <v>31</v>
      </c>
    </row>
    <row r="12803" spans="2:8">
      <c r="B12803" s="834" t="str">
        <f t="shared" si="479"/>
        <v>|||</v>
      </c>
      <c r="H12803" s="835">
        <f t="shared" si="480"/>
        <v>31</v>
      </c>
    </row>
    <row r="12804" spans="2:8">
      <c r="B12804" s="834" t="str">
        <f t="shared" si="479"/>
        <v>|||</v>
      </c>
      <c r="H12804" s="835">
        <f t="shared" si="480"/>
        <v>31</v>
      </c>
    </row>
    <row r="12805" spans="2:8">
      <c r="B12805" s="834" t="str">
        <f t="shared" si="479"/>
        <v>|||</v>
      </c>
      <c r="H12805" s="835">
        <f t="shared" si="480"/>
        <v>31</v>
      </c>
    </row>
    <row r="12806" spans="2:8">
      <c r="B12806" s="834" t="str">
        <f t="shared" si="479"/>
        <v>|||</v>
      </c>
      <c r="H12806" s="835">
        <f t="shared" si="480"/>
        <v>31</v>
      </c>
    </row>
    <row r="12807" spans="2:8">
      <c r="B12807" s="834" t="str">
        <f t="shared" si="479"/>
        <v>|||</v>
      </c>
      <c r="H12807" s="835">
        <f t="shared" si="480"/>
        <v>31</v>
      </c>
    </row>
    <row r="12808" spans="2:8">
      <c r="B12808" s="834" t="str">
        <f t="shared" si="479"/>
        <v>|||</v>
      </c>
      <c r="H12808" s="835">
        <f t="shared" si="480"/>
        <v>31</v>
      </c>
    </row>
    <row r="12809" spans="2:8">
      <c r="B12809" s="834" t="str">
        <f t="shared" si="479"/>
        <v>|||</v>
      </c>
      <c r="H12809" s="835">
        <f t="shared" si="480"/>
        <v>31</v>
      </c>
    </row>
    <row r="12810" spans="2:8">
      <c r="B12810" s="834" t="str">
        <f t="shared" si="479"/>
        <v>|||</v>
      </c>
      <c r="H12810" s="835">
        <f t="shared" si="480"/>
        <v>31</v>
      </c>
    </row>
    <row r="12811" spans="2:8">
      <c r="B12811" s="834" t="str">
        <f t="shared" si="479"/>
        <v>|||</v>
      </c>
      <c r="H12811" s="835">
        <f t="shared" si="480"/>
        <v>31</v>
      </c>
    </row>
    <row r="12812" spans="2:8">
      <c r="B12812" s="834" t="str">
        <f t="shared" si="479"/>
        <v>|||</v>
      </c>
      <c r="H12812" s="835">
        <f t="shared" si="480"/>
        <v>31</v>
      </c>
    </row>
    <row r="12813" spans="2:8">
      <c r="B12813" s="834" t="str">
        <f t="shared" si="479"/>
        <v>|||</v>
      </c>
      <c r="H12813" s="835">
        <f t="shared" si="480"/>
        <v>31</v>
      </c>
    </row>
    <row r="12814" spans="2:8">
      <c r="B12814" s="834" t="str">
        <f t="shared" si="479"/>
        <v>|||</v>
      </c>
      <c r="H12814" s="835">
        <f t="shared" si="480"/>
        <v>31</v>
      </c>
    </row>
    <row r="12815" spans="2:8">
      <c r="B12815" s="834" t="str">
        <f t="shared" si="479"/>
        <v>|||</v>
      </c>
      <c r="H12815" s="835">
        <f t="shared" si="480"/>
        <v>31</v>
      </c>
    </row>
    <row r="12816" spans="2:8">
      <c r="B12816" s="834" t="str">
        <f t="shared" si="479"/>
        <v>|||</v>
      </c>
      <c r="H12816" s="835">
        <f t="shared" si="480"/>
        <v>31</v>
      </c>
    </row>
    <row r="12817" spans="2:8">
      <c r="B12817" s="834" t="str">
        <f t="shared" ref="B12817:B12880" si="481">C12817&amp;"|"&amp;D12817&amp;"|"&amp;E12817&amp;"|"&amp;F12817</f>
        <v>|||</v>
      </c>
      <c r="H12817" s="835">
        <f t="shared" ref="H12817:H12880" si="482">EOMONTH(L12817,0)</f>
        <v>31</v>
      </c>
    </row>
    <row r="12818" spans="2:8">
      <c r="B12818" s="834" t="str">
        <f t="shared" si="481"/>
        <v>|||</v>
      </c>
      <c r="H12818" s="835">
        <f t="shared" si="482"/>
        <v>31</v>
      </c>
    </row>
    <row r="12819" spans="2:8">
      <c r="B12819" s="834" t="str">
        <f t="shared" si="481"/>
        <v>|||</v>
      </c>
      <c r="H12819" s="835">
        <f t="shared" si="482"/>
        <v>31</v>
      </c>
    </row>
    <row r="12820" spans="2:8">
      <c r="B12820" s="834" t="str">
        <f t="shared" si="481"/>
        <v>|||</v>
      </c>
      <c r="H12820" s="835">
        <f t="shared" si="482"/>
        <v>31</v>
      </c>
    </row>
    <row r="12821" spans="2:8">
      <c r="B12821" s="834" t="str">
        <f t="shared" si="481"/>
        <v>|||</v>
      </c>
      <c r="H12821" s="835">
        <f t="shared" si="482"/>
        <v>31</v>
      </c>
    </row>
    <row r="12822" spans="2:8">
      <c r="B12822" s="834" t="str">
        <f t="shared" si="481"/>
        <v>|||</v>
      </c>
      <c r="H12822" s="835">
        <f t="shared" si="482"/>
        <v>31</v>
      </c>
    </row>
    <row r="12823" spans="2:8">
      <c r="B12823" s="834" t="str">
        <f t="shared" si="481"/>
        <v>|||</v>
      </c>
      <c r="H12823" s="835">
        <f t="shared" si="482"/>
        <v>31</v>
      </c>
    </row>
    <row r="12824" spans="2:8">
      <c r="B12824" s="834" t="str">
        <f t="shared" si="481"/>
        <v>|||</v>
      </c>
      <c r="H12824" s="835">
        <f t="shared" si="482"/>
        <v>31</v>
      </c>
    </row>
    <row r="12825" spans="2:8">
      <c r="B12825" s="834" t="str">
        <f t="shared" si="481"/>
        <v>|||</v>
      </c>
      <c r="H12825" s="835">
        <f t="shared" si="482"/>
        <v>31</v>
      </c>
    </row>
    <row r="12826" spans="2:8">
      <c r="B12826" s="834" t="str">
        <f t="shared" si="481"/>
        <v>|||</v>
      </c>
      <c r="H12826" s="835">
        <f t="shared" si="482"/>
        <v>31</v>
      </c>
    </row>
    <row r="12827" spans="2:8">
      <c r="B12827" s="834" t="str">
        <f t="shared" si="481"/>
        <v>|||</v>
      </c>
      <c r="H12827" s="835">
        <f t="shared" si="482"/>
        <v>31</v>
      </c>
    </row>
    <row r="12828" spans="2:8">
      <c r="B12828" s="834" t="str">
        <f t="shared" si="481"/>
        <v>|||</v>
      </c>
      <c r="H12828" s="835">
        <f t="shared" si="482"/>
        <v>31</v>
      </c>
    </row>
    <row r="12829" spans="2:8">
      <c r="B12829" s="834" t="str">
        <f t="shared" si="481"/>
        <v>|||</v>
      </c>
      <c r="H12829" s="835">
        <f t="shared" si="482"/>
        <v>31</v>
      </c>
    </row>
    <row r="12830" spans="2:8">
      <c r="B12830" s="834" t="str">
        <f t="shared" si="481"/>
        <v>|||</v>
      </c>
      <c r="H12830" s="835">
        <f t="shared" si="482"/>
        <v>31</v>
      </c>
    </row>
    <row r="12831" spans="2:8">
      <c r="B12831" s="834" t="str">
        <f t="shared" si="481"/>
        <v>|||</v>
      </c>
      <c r="H12831" s="835">
        <f t="shared" si="482"/>
        <v>31</v>
      </c>
    </row>
    <row r="12832" spans="2:8">
      <c r="B12832" s="834" t="str">
        <f t="shared" si="481"/>
        <v>|||</v>
      </c>
      <c r="H12832" s="835">
        <f t="shared" si="482"/>
        <v>31</v>
      </c>
    </row>
    <row r="12833" spans="2:8">
      <c r="B12833" s="834" t="str">
        <f t="shared" si="481"/>
        <v>|||</v>
      </c>
      <c r="H12833" s="835">
        <f t="shared" si="482"/>
        <v>31</v>
      </c>
    </row>
    <row r="12834" spans="2:8">
      <c r="B12834" s="834" t="str">
        <f t="shared" si="481"/>
        <v>|||</v>
      </c>
      <c r="H12834" s="835">
        <f t="shared" si="482"/>
        <v>31</v>
      </c>
    </row>
    <row r="12835" spans="2:8">
      <c r="B12835" s="834" t="str">
        <f t="shared" si="481"/>
        <v>|||</v>
      </c>
      <c r="H12835" s="835">
        <f t="shared" si="482"/>
        <v>31</v>
      </c>
    </row>
    <row r="12836" spans="2:8">
      <c r="B12836" s="834" t="str">
        <f t="shared" si="481"/>
        <v>|||</v>
      </c>
      <c r="H12836" s="835">
        <f t="shared" si="482"/>
        <v>31</v>
      </c>
    </row>
    <row r="12837" spans="2:8">
      <c r="B12837" s="834" t="str">
        <f t="shared" si="481"/>
        <v>|||</v>
      </c>
      <c r="H12837" s="835">
        <f t="shared" si="482"/>
        <v>31</v>
      </c>
    </row>
    <row r="12838" spans="2:8">
      <c r="B12838" s="834" t="str">
        <f t="shared" si="481"/>
        <v>|||</v>
      </c>
      <c r="H12838" s="835">
        <f t="shared" si="482"/>
        <v>31</v>
      </c>
    </row>
    <row r="12839" spans="2:8">
      <c r="B12839" s="834" t="str">
        <f t="shared" si="481"/>
        <v>|||</v>
      </c>
      <c r="H12839" s="835">
        <f t="shared" si="482"/>
        <v>31</v>
      </c>
    </row>
    <row r="12840" spans="2:8">
      <c r="B12840" s="834" t="str">
        <f t="shared" si="481"/>
        <v>|||</v>
      </c>
      <c r="H12840" s="835">
        <f t="shared" si="482"/>
        <v>31</v>
      </c>
    </row>
    <row r="12841" spans="2:8">
      <c r="B12841" s="834" t="str">
        <f t="shared" si="481"/>
        <v>|||</v>
      </c>
      <c r="H12841" s="835">
        <f t="shared" si="482"/>
        <v>31</v>
      </c>
    </row>
    <row r="12842" spans="2:8">
      <c r="B12842" s="834" t="str">
        <f t="shared" si="481"/>
        <v>|||</v>
      </c>
      <c r="H12842" s="835">
        <f t="shared" si="482"/>
        <v>31</v>
      </c>
    </row>
    <row r="12843" spans="2:8">
      <c r="B12843" s="834" t="str">
        <f t="shared" si="481"/>
        <v>|||</v>
      </c>
      <c r="H12843" s="835">
        <f t="shared" si="482"/>
        <v>31</v>
      </c>
    </row>
    <row r="12844" spans="2:8">
      <c r="B12844" s="834" t="str">
        <f t="shared" si="481"/>
        <v>|||</v>
      </c>
      <c r="H12844" s="835">
        <f t="shared" si="482"/>
        <v>31</v>
      </c>
    </row>
    <row r="12845" spans="2:8">
      <c r="B12845" s="834" t="str">
        <f t="shared" si="481"/>
        <v>|||</v>
      </c>
      <c r="H12845" s="835">
        <f t="shared" si="482"/>
        <v>31</v>
      </c>
    </row>
    <row r="12846" spans="2:8">
      <c r="B12846" s="834" t="str">
        <f t="shared" si="481"/>
        <v>|||</v>
      </c>
      <c r="H12846" s="835">
        <f t="shared" si="482"/>
        <v>31</v>
      </c>
    </row>
    <row r="12847" spans="2:8">
      <c r="B12847" s="834" t="str">
        <f t="shared" si="481"/>
        <v>|||</v>
      </c>
      <c r="H12847" s="835">
        <f t="shared" si="482"/>
        <v>31</v>
      </c>
    </row>
    <row r="12848" spans="2:8">
      <c r="B12848" s="834" t="str">
        <f t="shared" si="481"/>
        <v>|||</v>
      </c>
      <c r="H12848" s="835">
        <f t="shared" si="482"/>
        <v>31</v>
      </c>
    </row>
    <row r="12849" spans="2:8">
      <c r="B12849" s="834" t="str">
        <f t="shared" si="481"/>
        <v>|||</v>
      </c>
      <c r="H12849" s="835">
        <f t="shared" si="482"/>
        <v>31</v>
      </c>
    </row>
    <row r="12850" spans="2:8">
      <c r="B12850" s="834" t="str">
        <f t="shared" si="481"/>
        <v>|||</v>
      </c>
      <c r="H12850" s="835">
        <f t="shared" si="482"/>
        <v>31</v>
      </c>
    </row>
    <row r="12851" spans="2:8">
      <c r="B12851" s="834" t="str">
        <f t="shared" si="481"/>
        <v>|||</v>
      </c>
      <c r="H12851" s="835">
        <f t="shared" si="482"/>
        <v>31</v>
      </c>
    </row>
    <row r="12852" spans="2:8">
      <c r="B12852" s="834" t="str">
        <f t="shared" si="481"/>
        <v>|||</v>
      </c>
      <c r="H12852" s="835">
        <f t="shared" si="482"/>
        <v>31</v>
      </c>
    </row>
    <row r="12853" spans="2:8">
      <c r="B12853" s="834" t="str">
        <f t="shared" si="481"/>
        <v>|||</v>
      </c>
      <c r="H12853" s="835">
        <f t="shared" si="482"/>
        <v>31</v>
      </c>
    </row>
    <row r="12854" spans="2:8">
      <c r="B12854" s="834" t="str">
        <f t="shared" si="481"/>
        <v>|||</v>
      </c>
      <c r="H12854" s="835">
        <f t="shared" si="482"/>
        <v>31</v>
      </c>
    </row>
    <row r="12855" spans="2:8">
      <c r="B12855" s="834" t="str">
        <f t="shared" si="481"/>
        <v>|||</v>
      </c>
      <c r="H12855" s="835">
        <f t="shared" si="482"/>
        <v>31</v>
      </c>
    </row>
    <row r="12856" spans="2:8">
      <c r="B12856" s="834" t="str">
        <f t="shared" si="481"/>
        <v>|||</v>
      </c>
      <c r="H12856" s="835">
        <f t="shared" si="482"/>
        <v>31</v>
      </c>
    </row>
    <row r="12857" spans="2:8">
      <c r="B12857" s="834" t="str">
        <f t="shared" si="481"/>
        <v>|||</v>
      </c>
      <c r="H12857" s="835">
        <f t="shared" si="482"/>
        <v>31</v>
      </c>
    </row>
    <row r="12858" spans="2:8">
      <c r="B12858" s="834" t="str">
        <f t="shared" si="481"/>
        <v>|||</v>
      </c>
      <c r="H12858" s="835">
        <f t="shared" si="482"/>
        <v>31</v>
      </c>
    </row>
    <row r="12859" spans="2:8">
      <c r="B12859" s="834" t="str">
        <f t="shared" si="481"/>
        <v>|||</v>
      </c>
      <c r="H12859" s="835">
        <f t="shared" si="482"/>
        <v>31</v>
      </c>
    </row>
    <row r="12860" spans="2:8">
      <c r="B12860" s="834" t="str">
        <f t="shared" si="481"/>
        <v>|||</v>
      </c>
      <c r="H12860" s="835">
        <f t="shared" si="482"/>
        <v>31</v>
      </c>
    </row>
    <row r="12861" spans="2:8">
      <c r="B12861" s="834" t="str">
        <f t="shared" si="481"/>
        <v>|||</v>
      </c>
      <c r="H12861" s="835">
        <f t="shared" si="482"/>
        <v>31</v>
      </c>
    </row>
    <row r="12862" spans="2:8">
      <c r="B12862" s="834" t="str">
        <f t="shared" si="481"/>
        <v>|||</v>
      </c>
      <c r="H12862" s="835">
        <f t="shared" si="482"/>
        <v>31</v>
      </c>
    </row>
    <row r="12863" spans="2:8">
      <c r="B12863" s="834" t="str">
        <f t="shared" si="481"/>
        <v>|||</v>
      </c>
      <c r="H12863" s="835">
        <f t="shared" si="482"/>
        <v>31</v>
      </c>
    </row>
    <row r="12864" spans="2:8">
      <c r="B12864" s="834" t="str">
        <f t="shared" si="481"/>
        <v>|||</v>
      </c>
      <c r="H12864" s="835">
        <f t="shared" si="482"/>
        <v>31</v>
      </c>
    </row>
    <row r="12865" spans="2:8">
      <c r="B12865" s="834" t="str">
        <f t="shared" si="481"/>
        <v>|||</v>
      </c>
      <c r="H12865" s="835">
        <f t="shared" si="482"/>
        <v>31</v>
      </c>
    </row>
    <row r="12866" spans="2:8">
      <c r="B12866" s="834" t="str">
        <f t="shared" si="481"/>
        <v>|||</v>
      </c>
      <c r="H12866" s="835">
        <f t="shared" si="482"/>
        <v>31</v>
      </c>
    </row>
    <row r="12867" spans="2:8">
      <c r="B12867" s="834" t="str">
        <f t="shared" si="481"/>
        <v>|||</v>
      </c>
      <c r="H12867" s="835">
        <f t="shared" si="482"/>
        <v>31</v>
      </c>
    </row>
    <row r="12868" spans="2:8">
      <c r="B12868" s="834" t="str">
        <f t="shared" si="481"/>
        <v>|||</v>
      </c>
      <c r="H12868" s="835">
        <f t="shared" si="482"/>
        <v>31</v>
      </c>
    </row>
    <row r="12869" spans="2:8">
      <c r="B12869" s="834" t="str">
        <f t="shared" si="481"/>
        <v>|||</v>
      </c>
      <c r="H12869" s="835">
        <f t="shared" si="482"/>
        <v>31</v>
      </c>
    </row>
    <row r="12870" spans="2:8">
      <c r="B12870" s="834" t="str">
        <f t="shared" si="481"/>
        <v>|||</v>
      </c>
      <c r="H12870" s="835">
        <f t="shared" si="482"/>
        <v>31</v>
      </c>
    </row>
    <row r="12871" spans="2:8">
      <c r="B12871" s="834" t="str">
        <f t="shared" si="481"/>
        <v>|||</v>
      </c>
      <c r="H12871" s="835">
        <f t="shared" si="482"/>
        <v>31</v>
      </c>
    </row>
    <row r="12872" spans="2:8">
      <c r="B12872" s="834" t="str">
        <f t="shared" si="481"/>
        <v>|||</v>
      </c>
      <c r="H12872" s="835">
        <f t="shared" si="482"/>
        <v>31</v>
      </c>
    </row>
    <row r="12873" spans="2:8">
      <c r="B12873" s="834" t="str">
        <f t="shared" si="481"/>
        <v>|||</v>
      </c>
      <c r="H12873" s="835">
        <f t="shared" si="482"/>
        <v>31</v>
      </c>
    </row>
    <row r="12874" spans="2:8">
      <c r="B12874" s="834" t="str">
        <f t="shared" si="481"/>
        <v>|||</v>
      </c>
      <c r="H12874" s="835">
        <f t="shared" si="482"/>
        <v>31</v>
      </c>
    </row>
    <row r="12875" spans="2:8">
      <c r="B12875" s="834" t="str">
        <f t="shared" si="481"/>
        <v>|||</v>
      </c>
      <c r="H12875" s="835">
        <f t="shared" si="482"/>
        <v>31</v>
      </c>
    </row>
    <row r="12876" spans="2:8">
      <c r="B12876" s="834" t="str">
        <f t="shared" si="481"/>
        <v>|||</v>
      </c>
      <c r="H12876" s="835">
        <f t="shared" si="482"/>
        <v>31</v>
      </c>
    </row>
    <row r="12877" spans="2:8">
      <c r="B12877" s="834" t="str">
        <f t="shared" si="481"/>
        <v>|||</v>
      </c>
      <c r="H12877" s="835">
        <f t="shared" si="482"/>
        <v>31</v>
      </c>
    </row>
    <row r="12878" spans="2:8">
      <c r="B12878" s="834" t="str">
        <f t="shared" si="481"/>
        <v>|||</v>
      </c>
      <c r="H12878" s="835">
        <f t="shared" si="482"/>
        <v>31</v>
      </c>
    </row>
    <row r="12879" spans="2:8">
      <c r="B12879" s="834" t="str">
        <f t="shared" si="481"/>
        <v>|||</v>
      </c>
      <c r="H12879" s="835">
        <f t="shared" si="482"/>
        <v>31</v>
      </c>
    </row>
    <row r="12880" spans="2:8">
      <c r="B12880" s="834" t="str">
        <f t="shared" si="481"/>
        <v>|||</v>
      </c>
      <c r="H12880" s="835">
        <f t="shared" si="482"/>
        <v>31</v>
      </c>
    </row>
    <row r="12881" spans="2:8">
      <c r="B12881" s="834" t="str">
        <f t="shared" ref="B12881:B12944" si="483">C12881&amp;"|"&amp;D12881&amp;"|"&amp;E12881&amp;"|"&amp;F12881</f>
        <v>|||</v>
      </c>
      <c r="H12881" s="835">
        <f t="shared" ref="H12881:H12944" si="484">EOMONTH(L12881,0)</f>
        <v>31</v>
      </c>
    </row>
    <row r="12882" spans="2:8">
      <c r="B12882" s="834" t="str">
        <f t="shared" si="483"/>
        <v>|||</v>
      </c>
      <c r="H12882" s="835">
        <f t="shared" si="484"/>
        <v>31</v>
      </c>
    </row>
    <row r="12883" spans="2:8">
      <c r="B12883" s="834" t="str">
        <f t="shared" si="483"/>
        <v>|||</v>
      </c>
      <c r="H12883" s="835">
        <f t="shared" si="484"/>
        <v>31</v>
      </c>
    </row>
    <row r="12884" spans="2:8">
      <c r="B12884" s="834" t="str">
        <f t="shared" si="483"/>
        <v>|||</v>
      </c>
      <c r="H12884" s="835">
        <f t="shared" si="484"/>
        <v>31</v>
      </c>
    </row>
    <row r="12885" spans="2:8">
      <c r="B12885" s="834" t="str">
        <f t="shared" si="483"/>
        <v>|||</v>
      </c>
      <c r="H12885" s="835">
        <f t="shared" si="484"/>
        <v>31</v>
      </c>
    </row>
    <row r="12886" spans="2:8">
      <c r="B12886" s="834" t="str">
        <f t="shared" si="483"/>
        <v>|||</v>
      </c>
      <c r="H12886" s="835">
        <f t="shared" si="484"/>
        <v>31</v>
      </c>
    </row>
    <row r="12887" spans="2:8">
      <c r="B12887" s="834" t="str">
        <f t="shared" si="483"/>
        <v>|||</v>
      </c>
      <c r="H12887" s="835">
        <f t="shared" si="484"/>
        <v>31</v>
      </c>
    </row>
    <row r="12888" spans="2:8">
      <c r="B12888" s="834" t="str">
        <f t="shared" si="483"/>
        <v>|||</v>
      </c>
      <c r="H12888" s="835">
        <f t="shared" si="484"/>
        <v>31</v>
      </c>
    </row>
    <row r="12889" spans="2:8">
      <c r="B12889" s="834" t="str">
        <f t="shared" si="483"/>
        <v>|||</v>
      </c>
      <c r="H12889" s="835">
        <f t="shared" si="484"/>
        <v>31</v>
      </c>
    </row>
    <row r="12890" spans="2:8">
      <c r="B12890" s="834" t="str">
        <f t="shared" si="483"/>
        <v>|||</v>
      </c>
      <c r="H12890" s="835">
        <f t="shared" si="484"/>
        <v>31</v>
      </c>
    </row>
    <row r="12891" spans="2:8">
      <c r="B12891" s="834" t="str">
        <f t="shared" si="483"/>
        <v>|||</v>
      </c>
      <c r="H12891" s="835">
        <f t="shared" si="484"/>
        <v>31</v>
      </c>
    </row>
    <row r="12892" spans="2:8">
      <c r="B12892" s="834" t="str">
        <f t="shared" si="483"/>
        <v>|||</v>
      </c>
      <c r="H12892" s="835">
        <f t="shared" si="484"/>
        <v>31</v>
      </c>
    </row>
    <row r="12893" spans="2:8">
      <c r="B12893" s="834" t="str">
        <f t="shared" si="483"/>
        <v>|||</v>
      </c>
      <c r="H12893" s="835">
        <f t="shared" si="484"/>
        <v>31</v>
      </c>
    </row>
    <row r="12894" spans="2:8">
      <c r="B12894" s="834" t="str">
        <f t="shared" si="483"/>
        <v>|||</v>
      </c>
      <c r="H12894" s="835">
        <f t="shared" si="484"/>
        <v>31</v>
      </c>
    </row>
    <row r="12895" spans="2:8">
      <c r="B12895" s="834" t="str">
        <f t="shared" si="483"/>
        <v>|||</v>
      </c>
      <c r="H12895" s="835">
        <f t="shared" si="484"/>
        <v>31</v>
      </c>
    </row>
    <row r="12896" spans="2:8">
      <c r="B12896" s="834" t="str">
        <f t="shared" si="483"/>
        <v>|||</v>
      </c>
      <c r="H12896" s="835">
        <f t="shared" si="484"/>
        <v>31</v>
      </c>
    </row>
    <row r="12897" spans="2:8">
      <c r="B12897" s="834" t="str">
        <f t="shared" si="483"/>
        <v>|||</v>
      </c>
      <c r="H12897" s="835">
        <f t="shared" si="484"/>
        <v>31</v>
      </c>
    </row>
    <row r="12898" spans="2:8">
      <c r="B12898" s="834" t="str">
        <f t="shared" si="483"/>
        <v>|||</v>
      </c>
      <c r="H12898" s="835">
        <f t="shared" si="484"/>
        <v>31</v>
      </c>
    </row>
    <row r="12899" spans="2:8">
      <c r="B12899" s="834" t="str">
        <f t="shared" si="483"/>
        <v>|||</v>
      </c>
      <c r="H12899" s="835">
        <f t="shared" si="484"/>
        <v>31</v>
      </c>
    </row>
    <row r="12900" spans="2:8">
      <c r="B12900" s="834" t="str">
        <f t="shared" si="483"/>
        <v>|||</v>
      </c>
      <c r="H12900" s="835">
        <f t="shared" si="484"/>
        <v>31</v>
      </c>
    </row>
    <row r="12901" spans="2:8">
      <c r="B12901" s="834" t="str">
        <f t="shared" si="483"/>
        <v>|||</v>
      </c>
      <c r="H12901" s="835">
        <f t="shared" si="484"/>
        <v>31</v>
      </c>
    </row>
    <row r="12902" spans="2:8">
      <c r="B12902" s="834" t="str">
        <f t="shared" si="483"/>
        <v>|||</v>
      </c>
      <c r="H12902" s="835">
        <f t="shared" si="484"/>
        <v>31</v>
      </c>
    </row>
    <row r="12903" spans="2:8">
      <c r="B12903" s="834" t="str">
        <f t="shared" si="483"/>
        <v>|||</v>
      </c>
      <c r="H12903" s="835">
        <f t="shared" si="484"/>
        <v>31</v>
      </c>
    </row>
    <row r="12904" spans="2:8">
      <c r="B12904" s="834" t="str">
        <f t="shared" si="483"/>
        <v>|||</v>
      </c>
      <c r="H12904" s="835">
        <f t="shared" si="484"/>
        <v>31</v>
      </c>
    </row>
    <row r="12905" spans="2:8">
      <c r="B12905" s="834" t="str">
        <f t="shared" si="483"/>
        <v>|||</v>
      </c>
      <c r="H12905" s="835">
        <f t="shared" si="484"/>
        <v>31</v>
      </c>
    </row>
    <row r="12906" spans="2:8">
      <c r="B12906" s="834" t="str">
        <f t="shared" si="483"/>
        <v>|||</v>
      </c>
      <c r="H12906" s="835">
        <f t="shared" si="484"/>
        <v>31</v>
      </c>
    </row>
    <row r="12907" spans="2:8">
      <c r="B12907" s="834" t="str">
        <f t="shared" si="483"/>
        <v>|||</v>
      </c>
      <c r="H12907" s="835">
        <f t="shared" si="484"/>
        <v>31</v>
      </c>
    </row>
    <row r="12908" spans="2:8">
      <c r="B12908" s="834" t="str">
        <f t="shared" si="483"/>
        <v>|||</v>
      </c>
      <c r="H12908" s="835">
        <f t="shared" si="484"/>
        <v>31</v>
      </c>
    </row>
    <row r="12909" spans="2:8">
      <c r="B12909" s="834" t="str">
        <f t="shared" si="483"/>
        <v>|||</v>
      </c>
      <c r="H12909" s="835">
        <f t="shared" si="484"/>
        <v>31</v>
      </c>
    </row>
    <row r="12910" spans="2:8">
      <c r="B12910" s="834" t="str">
        <f t="shared" si="483"/>
        <v>|||</v>
      </c>
      <c r="H12910" s="835">
        <f t="shared" si="484"/>
        <v>31</v>
      </c>
    </row>
    <row r="12911" spans="2:8">
      <c r="B12911" s="834" t="str">
        <f t="shared" si="483"/>
        <v>|||</v>
      </c>
      <c r="H12911" s="835">
        <f t="shared" si="484"/>
        <v>31</v>
      </c>
    </row>
    <row r="12912" spans="2:8">
      <c r="B12912" s="834" t="str">
        <f t="shared" si="483"/>
        <v>|||</v>
      </c>
      <c r="H12912" s="835">
        <f t="shared" si="484"/>
        <v>31</v>
      </c>
    </row>
    <row r="12913" spans="2:8">
      <c r="B12913" s="834" t="str">
        <f t="shared" si="483"/>
        <v>|||</v>
      </c>
      <c r="H12913" s="835">
        <f t="shared" si="484"/>
        <v>31</v>
      </c>
    </row>
    <row r="12914" spans="2:8">
      <c r="B12914" s="834" t="str">
        <f t="shared" si="483"/>
        <v>|||</v>
      </c>
      <c r="H12914" s="835">
        <f t="shared" si="484"/>
        <v>31</v>
      </c>
    </row>
    <row r="12915" spans="2:8">
      <c r="B12915" s="834" t="str">
        <f t="shared" si="483"/>
        <v>|||</v>
      </c>
      <c r="H12915" s="835">
        <f t="shared" si="484"/>
        <v>31</v>
      </c>
    </row>
    <row r="12916" spans="2:8">
      <c r="B12916" s="834" t="str">
        <f t="shared" si="483"/>
        <v>|||</v>
      </c>
      <c r="H12916" s="835">
        <f t="shared" si="484"/>
        <v>31</v>
      </c>
    </row>
    <row r="12917" spans="2:8">
      <c r="B12917" s="834" t="str">
        <f t="shared" si="483"/>
        <v>|||</v>
      </c>
      <c r="H12917" s="835">
        <f t="shared" si="484"/>
        <v>31</v>
      </c>
    </row>
    <row r="12918" spans="2:8">
      <c r="B12918" s="834" t="str">
        <f t="shared" si="483"/>
        <v>|||</v>
      </c>
      <c r="H12918" s="835">
        <f t="shared" si="484"/>
        <v>31</v>
      </c>
    </row>
    <row r="12919" spans="2:8">
      <c r="B12919" s="834" t="str">
        <f t="shared" si="483"/>
        <v>|||</v>
      </c>
      <c r="H12919" s="835">
        <f t="shared" si="484"/>
        <v>31</v>
      </c>
    </row>
    <row r="12920" spans="2:8">
      <c r="B12920" s="834" t="str">
        <f t="shared" si="483"/>
        <v>|||</v>
      </c>
      <c r="H12920" s="835">
        <f t="shared" si="484"/>
        <v>31</v>
      </c>
    </row>
    <row r="12921" spans="2:8">
      <c r="B12921" s="834" t="str">
        <f t="shared" si="483"/>
        <v>|||</v>
      </c>
      <c r="H12921" s="835">
        <f t="shared" si="484"/>
        <v>31</v>
      </c>
    </row>
    <row r="12922" spans="2:8">
      <c r="B12922" s="834" t="str">
        <f t="shared" si="483"/>
        <v>|||</v>
      </c>
      <c r="H12922" s="835">
        <f t="shared" si="484"/>
        <v>31</v>
      </c>
    </row>
    <row r="12923" spans="2:8">
      <c r="B12923" s="834" t="str">
        <f t="shared" si="483"/>
        <v>|||</v>
      </c>
      <c r="H12923" s="835">
        <f t="shared" si="484"/>
        <v>31</v>
      </c>
    </row>
    <row r="12924" spans="2:8">
      <c r="B12924" s="834" t="str">
        <f t="shared" si="483"/>
        <v>|||</v>
      </c>
      <c r="H12924" s="835">
        <f t="shared" si="484"/>
        <v>31</v>
      </c>
    </row>
    <row r="12925" spans="2:8">
      <c r="B12925" s="834" t="str">
        <f t="shared" si="483"/>
        <v>|||</v>
      </c>
      <c r="H12925" s="835">
        <f t="shared" si="484"/>
        <v>31</v>
      </c>
    </row>
    <row r="12926" spans="2:8">
      <c r="B12926" s="834" t="str">
        <f t="shared" si="483"/>
        <v>|||</v>
      </c>
      <c r="H12926" s="835">
        <f t="shared" si="484"/>
        <v>31</v>
      </c>
    </row>
    <row r="12927" spans="2:8">
      <c r="B12927" s="834" t="str">
        <f t="shared" si="483"/>
        <v>|||</v>
      </c>
      <c r="H12927" s="835">
        <f t="shared" si="484"/>
        <v>31</v>
      </c>
    </row>
    <row r="12928" spans="2:8">
      <c r="B12928" s="834" t="str">
        <f t="shared" si="483"/>
        <v>|||</v>
      </c>
      <c r="H12928" s="835">
        <f t="shared" si="484"/>
        <v>31</v>
      </c>
    </row>
    <row r="12929" spans="2:8">
      <c r="B12929" s="834" t="str">
        <f t="shared" si="483"/>
        <v>|||</v>
      </c>
      <c r="H12929" s="835">
        <f t="shared" si="484"/>
        <v>31</v>
      </c>
    </row>
    <row r="12930" spans="2:8">
      <c r="B12930" s="834" t="str">
        <f t="shared" si="483"/>
        <v>|||</v>
      </c>
      <c r="H12930" s="835">
        <f t="shared" si="484"/>
        <v>31</v>
      </c>
    </row>
    <row r="12931" spans="2:8">
      <c r="B12931" s="834" t="str">
        <f t="shared" si="483"/>
        <v>|||</v>
      </c>
      <c r="H12931" s="835">
        <f t="shared" si="484"/>
        <v>31</v>
      </c>
    </row>
    <row r="12932" spans="2:8">
      <c r="B12932" s="834" t="str">
        <f t="shared" si="483"/>
        <v>|||</v>
      </c>
      <c r="H12932" s="835">
        <f t="shared" si="484"/>
        <v>31</v>
      </c>
    </row>
    <row r="12933" spans="2:8">
      <c r="B12933" s="834" t="str">
        <f t="shared" si="483"/>
        <v>|||</v>
      </c>
      <c r="H12933" s="835">
        <f t="shared" si="484"/>
        <v>31</v>
      </c>
    </row>
    <row r="12934" spans="2:8">
      <c r="B12934" s="834" t="str">
        <f t="shared" si="483"/>
        <v>|||</v>
      </c>
      <c r="H12934" s="835">
        <f t="shared" si="484"/>
        <v>31</v>
      </c>
    </row>
    <row r="12935" spans="2:8">
      <c r="B12935" s="834" t="str">
        <f t="shared" si="483"/>
        <v>|||</v>
      </c>
      <c r="H12935" s="835">
        <f t="shared" si="484"/>
        <v>31</v>
      </c>
    </row>
    <row r="12936" spans="2:8">
      <c r="B12936" s="834" t="str">
        <f t="shared" si="483"/>
        <v>|||</v>
      </c>
      <c r="H12936" s="835">
        <f t="shared" si="484"/>
        <v>31</v>
      </c>
    </row>
    <row r="12937" spans="2:8">
      <c r="B12937" s="834" t="str">
        <f t="shared" si="483"/>
        <v>|||</v>
      </c>
      <c r="H12937" s="835">
        <f t="shared" si="484"/>
        <v>31</v>
      </c>
    </row>
    <row r="12938" spans="2:8">
      <c r="B12938" s="834" t="str">
        <f t="shared" si="483"/>
        <v>|||</v>
      </c>
      <c r="H12938" s="835">
        <f t="shared" si="484"/>
        <v>31</v>
      </c>
    </row>
    <row r="12939" spans="2:8">
      <c r="B12939" s="834" t="str">
        <f t="shared" si="483"/>
        <v>|||</v>
      </c>
      <c r="H12939" s="835">
        <f t="shared" si="484"/>
        <v>31</v>
      </c>
    </row>
    <row r="12940" spans="2:8">
      <c r="B12940" s="834" t="str">
        <f t="shared" si="483"/>
        <v>|||</v>
      </c>
      <c r="H12940" s="835">
        <f t="shared" si="484"/>
        <v>31</v>
      </c>
    </row>
    <row r="12941" spans="2:8">
      <c r="B12941" s="834" t="str">
        <f t="shared" si="483"/>
        <v>|||</v>
      </c>
      <c r="H12941" s="835">
        <f t="shared" si="484"/>
        <v>31</v>
      </c>
    </row>
    <row r="12942" spans="2:8">
      <c r="B12942" s="834" t="str">
        <f t="shared" si="483"/>
        <v>|||</v>
      </c>
      <c r="H12942" s="835">
        <f t="shared" si="484"/>
        <v>31</v>
      </c>
    </row>
    <row r="12943" spans="2:8">
      <c r="B12943" s="834" t="str">
        <f t="shared" si="483"/>
        <v>|||</v>
      </c>
      <c r="H12943" s="835">
        <f t="shared" si="484"/>
        <v>31</v>
      </c>
    </row>
    <row r="12944" spans="2:8">
      <c r="B12944" s="834" t="str">
        <f t="shared" si="483"/>
        <v>|||</v>
      </c>
      <c r="H12944" s="835">
        <f t="shared" si="484"/>
        <v>31</v>
      </c>
    </row>
    <row r="12945" spans="2:8">
      <c r="B12945" s="834" t="str">
        <f t="shared" ref="B12945:B13008" si="485">C12945&amp;"|"&amp;D12945&amp;"|"&amp;E12945&amp;"|"&amp;F12945</f>
        <v>|||</v>
      </c>
      <c r="H12945" s="835">
        <f t="shared" ref="H12945:H13008" si="486">EOMONTH(L12945,0)</f>
        <v>31</v>
      </c>
    </row>
    <row r="12946" spans="2:8">
      <c r="B12946" s="834" t="str">
        <f t="shared" si="485"/>
        <v>|||</v>
      </c>
      <c r="H12946" s="835">
        <f t="shared" si="486"/>
        <v>31</v>
      </c>
    </row>
    <row r="12947" spans="2:8">
      <c r="B12947" s="834" t="str">
        <f t="shared" si="485"/>
        <v>|||</v>
      </c>
      <c r="H12947" s="835">
        <f t="shared" si="486"/>
        <v>31</v>
      </c>
    </row>
    <row r="12948" spans="2:8">
      <c r="B12948" s="834" t="str">
        <f t="shared" si="485"/>
        <v>|||</v>
      </c>
      <c r="H12948" s="835">
        <f t="shared" si="486"/>
        <v>31</v>
      </c>
    </row>
    <row r="12949" spans="2:8">
      <c r="B12949" s="834" t="str">
        <f t="shared" si="485"/>
        <v>|||</v>
      </c>
      <c r="H12949" s="835">
        <f t="shared" si="486"/>
        <v>31</v>
      </c>
    </row>
    <row r="12950" spans="2:8">
      <c r="B12950" s="834" t="str">
        <f t="shared" si="485"/>
        <v>|||</v>
      </c>
      <c r="H12950" s="835">
        <f t="shared" si="486"/>
        <v>31</v>
      </c>
    </row>
    <row r="12951" spans="2:8">
      <c r="B12951" s="834" t="str">
        <f t="shared" si="485"/>
        <v>|||</v>
      </c>
      <c r="H12951" s="835">
        <f t="shared" si="486"/>
        <v>31</v>
      </c>
    </row>
    <row r="12952" spans="2:8">
      <c r="B12952" s="834" t="str">
        <f t="shared" si="485"/>
        <v>|||</v>
      </c>
      <c r="H12952" s="835">
        <f t="shared" si="486"/>
        <v>31</v>
      </c>
    </row>
    <row r="12953" spans="2:8">
      <c r="B12953" s="834" t="str">
        <f t="shared" si="485"/>
        <v>|||</v>
      </c>
      <c r="H12953" s="835">
        <f t="shared" si="486"/>
        <v>31</v>
      </c>
    </row>
    <row r="12954" spans="2:8">
      <c r="B12954" s="834" t="str">
        <f t="shared" si="485"/>
        <v>|||</v>
      </c>
      <c r="H12954" s="835">
        <f t="shared" si="486"/>
        <v>31</v>
      </c>
    </row>
    <row r="12955" spans="2:8">
      <c r="B12955" s="834" t="str">
        <f t="shared" si="485"/>
        <v>|||</v>
      </c>
      <c r="H12955" s="835">
        <f t="shared" si="486"/>
        <v>31</v>
      </c>
    </row>
    <row r="12956" spans="2:8">
      <c r="B12956" s="834" t="str">
        <f t="shared" si="485"/>
        <v>|||</v>
      </c>
      <c r="H12956" s="835">
        <f t="shared" si="486"/>
        <v>31</v>
      </c>
    </row>
    <row r="12957" spans="2:8">
      <c r="B12957" s="834" t="str">
        <f t="shared" si="485"/>
        <v>|||</v>
      </c>
      <c r="H12957" s="835">
        <f t="shared" si="486"/>
        <v>31</v>
      </c>
    </row>
    <row r="12958" spans="2:8">
      <c r="B12958" s="834" t="str">
        <f t="shared" si="485"/>
        <v>|||</v>
      </c>
      <c r="H12958" s="835">
        <f t="shared" si="486"/>
        <v>31</v>
      </c>
    </row>
    <row r="12959" spans="2:8">
      <c r="B12959" s="834" t="str">
        <f t="shared" si="485"/>
        <v>|||</v>
      </c>
      <c r="H12959" s="835">
        <f t="shared" si="486"/>
        <v>31</v>
      </c>
    </row>
    <row r="12960" spans="2:8">
      <c r="B12960" s="834" t="str">
        <f t="shared" si="485"/>
        <v>|||</v>
      </c>
      <c r="H12960" s="835">
        <f t="shared" si="486"/>
        <v>31</v>
      </c>
    </row>
    <row r="12961" spans="2:8">
      <c r="B12961" s="834" t="str">
        <f t="shared" si="485"/>
        <v>|||</v>
      </c>
      <c r="H12961" s="835">
        <f t="shared" si="486"/>
        <v>31</v>
      </c>
    </row>
    <row r="12962" spans="2:8">
      <c r="B12962" s="834" t="str">
        <f t="shared" si="485"/>
        <v>|||</v>
      </c>
      <c r="H12962" s="835">
        <f t="shared" si="486"/>
        <v>31</v>
      </c>
    </row>
    <row r="12963" spans="2:8">
      <c r="B12963" s="834" t="str">
        <f t="shared" si="485"/>
        <v>|||</v>
      </c>
      <c r="H12963" s="835">
        <f t="shared" si="486"/>
        <v>31</v>
      </c>
    </row>
    <row r="12964" spans="2:8">
      <c r="B12964" s="834" t="str">
        <f t="shared" si="485"/>
        <v>|||</v>
      </c>
      <c r="H12964" s="835">
        <f t="shared" si="486"/>
        <v>31</v>
      </c>
    </row>
    <row r="12965" spans="2:8">
      <c r="B12965" s="834" t="str">
        <f t="shared" si="485"/>
        <v>|||</v>
      </c>
      <c r="H12965" s="835">
        <f t="shared" si="486"/>
        <v>31</v>
      </c>
    </row>
    <row r="12966" spans="2:8">
      <c r="B12966" s="834" t="str">
        <f t="shared" si="485"/>
        <v>|||</v>
      </c>
      <c r="H12966" s="835">
        <f t="shared" si="486"/>
        <v>31</v>
      </c>
    </row>
    <row r="12967" spans="2:8">
      <c r="B12967" s="834" t="str">
        <f t="shared" si="485"/>
        <v>|||</v>
      </c>
      <c r="H12967" s="835">
        <f t="shared" si="486"/>
        <v>31</v>
      </c>
    </row>
    <row r="12968" spans="2:8">
      <c r="B12968" s="834" t="str">
        <f t="shared" si="485"/>
        <v>|||</v>
      </c>
      <c r="H12968" s="835">
        <f t="shared" si="486"/>
        <v>31</v>
      </c>
    </row>
    <row r="12969" spans="2:8">
      <c r="B12969" s="834" t="str">
        <f t="shared" si="485"/>
        <v>|||</v>
      </c>
      <c r="H12969" s="835">
        <f t="shared" si="486"/>
        <v>31</v>
      </c>
    </row>
    <row r="12970" spans="2:8">
      <c r="B12970" s="834" t="str">
        <f t="shared" si="485"/>
        <v>|||</v>
      </c>
      <c r="H12970" s="835">
        <f t="shared" si="486"/>
        <v>31</v>
      </c>
    </row>
    <row r="12971" spans="2:8">
      <c r="B12971" s="834" t="str">
        <f t="shared" si="485"/>
        <v>|||</v>
      </c>
      <c r="H12971" s="835">
        <f t="shared" si="486"/>
        <v>31</v>
      </c>
    </row>
    <row r="12972" spans="2:8">
      <c r="B12972" s="834" t="str">
        <f t="shared" si="485"/>
        <v>|||</v>
      </c>
      <c r="H12972" s="835">
        <f t="shared" si="486"/>
        <v>31</v>
      </c>
    </row>
    <row r="12973" spans="2:8">
      <c r="B12973" s="834" t="str">
        <f t="shared" si="485"/>
        <v>|||</v>
      </c>
      <c r="H12973" s="835">
        <f t="shared" si="486"/>
        <v>31</v>
      </c>
    </row>
    <row r="12974" spans="2:8">
      <c r="B12974" s="834" t="str">
        <f t="shared" si="485"/>
        <v>|||</v>
      </c>
      <c r="H12974" s="835">
        <f t="shared" si="486"/>
        <v>31</v>
      </c>
    </row>
    <row r="12975" spans="2:8">
      <c r="B12975" s="834" t="str">
        <f t="shared" si="485"/>
        <v>|||</v>
      </c>
      <c r="H12975" s="835">
        <f t="shared" si="486"/>
        <v>31</v>
      </c>
    </row>
    <row r="12976" spans="2:8">
      <c r="B12976" s="834" t="str">
        <f t="shared" si="485"/>
        <v>|||</v>
      </c>
      <c r="H12976" s="835">
        <f t="shared" si="486"/>
        <v>31</v>
      </c>
    </row>
    <row r="12977" spans="2:8">
      <c r="B12977" s="834" t="str">
        <f t="shared" si="485"/>
        <v>|||</v>
      </c>
      <c r="H12977" s="835">
        <f t="shared" si="486"/>
        <v>31</v>
      </c>
    </row>
    <row r="12978" spans="2:8">
      <c r="B12978" s="834" t="str">
        <f t="shared" si="485"/>
        <v>|||</v>
      </c>
      <c r="H12978" s="835">
        <f t="shared" si="486"/>
        <v>31</v>
      </c>
    </row>
    <row r="12979" spans="2:8">
      <c r="B12979" s="834" t="str">
        <f t="shared" si="485"/>
        <v>|||</v>
      </c>
      <c r="H12979" s="835">
        <f t="shared" si="486"/>
        <v>31</v>
      </c>
    </row>
    <row r="12980" spans="2:8">
      <c r="B12980" s="834" t="str">
        <f t="shared" si="485"/>
        <v>|||</v>
      </c>
      <c r="H12980" s="835">
        <f t="shared" si="486"/>
        <v>31</v>
      </c>
    </row>
    <row r="12981" spans="2:8">
      <c r="B12981" s="834" t="str">
        <f t="shared" si="485"/>
        <v>|||</v>
      </c>
      <c r="H12981" s="835">
        <f t="shared" si="486"/>
        <v>31</v>
      </c>
    </row>
    <row r="12982" spans="2:8">
      <c r="B12982" s="834" t="str">
        <f t="shared" si="485"/>
        <v>|||</v>
      </c>
      <c r="H12982" s="835">
        <f t="shared" si="486"/>
        <v>31</v>
      </c>
    </row>
    <row r="12983" spans="2:8">
      <c r="B12983" s="834" t="str">
        <f t="shared" si="485"/>
        <v>|||</v>
      </c>
      <c r="H12983" s="835">
        <f t="shared" si="486"/>
        <v>31</v>
      </c>
    </row>
    <row r="12984" spans="2:8">
      <c r="B12984" s="834" t="str">
        <f t="shared" si="485"/>
        <v>|||</v>
      </c>
      <c r="H12984" s="835">
        <f t="shared" si="486"/>
        <v>31</v>
      </c>
    </row>
    <row r="12985" spans="2:8">
      <c r="B12985" s="834" t="str">
        <f t="shared" si="485"/>
        <v>|||</v>
      </c>
      <c r="H12985" s="835">
        <f t="shared" si="486"/>
        <v>31</v>
      </c>
    </row>
    <row r="12986" spans="2:8">
      <c r="B12986" s="834" t="str">
        <f t="shared" si="485"/>
        <v>|||</v>
      </c>
      <c r="H12986" s="835">
        <f t="shared" si="486"/>
        <v>31</v>
      </c>
    </row>
    <row r="12987" spans="2:8">
      <c r="B12987" s="834" t="str">
        <f t="shared" si="485"/>
        <v>|||</v>
      </c>
      <c r="H12987" s="835">
        <f t="shared" si="486"/>
        <v>31</v>
      </c>
    </row>
    <row r="12988" spans="2:8">
      <c r="B12988" s="834" t="str">
        <f t="shared" si="485"/>
        <v>|||</v>
      </c>
      <c r="H12988" s="835">
        <f t="shared" si="486"/>
        <v>31</v>
      </c>
    </row>
    <row r="12989" spans="2:8">
      <c r="B12989" s="834" t="str">
        <f t="shared" si="485"/>
        <v>|||</v>
      </c>
      <c r="H12989" s="835">
        <f t="shared" si="486"/>
        <v>31</v>
      </c>
    </row>
    <row r="12990" spans="2:8">
      <c r="B12990" s="834" t="str">
        <f t="shared" si="485"/>
        <v>|||</v>
      </c>
      <c r="H12990" s="835">
        <f t="shared" si="486"/>
        <v>31</v>
      </c>
    </row>
    <row r="12991" spans="2:8">
      <c r="B12991" s="834" t="str">
        <f t="shared" si="485"/>
        <v>|||</v>
      </c>
      <c r="H12991" s="835">
        <f t="shared" si="486"/>
        <v>31</v>
      </c>
    </row>
    <row r="12992" spans="2:8">
      <c r="B12992" s="834" t="str">
        <f t="shared" si="485"/>
        <v>|||</v>
      </c>
      <c r="H12992" s="835">
        <f t="shared" si="486"/>
        <v>31</v>
      </c>
    </row>
    <row r="12993" spans="2:8">
      <c r="B12993" s="834" t="str">
        <f t="shared" si="485"/>
        <v>|||</v>
      </c>
      <c r="H12993" s="835">
        <f t="shared" si="486"/>
        <v>31</v>
      </c>
    </row>
    <row r="12994" spans="2:8">
      <c r="B12994" s="834" t="str">
        <f t="shared" si="485"/>
        <v>|||</v>
      </c>
      <c r="H12994" s="835">
        <f t="shared" si="486"/>
        <v>31</v>
      </c>
    </row>
    <row r="12995" spans="2:8">
      <c r="B12995" s="834" t="str">
        <f t="shared" si="485"/>
        <v>|||</v>
      </c>
      <c r="H12995" s="835">
        <f t="shared" si="486"/>
        <v>31</v>
      </c>
    </row>
    <row r="12996" spans="2:8">
      <c r="B12996" s="834" t="str">
        <f t="shared" si="485"/>
        <v>|||</v>
      </c>
      <c r="H12996" s="835">
        <f t="shared" si="486"/>
        <v>31</v>
      </c>
    </row>
    <row r="12997" spans="2:8">
      <c r="B12997" s="834" t="str">
        <f t="shared" si="485"/>
        <v>|||</v>
      </c>
      <c r="H12997" s="835">
        <f t="shared" si="486"/>
        <v>31</v>
      </c>
    </row>
    <row r="12998" spans="2:8">
      <c r="B12998" s="834" t="str">
        <f t="shared" si="485"/>
        <v>|||</v>
      </c>
      <c r="H12998" s="835">
        <f t="shared" si="486"/>
        <v>31</v>
      </c>
    </row>
    <row r="12999" spans="2:8">
      <c r="B12999" s="834" t="str">
        <f t="shared" si="485"/>
        <v>|||</v>
      </c>
      <c r="H12999" s="835">
        <f t="shared" si="486"/>
        <v>31</v>
      </c>
    </row>
    <row r="13000" spans="2:8">
      <c r="B13000" s="834" t="str">
        <f t="shared" si="485"/>
        <v>|||</v>
      </c>
      <c r="H13000" s="835">
        <f t="shared" si="486"/>
        <v>31</v>
      </c>
    </row>
    <row r="13001" spans="2:8">
      <c r="B13001" s="834" t="str">
        <f t="shared" si="485"/>
        <v>|||</v>
      </c>
      <c r="H13001" s="835">
        <f t="shared" si="486"/>
        <v>31</v>
      </c>
    </row>
    <row r="13002" spans="2:8">
      <c r="B13002" s="834" t="str">
        <f t="shared" si="485"/>
        <v>|||</v>
      </c>
      <c r="H13002" s="835">
        <f t="shared" si="486"/>
        <v>31</v>
      </c>
    </row>
    <row r="13003" spans="2:8">
      <c r="B13003" s="834" t="str">
        <f t="shared" si="485"/>
        <v>|||</v>
      </c>
      <c r="H13003" s="835">
        <f t="shared" si="486"/>
        <v>31</v>
      </c>
    </row>
    <row r="13004" spans="2:8">
      <c r="B13004" s="834" t="str">
        <f t="shared" si="485"/>
        <v>|||</v>
      </c>
      <c r="H13004" s="835">
        <f t="shared" si="486"/>
        <v>31</v>
      </c>
    </row>
    <row r="13005" spans="2:8">
      <c r="B13005" s="834" t="str">
        <f t="shared" si="485"/>
        <v>|||</v>
      </c>
      <c r="H13005" s="835">
        <f t="shared" si="486"/>
        <v>31</v>
      </c>
    </row>
    <row r="13006" spans="2:8">
      <c r="B13006" s="834" t="str">
        <f t="shared" si="485"/>
        <v>|||</v>
      </c>
      <c r="H13006" s="835">
        <f t="shared" si="486"/>
        <v>31</v>
      </c>
    </row>
    <row r="13007" spans="2:8">
      <c r="B13007" s="834" t="str">
        <f t="shared" si="485"/>
        <v>|||</v>
      </c>
      <c r="H13007" s="835">
        <f t="shared" si="486"/>
        <v>31</v>
      </c>
    </row>
    <row r="13008" spans="2:8">
      <c r="B13008" s="834" t="str">
        <f t="shared" si="485"/>
        <v>|||</v>
      </c>
      <c r="H13008" s="835">
        <f t="shared" si="486"/>
        <v>31</v>
      </c>
    </row>
    <row r="13009" spans="2:8">
      <c r="B13009" s="834" t="str">
        <f t="shared" ref="B13009:B13072" si="487">C13009&amp;"|"&amp;D13009&amp;"|"&amp;E13009&amp;"|"&amp;F13009</f>
        <v>|||</v>
      </c>
      <c r="H13009" s="835">
        <f t="shared" ref="H13009:H13072" si="488">EOMONTH(L13009,0)</f>
        <v>31</v>
      </c>
    </row>
    <row r="13010" spans="2:8">
      <c r="B13010" s="834" t="str">
        <f t="shared" si="487"/>
        <v>|||</v>
      </c>
      <c r="H13010" s="835">
        <f t="shared" si="488"/>
        <v>31</v>
      </c>
    </row>
    <row r="13011" spans="2:8">
      <c r="B13011" s="834" t="str">
        <f t="shared" si="487"/>
        <v>|||</v>
      </c>
      <c r="H13011" s="835">
        <f t="shared" si="488"/>
        <v>31</v>
      </c>
    </row>
    <row r="13012" spans="2:8">
      <c r="B13012" s="834" t="str">
        <f t="shared" si="487"/>
        <v>|||</v>
      </c>
      <c r="H13012" s="835">
        <f t="shared" si="488"/>
        <v>31</v>
      </c>
    </row>
    <row r="13013" spans="2:8">
      <c r="B13013" s="834" t="str">
        <f t="shared" si="487"/>
        <v>|||</v>
      </c>
      <c r="H13013" s="835">
        <f t="shared" si="488"/>
        <v>31</v>
      </c>
    </row>
    <row r="13014" spans="2:8">
      <c r="B13014" s="834" t="str">
        <f t="shared" si="487"/>
        <v>|||</v>
      </c>
      <c r="H13014" s="835">
        <f t="shared" si="488"/>
        <v>31</v>
      </c>
    </row>
    <row r="13015" spans="2:8">
      <c r="B13015" s="834" t="str">
        <f t="shared" si="487"/>
        <v>|||</v>
      </c>
      <c r="H13015" s="835">
        <f t="shared" si="488"/>
        <v>31</v>
      </c>
    </row>
    <row r="13016" spans="2:8">
      <c r="B13016" s="834" t="str">
        <f t="shared" si="487"/>
        <v>|||</v>
      </c>
      <c r="H13016" s="835">
        <f t="shared" si="488"/>
        <v>31</v>
      </c>
    </row>
    <row r="13017" spans="2:8">
      <c r="B13017" s="834" t="str">
        <f t="shared" si="487"/>
        <v>|||</v>
      </c>
      <c r="H13017" s="835">
        <f t="shared" si="488"/>
        <v>31</v>
      </c>
    </row>
    <row r="13018" spans="2:8">
      <c r="B13018" s="834" t="str">
        <f t="shared" si="487"/>
        <v>|||</v>
      </c>
      <c r="H13018" s="835">
        <f t="shared" si="488"/>
        <v>31</v>
      </c>
    </row>
    <row r="13019" spans="2:8">
      <c r="B13019" s="834" t="str">
        <f t="shared" si="487"/>
        <v>|||</v>
      </c>
      <c r="H13019" s="835">
        <f t="shared" si="488"/>
        <v>31</v>
      </c>
    </row>
    <row r="13020" spans="2:8">
      <c r="B13020" s="834" t="str">
        <f t="shared" si="487"/>
        <v>|||</v>
      </c>
      <c r="H13020" s="835">
        <f t="shared" si="488"/>
        <v>31</v>
      </c>
    </row>
    <row r="13021" spans="2:8">
      <c r="B13021" s="834" t="str">
        <f t="shared" si="487"/>
        <v>|||</v>
      </c>
      <c r="H13021" s="835">
        <f t="shared" si="488"/>
        <v>31</v>
      </c>
    </row>
    <row r="13022" spans="2:8">
      <c r="B13022" s="834" t="str">
        <f t="shared" si="487"/>
        <v>|||</v>
      </c>
      <c r="H13022" s="835">
        <f t="shared" si="488"/>
        <v>31</v>
      </c>
    </row>
    <row r="13023" spans="2:8">
      <c r="B13023" s="834" t="str">
        <f t="shared" si="487"/>
        <v>|||</v>
      </c>
      <c r="H13023" s="835">
        <f t="shared" si="488"/>
        <v>31</v>
      </c>
    </row>
    <row r="13024" spans="2:8">
      <c r="B13024" s="834" t="str">
        <f t="shared" si="487"/>
        <v>|||</v>
      </c>
      <c r="H13024" s="835">
        <f t="shared" si="488"/>
        <v>31</v>
      </c>
    </row>
    <row r="13025" spans="2:8">
      <c r="B13025" s="834" t="str">
        <f t="shared" si="487"/>
        <v>|||</v>
      </c>
      <c r="H13025" s="835">
        <f t="shared" si="488"/>
        <v>31</v>
      </c>
    </row>
    <row r="13026" spans="2:8">
      <c r="B13026" s="834" t="str">
        <f t="shared" si="487"/>
        <v>|||</v>
      </c>
      <c r="H13026" s="835">
        <f t="shared" si="488"/>
        <v>31</v>
      </c>
    </row>
    <row r="13027" spans="2:8">
      <c r="B13027" s="834" t="str">
        <f t="shared" si="487"/>
        <v>|||</v>
      </c>
      <c r="H13027" s="835">
        <f t="shared" si="488"/>
        <v>31</v>
      </c>
    </row>
    <row r="13028" spans="2:8">
      <c r="B13028" s="834" t="str">
        <f t="shared" si="487"/>
        <v>|||</v>
      </c>
      <c r="H13028" s="835">
        <f t="shared" si="488"/>
        <v>31</v>
      </c>
    </row>
    <row r="13029" spans="2:8">
      <c r="B13029" s="834" t="str">
        <f t="shared" si="487"/>
        <v>|||</v>
      </c>
      <c r="H13029" s="835">
        <f t="shared" si="488"/>
        <v>31</v>
      </c>
    </row>
    <row r="13030" spans="2:8">
      <c r="B13030" s="834" t="str">
        <f t="shared" si="487"/>
        <v>|||</v>
      </c>
      <c r="H13030" s="835">
        <f t="shared" si="488"/>
        <v>31</v>
      </c>
    </row>
    <row r="13031" spans="2:8">
      <c r="B13031" s="834" t="str">
        <f t="shared" si="487"/>
        <v>|||</v>
      </c>
      <c r="H13031" s="835">
        <f t="shared" si="488"/>
        <v>31</v>
      </c>
    </row>
    <row r="13032" spans="2:8">
      <c r="B13032" s="834" t="str">
        <f t="shared" si="487"/>
        <v>|||</v>
      </c>
      <c r="H13032" s="835">
        <f t="shared" si="488"/>
        <v>31</v>
      </c>
    </row>
    <row r="13033" spans="2:8">
      <c r="B13033" s="834" t="str">
        <f t="shared" si="487"/>
        <v>|||</v>
      </c>
      <c r="H13033" s="835">
        <f t="shared" si="488"/>
        <v>31</v>
      </c>
    </row>
    <row r="13034" spans="2:8">
      <c r="B13034" s="834" t="str">
        <f t="shared" si="487"/>
        <v>|||</v>
      </c>
      <c r="H13034" s="835">
        <f t="shared" si="488"/>
        <v>31</v>
      </c>
    </row>
    <row r="13035" spans="2:8">
      <c r="B13035" s="834" t="str">
        <f t="shared" si="487"/>
        <v>|||</v>
      </c>
      <c r="H13035" s="835">
        <f t="shared" si="488"/>
        <v>31</v>
      </c>
    </row>
    <row r="13036" spans="2:8">
      <c r="B13036" s="834" t="str">
        <f t="shared" si="487"/>
        <v>|||</v>
      </c>
      <c r="H13036" s="835">
        <f t="shared" si="488"/>
        <v>31</v>
      </c>
    </row>
    <row r="13037" spans="2:8">
      <c r="B13037" s="834" t="str">
        <f t="shared" si="487"/>
        <v>|||</v>
      </c>
      <c r="H13037" s="835">
        <f t="shared" si="488"/>
        <v>31</v>
      </c>
    </row>
    <row r="13038" spans="2:8">
      <c r="B13038" s="834" t="str">
        <f t="shared" si="487"/>
        <v>|||</v>
      </c>
      <c r="H13038" s="835">
        <f t="shared" si="488"/>
        <v>31</v>
      </c>
    </row>
    <row r="13039" spans="2:8">
      <c r="B13039" s="834" t="str">
        <f t="shared" si="487"/>
        <v>|||</v>
      </c>
      <c r="H13039" s="835">
        <f t="shared" si="488"/>
        <v>31</v>
      </c>
    </row>
    <row r="13040" spans="2:8">
      <c r="B13040" s="834" t="str">
        <f t="shared" si="487"/>
        <v>|||</v>
      </c>
      <c r="H13040" s="835">
        <f t="shared" si="488"/>
        <v>31</v>
      </c>
    </row>
    <row r="13041" spans="2:8">
      <c r="B13041" s="834" t="str">
        <f t="shared" si="487"/>
        <v>|||</v>
      </c>
      <c r="H13041" s="835">
        <f t="shared" si="488"/>
        <v>31</v>
      </c>
    </row>
    <row r="13042" spans="2:8">
      <c r="B13042" s="834" t="str">
        <f t="shared" si="487"/>
        <v>|||</v>
      </c>
      <c r="H13042" s="835">
        <f t="shared" si="488"/>
        <v>31</v>
      </c>
    </row>
    <row r="13043" spans="2:8">
      <c r="B13043" s="834" t="str">
        <f t="shared" si="487"/>
        <v>|||</v>
      </c>
      <c r="H13043" s="835">
        <f t="shared" si="488"/>
        <v>31</v>
      </c>
    </row>
    <row r="13044" spans="2:8">
      <c r="B13044" s="834" t="str">
        <f t="shared" si="487"/>
        <v>|||</v>
      </c>
      <c r="H13044" s="835">
        <f t="shared" si="488"/>
        <v>31</v>
      </c>
    </row>
    <row r="13045" spans="2:8">
      <c r="B13045" s="834" t="str">
        <f t="shared" si="487"/>
        <v>|||</v>
      </c>
      <c r="H13045" s="835">
        <f t="shared" si="488"/>
        <v>31</v>
      </c>
    </row>
    <row r="13046" spans="2:8">
      <c r="B13046" s="834" t="str">
        <f t="shared" si="487"/>
        <v>|||</v>
      </c>
      <c r="H13046" s="835">
        <f t="shared" si="488"/>
        <v>31</v>
      </c>
    </row>
    <row r="13047" spans="2:8">
      <c r="B13047" s="834" t="str">
        <f t="shared" si="487"/>
        <v>|||</v>
      </c>
      <c r="H13047" s="835">
        <f t="shared" si="488"/>
        <v>31</v>
      </c>
    </row>
    <row r="13048" spans="2:8">
      <c r="B13048" s="834" t="str">
        <f t="shared" si="487"/>
        <v>|||</v>
      </c>
      <c r="H13048" s="835">
        <f t="shared" si="488"/>
        <v>31</v>
      </c>
    </row>
    <row r="13049" spans="2:8">
      <c r="B13049" s="834" t="str">
        <f t="shared" si="487"/>
        <v>|||</v>
      </c>
      <c r="H13049" s="835">
        <f t="shared" si="488"/>
        <v>31</v>
      </c>
    </row>
    <row r="13050" spans="2:8">
      <c r="B13050" s="834" t="str">
        <f t="shared" si="487"/>
        <v>|||</v>
      </c>
      <c r="H13050" s="835">
        <f t="shared" si="488"/>
        <v>31</v>
      </c>
    </row>
    <row r="13051" spans="2:8">
      <c r="B13051" s="834" t="str">
        <f t="shared" si="487"/>
        <v>|||</v>
      </c>
      <c r="H13051" s="835">
        <f t="shared" si="488"/>
        <v>31</v>
      </c>
    </row>
    <row r="13052" spans="2:8">
      <c r="B13052" s="834" t="str">
        <f t="shared" si="487"/>
        <v>|||</v>
      </c>
      <c r="H13052" s="835">
        <f t="shared" si="488"/>
        <v>31</v>
      </c>
    </row>
    <row r="13053" spans="2:8">
      <c r="B13053" s="834" t="str">
        <f t="shared" si="487"/>
        <v>|||</v>
      </c>
      <c r="H13053" s="835">
        <f t="shared" si="488"/>
        <v>31</v>
      </c>
    </row>
    <row r="13054" spans="2:8">
      <c r="B13054" s="834" t="str">
        <f t="shared" si="487"/>
        <v>|||</v>
      </c>
      <c r="H13054" s="835">
        <f t="shared" si="488"/>
        <v>31</v>
      </c>
    </row>
    <row r="13055" spans="2:8">
      <c r="B13055" s="834" t="str">
        <f t="shared" si="487"/>
        <v>|||</v>
      </c>
      <c r="H13055" s="835">
        <f t="shared" si="488"/>
        <v>31</v>
      </c>
    </row>
    <row r="13056" spans="2:8">
      <c r="B13056" s="834" t="str">
        <f t="shared" si="487"/>
        <v>|||</v>
      </c>
      <c r="H13056" s="835">
        <f t="shared" si="488"/>
        <v>31</v>
      </c>
    </row>
    <row r="13057" spans="2:8">
      <c r="B13057" s="834" t="str">
        <f t="shared" si="487"/>
        <v>|||</v>
      </c>
      <c r="H13057" s="835">
        <f t="shared" si="488"/>
        <v>31</v>
      </c>
    </row>
    <row r="13058" spans="2:8">
      <c r="B13058" s="834" t="str">
        <f t="shared" si="487"/>
        <v>|||</v>
      </c>
      <c r="H13058" s="835">
        <f t="shared" si="488"/>
        <v>31</v>
      </c>
    </row>
    <row r="13059" spans="2:8">
      <c r="B13059" s="834" t="str">
        <f t="shared" si="487"/>
        <v>|||</v>
      </c>
      <c r="H13059" s="835">
        <f t="shared" si="488"/>
        <v>31</v>
      </c>
    </row>
    <row r="13060" spans="2:8">
      <c r="B13060" s="834" t="str">
        <f t="shared" si="487"/>
        <v>|||</v>
      </c>
      <c r="H13060" s="835">
        <f t="shared" si="488"/>
        <v>31</v>
      </c>
    </row>
    <row r="13061" spans="2:8">
      <c r="B13061" s="834" t="str">
        <f t="shared" si="487"/>
        <v>|||</v>
      </c>
      <c r="H13061" s="835">
        <f t="shared" si="488"/>
        <v>31</v>
      </c>
    </row>
    <row r="13062" spans="2:8">
      <c r="B13062" s="834" t="str">
        <f t="shared" si="487"/>
        <v>|||</v>
      </c>
      <c r="H13062" s="835">
        <f t="shared" si="488"/>
        <v>31</v>
      </c>
    </row>
    <row r="13063" spans="2:8">
      <c r="B13063" s="834" t="str">
        <f t="shared" si="487"/>
        <v>|||</v>
      </c>
      <c r="H13063" s="835">
        <f t="shared" si="488"/>
        <v>31</v>
      </c>
    </row>
    <row r="13064" spans="2:8">
      <c r="B13064" s="834" t="str">
        <f t="shared" si="487"/>
        <v>|||</v>
      </c>
      <c r="H13064" s="835">
        <f t="shared" si="488"/>
        <v>31</v>
      </c>
    </row>
    <row r="13065" spans="2:8">
      <c r="B13065" s="834" t="str">
        <f t="shared" si="487"/>
        <v>|||</v>
      </c>
      <c r="H13065" s="835">
        <f t="shared" si="488"/>
        <v>31</v>
      </c>
    </row>
    <row r="13066" spans="2:8">
      <c r="B13066" s="834" t="str">
        <f t="shared" si="487"/>
        <v>|||</v>
      </c>
      <c r="H13066" s="835">
        <f t="shared" si="488"/>
        <v>31</v>
      </c>
    </row>
    <row r="13067" spans="2:8">
      <c r="B13067" s="834" t="str">
        <f t="shared" si="487"/>
        <v>|||</v>
      </c>
      <c r="H13067" s="835">
        <f t="shared" si="488"/>
        <v>31</v>
      </c>
    </row>
    <row r="13068" spans="2:8">
      <c r="B13068" s="834" t="str">
        <f t="shared" si="487"/>
        <v>|||</v>
      </c>
      <c r="H13068" s="835">
        <f t="shared" si="488"/>
        <v>31</v>
      </c>
    </row>
    <row r="13069" spans="2:8">
      <c r="B13069" s="834" t="str">
        <f t="shared" si="487"/>
        <v>|||</v>
      </c>
      <c r="H13069" s="835">
        <f t="shared" si="488"/>
        <v>31</v>
      </c>
    </row>
    <row r="13070" spans="2:8">
      <c r="B13070" s="834" t="str">
        <f t="shared" si="487"/>
        <v>|||</v>
      </c>
      <c r="H13070" s="835">
        <f t="shared" si="488"/>
        <v>31</v>
      </c>
    </row>
    <row r="13071" spans="2:8">
      <c r="B13071" s="834" t="str">
        <f t="shared" si="487"/>
        <v>|||</v>
      </c>
      <c r="H13071" s="835">
        <f t="shared" si="488"/>
        <v>31</v>
      </c>
    </row>
    <row r="13072" spans="2:8">
      <c r="B13072" s="834" t="str">
        <f t="shared" si="487"/>
        <v>|||</v>
      </c>
      <c r="H13072" s="835">
        <f t="shared" si="488"/>
        <v>31</v>
      </c>
    </row>
    <row r="13073" spans="2:8">
      <c r="B13073" s="834" t="str">
        <f t="shared" ref="B13073:B13136" si="489">C13073&amp;"|"&amp;D13073&amp;"|"&amp;E13073&amp;"|"&amp;F13073</f>
        <v>|||</v>
      </c>
      <c r="H13073" s="835">
        <f t="shared" ref="H13073:H13136" si="490">EOMONTH(L13073,0)</f>
        <v>31</v>
      </c>
    </row>
    <row r="13074" spans="2:8">
      <c r="B13074" s="834" t="str">
        <f t="shared" si="489"/>
        <v>|||</v>
      </c>
      <c r="H13074" s="835">
        <f t="shared" si="490"/>
        <v>31</v>
      </c>
    </row>
    <row r="13075" spans="2:8">
      <c r="B13075" s="834" t="str">
        <f t="shared" si="489"/>
        <v>|||</v>
      </c>
      <c r="H13075" s="835">
        <f t="shared" si="490"/>
        <v>31</v>
      </c>
    </row>
    <row r="13076" spans="2:8">
      <c r="B13076" s="834" t="str">
        <f t="shared" si="489"/>
        <v>|||</v>
      </c>
      <c r="H13076" s="835">
        <f t="shared" si="490"/>
        <v>31</v>
      </c>
    </row>
    <row r="13077" spans="2:8">
      <c r="B13077" s="834" t="str">
        <f t="shared" si="489"/>
        <v>|||</v>
      </c>
      <c r="H13077" s="835">
        <f t="shared" si="490"/>
        <v>31</v>
      </c>
    </row>
    <row r="13078" spans="2:8">
      <c r="B13078" s="834" t="str">
        <f t="shared" si="489"/>
        <v>|||</v>
      </c>
      <c r="H13078" s="835">
        <f t="shared" si="490"/>
        <v>31</v>
      </c>
    </row>
    <row r="13079" spans="2:8">
      <c r="B13079" s="834" t="str">
        <f t="shared" si="489"/>
        <v>|||</v>
      </c>
      <c r="H13079" s="835">
        <f t="shared" si="490"/>
        <v>31</v>
      </c>
    </row>
    <row r="13080" spans="2:8">
      <c r="B13080" s="834" t="str">
        <f t="shared" si="489"/>
        <v>|||</v>
      </c>
      <c r="H13080" s="835">
        <f t="shared" si="490"/>
        <v>31</v>
      </c>
    </row>
    <row r="13081" spans="2:8">
      <c r="B13081" s="834" t="str">
        <f t="shared" si="489"/>
        <v>|||</v>
      </c>
      <c r="H13081" s="835">
        <f t="shared" si="490"/>
        <v>31</v>
      </c>
    </row>
    <row r="13082" spans="2:8">
      <c r="B13082" s="834" t="str">
        <f t="shared" si="489"/>
        <v>|||</v>
      </c>
      <c r="H13082" s="835">
        <f t="shared" si="490"/>
        <v>31</v>
      </c>
    </row>
    <row r="13083" spans="2:8">
      <c r="B13083" s="834" t="str">
        <f t="shared" si="489"/>
        <v>|||</v>
      </c>
      <c r="H13083" s="835">
        <f t="shared" si="490"/>
        <v>31</v>
      </c>
    </row>
    <row r="13084" spans="2:8">
      <c r="B13084" s="834" t="str">
        <f t="shared" si="489"/>
        <v>|||</v>
      </c>
      <c r="H13084" s="835">
        <f t="shared" si="490"/>
        <v>31</v>
      </c>
    </row>
    <row r="13085" spans="2:8">
      <c r="B13085" s="834" t="str">
        <f t="shared" si="489"/>
        <v>|||</v>
      </c>
      <c r="H13085" s="835">
        <f t="shared" si="490"/>
        <v>31</v>
      </c>
    </row>
    <row r="13086" spans="2:8">
      <c r="B13086" s="834" t="str">
        <f t="shared" si="489"/>
        <v>|||</v>
      </c>
      <c r="H13086" s="835">
        <f t="shared" si="490"/>
        <v>31</v>
      </c>
    </row>
    <row r="13087" spans="2:8">
      <c r="B13087" s="834" t="str">
        <f t="shared" si="489"/>
        <v>|||</v>
      </c>
      <c r="H13087" s="835">
        <f t="shared" si="490"/>
        <v>31</v>
      </c>
    </row>
    <row r="13088" spans="2:8">
      <c r="B13088" s="834" t="str">
        <f t="shared" si="489"/>
        <v>|||</v>
      </c>
      <c r="H13088" s="835">
        <f t="shared" si="490"/>
        <v>31</v>
      </c>
    </row>
    <row r="13089" spans="2:8">
      <c r="B13089" s="834" t="str">
        <f t="shared" si="489"/>
        <v>|||</v>
      </c>
      <c r="H13089" s="835">
        <f t="shared" si="490"/>
        <v>31</v>
      </c>
    </row>
    <row r="13090" spans="2:8">
      <c r="B13090" s="834" t="str">
        <f t="shared" si="489"/>
        <v>|||</v>
      </c>
      <c r="H13090" s="835">
        <f t="shared" si="490"/>
        <v>31</v>
      </c>
    </row>
    <row r="13091" spans="2:8">
      <c r="B13091" s="834" t="str">
        <f t="shared" si="489"/>
        <v>|||</v>
      </c>
      <c r="H13091" s="835">
        <f t="shared" si="490"/>
        <v>31</v>
      </c>
    </row>
    <row r="13092" spans="2:8">
      <c r="B13092" s="834" t="str">
        <f t="shared" si="489"/>
        <v>|||</v>
      </c>
      <c r="H13092" s="835">
        <f t="shared" si="490"/>
        <v>31</v>
      </c>
    </row>
    <row r="13093" spans="2:8">
      <c r="B13093" s="834" t="str">
        <f t="shared" si="489"/>
        <v>|||</v>
      </c>
      <c r="H13093" s="835">
        <f t="shared" si="490"/>
        <v>31</v>
      </c>
    </row>
    <row r="13094" spans="2:8">
      <c r="B13094" s="834" t="str">
        <f t="shared" si="489"/>
        <v>|||</v>
      </c>
      <c r="H13094" s="835">
        <f t="shared" si="490"/>
        <v>31</v>
      </c>
    </row>
    <row r="13095" spans="2:8">
      <c r="B13095" s="834" t="str">
        <f t="shared" si="489"/>
        <v>|||</v>
      </c>
      <c r="H13095" s="835">
        <f t="shared" si="490"/>
        <v>31</v>
      </c>
    </row>
    <row r="13096" spans="2:8">
      <c r="B13096" s="834" t="str">
        <f t="shared" si="489"/>
        <v>|||</v>
      </c>
      <c r="H13096" s="835">
        <f t="shared" si="490"/>
        <v>31</v>
      </c>
    </row>
    <row r="13097" spans="2:8">
      <c r="B13097" s="834" t="str">
        <f t="shared" si="489"/>
        <v>|||</v>
      </c>
      <c r="H13097" s="835">
        <f t="shared" si="490"/>
        <v>31</v>
      </c>
    </row>
    <row r="13098" spans="2:8">
      <c r="B13098" s="834" t="str">
        <f t="shared" si="489"/>
        <v>|||</v>
      </c>
      <c r="H13098" s="835">
        <f t="shared" si="490"/>
        <v>31</v>
      </c>
    </row>
    <row r="13099" spans="2:8">
      <c r="B13099" s="834" t="str">
        <f t="shared" si="489"/>
        <v>|||</v>
      </c>
      <c r="H13099" s="835">
        <f t="shared" si="490"/>
        <v>31</v>
      </c>
    </row>
    <row r="13100" spans="2:8">
      <c r="B13100" s="834" t="str">
        <f t="shared" si="489"/>
        <v>|||</v>
      </c>
      <c r="H13100" s="835">
        <f t="shared" si="490"/>
        <v>31</v>
      </c>
    </row>
    <row r="13101" spans="2:8">
      <c r="B13101" s="834" t="str">
        <f t="shared" si="489"/>
        <v>|||</v>
      </c>
      <c r="H13101" s="835">
        <f t="shared" si="490"/>
        <v>31</v>
      </c>
    </row>
    <row r="13102" spans="2:8">
      <c r="B13102" s="834" t="str">
        <f t="shared" si="489"/>
        <v>|||</v>
      </c>
      <c r="H13102" s="835">
        <f t="shared" si="490"/>
        <v>31</v>
      </c>
    </row>
    <row r="13103" spans="2:8">
      <c r="B13103" s="834" t="str">
        <f t="shared" si="489"/>
        <v>|||</v>
      </c>
      <c r="H13103" s="835">
        <f t="shared" si="490"/>
        <v>31</v>
      </c>
    </row>
    <row r="13104" spans="2:8">
      <c r="B13104" s="834" t="str">
        <f t="shared" si="489"/>
        <v>|||</v>
      </c>
      <c r="H13104" s="835">
        <f t="shared" si="490"/>
        <v>31</v>
      </c>
    </row>
    <row r="13105" spans="2:8">
      <c r="B13105" s="834" t="str">
        <f t="shared" si="489"/>
        <v>|||</v>
      </c>
      <c r="H13105" s="835">
        <f t="shared" si="490"/>
        <v>31</v>
      </c>
    </row>
    <row r="13106" spans="2:8">
      <c r="B13106" s="834" t="str">
        <f t="shared" si="489"/>
        <v>|||</v>
      </c>
      <c r="H13106" s="835">
        <f t="shared" si="490"/>
        <v>31</v>
      </c>
    </row>
    <row r="13107" spans="2:8">
      <c r="B13107" s="834" t="str">
        <f t="shared" si="489"/>
        <v>|||</v>
      </c>
      <c r="H13107" s="835">
        <f t="shared" si="490"/>
        <v>31</v>
      </c>
    </row>
    <row r="13108" spans="2:8">
      <c r="B13108" s="834" t="str">
        <f t="shared" si="489"/>
        <v>|||</v>
      </c>
      <c r="H13108" s="835">
        <f t="shared" si="490"/>
        <v>31</v>
      </c>
    </row>
    <row r="13109" spans="2:8">
      <c r="B13109" s="834" t="str">
        <f t="shared" si="489"/>
        <v>|||</v>
      </c>
      <c r="H13109" s="835">
        <f t="shared" si="490"/>
        <v>31</v>
      </c>
    </row>
    <row r="13110" spans="2:8">
      <c r="B13110" s="834" t="str">
        <f t="shared" si="489"/>
        <v>|||</v>
      </c>
      <c r="H13110" s="835">
        <f t="shared" si="490"/>
        <v>31</v>
      </c>
    </row>
    <row r="13111" spans="2:8">
      <c r="B13111" s="834" t="str">
        <f t="shared" si="489"/>
        <v>|||</v>
      </c>
      <c r="H13111" s="835">
        <f t="shared" si="490"/>
        <v>31</v>
      </c>
    </row>
    <row r="13112" spans="2:8">
      <c r="B13112" s="834" t="str">
        <f t="shared" si="489"/>
        <v>|||</v>
      </c>
      <c r="H13112" s="835">
        <f t="shared" si="490"/>
        <v>31</v>
      </c>
    </row>
    <row r="13113" spans="2:8">
      <c r="B13113" s="834" t="str">
        <f t="shared" si="489"/>
        <v>|||</v>
      </c>
      <c r="H13113" s="835">
        <f t="shared" si="490"/>
        <v>31</v>
      </c>
    </row>
    <row r="13114" spans="2:8">
      <c r="B13114" s="834" t="str">
        <f t="shared" si="489"/>
        <v>|||</v>
      </c>
      <c r="H13114" s="835">
        <f t="shared" si="490"/>
        <v>31</v>
      </c>
    </row>
    <row r="13115" spans="2:8">
      <c r="B13115" s="834" t="str">
        <f t="shared" si="489"/>
        <v>|||</v>
      </c>
      <c r="H13115" s="835">
        <f t="shared" si="490"/>
        <v>31</v>
      </c>
    </row>
    <row r="13116" spans="2:8">
      <c r="B13116" s="834" t="str">
        <f t="shared" si="489"/>
        <v>|||</v>
      </c>
      <c r="H13116" s="835">
        <f t="shared" si="490"/>
        <v>31</v>
      </c>
    </row>
    <row r="13117" spans="2:8">
      <c r="B13117" s="834" t="str">
        <f t="shared" si="489"/>
        <v>|||</v>
      </c>
      <c r="H13117" s="835">
        <f t="shared" si="490"/>
        <v>31</v>
      </c>
    </row>
    <row r="13118" spans="2:8">
      <c r="B13118" s="834" t="str">
        <f t="shared" si="489"/>
        <v>|||</v>
      </c>
      <c r="H13118" s="835">
        <f t="shared" si="490"/>
        <v>31</v>
      </c>
    </row>
    <row r="13119" spans="2:8">
      <c r="B13119" s="834" t="str">
        <f t="shared" si="489"/>
        <v>|||</v>
      </c>
      <c r="H13119" s="835">
        <f t="shared" si="490"/>
        <v>31</v>
      </c>
    </row>
    <row r="13120" spans="2:8">
      <c r="B13120" s="834" t="str">
        <f t="shared" si="489"/>
        <v>|||</v>
      </c>
      <c r="H13120" s="835">
        <f t="shared" si="490"/>
        <v>31</v>
      </c>
    </row>
    <row r="13121" spans="2:8">
      <c r="B13121" s="834" t="str">
        <f t="shared" si="489"/>
        <v>|||</v>
      </c>
      <c r="H13121" s="835">
        <f t="shared" si="490"/>
        <v>31</v>
      </c>
    </row>
    <row r="13122" spans="2:8">
      <c r="B13122" s="834" t="str">
        <f t="shared" si="489"/>
        <v>|||</v>
      </c>
      <c r="H13122" s="835">
        <f t="shared" si="490"/>
        <v>31</v>
      </c>
    </row>
    <row r="13123" spans="2:8">
      <c r="B13123" s="834" t="str">
        <f t="shared" si="489"/>
        <v>|||</v>
      </c>
      <c r="H13123" s="835">
        <f t="shared" si="490"/>
        <v>31</v>
      </c>
    </row>
    <row r="13124" spans="2:8">
      <c r="B13124" s="834" t="str">
        <f t="shared" si="489"/>
        <v>|||</v>
      </c>
      <c r="H13124" s="835">
        <f t="shared" si="490"/>
        <v>31</v>
      </c>
    </row>
    <row r="13125" spans="2:8">
      <c r="B13125" s="834" t="str">
        <f t="shared" si="489"/>
        <v>|||</v>
      </c>
      <c r="H13125" s="835">
        <f t="shared" si="490"/>
        <v>31</v>
      </c>
    </row>
    <row r="13126" spans="2:8">
      <c r="B13126" s="834" t="str">
        <f t="shared" si="489"/>
        <v>|||</v>
      </c>
      <c r="H13126" s="835">
        <f t="shared" si="490"/>
        <v>31</v>
      </c>
    </row>
    <row r="13127" spans="2:8">
      <c r="B13127" s="834" t="str">
        <f t="shared" si="489"/>
        <v>|||</v>
      </c>
      <c r="H13127" s="835">
        <f t="shared" si="490"/>
        <v>31</v>
      </c>
    </row>
    <row r="13128" spans="2:8">
      <c r="B13128" s="834" t="str">
        <f t="shared" si="489"/>
        <v>|||</v>
      </c>
      <c r="H13128" s="835">
        <f t="shared" si="490"/>
        <v>31</v>
      </c>
    </row>
    <row r="13129" spans="2:8">
      <c r="B13129" s="834" t="str">
        <f t="shared" si="489"/>
        <v>|||</v>
      </c>
      <c r="H13129" s="835">
        <f t="shared" si="490"/>
        <v>31</v>
      </c>
    </row>
    <row r="13130" spans="2:8">
      <c r="B13130" s="834" t="str">
        <f t="shared" si="489"/>
        <v>|||</v>
      </c>
      <c r="H13130" s="835">
        <f t="shared" si="490"/>
        <v>31</v>
      </c>
    </row>
    <row r="13131" spans="2:8">
      <c r="B13131" s="834" t="str">
        <f t="shared" si="489"/>
        <v>|||</v>
      </c>
      <c r="H13131" s="835">
        <f t="shared" si="490"/>
        <v>31</v>
      </c>
    </row>
    <row r="13132" spans="2:8">
      <c r="B13132" s="834" t="str">
        <f t="shared" si="489"/>
        <v>|||</v>
      </c>
      <c r="H13132" s="835">
        <f t="shared" si="490"/>
        <v>31</v>
      </c>
    </row>
    <row r="13133" spans="2:8">
      <c r="B13133" s="834" t="str">
        <f t="shared" si="489"/>
        <v>|||</v>
      </c>
      <c r="H13133" s="835">
        <f t="shared" si="490"/>
        <v>31</v>
      </c>
    </row>
    <row r="13134" spans="2:8">
      <c r="B13134" s="834" t="str">
        <f t="shared" si="489"/>
        <v>|||</v>
      </c>
      <c r="H13134" s="835">
        <f t="shared" si="490"/>
        <v>31</v>
      </c>
    </row>
    <row r="13135" spans="2:8">
      <c r="B13135" s="834" t="str">
        <f t="shared" si="489"/>
        <v>|||</v>
      </c>
      <c r="H13135" s="835">
        <f t="shared" si="490"/>
        <v>31</v>
      </c>
    </row>
    <row r="13136" spans="2:8">
      <c r="B13136" s="834" t="str">
        <f t="shared" si="489"/>
        <v>|||</v>
      </c>
      <c r="H13136" s="835">
        <f t="shared" si="490"/>
        <v>31</v>
      </c>
    </row>
    <row r="13137" spans="2:8">
      <c r="B13137" s="834" t="str">
        <f t="shared" ref="B13137:B13200" si="491">C13137&amp;"|"&amp;D13137&amp;"|"&amp;E13137&amp;"|"&amp;F13137</f>
        <v>|||</v>
      </c>
      <c r="H13137" s="835">
        <f t="shared" ref="H13137:H13200" si="492">EOMONTH(L13137,0)</f>
        <v>31</v>
      </c>
    </row>
    <row r="13138" spans="2:8">
      <c r="B13138" s="834" t="str">
        <f t="shared" si="491"/>
        <v>|||</v>
      </c>
      <c r="H13138" s="835">
        <f t="shared" si="492"/>
        <v>31</v>
      </c>
    </row>
    <row r="13139" spans="2:8">
      <c r="B13139" s="834" t="str">
        <f t="shared" si="491"/>
        <v>|||</v>
      </c>
      <c r="H13139" s="835">
        <f t="shared" si="492"/>
        <v>31</v>
      </c>
    </row>
    <row r="13140" spans="2:8">
      <c r="B13140" s="834" t="str">
        <f t="shared" si="491"/>
        <v>|||</v>
      </c>
      <c r="H13140" s="835">
        <f t="shared" si="492"/>
        <v>31</v>
      </c>
    </row>
    <row r="13141" spans="2:8">
      <c r="B13141" s="834" t="str">
        <f t="shared" si="491"/>
        <v>|||</v>
      </c>
      <c r="H13141" s="835">
        <f t="shared" si="492"/>
        <v>31</v>
      </c>
    </row>
    <row r="13142" spans="2:8">
      <c r="B13142" s="834" t="str">
        <f t="shared" si="491"/>
        <v>|||</v>
      </c>
      <c r="H13142" s="835">
        <f t="shared" si="492"/>
        <v>31</v>
      </c>
    </row>
    <row r="13143" spans="2:8">
      <c r="B13143" s="834" t="str">
        <f t="shared" si="491"/>
        <v>|||</v>
      </c>
      <c r="H13143" s="835">
        <f t="shared" si="492"/>
        <v>31</v>
      </c>
    </row>
    <row r="13144" spans="2:8">
      <c r="B13144" s="834" t="str">
        <f t="shared" si="491"/>
        <v>|||</v>
      </c>
      <c r="H13144" s="835">
        <f t="shared" si="492"/>
        <v>31</v>
      </c>
    </row>
    <row r="13145" spans="2:8">
      <c r="B13145" s="834" t="str">
        <f t="shared" si="491"/>
        <v>|||</v>
      </c>
      <c r="H13145" s="835">
        <f t="shared" si="492"/>
        <v>31</v>
      </c>
    </row>
    <row r="13146" spans="2:8">
      <c r="B13146" s="834" t="str">
        <f t="shared" si="491"/>
        <v>|||</v>
      </c>
      <c r="H13146" s="835">
        <f t="shared" si="492"/>
        <v>31</v>
      </c>
    </row>
    <row r="13147" spans="2:8">
      <c r="B13147" s="834" t="str">
        <f t="shared" si="491"/>
        <v>|||</v>
      </c>
      <c r="H13147" s="835">
        <f t="shared" si="492"/>
        <v>31</v>
      </c>
    </row>
    <row r="13148" spans="2:8">
      <c r="B13148" s="834" t="str">
        <f t="shared" si="491"/>
        <v>|||</v>
      </c>
      <c r="H13148" s="835">
        <f t="shared" si="492"/>
        <v>31</v>
      </c>
    </row>
    <row r="13149" spans="2:8">
      <c r="B13149" s="834" t="str">
        <f t="shared" si="491"/>
        <v>|||</v>
      </c>
      <c r="H13149" s="835">
        <f t="shared" si="492"/>
        <v>31</v>
      </c>
    </row>
    <row r="13150" spans="2:8">
      <c r="B13150" s="834" t="str">
        <f t="shared" si="491"/>
        <v>|||</v>
      </c>
      <c r="H13150" s="835">
        <f t="shared" si="492"/>
        <v>31</v>
      </c>
    </row>
    <row r="13151" spans="2:8">
      <c r="B13151" s="834" t="str">
        <f t="shared" si="491"/>
        <v>|||</v>
      </c>
      <c r="H13151" s="835">
        <f t="shared" si="492"/>
        <v>31</v>
      </c>
    </row>
    <row r="13152" spans="2:8">
      <c r="B13152" s="834" t="str">
        <f t="shared" si="491"/>
        <v>|||</v>
      </c>
      <c r="H13152" s="835">
        <f t="shared" si="492"/>
        <v>31</v>
      </c>
    </row>
    <row r="13153" spans="2:8">
      <c r="B13153" s="834" t="str">
        <f t="shared" si="491"/>
        <v>|||</v>
      </c>
      <c r="H13153" s="835">
        <f t="shared" si="492"/>
        <v>31</v>
      </c>
    </row>
    <row r="13154" spans="2:8">
      <c r="B13154" s="834" t="str">
        <f t="shared" si="491"/>
        <v>|||</v>
      </c>
      <c r="H13154" s="835">
        <f t="shared" si="492"/>
        <v>31</v>
      </c>
    </row>
    <row r="13155" spans="2:8">
      <c r="B13155" s="834" t="str">
        <f t="shared" si="491"/>
        <v>|||</v>
      </c>
      <c r="H13155" s="835">
        <f t="shared" si="492"/>
        <v>31</v>
      </c>
    </row>
    <row r="13156" spans="2:8">
      <c r="B13156" s="834" t="str">
        <f t="shared" si="491"/>
        <v>|||</v>
      </c>
      <c r="H13156" s="835">
        <f t="shared" si="492"/>
        <v>31</v>
      </c>
    </row>
    <row r="13157" spans="2:8">
      <c r="B13157" s="834" t="str">
        <f t="shared" si="491"/>
        <v>|||</v>
      </c>
      <c r="H13157" s="835">
        <f t="shared" si="492"/>
        <v>31</v>
      </c>
    </row>
    <row r="13158" spans="2:8">
      <c r="B13158" s="834" t="str">
        <f t="shared" si="491"/>
        <v>|||</v>
      </c>
      <c r="H13158" s="835">
        <f t="shared" si="492"/>
        <v>31</v>
      </c>
    </row>
    <row r="13159" spans="2:8">
      <c r="B13159" s="834" t="str">
        <f t="shared" si="491"/>
        <v>|||</v>
      </c>
      <c r="H13159" s="835">
        <f t="shared" si="492"/>
        <v>31</v>
      </c>
    </row>
    <row r="13160" spans="2:8">
      <c r="B13160" s="834" t="str">
        <f t="shared" si="491"/>
        <v>|||</v>
      </c>
      <c r="H13160" s="835">
        <f t="shared" si="492"/>
        <v>31</v>
      </c>
    </row>
    <row r="13161" spans="2:8">
      <c r="B13161" s="834" t="str">
        <f t="shared" si="491"/>
        <v>|||</v>
      </c>
      <c r="H13161" s="835">
        <f t="shared" si="492"/>
        <v>31</v>
      </c>
    </row>
    <row r="13162" spans="2:8">
      <c r="B13162" s="834" t="str">
        <f t="shared" si="491"/>
        <v>|||</v>
      </c>
      <c r="H13162" s="835">
        <f t="shared" si="492"/>
        <v>31</v>
      </c>
    </row>
    <row r="13163" spans="2:8">
      <c r="B13163" s="834" t="str">
        <f t="shared" si="491"/>
        <v>|||</v>
      </c>
      <c r="H13163" s="835">
        <f t="shared" si="492"/>
        <v>31</v>
      </c>
    </row>
    <row r="13164" spans="2:8">
      <c r="B13164" s="834" t="str">
        <f t="shared" si="491"/>
        <v>|||</v>
      </c>
      <c r="H13164" s="835">
        <f t="shared" si="492"/>
        <v>31</v>
      </c>
    </row>
    <row r="13165" spans="2:8">
      <c r="B13165" s="834" t="str">
        <f t="shared" si="491"/>
        <v>|||</v>
      </c>
      <c r="H13165" s="835">
        <f t="shared" si="492"/>
        <v>31</v>
      </c>
    </row>
    <row r="13166" spans="2:8">
      <c r="B13166" s="834" t="str">
        <f t="shared" si="491"/>
        <v>|||</v>
      </c>
      <c r="H13166" s="835">
        <f t="shared" si="492"/>
        <v>31</v>
      </c>
    </row>
    <row r="13167" spans="2:8">
      <c r="B13167" s="834" t="str">
        <f t="shared" si="491"/>
        <v>|||</v>
      </c>
      <c r="H13167" s="835">
        <f t="shared" si="492"/>
        <v>31</v>
      </c>
    </row>
    <row r="13168" spans="2:8">
      <c r="B13168" s="834" t="str">
        <f t="shared" si="491"/>
        <v>|||</v>
      </c>
      <c r="H13168" s="835">
        <f t="shared" si="492"/>
        <v>31</v>
      </c>
    </row>
    <row r="13169" spans="2:8">
      <c r="B13169" s="834" t="str">
        <f t="shared" si="491"/>
        <v>|||</v>
      </c>
      <c r="H13169" s="835">
        <f t="shared" si="492"/>
        <v>31</v>
      </c>
    </row>
    <row r="13170" spans="2:8">
      <c r="B13170" s="834" t="str">
        <f t="shared" si="491"/>
        <v>|||</v>
      </c>
      <c r="H13170" s="835">
        <f t="shared" si="492"/>
        <v>31</v>
      </c>
    </row>
    <row r="13171" spans="2:8">
      <c r="B13171" s="834" t="str">
        <f t="shared" si="491"/>
        <v>|||</v>
      </c>
      <c r="H13171" s="835">
        <f t="shared" si="492"/>
        <v>31</v>
      </c>
    </row>
    <row r="13172" spans="2:8">
      <c r="B13172" s="834" t="str">
        <f t="shared" si="491"/>
        <v>|||</v>
      </c>
      <c r="H13172" s="835">
        <f t="shared" si="492"/>
        <v>31</v>
      </c>
    </row>
    <row r="13173" spans="2:8">
      <c r="B13173" s="834" t="str">
        <f t="shared" si="491"/>
        <v>|||</v>
      </c>
      <c r="H13173" s="835">
        <f t="shared" si="492"/>
        <v>31</v>
      </c>
    </row>
    <row r="13174" spans="2:8">
      <c r="B13174" s="834" t="str">
        <f t="shared" si="491"/>
        <v>|||</v>
      </c>
      <c r="H13174" s="835">
        <f t="shared" si="492"/>
        <v>31</v>
      </c>
    </row>
    <row r="13175" spans="2:8">
      <c r="B13175" s="834" t="str">
        <f t="shared" si="491"/>
        <v>|||</v>
      </c>
      <c r="H13175" s="835">
        <f t="shared" si="492"/>
        <v>31</v>
      </c>
    </row>
    <row r="13176" spans="2:8">
      <c r="B13176" s="834" t="str">
        <f t="shared" si="491"/>
        <v>|||</v>
      </c>
      <c r="H13176" s="835">
        <f t="shared" si="492"/>
        <v>31</v>
      </c>
    </row>
    <row r="13177" spans="2:8">
      <c r="B13177" s="834" t="str">
        <f t="shared" si="491"/>
        <v>|||</v>
      </c>
      <c r="H13177" s="835">
        <f t="shared" si="492"/>
        <v>31</v>
      </c>
    </row>
    <row r="13178" spans="2:8">
      <c r="B13178" s="834" t="str">
        <f t="shared" si="491"/>
        <v>|||</v>
      </c>
      <c r="H13178" s="835">
        <f t="shared" si="492"/>
        <v>31</v>
      </c>
    </row>
    <row r="13179" spans="2:8">
      <c r="B13179" s="834" t="str">
        <f t="shared" si="491"/>
        <v>|||</v>
      </c>
      <c r="H13179" s="835">
        <f t="shared" si="492"/>
        <v>31</v>
      </c>
    </row>
    <row r="13180" spans="2:8">
      <c r="B13180" s="834" t="str">
        <f t="shared" si="491"/>
        <v>|||</v>
      </c>
      <c r="H13180" s="835">
        <f t="shared" si="492"/>
        <v>31</v>
      </c>
    </row>
    <row r="13181" spans="2:8">
      <c r="B13181" s="834" t="str">
        <f t="shared" si="491"/>
        <v>|||</v>
      </c>
      <c r="H13181" s="835">
        <f t="shared" si="492"/>
        <v>31</v>
      </c>
    </row>
    <row r="13182" spans="2:8">
      <c r="B13182" s="834" t="str">
        <f t="shared" si="491"/>
        <v>|||</v>
      </c>
      <c r="H13182" s="835">
        <f t="shared" si="492"/>
        <v>31</v>
      </c>
    </row>
    <row r="13183" spans="2:8">
      <c r="B13183" s="834" t="str">
        <f t="shared" si="491"/>
        <v>|||</v>
      </c>
      <c r="H13183" s="835">
        <f t="shared" si="492"/>
        <v>31</v>
      </c>
    </row>
    <row r="13184" spans="2:8">
      <c r="B13184" s="834" t="str">
        <f t="shared" si="491"/>
        <v>|||</v>
      </c>
      <c r="H13184" s="835">
        <f t="shared" si="492"/>
        <v>31</v>
      </c>
    </row>
    <row r="13185" spans="2:8">
      <c r="B13185" s="834" t="str">
        <f t="shared" si="491"/>
        <v>|||</v>
      </c>
      <c r="H13185" s="835">
        <f t="shared" si="492"/>
        <v>31</v>
      </c>
    </row>
    <row r="13186" spans="2:8">
      <c r="B13186" s="834" t="str">
        <f t="shared" si="491"/>
        <v>|||</v>
      </c>
      <c r="H13186" s="835">
        <f t="shared" si="492"/>
        <v>31</v>
      </c>
    </row>
    <row r="13187" spans="2:8">
      <c r="B13187" s="834" t="str">
        <f t="shared" si="491"/>
        <v>|||</v>
      </c>
      <c r="H13187" s="835">
        <f t="shared" si="492"/>
        <v>31</v>
      </c>
    </row>
    <row r="13188" spans="2:8">
      <c r="B13188" s="834" t="str">
        <f t="shared" si="491"/>
        <v>|||</v>
      </c>
      <c r="H13188" s="835">
        <f t="shared" si="492"/>
        <v>31</v>
      </c>
    </row>
    <row r="13189" spans="2:8">
      <c r="B13189" s="834" t="str">
        <f t="shared" si="491"/>
        <v>|||</v>
      </c>
      <c r="H13189" s="835">
        <f t="shared" si="492"/>
        <v>31</v>
      </c>
    </row>
    <row r="13190" spans="2:8">
      <c r="B13190" s="834" t="str">
        <f t="shared" si="491"/>
        <v>|||</v>
      </c>
      <c r="H13190" s="835">
        <f t="shared" si="492"/>
        <v>31</v>
      </c>
    </row>
    <row r="13191" spans="2:8">
      <c r="B13191" s="834" t="str">
        <f t="shared" si="491"/>
        <v>|||</v>
      </c>
      <c r="H13191" s="835">
        <f t="shared" si="492"/>
        <v>31</v>
      </c>
    </row>
    <row r="13192" spans="2:8">
      <c r="B13192" s="834" t="str">
        <f t="shared" si="491"/>
        <v>|||</v>
      </c>
      <c r="H13192" s="835">
        <f t="shared" si="492"/>
        <v>31</v>
      </c>
    </row>
    <row r="13193" spans="2:8">
      <c r="B13193" s="834" t="str">
        <f t="shared" si="491"/>
        <v>|||</v>
      </c>
      <c r="H13193" s="835">
        <f t="shared" si="492"/>
        <v>31</v>
      </c>
    </row>
    <row r="13194" spans="2:8">
      <c r="B13194" s="834" t="str">
        <f t="shared" si="491"/>
        <v>|||</v>
      </c>
      <c r="H13194" s="835">
        <f t="shared" si="492"/>
        <v>31</v>
      </c>
    </row>
    <row r="13195" spans="2:8">
      <c r="B13195" s="834" t="str">
        <f t="shared" si="491"/>
        <v>|||</v>
      </c>
      <c r="H13195" s="835">
        <f t="shared" si="492"/>
        <v>31</v>
      </c>
    </row>
    <row r="13196" spans="2:8">
      <c r="B13196" s="834" t="str">
        <f t="shared" si="491"/>
        <v>|||</v>
      </c>
      <c r="H13196" s="835">
        <f t="shared" si="492"/>
        <v>31</v>
      </c>
    </row>
    <row r="13197" spans="2:8">
      <c r="B13197" s="834" t="str">
        <f t="shared" si="491"/>
        <v>|||</v>
      </c>
      <c r="H13197" s="835">
        <f t="shared" si="492"/>
        <v>31</v>
      </c>
    </row>
    <row r="13198" spans="2:8">
      <c r="B13198" s="834" t="str">
        <f t="shared" si="491"/>
        <v>|||</v>
      </c>
      <c r="H13198" s="835">
        <f t="shared" si="492"/>
        <v>31</v>
      </c>
    </row>
    <row r="13199" spans="2:8">
      <c r="B13199" s="834" t="str">
        <f t="shared" si="491"/>
        <v>|||</v>
      </c>
      <c r="H13199" s="835">
        <f t="shared" si="492"/>
        <v>31</v>
      </c>
    </row>
    <row r="13200" spans="2:8">
      <c r="B13200" s="834" t="str">
        <f t="shared" si="491"/>
        <v>|||</v>
      </c>
      <c r="H13200" s="835">
        <f t="shared" si="492"/>
        <v>31</v>
      </c>
    </row>
    <row r="13201" spans="2:8">
      <c r="B13201" s="834" t="str">
        <f t="shared" ref="B13201:B13264" si="493">C13201&amp;"|"&amp;D13201&amp;"|"&amp;E13201&amp;"|"&amp;F13201</f>
        <v>|||</v>
      </c>
      <c r="H13201" s="835">
        <f t="shared" ref="H13201:H13264" si="494">EOMONTH(L13201,0)</f>
        <v>31</v>
      </c>
    </row>
    <row r="13202" spans="2:8">
      <c r="B13202" s="834" t="str">
        <f t="shared" si="493"/>
        <v>|||</v>
      </c>
      <c r="H13202" s="835">
        <f t="shared" si="494"/>
        <v>31</v>
      </c>
    </row>
    <row r="13203" spans="2:8">
      <c r="B13203" s="834" t="str">
        <f t="shared" si="493"/>
        <v>|||</v>
      </c>
      <c r="H13203" s="835">
        <f t="shared" si="494"/>
        <v>31</v>
      </c>
    </row>
    <row r="13204" spans="2:8">
      <c r="B13204" s="834" t="str">
        <f t="shared" si="493"/>
        <v>|||</v>
      </c>
      <c r="H13204" s="835">
        <f t="shared" si="494"/>
        <v>31</v>
      </c>
    </row>
    <row r="13205" spans="2:8">
      <c r="B13205" s="834" t="str">
        <f t="shared" si="493"/>
        <v>|||</v>
      </c>
      <c r="H13205" s="835">
        <f t="shared" si="494"/>
        <v>31</v>
      </c>
    </row>
    <row r="13206" spans="2:8">
      <c r="B13206" s="834" t="str">
        <f t="shared" si="493"/>
        <v>|||</v>
      </c>
      <c r="H13206" s="835">
        <f t="shared" si="494"/>
        <v>31</v>
      </c>
    </row>
    <row r="13207" spans="2:8">
      <c r="B13207" s="834" t="str">
        <f t="shared" si="493"/>
        <v>|||</v>
      </c>
      <c r="H13207" s="835">
        <f t="shared" si="494"/>
        <v>31</v>
      </c>
    </row>
    <row r="13208" spans="2:8">
      <c r="B13208" s="834" t="str">
        <f t="shared" si="493"/>
        <v>|||</v>
      </c>
      <c r="H13208" s="835">
        <f t="shared" si="494"/>
        <v>31</v>
      </c>
    </row>
    <row r="13209" spans="2:8">
      <c r="B13209" s="834" t="str">
        <f t="shared" si="493"/>
        <v>|||</v>
      </c>
      <c r="H13209" s="835">
        <f t="shared" si="494"/>
        <v>31</v>
      </c>
    </row>
    <row r="13210" spans="2:8">
      <c r="B13210" s="834" t="str">
        <f t="shared" si="493"/>
        <v>|||</v>
      </c>
      <c r="H13210" s="835">
        <f t="shared" si="494"/>
        <v>31</v>
      </c>
    </row>
    <row r="13211" spans="2:8">
      <c r="B13211" s="834" t="str">
        <f t="shared" si="493"/>
        <v>|||</v>
      </c>
      <c r="H13211" s="835">
        <f t="shared" si="494"/>
        <v>31</v>
      </c>
    </row>
    <row r="13212" spans="2:8">
      <c r="B13212" s="834" t="str">
        <f t="shared" si="493"/>
        <v>|||</v>
      </c>
      <c r="H13212" s="835">
        <f t="shared" si="494"/>
        <v>31</v>
      </c>
    </row>
    <row r="13213" spans="2:8">
      <c r="B13213" s="834" t="str">
        <f t="shared" si="493"/>
        <v>|||</v>
      </c>
      <c r="H13213" s="835">
        <f t="shared" si="494"/>
        <v>31</v>
      </c>
    </row>
    <row r="13214" spans="2:8">
      <c r="B13214" s="834" t="str">
        <f t="shared" si="493"/>
        <v>|||</v>
      </c>
      <c r="H13214" s="835">
        <f t="shared" si="494"/>
        <v>31</v>
      </c>
    </row>
    <row r="13215" spans="2:8">
      <c r="B13215" s="834" t="str">
        <f t="shared" si="493"/>
        <v>|||</v>
      </c>
      <c r="H13215" s="835">
        <f t="shared" si="494"/>
        <v>31</v>
      </c>
    </row>
    <row r="13216" spans="2:8">
      <c r="B13216" s="834" t="str">
        <f t="shared" si="493"/>
        <v>|||</v>
      </c>
      <c r="H13216" s="835">
        <f t="shared" si="494"/>
        <v>31</v>
      </c>
    </row>
    <row r="13217" spans="2:8">
      <c r="B13217" s="834" t="str">
        <f t="shared" si="493"/>
        <v>|||</v>
      </c>
      <c r="H13217" s="835">
        <f t="shared" si="494"/>
        <v>31</v>
      </c>
    </row>
    <row r="13218" spans="2:8">
      <c r="B13218" s="834" t="str">
        <f t="shared" si="493"/>
        <v>|||</v>
      </c>
      <c r="H13218" s="835">
        <f t="shared" si="494"/>
        <v>31</v>
      </c>
    </row>
    <row r="13219" spans="2:8">
      <c r="B13219" s="834" t="str">
        <f t="shared" si="493"/>
        <v>|||</v>
      </c>
      <c r="H13219" s="835">
        <f t="shared" si="494"/>
        <v>31</v>
      </c>
    </row>
    <row r="13220" spans="2:8">
      <c r="B13220" s="834" t="str">
        <f t="shared" si="493"/>
        <v>|||</v>
      </c>
      <c r="H13220" s="835">
        <f t="shared" si="494"/>
        <v>31</v>
      </c>
    </row>
    <row r="13221" spans="2:8">
      <c r="B13221" s="834" t="str">
        <f t="shared" si="493"/>
        <v>|||</v>
      </c>
      <c r="H13221" s="835">
        <f t="shared" si="494"/>
        <v>31</v>
      </c>
    </row>
    <row r="13222" spans="2:8">
      <c r="B13222" s="834" t="str">
        <f t="shared" si="493"/>
        <v>|||</v>
      </c>
      <c r="H13222" s="835">
        <f t="shared" si="494"/>
        <v>31</v>
      </c>
    </row>
    <row r="13223" spans="2:8">
      <c r="B13223" s="834" t="str">
        <f t="shared" si="493"/>
        <v>|||</v>
      </c>
      <c r="H13223" s="835">
        <f t="shared" si="494"/>
        <v>31</v>
      </c>
    </row>
    <row r="13224" spans="2:8">
      <c r="B13224" s="834" t="str">
        <f t="shared" si="493"/>
        <v>|||</v>
      </c>
      <c r="H13224" s="835">
        <f t="shared" si="494"/>
        <v>31</v>
      </c>
    </row>
    <row r="13225" spans="2:8">
      <c r="B13225" s="834" t="str">
        <f t="shared" si="493"/>
        <v>|||</v>
      </c>
      <c r="H13225" s="835">
        <f t="shared" si="494"/>
        <v>31</v>
      </c>
    </row>
    <row r="13226" spans="2:8">
      <c r="B13226" s="834" t="str">
        <f t="shared" si="493"/>
        <v>|||</v>
      </c>
      <c r="H13226" s="835">
        <f t="shared" si="494"/>
        <v>31</v>
      </c>
    </row>
    <row r="13227" spans="2:8">
      <c r="B13227" s="834" t="str">
        <f t="shared" si="493"/>
        <v>|||</v>
      </c>
      <c r="H13227" s="835">
        <f t="shared" si="494"/>
        <v>31</v>
      </c>
    </row>
    <row r="13228" spans="2:8">
      <c r="B13228" s="834" t="str">
        <f t="shared" si="493"/>
        <v>|||</v>
      </c>
      <c r="H13228" s="835">
        <f t="shared" si="494"/>
        <v>31</v>
      </c>
    </row>
    <row r="13229" spans="2:8">
      <c r="B13229" s="834" t="str">
        <f t="shared" si="493"/>
        <v>|||</v>
      </c>
      <c r="H13229" s="835">
        <f t="shared" si="494"/>
        <v>31</v>
      </c>
    </row>
    <row r="13230" spans="2:8">
      <c r="B13230" s="834" t="str">
        <f t="shared" si="493"/>
        <v>|||</v>
      </c>
      <c r="H13230" s="835">
        <f t="shared" si="494"/>
        <v>31</v>
      </c>
    </row>
    <row r="13231" spans="2:8">
      <c r="B13231" s="834" t="str">
        <f t="shared" si="493"/>
        <v>|||</v>
      </c>
      <c r="H13231" s="835">
        <f t="shared" si="494"/>
        <v>31</v>
      </c>
    </row>
    <row r="13232" spans="2:8">
      <c r="B13232" s="834" t="str">
        <f t="shared" si="493"/>
        <v>|||</v>
      </c>
      <c r="H13232" s="835">
        <f t="shared" si="494"/>
        <v>31</v>
      </c>
    </row>
    <row r="13233" spans="2:8">
      <c r="B13233" s="834" t="str">
        <f t="shared" si="493"/>
        <v>|||</v>
      </c>
      <c r="H13233" s="835">
        <f t="shared" si="494"/>
        <v>31</v>
      </c>
    </row>
    <row r="13234" spans="2:8">
      <c r="B13234" s="834" t="str">
        <f t="shared" si="493"/>
        <v>|||</v>
      </c>
      <c r="H13234" s="835">
        <f t="shared" si="494"/>
        <v>31</v>
      </c>
    </row>
    <row r="13235" spans="2:8">
      <c r="B13235" s="834" t="str">
        <f t="shared" si="493"/>
        <v>|||</v>
      </c>
      <c r="H13235" s="835">
        <f t="shared" si="494"/>
        <v>31</v>
      </c>
    </row>
    <row r="13236" spans="2:8">
      <c r="B13236" s="834" t="str">
        <f t="shared" si="493"/>
        <v>|||</v>
      </c>
      <c r="H13236" s="835">
        <f t="shared" si="494"/>
        <v>31</v>
      </c>
    </row>
    <row r="13237" spans="2:8">
      <c r="B13237" s="834" t="str">
        <f t="shared" si="493"/>
        <v>|||</v>
      </c>
      <c r="H13237" s="835">
        <f t="shared" si="494"/>
        <v>31</v>
      </c>
    </row>
    <row r="13238" spans="2:8">
      <c r="B13238" s="834" t="str">
        <f t="shared" si="493"/>
        <v>|||</v>
      </c>
      <c r="H13238" s="835">
        <f t="shared" si="494"/>
        <v>31</v>
      </c>
    </row>
    <row r="13239" spans="2:8">
      <c r="B13239" s="834" t="str">
        <f t="shared" si="493"/>
        <v>|||</v>
      </c>
      <c r="H13239" s="835">
        <f t="shared" si="494"/>
        <v>31</v>
      </c>
    </row>
    <row r="13240" spans="2:8">
      <c r="B13240" s="834" t="str">
        <f t="shared" si="493"/>
        <v>|||</v>
      </c>
      <c r="H13240" s="835">
        <f t="shared" si="494"/>
        <v>31</v>
      </c>
    </row>
    <row r="13241" spans="2:8">
      <c r="B13241" s="834" t="str">
        <f t="shared" si="493"/>
        <v>|||</v>
      </c>
      <c r="H13241" s="835">
        <f t="shared" si="494"/>
        <v>31</v>
      </c>
    </row>
    <row r="13242" spans="2:8">
      <c r="B13242" s="834" t="str">
        <f t="shared" si="493"/>
        <v>|||</v>
      </c>
      <c r="H13242" s="835">
        <f t="shared" si="494"/>
        <v>31</v>
      </c>
    </row>
    <row r="13243" spans="2:8">
      <c r="B13243" s="834" t="str">
        <f t="shared" si="493"/>
        <v>|||</v>
      </c>
      <c r="H13243" s="835">
        <f t="shared" si="494"/>
        <v>31</v>
      </c>
    </row>
    <row r="13244" spans="2:8">
      <c r="B13244" s="834" t="str">
        <f t="shared" si="493"/>
        <v>|||</v>
      </c>
      <c r="H13244" s="835">
        <f t="shared" si="494"/>
        <v>31</v>
      </c>
    </row>
    <row r="13245" spans="2:8">
      <c r="B13245" s="834" t="str">
        <f t="shared" si="493"/>
        <v>|||</v>
      </c>
      <c r="H13245" s="835">
        <f t="shared" si="494"/>
        <v>31</v>
      </c>
    </row>
    <row r="13246" spans="2:8">
      <c r="B13246" s="834" t="str">
        <f t="shared" si="493"/>
        <v>|||</v>
      </c>
      <c r="H13246" s="835">
        <f t="shared" si="494"/>
        <v>31</v>
      </c>
    </row>
    <row r="13247" spans="2:8">
      <c r="B13247" s="834" t="str">
        <f t="shared" si="493"/>
        <v>|||</v>
      </c>
      <c r="H13247" s="835">
        <f t="shared" si="494"/>
        <v>31</v>
      </c>
    </row>
    <row r="13248" spans="2:8">
      <c r="B13248" s="834" t="str">
        <f t="shared" si="493"/>
        <v>|||</v>
      </c>
      <c r="H13248" s="835">
        <f t="shared" si="494"/>
        <v>31</v>
      </c>
    </row>
    <row r="13249" spans="2:8">
      <c r="B13249" s="834" t="str">
        <f t="shared" si="493"/>
        <v>|||</v>
      </c>
      <c r="H13249" s="835">
        <f t="shared" si="494"/>
        <v>31</v>
      </c>
    </row>
    <row r="13250" spans="2:8">
      <c r="B13250" s="834" t="str">
        <f t="shared" si="493"/>
        <v>|||</v>
      </c>
      <c r="H13250" s="835">
        <f t="shared" si="494"/>
        <v>31</v>
      </c>
    </row>
    <row r="13251" spans="2:8">
      <c r="B13251" s="834" t="str">
        <f t="shared" si="493"/>
        <v>|||</v>
      </c>
      <c r="H13251" s="835">
        <f t="shared" si="494"/>
        <v>31</v>
      </c>
    </row>
    <row r="13252" spans="2:8">
      <c r="B13252" s="834" t="str">
        <f t="shared" si="493"/>
        <v>|||</v>
      </c>
      <c r="H13252" s="835">
        <f t="shared" si="494"/>
        <v>31</v>
      </c>
    </row>
    <row r="13253" spans="2:8">
      <c r="B13253" s="834" t="str">
        <f t="shared" si="493"/>
        <v>|||</v>
      </c>
      <c r="H13253" s="835">
        <f t="shared" si="494"/>
        <v>31</v>
      </c>
    </row>
    <row r="13254" spans="2:8">
      <c r="B13254" s="834" t="str">
        <f t="shared" si="493"/>
        <v>|||</v>
      </c>
      <c r="H13254" s="835">
        <f t="shared" si="494"/>
        <v>31</v>
      </c>
    </row>
    <row r="13255" spans="2:8">
      <c r="B13255" s="834" t="str">
        <f t="shared" si="493"/>
        <v>|||</v>
      </c>
      <c r="H13255" s="835">
        <f t="shared" si="494"/>
        <v>31</v>
      </c>
    </row>
    <row r="13256" spans="2:8">
      <c r="B13256" s="834" t="str">
        <f t="shared" si="493"/>
        <v>|||</v>
      </c>
      <c r="H13256" s="835">
        <f t="shared" si="494"/>
        <v>31</v>
      </c>
    </row>
    <row r="13257" spans="2:8">
      <c r="B13257" s="834" t="str">
        <f t="shared" si="493"/>
        <v>|||</v>
      </c>
      <c r="H13257" s="835">
        <f t="shared" si="494"/>
        <v>31</v>
      </c>
    </row>
    <row r="13258" spans="2:8">
      <c r="B13258" s="834" t="str">
        <f t="shared" si="493"/>
        <v>|||</v>
      </c>
      <c r="H13258" s="835">
        <f t="shared" si="494"/>
        <v>31</v>
      </c>
    </row>
    <row r="13259" spans="2:8">
      <c r="B13259" s="834" t="str">
        <f t="shared" si="493"/>
        <v>|||</v>
      </c>
      <c r="H13259" s="835">
        <f t="shared" si="494"/>
        <v>31</v>
      </c>
    </row>
    <row r="13260" spans="2:8">
      <c r="B13260" s="834" t="str">
        <f t="shared" si="493"/>
        <v>|||</v>
      </c>
      <c r="H13260" s="835">
        <f t="shared" si="494"/>
        <v>31</v>
      </c>
    </row>
    <row r="13261" spans="2:8">
      <c r="B13261" s="834" t="str">
        <f t="shared" si="493"/>
        <v>|||</v>
      </c>
      <c r="H13261" s="835">
        <f t="shared" si="494"/>
        <v>31</v>
      </c>
    </row>
    <row r="13262" spans="2:8">
      <c r="B13262" s="834" t="str">
        <f t="shared" si="493"/>
        <v>|||</v>
      </c>
      <c r="H13262" s="835">
        <f t="shared" si="494"/>
        <v>31</v>
      </c>
    </row>
    <row r="13263" spans="2:8">
      <c r="B13263" s="834" t="str">
        <f t="shared" si="493"/>
        <v>|||</v>
      </c>
      <c r="H13263" s="835">
        <f t="shared" si="494"/>
        <v>31</v>
      </c>
    </row>
    <row r="13264" spans="2:8">
      <c r="B13264" s="834" t="str">
        <f t="shared" si="493"/>
        <v>|||</v>
      </c>
      <c r="H13264" s="835">
        <f t="shared" si="494"/>
        <v>31</v>
      </c>
    </row>
    <row r="13265" spans="2:8">
      <c r="B13265" s="834" t="str">
        <f t="shared" ref="B13265:B13328" si="495">C13265&amp;"|"&amp;D13265&amp;"|"&amp;E13265&amp;"|"&amp;F13265</f>
        <v>|||</v>
      </c>
      <c r="H13265" s="835">
        <f t="shared" ref="H13265:H13328" si="496">EOMONTH(L13265,0)</f>
        <v>31</v>
      </c>
    </row>
    <row r="13266" spans="2:8">
      <c r="B13266" s="834" t="str">
        <f t="shared" si="495"/>
        <v>|||</v>
      </c>
      <c r="H13266" s="835">
        <f t="shared" si="496"/>
        <v>31</v>
      </c>
    </row>
    <row r="13267" spans="2:8">
      <c r="B13267" s="834" t="str">
        <f t="shared" si="495"/>
        <v>|||</v>
      </c>
      <c r="H13267" s="835">
        <f t="shared" si="496"/>
        <v>31</v>
      </c>
    </row>
    <row r="13268" spans="2:8">
      <c r="B13268" s="834" t="str">
        <f t="shared" si="495"/>
        <v>|||</v>
      </c>
      <c r="H13268" s="835">
        <f t="shared" si="496"/>
        <v>31</v>
      </c>
    </row>
    <row r="13269" spans="2:8">
      <c r="B13269" s="834" t="str">
        <f t="shared" si="495"/>
        <v>|||</v>
      </c>
      <c r="H13269" s="835">
        <f t="shared" si="496"/>
        <v>31</v>
      </c>
    </row>
    <row r="13270" spans="2:8">
      <c r="B13270" s="834" t="str">
        <f t="shared" si="495"/>
        <v>|||</v>
      </c>
      <c r="H13270" s="835">
        <f t="shared" si="496"/>
        <v>31</v>
      </c>
    </row>
    <row r="13271" spans="2:8">
      <c r="B13271" s="834" t="str">
        <f t="shared" si="495"/>
        <v>|||</v>
      </c>
      <c r="H13271" s="835">
        <f t="shared" si="496"/>
        <v>31</v>
      </c>
    </row>
    <row r="13272" spans="2:8">
      <c r="B13272" s="834" t="str">
        <f t="shared" si="495"/>
        <v>|||</v>
      </c>
      <c r="H13272" s="835">
        <f t="shared" si="496"/>
        <v>31</v>
      </c>
    </row>
    <row r="13273" spans="2:8">
      <c r="B13273" s="834" t="str">
        <f t="shared" si="495"/>
        <v>|||</v>
      </c>
      <c r="H13273" s="835">
        <f t="shared" si="496"/>
        <v>31</v>
      </c>
    </row>
    <row r="13274" spans="2:8">
      <c r="B13274" s="834" t="str">
        <f t="shared" si="495"/>
        <v>|||</v>
      </c>
      <c r="H13274" s="835">
        <f t="shared" si="496"/>
        <v>31</v>
      </c>
    </row>
    <row r="13275" spans="2:8">
      <c r="B13275" s="834" t="str">
        <f t="shared" si="495"/>
        <v>|||</v>
      </c>
      <c r="H13275" s="835">
        <f t="shared" si="496"/>
        <v>31</v>
      </c>
    </row>
    <row r="13276" spans="2:8">
      <c r="B13276" s="834" t="str">
        <f t="shared" si="495"/>
        <v>|||</v>
      </c>
      <c r="H13276" s="835">
        <f t="shared" si="496"/>
        <v>31</v>
      </c>
    </row>
    <row r="13277" spans="2:8">
      <c r="B13277" s="834" t="str">
        <f t="shared" si="495"/>
        <v>|||</v>
      </c>
      <c r="H13277" s="835">
        <f t="shared" si="496"/>
        <v>31</v>
      </c>
    </row>
    <row r="13278" spans="2:8">
      <c r="B13278" s="834" t="str">
        <f t="shared" si="495"/>
        <v>|||</v>
      </c>
      <c r="H13278" s="835">
        <f t="shared" si="496"/>
        <v>31</v>
      </c>
    </row>
    <row r="13279" spans="2:8">
      <c r="B13279" s="834" t="str">
        <f t="shared" si="495"/>
        <v>|||</v>
      </c>
      <c r="H13279" s="835">
        <f t="shared" si="496"/>
        <v>31</v>
      </c>
    </row>
    <row r="13280" spans="2:8">
      <c r="B13280" s="834" t="str">
        <f t="shared" si="495"/>
        <v>|||</v>
      </c>
      <c r="H13280" s="835">
        <f t="shared" si="496"/>
        <v>31</v>
      </c>
    </row>
    <row r="13281" spans="2:8">
      <c r="B13281" s="834" t="str">
        <f t="shared" si="495"/>
        <v>|||</v>
      </c>
      <c r="H13281" s="835">
        <f t="shared" si="496"/>
        <v>31</v>
      </c>
    </row>
    <row r="13282" spans="2:8">
      <c r="B13282" s="834" t="str">
        <f t="shared" si="495"/>
        <v>|||</v>
      </c>
      <c r="H13282" s="835">
        <f t="shared" si="496"/>
        <v>31</v>
      </c>
    </row>
    <row r="13283" spans="2:8">
      <c r="B13283" s="834" t="str">
        <f t="shared" si="495"/>
        <v>|||</v>
      </c>
      <c r="H13283" s="835">
        <f t="shared" si="496"/>
        <v>31</v>
      </c>
    </row>
    <row r="13284" spans="2:8">
      <c r="B13284" s="834" t="str">
        <f t="shared" si="495"/>
        <v>|||</v>
      </c>
      <c r="H13284" s="835">
        <f t="shared" si="496"/>
        <v>31</v>
      </c>
    </row>
    <row r="13285" spans="2:8">
      <c r="B13285" s="834" t="str">
        <f t="shared" si="495"/>
        <v>|||</v>
      </c>
      <c r="H13285" s="835">
        <f t="shared" si="496"/>
        <v>31</v>
      </c>
    </row>
    <row r="13286" spans="2:8">
      <c r="B13286" s="834" t="str">
        <f t="shared" si="495"/>
        <v>|||</v>
      </c>
      <c r="H13286" s="835">
        <f t="shared" si="496"/>
        <v>31</v>
      </c>
    </row>
    <row r="13287" spans="2:8">
      <c r="B13287" s="834" t="str">
        <f t="shared" si="495"/>
        <v>|||</v>
      </c>
      <c r="H13287" s="835">
        <f t="shared" si="496"/>
        <v>31</v>
      </c>
    </row>
    <row r="13288" spans="2:8">
      <c r="B13288" s="834" t="str">
        <f t="shared" si="495"/>
        <v>|||</v>
      </c>
      <c r="H13288" s="835">
        <f t="shared" si="496"/>
        <v>31</v>
      </c>
    </row>
    <row r="13289" spans="2:8">
      <c r="B13289" s="834" t="str">
        <f t="shared" si="495"/>
        <v>|||</v>
      </c>
      <c r="H13289" s="835">
        <f t="shared" si="496"/>
        <v>31</v>
      </c>
    </row>
    <row r="13290" spans="2:8">
      <c r="B13290" s="834" t="str">
        <f t="shared" si="495"/>
        <v>|||</v>
      </c>
      <c r="H13290" s="835">
        <f t="shared" si="496"/>
        <v>31</v>
      </c>
    </row>
    <row r="13291" spans="2:8">
      <c r="B13291" s="834" t="str">
        <f t="shared" si="495"/>
        <v>|||</v>
      </c>
      <c r="H13291" s="835">
        <f t="shared" si="496"/>
        <v>31</v>
      </c>
    </row>
    <row r="13292" spans="2:8">
      <c r="B13292" s="834" t="str">
        <f t="shared" si="495"/>
        <v>|||</v>
      </c>
      <c r="H13292" s="835">
        <f t="shared" si="496"/>
        <v>31</v>
      </c>
    </row>
    <row r="13293" spans="2:8">
      <c r="B13293" s="834" t="str">
        <f t="shared" si="495"/>
        <v>|||</v>
      </c>
      <c r="H13293" s="835">
        <f t="shared" si="496"/>
        <v>31</v>
      </c>
    </row>
    <row r="13294" spans="2:8">
      <c r="B13294" s="834" t="str">
        <f t="shared" si="495"/>
        <v>|||</v>
      </c>
      <c r="H13294" s="835">
        <f t="shared" si="496"/>
        <v>31</v>
      </c>
    </row>
    <row r="13295" spans="2:8">
      <c r="B13295" s="834" t="str">
        <f t="shared" si="495"/>
        <v>|||</v>
      </c>
      <c r="H13295" s="835">
        <f t="shared" si="496"/>
        <v>31</v>
      </c>
    </row>
    <row r="13296" spans="2:8">
      <c r="B13296" s="834" t="str">
        <f t="shared" si="495"/>
        <v>|||</v>
      </c>
      <c r="H13296" s="835">
        <f t="shared" si="496"/>
        <v>31</v>
      </c>
    </row>
    <row r="13297" spans="2:8">
      <c r="B13297" s="834" t="str">
        <f t="shared" si="495"/>
        <v>|||</v>
      </c>
      <c r="H13297" s="835">
        <f t="shared" si="496"/>
        <v>31</v>
      </c>
    </row>
    <row r="13298" spans="2:8">
      <c r="B13298" s="834" t="str">
        <f t="shared" si="495"/>
        <v>|||</v>
      </c>
      <c r="H13298" s="835">
        <f t="shared" si="496"/>
        <v>31</v>
      </c>
    </row>
    <row r="13299" spans="2:8">
      <c r="B13299" s="834" t="str">
        <f t="shared" si="495"/>
        <v>|||</v>
      </c>
      <c r="H13299" s="835">
        <f t="shared" si="496"/>
        <v>31</v>
      </c>
    </row>
    <row r="13300" spans="2:8">
      <c r="B13300" s="834" t="str">
        <f t="shared" si="495"/>
        <v>|||</v>
      </c>
      <c r="H13300" s="835">
        <f t="shared" si="496"/>
        <v>31</v>
      </c>
    </row>
    <row r="13301" spans="2:8">
      <c r="B13301" s="834" t="str">
        <f t="shared" si="495"/>
        <v>|||</v>
      </c>
      <c r="H13301" s="835">
        <f t="shared" si="496"/>
        <v>31</v>
      </c>
    </row>
    <row r="13302" spans="2:8">
      <c r="B13302" s="834" t="str">
        <f t="shared" si="495"/>
        <v>|||</v>
      </c>
      <c r="H13302" s="835">
        <f t="shared" si="496"/>
        <v>31</v>
      </c>
    </row>
    <row r="13303" spans="2:8">
      <c r="B13303" s="834" t="str">
        <f t="shared" si="495"/>
        <v>|||</v>
      </c>
      <c r="H13303" s="835">
        <f t="shared" si="496"/>
        <v>31</v>
      </c>
    </row>
    <row r="13304" spans="2:8">
      <c r="B13304" s="834" t="str">
        <f t="shared" si="495"/>
        <v>|||</v>
      </c>
      <c r="H13304" s="835">
        <f t="shared" si="496"/>
        <v>31</v>
      </c>
    </row>
    <row r="13305" spans="2:8">
      <c r="B13305" s="834" t="str">
        <f t="shared" si="495"/>
        <v>|||</v>
      </c>
      <c r="H13305" s="835">
        <f t="shared" si="496"/>
        <v>31</v>
      </c>
    </row>
    <row r="13306" spans="2:8">
      <c r="B13306" s="834" t="str">
        <f t="shared" si="495"/>
        <v>|||</v>
      </c>
      <c r="H13306" s="835">
        <f t="shared" si="496"/>
        <v>31</v>
      </c>
    </row>
    <row r="13307" spans="2:8">
      <c r="B13307" s="834" t="str">
        <f t="shared" si="495"/>
        <v>|||</v>
      </c>
      <c r="H13307" s="835">
        <f t="shared" si="496"/>
        <v>31</v>
      </c>
    </row>
    <row r="13308" spans="2:8">
      <c r="B13308" s="834" t="str">
        <f t="shared" si="495"/>
        <v>|||</v>
      </c>
      <c r="H13308" s="835">
        <f t="shared" si="496"/>
        <v>31</v>
      </c>
    </row>
    <row r="13309" spans="2:8">
      <c r="B13309" s="834" t="str">
        <f t="shared" si="495"/>
        <v>|||</v>
      </c>
      <c r="H13309" s="835">
        <f t="shared" si="496"/>
        <v>31</v>
      </c>
    </row>
    <row r="13310" spans="2:8">
      <c r="B13310" s="834" t="str">
        <f t="shared" si="495"/>
        <v>|||</v>
      </c>
      <c r="H13310" s="835">
        <f t="shared" si="496"/>
        <v>31</v>
      </c>
    </row>
    <row r="13311" spans="2:8">
      <c r="B13311" s="834" t="str">
        <f t="shared" si="495"/>
        <v>|||</v>
      </c>
      <c r="H13311" s="835">
        <f t="shared" si="496"/>
        <v>31</v>
      </c>
    </row>
    <row r="13312" spans="2:8">
      <c r="B13312" s="834" t="str">
        <f t="shared" si="495"/>
        <v>|||</v>
      </c>
      <c r="H13312" s="835">
        <f t="shared" si="496"/>
        <v>31</v>
      </c>
    </row>
    <row r="13313" spans="2:8">
      <c r="B13313" s="834" t="str">
        <f t="shared" si="495"/>
        <v>|||</v>
      </c>
      <c r="H13313" s="835">
        <f t="shared" si="496"/>
        <v>31</v>
      </c>
    </row>
    <row r="13314" spans="2:8">
      <c r="B13314" s="834" t="str">
        <f t="shared" si="495"/>
        <v>|||</v>
      </c>
      <c r="H13314" s="835">
        <f t="shared" si="496"/>
        <v>31</v>
      </c>
    </row>
    <row r="13315" spans="2:8">
      <c r="B13315" s="834" t="str">
        <f t="shared" si="495"/>
        <v>|||</v>
      </c>
      <c r="H13315" s="835">
        <f t="shared" si="496"/>
        <v>31</v>
      </c>
    </row>
    <row r="13316" spans="2:8">
      <c r="B13316" s="834" t="str">
        <f t="shared" si="495"/>
        <v>|||</v>
      </c>
      <c r="H13316" s="835">
        <f t="shared" si="496"/>
        <v>31</v>
      </c>
    </row>
    <row r="13317" spans="2:8">
      <c r="B13317" s="834" t="str">
        <f t="shared" si="495"/>
        <v>|||</v>
      </c>
      <c r="H13317" s="835">
        <f t="shared" si="496"/>
        <v>31</v>
      </c>
    </row>
    <row r="13318" spans="2:8">
      <c r="B13318" s="834" t="str">
        <f t="shared" si="495"/>
        <v>|||</v>
      </c>
      <c r="H13318" s="835">
        <f t="shared" si="496"/>
        <v>31</v>
      </c>
    </row>
    <row r="13319" spans="2:8">
      <c r="B13319" s="834" t="str">
        <f t="shared" si="495"/>
        <v>|||</v>
      </c>
      <c r="H13319" s="835">
        <f t="shared" si="496"/>
        <v>31</v>
      </c>
    </row>
    <row r="13320" spans="2:8">
      <c r="B13320" s="834" t="str">
        <f t="shared" si="495"/>
        <v>|||</v>
      </c>
      <c r="H13320" s="835">
        <f t="shared" si="496"/>
        <v>31</v>
      </c>
    </row>
    <row r="13321" spans="2:8">
      <c r="B13321" s="834" t="str">
        <f t="shared" si="495"/>
        <v>|||</v>
      </c>
      <c r="H13321" s="835">
        <f t="shared" si="496"/>
        <v>31</v>
      </c>
    </row>
    <row r="13322" spans="2:8">
      <c r="B13322" s="834" t="str">
        <f t="shared" si="495"/>
        <v>|||</v>
      </c>
      <c r="H13322" s="835">
        <f t="shared" si="496"/>
        <v>31</v>
      </c>
    </row>
    <row r="13323" spans="2:8">
      <c r="B13323" s="834" t="str">
        <f t="shared" si="495"/>
        <v>|||</v>
      </c>
      <c r="H13323" s="835">
        <f t="shared" si="496"/>
        <v>31</v>
      </c>
    </row>
    <row r="13324" spans="2:8">
      <c r="B13324" s="834" t="str">
        <f t="shared" si="495"/>
        <v>|||</v>
      </c>
      <c r="H13324" s="835">
        <f t="shared" si="496"/>
        <v>31</v>
      </c>
    </row>
    <row r="13325" spans="2:8">
      <c r="B13325" s="834" t="str">
        <f t="shared" si="495"/>
        <v>|||</v>
      </c>
      <c r="H13325" s="835">
        <f t="shared" si="496"/>
        <v>31</v>
      </c>
    </row>
    <row r="13326" spans="2:8">
      <c r="B13326" s="834" t="str">
        <f t="shared" si="495"/>
        <v>|||</v>
      </c>
      <c r="H13326" s="835">
        <f t="shared" si="496"/>
        <v>31</v>
      </c>
    </row>
    <row r="13327" spans="2:8">
      <c r="B13327" s="834" t="str">
        <f t="shared" si="495"/>
        <v>|||</v>
      </c>
      <c r="H13327" s="835">
        <f t="shared" si="496"/>
        <v>31</v>
      </c>
    </row>
    <row r="13328" spans="2:8">
      <c r="B13328" s="834" t="str">
        <f t="shared" si="495"/>
        <v>|||</v>
      </c>
      <c r="H13328" s="835">
        <f t="shared" si="496"/>
        <v>31</v>
      </c>
    </row>
    <row r="13329" spans="2:8">
      <c r="B13329" s="834" t="str">
        <f t="shared" ref="B13329:B13392" si="497">C13329&amp;"|"&amp;D13329&amp;"|"&amp;E13329&amp;"|"&amp;F13329</f>
        <v>|||</v>
      </c>
      <c r="H13329" s="835">
        <f t="shared" ref="H13329:H13392" si="498">EOMONTH(L13329,0)</f>
        <v>31</v>
      </c>
    </row>
    <row r="13330" spans="2:8">
      <c r="B13330" s="834" t="str">
        <f t="shared" si="497"/>
        <v>|||</v>
      </c>
      <c r="H13330" s="835">
        <f t="shared" si="498"/>
        <v>31</v>
      </c>
    </row>
    <row r="13331" spans="2:8">
      <c r="B13331" s="834" t="str">
        <f t="shared" si="497"/>
        <v>|||</v>
      </c>
      <c r="H13331" s="835">
        <f t="shared" si="498"/>
        <v>31</v>
      </c>
    </row>
    <row r="13332" spans="2:8">
      <c r="B13332" s="834" t="str">
        <f t="shared" si="497"/>
        <v>|||</v>
      </c>
      <c r="H13332" s="835">
        <f t="shared" si="498"/>
        <v>31</v>
      </c>
    </row>
    <row r="13333" spans="2:8">
      <c r="B13333" s="834" t="str">
        <f t="shared" si="497"/>
        <v>|||</v>
      </c>
      <c r="H13333" s="835">
        <f t="shared" si="498"/>
        <v>31</v>
      </c>
    </row>
    <row r="13334" spans="2:8">
      <c r="B13334" s="834" t="str">
        <f t="shared" si="497"/>
        <v>|||</v>
      </c>
      <c r="H13334" s="835">
        <f t="shared" si="498"/>
        <v>31</v>
      </c>
    </row>
    <row r="13335" spans="2:8">
      <c r="B13335" s="834" t="str">
        <f t="shared" si="497"/>
        <v>|||</v>
      </c>
      <c r="H13335" s="835">
        <f t="shared" si="498"/>
        <v>31</v>
      </c>
    </row>
    <row r="13336" spans="2:8">
      <c r="B13336" s="834" t="str">
        <f t="shared" si="497"/>
        <v>|||</v>
      </c>
      <c r="H13336" s="835">
        <f t="shared" si="498"/>
        <v>31</v>
      </c>
    </row>
    <row r="13337" spans="2:8">
      <c r="B13337" s="834" t="str">
        <f t="shared" si="497"/>
        <v>|||</v>
      </c>
      <c r="H13337" s="835">
        <f t="shared" si="498"/>
        <v>31</v>
      </c>
    </row>
    <row r="13338" spans="2:8">
      <c r="B13338" s="834" t="str">
        <f t="shared" si="497"/>
        <v>|||</v>
      </c>
      <c r="H13338" s="835">
        <f t="shared" si="498"/>
        <v>31</v>
      </c>
    </row>
    <row r="13339" spans="2:8">
      <c r="B13339" s="834" t="str">
        <f t="shared" si="497"/>
        <v>|||</v>
      </c>
      <c r="H13339" s="835">
        <f t="shared" si="498"/>
        <v>31</v>
      </c>
    </row>
    <row r="13340" spans="2:8">
      <c r="B13340" s="834" t="str">
        <f t="shared" si="497"/>
        <v>|||</v>
      </c>
      <c r="H13340" s="835">
        <f t="shared" si="498"/>
        <v>31</v>
      </c>
    </row>
    <row r="13341" spans="2:8">
      <c r="B13341" s="834" t="str">
        <f t="shared" si="497"/>
        <v>|||</v>
      </c>
      <c r="H13341" s="835">
        <f t="shared" si="498"/>
        <v>31</v>
      </c>
    </row>
    <row r="13342" spans="2:8">
      <c r="B13342" s="834" t="str">
        <f t="shared" si="497"/>
        <v>|||</v>
      </c>
      <c r="H13342" s="835">
        <f t="shared" si="498"/>
        <v>31</v>
      </c>
    </row>
    <row r="13343" spans="2:8">
      <c r="B13343" s="834" t="str">
        <f t="shared" si="497"/>
        <v>|||</v>
      </c>
      <c r="H13343" s="835">
        <f t="shared" si="498"/>
        <v>31</v>
      </c>
    </row>
    <row r="13344" spans="2:8">
      <c r="B13344" s="834" t="str">
        <f t="shared" si="497"/>
        <v>|||</v>
      </c>
      <c r="H13344" s="835">
        <f t="shared" si="498"/>
        <v>31</v>
      </c>
    </row>
    <row r="13345" spans="2:8">
      <c r="B13345" s="834" t="str">
        <f t="shared" si="497"/>
        <v>|||</v>
      </c>
      <c r="H13345" s="835">
        <f t="shared" si="498"/>
        <v>31</v>
      </c>
    </row>
    <row r="13346" spans="2:8">
      <c r="B13346" s="834" t="str">
        <f t="shared" si="497"/>
        <v>|||</v>
      </c>
      <c r="H13346" s="835">
        <f t="shared" si="498"/>
        <v>31</v>
      </c>
    </row>
    <row r="13347" spans="2:8">
      <c r="B13347" s="834" t="str">
        <f t="shared" si="497"/>
        <v>|||</v>
      </c>
      <c r="H13347" s="835">
        <f t="shared" si="498"/>
        <v>31</v>
      </c>
    </row>
    <row r="13348" spans="2:8">
      <c r="B13348" s="834" t="str">
        <f t="shared" si="497"/>
        <v>|||</v>
      </c>
      <c r="H13348" s="835">
        <f t="shared" si="498"/>
        <v>31</v>
      </c>
    </row>
    <row r="13349" spans="2:8">
      <c r="B13349" s="834" t="str">
        <f t="shared" si="497"/>
        <v>|||</v>
      </c>
      <c r="H13349" s="835">
        <f t="shared" si="498"/>
        <v>31</v>
      </c>
    </row>
    <row r="13350" spans="2:8">
      <c r="B13350" s="834" t="str">
        <f t="shared" si="497"/>
        <v>|||</v>
      </c>
      <c r="H13350" s="835">
        <f t="shared" si="498"/>
        <v>31</v>
      </c>
    </row>
    <row r="13351" spans="2:8">
      <c r="B13351" s="834" t="str">
        <f t="shared" si="497"/>
        <v>|||</v>
      </c>
      <c r="H13351" s="835">
        <f t="shared" si="498"/>
        <v>31</v>
      </c>
    </row>
    <row r="13352" spans="2:8">
      <c r="B13352" s="834" t="str">
        <f t="shared" si="497"/>
        <v>|||</v>
      </c>
      <c r="H13352" s="835">
        <f t="shared" si="498"/>
        <v>31</v>
      </c>
    </row>
    <row r="13353" spans="2:8">
      <c r="B13353" s="834" t="str">
        <f t="shared" si="497"/>
        <v>|||</v>
      </c>
      <c r="H13353" s="835">
        <f t="shared" si="498"/>
        <v>31</v>
      </c>
    </row>
    <row r="13354" spans="2:8">
      <c r="B13354" s="834" t="str">
        <f t="shared" si="497"/>
        <v>|||</v>
      </c>
      <c r="H13354" s="835">
        <f t="shared" si="498"/>
        <v>31</v>
      </c>
    </row>
    <row r="13355" spans="2:8">
      <c r="B13355" s="834" t="str">
        <f t="shared" si="497"/>
        <v>|||</v>
      </c>
      <c r="H13355" s="835">
        <f t="shared" si="498"/>
        <v>31</v>
      </c>
    </row>
    <row r="13356" spans="2:8">
      <c r="B13356" s="834" t="str">
        <f t="shared" si="497"/>
        <v>|||</v>
      </c>
      <c r="H13356" s="835">
        <f t="shared" si="498"/>
        <v>31</v>
      </c>
    </row>
    <row r="13357" spans="2:8">
      <c r="B13357" s="834" t="str">
        <f t="shared" si="497"/>
        <v>|||</v>
      </c>
      <c r="H13357" s="835">
        <f t="shared" si="498"/>
        <v>31</v>
      </c>
    </row>
    <row r="13358" spans="2:8">
      <c r="B13358" s="834" t="str">
        <f t="shared" si="497"/>
        <v>|||</v>
      </c>
      <c r="H13358" s="835">
        <f t="shared" si="498"/>
        <v>31</v>
      </c>
    </row>
    <row r="13359" spans="2:8">
      <c r="B13359" s="834" t="str">
        <f t="shared" si="497"/>
        <v>|||</v>
      </c>
      <c r="H13359" s="835">
        <f t="shared" si="498"/>
        <v>31</v>
      </c>
    </row>
    <row r="13360" spans="2:8">
      <c r="B13360" s="834" t="str">
        <f t="shared" si="497"/>
        <v>|||</v>
      </c>
      <c r="H13360" s="835">
        <f t="shared" si="498"/>
        <v>31</v>
      </c>
    </row>
    <row r="13361" spans="2:8">
      <c r="B13361" s="834" t="str">
        <f t="shared" si="497"/>
        <v>|||</v>
      </c>
      <c r="H13361" s="835">
        <f t="shared" si="498"/>
        <v>31</v>
      </c>
    </row>
    <row r="13362" spans="2:8">
      <c r="B13362" s="834" t="str">
        <f t="shared" si="497"/>
        <v>|||</v>
      </c>
      <c r="H13362" s="835">
        <f t="shared" si="498"/>
        <v>31</v>
      </c>
    </row>
    <row r="13363" spans="2:8">
      <c r="B13363" s="834" t="str">
        <f t="shared" si="497"/>
        <v>|||</v>
      </c>
      <c r="H13363" s="835">
        <f t="shared" si="498"/>
        <v>31</v>
      </c>
    </row>
    <row r="13364" spans="2:8">
      <c r="B13364" s="834" t="str">
        <f t="shared" si="497"/>
        <v>|||</v>
      </c>
      <c r="H13364" s="835">
        <f t="shared" si="498"/>
        <v>31</v>
      </c>
    </row>
    <row r="13365" spans="2:8">
      <c r="B13365" s="834" t="str">
        <f t="shared" si="497"/>
        <v>|||</v>
      </c>
      <c r="H13365" s="835">
        <f t="shared" si="498"/>
        <v>31</v>
      </c>
    </row>
    <row r="13366" spans="2:8">
      <c r="B13366" s="834" t="str">
        <f t="shared" si="497"/>
        <v>|||</v>
      </c>
      <c r="H13366" s="835">
        <f t="shared" si="498"/>
        <v>31</v>
      </c>
    </row>
    <row r="13367" spans="2:8">
      <c r="B13367" s="834" t="str">
        <f t="shared" si="497"/>
        <v>|||</v>
      </c>
      <c r="H13367" s="835">
        <f t="shared" si="498"/>
        <v>31</v>
      </c>
    </row>
    <row r="13368" spans="2:8">
      <c r="B13368" s="834" t="str">
        <f t="shared" si="497"/>
        <v>|||</v>
      </c>
      <c r="H13368" s="835">
        <f t="shared" si="498"/>
        <v>31</v>
      </c>
    </row>
    <row r="13369" spans="2:8">
      <c r="B13369" s="834" t="str">
        <f t="shared" si="497"/>
        <v>|||</v>
      </c>
      <c r="H13369" s="835">
        <f t="shared" si="498"/>
        <v>31</v>
      </c>
    </row>
    <row r="13370" spans="2:8">
      <c r="B13370" s="834" t="str">
        <f t="shared" si="497"/>
        <v>|||</v>
      </c>
      <c r="H13370" s="835">
        <f t="shared" si="498"/>
        <v>31</v>
      </c>
    </row>
    <row r="13371" spans="2:8">
      <c r="B13371" s="834" t="str">
        <f t="shared" si="497"/>
        <v>|||</v>
      </c>
      <c r="H13371" s="835">
        <f t="shared" si="498"/>
        <v>31</v>
      </c>
    </row>
    <row r="13372" spans="2:8">
      <c r="B13372" s="834" t="str">
        <f t="shared" si="497"/>
        <v>|||</v>
      </c>
      <c r="H13372" s="835">
        <f t="shared" si="498"/>
        <v>31</v>
      </c>
    </row>
    <row r="13373" spans="2:8">
      <c r="B13373" s="834" t="str">
        <f t="shared" si="497"/>
        <v>|||</v>
      </c>
      <c r="H13373" s="835">
        <f t="shared" si="498"/>
        <v>31</v>
      </c>
    </row>
    <row r="13374" spans="2:8">
      <c r="B13374" s="834" t="str">
        <f t="shared" si="497"/>
        <v>|||</v>
      </c>
      <c r="H13374" s="835">
        <f t="shared" si="498"/>
        <v>31</v>
      </c>
    </row>
    <row r="13375" spans="2:8">
      <c r="B13375" s="834" t="str">
        <f t="shared" si="497"/>
        <v>|||</v>
      </c>
      <c r="H13375" s="835">
        <f t="shared" si="498"/>
        <v>31</v>
      </c>
    </row>
    <row r="13376" spans="2:8">
      <c r="B13376" s="834" t="str">
        <f t="shared" si="497"/>
        <v>|||</v>
      </c>
      <c r="H13376" s="835">
        <f t="shared" si="498"/>
        <v>31</v>
      </c>
    </row>
    <row r="13377" spans="2:8">
      <c r="B13377" s="834" t="str">
        <f t="shared" si="497"/>
        <v>|||</v>
      </c>
      <c r="H13377" s="835">
        <f t="shared" si="498"/>
        <v>31</v>
      </c>
    </row>
    <row r="13378" spans="2:8">
      <c r="B13378" s="834" t="str">
        <f t="shared" si="497"/>
        <v>|||</v>
      </c>
      <c r="H13378" s="835">
        <f t="shared" si="498"/>
        <v>31</v>
      </c>
    </row>
    <row r="13379" spans="2:8">
      <c r="B13379" s="834" t="str">
        <f t="shared" si="497"/>
        <v>|||</v>
      </c>
      <c r="H13379" s="835">
        <f t="shared" si="498"/>
        <v>31</v>
      </c>
    </row>
    <row r="13380" spans="2:8">
      <c r="B13380" s="834" t="str">
        <f t="shared" si="497"/>
        <v>|||</v>
      </c>
      <c r="H13380" s="835">
        <f t="shared" si="498"/>
        <v>31</v>
      </c>
    </row>
    <row r="13381" spans="2:8">
      <c r="B13381" s="834" t="str">
        <f t="shared" si="497"/>
        <v>|||</v>
      </c>
      <c r="H13381" s="835">
        <f t="shared" si="498"/>
        <v>31</v>
      </c>
    </row>
    <row r="13382" spans="2:8">
      <c r="B13382" s="834" t="str">
        <f t="shared" si="497"/>
        <v>|||</v>
      </c>
      <c r="H13382" s="835">
        <f t="shared" si="498"/>
        <v>31</v>
      </c>
    </row>
    <row r="13383" spans="2:8">
      <c r="B13383" s="834" t="str">
        <f t="shared" si="497"/>
        <v>|||</v>
      </c>
      <c r="H13383" s="835">
        <f t="shared" si="498"/>
        <v>31</v>
      </c>
    </row>
    <row r="13384" spans="2:8">
      <c r="B13384" s="834" t="str">
        <f t="shared" si="497"/>
        <v>|||</v>
      </c>
      <c r="H13384" s="835">
        <f t="shared" si="498"/>
        <v>31</v>
      </c>
    </row>
    <row r="13385" spans="2:8">
      <c r="B13385" s="834" t="str">
        <f t="shared" si="497"/>
        <v>|||</v>
      </c>
      <c r="H13385" s="835">
        <f t="shared" si="498"/>
        <v>31</v>
      </c>
    </row>
    <row r="13386" spans="2:8">
      <c r="B13386" s="834" t="str">
        <f t="shared" si="497"/>
        <v>|||</v>
      </c>
      <c r="H13386" s="835">
        <f t="shared" si="498"/>
        <v>31</v>
      </c>
    </row>
    <row r="13387" spans="2:8">
      <c r="B13387" s="834" t="str">
        <f t="shared" si="497"/>
        <v>|||</v>
      </c>
      <c r="H13387" s="835">
        <f t="shared" si="498"/>
        <v>31</v>
      </c>
    </row>
    <row r="13388" spans="2:8">
      <c r="B13388" s="834" t="str">
        <f t="shared" si="497"/>
        <v>|||</v>
      </c>
      <c r="H13388" s="835">
        <f t="shared" si="498"/>
        <v>31</v>
      </c>
    </row>
    <row r="13389" spans="2:8">
      <c r="B13389" s="834" t="str">
        <f t="shared" si="497"/>
        <v>|||</v>
      </c>
      <c r="H13389" s="835">
        <f t="shared" si="498"/>
        <v>31</v>
      </c>
    </row>
    <row r="13390" spans="2:8">
      <c r="B13390" s="834" t="str">
        <f t="shared" si="497"/>
        <v>|||</v>
      </c>
      <c r="H13390" s="835">
        <f t="shared" si="498"/>
        <v>31</v>
      </c>
    </row>
    <row r="13391" spans="2:8">
      <c r="B13391" s="834" t="str">
        <f t="shared" si="497"/>
        <v>|||</v>
      </c>
      <c r="H13391" s="835">
        <f t="shared" si="498"/>
        <v>31</v>
      </c>
    </row>
    <row r="13392" spans="2:8">
      <c r="B13392" s="834" t="str">
        <f t="shared" si="497"/>
        <v>|||</v>
      </c>
      <c r="H13392" s="835">
        <f t="shared" si="498"/>
        <v>31</v>
      </c>
    </row>
    <row r="13393" spans="2:8">
      <c r="B13393" s="834" t="str">
        <f t="shared" ref="B13393:B13456" si="499">C13393&amp;"|"&amp;D13393&amp;"|"&amp;E13393&amp;"|"&amp;F13393</f>
        <v>|||</v>
      </c>
      <c r="H13393" s="835">
        <f t="shared" ref="H13393:H13456" si="500">EOMONTH(L13393,0)</f>
        <v>31</v>
      </c>
    </row>
    <row r="13394" spans="2:8">
      <c r="B13394" s="834" t="str">
        <f t="shared" si="499"/>
        <v>|||</v>
      </c>
      <c r="H13394" s="835">
        <f t="shared" si="500"/>
        <v>31</v>
      </c>
    </row>
    <row r="13395" spans="2:8">
      <c r="B13395" s="834" t="str">
        <f t="shared" si="499"/>
        <v>|||</v>
      </c>
      <c r="H13395" s="835">
        <f t="shared" si="500"/>
        <v>31</v>
      </c>
    </row>
    <row r="13396" spans="2:8">
      <c r="B13396" s="834" t="str">
        <f t="shared" si="499"/>
        <v>|||</v>
      </c>
      <c r="H13396" s="835">
        <f t="shared" si="500"/>
        <v>31</v>
      </c>
    </row>
    <row r="13397" spans="2:8">
      <c r="B13397" s="834" t="str">
        <f t="shared" si="499"/>
        <v>|||</v>
      </c>
      <c r="H13397" s="835">
        <f t="shared" si="500"/>
        <v>31</v>
      </c>
    </row>
    <row r="13398" spans="2:8">
      <c r="B13398" s="834" t="str">
        <f t="shared" si="499"/>
        <v>|||</v>
      </c>
      <c r="H13398" s="835">
        <f t="shared" si="500"/>
        <v>31</v>
      </c>
    </row>
    <row r="13399" spans="2:8">
      <c r="B13399" s="834" t="str">
        <f t="shared" si="499"/>
        <v>|||</v>
      </c>
      <c r="H13399" s="835">
        <f t="shared" si="500"/>
        <v>31</v>
      </c>
    </row>
    <row r="13400" spans="2:8">
      <c r="B13400" s="834" t="str">
        <f t="shared" si="499"/>
        <v>|||</v>
      </c>
      <c r="H13400" s="835">
        <f t="shared" si="500"/>
        <v>31</v>
      </c>
    </row>
    <row r="13401" spans="2:8">
      <c r="B13401" s="834" t="str">
        <f t="shared" si="499"/>
        <v>|||</v>
      </c>
      <c r="H13401" s="835">
        <f t="shared" si="500"/>
        <v>31</v>
      </c>
    </row>
    <row r="13402" spans="2:8">
      <c r="B13402" s="834" t="str">
        <f t="shared" si="499"/>
        <v>|||</v>
      </c>
      <c r="H13402" s="835">
        <f t="shared" si="500"/>
        <v>31</v>
      </c>
    </row>
    <row r="13403" spans="2:8">
      <c r="B13403" s="834" t="str">
        <f t="shared" si="499"/>
        <v>|||</v>
      </c>
      <c r="H13403" s="835">
        <f t="shared" si="500"/>
        <v>31</v>
      </c>
    </row>
    <row r="13404" spans="2:8">
      <c r="B13404" s="834" t="str">
        <f t="shared" si="499"/>
        <v>|||</v>
      </c>
      <c r="H13404" s="835">
        <f t="shared" si="500"/>
        <v>31</v>
      </c>
    </row>
    <row r="13405" spans="2:8">
      <c r="B13405" s="834" t="str">
        <f t="shared" si="499"/>
        <v>|||</v>
      </c>
      <c r="H13405" s="835">
        <f t="shared" si="500"/>
        <v>31</v>
      </c>
    </row>
    <row r="13406" spans="2:8">
      <c r="B13406" s="834" t="str">
        <f t="shared" si="499"/>
        <v>|||</v>
      </c>
      <c r="H13406" s="835">
        <f t="shared" si="500"/>
        <v>31</v>
      </c>
    </row>
    <row r="13407" spans="2:8">
      <c r="B13407" s="834" t="str">
        <f t="shared" si="499"/>
        <v>|||</v>
      </c>
      <c r="H13407" s="835">
        <f t="shared" si="500"/>
        <v>31</v>
      </c>
    </row>
    <row r="13408" spans="2:8">
      <c r="B13408" s="834" t="str">
        <f t="shared" si="499"/>
        <v>|||</v>
      </c>
      <c r="H13408" s="835">
        <f t="shared" si="500"/>
        <v>31</v>
      </c>
    </row>
    <row r="13409" spans="2:8">
      <c r="B13409" s="834" t="str">
        <f t="shared" si="499"/>
        <v>|||</v>
      </c>
      <c r="H13409" s="835">
        <f t="shared" si="500"/>
        <v>31</v>
      </c>
    </row>
    <row r="13410" spans="2:8">
      <c r="B13410" s="834" t="str">
        <f t="shared" si="499"/>
        <v>|||</v>
      </c>
      <c r="H13410" s="835">
        <f t="shared" si="500"/>
        <v>31</v>
      </c>
    </row>
    <row r="13411" spans="2:8">
      <c r="B13411" s="834" t="str">
        <f t="shared" si="499"/>
        <v>|||</v>
      </c>
      <c r="H13411" s="835">
        <f t="shared" si="500"/>
        <v>31</v>
      </c>
    </row>
    <row r="13412" spans="2:8">
      <c r="B13412" s="834" t="str">
        <f t="shared" si="499"/>
        <v>|||</v>
      </c>
      <c r="H13412" s="835">
        <f t="shared" si="500"/>
        <v>31</v>
      </c>
    </row>
    <row r="13413" spans="2:8">
      <c r="B13413" s="834" t="str">
        <f t="shared" si="499"/>
        <v>|||</v>
      </c>
      <c r="H13413" s="835">
        <f t="shared" si="500"/>
        <v>31</v>
      </c>
    </row>
    <row r="13414" spans="2:8">
      <c r="B13414" s="834" t="str">
        <f t="shared" si="499"/>
        <v>|||</v>
      </c>
      <c r="H13414" s="835">
        <f t="shared" si="500"/>
        <v>31</v>
      </c>
    </row>
    <row r="13415" spans="2:8">
      <c r="B13415" s="834" t="str">
        <f t="shared" si="499"/>
        <v>|||</v>
      </c>
      <c r="H13415" s="835">
        <f t="shared" si="500"/>
        <v>31</v>
      </c>
    </row>
    <row r="13416" spans="2:8">
      <c r="B13416" s="834" t="str">
        <f t="shared" si="499"/>
        <v>|||</v>
      </c>
      <c r="H13416" s="835">
        <f t="shared" si="500"/>
        <v>31</v>
      </c>
    </row>
    <row r="13417" spans="2:8">
      <c r="B13417" s="834" t="str">
        <f t="shared" si="499"/>
        <v>|||</v>
      </c>
      <c r="H13417" s="835">
        <f t="shared" si="500"/>
        <v>31</v>
      </c>
    </row>
    <row r="13418" spans="2:8">
      <c r="B13418" s="834" t="str">
        <f t="shared" si="499"/>
        <v>|||</v>
      </c>
      <c r="H13418" s="835">
        <f t="shared" si="500"/>
        <v>31</v>
      </c>
    </row>
    <row r="13419" spans="2:8">
      <c r="B13419" s="834" t="str">
        <f t="shared" si="499"/>
        <v>|||</v>
      </c>
      <c r="H13419" s="835">
        <f t="shared" si="500"/>
        <v>31</v>
      </c>
    </row>
    <row r="13420" spans="2:8">
      <c r="B13420" s="834" t="str">
        <f t="shared" si="499"/>
        <v>|||</v>
      </c>
      <c r="H13420" s="835">
        <f t="shared" si="500"/>
        <v>31</v>
      </c>
    </row>
    <row r="13421" spans="2:8">
      <c r="B13421" s="834" t="str">
        <f t="shared" si="499"/>
        <v>|||</v>
      </c>
      <c r="H13421" s="835">
        <f t="shared" si="500"/>
        <v>31</v>
      </c>
    </row>
    <row r="13422" spans="2:8">
      <c r="B13422" s="834" t="str">
        <f t="shared" si="499"/>
        <v>|||</v>
      </c>
      <c r="H13422" s="835">
        <f t="shared" si="500"/>
        <v>31</v>
      </c>
    </row>
    <row r="13423" spans="2:8">
      <c r="B13423" s="834" t="str">
        <f t="shared" si="499"/>
        <v>|||</v>
      </c>
      <c r="H13423" s="835">
        <f t="shared" si="500"/>
        <v>31</v>
      </c>
    </row>
    <row r="13424" spans="2:8">
      <c r="B13424" s="834" t="str">
        <f t="shared" si="499"/>
        <v>|||</v>
      </c>
      <c r="H13424" s="835">
        <f t="shared" si="500"/>
        <v>31</v>
      </c>
    </row>
    <row r="13425" spans="2:8">
      <c r="B13425" s="834" t="str">
        <f t="shared" si="499"/>
        <v>|||</v>
      </c>
      <c r="H13425" s="835">
        <f t="shared" si="500"/>
        <v>31</v>
      </c>
    </row>
    <row r="13426" spans="2:8">
      <c r="B13426" s="834" t="str">
        <f t="shared" si="499"/>
        <v>|||</v>
      </c>
      <c r="H13426" s="835">
        <f t="shared" si="500"/>
        <v>31</v>
      </c>
    </row>
    <row r="13427" spans="2:8">
      <c r="B13427" s="834" t="str">
        <f t="shared" si="499"/>
        <v>|||</v>
      </c>
      <c r="H13427" s="835">
        <f t="shared" si="500"/>
        <v>31</v>
      </c>
    </row>
    <row r="13428" spans="2:8">
      <c r="B13428" s="834" t="str">
        <f t="shared" si="499"/>
        <v>|||</v>
      </c>
      <c r="H13428" s="835">
        <f t="shared" si="500"/>
        <v>31</v>
      </c>
    </row>
    <row r="13429" spans="2:8">
      <c r="B13429" s="834" t="str">
        <f t="shared" si="499"/>
        <v>|||</v>
      </c>
      <c r="H13429" s="835">
        <f t="shared" si="500"/>
        <v>31</v>
      </c>
    </row>
    <row r="13430" spans="2:8">
      <c r="B13430" s="834" t="str">
        <f t="shared" si="499"/>
        <v>|||</v>
      </c>
      <c r="H13430" s="835">
        <f t="shared" si="500"/>
        <v>31</v>
      </c>
    </row>
    <row r="13431" spans="2:8">
      <c r="B13431" s="834" t="str">
        <f t="shared" si="499"/>
        <v>|||</v>
      </c>
      <c r="H13431" s="835">
        <f t="shared" si="500"/>
        <v>31</v>
      </c>
    </row>
    <row r="13432" spans="2:8">
      <c r="B13432" s="834" t="str">
        <f t="shared" si="499"/>
        <v>|||</v>
      </c>
      <c r="H13432" s="835">
        <f t="shared" si="500"/>
        <v>31</v>
      </c>
    </row>
    <row r="13433" spans="2:8">
      <c r="B13433" s="834" t="str">
        <f t="shared" si="499"/>
        <v>|||</v>
      </c>
      <c r="H13433" s="835">
        <f t="shared" si="500"/>
        <v>31</v>
      </c>
    </row>
    <row r="13434" spans="2:8">
      <c r="B13434" s="834" t="str">
        <f t="shared" si="499"/>
        <v>|||</v>
      </c>
      <c r="H13434" s="835">
        <f t="shared" si="500"/>
        <v>31</v>
      </c>
    </row>
    <row r="13435" spans="2:8">
      <c r="B13435" s="834" t="str">
        <f t="shared" si="499"/>
        <v>|||</v>
      </c>
      <c r="H13435" s="835">
        <f t="shared" si="500"/>
        <v>31</v>
      </c>
    </row>
    <row r="13436" spans="2:8">
      <c r="B13436" s="834" t="str">
        <f t="shared" si="499"/>
        <v>|||</v>
      </c>
      <c r="H13436" s="835">
        <f t="shared" si="500"/>
        <v>31</v>
      </c>
    </row>
    <row r="13437" spans="2:8">
      <c r="B13437" s="834" t="str">
        <f t="shared" si="499"/>
        <v>|||</v>
      </c>
      <c r="H13437" s="835">
        <f t="shared" si="500"/>
        <v>31</v>
      </c>
    </row>
    <row r="13438" spans="2:8">
      <c r="B13438" s="834" t="str">
        <f t="shared" si="499"/>
        <v>|||</v>
      </c>
      <c r="H13438" s="835">
        <f t="shared" si="500"/>
        <v>31</v>
      </c>
    </row>
    <row r="13439" spans="2:8">
      <c r="B13439" s="834" t="str">
        <f t="shared" si="499"/>
        <v>|||</v>
      </c>
      <c r="H13439" s="835">
        <f t="shared" si="500"/>
        <v>31</v>
      </c>
    </row>
    <row r="13440" spans="2:8">
      <c r="B13440" s="834" t="str">
        <f t="shared" si="499"/>
        <v>|||</v>
      </c>
      <c r="H13440" s="835">
        <f t="shared" si="500"/>
        <v>31</v>
      </c>
    </row>
    <row r="13441" spans="2:8">
      <c r="B13441" s="834" t="str">
        <f t="shared" si="499"/>
        <v>|||</v>
      </c>
      <c r="H13441" s="835">
        <f t="shared" si="500"/>
        <v>31</v>
      </c>
    </row>
    <row r="13442" spans="2:8">
      <c r="B13442" s="834" t="str">
        <f t="shared" si="499"/>
        <v>|||</v>
      </c>
      <c r="H13442" s="835">
        <f t="shared" si="500"/>
        <v>31</v>
      </c>
    </row>
    <row r="13443" spans="2:8">
      <c r="B13443" s="834" t="str">
        <f t="shared" si="499"/>
        <v>|||</v>
      </c>
      <c r="H13443" s="835">
        <f t="shared" si="500"/>
        <v>31</v>
      </c>
    </row>
    <row r="13444" spans="2:8">
      <c r="B13444" s="834" t="str">
        <f t="shared" si="499"/>
        <v>|||</v>
      </c>
      <c r="H13444" s="835">
        <f t="shared" si="500"/>
        <v>31</v>
      </c>
    </row>
    <row r="13445" spans="2:8">
      <c r="B13445" s="834" t="str">
        <f t="shared" si="499"/>
        <v>|||</v>
      </c>
      <c r="H13445" s="835">
        <f t="shared" si="500"/>
        <v>31</v>
      </c>
    </row>
    <row r="13446" spans="2:8">
      <c r="B13446" s="834" t="str">
        <f t="shared" si="499"/>
        <v>|||</v>
      </c>
      <c r="H13446" s="835">
        <f t="shared" si="500"/>
        <v>31</v>
      </c>
    </row>
    <row r="13447" spans="2:8">
      <c r="B13447" s="834" t="str">
        <f t="shared" si="499"/>
        <v>|||</v>
      </c>
      <c r="H13447" s="835">
        <f t="shared" si="500"/>
        <v>31</v>
      </c>
    </row>
    <row r="13448" spans="2:8">
      <c r="B13448" s="834" t="str">
        <f t="shared" si="499"/>
        <v>|||</v>
      </c>
      <c r="H13448" s="835">
        <f t="shared" si="500"/>
        <v>31</v>
      </c>
    </row>
    <row r="13449" spans="2:8">
      <c r="B13449" s="834" t="str">
        <f t="shared" si="499"/>
        <v>|||</v>
      </c>
      <c r="H13449" s="835">
        <f t="shared" si="500"/>
        <v>31</v>
      </c>
    </row>
    <row r="13450" spans="2:8">
      <c r="B13450" s="834" t="str">
        <f t="shared" si="499"/>
        <v>|||</v>
      </c>
      <c r="H13450" s="835">
        <f t="shared" si="500"/>
        <v>31</v>
      </c>
    </row>
    <row r="13451" spans="2:8">
      <c r="B13451" s="834" t="str">
        <f t="shared" si="499"/>
        <v>|||</v>
      </c>
      <c r="H13451" s="835">
        <f t="shared" si="500"/>
        <v>31</v>
      </c>
    </row>
    <row r="13452" spans="2:8">
      <c r="B13452" s="834" t="str">
        <f t="shared" si="499"/>
        <v>|||</v>
      </c>
      <c r="H13452" s="835">
        <f t="shared" si="500"/>
        <v>31</v>
      </c>
    </row>
    <row r="13453" spans="2:8">
      <c r="B13453" s="834" t="str">
        <f t="shared" si="499"/>
        <v>|||</v>
      </c>
      <c r="H13453" s="835">
        <f t="shared" si="500"/>
        <v>31</v>
      </c>
    </row>
    <row r="13454" spans="2:8">
      <c r="B13454" s="834" t="str">
        <f t="shared" si="499"/>
        <v>|||</v>
      </c>
      <c r="H13454" s="835">
        <f t="shared" si="500"/>
        <v>31</v>
      </c>
    </row>
    <row r="13455" spans="2:8">
      <c r="B13455" s="834" t="str">
        <f t="shared" si="499"/>
        <v>|||</v>
      </c>
      <c r="H13455" s="835">
        <f t="shared" si="500"/>
        <v>31</v>
      </c>
    </row>
    <row r="13456" spans="2:8">
      <c r="B13456" s="834" t="str">
        <f t="shared" si="499"/>
        <v>|||</v>
      </c>
      <c r="H13456" s="835">
        <f t="shared" si="500"/>
        <v>31</v>
      </c>
    </row>
    <row r="13457" spans="2:8">
      <c r="B13457" s="834" t="str">
        <f t="shared" ref="B13457:B13520" si="501">C13457&amp;"|"&amp;D13457&amp;"|"&amp;E13457&amp;"|"&amp;F13457</f>
        <v>|||</v>
      </c>
      <c r="H13457" s="835">
        <f t="shared" ref="H13457:H13520" si="502">EOMONTH(L13457,0)</f>
        <v>31</v>
      </c>
    </row>
    <row r="13458" spans="2:8">
      <c r="B13458" s="834" t="str">
        <f t="shared" si="501"/>
        <v>|||</v>
      </c>
      <c r="H13458" s="835">
        <f t="shared" si="502"/>
        <v>31</v>
      </c>
    </row>
    <row r="13459" spans="2:8">
      <c r="B13459" s="834" t="str">
        <f t="shared" si="501"/>
        <v>|||</v>
      </c>
      <c r="H13459" s="835">
        <f t="shared" si="502"/>
        <v>31</v>
      </c>
    </row>
    <row r="13460" spans="2:8">
      <c r="B13460" s="834" t="str">
        <f t="shared" si="501"/>
        <v>|||</v>
      </c>
      <c r="H13460" s="835">
        <f t="shared" si="502"/>
        <v>31</v>
      </c>
    </row>
    <row r="13461" spans="2:8">
      <c r="B13461" s="834" t="str">
        <f t="shared" si="501"/>
        <v>|||</v>
      </c>
      <c r="H13461" s="835">
        <f t="shared" si="502"/>
        <v>31</v>
      </c>
    </row>
    <row r="13462" spans="2:8">
      <c r="B13462" s="834" t="str">
        <f t="shared" si="501"/>
        <v>|||</v>
      </c>
      <c r="H13462" s="835">
        <f t="shared" si="502"/>
        <v>31</v>
      </c>
    </row>
    <row r="13463" spans="2:8">
      <c r="B13463" s="834" t="str">
        <f t="shared" si="501"/>
        <v>|||</v>
      </c>
      <c r="H13463" s="835">
        <f t="shared" si="502"/>
        <v>31</v>
      </c>
    </row>
    <row r="13464" spans="2:8">
      <c r="B13464" s="834" t="str">
        <f t="shared" si="501"/>
        <v>|||</v>
      </c>
      <c r="H13464" s="835">
        <f t="shared" si="502"/>
        <v>31</v>
      </c>
    </row>
    <row r="13465" spans="2:8">
      <c r="B13465" s="834" t="str">
        <f t="shared" si="501"/>
        <v>|||</v>
      </c>
      <c r="H13465" s="835">
        <f t="shared" si="502"/>
        <v>31</v>
      </c>
    </row>
    <row r="13466" spans="2:8">
      <c r="B13466" s="834" t="str">
        <f t="shared" si="501"/>
        <v>|||</v>
      </c>
      <c r="H13466" s="835">
        <f t="shared" si="502"/>
        <v>31</v>
      </c>
    </row>
    <row r="13467" spans="2:8">
      <c r="B13467" s="834" t="str">
        <f t="shared" si="501"/>
        <v>|||</v>
      </c>
      <c r="H13467" s="835">
        <f t="shared" si="502"/>
        <v>31</v>
      </c>
    </row>
    <row r="13468" spans="2:8">
      <c r="B13468" s="834" t="str">
        <f t="shared" si="501"/>
        <v>|||</v>
      </c>
      <c r="H13468" s="835">
        <f t="shared" si="502"/>
        <v>31</v>
      </c>
    </row>
    <row r="13469" spans="2:8">
      <c r="B13469" s="834" t="str">
        <f t="shared" si="501"/>
        <v>|||</v>
      </c>
      <c r="H13469" s="835">
        <f t="shared" si="502"/>
        <v>31</v>
      </c>
    </row>
    <row r="13470" spans="2:8">
      <c r="B13470" s="834" t="str">
        <f t="shared" si="501"/>
        <v>|||</v>
      </c>
      <c r="H13470" s="835">
        <f t="shared" si="502"/>
        <v>31</v>
      </c>
    </row>
    <row r="13471" spans="2:8">
      <c r="B13471" s="834" t="str">
        <f t="shared" si="501"/>
        <v>|||</v>
      </c>
      <c r="H13471" s="835">
        <f t="shared" si="502"/>
        <v>31</v>
      </c>
    </row>
    <row r="13472" spans="2:8">
      <c r="B13472" s="834" t="str">
        <f t="shared" si="501"/>
        <v>|||</v>
      </c>
      <c r="H13472" s="835">
        <f t="shared" si="502"/>
        <v>31</v>
      </c>
    </row>
    <row r="13473" spans="2:8">
      <c r="B13473" s="834" t="str">
        <f t="shared" si="501"/>
        <v>|||</v>
      </c>
      <c r="H13473" s="835">
        <f t="shared" si="502"/>
        <v>31</v>
      </c>
    </row>
    <row r="13474" spans="2:8">
      <c r="B13474" s="834" t="str">
        <f t="shared" si="501"/>
        <v>|||</v>
      </c>
      <c r="H13474" s="835">
        <f t="shared" si="502"/>
        <v>31</v>
      </c>
    </row>
    <row r="13475" spans="2:8">
      <c r="B13475" s="834" t="str">
        <f t="shared" si="501"/>
        <v>|||</v>
      </c>
      <c r="H13475" s="835">
        <f t="shared" si="502"/>
        <v>31</v>
      </c>
    </row>
    <row r="13476" spans="2:8">
      <c r="B13476" s="834" t="str">
        <f t="shared" si="501"/>
        <v>|||</v>
      </c>
      <c r="H13476" s="835">
        <f t="shared" si="502"/>
        <v>31</v>
      </c>
    </row>
    <row r="13477" spans="2:8">
      <c r="B13477" s="834" t="str">
        <f t="shared" si="501"/>
        <v>|||</v>
      </c>
      <c r="H13477" s="835">
        <f t="shared" si="502"/>
        <v>31</v>
      </c>
    </row>
    <row r="13478" spans="2:8">
      <c r="B13478" s="834" t="str">
        <f t="shared" si="501"/>
        <v>|||</v>
      </c>
      <c r="H13478" s="835">
        <f t="shared" si="502"/>
        <v>31</v>
      </c>
    </row>
    <row r="13479" spans="2:8">
      <c r="B13479" s="834" t="str">
        <f t="shared" si="501"/>
        <v>|||</v>
      </c>
      <c r="H13479" s="835">
        <f t="shared" si="502"/>
        <v>31</v>
      </c>
    </row>
    <row r="13480" spans="2:8">
      <c r="B13480" s="834" t="str">
        <f t="shared" si="501"/>
        <v>|||</v>
      </c>
      <c r="H13480" s="835">
        <f t="shared" si="502"/>
        <v>31</v>
      </c>
    </row>
    <row r="13481" spans="2:8">
      <c r="B13481" s="834" t="str">
        <f t="shared" si="501"/>
        <v>|||</v>
      </c>
      <c r="H13481" s="835">
        <f t="shared" si="502"/>
        <v>31</v>
      </c>
    </row>
    <row r="13482" spans="2:8">
      <c r="B13482" s="834" t="str">
        <f t="shared" si="501"/>
        <v>|||</v>
      </c>
      <c r="H13482" s="835">
        <f t="shared" si="502"/>
        <v>31</v>
      </c>
    </row>
    <row r="13483" spans="2:8">
      <c r="B13483" s="834" t="str">
        <f t="shared" si="501"/>
        <v>|||</v>
      </c>
      <c r="H13483" s="835">
        <f t="shared" si="502"/>
        <v>31</v>
      </c>
    </row>
    <row r="13484" spans="2:8">
      <c r="B13484" s="834" t="str">
        <f t="shared" si="501"/>
        <v>|||</v>
      </c>
      <c r="H13484" s="835">
        <f t="shared" si="502"/>
        <v>31</v>
      </c>
    </row>
    <row r="13485" spans="2:8">
      <c r="B13485" s="834" t="str">
        <f t="shared" si="501"/>
        <v>|||</v>
      </c>
      <c r="H13485" s="835">
        <f t="shared" si="502"/>
        <v>31</v>
      </c>
    </row>
    <row r="13486" spans="2:8">
      <c r="B13486" s="834" t="str">
        <f t="shared" si="501"/>
        <v>|||</v>
      </c>
      <c r="H13486" s="835">
        <f t="shared" si="502"/>
        <v>31</v>
      </c>
    </row>
    <row r="13487" spans="2:8">
      <c r="B13487" s="834" t="str">
        <f t="shared" si="501"/>
        <v>|||</v>
      </c>
      <c r="H13487" s="835">
        <f t="shared" si="502"/>
        <v>31</v>
      </c>
    </row>
    <row r="13488" spans="2:8">
      <c r="B13488" s="834" t="str">
        <f t="shared" si="501"/>
        <v>|||</v>
      </c>
      <c r="H13488" s="835">
        <f t="shared" si="502"/>
        <v>31</v>
      </c>
    </row>
    <row r="13489" spans="2:8">
      <c r="B13489" s="834" t="str">
        <f t="shared" si="501"/>
        <v>|||</v>
      </c>
      <c r="H13489" s="835">
        <f t="shared" si="502"/>
        <v>31</v>
      </c>
    </row>
    <row r="13490" spans="2:8">
      <c r="B13490" s="834" t="str">
        <f t="shared" si="501"/>
        <v>|||</v>
      </c>
      <c r="H13490" s="835">
        <f t="shared" si="502"/>
        <v>31</v>
      </c>
    </row>
    <row r="13491" spans="2:8">
      <c r="B13491" s="834" t="str">
        <f t="shared" si="501"/>
        <v>|||</v>
      </c>
      <c r="H13491" s="835">
        <f t="shared" si="502"/>
        <v>31</v>
      </c>
    </row>
    <row r="13492" spans="2:8">
      <c r="B13492" s="834" t="str">
        <f t="shared" si="501"/>
        <v>|||</v>
      </c>
      <c r="H13492" s="835">
        <f t="shared" si="502"/>
        <v>31</v>
      </c>
    </row>
    <row r="13493" spans="2:8">
      <c r="B13493" s="834" t="str">
        <f t="shared" si="501"/>
        <v>|||</v>
      </c>
      <c r="H13493" s="835">
        <f t="shared" si="502"/>
        <v>31</v>
      </c>
    </row>
    <row r="13494" spans="2:8">
      <c r="B13494" s="834" t="str">
        <f t="shared" si="501"/>
        <v>|||</v>
      </c>
      <c r="H13494" s="835">
        <f t="shared" si="502"/>
        <v>31</v>
      </c>
    </row>
    <row r="13495" spans="2:8">
      <c r="B13495" s="834" t="str">
        <f t="shared" si="501"/>
        <v>|||</v>
      </c>
      <c r="H13495" s="835">
        <f t="shared" si="502"/>
        <v>31</v>
      </c>
    </row>
    <row r="13496" spans="2:8">
      <c r="B13496" s="834" t="str">
        <f t="shared" si="501"/>
        <v>|||</v>
      </c>
      <c r="H13496" s="835">
        <f t="shared" si="502"/>
        <v>31</v>
      </c>
    </row>
    <row r="13497" spans="2:8">
      <c r="B13497" s="834" t="str">
        <f t="shared" si="501"/>
        <v>|||</v>
      </c>
      <c r="H13497" s="835">
        <f t="shared" si="502"/>
        <v>31</v>
      </c>
    </row>
    <row r="13498" spans="2:8">
      <c r="B13498" s="834" t="str">
        <f t="shared" si="501"/>
        <v>|||</v>
      </c>
      <c r="H13498" s="835">
        <f t="shared" si="502"/>
        <v>31</v>
      </c>
    </row>
    <row r="13499" spans="2:8">
      <c r="B13499" s="834" t="str">
        <f t="shared" si="501"/>
        <v>|||</v>
      </c>
      <c r="H13499" s="835">
        <f t="shared" si="502"/>
        <v>31</v>
      </c>
    </row>
    <row r="13500" spans="2:8">
      <c r="B13500" s="834" t="str">
        <f t="shared" si="501"/>
        <v>|||</v>
      </c>
      <c r="H13500" s="835">
        <f t="shared" si="502"/>
        <v>31</v>
      </c>
    </row>
    <row r="13501" spans="2:8">
      <c r="B13501" s="834" t="str">
        <f t="shared" si="501"/>
        <v>|||</v>
      </c>
      <c r="H13501" s="835">
        <f t="shared" si="502"/>
        <v>31</v>
      </c>
    </row>
    <row r="13502" spans="2:8">
      <c r="B13502" s="834" t="str">
        <f t="shared" si="501"/>
        <v>|||</v>
      </c>
      <c r="H13502" s="835">
        <f t="shared" si="502"/>
        <v>31</v>
      </c>
    </row>
    <row r="13503" spans="2:8">
      <c r="B13503" s="834" t="str">
        <f t="shared" si="501"/>
        <v>|||</v>
      </c>
      <c r="H13503" s="835">
        <f t="shared" si="502"/>
        <v>31</v>
      </c>
    </row>
    <row r="13504" spans="2:8">
      <c r="B13504" s="834" t="str">
        <f t="shared" si="501"/>
        <v>|||</v>
      </c>
      <c r="H13504" s="835">
        <f t="shared" si="502"/>
        <v>31</v>
      </c>
    </row>
    <row r="13505" spans="2:8">
      <c r="B13505" s="834" t="str">
        <f t="shared" si="501"/>
        <v>|||</v>
      </c>
      <c r="H13505" s="835">
        <f t="shared" si="502"/>
        <v>31</v>
      </c>
    </row>
    <row r="13506" spans="2:8">
      <c r="B13506" s="834" t="str">
        <f t="shared" si="501"/>
        <v>|||</v>
      </c>
      <c r="H13506" s="835">
        <f t="shared" si="502"/>
        <v>31</v>
      </c>
    </row>
    <row r="13507" spans="2:8">
      <c r="B13507" s="834" t="str">
        <f t="shared" si="501"/>
        <v>|||</v>
      </c>
      <c r="H13507" s="835">
        <f t="shared" si="502"/>
        <v>31</v>
      </c>
    </row>
    <row r="13508" spans="2:8">
      <c r="B13508" s="834" t="str">
        <f t="shared" si="501"/>
        <v>|||</v>
      </c>
      <c r="H13508" s="835">
        <f t="shared" si="502"/>
        <v>31</v>
      </c>
    </row>
    <row r="13509" spans="2:8">
      <c r="B13509" s="834" t="str">
        <f t="shared" si="501"/>
        <v>|||</v>
      </c>
      <c r="H13509" s="835">
        <f t="shared" si="502"/>
        <v>31</v>
      </c>
    </row>
    <row r="13510" spans="2:8">
      <c r="B13510" s="834" t="str">
        <f t="shared" si="501"/>
        <v>|||</v>
      </c>
      <c r="H13510" s="835">
        <f t="shared" si="502"/>
        <v>31</v>
      </c>
    </row>
    <row r="13511" spans="2:8">
      <c r="B13511" s="834" t="str">
        <f t="shared" si="501"/>
        <v>|||</v>
      </c>
      <c r="H13511" s="835">
        <f t="shared" si="502"/>
        <v>31</v>
      </c>
    </row>
    <row r="13512" spans="2:8">
      <c r="B13512" s="834" t="str">
        <f t="shared" si="501"/>
        <v>|||</v>
      </c>
      <c r="H13512" s="835">
        <f t="shared" si="502"/>
        <v>31</v>
      </c>
    </row>
    <row r="13513" spans="2:8">
      <c r="B13513" s="834" t="str">
        <f t="shared" si="501"/>
        <v>|||</v>
      </c>
      <c r="H13513" s="835">
        <f t="shared" si="502"/>
        <v>31</v>
      </c>
    </row>
    <row r="13514" spans="2:8">
      <c r="B13514" s="834" t="str">
        <f t="shared" si="501"/>
        <v>|||</v>
      </c>
      <c r="H13514" s="835">
        <f t="shared" si="502"/>
        <v>31</v>
      </c>
    </row>
    <row r="13515" spans="2:8">
      <c r="B13515" s="834" t="str">
        <f t="shared" si="501"/>
        <v>|||</v>
      </c>
      <c r="H13515" s="835">
        <f t="shared" si="502"/>
        <v>31</v>
      </c>
    </row>
    <row r="13516" spans="2:8">
      <c r="B13516" s="834" t="str">
        <f t="shared" si="501"/>
        <v>|||</v>
      </c>
      <c r="H13516" s="835">
        <f t="shared" si="502"/>
        <v>31</v>
      </c>
    </row>
    <row r="13517" spans="2:8">
      <c r="B13517" s="834" t="str">
        <f t="shared" si="501"/>
        <v>|||</v>
      </c>
      <c r="H13517" s="835">
        <f t="shared" si="502"/>
        <v>31</v>
      </c>
    </row>
    <row r="13518" spans="2:8">
      <c r="B13518" s="834" t="str">
        <f t="shared" si="501"/>
        <v>|||</v>
      </c>
      <c r="H13518" s="835">
        <f t="shared" si="502"/>
        <v>31</v>
      </c>
    </row>
    <row r="13519" spans="2:8">
      <c r="B13519" s="834" t="str">
        <f t="shared" si="501"/>
        <v>|||</v>
      </c>
      <c r="H13519" s="835">
        <f t="shared" si="502"/>
        <v>31</v>
      </c>
    </row>
    <row r="13520" spans="2:8">
      <c r="B13520" s="834" t="str">
        <f t="shared" si="501"/>
        <v>|||</v>
      </c>
      <c r="H13520" s="835">
        <f t="shared" si="502"/>
        <v>31</v>
      </c>
    </row>
    <row r="13521" spans="2:8">
      <c r="B13521" s="834" t="str">
        <f t="shared" ref="B13521:B13584" si="503">C13521&amp;"|"&amp;D13521&amp;"|"&amp;E13521&amp;"|"&amp;F13521</f>
        <v>|||</v>
      </c>
      <c r="H13521" s="835">
        <f t="shared" ref="H13521:H13584" si="504">EOMONTH(L13521,0)</f>
        <v>31</v>
      </c>
    </row>
    <row r="13522" spans="2:8">
      <c r="B13522" s="834" t="str">
        <f t="shared" si="503"/>
        <v>|||</v>
      </c>
      <c r="H13522" s="835">
        <f t="shared" si="504"/>
        <v>31</v>
      </c>
    </row>
    <row r="13523" spans="2:8">
      <c r="B13523" s="834" t="str">
        <f t="shared" si="503"/>
        <v>|||</v>
      </c>
      <c r="H13523" s="835">
        <f t="shared" si="504"/>
        <v>31</v>
      </c>
    </row>
    <row r="13524" spans="2:8">
      <c r="B13524" s="834" t="str">
        <f t="shared" si="503"/>
        <v>|||</v>
      </c>
      <c r="H13524" s="835">
        <f t="shared" si="504"/>
        <v>31</v>
      </c>
    </row>
    <row r="13525" spans="2:8">
      <c r="B13525" s="834" t="str">
        <f t="shared" si="503"/>
        <v>|||</v>
      </c>
      <c r="H13525" s="835">
        <f t="shared" si="504"/>
        <v>31</v>
      </c>
    </row>
    <row r="13526" spans="2:8">
      <c r="B13526" s="834" t="str">
        <f t="shared" si="503"/>
        <v>|||</v>
      </c>
      <c r="H13526" s="835">
        <f t="shared" si="504"/>
        <v>31</v>
      </c>
    </row>
    <row r="13527" spans="2:8">
      <c r="B13527" s="834" t="str">
        <f t="shared" si="503"/>
        <v>|||</v>
      </c>
      <c r="H13527" s="835">
        <f t="shared" si="504"/>
        <v>31</v>
      </c>
    </row>
    <row r="13528" spans="2:8">
      <c r="B13528" s="834" t="str">
        <f t="shared" si="503"/>
        <v>|||</v>
      </c>
      <c r="H13528" s="835">
        <f t="shared" si="504"/>
        <v>31</v>
      </c>
    </row>
    <row r="13529" spans="2:8">
      <c r="B13529" s="834" t="str">
        <f t="shared" si="503"/>
        <v>|||</v>
      </c>
      <c r="H13529" s="835">
        <f t="shared" si="504"/>
        <v>31</v>
      </c>
    </row>
    <row r="13530" spans="2:8">
      <c r="B13530" s="834" t="str">
        <f t="shared" si="503"/>
        <v>|||</v>
      </c>
      <c r="H13530" s="835">
        <f t="shared" si="504"/>
        <v>31</v>
      </c>
    </row>
    <row r="13531" spans="2:8">
      <c r="B13531" s="834" t="str">
        <f t="shared" si="503"/>
        <v>|||</v>
      </c>
      <c r="H13531" s="835">
        <f t="shared" si="504"/>
        <v>31</v>
      </c>
    </row>
    <row r="13532" spans="2:8">
      <c r="B13532" s="834" t="str">
        <f t="shared" si="503"/>
        <v>|||</v>
      </c>
      <c r="H13532" s="835">
        <f t="shared" si="504"/>
        <v>31</v>
      </c>
    </row>
    <row r="13533" spans="2:8">
      <c r="B13533" s="834" t="str">
        <f t="shared" si="503"/>
        <v>|||</v>
      </c>
      <c r="H13533" s="835">
        <f t="shared" si="504"/>
        <v>31</v>
      </c>
    </row>
    <row r="13534" spans="2:8">
      <c r="B13534" s="834" t="str">
        <f t="shared" si="503"/>
        <v>|||</v>
      </c>
      <c r="H13534" s="835">
        <f t="shared" si="504"/>
        <v>31</v>
      </c>
    </row>
    <row r="13535" spans="2:8">
      <c r="B13535" s="834" t="str">
        <f t="shared" si="503"/>
        <v>|||</v>
      </c>
      <c r="H13535" s="835">
        <f t="shared" si="504"/>
        <v>31</v>
      </c>
    </row>
    <row r="13536" spans="2:8">
      <c r="B13536" s="834" t="str">
        <f t="shared" si="503"/>
        <v>|||</v>
      </c>
      <c r="H13536" s="835">
        <f t="shared" si="504"/>
        <v>31</v>
      </c>
    </row>
    <row r="13537" spans="2:8">
      <c r="B13537" s="834" t="str">
        <f t="shared" si="503"/>
        <v>|||</v>
      </c>
      <c r="H13537" s="835">
        <f t="shared" si="504"/>
        <v>31</v>
      </c>
    </row>
    <row r="13538" spans="2:8">
      <c r="B13538" s="834" t="str">
        <f t="shared" si="503"/>
        <v>|||</v>
      </c>
      <c r="H13538" s="835">
        <f t="shared" si="504"/>
        <v>31</v>
      </c>
    </row>
    <row r="13539" spans="2:8">
      <c r="B13539" s="834" t="str">
        <f t="shared" si="503"/>
        <v>|||</v>
      </c>
      <c r="H13539" s="835">
        <f t="shared" si="504"/>
        <v>31</v>
      </c>
    </row>
    <row r="13540" spans="2:8">
      <c r="B13540" s="834" t="str">
        <f t="shared" si="503"/>
        <v>|||</v>
      </c>
      <c r="H13540" s="835">
        <f t="shared" si="504"/>
        <v>31</v>
      </c>
    </row>
    <row r="13541" spans="2:8">
      <c r="B13541" s="834" t="str">
        <f t="shared" si="503"/>
        <v>|||</v>
      </c>
      <c r="H13541" s="835">
        <f t="shared" si="504"/>
        <v>31</v>
      </c>
    </row>
    <row r="13542" spans="2:8">
      <c r="B13542" s="834" t="str">
        <f t="shared" si="503"/>
        <v>|||</v>
      </c>
      <c r="H13542" s="835">
        <f t="shared" si="504"/>
        <v>31</v>
      </c>
    </row>
    <row r="13543" spans="2:8">
      <c r="B13543" s="834" t="str">
        <f t="shared" si="503"/>
        <v>|||</v>
      </c>
      <c r="H13543" s="835">
        <f t="shared" si="504"/>
        <v>31</v>
      </c>
    </row>
    <row r="13544" spans="2:8">
      <c r="B13544" s="834" t="str">
        <f t="shared" si="503"/>
        <v>|||</v>
      </c>
      <c r="H13544" s="835">
        <f t="shared" si="504"/>
        <v>31</v>
      </c>
    </row>
    <row r="13545" spans="2:8">
      <c r="B13545" s="834" t="str">
        <f t="shared" si="503"/>
        <v>|||</v>
      </c>
      <c r="H13545" s="835">
        <f t="shared" si="504"/>
        <v>31</v>
      </c>
    </row>
    <row r="13546" spans="2:8">
      <c r="B13546" s="834" t="str">
        <f t="shared" si="503"/>
        <v>|||</v>
      </c>
      <c r="H13546" s="835">
        <f t="shared" si="504"/>
        <v>31</v>
      </c>
    </row>
    <row r="13547" spans="2:8">
      <c r="B13547" s="834" t="str">
        <f t="shared" si="503"/>
        <v>|||</v>
      </c>
      <c r="H13547" s="835">
        <f t="shared" si="504"/>
        <v>31</v>
      </c>
    </row>
    <row r="13548" spans="2:8">
      <c r="B13548" s="834" t="str">
        <f t="shared" si="503"/>
        <v>|||</v>
      </c>
      <c r="H13548" s="835">
        <f t="shared" si="504"/>
        <v>31</v>
      </c>
    </row>
    <row r="13549" spans="2:8">
      <c r="B13549" s="834" t="str">
        <f t="shared" si="503"/>
        <v>|||</v>
      </c>
      <c r="H13549" s="835">
        <f t="shared" si="504"/>
        <v>31</v>
      </c>
    </row>
    <row r="13550" spans="2:8">
      <c r="B13550" s="834" t="str">
        <f t="shared" si="503"/>
        <v>|||</v>
      </c>
      <c r="H13550" s="835">
        <f t="shared" si="504"/>
        <v>31</v>
      </c>
    </row>
    <row r="13551" spans="2:8">
      <c r="B13551" s="834" t="str">
        <f t="shared" si="503"/>
        <v>|||</v>
      </c>
      <c r="H13551" s="835">
        <f t="shared" si="504"/>
        <v>31</v>
      </c>
    </row>
    <row r="13552" spans="2:8">
      <c r="B13552" s="834" t="str">
        <f t="shared" si="503"/>
        <v>|||</v>
      </c>
      <c r="H13552" s="835">
        <f t="shared" si="504"/>
        <v>31</v>
      </c>
    </row>
    <row r="13553" spans="2:8">
      <c r="B13553" s="834" t="str">
        <f t="shared" si="503"/>
        <v>|||</v>
      </c>
      <c r="H13553" s="835">
        <f t="shared" si="504"/>
        <v>31</v>
      </c>
    </row>
    <row r="13554" spans="2:8">
      <c r="B13554" s="834" t="str">
        <f t="shared" si="503"/>
        <v>|||</v>
      </c>
      <c r="H13554" s="835">
        <f t="shared" si="504"/>
        <v>31</v>
      </c>
    </row>
    <row r="13555" spans="2:8">
      <c r="B13555" s="834" t="str">
        <f t="shared" si="503"/>
        <v>|||</v>
      </c>
      <c r="H13555" s="835">
        <f t="shared" si="504"/>
        <v>31</v>
      </c>
    </row>
    <row r="13556" spans="2:8">
      <c r="B13556" s="834" t="str">
        <f t="shared" si="503"/>
        <v>|||</v>
      </c>
      <c r="H13556" s="835">
        <f t="shared" si="504"/>
        <v>31</v>
      </c>
    </row>
    <row r="13557" spans="2:8">
      <c r="B13557" s="834" t="str">
        <f t="shared" si="503"/>
        <v>|||</v>
      </c>
      <c r="H13557" s="835">
        <f t="shared" si="504"/>
        <v>31</v>
      </c>
    </row>
    <row r="13558" spans="2:8">
      <c r="B13558" s="834" t="str">
        <f t="shared" si="503"/>
        <v>|||</v>
      </c>
      <c r="H13558" s="835">
        <f t="shared" si="504"/>
        <v>31</v>
      </c>
    </row>
    <row r="13559" spans="2:8">
      <c r="B13559" s="834" t="str">
        <f t="shared" si="503"/>
        <v>|||</v>
      </c>
      <c r="H13559" s="835">
        <f t="shared" si="504"/>
        <v>31</v>
      </c>
    </row>
    <row r="13560" spans="2:8">
      <c r="B13560" s="834" t="str">
        <f t="shared" si="503"/>
        <v>|||</v>
      </c>
      <c r="H13560" s="835">
        <f t="shared" si="504"/>
        <v>31</v>
      </c>
    </row>
    <row r="13561" spans="2:8">
      <c r="B13561" s="834" t="str">
        <f t="shared" si="503"/>
        <v>|||</v>
      </c>
      <c r="H13561" s="835">
        <f t="shared" si="504"/>
        <v>31</v>
      </c>
    </row>
    <row r="13562" spans="2:8">
      <c r="B13562" s="834" t="str">
        <f t="shared" si="503"/>
        <v>|||</v>
      </c>
      <c r="H13562" s="835">
        <f t="shared" si="504"/>
        <v>31</v>
      </c>
    </row>
    <row r="13563" spans="2:8">
      <c r="B13563" s="834" t="str">
        <f t="shared" si="503"/>
        <v>|||</v>
      </c>
      <c r="H13563" s="835">
        <f t="shared" si="504"/>
        <v>31</v>
      </c>
    </row>
    <row r="13564" spans="2:8">
      <c r="B13564" s="834" t="str">
        <f t="shared" si="503"/>
        <v>|||</v>
      </c>
      <c r="H13564" s="835">
        <f t="shared" si="504"/>
        <v>31</v>
      </c>
    </row>
    <row r="13565" spans="2:8">
      <c r="B13565" s="834" t="str">
        <f t="shared" si="503"/>
        <v>|||</v>
      </c>
      <c r="H13565" s="835">
        <f t="shared" si="504"/>
        <v>31</v>
      </c>
    </row>
    <row r="13566" spans="2:8">
      <c r="B13566" s="834" t="str">
        <f t="shared" si="503"/>
        <v>|||</v>
      </c>
      <c r="H13566" s="835">
        <f t="shared" si="504"/>
        <v>31</v>
      </c>
    </row>
    <row r="13567" spans="2:8">
      <c r="B13567" s="834" t="str">
        <f t="shared" si="503"/>
        <v>|||</v>
      </c>
      <c r="H13567" s="835">
        <f t="shared" si="504"/>
        <v>31</v>
      </c>
    </row>
    <row r="13568" spans="2:8">
      <c r="B13568" s="834" t="str">
        <f t="shared" si="503"/>
        <v>|||</v>
      </c>
      <c r="H13568" s="835">
        <f t="shared" si="504"/>
        <v>31</v>
      </c>
    </row>
    <row r="13569" spans="2:8">
      <c r="B13569" s="834" t="str">
        <f t="shared" si="503"/>
        <v>|||</v>
      </c>
      <c r="H13569" s="835">
        <f t="shared" si="504"/>
        <v>31</v>
      </c>
    </row>
    <row r="13570" spans="2:8">
      <c r="B13570" s="834" t="str">
        <f t="shared" si="503"/>
        <v>|||</v>
      </c>
      <c r="H13570" s="835">
        <f t="shared" si="504"/>
        <v>31</v>
      </c>
    </row>
    <row r="13571" spans="2:8">
      <c r="B13571" s="834" t="str">
        <f t="shared" si="503"/>
        <v>|||</v>
      </c>
      <c r="H13571" s="835">
        <f t="shared" si="504"/>
        <v>31</v>
      </c>
    </row>
    <row r="13572" spans="2:8">
      <c r="B13572" s="834" t="str">
        <f t="shared" si="503"/>
        <v>|||</v>
      </c>
      <c r="H13572" s="835">
        <f t="shared" si="504"/>
        <v>31</v>
      </c>
    </row>
    <row r="13573" spans="2:8">
      <c r="B13573" s="834" t="str">
        <f t="shared" si="503"/>
        <v>|||</v>
      </c>
      <c r="H13573" s="835">
        <f t="shared" si="504"/>
        <v>31</v>
      </c>
    </row>
    <row r="13574" spans="2:8">
      <c r="B13574" s="834" t="str">
        <f t="shared" si="503"/>
        <v>|||</v>
      </c>
      <c r="H13574" s="835">
        <f t="shared" si="504"/>
        <v>31</v>
      </c>
    </row>
    <row r="13575" spans="2:8">
      <c r="B13575" s="834" t="str">
        <f t="shared" si="503"/>
        <v>|||</v>
      </c>
      <c r="H13575" s="835">
        <f t="shared" si="504"/>
        <v>31</v>
      </c>
    </row>
    <row r="13576" spans="2:8">
      <c r="B13576" s="834" t="str">
        <f t="shared" si="503"/>
        <v>|||</v>
      </c>
      <c r="H13576" s="835">
        <f t="shared" si="504"/>
        <v>31</v>
      </c>
    </row>
    <row r="13577" spans="2:8">
      <c r="B13577" s="834" t="str">
        <f t="shared" si="503"/>
        <v>|||</v>
      </c>
      <c r="H13577" s="835">
        <f t="shared" si="504"/>
        <v>31</v>
      </c>
    </row>
    <row r="13578" spans="2:8">
      <c r="B13578" s="834" t="str">
        <f t="shared" si="503"/>
        <v>|||</v>
      </c>
      <c r="H13578" s="835">
        <f t="shared" si="504"/>
        <v>31</v>
      </c>
    </row>
    <row r="13579" spans="2:8">
      <c r="B13579" s="834" t="str">
        <f t="shared" si="503"/>
        <v>|||</v>
      </c>
      <c r="H13579" s="835">
        <f t="shared" si="504"/>
        <v>31</v>
      </c>
    </row>
    <row r="13580" spans="2:8">
      <c r="B13580" s="834" t="str">
        <f t="shared" si="503"/>
        <v>|||</v>
      </c>
      <c r="H13580" s="835">
        <f t="shared" si="504"/>
        <v>31</v>
      </c>
    </row>
    <row r="13581" spans="2:8">
      <c r="B13581" s="834" t="str">
        <f t="shared" si="503"/>
        <v>|||</v>
      </c>
      <c r="H13581" s="835">
        <f t="shared" si="504"/>
        <v>31</v>
      </c>
    </row>
    <row r="13582" spans="2:8">
      <c r="B13582" s="834" t="str">
        <f t="shared" si="503"/>
        <v>|||</v>
      </c>
      <c r="H13582" s="835">
        <f t="shared" si="504"/>
        <v>31</v>
      </c>
    </row>
    <row r="13583" spans="2:8">
      <c r="B13583" s="834" t="str">
        <f t="shared" si="503"/>
        <v>|||</v>
      </c>
      <c r="H13583" s="835">
        <f t="shared" si="504"/>
        <v>31</v>
      </c>
    </row>
    <row r="13584" spans="2:8">
      <c r="B13584" s="834" t="str">
        <f t="shared" si="503"/>
        <v>|||</v>
      </c>
      <c r="H13584" s="835">
        <f t="shared" si="504"/>
        <v>31</v>
      </c>
    </row>
    <row r="13585" spans="2:8">
      <c r="B13585" s="834" t="str">
        <f t="shared" ref="B13585:B13648" si="505">C13585&amp;"|"&amp;D13585&amp;"|"&amp;E13585&amp;"|"&amp;F13585</f>
        <v>|||</v>
      </c>
      <c r="H13585" s="835">
        <f t="shared" ref="H13585:H13648" si="506">EOMONTH(L13585,0)</f>
        <v>31</v>
      </c>
    </row>
    <row r="13586" spans="2:8">
      <c r="B13586" s="834" t="str">
        <f t="shared" si="505"/>
        <v>|||</v>
      </c>
      <c r="H13586" s="835">
        <f t="shared" si="506"/>
        <v>31</v>
      </c>
    </row>
    <row r="13587" spans="2:8">
      <c r="B13587" s="834" t="str">
        <f t="shared" si="505"/>
        <v>|||</v>
      </c>
      <c r="H13587" s="835">
        <f t="shared" si="506"/>
        <v>31</v>
      </c>
    </row>
    <row r="13588" spans="2:8">
      <c r="B13588" s="834" t="str">
        <f t="shared" si="505"/>
        <v>|||</v>
      </c>
      <c r="H13588" s="835">
        <f t="shared" si="506"/>
        <v>31</v>
      </c>
    </row>
    <row r="13589" spans="2:8">
      <c r="B13589" s="834" t="str">
        <f t="shared" si="505"/>
        <v>|||</v>
      </c>
      <c r="H13589" s="835">
        <f t="shared" si="506"/>
        <v>31</v>
      </c>
    </row>
    <row r="13590" spans="2:8">
      <c r="B13590" s="834" t="str">
        <f t="shared" si="505"/>
        <v>|||</v>
      </c>
      <c r="H13590" s="835">
        <f t="shared" si="506"/>
        <v>31</v>
      </c>
    </row>
    <row r="13591" spans="2:8">
      <c r="B13591" s="834" t="str">
        <f t="shared" si="505"/>
        <v>|||</v>
      </c>
      <c r="H13591" s="835">
        <f t="shared" si="506"/>
        <v>31</v>
      </c>
    </row>
    <row r="13592" spans="2:8">
      <c r="B13592" s="834" t="str">
        <f t="shared" si="505"/>
        <v>|||</v>
      </c>
      <c r="H13592" s="835">
        <f t="shared" si="506"/>
        <v>31</v>
      </c>
    </row>
    <row r="13593" spans="2:8">
      <c r="B13593" s="834" t="str">
        <f t="shared" si="505"/>
        <v>|||</v>
      </c>
      <c r="H13593" s="835">
        <f t="shared" si="506"/>
        <v>31</v>
      </c>
    </row>
    <row r="13594" spans="2:8">
      <c r="B13594" s="834" t="str">
        <f t="shared" si="505"/>
        <v>|||</v>
      </c>
      <c r="H13594" s="835">
        <f t="shared" si="506"/>
        <v>31</v>
      </c>
    </row>
    <row r="13595" spans="2:8">
      <c r="B13595" s="834" t="str">
        <f t="shared" si="505"/>
        <v>|||</v>
      </c>
      <c r="H13595" s="835">
        <f t="shared" si="506"/>
        <v>31</v>
      </c>
    </row>
    <row r="13596" spans="2:8">
      <c r="B13596" s="834" t="str">
        <f t="shared" si="505"/>
        <v>|||</v>
      </c>
      <c r="H13596" s="835">
        <f t="shared" si="506"/>
        <v>31</v>
      </c>
    </row>
    <row r="13597" spans="2:8">
      <c r="B13597" s="834" t="str">
        <f t="shared" si="505"/>
        <v>|||</v>
      </c>
      <c r="H13597" s="835">
        <f t="shared" si="506"/>
        <v>31</v>
      </c>
    </row>
    <row r="13598" spans="2:8">
      <c r="B13598" s="834" t="str">
        <f t="shared" si="505"/>
        <v>|||</v>
      </c>
      <c r="H13598" s="835">
        <f t="shared" si="506"/>
        <v>31</v>
      </c>
    </row>
    <row r="13599" spans="2:8">
      <c r="B13599" s="834" t="str">
        <f t="shared" si="505"/>
        <v>|||</v>
      </c>
      <c r="H13599" s="835">
        <f t="shared" si="506"/>
        <v>31</v>
      </c>
    </row>
    <row r="13600" spans="2:8">
      <c r="B13600" s="834" t="str">
        <f t="shared" si="505"/>
        <v>|||</v>
      </c>
      <c r="H13600" s="835">
        <f t="shared" si="506"/>
        <v>31</v>
      </c>
    </row>
    <row r="13601" spans="2:8">
      <c r="B13601" s="834" t="str">
        <f t="shared" si="505"/>
        <v>|||</v>
      </c>
      <c r="H13601" s="835">
        <f t="shared" si="506"/>
        <v>31</v>
      </c>
    </row>
    <row r="13602" spans="2:8">
      <c r="B13602" s="834" t="str">
        <f t="shared" si="505"/>
        <v>|||</v>
      </c>
      <c r="H13602" s="835">
        <f t="shared" si="506"/>
        <v>31</v>
      </c>
    </row>
    <row r="13603" spans="2:8">
      <c r="B13603" s="834" t="str">
        <f t="shared" si="505"/>
        <v>|||</v>
      </c>
      <c r="H13603" s="835">
        <f t="shared" si="506"/>
        <v>31</v>
      </c>
    </row>
    <row r="13604" spans="2:8">
      <c r="B13604" s="834" t="str">
        <f t="shared" si="505"/>
        <v>|||</v>
      </c>
      <c r="H13604" s="835">
        <f t="shared" si="506"/>
        <v>31</v>
      </c>
    </row>
    <row r="13605" spans="2:8">
      <c r="B13605" s="834" t="str">
        <f t="shared" si="505"/>
        <v>|||</v>
      </c>
      <c r="H13605" s="835">
        <f t="shared" si="506"/>
        <v>31</v>
      </c>
    </row>
    <row r="13606" spans="2:8">
      <c r="B13606" s="834" t="str">
        <f t="shared" si="505"/>
        <v>|||</v>
      </c>
      <c r="H13606" s="835">
        <f t="shared" si="506"/>
        <v>31</v>
      </c>
    </row>
    <row r="13607" spans="2:8">
      <c r="B13607" s="834" t="str">
        <f t="shared" si="505"/>
        <v>|||</v>
      </c>
      <c r="H13607" s="835">
        <f t="shared" si="506"/>
        <v>31</v>
      </c>
    </row>
    <row r="13608" spans="2:8">
      <c r="B13608" s="834" t="str">
        <f t="shared" si="505"/>
        <v>|||</v>
      </c>
      <c r="H13608" s="835">
        <f t="shared" si="506"/>
        <v>31</v>
      </c>
    </row>
    <row r="13609" spans="2:8">
      <c r="B13609" s="834" t="str">
        <f t="shared" si="505"/>
        <v>|||</v>
      </c>
      <c r="H13609" s="835">
        <f t="shared" si="506"/>
        <v>31</v>
      </c>
    </row>
    <row r="13610" spans="2:8">
      <c r="B13610" s="834" t="str">
        <f t="shared" si="505"/>
        <v>|||</v>
      </c>
      <c r="H13610" s="835">
        <f t="shared" si="506"/>
        <v>31</v>
      </c>
    </row>
    <row r="13611" spans="2:8">
      <c r="B13611" s="834" t="str">
        <f t="shared" si="505"/>
        <v>|||</v>
      </c>
      <c r="H13611" s="835">
        <f t="shared" si="506"/>
        <v>31</v>
      </c>
    </row>
    <row r="13612" spans="2:8">
      <c r="B13612" s="834" t="str">
        <f t="shared" si="505"/>
        <v>|||</v>
      </c>
      <c r="H13612" s="835">
        <f t="shared" si="506"/>
        <v>31</v>
      </c>
    </row>
    <row r="13613" spans="2:8">
      <c r="B13613" s="834" t="str">
        <f t="shared" si="505"/>
        <v>|||</v>
      </c>
      <c r="H13613" s="835">
        <f t="shared" si="506"/>
        <v>31</v>
      </c>
    </row>
    <row r="13614" spans="2:8">
      <c r="B13614" s="834" t="str">
        <f t="shared" si="505"/>
        <v>|||</v>
      </c>
      <c r="H13614" s="835">
        <f t="shared" si="506"/>
        <v>31</v>
      </c>
    </row>
    <row r="13615" spans="2:8">
      <c r="B13615" s="834" t="str">
        <f t="shared" si="505"/>
        <v>|||</v>
      </c>
      <c r="H13615" s="835">
        <f t="shared" si="506"/>
        <v>31</v>
      </c>
    </row>
    <row r="13616" spans="2:8">
      <c r="B13616" s="834" t="str">
        <f t="shared" si="505"/>
        <v>|||</v>
      </c>
      <c r="H13616" s="835">
        <f t="shared" si="506"/>
        <v>31</v>
      </c>
    </row>
    <row r="13617" spans="2:8">
      <c r="B13617" s="834" t="str">
        <f t="shared" si="505"/>
        <v>|||</v>
      </c>
      <c r="H13617" s="835">
        <f t="shared" si="506"/>
        <v>31</v>
      </c>
    </row>
    <row r="13618" spans="2:8">
      <c r="B13618" s="834" t="str">
        <f t="shared" si="505"/>
        <v>|||</v>
      </c>
      <c r="H13618" s="835">
        <f t="shared" si="506"/>
        <v>31</v>
      </c>
    </row>
    <row r="13619" spans="2:8">
      <c r="B13619" s="834" t="str">
        <f t="shared" si="505"/>
        <v>|||</v>
      </c>
      <c r="H13619" s="835">
        <f t="shared" si="506"/>
        <v>31</v>
      </c>
    </row>
    <row r="13620" spans="2:8">
      <c r="B13620" s="834" t="str">
        <f t="shared" si="505"/>
        <v>|||</v>
      </c>
      <c r="H13620" s="835">
        <f t="shared" si="506"/>
        <v>31</v>
      </c>
    </row>
    <row r="13621" spans="2:8">
      <c r="B13621" s="834" t="str">
        <f t="shared" si="505"/>
        <v>|||</v>
      </c>
      <c r="H13621" s="835">
        <f t="shared" si="506"/>
        <v>31</v>
      </c>
    </row>
    <row r="13622" spans="2:8">
      <c r="B13622" s="834" t="str">
        <f t="shared" si="505"/>
        <v>|||</v>
      </c>
      <c r="H13622" s="835">
        <f t="shared" si="506"/>
        <v>31</v>
      </c>
    </row>
    <row r="13623" spans="2:8">
      <c r="B13623" s="834" t="str">
        <f t="shared" si="505"/>
        <v>|||</v>
      </c>
      <c r="H13623" s="835">
        <f t="shared" si="506"/>
        <v>31</v>
      </c>
    </row>
    <row r="13624" spans="2:8">
      <c r="B13624" s="834" t="str">
        <f t="shared" si="505"/>
        <v>|||</v>
      </c>
      <c r="H13624" s="835">
        <f t="shared" si="506"/>
        <v>31</v>
      </c>
    </row>
    <row r="13625" spans="2:8">
      <c r="B13625" s="834" t="str">
        <f t="shared" si="505"/>
        <v>|||</v>
      </c>
      <c r="H13625" s="835">
        <f t="shared" si="506"/>
        <v>31</v>
      </c>
    </row>
    <row r="13626" spans="2:8">
      <c r="B13626" s="834" t="str">
        <f t="shared" si="505"/>
        <v>|||</v>
      </c>
      <c r="H13626" s="835">
        <f t="shared" si="506"/>
        <v>31</v>
      </c>
    </row>
    <row r="13627" spans="2:8">
      <c r="B13627" s="834" t="str">
        <f t="shared" si="505"/>
        <v>|||</v>
      </c>
      <c r="H13627" s="835">
        <f t="shared" si="506"/>
        <v>31</v>
      </c>
    </row>
    <row r="13628" spans="2:8">
      <c r="B13628" s="834" t="str">
        <f t="shared" si="505"/>
        <v>|||</v>
      </c>
      <c r="H13628" s="835">
        <f t="shared" si="506"/>
        <v>31</v>
      </c>
    </row>
    <row r="13629" spans="2:8">
      <c r="B13629" s="834" t="str">
        <f t="shared" si="505"/>
        <v>|||</v>
      </c>
      <c r="H13629" s="835">
        <f t="shared" si="506"/>
        <v>31</v>
      </c>
    </row>
    <row r="13630" spans="2:8">
      <c r="B13630" s="834" t="str">
        <f t="shared" si="505"/>
        <v>|||</v>
      </c>
      <c r="H13630" s="835">
        <f t="shared" si="506"/>
        <v>31</v>
      </c>
    </row>
    <row r="13631" spans="2:8">
      <c r="B13631" s="834" t="str">
        <f t="shared" si="505"/>
        <v>|||</v>
      </c>
      <c r="H13631" s="835">
        <f t="shared" si="506"/>
        <v>31</v>
      </c>
    </row>
    <row r="13632" spans="2:8">
      <c r="B13632" s="834" t="str">
        <f t="shared" si="505"/>
        <v>|||</v>
      </c>
      <c r="H13632" s="835">
        <f t="shared" si="506"/>
        <v>31</v>
      </c>
    </row>
    <row r="13633" spans="2:8">
      <c r="B13633" s="834" t="str">
        <f t="shared" si="505"/>
        <v>|||</v>
      </c>
      <c r="H13633" s="835">
        <f t="shared" si="506"/>
        <v>31</v>
      </c>
    </row>
    <row r="13634" spans="2:8">
      <c r="B13634" s="834" t="str">
        <f t="shared" si="505"/>
        <v>|||</v>
      </c>
      <c r="H13634" s="835">
        <f t="shared" si="506"/>
        <v>31</v>
      </c>
    </row>
    <row r="13635" spans="2:8">
      <c r="B13635" s="834" t="str">
        <f t="shared" si="505"/>
        <v>|||</v>
      </c>
      <c r="H13635" s="835">
        <f t="shared" si="506"/>
        <v>31</v>
      </c>
    </row>
    <row r="13636" spans="2:8">
      <c r="B13636" s="834" t="str">
        <f t="shared" si="505"/>
        <v>|||</v>
      </c>
      <c r="H13636" s="835">
        <f t="shared" si="506"/>
        <v>31</v>
      </c>
    </row>
    <row r="13637" spans="2:8">
      <c r="B13637" s="834" t="str">
        <f t="shared" si="505"/>
        <v>|||</v>
      </c>
      <c r="H13637" s="835">
        <f t="shared" si="506"/>
        <v>31</v>
      </c>
    </row>
    <row r="13638" spans="2:8">
      <c r="B13638" s="834" t="str">
        <f t="shared" si="505"/>
        <v>|||</v>
      </c>
      <c r="H13638" s="835">
        <f t="shared" si="506"/>
        <v>31</v>
      </c>
    </row>
    <row r="13639" spans="2:8">
      <c r="B13639" s="834" t="str">
        <f t="shared" si="505"/>
        <v>|||</v>
      </c>
      <c r="H13639" s="835">
        <f t="shared" si="506"/>
        <v>31</v>
      </c>
    </row>
    <row r="13640" spans="2:8">
      <c r="B13640" s="834" t="str">
        <f t="shared" si="505"/>
        <v>|||</v>
      </c>
      <c r="H13640" s="835">
        <f t="shared" si="506"/>
        <v>31</v>
      </c>
    </row>
    <row r="13641" spans="2:8">
      <c r="B13641" s="834" t="str">
        <f t="shared" si="505"/>
        <v>|||</v>
      </c>
      <c r="H13641" s="835">
        <f t="shared" si="506"/>
        <v>31</v>
      </c>
    </row>
    <row r="13642" spans="2:8">
      <c r="B13642" s="834" t="str">
        <f t="shared" si="505"/>
        <v>|||</v>
      </c>
      <c r="H13642" s="835">
        <f t="shared" si="506"/>
        <v>31</v>
      </c>
    </row>
    <row r="13643" spans="2:8">
      <c r="B13643" s="834" t="str">
        <f t="shared" si="505"/>
        <v>|||</v>
      </c>
      <c r="H13643" s="835">
        <f t="shared" si="506"/>
        <v>31</v>
      </c>
    </row>
    <row r="13644" spans="2:8">
      <c r="B13644" s="834" t="str">
        <f t="shared" si="505"/>
        <v>|||</v>
      </c>
      <c r="H13644" s="835">
        <f t="shared" si="506"/>
        <v>31</v>
      </c>
    </row>
    <row r="13645" spans="2:8">
      <c r="B13645" s="834" t="str">
        <f t="shared" si="505"/>
        <v>|||</v>
      </c>
      <c r="H13645" s="835">
        <f t="shared" si="506"/>
        <v>31</v>
      </c>
    </row>
    <row r="13646" spans="2:8">
      <c r="B13646" s="834" t="str">
        <f t="shared" si="505"/>
        <v>|||</v>
      </c>
      <c r="H13646" s="835">
        <f t="shared" si="506"/>
        <v>31</v>
      </c>
    </row>
    <row r="13647" spans="2:8">
      <c r="B13647" s="834" t="str">
        <f t="shared" si="505"/>
        <v>|||</v>
      </c>
      <c r="H13647" s="835">
        <f t="shared" si="506"/>
        <v>31</v>
      </c>
    </row>
    <row r="13648" spans="2:8">
      <c r="B13648" s="834" t="str">
        <f t="shared" si="505"/>
        <v>|||</v>
      </c>
      <c r="H13648" s="835">
        <f t="shared" si="506"/>
        <v>31</v>
      </c>
    </row>
    <row r="13649" spans="2:8">
      <c r="B13649" s="834" t="str">
        <f t="shared" ref="B13649:B13712" si="507">C13649&amp;"|"&amp;D13649&amp;"|"&amp;E13649&amp;"|"&amp;F13649</f>
        <v>|||</v>
      </c>
      <c r="H13649" s="835">
        <f t="shared" ref="H13649:H13712" si="508">EOMONTH(L13649,0)</f>
        <v>31</v>
      </c>
    </row>
    <row r="13650" spans="2:8">
      <c r="B13650" s="834" t="str">
        <f t="shared" si="507"/>
        <v>|||</v>
      </c>
      <c r="H13650" s="835">
        <f t="shared" si="508"/>
        <v>31</v>
      </c>
    </row>
    <row r="13651" spans="2:8">
      <c r="B13651" s="834" t="str">
        <f t="shared" si="507"/>
        <v>|||</v>
      </c>
      <c r="H13651" s="835">
        <f t="shared" si="508"/>
        <v>31</v>
      </c>
    </row>
    <row r="13652" spans="2:8">
      <c r="B13652" s="834" t="str">
        <f t="shared" si="507"/>
        <v>|||</v>
      </c>
      <c r="H13652" s="835">
        <f t="shared" si="508"/>
        <v>31</v>
      </c>
    </row>
    <row r="13653" spans="2:8">
      <c r="B13653" s="834" t="str">
        <f t="shared" si="507"/>
        <v>|||</v>
      </c>
      <c r="H13653" s="835">
        <f t="shared" si="508"/>
        <v>31</v>
      </c>
    </row>
    <row r="13654" spans="2:8">
      <c r="B13654" s="834" t="str">
        <f t="shared" si="507"/>
        <v>|||</v>
      </c>
      <c r="H13654" s="835">
        <f t="shared" si="508"/>
        <v>31</v>
      </c>
    </row>
    <row r="13655" spans="2:8">
      <c r="B13655" s="834" t="str">
        <f t="shared" si="507"/>
        <v>|||</v>
      </c>
      <c r="H13655" s="835">
        <f t="shared" si="508"/>
        <v>31</v>
      </c>
    </row>
    <row r="13656" spans="2:8">
      <c r="B13656" s="834" t="str">
        <f t="shared" si="507"/>
        <v>|||</v>
      </c>
      <c r="H13656" s="835">
        <f t="shared" si="508"/>
        <v>31</v>
      </c>
    </row>
    <row r="13657" spans="2:8">
      <c r="B13657" s="834" t="str">
        <f t="shared" si="507"/>
        <v>|||</v>
      </c>
      <c r="H13657" s="835">
        <f t="shared" si="508"/>
        <v>31</v>
      </c>
    </row>
    <row r="13658" spans="2:8">
      <c r="B13658" s="834" t="str">
        <f t="shared" si="507"/>
        <v>|||</v>
      </c>
      <c r="H13658" s="835">
        <f t="shared" si="508"/>
        <v>31</v>
      </c>
    </row>
    <row r="13659" spans="2:8">
      <c r="B13659" s="834" t="str">
        <f t="shared" si="507"/>
        <v>|||</v>
      </c>
      <c r="H13659" s="835">
        <f t="shared" si="508"/>
        <v>31</v>
      </c>
    </row>
    <row r="13660" spans="2:8">
      <c r="B13660" s="834" t="str">
        <f t="shared" si="507"/>
        <v>|||</v>
      </c>
      <c r="H13660" s="835">
        <f t="shared" si="508"/>
        <v>31</v>
      </c>
    </row>
    <row r="13661" spans="2:8">
      <c r="B13661" s="834" t="str">
        <f t="shared" si="507"/>
        <v>|||</v>
      </c>
      <c r="H13661" s="835">
        <f t="shared" si="508"/>
        <v>31</v>
      </c>
    </row>
    <row r="13662" spans="2:8">
      <c r="B13662" s="834" t="str">
        <f t="shared" si="507"/>
        <v>|||</v>
      </c>
      <c r="H13662" s="835">
        <f t="shared" si="508"/>
        <v>31</v>
      </c>
    </row>
    <row r="13663" spans="2:8">
      <c r="B13663" s="834" t="str">
        <f t="shared" si="507"/>
        <v>|||</v>
      </c>
      <c r="H13663" s="835">
        <f t="shared" si="508"/>
        <v>31</v>
      </c>
    </row>
    <row r="13664" spans="2:8">
      <c r="B13664" s="834" t="str">
        <f t="shared" si="507"/>
        <v>|||</v>
      </c>
      <c r="H13664" s="835">
        <f t="shared" si="508"/>
        <v>31</v>
      </c>
    </row>
    <row r="13665" spans="2:8">
      <c r="B13665" s="834" t="str">
        <f t="shared" si="507"/>
        <v>|||</v>
      </c>
      <c r="H13665" s="835">
        <f t="shared" si="508"/>
        <v>31</v>
      </c>
    </row>
    <row r="13666" spans="2:8">
      <c r="B13666" s="834" t="str">
        <f t="shared" si="507"/>
        <v>|||</v>
      </c>
      <c r="H13666" s="835">
        <f t="shared" si="508"/>
        <v>31</v>
      </c>
    </row>
    <row r="13667" spans="2:8">
      <c r="B13667" s="834" t="str">
        <f t="shared" si="507"/>
        <v>|||</v>
      </c>
      <c r="H13667" s="835">
        <f t="shared" si="508"/>
        <v>31</v>
      </c>
    </row>
    <row r="13668" spans="2:8">
      <c r="B13668" s="834" t="str">
        <f t="shared" si="507"/>
        <v>|||</v>
      </c>
      <c r="H13668" s="835">
        <f t="shared" si="508"/>
        <v>31</v>
      </c>
    </row>
    <row r="13669" spans="2:8">
      <c r="B13669" s="834" t="str">
        <f t="shared" si="507"/>
        <v>|||</v>
      </c>
      <c r="H13669" s="835">
        <f t="shared" si="508"/>
        <v>31</v>
      </c>
    </row>
    <row r="13670" spans="2:8">
      <c r="B13670" s="834" t="str">
        <f t="shared" si="507"/>
        <v>|||</v>
      </c>
      <c r="H13670" s="835">
        <f t="shared" si="508"/>
        <v>31</v>
      </c>
    </row>
    <row r="13671" spans="2:8">
      <c r="B13671" s="834" t="str">
        <f t="shared" si="507"/>
        <v>|||</v>
      </c>
      <c r="H13671" s="835">
        <f t="shared" si="508"/>
        <v>31</v>
      </c>
    </row>
    <row r="13672" spans="2:8">
      <c r="B13672" s="834" t="str">
        <f t="shared" si="507"/>
        <v>|||</v>
      </c>
      <c r="H13672" s="835">
        <f t="shared" si="508"/>
        <v>31</v>
      </c>
    </row>
    <row r="13673" spans="2:8">
      <c r="B13673" s="834" t="str">
        <f t="shared" si="507"/>
        <v>|||</v>
      </c>
      <c r="H13673" s="835">
        <f t="shared" si="508"/>
        <v>31</v>
      </c>
    </row>
    <row r="13674" spans="2:8">
      <c r="B13674" s="834" t="str">
        <f t="shared" si="507"/>
        <v>|||</v>
      </c>
      <c r="H13674" s="835">
        <f t="shared" si="508"/>
        <v>31</v>
      </c>
    </row>
    <row r="13675" spans="2:8">
      <c r="B13675" s="834" t="str">
        <f t="shared" si="507"/>
        <v>|||</v>
      </c>
      <c r="H13675" s="835">
        <f t="shared" si="508"/>
        <v>31</v>
      </c>
    </row>
    <row r="13676" spans="2:8">
      <c r="B13676" s="834" t="str">
        <f t="shared" si="507"/>
        <v>|||</v>
      </c>
      <c r="H13676" s="835">
        <f t="shared" si="508"/>
        <v>31</v>
      </c>
    </row>
    <row r="13677" spans="2:8">
      <c r="B13677" s="834" t="str">
        <f t="shared" si="507"/>
        <v>|||</v>
      </c>
      <c r="H13677" s="835">
        <f t="shared" si="508"/>
        <v>31</v>
      </c>
    </row>
    <row r="13678" spans="2:8">
      <c r="B13678" s="834" t="str">
        <f t="shared" si="507"/>
        <v>|||</v>
      </c>
      <c r="H13678" s="835">
        <f t="shared" si="508"/>
        <v>31</v>
      </c>
    </row>
    <row r="13679" spans="2:8">
      <c r="B13679" s="834" t="str">
        <f t="shared" si="507"/>
        <v>|||</v>
      </c>
      <c r="H13679" s="835">
        <f t="shared" si="508"/>
        <v>31</v>
      </c>
    </row>
    <row r="13680" spans="2:8">
      <c r="B13680" s="834" t="str">
        <f t="shared" si="507"/>
        <v>|||</v>
      </c>
      <c r="H13680" s="835">
        <f t="shared" si="508"/>
        <v>31</v>
      </c>
    </row>
    <row r="13681" spans="2:8">
      <c r="B13681" s="834" t="str">
        <f t="shared" si="507"/>
        <v>|||</v>
      </c>
      <c r="H13681" s="835">
        <f t="shared" si="508"/>
        <v>31</v>
      </c>
    </row>
    <row r="13682" spans="2:8">
      <c r="B13682" s="834" t="str">
        <f t="shared" si="507"/>
        <v>|||</v>
      </c>
      <c r="H13682" s="835">
        <f t="shared" si="508"/>
        <v>31</v>
      </c>
    </row>
    <row r="13683" spans="2:8">
      <c r="B13683" s="834" t="str">
        <f t="shared" si="507"/>
        <v>|||</v>
      </c>
      <c r="H13683" s="835">
        <f t="shared" si="508"/>
        <v>31</v>
      </c>
    </row>
    <row r="13684" spans="2:8">
      <c r="B13684" s="834" t="str">
        <f t="shared" si="507"/>
        <v>|||</v>
      </c>
      <c r="H13684" s="835">
        <f t="shared" si="508"/>
        <v>31</v>
      </c>
    </row>
    <row r="13685" spans="2:8">
      <c r="B13685" s="834" t="str">
        <f t="shared" si="507"/>
        <v>|||</v>
      </c>
      <c r="H13685" s="835">
        <f t="shared" si="508"/>
        <v>31</v>
      </c>
    </row>
    <row r="13686" spans="2:8">
      <c r="B13686" s="834" t="str">
        <f t="shared" si="507"/>
        <v>|||</v>
      </c>
      <c r="H13686" s="835">
        <f t="shared" si="508"/>
        <v>31</v>
      </c>
    </row>
    <row r="13687" spans="2:8">
      <c r="B13687" s="834" t="str">
        <f t="shared" si="507"/>
        <v>|||</v>
      </c>
      <c r="H13687" s="835">
        <f t="shared" si="508"/>
        <v>31</v>
      </c>
    </row>
    <row r="13688" spans="2:8">
      <c r="B13688" s="834" t="str">
        <f t="shared" si="507"/>
        <v>|||</v>
      </c>
      <c r="H13688" s="835">
        <f t="shared" si="508"/>
        <v>31</v>
      </c>
    </row>
    <row r="13689" spans="2:8">
      <c r="B13689" s="834" t="str">
        <f t="shared" si="507"/>
        <v>|||</v>
      </c>
      <c r="H13689" s="835">
        <f t="shared" si="508"/>
        <v>31</v>
      </c>
    </row>
    <row r="13690" spans="2:8">
      <c r="B13690" s="834" t="str">
        <f t="shared" si="507"/>
        <v>|||</v>
      </c>
      <c r="H13690" s="835">
        <f t="shared" si="508"/>
        <v>31</v>
      </c>
    </row>
    <row r="13691" spans="2:8">
      <c r="B13691" s="834" t="str">
        <f t="shared" si="507"/>
        <v>|||</v>
      </c>
      <c r="H13691" s="835">
        <f t="shared" si="508"/>
        <v>31</v>
      </c>
    </row>
    <row r="13692" spans="2:8">
      <c r="B13692" s="834" t="str">
        <f t="shared" si="507"/>
        <v>|||</v>
      </c>
      <c r="H13692" s="835">
        <f t="shared" si="508"/>
        <v>31</v>
      </c>
    </row>
    <row r="13693" spans="2:8">
      <c r="B13693" s="834" t="str">
        <f t="shared" si="507"/>
        <v>|||</v>
      </c>
      <c r="H13693" s="835">
        <f t="shared" si="508"/>
        <v>31</v>
      </c>
    </row>
    <row r="13694" spans="2:8">
      <c r="B13694" s="834" t="str">
        <f t="shared" si="507"/>
        <v>|||</v>
      </c>
      <c r="H13694" s="835">
        <f t="shared" si="508"/>
        <v>31</v>
      </c>
    </row>
    <row r="13695" spans="2:8">
      <c r="B13695" s="834" t="str">
        <f t="shared" si="507"/>
        <v>|||</v>
      </c>
      <c r="H13695" s="835">
        <f t="shared" si="508"/>
        <v>31</v>
      </c>
    </row>
    <row r="13696" spans="2:8">
      <c r="B13696" s="834" t="str">
        <f t="shared" si="507"/>
        <v>|||</v>
      </c>
      <c r="H13696" s="835">
        <f t="shared" si="508"/>
        <v>31</v>
      </c>
    </row>
    <row r="13697" spans="2:8">
      <c r="B13697" s="834" t="str">
        <f t="shared" si="507"/>
        <v>|||</v>
      </c>
      <c r="H13697" s="835">
        <f t="shared" si="508"/>
        <v>31</v>
      </c>
    </row>
    <row r="13698" spans="2:8">
      <c r="B13698" s="834" t="str">
        <f t="shared" si="507"/>
        <v>|||</v>
      </c>
      <c r="H13698" s="835">
        <f t="shared" si="508"/>
        <v>31</v>
      </c>
    </row>
    <row r="13699" spans="2:8">
      <c r="B13699" s="834" t="str">
        <f t="shared" si="507"/>
        <v>|||</v>
      </c>
      <c r="H13699" s="835">
        <f t="shared" si="508"/>
        <v>31</v>
      </c>
    </row>
    <row r="13700" spans="2:8">
      <c r="B13700" s="834" t="str">
        <f t="shared" si="507"/>
        <v>|||</v>
      </c>
      <c r="H13700" s="835">
        <f t="shared" si="508"/>
        <v>31</v>
      </c>
    </row>
    <row r="13701" spans="2:8">
      <c r="B13701" s="834" t="str">
        <f t="shared" si="507"/>
        <v>|||</v>
      </c>
      <c r="H13701" s="835">
        <f t="shared" si="508"/>
        <v>31</v>
      </c>
    </row>
    <row r="13702" spans="2:8">
      <c r="B13702" s="834" t="str">
        <f t="shared" si="507"/>
        <v>|||</v>
      </c>
      <c r="H13702" s="835">
        <f t="shared" si="508"/>
        <v>31</v>
      </c>
    </row>
    <row r="13703" spans="2:8">
      <c r="B13703" s="834" t="str">
        <f t="shared" si="507"/>
        <v>|||</v>
      </c>
      <c r="H13703" s="835">
        <f t="shared" si="508"/>
        <v>31</v>
      </c>
    </row>
    <row r="13704" spans="2:8">
      <c r="B13704" s="834" t="str">
        <f t="shared" si="507"/>
        <v>|||</v>
      </c>
      <c r="H13704" s="835">
        <f t="shared" si="508"/>
        <v>31</v>
      </c>
    </row>
    <row r="13705" spans="2:8">
      <c r="B13705" s="834" t="str">
        <f t="shared" si="507"/>
        <v>|||</v>
      </c>
      <c r="H13705" s="835">
        <f t="shared" si="508"/>
        <v>31</v>
      </c>
    </row>
    <row r="13706" spans="2:8">
      <c r="B13706" s="834" t="str">
        <f t="shared" si="507"/>
        <v>|||</v>
      </c>
      <c r="H13706" s="835">
        <f t="shared" si="508"/>
        <v>31</v>
      </c>
    </row>
    <row r="13707" spans="2:8">
      <c r="B13707" s="834" t="str">
        <f t="shared" si="507"/>
        <v>|||</v>
      </c>
      <c r="H13707" s="835">
        <f t="shared" si="508"/>
        <v>31</v>
      </c>
    </row>
    <row r="13708" spans="2:8">
      <c r="B13708" s="834" t="str">
        <f t="shared" si="507"/>
        <v>|||</v>
      </c>
      <c r="H13708" s="835">
        <f t="shared" si="508"/>
        <v>31</v>
      </c>
    </row>
    <row r="13709" spans="2:8">
      <c r="B13709" s="834" t="str">
        <f t="shared" si="507"/>
        <v>|||</v>
      </c>
      <c r="H13709" s="835">
        <f t="shared" si="508"/>
        <v>31</v>
      </c>
    </row>
    <row r="13710" spans="2:8">
      <c r="B13710" s="834" t="str">
        <f t="shared" si="507"/>
        <v>|||</v>
      </c>
      <c r="H13710" s="835">
        <f t="shared" si="508"/>
        <v>31</v>
      </c>
    </row>
    <row r="13711" spans="2:8">
      <c r="B13711" s="834" t="str">
        <f t="shared" si="507"/>
        <v>|||</v>
      </c>
      <c r="H13711" s="835">
        <f t="shared" si="508"/>
        <v>31</v>
      </c>
    </row>
    <row r="13712" spans="2:8">
      <c r="B13712" s="834" t="str">
        <f t="shared" si="507"/>
        <v>|||</v>
      </c>
      <c r="H13712" s="835">
        <f t="shared" si="508"/>
        <v>31</v>
      </c>
    </row>
    <row r="13713" spans="2:8">
      <c r="B13713" s="834" t="str">
        <f t="shared" ref="B13713:B13776" si="509">C13713&amp;"|"&amp;D13713&amp;"|"&amp;E13713&amp;"|"&amp;F13713</f>
        <v>|||</v>
      </c>
      <c r="H13713" s="835">
        <f t="shared" ref="H13713:H13776" si="510">EOMONTH(L13713,0)</f>
        <v>31</v>
      </c>
    </row>
    <row r="13714" spans="2:8">
      <c r="B13714" s="834" t="str">
        <f t="shared" si="509"/>
        <v>|||</v>
      </c>
      <c r="H13714" s="835">
        <f t="shared" si="510"/>
        <v>31</v>
      </c>
    </row>
    <row r="13715" spans="2:8">
      <c r="B13715" s="834" t="str">
        <f t="shared" si="509"/>
        <v>|||</v>
      </c>
      <c r="H13715" s="835">
        <f t="shared" si="510"/>
        <v>31</v>
      </c>
    </row>
    <row r="13716" spans="2:8">
      <c r="B13716" s="834" t="str">
        <f t="shared" si="509"/>
        <v>|||</v>
      </c>
      <c r="H13716" s="835">
        <f t="shared" si="510"/>
        <v>31</v>
      </c>
    </row>
    <row r="13717" spans="2:8">
      <c r="B13717" s="834" t="str">
        <f t="shared" si="509"/>
        <v>|||</v>
      </c>
      <c r="H13717" s="835">
        <f t="shared" si="510"/>
        <v>31</v>
      </c>
    </row>
    <row r="13718" spans="2:8">
      <c r="B13718" s="834" t="str">
        <f t="shared" si="509"/>
        <v>|||</v>
      </c>
      <c r="H13718" s="835">
        <f t="shared" si="510"/>
        <v>31</v>
      </c>
    </row>
    <row r="13719" spans="2:8">
      <c r="B13719" s="834" t="str">
        <f t="shared" si="509"/>
        <v>|||</v>
      </c>
      <c r="H13719" s="835">
        <f t="shared" si="510"/>
        <v>31</v>
      </c>
    </row>
    <row r="13720" spans="2:8">
      <c r="B13720" s="834" t="str">
        <f t="shared" si="509"/>
        <v>|||</v>
      </c>
      <c r="H13720" s="835">
        <f t="shared" si="510"/>
        <v>31</v>
      </c>
    </row>
    <row r="13721" spans="2:8">
      <c r="B13721" s="834" t="str">
        <f t="shared" si="509"/>
        <v>|||</v>
      </c>
      <c r="H13721" s="835">
        <f t="shared" si="510"/>
        <v>31</v>
      </c>
    </row>
    <row r="13722" spans="2:8">
      <c r="B13722" s="834" t="str">
        <f t="shared" si="509"/>
        <v>|||</v>
      </c>
      <c r="H13722" s="835">
        <f t="shared" si="510"/>
        <v>31</v>
      </c>
    </row>
    <row r="13723" spans="2:8">
      <c r="B13723" s="834" t="str">
        <f t="shared" si="509"/>
        <v>|||</v>
      </c>
      <c r="H13723" s="835">
        <f t="shared" si="510"/>
        <v>31</v>
      </c>
    </row>
    <row r="13724" spans="2:8">
      <c r="B13724" s="834" t="str">
        <f t="shared" si="509"/>
        <v>|||</v>
      </c>
      <c r="H13724" s="835">
        <f t="shared" si="510"/>
        <v>31</v>
      </c>
    </row>
    <row r="13725" spans="2:8">
      <c r="B13725" s="834" t="str">
        <f t="shared" si="509"/>
        <v>|||</v>
      </c>
      <c r="H13725" s="835">
        <f t="shared" si="510"/>
        <v>31</v>
      </c>
    </row>
    <row r="13726" spans="2:8">
      <c r="B13726" s="834" t="str">
        <f t="shared" si="509"/>
        <v>|||</v>
      </c>
      <c r="H13726" s="835">
        <f t="shared" si="510"/>
        <v>31</v>
      </c>
    </row>
    <row r="13727" spans="2:8">
      <c r="B13727" s="834" t="str">
        <f t="shared" si="509"/>
        <v>|||</v>
      </c>
      <c r="H13727" s="835">
        <f t="shared" si="510"/>
        <v>31</v>
      </c>
    </row>
    <row r="13728" spans="2:8">
      <c r="B13728" s="834" t="str">
        <f t="shared" si="509"/>
        <v>|||</v>
      </c>
      <c r="H13728" s="835">
        <f t="shared" si="510"/>
        <v>31</v>
      </c>
    </row>
    <row r="13729" spans="2:8">
      <c r="B13729" s="834" t="str">
        <f t="shared" si="509"/>
        <v>|||</v>
      </c>
      <c r="H13729" s="835">
        <f t="shared" si="510"/>
        <v>31</v>
      </c>
    </row>
    <row r="13730" spans="2:8">
      <c r="B13730" s="834" t="str">
        <f t="shared" si="509"/>
        <v>|||</v>
      </c>
      <c r="H13730" s="835">
        <f t="shared" si="510"/>
        <v>31</v>
      </c>
    </row>
    <row r="13731" spans="2:8">
      <c r="B13731" s="834" t="str">
        <f t="shared" si="509"/>
        <v>|||</v>
      </c>
      <c r="H13731" s="835">
        <f t="shared" si="510"/>
        <v>31</v>
      </c>
    </row>
    <row r="13732" spans="2:8">
      <c r="B13732" s="834" t="str">
        <f t="shared" si="509"/>
        <v>|||</v>
      </c>
      <c r="H13732" s="835">
        <f t="shared" si="510"/>
        <v>31</v>
      </c>
    </row>
    <row r="13733" spans="2:8">
      <c r="B13733" s="834" t="str">
        <f t="shared" si="509"/>
        <v>|||</v>
      </c>
      <c r="H13733" s="835">
        <f t="shared" si="510"/>
        <v>31</v>
      </c>
    </row>
    <row r="13734" spans="2:8">
      <c r="B13734" s="834" t="str">
        <f t="shared" si="509"/>
        <v>|||</v>
      </c>
      <c r="H13734" s="835">
        <f t="shared" si="510"/>
        <v>31</v>
      </c>
    </row>
    <row r="13735" spans="2:8">
      <c r="B13735" s="834" t="str">
        <f t="shared" si="509"/>
        <v>|||</v>
      </c>
      <c r="H13735" s="835">
        <f t="shared" si="510"/>
        <v>31</v>
      </c>
    </row>
    <row r="13736" spans="2:8">
      <c r="B13736" s="834" t="str">
        <f t="shared" si="509"/>
        <v>|||</v>
      </c>
      <c r="H13736" s="835">
        <f t="shared" si="510"/>
        <v>31</v>
      </c>
    </row>
    <row r="13737" spans="2:8">
      <c r="B13737" s="834" t="str">
        <f t="shared" si="509"/>
        <v>|||</v>
      </c>
      <c r="H13737" s="835">
        <f t="shared" si="510"/>
        <v>31</v>
      </c>
    </row>
    <row r="13738" spans="2:8">
      <c r="B13738" s="834" t="str">
        <f t="shared" si="509"/>
        <v>|||</v>
      </c>
      <c r="H13738" s="835">
        <f t="shared" si="510"/>
        <v>31</v>
      </c>
    </row>
    <row r="13739" spans="2:8">
      <c r="B13739" s="834" t="str">
        <f t="shared" si="509"/>
        <v>|||</v>
      </c>
      <c r="H13739" s="835">
        <f t="shared" si="510"/>
        <v>31</v>
      </c>
    </row>
    <row r="13740" spans="2:8">
      <c r="B13740" s="834" t="str">
        <f t="shared" si="509"/>
        <v>|||</v>
      </c>
      <c r="H13740" s="835">
        <f t="shared" si="510"/>
        <v>31</v>
      </c>
    </row>
    <row r="13741" spans="2:8">
      <c r="B13741" s="834" t="str">
        <f t="shared" si="509"/>
        <v>|||</v>
      </c>
      <c r="H13741" s="835">
        <f t="shared" si="510"/>
        <v>31</v>
      </c>
    </row>
    <row r="13742" spans="2:8">
      <c r="B13742" s="834" t="str">
        <f t="shared" si="509"/>
        <v>|||</v>
      </c>
      <c r="H13742" s="835">
        <f t="shared" si="510"/>
        <v>31</v>
      </c>
    </row>
    <row r="13743" spans="2:8">
      <c r="B13743" s="834" t="str">
        <f t="shared" si="509"/>
        <v>|||</v>
      </c>
      <c r="H13743" s="835">
        <f t="shared" si="510"/>
        <v>31</v>
      </c>
    </row>
    <row r="13744" spans="2:8">
      <c r="B13744" s="834" t="str">
        <f t="shared" si="509"/>
        <v>|||</v>
      </c>
      <c r="H13744" s="835">
        <f t="shared" si="510"/>
        <v>31</v>
      </c>
    </row>
    <row r="13745" spans="2:8">
      <c r="B13745" s="834" t="str">
        <f t="shared" si="509"/>
        <v>|||</v>
      </c>
      <c r="H13745" s="835">
        <f t="shared" si="510"/>
        <v>31</v>
      </c>
    </row>
    <row r="13746" spans="2:8">
      <c r="B13746" s="834" t="str">
        <f t="shared" si="509"/>
        <v>|||</v>
      </c>
      <c r="H13746" s="835">
        <f t="shared" si="510"/>
        <v>31</v>
      </c>
    </row>
    <row r="13747" spans="2:8">
      <c r="B13747" s="834" t="str">
        <f t="shared" si="509"/>
        <v>|||</v>
      </c>
      <c r="H13747" s="835">
        <f t="shared" si="510"/>
        <v>31</v>
      </c>
    </row>
    <row r="13748" spans="2:8">
      <c r="B13748" s="834" t="str">
        <f t="shared" si="509"/>
        <v>|||</v>
      </c>
      <c r="H13748" s="835">
        <f t="shared" si="510"/>
        <v>31</v>
      </c>
    </row>
    <row r="13749" spans="2:8">
      <c r="B13749" s="834" t="str">
        <f t="shared" si="509"/>
        <v>|||</v>
      </c>
      <c r="H13749" s="835">
        <f t="shared" si="510"/>
        <v>31</v>
      </c>
    </row>
    <row r="13750" spans="2:8">
      <c r="B13750" s="834" t="str">
        <f t="shared" si="509"/>
        <v>|||</v>
      </c>
      <c r="H13750" s="835">
        <f t="shared" si="510"/>
        <v>31</v>
      </c>
    </row>
    <row r="13751" spans="2:8">
      <c r="B13751" s="834" t="str">
        <f t="shared" si="509"/>
        <v>|||</v>
      </c>
      <c r="H13751" s="835">
        <f t="shared" si="510"/>
        <v>31</v>
      </c>
    </row>
    <row r="13752" spans="2:8">
      <c r="B13752" s="834" t="str">
        <f t="shared" si="509"/>
        <v>|||</v>
      </c>
      <c r="H13752" s="835">
        <f t="shared" si="510"/>
        <v>31</v>
      </c>
    </row>
    <row r="13753" spans="2:8">
      <c r="B13753" s="834" t="str">
        <f t="shared" si="509"/>
        <v>|||</v>
      </c>
      <c r="H13753" s="835">
        <f t="shared" si="510"/>
        <v>31</v>
      </c>
    </row>
    <row r="13754" spans="2:8">
      <c r="B13754" s="834" t="str">
        <f t="shared" si="509"/>
        <v>|||</v>
      </c>
      <c r="H13754" s="835">
        <f t="shared" si="510"/>
        <v>31</v>
      </c>
    </row>
    <row r="13755" spans="2:8">
      <c r="B13755" s="834" t="str">
        <f t="shared" si="509"/>
        <v>|||</v>
      </c>
      <c r="H13755" s="835">
        <f t="shared" si="510"/>
        <v>31</v>
      </c>
    </row>
    <row r="13756" spans="2:8">
      <c r="B13756" s="834" t="str">
        <f t="shared" si="509"/>
        <v>|||</v>
      </c>
      <c r="H13756" s="835">
        <f t="shared" si="510"/>
        <v>31</v>
      </c>
    </row>
    <row r="13757" spans="2:8">
      <c r="B13757" s="834" t="str">
        <f t="shared" si="509"/>
        <v>|||</v>
      </c>
      <c r="H13757" s="835">
        <f t="shared" si="510"/>
        <v>31</v>
      </c>
    </row>
    <row r="13758" spans="2:8">
      <c r="B13758" s="834" t="str">
        <f t="shared" si="509"/>
        <v>|||</v>
      </c>
      <c r="H13758" s="835">
        <f t="shared" si="510"/>
        <v>31</v>
      </c>
    </row>
    <row r="13759" spans="2:8">
      <c r="B13759" s="834" t="str">
        <f t="shared" si="509"/>
        <v>|||</v>
      </c>
      <c r="H13759" s="835">
        <f t="shared" si="510"/>
        <v>31</v>
      </c>
    </row>
    <row r="13760" spans="2:8">
      <c r="B13760" s="834" t="str">
        <f t="shared" si="509"/>
        <v>|||</v>
      </c>
      <c r="H13760" s="835">
        <f t="shared" si="510"/>
        <v>31</v>
      </c>
    </row>
    <row r="13761" spans="2:8">
      <c r="B13761" s="834" t="str">
        <f t="shared" si="509"/>
        <v>|||</v>
      </c>
      <c r="H13761" s="835">
        <f t="shared" si="510"/>
        <v>31</v>
      </c>
    </row>
    <row r="13762" spans="2:8">
      <c r="B13762" s="834" t="str">
        <f t="shared" si="509"/>
        <v>|||</v>
      </c>
      <c r="H13762" s="835">
        <f t="shared" si="510"/>
        <v>31</v>
      </c>
    </row>
    <row r="13763" spans="2:8">
      <c r="B13763" s="834" t="str">
        <f t="shared" si="509"/>
        <v>|||</v>
      </c>
      <c r="H13763" s="835">
        <f t="shared" si="510"/>
        <v>31</v>
      </c>
    </row>
    <row r="13764" spans="2:8">
      <c r="B13764" s="834" t="str">
        <f t="shared" si="509"/>
        <v>|||</v>
      </c>
      <c r="H13764" s="835">
        <f t="shared" si="510"/>
        <v>31</v>
      </c>
    </row>
    <row r="13765" spans="2:8">
      <c r="B13765" s="834" t="str">
        <f t="shared" si="509"/>
        <v>|||</v>
      </c>
      <c r="H13765" s="835">
        <f t="shared" si="510"/>
        <v>31</v>
      </c>
    </row>
    <row r="13766" spans="2:8">
      <c r="B13766" s="834" t="str">
        <f t="shared" si="509"/>
        <v>|||</v>
      </c>
      <c r="H13766" s="835">
        <f t="shared" si="510"/>
        <v>31</v>
      </c>
    </row>
    <row r="13767" spans="2:8">
      <c r="B13767" s="834" t="str">
        <f t="shared" si="509"/>
        <v>|||</v>
      </c>
      <c r="H13767" s="835">
        <f t="shared" si="510"/>
        <v>31</v>
      </c>
    </row>
    <row r="13768" spans="2:8">
      <c r="B13768" s="834" t="str">
        <f t="shared" si="509"/>
        <v>|||</v>
      </c>
      <c r="H13768" s="835">
        <f t="shared" si="510"/>
        <v>31</v>
      </c>
    </row>
    <row r="13769" spans="2:8">
      <c r="B13769" s="834" t="str">
        <f t="shared" si="509"/>
        <v>|||</v>
      </c>
      <c r="H13769" s="835">
        <f t="shared" si="510"/>
        <v>31</v>
      </c>
    </row>
    <row r="13770" spans="2:8">
      <c r="B13770" s="834" t="str">
        <f t="shared" si="509"/>
        <v>|||</v>
      </c>
      <c r="H13770" s="835">
        <f t="shared" si="510"/>
        <v>31</v>
      </c>
    </row>
    <row r="13771" spans="2:8">
      <c r="B13771" s="834" t="str">
        <f t="shared" si="509"/>
        <v>|||</v>
      </c>
      <c r="H13771" s="835">
        <f t="shared" si="510"/>
        <v>31</v>
      </c>
    </row>
    <row r="13772" spans="2:8">
      <c r="B13772" s="834" t="str">
        <f t="shared" si="509"/>
        <v>|||</v>
      </c>
      <c r="H13772" s="835">
        <f t="shared" si="510"/>
        <v>31</v>
      </c>
    </row>
    <row r="13773" spans="2:8">
      <c r="B13773" s="834" t="str">
        <f t="shared" si="509"/>
        <v>|||</v>
      </c>
      <c r="H13773" s="835">
        <f t="shared" si="510"/>
        <v>31</v>
      </c>
    </row>
    <row r="13774" spans="2:8">
      <c r="B13774" s="834" t="str">
        <f t="shared" si="509"/>
        <v>|||</v>
      </c>
      <c r="H13774" s="835">
        <f t="shared" si="510"/>
        <v>31</v>
      </c>
    </row>
    <row r="13775" spans="2:8">
      <c r="B13775" s="834" t="str">
        <f t="shared" si="509"/>
        <v>|||</v>
      </c>
      <c r="H13775" s="835">
        <f t="shared" si="510"/>
        <v>31</v>
      </c>
    </row>
    <row r="13776" spans="2:8">
      <c r="B13776" s="834" t="str">
        <f t="shared" si="509"/>
        <v>|||</v>
      </c>
      <c r="H13776" s="835">
        <f t="shared" si="510"/>
        <v>31</v>
      </c>
    </row>
    <row r="13777" spans="2:8">
      <c r="B13777" s="834" t="str">
        <f t="shared" ref="B13777:B13840" si="511">C13777&amp;"|"&amp;D13777&amp;"|"&amp;E13777&amp;"|"&amp;F13777</f>
        <v>|||</v>
      </c>
      <c r="H13777" s="835">
        <f t="shared" ref="H13777:H13840" si="512">EOMONTH(L13777,0)</f>
        <v>31</v>
      </c>
    </row>
    <row r="13778" spans="2:8">
      <c r="B13778" s="834" t="str">
        <f t="shared" si="511"/>
        <v>|||</v>
      </c>
      <c r="H13778" s="835">
        <f t="shared" si="512"/>
        <v>31</v>
      </c>
    </row>
    <row r="13779" spans="2:8">
      <c r="B13779" s="834" t="str">
        <f t="shared" si="511"/>
        <v>|||</v>
      </c>
      <c r="H13779" s="835">
        <f t="shared" si="512"/>
        <v>31</v>
      </c>
    </row>
    <row r="13780" spans="2:8">
      <c r="B13780" s="834" t="str">
        <f t="shared" si="511"/>
        <v>|||</v>
      </c>
      <c r="H13780" s="835">
        <f t="shared" si="512"/>
        <v>31</v>
      </c>
    </row>
    <row r="13781" spans="2:8">
      <c r="B13781" s="834" t="str">
        <f t="shared" si="511"/>
        <v>|||</v>
      </c>
      <c r="H13781" s="835">
        <f t="shared" si="512"/>
        <v>31</v>
      </c>
    </row>
    <row r="13782" spans="2:8">
      <c r="B13782" s="834" t="str">
        <f t="shared" si="511"/>
        <v>|||</v>
      </c>
      <c r="H13782" s="835">
        <f t="shared" si="512"/>
        <v>31</v>
      </c>
    </row>
    <row r="13783" spans="2:8">
      <c r="B13783" s="834" t="str">
        <f t="shared" si="511"/>
        <v>|||</v>
      </c>
      <c r="H13783" s="835">
        <f t="shared" si="512"/>
        <v>31</v>
      </c>
    </row>
    <row r="13784" spans="2:8">
      <c r="B13784" s="834" t="str">
        <f t="shared" si="511"/>
        <v>|||</v>
      </c>
      <c r="H13784" s="835">
        <f t="shared" si="512"/>
        <v>31</v>
      </c>
    </row>
    <row r="13785" spans="2:8">
      <c r="B13785" s="834" t="str">
        <f t="shared" si="511"/>
        <v>|||</v>
      </c>
      <c r="H13785" s="835">
        <f t="shared" si="512"/>
        <v>31</v>
      </c>
    </row>
    <row r="13786" spans="2:8">
      <c r="B13786" s="834" t="str">
        <f t="shared" si="511"/>
        <v>|||</v>
      </c>
      <c r="H13786" s="835">
        <f t="shared" si="512"/>
        <v>31</v>
      </c>
    </row>
    <row r="13787" spans="2:8">
      <c r="B13787" s="834" t="str">
        <f t="shared" si="511"/>
        <v>|||</v>
      </c>
      <c r="H13787" s="835">
        <f t="shared" si="512"/>
        <v>31</v>
      </c>
    </row>
    <row r="13788" spans="2:8">
      <c r="B13788" s="834" t="str">
        <f t="shared" si="511"/>
        <v>|||</v>
      </c>
      <c r="H13788" s="835">
        <f t="shared" si="512"/>
        <v>31</v>
      </c>
    </row>
    <row r="13789" spans="2:8">
      <c r="B13789" s="834" t="str">
        <f t="shared" si="511"/>
        <v>|||</v>
      </c>
      <c r="H13789" s="835">
        <f t="shared" si="512"/>
        <v>31</v>
      </c>
    </row>
    <row r="13790" spans="2:8">
      <c r="B13790" s="834" t="str">
        <f t="shared" si="511"/>
        <v>|||</v>
      </c>
      <c r="H13790" s="835">
        <f t="shared" si="512"/>
        <v>31</v>
      </c>
    </row>
    <row r="13791" spans="2:8">
      <c r="B13791" s="834" t="str">
        <f t="shared" si="511"/>
        <v>|||</v>
      </c>
      <c r="H13791" s="835">
        <f t="shared" si="512"/>
        <v>31</v>
      </c>
    </row>
    <row r="13792" spans="2:8">
      <c r="B13792" s="834" t="str">
        <f t="shared" si="511"/>
        <v>|||</v>
      </c>
      <c r="H13792" s="835">
        <f t="shared" si="512"/>
        <v>31</v>
      </c>
    </row>
    <row r="13793" spans="2:8">
      <c r="B13793" s="834" t="str">
        <f t="shared" si="511"/>
        <v>|||</v>
      </c>
      <c r="H13793" s="835">
        <f t="shared" si="512"/>
        <v>31</v>
      </c>
    </row>
    <row r="13794" spans="2:8">
      <c r="B13794" s="834" t="str">
        <f t="shared" si="511"/>
        <v>|||</v>
      </c>
      <c r="H13794" s="835">
        <f t="shared" si="512"/>
        <v>31</v>
      </c>
    </row>
    <row r="13795" spans="2:8">
      <c r="B13795" s="834" t="str">
        <f t="shared" si="511"/>
        <v>|||</v>
      </c>
      <c r="H13795" s="835">
        <f t="shared" si="512"/>
        <v>31</v>
      </c>
    </row>
    <row r="13796" spans="2:8">
      <c r="B13796" s="834" t="str">
        <f t="shared" si="511"/>
        <v>|||</v>
      </c>
      <c r="H13796" s="835">
        <f t="shared" si="512"/>
        <v>31</v>
      </c>
    </row>
    <row r="13797" spans="2:8">
      <c r="B13797" s="834" t="str">
        <f t="shared" si="511"/>
        <v>|||</v>
      </c>
      <c r="H13797" s="835">
        <f t="shared" si="512"/>
        <v>31</v>
      </c>
    </row>
    <row r="13798" spans="2:8">
      <c r="B13798" s="834" t="str">
        <f t="shared" si="511"/>
        <v>|||</v>
      </c>
      <c r="H13798" s="835">
        <f t="shared" si="512"/>
        <v>31</v>
      </c>
    </row>
    <row r="13799" spans="2:8">
      <c r="B13799" s="834" t="str">
        <f t="shared" si="511"/>
        <v>|||</v>
      </c>
      <c r="H13799" s="835">
        <f t="shared" si="512"/>
        <v>31</v>
      </c>
    </row>
    <row r="13800" spans="2:8">
      <c r="B13800" s="834" t="str">
        <f t="shared" si="511"/>
        <v>|||</v>
      </c>
      <c r="H13800" s="835">
        <f t="shared" si="512"/>
        <v>31</v>
      </c>
    </row>
    <row r="13801" spans="2:8">
      <c r="B13801" s="834" t="str">
        <f t="shared" si="511"/>
        <v>|||</v>
      </c>
      <c r="H13801" s="835">
        <f t="shared" si="512"/>
        <v>31</v>
      </c>
    </row>
    <row r="13802" spans="2:8">
      <c r="B13802" s="834" t="str">
        <f t="shared" si="511"/>
        <v>|||</v>
      </c>
      <c r="H13802" s="835">
        <f t="shared" si="512"/>
        <v>31</v>
      </c>
    </row>
    <row r="13803" spans="2:8">
      <c r="B13803" s="834" t="str">
        <f t="shared" si="511"/>
        <v>|||</v>
      </c>
      <c r="H13803" s="835">
        <f t="shared" si="512"/>
        <v>31</v>
      </c>
    </row>
    <row r="13804" spans="2:8">
      <c r="B13804" s="834" t="str">
        <f t="shared" si="511"/>
        <v>|||</v>
      </c>
      <c r="H13804" s="835">
        <f t="shared" si="512"/>
        <v>31</v>
      </c>
    </row>
    <row r="13805" spans="2:8">
      <c r="B13805" s="834" t="str">
        <f t="shared" si="511"/>
        <v>|||</v>
      </c>
      <c r="H13805" s="835">
        <f t="shared" si="512"/>
        <v>31</v>
      </c>
    </row>
    <row r="13806" spans="2:8">
      <c r="B13806" s="834" t="str">
        <f t="shared" si="511"/>
        <v>|||</v>
      </c>
      <c r="H13806" s="835">
        <f t="shared" si="512"/>
        <v>31</v>
      </c>
    </row>
    <row r="13807" spans="2:8">
      <c r="B13807" s="834" t="str">
        <f t="shared" si="511"/>
        <v>|||</v>
      </c>
      <c r="H13807" s="835">
        <f t="shared" si="512"/>
        <v>31</v>
      </c>
    </row>
    <row r="13808" spans="2:8">
      <c r="B13808" s="834" t="str">
        <f t="shared" si="511"/>
        <v>|||</v>
      </c>
      <c r="H13808" s="835">
        <f t="shared" si="512"/>
        <v>31</v>
      </c>
    </row>
    <row r="13809" spans="2:8">
      <c r="B13809" s="834" t="str">
        <f t="shared" si="511"/>
        <v>|||</v>
      </c>
      <c r="H13809" s="835">
        <f t="shared" si="512"/>
        <v>31</v>
      </c>
    </row>
    <row r="13810" spans="2:8">
      <c r="B13810" s="834" t="str">
        <f t="shared" si="511"/>
        <v>|||</v>
      </c>
      <c r="H13810" s="835">
        <f t="shared" si="512"/>
        <v>31</v>
      </c>
    </row>
    <row r="13811" spans="2:8">
      <c r="B13811" s="834" t="str">
        <f t="shared" si="511"/>
        <v>|||</v>
      </c>
      <c r="H13811" s="835">
        <f t="shared" si="512"/>
        <v>31</v>
      </c>
    </row>
    <row r="13812" spans="2:8">
      <c r="B13812" s="834" t="str">
        <f t="shared" si="511"/>
        <v>|||</v>
      </c>
      <c r="H13812" s="835">
        <f t="shared" si="512"/>
        <v>31</v>
      </c>
    </row>
    <row r="13813" spans="2:8">
      <c r="B13813" s="834" t="str">
        <f t="shared" si="511"/>
        <v>|||</v>
      </c>
      <c r="H13813" s="835">
        <f t="shared" si="512"/>
        <v>31</v>
      </c>
    </row>
    <row r="13814" spans="2:8">
      <c r="B13814" s="834" t="str">
        <f t="shared" si="511"/>
        <v>|||</v>
      </c>
      <c r="H13814" s="835">
        <f t="shared" si="512"/>
        <v>31</v>
      </c>
    </row>
    <row r="13815" spans="2:8">
      <c r="B13815" s="834" t="str">
        <f t="shared" si="511"/>
        <v>|||</v>
      </c>
      <c r="H13815" s="835">
        <f t="shared" si="512"/>
        <v>31</v>
      </c>
    </row>
    <row r="13816" spans="2:8">
      <c r="B13816" s="834" t="str">
        <f t="shared" si="511"/>
        <v>|||</v>
      </c>
      <c r="H13816" s="835">
        <f t="shared" si="512"/>
        <v>31</v>
      </c>
    </row>
    <row r="13817" spans="2:8">
      <c r="B13817" s="834" t="str">
        <f t="shared" si="511"/>
        <v>|||</v>
      </c>
      <c r="H13817" s="835">
        <f t="shared" si="512"/>
        <v>31</v>
      </c>
    </row>
    <row r="13818" spans="2:8">
      <c r="B13818" s="834" t="str">
        <f t="shared" si="511"/>
        <v>|||</v>
      </c>
      <c r="H13818" s="835">
        <f t="shared" si="512"/>
        <v>31</v>
      </c>
    </row>
    <row r="13819" spans="2:8">
      <c r="B13819" s="834" t="str">
        <f t="shared" si="511"/>
        <v>|||</v>
      </c>
      <c r="H13819" s="835">
        <f t="shared" si="512"/>
        <v>31</v>
      </c>
    </row>
    <row r="13820" spans="2:8">
      <c r="B13820" s="834" t="str">
        <f t="shared" si="511"/>
        <v>|||</v>
      </c>
      <c r="H13820" s="835">
        <f t="shared" si="512"/>
        <v>31</v>
      </c>
    </row>
    <row r="13821" spans="2:8">
      <c r="B13821" s="834" t="str">
        <f t="shared" si="511"/>
        <v>|||</v>
      </c>
      <c r="H13821" s="835">
        <f t="shared" si="512"/>
        <v>31</v>
      </c>
    </row>
    <row r="13822" spans="2:8">
      <c r="B13822" s="834" t="str">
        <f t="shared" si="511"/>
        <v>|||</v>
      </c>
      <c r="H13822" s="835">
        <f t="shared" si="512"/>
        <v>31</v>
      </c>
    </row>
    <row r="13823" spans="2:8">
      <c r="B13823" s="834" t="str">
        <f t="shared" si="511"/>
        <v>|||</v>
      </c>
      <c r="H13823" s="835">
        <f t="shared" si="512"/>
        <v>31</v>
      </c>
    </row>
    <row r="13824" spans="2:8">
      <c r="B13824" s="834" t="str">
        <f t="shared" si="511"/>
        <v>|||</v>
      </c>
      <c r="H13824" s="835">
        <f t="shared" si="512"/>
        <v>31</v>
      </c>
    </row>
    <row r="13825" spans="2:8">
      <c r="B13825" s="834" t="str">
        <f t="shared" si="511"/>
        <v>|||</v>
      </c>
      <c r="H13825" s="835">
        <f t="shared" si="512"/>
        <v>31</v>
      </c>
    </row>
    <row r="13826" spans="2:8">
      <c r="B13826" s="834" t="str">
        <f t="shared" si="511"/>
        <v>|||</v>
      </c>
      <c r="H13826" s="835">
        <f t="shared" si="512"/>
        <v>31</v>
      </c>
    </row>
    <row r="13827" spans="2:8">
      <c r="B13827" s="834" t="str">
        <f t="shared" si="511"/>
        <v>|||</v>
      </c>
      <c r="H13827" s="835">
        <f t="shared" si="512"/>
        <v>31</v>
      </c>
    </row>
    <row r="13828" spans="2:8">
      <c r="B13828" s="834" t="str">
        <f t="shared" si="511"/>
        <v>|||</v>
      </c>
      <c r="H13828" s="835">
        <f t="shared" si="512"/>
        <v>31</v>
      </c>
    </row>
    <row r="13829" spans="2:8">
      <c r="B13829" s="834" t="str">
        <f t="shared" si="511"/>
        <v>|||</v>
      </c>
      <c r="H13829" s="835">
        <f t="shared" si="512"/>
        <v>31</v>
      </c>
    </row>
    <row r="13830" spans="2:8">
      <c r="B13830" s="834" t="str">
        <f t="shared" si="511"/>
        <v>|||</v>
      </c>
      <c r="H13830" s="835">
        <f t="shared" si="512"/>
        <v>31</v>
      </c>
    </row>
    <row r="13831" spans="2:8">
      <c r="B13831" s="834" t="str">
        <f t="shared" si="511"/>
        <v>|||</v>
      </c>
      <c r="H13831" s="835">
        <f t="shared" si="512"/>
        <v>31</v>
      </c>
    </row>
    <row r="13832" spans="2:8">
      <c r="B13832" s="834" t="str">
        <f t="shared" si="511"/>
        <v>|||</v>
      </c>
      <c r="H13832" s="835">
        <f t="shared" si="512"/>
        <v>31</v>
      </c>
    </row>
    <row r="13833" spans="2:8">
      <c r="B13833" s="834" t="str">
        <f t="shared" si="511"/>
        <v>|||</v>
      </c>
      <c r="H13833" s="835">
        <f t="shared" si="512"/>
        <v>31</v>
      </c>
    </row>
    <row r="13834" spans="2:8">
      <c r="B13834" s="834" t="str">
        <f t="shared" si="511"/>
        <v>|||</v>
      </c>
      <c r="H13834" s="835">
        <f t="shared" si="512"/>
        <v>31</v>
      </c>
    </row>
    <row r="13835" spans="2:8">
      <c r="B13835" s="834" t="str">
        <f t="shared" si="511"/>
        <v>|||</v>
      </c>
      <c r="H13835" s="835">
        <f t="shared" si="512"/>
        <v>31</v>
      </c>
    </row>
    <row r="13836" spans="2:8">
      <c r="B13836" s="834" t="str">
        <f t="shared" si="511"/>
        <v>|||</v>
      </c>
      <c r="H13836" s="835">
        <f t="shared" si="512"/>
        <v>31</v>
      </c>
    </row>
    <row r="13837" spans="2:8">
      <c r="B13837" s="834" t="str">
        <f t="shared" si="511"/>
        <v>|||</v>
      </c>
      <c r="H13837" s="835">
        <f t="shared" si="512"/>
        <v>31</v>
      </c>
    </row>
    <row r="13838" spans="2:8">
      <c r="B13838" s="834" t="str">
        <f t="shared" si="511"/>
        <v>|||</v>
      </c>
      <c r="H13838" s="835">
        <f t="shared" si="512"/>
        <v>31</v>
      </c>
    </row>
    <row r="13839" spans="2:8">
      <c r="B13839" s="834" t="str">
        <f t="shared" si="511"/>
        <v>|||</v>
      </c>
      <c r="H13839" s="835">
        <f t="shared" si="512"/>
        <v>31</v>
      </c>
    </row>
    <row r="13840" spans="2:8">
      <c r="B13840" s="834" t="str">
        <f t="shared" si="511"/>
        <v>|||</v>
      </c>
      <c r="H13840" s="835">
        <f t="shared" si="512"/>
        <v>31</v>
      </c>
    </row>
    <row r="13841" spans="2:8">
      <c r="B13841" s="834" t="str">
        <f t="shared" ref="B13841:B13904" si="513">C13841&amp;"|"&amp;D13841&amp;"|"&amp;E13841&amp;"|"&amp;F13841</f>
        <v>|||</v>
      </c>
      <c r="H13841" s="835">
        <f t="shared" ref="H13841:H13904" si="514">EOMONTH(L13841,0)</f>
        <v>31</v>
      </c>
    </row>
    <row r="13842" spans="2:8">
      <c r="B13842" s="834" t="str">
        <f t="shared" si="513"/>
        <v>|||</v>
      </c>
      <c r="H13842" s="835">
        <f t="shared" si="514"/>
        <v>31</v>
      </c>
    </row>
    <row r="13843" spans="2:8">
      <c r="B13843" s="834" t="str">
        <f t="shared" si="513"/>
        <v>|||</v>
      </c>
      <c r="H13843" s="835">
        <f t="shared" si="514"/>
        <v>31</v>
      </c>
    </row>
    <row r="13844" spans="2:8">
      <c r="B13844" s="834" t="str">
        <f t="shared" si="513"/>
        <v>|||</v>
      </c>
      <c r="H13844" s="835">
        <f t="shared" si="514"/>
        <v>31</v>
      </c>
    </row>
    <row r="13845" spans="2:8">
      <c r="B13845" s="834" t="str">
        <f t="shared" si="513"/>
        <v>|||</v>
      </c>
      <c r="H13845" s="835">
        <f t="shared" si="514"/>
        <v>31</v>
      </c>
    </row>
    <row r="13846" spans="2:8">
      <c r="B13846" s="834" t="str">
        <f t="shared" si="513"/>
        <v>|||</v>
      </c>
      <c r="H13846" s="835">
        <f t="shared" si="514"/>
        <v>31</v>
      </c>
    </row>
    <row r="13847" spans="2:8">
      <c r="B13847" s="834" t="str">
        <f t="shared" si="513"/>
        <v>|||</v>
      </c>
      <c r="H13847" s="835">
        <f t="shared" si="514"/>
        <v>31</v>
      </c>
    </row>
    <row r="13848" spans="2:8">
      <c r="B13848" s="834" t="str">
        <f t="shared" si="513"/>
        <v>|||</v>
      </c>
      <c r="H13848" s="835">
        <f t="shared" si="514"/>
        <v>31</v>
      </c>
    </row>
    <row r="13849" spans="2:8">
      <c r="B13849" s="834" t="str">
        <f t="shared" si="513"/>
        <v>|||</v>
      </c>
      <c r="H13849" s="835">
        <f t="shared" si="514"/>
        <v>31</v>
      </c>
    </row>
    <row r="13850" spans="2:8">
      <c r="B13850" s="834" t="str">
        <f t="shared" si="513"/>
        <v>|||</v>
      </c>
      <c r="H13850" s="835">
        <f t="shared" si="514"/>
        <v>31</v>
      </c>
    </row>
    <row r="13851" spans="2:8">
      <c r="B13851" s="834" t="str">
        <f t="shared" si="513"/>
        <v>|||</v>
      </c>
      <c r="H13851" s="835">
        <f t="shared" si="514"/>
        <v>31</v>
      </c>
    </row>
    <row r="13852" spans="2:8">
      <c r="B13852" s="834" t="str">
        <f t="shared" si="513"/>
        <v>|||</v>
      </c>
      <c r="H13852" s="835">
        <f t="shared" si="514"/>
        <v>31</v>
      </c>
    </row>
    <row r="13853" spans="2:8">
      <c r="B13853" s="834" t="str">
        <f t="shared" si="513"/>
        <v>|||</v>
      </c>
      <c r="H13853" s="835">
        <f t="shared" si="514"/>
        <v>31</v>
      </c>
    </row>
    <row r="13854" spans="2:8">
      <c r="B13854" s="834" t="str">
        <f t="shared" si="513"/>
        <v>|||</v>
      </c>
      <c r="H13854" s="835">
        <f t="shared" si="514"/>
        <v>31</v>
      </c>
    </row>
    <row r="13855" spans="2:8">
      <c r="B13855" s="834" t="str">
        <f t="shared" si="513"/>
        <v>|||</v>
      </c>
      <c r="H13855" s="835">
        <f t="shared" si="514"/>
        <v>31</v>
      </c>
    </row>
    <row r="13856" spans="2:8">
      <c r="B13856" s="834" t="str">
        <f t="shared" si="513"/>
        <v>|||</v>
      </c>
      <c r="H13856" s="835">
        <f t="shared" si="514"/>
        <v>31</v>
      </c>
    </row>
    <row r="13857" spans="2:8">
      <c r="B13857" s="834" t="str">
        <f t="shared" si="513"/>
        <v>|||</v>
      </c>
      <c r="H13857" s="835">
        <f t="shared" si="514"/>
        <v>31</v>
      </c>
    </row>
    <row r="13858" spans="2:8">
      <c r="B13858" s="834" t="str">
        <f t="shared" si="513"/>
        <v>|||</v>
      </c>
      <c r="H13858" s="835">
        <f t="shared" si="514"/>
        <v>31</v>
      </c>
    </row>
    <row r="13859" spans="2:8">
      <c r="B13859" s="834" t="str">
        <f t="shared" si="513"/>
        <v>|||</v>
      </c>
      <c r="H13859" s="835">
        <f t="shared" si="514"/>
        <v>31</v>
      </c>
    </row>
    <row r="13860" spans="2:8">
      <c r="B13860" s="834" t="str">
        <f t="shared" si="513"/>
        <v>|||</v>
      </c>
      <c r="H13860" s="835">
        <f t="shared" si="514"/>
        <v>31</v>
      </c>
    </row>
    <row r="13861" spans="2:8">
      <c r="B13861" s="834" t="str">
        <f t="shared" si="513"/>
        <v>|||</v>
      </c>
      <c r="H13861" s="835">
        <f t="shared" si="514"/>
        <v>31</v>
      </c>
    </row>
    <row r="13862" spans="2:8">
      <c r="B13862" s="834" t="str">
        <f t="shared" si="513"/>
        <v>|||</v>
      </c>
      <c r="H13862" s="835">
        <f t="shared" si="514"/>
        <v>31</v>
      </c>
    </row>
    <row r="13863" spans="2:8">
      <c r="B13863" s="834" t="str">
        <f t="shared" si="513"/>
        <v>|||</v>
      </c>
      <c r="H13863" s="835">
        <f t="shared" si="514"/>
        <v>31</v>
      </c>
    </row>
    <row r="13864" spans="2:8">
      <c r="B13864" s="834" t="str">
        <f t="shared" si="513"/>
        <v>|||</v>
      </c>
      <c r="H13864" s="835">
        <f t="shared" si="514"/>
        <v>31</v>
      </c>
    </row>
    <row r="13865" spans="2:8">
      <c r="B13865" s="834" t="str">
        <f t="shared" si="513"/>
        <v>|||</v>
      </c>
      <c r="H13865" s="835">
        <f t="shared" si="514"/>
        <v>31</v>
      </c>
    </row>
    <row r="13866" spans="2:8">
      <c r="B13866" s="834" t="str">
        <f t="shared" si="513"/>
        <v>|||</v>
      </c>
      <c r="H13866" s="835">
        <f t="shared" si="514"/>
        <v>31</v>
      </c>
    </row>
    <row r="13867" spans="2:8">
      <c r="B13867" s="834" t="str">
        <f t="shared" si="513"/>
        <v>|||</v>
      </c>
      <c r="H13867" s="835">
        <f t="shared" si="514"/>
        <v>31</v>
      </c>
    </row>
    <row r="13868" spans="2:8">
      <c r="B13868" s="834" t="str">
        <f t="shared" si="513"/>
        <v>|||</v>
      </c>
      <c r="H13868" s="835">
        <f t="shared" si="514"/>
        <v>31</v>
      </c>
    </row>
    <row r="13869" spans="2:8">
      <c r="B13869" s="834" t="str">
        <f t="shared" si="513"/>
        <v>|||</v>
      </c>
      <c r="H13869" s="835">
        <f t="shared" si="514"/>
        <v>31</v>
      </c>
    </row>
    <row r="13870" spans="2:8">
      <c r="B13870" s="834" t="str">
        <f t="shared" si="513"/>
        <v>|||</v>
      </c>
      <c r="H13870" s="835">
        <f t="shared" si="514"/>
        <v>31</v>
      </c>
    </row>
    <row r="13871" spans="2:8">
      <c r="B13871" s="834" t="str">
        <f t="shared" si="513"/>
        <v>|||</v>
      </c>
      <c r="H13871" s="835">
        <f t="shared" si="514"/>
        <v>31</v>
      </c>
    </row>
    <row r="13872" spans="2:8">
      <c r="B13872" s="834" t="str">
        <f t="shared" si="513"/>
        <v>|||</v>
      </c>
      <c r="H13872" s="835">
        <f t="shared" si="514"/>
        <v>31</v>
      </c>
    </row>
    <row r="13873" spans="2:8">
      <c r="B13873" s="834" t="str">
        <f t="shared" si="513"/>
        <v>|||</v>
      </c>
      <c r="H13873" s="835">
        <f t="shared" si="514"/>
        <v>31</v>
      </c>
    </row>
    <row r="13874" spans="2:8">
      <c r="B13874" s="834" t="str">
        <f t="shared" si="513"/>
        <v>|||</v>
      </c>
      <c r="H13874" s="835">
        <f t="shared" si="514"/>
        <v>31</v>
      </c>
    </row>
    <row r="13875" spans="2:8">
      <c r="B13875" s="834" t="str">
        <f t="shared" si="513"/>
        <v>|||</v>
      </c>
      <c r="H13875" s="835">
        <f t="shared" si="514"/>
        <v>31</v>
      </c>
    </row>
    <row r="13876" spans="2:8">
      <c r="B13876" s="834" t="str">
        <f t="shared" si="513"/>
        <v>|||</v>
      </c>
      <c r="H13876" s="835">
        <f t="shared" si="514"/>
        <v>31</v>
      </c>
    </row>
    <row r="13877" spans="2:8">
      <c r="B13877" s="834" t="str">
        <f t="shared" si="513"/>
        <v>|||</v>
      </c>
      <c r="H13877" s="835">
        <f t="shared" si="514"/>
        <v>31</v>
      </c>
    </row>
    <row r="13878" spans="2:8">
      <c r="B13878" s="834" t="str">
        <f t="shared" si="513"/>
        <v>|||</v>
      </c>
      <c r="H13878" s="835">
        <f t="shared" si="514"/>
        <v>31</v>
      </c>
    </row>
    <row r="13879" spans="2:8">
      <c r="B13879" s="834" t="str">
        <f t="shared" si="513"/>
        <v>|||</v>
      </c>
      <c r="H13879" s="835">
        <f t="shared" si="514"/>
        <v>31</v>
      </c>
    </row>
    <row r="13880" spans="2:8">
      <c r="B13880" s="834" t="str">
        <f t="shared" si="513"/>
        <v>|||</v>
      </c>
      <c r="H13880" s="835">
        <f t="shared" si="514"/>
        <v>31</v>
      </c>
    </row>
    <row r="13881" spans="2:8">
      <c r="B13881" s="834" t="str">
        <f t="shared" si="513"/>
        <v>|||</v>
      </c>
      <c r="H13881" s="835">
        <f t="shared" si="514"/>
        <v>31</v>
      </c>
    </row>
    <row r="13882" spans="2:8">
      <c r="B13882" s="834" t="str">
        <f t="shared" si="513"/>
        <v>|||</v>
      </c>
      <c r="H13882" s="835">
        <f t="shared" si="514"/>
        <v>31</v>
      </c>
    </row>
    <row r="13883" spans="2:8">
      <c r="B13883" s="834" t="str">
        <f t="shared" si="513"/>
        <v>|||</v>
      </c>
      <c r="H13883" s="835">
        <f t="shared" si="514"/>
        <v>31</v>
      </c>
    </row>
    <row r="13884" spans="2:8">
      <c r="B13884" s="834" t="str">
        <f t="shared" si="513"/>
        <v>|||</v>
      </c>
      <c r="H13884" s="835">
        <f t="shared" si="514"/>
        <v>31</v>
      </c>
    </row>
    <row r="13885" spans="2:8">
      <c r="B13885" s="834" t="str">
        <f t="shared" si="513"/>
        <v>|||</v>
      </c>
      <c r="H13885" s="835">
        <f t="shared" si="514"/>
        <v>31</v>
      </c>
    </row>
    <row r="13886" spans="2:8">
      <c r="B13886" s="834" t="str">
        <f t="shared" si="513"/>
        <v>|||</v>
      </c>
      <c r="H13886" s="835">
        <f t="shared" si="514"/>
        <v>31</v>
      </c>
    </row>
    <row r="13887" spans="2:8">
      <c r="B13887" s="834" t="str">
        <f t="shared" si="513"/>
        <v>|||</v>
      </c>
      <c r="H13887" s="835">
        <f t="shared" si="514"/>
        <v>31</v>
      </c>
    </row>
    <row r="13888" spans="2:8">
      <c r="B13888" s="834" t="str">
        <f t="shared" si="513"/>
        <v>|||</v>
      </c>
      <c r="H13888" s="835">
        <f t="shared" si="514"/>
        <v>31</v>
      </c>
    </row>
    <row r="13889" spans="2:8">
      <c r="B13889" s="834" t="str">
        <f t="shared" si="513"/>
        <v>|||</v>
      </c>
      <c r="H13889" s="835">
        <f t="shared" si="514"/>
        <v>31</v>
      </c>
    </row>
    <row r="13890" spans="2:8">
      <c r="B13890" s="834" t="str">
        <f t="shared" si="513"/>
        <v>|||</v>
      </c>
      <c r="H13890" s="835">
        <f t="shared" si="514"/>
        <v>31</v>
      </c>
    </row>
    <row r="13891" spans="2:8">
      <c r="B13891" s="834" t="str">
        <f t="shared" si="513"/>
        <v>|||</v>
      </c>
      <c r="H13891" s="835">
        <f t="shared" si="514"/>
        <v>31</v>
      </c>
    </row>
    <row r="13892" spans="2:8">
      <c r="B13892" s="834" t="str">
        <f t="shared" si="513"/>
        <v>|||</v>
      </c>
      <c r="H13892" s="835">
        <f t="shared" si="514"/>
        <v>31</v>
      </c>
    </row>
    <row r="13893" spans="2:8">
      <c r="B13893" s="834" t="str">
        <f t="shared" si="513"/>
        <v>|||</v>
      </c>
      <c r="H13893" s="835">
        <f t="shared" si="514"/>
        <v>31</v>
      </c>
    </row>
    <row r="13894" spans="2:8">
      <c r="B13894" s="834" t="str">
        <f t="shared" si="513"/>
        <v>|||</v>
      </c>
      <c r="H13894" s="835">
        <f t="shared" si="514"/>
        <v>31</v>
      </c>
    </row>
    <row r="13895" spans="2:8">
      <c r="B13895" s="834" t="str">
        <f t="shared" si="513"/>
        <v>|||</v>
      </c>
      <c r="H13895" s="835">
        <f t="shared" si="514"/>
        <v>31</v>
      </c>
    </row>
    <row r="13896" spans="2:8">
      <c r="B13896" s="834" t="str">
        <f t="shared" si="513"/>
        <v>|||</v>
      </c>
      <c r="H13896" s="835">
        <f t="shared" si="514"/>
        <v>31</v>
      </c>
    </row>
    <row r="13897" spans="2:8">
      <c r="B13897" s="834" t="str">
        <f t="shared" si="513"/>
        <v>|||</v>
      </c>
      <c r="H13897" s="835">
        <f t="shared" si="514"/>
        <v>31</v>
      </c>
    </row>
    <row r="13898" spans="2:8">
      <c r="B13898" s="834" t="str">
        <f t="shared" si="513"/>
        <v>|||</v>
      </c>
      <c r="H13898" s="835">
        <f t="shared" si="514"/>
        <v>31</v>
      </c>
    </row>
    <row r="13899" spans="2:8">
      <c r="B13899" s="834" t="str">
        <f t="shared" si="513"/>
        <v>|||</v>
      </c>
      <c r="H13899" s="835">
        <f t="shared" si="514"/>
        <v>31</v>
      </c>
    </row>
    <row r="13900" spans="2:8">
      <c r="B13900" s="834" t="str">
        <f t="shared" si="513"/>
        <v>|||</v>
      </c>
      <c r="H13900" s="835">
        <f t="shared" si="514"/>
        <v>31</v>
      </c>
    </row>
    <row r="13901" spans="2:8">
      <c r="B13901" s="834" t="str">
        <f t="shared" si="513"/>
        <v>|||</v>
      </c>
      <c r="H13901" s="835">
        <f t="shared" si="514"/>
        <v>31</v>
      </c>
    </row>
    <row r="13902" spans="2:8">
      <c r="B13902" s="834" t="str">
        <f t="shared" si="513"/>
        <v>|||</v>
      </c>
      <c r="H13902" s="835">
        <f t="shared" si="514"/>
        <v>31</v>
      </c>
    </row>
    <row r="13903" spans="2:8">
      <c r="B13903" s="834" t="str">
        <f t="shared" si="513"/>
        <v>|||</v>
      </c>
      <c r="H13903" s="835">
        <f t="shared" si="514"/>
        <v>31</v>
      </c>
    </row>
    <row r="13904" spans="2:8">
      <c r="B13904" s="834" t="str">
        <f t="shared" si="513"/>
        <v>|||</v>
      </c>
      <c r="H13904" s="835">
        <f t="shared" si="514"/>
        <v>31</v>
      </c>
    </row>
    <row r="13905" spans="2:8">
      <c r="B13905" s="834" t="str">
        <f t="shared" ref="B13905:B13968" si="515">C13905&amp;"|"&amp;D13905&amp;"|"&amp;E13905&amp;"|"&amp;F13905</f>
        <v>|||</v>
      </c>
      <c r="H13905" s="835">
        <f t="shared" ref="H13905:H13968" si="516">EOMONTH(L13905,0)</f>
        <v>31</v>
      </c>
    </row>
    <row r="13906" spans="2:8">
      <c r="B13906" s="834" t="str">
        <f t="shared" si="515"/>
        <v>|||</v>
      </c>
      <c r="H13906" s="835">
        <f t="shared" si="516"/>
        <v>31</v>
      </c>
    </row>
    <row r="13907" spans="2:8">
      <c r="B13907" s="834" t="str">
        <f t="shared" si="515"/>
        <v>|||</v>
      </c>
      <c r="H13907" s="835">
        <f t="shared" si="516"/>
        <v>31</v>
      </c>
    </row>
    <row r="13908" spans="2:8">
      <c r="B13908" s="834" t="str">
        <f t="shared" si="515"/>
        <v>|||</v>
      </c>
      <c r="H13908" s="835">
        <f t="shared" si="516"/>
        <v>31</v>
      </c>
    </row>
    <row r="13909" spans="2:8">
      <c r="B13909" s="834" t="str">
        <f t="shared" si="515"/>
        <v>|||</v>
      </c>
      <c r="H13909" s="835">
        <f t="shared" si="516"/>
        <v>31</v>
      </c>
    </row>
    <row r="13910" spans="2:8">
      <c r="B13910" s="834" t="str">
        <f t="shared" si="515"/>
        <v>|||</v>
      </c>
      <c r="H13910" s="835">
        <f t="shared" si="516"/>
        <v>31</v>
      </c>
    </row>
    <row r="13911" spans="2:8">
      <c r="B13911" s="834" t="str">
        <f t="shared" si="515"/>
        <v>|||</v>
      </c>
      <c r="H13911" s="835">
        <f t="shared" si="516"/>
        <v>31</v>
      </c>
    </row>
    <row r="13912" spans="2:8">
      <c r="B13912" s="834" t="str">
        <f t="shared" si="515"/>
        <v>|||</v>
      </c>
      <c r="H13912" s="835">
        <f t="shared" si="516"/>
        <v>31</v>
      </c>
    </row>
    <row r="13913" spans="2:8">
      <c r="B13913" s="834" t="str">
        <f t="shared" si="515"/>
        <v>|||</v>
      </c>
      <c r="H13913" s="835">
        <f t="shared" si="516"/>
        <v>31</v>
      </c>
    </row>
    <row r="13914" spans="2:8">
      <c r="B13914" s="834" t="str">
        <f t="shared" si="515"/>
        <v>|||</v>
      </c>
      <c r="H13914" s="835">
        <f t="shared" si="516"/>
        <v>31</v>
      </c>
    </row>
    <row r="13915" spans="2:8">
      <c r="B13915" s="834" t="str">
        <f t="shared" si="515"/>
        <v>|||</v>
      </c>
      <c r="H13915" s="835">
        <f t="shared" si="516"/>
        <v>31</v>
      </c>
    </row>
    <row r="13916" spans="2:8">
      <c r="B13916" s="834" t="str">
        <f t="shared" si="515"/>
        <v>|||</v>
      </c>
      <c r="H13916" s="835">
        <f t="shared" si="516"/>
        <v>31</v>
      </c>
    </row>
    <row r="13917" spans="2:8">
      <c r="B13917" s="834" t="str">
        <f t="shared" si="515"/>
        <v>|||</v>
      </c>
      <c r="H13917" s="835">
        <f t="shared" si="516"/>
        <v>31</v>
      </c>
    </row>
    <row r="13918" spans="2:8">
      <c r="B13918" s="834" t="str">
        <f t="shared" si="515"/>
        <v>|||</v>
      </c>
      <c r="H13918" s="835">
        <f t="shared" si="516"/>
        <v>31</v>
      </c>
    </row>
    <row r="13919" spans="2:8">
      <c r="B13919" s="834" t="str">
        <f t="shared" si="515"/>
        <v>|||</v>
      </c>
      <c r="H13919" s="835">
        <f t="shared" si="516"/>
        <v>31</v>
      </c>
    </row>
    <row r="13920" spans="2:8">
      <c r="B13920" s="834" t="str">
        <f t="shared" si="515"/>
        <v>|||</v>
      </c>
      <c r="H13920" s="835">
        <f t="shared" si="516"/>
        <v>31</v>
      </c>
    </row>
    <row r="13921" spans="2:8">
      <c r="B13921" s="834" t="str">
        <f t="shared" si="515"/>
        <v>|||</v>
      </c>
      <c r="H13921" s="835">
        <f t="shared" si="516"/>
        <v>31</v>
      </c>
    </row>
    <row r="13922" spans="2:8">
      <c r="B13922" s="834" t="str">
        <f t="shared" si="515"/>
        <v>|||</v>
      </c>
      <c r="H13922" s="835">
        <f t="shared" si="516"/>
        <v>31</v>
      </c>
    </row>
    <row r="13923" spans="2:8">
      <c r="B13923" s="834" t="str">
        <f t="shared" si="515"/>
        <v>|||</v>
      </c>
      <c r="H13923" s="835">
        <f t="shared" si="516"/>
        <v>31</v>
      </c>
    </row>
    <row r="13924" spans="2:8">
      <c r="B13924" s="834" t="str">
        <f t="shared" si="515"/>
        <v>|||</v>
      </c>
      <c r="H13924" s="835">
        <f t="shared" si="516"/>
        <v>31</v>
      </c>
    </row>
    <row r="13925" spans="2:8">
      <c r="B13925" s="834" t="str">
        <f t="shared" si="515"/>
        <v>|||</v>
      </c>
      <c r="H13925" s="835">
        <f t="shared" si="516"/>
        <v>31</v>
      </c>
    </row>
    <row r="13926" spans="2:8">
      <c r="B13926" s="834" t="str">
        <f t="shared" si="515"/>
        <v>|||</v>
      </c>
      <c r="H13926" s="835">
        <f t="shared" si="516"/>
        <v>31</v>
      </c>
    </row>
    <row r="13927" spans="2:8">
      <c r="B13927" s="834" t="str">
        <f t="shared" si="515"/>
        <v>|||</v>
      </c>
      <c r="H13927" s="835">
        <f t="shared" si="516"/>
        <v>31</v>
      </c>
    </row>
    <row r="13928" spans="2:8">
      <c r="B13928" s="834" t="str">
        <f t="shared" si="515"/>
        <v>|||</v>
      </c>
      <c r="H13928" s="835">
        <f t="shared" si="516"/>
        <v>31</v>
      </c>
    </row>
    <row r="13929" spans="2:8">
      <c r="B13929" s="834" t="str">
        <f t="shared" si="515"/>
        <v>|||</v>
      </c>
      <c r="H13929" s="835">
        <f t="shared" si="516"/>
        <v>31</v>
      </c>
    </row>
    <row r="13930" spans="2:8">
      <c r="B13930" s="834" t="str">
        <f t="shared" si="515"/>
        <v>|||</v>
      </c>
      <c r="H13930" s="835">
        <f t="shared" si="516"/>
        <v>31</v>
      </c>
    </row>
    <row r="13931" spans="2:8">
      <c r="B13931" s="834" t="str">
        <f t="shared" si="515"/>
        <v>|||</v>
      </c>
      <c r="H13931" s="835">
        <f t="shared" si="516"/>
        <v>31</v>
      </c>
    </row>
    <row r="13932" spans="2:8">
      <c r="B13932" s="834" t="str">
        <f t="shared" si="515"/>
        <v>|||</v>
      </c>
      <c r="H13932" s="835">
        <f t="shared" si="516"/>
        <v>31</v>
      </c>
    </row>
    <row r="13933" spans="2:8">
      <c r="B13933" s="834" t="str">
        <f t="shared" si="515"/>
        <v>|||</v>
      </c>
      <c r="H13933" s="835">
        <f t="shared" si="516"/>
        <v>31</v>
      </c>
    </row>
    <row r="13934" spans="2:8">
      <c r="B13934" s="834" t="str">
        <f t="shared" si="515"/>
        <v>|||</v>
      </c>
      <c r="H13934" s="835">
        <f t="shared" si="516"/>
        <v>31</v>
      </c>
    </row>
    <row r="13935" spans="2:8">
      <c r="B13935" s="834" t="str">
        <f t="shared" si="515"/>
        <v>|||</v>
      </c>
      <c r="H13935" s="835">
        <f t="shared" si="516"/>
        <v>31</v>
      </c>
    </row>
    <row r="13936" spans="2:8">
      <c r="B13936" s="834" t="str">
        <f t="shared" si="515"/>
        <v>|||</v>
      </c>
      <c r="H13936" s="835">
        <f t="shared" si="516"/>
        <v>31</v>
      </c>
    </row>
    <row r="13937" spans="2:8">
      <c r="B13937" s="834" t="str">
        <f t="shared" si="515"/>
        <v>|||</v>
      </c>
      <c r="H13937" s="835">
        <f t="shared" si="516"/>
        <v>31</v>
      </c>
    </row>
    <row r="13938" spans="2:8">
      <c r="B13938" s="834" t="str">
        <f t="shared" si="515"/>
        <v>|||</v>
      </c>
      <c r="H13938" s="835">
        <f t="shared" si="516"/>
        <v>31</v>
      </c>
    </row>
    <row r="13939" spans="2:8">
      <c r="B13939" s="834" t="str">
        <f t="shared" si="515"/>
        <v>|||</v>
      </c>
      <c r="H13939" s="835">
        <f t="shared" si="516"/>
        <v>31</v>
      </c>
    </row>
    <row r="13940" spans="2:8">
      <c r="B13940" s="834" t="str">
        <f t="shared" si="515"/>
        <v>|||</v>
      </c>
      <c r="H13940" s="835">
        <f t="shared" si="516"/>
        <v>31</v>
      </c>
    </row>
    <row r="13941" spans="2:8">
      <c r="B13941" s="834" t="str">
        <f t="shared" si="515"/>
        <v>|||</v>
      </c>
      <c r="H13941" s="835">
        <f t="shared" si="516"/>
        <v>31</v>
      </c>
    </row>
    <row r="13942" spans="2:8">
      <c r="B13942" s="834" t="str">
        <f t="shared" si="515"/>
        <v>|||</v>
      </c>
      <c r="H13942" s="835">
        <f t="shared" si="516"/>
        <v>31</v>
      </c>
    </row>
    <row r="13943" spans="2:8">
      <c r="B13943" s="834" t="str">
        <f t="shared" si="515"/>
        <v>|||</v>
      </c>
      <c r="H13943" s="835">
        <f t="shared" si="516"/>
        <v>31</v>
      </c>
    </row>
    <row r="13944" spans="2:8">
      <c r="B13944" s="834" t="str">
        <f t="shared" si="515"/>
        <v>|||</v>
      </c>
      <c r="H13944" s="835">
        <f t="shared" si="516"/>
        <v>31</v>
      </c>
    </row>
    <row r="13945" spans="2:8">
      <c r="B13945" s="834" t="str">
        <f t="shared" si="515"/>
        <v>|||</v>
      </c>
      <c r="H13945" s="835">
        <f t="shared" si="516"/>
        <v>31</v>
      </c>
    </row>
    <row r="13946" spans="2:8">
      <c r="B13946" s="834" t="str">
        <f t="shared" si="515"/>
        <v>|||</v>
      </c>
      <c r="H13946" s="835">
        <f t="shared" si="516"/>
        <v>31</v>
      </c>
    </row>
    <row r="13947" spans="2:8">
      <c r="B13947" s="834" t="str">
        <f t="shared" si="515"/>
        <v>|||</v>
      </c>
      <c r="H13947" s="835">
        <f t="shared" si="516"/>
        <v>31</v>
      </c>
    </row>
    <row r="13948" spans="2:8">
      <c r="B13948" s="834" t="str">
        <f t="shared" si="515"/>
        <v>|||</v>
      </c>
      <c r="H13948" s="835">
        <f t="shared" si="516"/>
        <v>31</v>
      </c>
    </row>
    <row r="13949" spans="2:8">
      <c r="B13949" s="834" t="str">
        <f t="shared" si="515"/>
        <v>|||</v>
      </c>
      <c r="H13949" s="835">
        <f t="shared" si="516"/>
        <v>31</v>
      </c>
    </row>
    <row r="13950" spans="2:8">
      <c r="B13950" s="834" t="str">
        <f t="shared" si="515"/>
        <v>|||</v>
      </c>
      <c r="H13950" s="835">
        <f t="shared" si="516"/>
        <v>31</v>
      </c>
    </row>
    <row r="13951" spans="2:8">
      <c r="B13951" s="834" t="str">
        <f t="shared" si="515"/>
        <v>|||</v>
      </c>
      <c r="H13951" s="835">
        <f t="shared" si="516"/>
        <v>31</v>
      </c>
    </row>
    <row r="13952" spans="2:8">
      <c r="B13952" s="834" t="str">
        <f t="shared" si="515"/>
        <v>|||</v>
      </c>
      <c r="H13952" s="835">
        <f t="shared" si="516"/>
        <v>31</v>
      </c>
    </row>
    <row r="13953" spans="2:8">
      <c r="B13953" s="834" t="str">
        <f t="shared" si="515"/>
        <v>|||</v>
      </c>
      <c r="H13953" s="835">
        <f t="shared" si="516"/>
        <v>31</v>
      </c>
    </row>
    <row r="13954" spans="2:8">
      <c r="B13954" s="834" t="str">
        <f t="shared" si="515"/>
        <v>|||</v>
      </c>
      <c r="H13954" s="835">
        <f t="shared" si="516"/>
        <v>31</v>
      </c>
    </row>
    <row r="13955" spans="2:8">
      <c r="B13955" s="834" t="str">
        <f t="shared" si="515"/>
        <v>|||</v>
      </c>
      <c r="H13955" s="835">
        <f t="shared" si="516"/>
        <v>31</v>
      </c>
    </row>
    <row r="13956" spans="2:8">
      <c r="B13956" s="834" t="str">
        <f t="shared" si="515"/>
        <v>|||</v>
      </c>
      <c r="H13956" s="835">
        <f t="shared" si="516"/>
        <v>31</v>
      </c>
    </row>
    <row r="13957" spans="2:8">
      <c r="B13957" s="834" t="str">
        <f t="shared" si="515"/>
        <v>|||</v>
      </c>
      <c r="H13957" s="835">
        <f t="shared" si="516"/>
        <v>31</v>
      </c>
    </row>
    <row r="13958" spans="2:8">
      <c r="B13958" s="834" t="str">
        <f t="shared" si="515"/>
        <v>|||</v>
      </c>
      <c r="H13958" s="835">
        <f t="shared" si="516"/>
        <v>31</v>
      </c>
    </row>
    <row r="13959" spans="2:8">
      <c r="B13959" s="834" t="str">
        <f t="shared" si="515"/>
        <v>|||</v>
      </c>
      <c r="H13959" s="835">
        <f t="shared" si="516"/>
        <v>31</v>
      </c>
    </row>
    <row r="13960" spans="2:8">
      <c r="B13960" s="834" t="str">
        <f t="shared" si="515"/>
        <v>|||</v>
      </c>
      <c r="H13960" s="835">
        <f t="shared" si="516"/>
        <v>31</v>
      </c>
    </row>
    <row r="13961" spans="2:8">
      <c r="B13961" s="834" t="str">
        <f t="shared" si="515"/>
        <v>|||</v>
      </c>
      <c r="H13961" s="835">
        <f t="shared" si="516"/>
        <v>31</v>
      </c>
    </row>
    <row r="13962" spans="2:8">
      <c r="B13962" s="834" t="str">
        <f t="shared" si="515"/>
        <v>|||</v>
      </c>
      <c r="H13962" s="835">
        <f t="shared" si="516"/>
        <v>31</v>
      </c>
    </row>
    <row r="13963" spans="2:8">
      <c r="B13963" s="834" t="str">
        <f t="shared" si="515"/>
        <v>|||</v>
      </c>
      <c r="H13963" s="835">
        <f t="shared" si="516"/>
        <v>31</v>
      </c>
    </row>
    <row r="13964" spans="2:8">
      <c r="B13964" s="834" t="str">
        <f t="shared" si="515"/>
        <v>|||</v>
      </c>
      <c r="H13964" s="835">
        <f t="shared" si="516"/>
        <v>31</v>
      </c>
    </row>
    <row r="13965" spans="2:8">
      <c r="B13965" s="834" t="str">
        <f t="shared" si="515"/>
        <v>|||</v>
      </c>
      <c r="H13965" s="835">
        <f t="shared" si="516"/>
        <v>31</v>
      </c>
    </row>
    <row r="13966" spans="2:8">
      <c r="B13966" s="834" t="str">
        <f t="shared" si="515"/>
        <v>|||</v>
      </c>
      <c r="H13966" s="835">
        <f t="shared" si="516"/>
        <v>31</v>
      </c>
    </row>
    <row r="13967" spans="2:8">
      <c r="B13967" s="834" t="str">
        <f t="shared" si="515"/>
        <v>|||</v>
      </c>
      <c r="H13967" s="835">
        <f t="shared" si="516"/>
        <v>31</v>
      </c>
    </row>
    <row r="13968" spans="2:8">
      <c r="B13968" s="834" t="str">
        <f t="shared" si="515"/>
        <v>|||</v>
      </c>
      <c r="H13968" s="835">
        <f t="shared" si="516"/>
        <v>31</v>
      </c>
    </row>
    <row r="13969" spans="2:8">
      <c r="B13969" s="834" t="str">
        <f t="shared" ref="B13969:B14032" si="517">C13969&amp;"|"&amp;D13969&amp;"|"&amp;E13969&amp;"|"&amp;F13969</f>
        <v>|||</v>
      </c>
      <c r="H13969" s="835">
        <f t="shared" ref="H13969:H14032" si="518">EOMONTH(L13969,0)</f>
        <v>31</v>
      </c>
    </row>
    <row r="13970" spans="2:8">
      <c r="B13970" s="834" t="str">
        <f t="shared" si="517"/>
        <v>|||</v>
      </c>
      <c r="H13970" s="835">
        <f t="shared" si="518"/>
        <v>31</v>
      </c>
    </row>
    <row r="13971" spans="2:8">
      <c r="B13971" s="834" t="str">
        <f t="shared" si="517"/>
        <v>|||</v>
      </c>
      <c r="H13971" s="835">
        <f t="shared" si="518"/>
        <v>31</v>
      </c>
    </row>
    <row r="13972" spans="2:8">
      <c r="B13972" s="834" t="str">
        <f t="shared" si="517"/>
        <v>|||</v>
      </c>
      <c r="H13972" s="835">
        <f t="shared" si="518"/>
        <v>31</v>
      </c>
    </row>
    <row r="13973" spans="2:8">
      <c r="B13973" s="834" t="str">
        <f t="shared" si="517"/>
        <v>|||</v>
      </c>
      <c r="H13973" s="835">
        <f t="shared" si="518"/>
        <v>31</v>
      </c>
    </row>
    <row r="13974" spans="2:8">
      <c r="B13974" s="834" t="str">
        <f t="shared" si="517"/>
        <v>|||</v>
      </c>
      <c r="H13974" s="835">
        <f t="shared" si="518"/>
        <v>31</v>
      </c>
    </row>
    <row r="13975" spans="2:8">
      <c r="B13975" s="834" t="str">
        <f t="shared" si="517"/>
        <v>|||</v>
      </c>
      <c r="H13975" s="835">
        <f t="shared" si="518"/>
        <v>31</v>
      </c>
    </row>
    <row r="13976" spans="2:8">
      <c r="B13976" s="834" t="str">
        <f t="shared" si="517"/>
        <v>|||</v>
      </c>
      <c r="H13976" s="835">
        <f t="shared" si="518"/>
        <v>31</v>
      </c>
    </row>
    <row r="13977" spans="2:8">
      <c r="B13977" s="834" t="str">
        <f t="shared" si="517"/>
        <v>|||</v>
      </c>
      <c r="H13977" s="835">
        <f t="shared" si="518"/>
        <v>31</v>
      </c>
    </row>
    <row r="13978" spans="2:8">
      <c r="B13978" s="834" t="str">
        <f t="shared" si="517"/>
        <v>|||</v>
      </c>
      <c r="H13978" s="835">
        <f t="shared" si="518"/>
        <v>31</v>
      </c>
    </row>
    <row r="13979" spans="2:8">
      <c r="B13979" s="834" t="str">
        <f t="shared" si="517"/>
        <v>|||</v>
      </c>
      <c r="H13979" s="835">
        <f t="shared" si="518"/>
        <v>31</v>
      </c>
    </row>
    <row r="13980" spans="2:8">
      <c r="B13980" s="834" t="str">
        <f t="shared" si="517"/>
        <v>|||</v>
      </c>
      <c r="H13980" s="835">
        <f t="shared" si="518"/>
        <v>31</v>
      </c>
    </row>
    <row r="13981" spans="2:8">
      <c r="B13981" s="834" t="str">
        <f t="shared" si="517"/>
        <v>|||</v>
      </c>
      <c r="H13981" s="835">
        <f t="shared" si="518"/>
        <v>31</v>
      </c>
    </row>
    <row r="13982" spans="2:8">
      <c r="B13982" s="834" t="str">
        <f t="shared" si="517"/>
        <v>|||</v>
      </c>
      <c r="H13982" s="835">
        <f t="shared" si="518"/>
        <v>31</v>
      </c>
    </row>
    <row r="13983" spans="2:8">
      <c r="B13983" s="834" t="str">
        <f t="shared" si="517"/>
        <v>|||</v>
      </c>
      <c r="H13983" s="835">
        <f t="shared" si="518"/>
        <v>31</v>
      </c>
    </row>
    <row r="13984" spans="2:8">
      <c r="B13984" s="834" t="str">
        <f t="shared" si="517"/>
        <v>|||</v>
      </c>
      <c r="H13984" s="835">
        <f t="shared" si="518"/>
        <v>31</v>
      </c>
    </row>
    <row r="13985" spans="2:8">
      <c r="B13985" s="834" t="str">
        <f t="shared" si="517"/>
        <v>|||</v>
      </c>
      <c r="H13985" s="835">
        <f t="shared" si="518"/>
        <v>31</v>
      </c>
    </row>
    <row r="13986" spans="2:8">
      <c r="B13986" s="834" t="str">
        <f t="shared" si="517"/>
        <v>|||</v>
      </c>
      <c r="H13986" s="835">
        <f t="shared" si="518"/>
        <v>31</v>
      </c>
    </row>
    <row r="13987" spans="2:8">
      <c r="B13987" s="834" t="str">
        <f t="shared" si="517"/>
        <v>|||</v>
      </c>
      <c r="H13987" s="835">
        <f t="shared" si="518"/>
        <v>31</v>
      </c>
    </row>
    <row r="13988" spans="2:8">
      <c r="B13988" s="834" t="str">
        <f t="shared" si="517"/>
        <v>|||</v>
      </c>
      <c r="H13988" s="835">
        <f t="shared" si="518"/>
        <v>31</v>
      </c>
    </row>
    <row r="13989" spans="2:8">
      <c r="B13989" s="834" t="str">
        <f t="shared" si="517"/>
        <v>|||</v>
      </c>
      <c r="H13989" s="835">
        <f t="shared" si="518"/>
        <v>31</v>
      </c>
    </row>
    <row r="13990" spans="2:8">
      <c r="B13990" s="834" t="str">
        <f t="shared" si="517"/>
        <v>|||</v>
      </c>
      <c r="H13990" s="835">
        <f t="shared" si="518"/>
        <v>31</v>
      </c>
    </row>
    <row r="13991" spans="2:8">
      <c r="B13991" s="834" t="str">
        <f t="shared" si="517"/>
        <v>|||</v>
      </c>
      <c r="H13991" s="835">
        <f t="shared" si="518"/>
        <v>31</v>
      </c>
    </row>
    <row r="13992" spans="2:8">
      <c r="B13992" s="834" t="str">
        <f t="shared" si="517"/>
        <v>|||</v>
      </c>
      <c r="H13992" s="835">
        <f t="shared" si="518"/>
        <v>31</v>
      </c>
    </row>
    <row r="13993" spans="2:8">
      <c r="B13993" s="834" t="str">
        <f t="shared" si="517"/>
        <v>|||</v>
      </c>
      <c r="H13993" s="835">
        <f t="shared" si="518"/>
        <v>31</v>
      </c>
    </row>
    <row r="13994" spans="2:8">
      <c r="B13994" s="834" t="str">
        <f t="shared" si="517"/>
        <v>|||</v>
      </c>
      <c r="H13994" s="835">
        <f t="shared" si="518"/>
        <v>31</v>
      </c>
    </row>
    <row r="13995" spans="2:8">
      <c r="B13995" s="834" t="str">
        <f t="shared" si="517"/>
        <v>|||</v>
      </c>
      <c r="H13995" s="835">
        <f t="shared" si="518"/>
        <v>31</v>
      </c>
    </row>
    <row r="13996" spans="2:8">
      <c r="B13996" s="834" t="str">
        <f t="shared" si="517"/>
        <v>|||</v>
      </c>
      <c r="H13996" s="835">
        <f t="shared" si="518"/>
        <v>31</v>
      </c>
    </row>
    <row r="13997" spans="2:8">
      <c r="B13997" s="834" t="str">
        <f t="shared" si="517"/>
        <v>|||</v>
      </c>
      <c r="H13997" s="835">
        <f t="shared" si="518"/>
        <v>31</v>
      </c>
    </row>
    <row r="13998" spans="2:8">
      <c r="B13998" s="834" t="str">
        <f t="shared" si="517"/>
        <v>|||</v>
      </c>
      <c r="H13998" s="835">
        <f t="shared" si="518"/>
        <v>31</v>
      </c>
    </row>
    <row r="13999" spans="2:8">
      <c r="B13999" s="834" t="str">
        <f t="shared" si="517"/>
        <v>|||</v>
      </c>
      <c r="H13999" s="835">
        <f t="shared" si="518"/>
        <v>31</v>
      </c>
    </row>
    <row r="14000" spans="2:8">
      <c r="B14000" s="834" t="str">
        <f t="shared" si="517"/>
        <v>|||</v>
      </c>
      <c r="H14000" s="835">
        <f t="shared" si="518"/>
        <v>31</v>
      </c>
    </row>
    <row r="14001" spans="2:8">
      <c r="B14001" s="834" t="str">
        <f t="shared" si="517"/>
        <v>|||</v>
      </c>
      <c r="H14001" s="835">
        <f t="shared" si="518"/>
        <v>31</v>
      </c>
    </row>
    <row r="14002" spans="2:8">
      <c r="B14002" s="834" t="str">
        <f t="shared" si="517"/>
        <v>|||</v>
      </c>
      <c r="H14002" s="835">
        <f t="shared" si="518"/>
        <v>31</v>
      </c>
    </row>
    <row r="14003" spans="2:8">
      <c r="B14003" s="834" t="str">
        <f t="shared" si="517"/>
        <v>|||</v>
      </c>
      <c r="H14003" s="835">
        <f t="shared" si="518"/>
        <v>31</v>
      </c>
    </row>
    <row r="14004" spans="2:8">
      <c r="B14004" s="834" t="str">
        <f t="shared" si="517"/>
        <v>|||</v>
      </c>
      <c r="H14004" s="835">
        <f t="shared" si="518"/>
        <v>31</v>
      </c>
    </row>
    <row r="14005" spans="2:8">
      <c r="B14005" s="834" t="str">
        <f t="shared" si="517"/>
        <v>|||</v>
      </c>
      <c r="H14005" s="835">
        <f t="shared" si="518"/>
        <v>31</v>
      </c>
    </row>
    <row r="14006" spans="2:8">
      <c r="B14006" s="834" t="str">
        <f t="shared" si="517"/>
        <v>|||</v>
      </c>
      <c r="H14006" s="835">
        <f t="shared" si="518"/>
        <v>31</v>
      </c>
    </row>
    <row r="14007" spans="2:8">
      <c r="B14007" s="834" t="str">
        <f t="shared" si="517"/>
        <v>|||</v>
      </c>
      <c r="H14007" s="835">
        <f t="shared" si="518"/>
        <v>31</v>
      </c>
    </row>
    <row r="14008" spans="2:8">
      <c r="B14008" s="834" t="str">
        <f t="shared" si="517"/>
        <v>|||</v>
      </c>
      <c r="H14008" s="835">
        <f t="shared" si="518"/>
        <v>31</v>
      </c>
    </row>
    <row r="14009" spans="2:8">
      <c r="B14009" s="834" t="str">
        <f t="shared" si="517"/>
        <v>|||</v>
      </c>
      <c r="H14009" s="835">
        <f t="shared" si="518"/>
        <v>31</v>
      </c>
    </row>
    <row r="14010" spans="2:8">
      <c r="B14010" s="834" t="str">
        <f t="shared" si="517"/>
        <v>|||</v>
      </c>
      <c r="H14010" s="835">
        <f t="shared" si="518"/>
        <v>31</v>
      </c>
    </row>
    <row r="14011" spans="2:8">
      <c r="B14011" s="834" t="str">
        <f t="shared" si="517"/>
        <v>|||</v>
      </c>
      <c r="H14011" s="835">
        <f t="shared" si="518"/>
        <v>31</v>
      </c>
    </row>
    <row r="14012" spans="2:8">
      <c r="B14012" s="834" t="str">
        <f t="shared" si="517"/>
        <v>|||</v>
      </c>
      <c r="H14012" s="835">
        <f t="shared" si="518"/>
        <v>31</v>
      </c>
    </row>
    <row r="14013" spans="2:8">
      <c r="B14013" s="834" t="str">
        <f t="shared" si="517"/>
        <v>|||</v>
      </c>
      <c r="H14013" s="835">
        <f t="shared" si="518"/>
        <v>31</v>
      </c>
    </row>
    <row r="14014" spans="2:8">
      <c r="B14014" s="834" t="str">
        <f t="shared" si="517"/>
        <v>|||</v>
      </c>
      <c r="H14014" s="835">
        <f t="shared" si="518"/>
        <v>31</v>
      </c>
    </row>
    <row r="14015" spans="2:8">
      <c r="B14015" s="834" t="str">
        <f t="shared" si="517"/>
        <v>|||</v>
      </c>
      <c r="H14015" s="835">
        <f t="shared" si="518"/>
        <v>31</v>
      </c>
    </row>
    <row r="14016" spans="2:8">
      <c r="B14016" s="834" t="str">
        <f t="shared" si="517"/>
        <v>|||</v>
      </c>
      <c r="H14016" s="835">
        <f t="shared" si="518"/>
        <v>31</v>
      </c>
    </row>
    <row r="14017" spans="2:8">
      <c r="B14017" s="834" t="str">
        <f t="shared" si="517"/>
        <v>|||</v>
      </c>
      <c r="H14017" s="835">
        <f t="shared" si="518"/>
        <v>31</v>
      </c>
    </row>
    <row r="14018" spans="2:8">
      <c r="B14018" s="834" t="str">
        <f t="shared" si="517"/>
        <v>|||</v>
      </c>
      <c r="H14018" s="835">
        <f t="shared" si="518"/>
        <v>31</v>
      </c>
    </row>
    <row r="14019" spans="2:8">
      <c r="B14019" s="834" t="str">
        <f t="shared" si="517"/>
        <v>|||</v>
      </c>
      <c r="H14019" s="835">
        <f t="shared" si="518"/>
        <v>31</v>
      </c>
    </row>
    <row r="14020" spans="2:8">
      <c r="B14020" s="834" t="str">
        <f t="shared" si="517"/>
        <v>|||</v>
      </c>
      <c r="H14020" s="835">
        <f t="shared" si="518"/>
        <v>31</v>
      </c>
    </row>
    <row r="14021" spans="2:8">
      <c r="B14021" s="834" t="str">
        <f t="shared" si="517"/>
        <v>|||</v>
      </c>
      <c r="H14021" s="835">
        <f t="shared" si="518"/>
        <v>31</v>
      </c>
    </row>
    <row r="14022" spans="2:8">
      <c r="B14022" s="834" t="str">
        <f t="shared" si="517"/>
        <v>|||</v>
      </c>
      <c r="H14022" s="835">
        <f t="shared" si="518"/>
        <v>31</v>
      </c>
    </row>
    <row r="14023" spans="2:8">
      <c r="B14023" s="834" t="str">
        <f t="shared" si="517"/>
        <v>|||</v>
      </c>
      <c r="H14023" s="835">
        <f t="shared" si="518"/>
        <v>31</v>
      </c>
    </row>
    <row r="14024" spans="2:8">
      <c r="B14024" s="834" t="str">
        <f t="shared" si="517"/>
        <v>|||</v>
      </c>
      <c r="H14024" s="835">
        <f t="shared" si="518"/>
        <v>31</v>
      </c>
    </row>
    <row r="14025" spans="2:8">
      <c r="B14025" s="834" t="str">
        <f t="shared" si="517"/>
        <v>|||</v>
      </c>
      <c r="H14025" s="835">
        <f t="shared" si="518"/>
        <v>31</v>
      </c>
    </row>
    <row r="14026" spans="2:8">
      <c r="B14026" s="834" t="str">
        <f t="shared" si="517"/>
        <v>|||</v>
      </c>
      <c r="H14026" s="835">
        <f t="shared" si="518"/>
        <v>31</v>
      </c>
    </row>
    <row r="14027" spans="2:8">
      <c r="B14027" s="834" t="str">
        <f t="shared" si="517"/>
        <v>|||</v>
      </c>
      <c r="H14027" s="835">
        <f t="shared" si="518"/>
        <v>31</v>
      </c>
    </row>
    <row r="14028" spans="2:8">
      <c r="B14028" s="834" t="str">
        <f t="shared" si="517"/>
        <v>|||</v>
      </c>
      <c r="H14028" s="835">
        <f t="shared" si="518"/>
        <v>31</v>
      </c>
    </row>
    <row r="14029" spans="2:8">
      <c r="B14029" s="834" t="str">
        <f t="shared" si="517"/>
        <v>|||</v>
      </c>
      <c r="H14029" s="835">
        <f t="shared" si="518"/>
        <v>31</v>
      </c>
    </row>
    <row r="14030" spans="2:8">
      <c r="B14030" s="834" t="str">
        <f t="shared" si="517"/>
        <v>|||</v>
      </c>
      <c r="H14030" s="835">
        <f t="shared" si="518"/>
        <v>31</v>
      </c>
    </row>
    <row r="14031" spans="2:8">
      <c r="B14031" s="834" t="str">
        <f t="shared" si="517"/>
        <v>|||</v>
      </c>
      <c r="H14031" s="835">
        <f t="shared" si="518"/>
        <v>31</v>
      </c>
    </row>
    <row r="14032" spans="2:8">
      <c r="B14032" s="834" t="str">
        <f t="shared" si="517"/>
        <v>|||</v>
      </c>
      <c r="H14032" s="835">
        <f t="shared" si="518"/>
        <v>31</v>
      </c>
    </row>
    <row r="14033" spans="2:8">
      <c r="B14033" s="834" t="str">
        <f t="shared" ref="B14033:B14096" si="519">C14033&amp;"|"&amp;D14033&amp;"|"&amp;E14033&amp;"|"&amp;F14033</f>
        <v>|||</v>
      </c>
      <c r="H14033" s="835">
        <f t="shared" ref="H14033:H14096" si="520">EOMONTH(L14033,0)</f>
        <v>31</v>
      </c>
    </row>
    <row r="14034" spans="2:8">
      <c r="B14034" s="834" t="str">
        <f t="shared" si="519"/>
        <v>|||</v>
      </c>
      <c r="H14034" s="835">
        <f t="shared" si="520"/>
        <v>31</v>
      </c>
    </row>
    <row r="14035" spans="2:8">
      <c r="B14035" s="834" t="str">
        <f t="shared" si="519"/>
        <v>|||</v>
      </c>
      <c r="H14035" s="835">
        <f t="shared" si="520"/>
        <v>31</v>
      </c>
    </row>
    <row r="14036" spans="2:8">
      <c r="B14036" s="834" t="str">
        <f t="shared" si="519"/>
        <v>|||</v>
      </c>
      <c r="H14036" s="835">
        <f t="shared" si="520"/>
        <v>31</v>
      </c>
    </row>
    <row r="14037" spans="2:8">
      <c r="B14037" s="834" t="str">
        <f t="shared" si="519"/>
        <v>|||</v>
      </c>
      <c r="H14037" s="835">
        <f t="shared" si="520"/>
        <v>31</v>
      </c>
    </row>
    <row r="14038" spans="2:8">
      <c r="B14038" s="834" t="str">
        <f t="shared" si="519"/>
        <v>|||</v>
      </c>
      <c r="H14038" s="835">
        <f t="shared" si="520"/>
        <v>31</v>
      </c>
    </row>
    <row r="14039" spans="2:8">
      <c r="B14039" s="834" t="str">
        <f t="shared" si="519"/>
        <v>|||</v>
      </c>
      <c r="H14039" s="835">
        <f t="shared" si="520"/>
        <v>31</v>
      </c>
    </row>
    <row r="14040" spans="2:8">
      <c r="B14040" s="834" t="str">
        <f t="shared" si="519"/>
        <v>|||</v>
      </c>
      <c r="H14040" s="835">
        <f t="shared" si="520"/>
        <v>31</v>
      </c>
    </row>
    <row r="14041" spans="2:8">
      <c r="B14041" s="834" t="str">
        <f t="shared" si="519"/>
        <v>|||</v>
      </c>
      <c r="H14041" s="835">
        <f t="shared" si="520"/>
        <v>31</v>
      </c>
    </row>
    <row r="14042" spans="2:8">
      <c r="B14042" s="834" t="str">
        <f t="shared" si="519"/>
        <v>|||</v>
      </c>
      <c r="H14042" s="835">
        <f t="shared" si="520"/>
        <v>31</v>
      </c>
    </row>
    <row r="14043" spans="2:8">
      <c r="B14043" s="834" t="str">
        <f t="shared" si="519"/>
        <v>|||</v>
      </c>
      <c r="H14043" s="835">
        <f t="shared" si="520"/>
        <v>31</v>
      </c>
    </row>
    <row r="14044" spans="2:8">
      <c r="B14044" s="834" t="str">
        <f t="shared" si="519"/>
        <v>|||</v>
      </c>
      <c r="H14044" s="835">
        <f t="shared" si="520"/>
        <v>31</v>
      </c>
    </row>
    <row r="14045" spans="2:8">
      <c r="B14045" s="834" t="str">
        <f t="shared" si="519"/>
        <v>|||</v>
      </c>
      <c r="H14045" s="835">
        <f t="shared" si="520"/>
        <v>31</v>
      </c>
    </row>
    <row r="14046" spans="2:8">
      <c r="B14046" s="834" t="str">
        <f t="shared" si="519"/>
        <v>|||</v>
      </c>
      <c r="H14046" s="835">
        <f t="shared" si="520"/>
        <v>31</v>
      </c>
    </row>
    <row r="14047" spans="2:8">
      <c r="B14047" s="834" t="str">
        <f t="shared" si="519"/>
        <v>|||</v>
      </c>
      <c r="H14047" s="835">
        <f t="shared" si="520"/>
        <v>31</v>
      </c>
    </row>
    <row r="14048" spans="2:8">
      <c r="B14048" s="834" t="str">
        <f t="shared" si="519"/>
        <v>|||</v>
      </c>
      <c r="H14048" s="835">
        <f t="shared" si="520"/>
        <v>31</v>
      </c>
    </row>
    <row r="14049" spans="2:8">
      <c r="B14049" s="834" t="str">
        <f t="shared" si="519"/>
        <v>|||</v>
      </c>
      <c r="H14049" s="835">
        <f t="shared" si="520"/>
        <v>31</v>
      </c>
    </row>
    <row r="14050" spans="2:8">
      <c r="B14050" s="834" t="str">
        <f t="shared" si="519"/>
        <v>|||</v>
      </c>
      <c r="H14050" s="835">
        <f t="shared" si="520"/>
        <v>31</v>
      </c>
    </row>
    <row r="14051" spans="2:8">
      <c r="B14051" s="834" t="str">
        <f t="shared" si="519"/>
        <v>|||</v>
      </c>
      <c r="H14051" s="835">
        <f t="shared" si="520"/>
        <v>31</v>
      </c>
    </row>
    <row r="14052" spans="2:8">
      <c r="B14052" s="834" t="str">
        <f t="shared" si="519"/>
        <v>|||</v>
      </c>
      <c r="H14052" s="835">
        <f t="shared" si="520"/>
        <v>31</v>
      </c>
    </row>
    <row r="14053" spans="2:8">
      <c r="B14053" s="834" t="str">
        <f t="shared" si="519"/>
        <v>|||</v>
      </c>
      <c r="H14053" s="835">
        <f t="shared" si="520"/>
        <v>31</v>
      </c>
    </row>
    <row r="14054" spans="2:8">
      <c r="B14054" s="834" t="str">
        <f t="shared" si="519"/>
        <v>|||</v>
      </c>
      <c r="H14054" s="835">
        <f t="shared" si="520"/>
        <v>31</v>
      </c>
    </row>
    <row r="14055" spans="2:8">
      <c r="B14055" s="834" t="str">
        <f t="shared" si="519"/>
        <v>|||</v>
      </c>
      <c r="H14055" s="835">
        <f t="shared" si="520"/>
        <v>31</v>
      </c>
    </row>
    <row r="14056" spans="2:8">
      <c r="B14056" s="834" t="str">
        <f t="shared" si="519"/>
        <v>|||</v>
      </c>
      <c r="H14056" s="835">
        <f t="shared" si="520"/>
        <v>31</v>
      </c>
    </row>
    <row r="14057" spans="2:8">
      <c r="B14057" s="834" t="str">
        <f t="shared" si="519"/>
        <v>|||</v>
      </c>
      <c r="H14057" s="835">
        <f t="shared" si="520"/>
        <v>31</v>
      </c>
    </row>
    <row r="14058" spans="2:8">
      <c r="B14058" s="834" t="str">
        <f t="shared" si="519"/>
        <v>|||</v>
      </c>
      <c r="H14058" s="835">
        <f t="shared" si="520"/>
        <v>31</v>
      </c>
    </row>
    <row r="14059" spans="2:8">
      <c r="B14059" s="834" t="str">
        <f t="shared" si="519"/>
        <v>|||</v>
      </c>
      <c r="H14059" s="835">
        <f t="shared" si="520"/>
        <v>31</v>
      </c>
    </row>
    <row r="14060" spans="2:8">
      <c r="B14060" s="834" t="str">
        <f t="shared" si="519"/>
        <v>|||</v>
      </c>
      <c r="H14060" s="835">
        <f t="shared" si="520"/>
        <v>31</v>
      </c>
    </row>
    <row r="14061" spans="2:8">
      <c r="B14061" s="834" t="str">
        <f t="shared" si="519"/>
        <v>|||</v>
      </c>
      <c r="H14061" s="835">
        <f t="shared" si="520"/>
        <v>31</v>
      </c>
    </row>
    <row r="14062" spans="2:8">
      <c r="B14062" s="834" t="str">
        <f t="shared" si="519"/>
        <v>|||</v>
      </c>
      <c r="H14062" s="835">
        <f t="shared" si="520"/>
        <v>31</v>
      </c>
    </row>
    <row r="14063" spans="2:8">
      <c r="B14063" s="834" t="str">
        <f t="shared" si="519"/>
        <v>|||</v>
      </c>
      <c r="H14063" s="835">
        <f t="shared" si="520"/>
        <v>31</v>
      </c>
    </row>
    <row r="14064" spans="2:8">
      <c r="B14064" s="834" t="str">
        <f t="shared" si="519"/>
        <v>|||</v>
      </c>
      <c r="H14064" s="835">
        <f t="shared" si="520"/>
        <v>31</v>
      </c>
    </row>
    <row r="14065" spans="2:8">
      <c r="B14065" s="834" t="str">
        <f t="shared" si="519"/>
        <v>|||</v>
      </c>
      <c r="H14065" s="835">
        <f t="shared" si="520"/>
        <v>31</v>
      </c>
    </row>
    <row r="14066" spans="2:8">
      <c r="B14066" s="834" t="str">
        <f t="shared" si="519"/>
        <v>|||</v>
      </c>
      <c r="H14066" s="835">
        <f t="shared" si="520"/>
        <v>31</v>
      </c>
    </row>
    <row r="14067" spans="2:8">
      <c r="B14067" s="834" t="str">
        <f t="shared" si="519"/>
        <v>|||</v>
      </c>
      <c r="H14067" s="835">
        <f t="shared" si="520"/>
        <v>31</v>
      </c>
    </row>
    <row r="14068" spans="2:8">
      <c r="B14068" s="834" t="str">
        <f t="shared" si="519"/>
        <v>|||</v>
      </c>
      <c r="H14068" s="835">
        <f t="shared" si="520"/>
        <v>31</v>
      </c>
    </row>
    <row r="14069" spans="2:8">
      <c r="B14069" s="834" t="str">
        <f t="shared" si="519"/>
        <v>|||</v>
      </c>
      <c r="H14069" s="835">
        <f t="shared" si="520"/>
        <v>31</v>
      </c>
    </row>
    <row r="14070" spans="2:8">
      <c r="B14070" s="834" t="str">
        <f t="shared" si="519"/>
        <v>|||</v>
      </c>
      <c r="H14070" s="835">
        <f t="shared" si="520"/>
        <v>31</v>
      </c>
    </row>
    <row r="14071" spans="2:8">
      <c r="B14071" s="834" t="str">
        <f t="shared" si="519"/>
        <v>|||</v>
      </c>
      <c r="H14071" s="835">
        <f t="shared" si="520"/>
        <v>31</v>
      </c>
    </row>
    <row r="14072" spans="2:8">
      <c r="B14072" s="834" t="str">
        <f t="shared" si="519"/>
        <v>|||</v>
      </c>
      <c r="H14072" s="835">
        <f t="shared" si="520"/>
        <v>31</v>
      </c>
    </row>
    <row r="14073" spans="2:8">
      <c r="B14073" s="834" t="str">
        <f t="shared" si="519"/>
        <v>|||</v>
      </c>
      <c r="H14073" s="835">
        <f t="shared" si="520"/>
        <v>31</v>
      </c>
    </row>
    <row r="14074" spans="2:8">
      <c r="B14074" s="834" t="str">
        <f t="shared" si="519"/>
        <v>|||</v>
      </c>
      <c r="H14074" s="835">
        <f t="shared" si="520"/>
        <v>31</v>
      </c>
    </row>
    <row r="14075" spans="2:8">
      <c r="B14075" s="834" t="str">
        <f t="shared" si="519"/>
        <v>|||</v>
      </c>
      <c r="H14075" s="835">
        <f t="shared" si="520"/>
        <v>31</v>
      </c>
    </row>
    <row r="14076" spans="2:8">
      <c r="B14076" s="834" t="str">
        <f t="shared" si="519"/>
        <v>|||</v>
      </c>
      <c r="H14076" s="835">
        <f t="shared" si="520"/>
        <v>31</v>
      </c>
    </row>
    <row r="14077" spans="2:8">
      <c r="B14077" s="834" t="str">
        <f t="shared" si="519"/>
        <v>|||</v>
      </c>
      <c r="H14077" s="835">
        <f t="shared" si="520"/>
        <v>31</v>
      </c>
    </row>
    <row r="14078" spans="2:8">
      <c r="B14078" s="834" t="str">
        <f t="shared" si="519"/>
        <v>|||</v>
      </c>
      <c r="H14078" s="835">
        <f t="shared" si="520"/>
        <v>31</v>
      </c>
    </row>
    <row r="14079" spans="2:8">
      <c r="B14079" s="834" t="str">
        <f t="shared" si="519"/>
        <v>|||</v>
      </c>
      <c r="H14079" s="835">
        <f t="shared" si="520"/>
        <v>31</v>
      </c>
    </row>
    <row r="14080" spans="2:8">
      <c r="B14080" s="834" t="str">
        <f t="shared" si="519"/>
        <v>|||</v>
      </c>
      <c r="H14080" s="835">
        <f t="shared" si="520"/>
        <v>31</v>
      </c>
    </row>
    <row r="14081" spans="2:8">
      <c r="B14081" s="834" t="str">
        <f t="shared" si="519"/>
        <v>|||</v>
      </c>
      <c r="H14081" s="835">
        <f t="shared" si="520"/>
        <v>31</v>
      </c>
    </row>
    <row r="14082" spans="2:8">
      <c r="B14082" s="834" t="str">
        <f t="shared" si="519"/>
        <v>|||</v>
      </c>
      <c r="H14082" s="835">
        <f t="shared" si="520"/>
        <v>31</v>
      </c>
    </row>
    <row r="14083" spans="2:8">
      <c r="B14083" s="834" t="str">
        <f t="shared" si="519"/>
        <v>|||</v>
      </c>
      <c r="H14083" s="835">
        <f t="shared" si="520"/>
        <v>31</v>
      </c>
    </row>
    <row r="14084" spans="2:8">
      <c r="B14084" s="834" t="str">
        <f t="shared" si="519"/>
        <v>|||</v>
      </c>
      <c r="H14084" s="835">
        <f t="shared" si="520"/>
        <v>31</v>
      </c>
    </row>
    <row r="14085" spans="2:8">
      <c r="B14085" s="834" t="str">
        <f t="shared" si="519"/>
        <v>|||</v>
      </c>
      <c r="H14085" s="835">
        <f t="shared" si="520"/>
        <v>31</v>
      </c>
    </row>
    <row r="14086" spans="2:8">
      <c r="B14086" s="834" t="str">
        <f t="shared" si="519"/>
        <v>|||</v>
      </c>
      <c r="H14086" s="835">
        <f t="shared" si="520"/>
        <v>31</v>
      </c>
    </row>
    <row r="14087" spans="2:8">
      <c r="B14087" s="834" t="str">
        <f t="shared" si="519"/>
        <v>|||</v>
      </c>
      <c r="H14087" s="835">
        <f t="shared" si="520"/>
        <v>31</v>
      </c>
    </row>
    <row r="14088" spans="2:8">
      <c r="B14088" s="834" t="str">
        <f t="shared" si="519"/>
        <v>|||</v>
      </c>
      <c r="H14088" s="835">
        <f t="shared" si="520"/>
        <v>31</v>
      </c>
    </row>
    <row r="14089" spans="2:8">
      <c r="B14089" s="834" t="str">
        <f t="shared" si="519"/>
        <v>|||</v>
      </c>
      <c r="H14089" s="835">
        <f t="shared" si="520"/>
        <v>31</v>
      </c>
    </row>
    <row r="14090" spans="2:8">
      <c r="B14090" s="834" t="str">
        <f t="shared" si="519"/>
        <v>|||</v>
      </c>
      <c r="H14090" s="835">
        <f t="shared" si="520"/>
        <v>31</v>
      </c>
    </row>
    <row r="14091" spans="2:8">
      <c r="B14091" s="834" t="str">
        <f t="shared" si="519"/>
        <v>|||</v>
      </c>
      <c r="H14091" s="835">
        <f t="shared" si="520"/>
        <v>31</v>
      </c>
    </row>
    <row r="14092" spans="2:8">
      <c r="B14092" s="834" t="str">
        <f t="shared" si="519"/>
        <v>|||</v>
      </c>
      <c r="H14092" s="835">
        <f t="shared" si="520"/>
        <v>31</v>
      </c>
    </row>
    <row r="14093" spans="2:8">
      <c r="B14093" s="834" t="str">
        <f t="shared" si="519"/>
        <v>|||</v>
      </c>
      <c r="H14093" s="835">
        <f t="shared" si="520"/>
        <v>31</v>
      </c>
    </row>
    <row r="14094" spans="2:8">
      <c r="B14094" s="834" t="str">
        <f t="shared" si="519"/>
        <v>|||</v>
      </c>
      <c r="H14094" s="835">
        <f t="shared" si="520"/>
        <v>31</v>
      </c>
    </row>
    <row r="14095" spans="2:8">
      <c r="B14095" s="834" t="str">
        <f t="shared" si="519"/>
        <v>|||</v>
      </c>
      <c r="H14095" s="835">
        <f t="shared" si="520"/>
        <v>31</v>
      </c>
    </row>
    <row r="14096" spans="2:8">
      <c r="B14096" s="834" t="str">
        <f t="shared" si="519"/>
        <v>|||</v>
      </c>
      <c r="H14096" s="835">
        <f t="shared" si="520"/>
        <v>31</v>
      </c>
    </row>
    <row r="14097" spans="2:8">
      <c r="B14097" s="834" t="str">
        <f t="shared" ref="B14097:B14160" si="521">C14097&amp;"|"&amp;D14097&amp;"|"&amp;E14097&amp;"|"&amp;F14097</f>
        <v>|||</v>
      </c>
      <c r="H14097" s="835">
        <f t="shared" ref="H14097:H14160" si="522">EOMONTH(L14097,0)</f>
        <v>31</v>
      </c>
    </row>
    <row r="14098" spans="2:8">
      <c r="B14098" s="834" t="str">
        <f t="shared" si="521"/>
        <v>|||</v>
      </c>
      <c r="H14098" s="835">
        <f t="shared" si="522"/>
        <v>31</v>
      </c>
    </row>
    <row r="14099" spans="2:8">
      <c r="B14099" s="834" t="str">
        <f t="shared" si="521"/>
        <v>|||</v>
      </c>
      <c r="H14099" s="835">
        <f t="shared" si="522"/>
        <v>31</v>
      </c>
    </row>
    <row r="14100" spans="2:8">
      <c r="B14100" s="834" t="str">
        <f t="shared" si="521"/>
        <v>|||</v>
      </c>
      <c r="H14100" s="835">
        <f t="shared" si="522"/>
        <v>31</v>
      </c>
    </row>
    <row r="14101" spans="2:8">
      <c r="B14101" s="834" t="str">
        <f t="shared" si="521"/>
        <v>|||</v>
      </c>
      <c r="H14101" s="835">
        <f t="shared" si="522"/>
        <v>31</v>
      </c>
    </row>
    <row r="14102" spans="2:8">
      <c r="B14102" s="834" t="str">
        <f t="shared" si="521"/>
        <v>|||</v>
      </c>
      <c r="H14102" s="835">
        <f t="shared" si="522"/>
        <v>31</v>
      </c>
    </row>
    <row r="14103" spans="2:8">
      <c r="B14103" s="834" t="str">
        <f t="shared" si="521"/>
        <v>|||</v>
      </c>
      <c r="H14103" s="835">
        <f t="shared" si="522"/>
        <v>31</v>
      </c>
    </row>
    <row r="14104" spans="2:8">
      <c r="B14104" s="834" t="str">
        <f t="shared" si="521"/>
        <v>|||</v>
      </c>
      <c r="H14104" s="835">
        <f t="shared" si="522"/>
        <v>31</v>
      </c>
    </row>
    <row r="14105" spans="2:8">
      <c r="B14105" s="834" t="str">
        <f t="shared" si="521"/>
        <v>|||</v>
      </c>
      <c r="H14105" s="835">
        <f t="shared" si="522"/>
        <v>31</v>
      </c>
    </row>
    <row r="14106" spans="2:8">
      <c r="B14106" s="834" t="str">
        <f t="shared" si="521"/>
        <v>|||</v>
      </c>
      <c r="H14106" s="835">
        <f t="shared" si="522"/>
        <v>31</v>
      </c>
    </row>
    <row r="14107" spans="2:8">
      <c r="B14107" s="834" t="str">
        <f t="shared" si="521"/>
        <v>|||</v>
      </c>
      <c r="H14107" s="835">
        <f t="shared" si="522"/>
        <v>31</v>
      </c>
    </row>
    <row r="14108" spans="2:8">
      <c r="B14108" s="834" t="str">
        <f t="shared" si="521"/>
        <v>|||</v>
      </c>
      <c r="H14108" s="835">
        <f t="shared" si="522"/>
        <v>31</v>
      </c>
    </row>
    <row r="14109" spans="2:8">
      <c r="B14109" s="834" t="str">
        <f t="shared" si="521"/>
        <v>|||</v>
      </c>
      <c r="H14109" s="835">
        <f t="shared" si="522"/>
        <v>31</v>
      </c>
    </row>
    <row r="14110" spans="2:8">
      <c r="B14110" s="834" t="str">
        <f t="shared" si="521"/>
        <v>|||</v>
      </c>
      <c r="H14110" s="835">
        <f t="shared" si="522"/>
        <v>31</v>
      </c>
    </row>
    <row r="14111" spans="2:8">
      <c r="B14111" s="834" t="str">
        <f t="shared" si="521"/>
        <v>|||</v>
      </c>
      <c r="H14111" s="835">
        <f t="shared" si="522"/>
        <v>31</v>
      </c>
    </row>
    <row r="14112" spans="2:8">
      <c r="B14112" s="834" t="str">
        <f t="shared" si="521"/>
        <v>|||</v>
      </c>
      <c r="H14112" s="835">
        <f t="shared" si="522"/>
        <v>31</v>
      </c>
    </row>
    <row r="14113" spans="2:8">
      <c r="B14113" s="834" t="str">
        <f t="shared" si="521"/>
        <v>|||</v>
      </c>
      <c r="H14113" s="835">
        <f t="shared" si="522"/>
        <v>31</v>
      </c>
    </row>
    <row r="14114" spans="2:8">
      <c r="B14114" s="834" t="str">
        <f t="shared" si="521"/>
        <v>|||</v>
      </c>
      <c r="H14114" s="835">
        <f t="shared" si="522"/>
        <v>31</v>
      </c>
    </row>
    <row r="14115" spans="2:8">
      <c r="B14115" s="834" t="str">
        <f t="shared" si="521"/>
        <v>|||</v>
      </c>
      <c r="H14115" s="835">
        <f t="shared" si="522"/>
        <v>31</v>
      </c>
    </row>
    <row r="14116" spans="2:8">
      <c r="B14116" s="834" t="str">
        <f t="shared" si="521"/>
        <v>|||</v>
      </c>
      <c r="H14116" s="835">
        <f t="shared" si="522"/>
        <v>31</v>
      </c>
    </row>
    <row r="14117" spans="2:8">
      <c r="B14117" s="834" t="str">
        <f t="shared" si="521"/>
        <v>|||</v>
      </c>
      <c r="H14117" s="835">
        <f t="shared" si="522"/>
        <v>31</v>
      </c>
    </row>
    <row r="14118" spans="2:8">
      <c r="B14118" s="834" t="str">
        <f t="shared" si="521"/>
        <v>|||</v>
      </c>
      <c r="H14118" s="835">
        <f t="shared" si="522"/>
        <v>31</v>
      </c>
    </row>
    <row r="14119" spans="2:8">
      <c r="B14119" s="834" t="str">
        <f t="shared" si="521"/>
        <v>|||</v>
      </c>
      <c r="H14119" s="835">
        <f t="shared" si="522"/>
        <v>31</v>
      </c>
    </row>
    <row r="14120" spans="2:8">
      <c r="B14120" s="834" t="str">
        <f t="shared" si="521"/>
        <v>|||</v>
      </c>
      <c r="H14120" s="835">
        <f t="shared" si="522"/>
        <v>31</v>
      </c>
    </row>
    <row r="14121" spans="2:8">
      <c r="B14121" s="834" t="str">
        <f t="shared" si="521"/>
        <v>|||</v>
      </c>
      <c r="H14121" s="835">
        <f t="shared" si="522"/>
        <v>31</v>
      </c>
    </row>
    <row r="14122" spans="2:8">
      <c r="B14122" s="834" t="str">
        <f t="shared" si="521"/>
        <v>|||</v>
      </c>
      <c r="H14122" s="835">
        <f t="shared" si="522"/>
        <v>31</v>
      </c>
    </row>
    <row r="14123" spans="2:8">
      <c r="B14123" s="834" t="str">
        <f t="shared" si="521"/>
        <v>|||</v>
      </c>
      <c r="H14123" s="835">
        <f t="shared" si="522"/>
        <v>31</v>
      </c>
    </row>
    <row r="14124" spans="2:8">
      <c r="B14124" s="834" t="str">
        <f t="shared" si="521"/>
        <v>|||</v>
      </c>
      <c r="H14124" s="835">
        <f t="shared" si="522"/>
        <v>31</v>
      </c>
    </row>
    <row r="14125" spans="2:8">
      <c r="B14125" s="834" t="str">
        <f t="shared" si="521"/>
        <v>|||</v>
      </c>
      <c r="H14125" s="835">
        <f t="shared" si="522"/>
        <v>31</v>
      </c>
    </row>
    <row r="14126" spans="2:8">
      <c r="B14126" s="834" t="str">
        <f t="shared" si="521"/>
        <v>|||</v>
      </c>
      <c r="H14126" s="835">
        <f t="shared" si="522"/>
        <v>31</v>
      </c>
    </row>
    <row r="14127" spans="2:8">
      <c r="B14127" s="834" t="str">
        <f t="shared" si="521"/>
        <v>|||</v>
      </c>
      <c r="H14127" s="835">
        <f t="shared" si="522"/>
        <v>31</v>
      </c>
    </row>
    <row r="14128" spans="2:8">
      <c r="B14128" s="834" t="str">
        <f t="shared" si="521"/>
        <v>|||</v>
      </c>
      <c r="H14128" s="835">
        <f t="shared" si="522"/>
        <v>31</v>
      </c>
    </row>
    <row r="14129" spans="2:8">
      <c r="B14129" s="834" t="str">
        <f t="shared" si="521"/>
        <v>|||</v>
      </c>
      <c r="H14129" s="835">
        <f t="shared" si="522"/>
        <v>31</v>
      </c>
    </row>
    <row r="14130" spans="2:8">
      <c r="B14130" s="834" t="str">
        <f t="shared" si="521"/>
        <v>|||</v>
      </c>
      <c r="H14130" s="835">
        <f t="shared" si="522"/>
        <v>31</v>
      </c>
    </row>
    <row r="14131" spans="2:8">
      <c r="B14131" s="834" t="str">
        <f t="shared" si="521"/>
        <v>|||</v>
      </c>
      <c r="H14131" s="835">
        <f t="shared" si="522"/>
        <v>31</v>
      </c>
    </row>
    <row r="14132" spans="2:8">
      <c r="B14132" s="834" t="str">
        <f t="shared" si="521"/>
        <v>|||</v>
      </c>
      <c r="H14132" s="835">
        <f t="shared" si="522"/>
        <v>31</v>
      </c>
    </row>
    <row r="14133" spans="2:8">
      <c r="B14133" s="834" t="str">
        <f t="shared" si="521"/>
        <v>|||</v>
      </c>
      <c r="H14133" s="835">
        <f t="shared" si="522"/>
        <v>31</v>
      </c>
    </row>
    <row r="14134" spans="2:8">
      <c r="B14134" s="834" t="str">
        <f t="shared" si="521"/>
        <v>|||</v>
      </c>
      <c r="H14134" s="835">
        <f t="shared" si="522"/>
        <v>31</v>
      </c>
    </row>
    <row r="14135" spans="2:8">
      <c r="B14135" s="834" t="str">
        <f t="shared" si="521"/>
        <v>|||</v>
      </c>
      <c r="H14135" s="835">
        <f t="shared" si="522"/>
        <v>31</v>
      </c>
    </row>
    <row r="14136" spans="2:8">
      <c r="B14136" s="834" t="str">
        <f t="shared" si="521"/>
        <v>|||</v>
      </c>
      <c r="H14136" s="835">
        <f t="shared" si="522"/>
        <v>31</v>
      </c>
    </row>
    <row r="14137" spans="2:8">
      <c r="B14137" s="834" t="str">
        <f t="shared" si="521"/>
        <v>|||</v>
      </c>
      <c r="H14137" s="835">
        <f t="shared" si="522"/>
        <v>31</v>
      </c>
    </row>
    <row r="14138" spans="2:8">
      <c r="B14138" s="834" t="str">
        <f t="shared" si="521"/>
        <v>|||</v>
      </c>
      <c r="H14138" s="835">
        <f t="shared" si="522"/>
        <v>31</v>
      </c>
    </row>
    <row r="14139" spans="2:8">
      <c r="B14139" s="834" t="str">
        <f t="shared" si="521"/>
        <v>|||</v>
      </c>
      <c r="H14139" s="835">
        <f t="shared" si="522"/>
        <v>31</v>
      </c>
    </row>
    <row r="14140" spans="2:8">
      <c r="B14140" s="834" t="str">
        <f t="shared" si="521"/>
        <v>|||</v>
      </c>
      <c r="H14140" s="835">
        <f t="shared" si="522"/>
        <v>31</v>
      </c>
    </row>
    <row r="14141" spans="2:8">
      <c r="B14141" s="834" t="str">
        <f t="shared" si="521"/>
        <v>|||</v>
      </c>
      <c r="H14141" s="835">
        <f t="shared" si="522"/>
        <v>31</v>
      </c>
    </row>
    <row r="14142" spans="2:8">
      <c r="B14142" s="834" t="str">
        <f t="shared" si="521"/>
        <v>|||</v>
      </c>
      <c r="H14142" s="835">
        <f t="shared" si="522"/>
        <v>31</v>
      </c>
    </row>
    <row r="14143" spans="2:8">
      <c r="B14143" s="834" t="str">
        <f t="shared" si="521"/>
        <v>|||</v>
      </c>
      <c r="H14143" s="835">
        <f t="shared" si="522"/>
        <v>31</v>
      </c>
    </row>
    <row r="14144" spans="2:8">
      <c r="B14144" s="834" t="str">
        <f t="shared" si="521"/>
        <v>|||</v>
      </c>
      <c r="H14144" s="835">
        <f t="shared" si="522"/>
        <v>31</v>
      </c>
    </row>
    <row r="14145" spans="2:8">
      <c r="B14145" s="834" t="str">
        <f t="shared" si="521"/>
        <v>|||</v>
      </c>
      <c r="H14145" s="835">
        <f t="shared" si="522"/>
        <v>31</v>
      </c>
    </row>
    <row r="14146" spans="2:8">
      <c r="B14146" s="834" t="str">
        <f t="shared" si="521"/>
        <v>|||</v>
      </c>
      <c r="H14146" s="835">
        <f t="shared" si="522"/>
        <v>31</v>
      </c>
    </row>
    <row r="14147" spans="2:8">
      <c r="B14147" s="834" t="str">
        <f t="shared" si="521"/>
        <v>|||</v>
      </c>
      <c r="H14147" s="835">
        <f t="shared" si="522"/>
        <v>31</v>
      </c>
    </row>
    <row r="14148" spans="2:8">
      <c r="B14148" s="834" t="str">
        <f t="shared" si="521"/>
        <v>|||</v>
      </c>
      <c r="H14148" s="835">
        <f t="shared" si="522"/>
        <v>31</v>
      </c>
    </row>
    <row r="14149" spans="2:8">
      <c r="B14149" s="834" t="str">
        <f t="shared" si="521"/>
        <v>|||</v>
      </c>
      <c r="H14149" s="835">
        <f t="shared" si="522"/>
        <v>31</v>
      </c>
    </row>
    <row r="14150" spans="2:8">
      <c r="B14150" s="834" t="str">
        <f t="shared" si="521"/>
        <v>|||</v>
      </c>
      <c r="H14150" s="835">
        <f t="shared" si="522"/>
        <v>31</v>
      </c>
    </row>
    <row r="14151" spans="2:8">
      <c r="B14151" s="834" t="str">
        <f t="shared" si="521"/>
        <v>|||</v>
      </c>
      <c r="H14151" s="835">
        <f t="shared" si="522"/>
        <v>31</v>
      </c>
    </row>
    <row r="14152" spans="2:8">
      <c r="B14152" s="834" t="str">
        <f t="shared" si="521"/>
        <v>|||</v>
      </c>
      <c r="H14152" s="835">
        <f t="shared" si="522"/>
        <v>31</v>
      </c>
    </row>
    <row r="14153" spans="2:8">
      <c r="B14153" s="834" t="str">
        <f t="shared" si="521"/>
        <v>|||</v>
      </c>
      <c r="H14153" s="835">
        <f t="shared" si="522"/>
        <v>31</v>
      </c>
    </row>
    <row r="14154" spans="2:8">
      <c r="B14154" s="834" t="str">
        <f t="shared" si="521"/>
        <v>|||</v>
      </c>
      <c r="H14154" s="835">
        <f t="shared" si="522"/>
        <v>31</v>
      </c>
    </row>
    <row r="14155" spans="2:8">
      <c r="B14155" s="834" t="str">
        <f t="shared" si="521"/>
        <v>|||</v>
      </c>
      <c r="H14155" s="835">
        <f t="shared" si="522"/>
        <v>31</v>
      </c>
    </row>
    <row r="14156" spans="2:8">
      <c r="B14156" s="834" t="str">
        <f t="shared" si="521"/>
        <v>|||</v>
      </c>
      <c r="H14156" s="835">
        <f t="shared" si="522"/>
        <v>31</v>
      </c>
    </row>
    <row r="14157" spans="2:8">
      <c r="B14157" s="834" t="str">
        <f t="shared" si="521"/>
        <v>|||</v>
      </c>
      <c r="H14157" s="835">
        <f t="shared" si="522"/>
        <v>31</v>
      </c>
    </row>
    <row r="14158" spans="2:8">
      <c r="B14158" s="834" t="str">
        <f t="shared" si="521"/>
        <v>|||</v>
      </c>
      <c r="H14158" s="835">
        <f t="shared" si="522"/>
        <v>31</v>
      </c>
    </row>
    <row r="14159" spans="2:8">
      <c r="B14159" s="834" t="str">
        <f t="shared" si="521"/>
        <v>|||</v>
      </c>
      <c r="H14159" s="835">
        <f t="shared" si="522"/>
        <v>31</v>
      </c>
    </row>
    <row r="14160" spans="2:8">
      <c r="B14160" s="834" t="str">
        <f t="shared" si="521"/>
        <v>|||</v>
      </c>
      <c r="H14160" s="835">
        <f t="shared" si="522"/>
        <v>31</v>
      </c>
    </row>
    <row r="14161" spans="2:8">
      <c r="B14161" s="834" t="str">
        <f t="shared" ref="B14161:B14224" si="523">C14161&amp;"|"&amp;D14161&amp;"|"&amp;E14161&amp;"|"&amp;F14161</f>
        <v>|||</v>
      </c>
      <c r="H14161" s="835">
        <f t="shared" ref="H14161:H14224" si="524">EOMONTH(L14161,0)</f>
        <v>31</v>
      </c>
    </row>
    <row r="14162" spans="2:8">
      <c r="B14162" s="834" t="str">
        <f t="shared" si="523"/>
        <v>|||</v>
      </c>
      <c r="H14162" s="835">
        <f t="shared" si="524"/>
        <v>31</v>
      </c>
    </row>
    <row r="14163" spans="2:8">
      <c r="B14163" s="834" t="str">
        <f t="shared" si="523"/>
        <v>|||</v>
      </c>
      <c r="H14163" s="835">
        <f t="shared" si="524"/>
        <v>31</v>
      </c>
    </row>
    <row r="14164" spans="2:8">
      <c r="B14164" s="834" t="str">
        <f t="shared" si="523"/>
        <v>|||</v>
      </c>
      <c r="H14164" s="835">
        <f t="shared" si="524"/>
        <v>31</v>
      </c>
    </row>
    <row r="14165" spans="2:8">
      <c r="B14165" s="834" t="str">
        <f t="shared" si="523"/>
        <v>|||</v>
      </c>
      <c r="H14165" s="835">
        <f t="shared" si="524"/>
        <v>31</v>
      </c>
    </row>
    <row r="14166" spans="2:8">
      <c r="B14166" s="834" t="str">
        <f t="shared" si="523"/>
        <v>|||</v>
      </c>
      <c r="H14166" s="835">
        <f t="shared" si="524"/>
        <v>31</v>
      </c>
    </row>
    <row r="14167" spans="2:8">
      <c r="B14167" s="834" t="str">
        <f t="shared" si="523"/>
        <v>|||</v>
      </c>
      <c r="H14167" s="835">
        <f t="shared" si="524"/>
        <v>31</v>
      </c>
    </row>
    <row r="14168" spans="2:8">
      <c r="B14168" s="834" t="str">
        <f t="shared" si="523"/>
        <v>|||</v>
      </c>
      <c r="H14168" s="835">
        <f t="shared" si="524"/>
        <v>31</v>
      </c>
    </row>
    <row r="14169" spans="2:8">
      <c r="B14169" s="834" t="str">
        <f t="shared" si="523"/>
        <v>|||</v>
      </c>
      <c r="H14169" s="835">
        <f t="shared" si="524"/>
        <v>31</v>
      </c>
    </row>
    <row r="14170" spans="2:8">
      <c r="B14170" s="834" t="str">
        <f t="shared" si="523"/>
        <v>|||</v>
      </c>
      <c r="H14170" s="835">
        <f t="shared" si="524"/>
        <v>31</v>
      </c>
    </row>
    <row r="14171" spans="2:8">
      <c r="B14171" s="834" t="str">
        <f t="shared" si="523"/>
        <v>|||</v>
      </c>
      <c r="H14171" s="835">
        <f t="shared" si="524"/>
        <v>31</v>
      </c>
    </row>
    <row r="14172" spans="2:8">
      <c r="B14172" s="834" t="str">
        <f t="shared" si="523"/>
        <v>|||</v>
      </c>
      <c r="H14172" s="835">
        <f t="shared" si="524"/>
        <v>31</v>
      </c>
    </row>
    <row r="14173" spans="2:8">
      <c r="B14173" s="834" t="str">
        <f t="shared" si="523"/>
        <v>|||</v>
      </c>
      <c r="H14173" s="835">
        <f t="shared" si="524"/>
        <v>31</v>
      </c>
    </row>
    <row r="14174" spans="2:8">
      <c r="B14174" s="834" t="str">
        <f t="shared" si="523"/>
        <v>|||</v>
      </c>
      <c r="H14174" s="835">
        <f t="shared" si="524"/>
        <v>31</v>
      </c>
    </row>
    <row r="14175" spans="2:8">
      <c r="B14175" s="834" t="str">
        <f t="shared" si="523"/>
        <v>|||</v>
      </c>
      <c r="H14175" s="835">
        <f t="shared" si="524"/>
        <v>31</v>
      </c>
    </row>
    <row r="14176" spans="2:8">
      <c r="B14176" s="834" t="str">
        <f t="shared" si="523"/>
        <v>|||</v>
      </c>
      <c r="H14176" s="835">
        <f t="shared" si="524"/>
        <v>31</v>
      </c>
    </row>
    <row r="14177" spans="2:8">
      <c r="B14177" s="834" t="str">
        <f t="shared" si="523"/>
        <v>|||</v>
      </c>
      <c r="H14177" s="835">
        <f t="shared" si="524"/>
        <v>31</v>
      </c>
    </row>
    <row r="14178" spans="2:8">
      <c r="B14178" s="834" t="str">
        <f t="shared" si="523"/>
        <v>|||</v>
      </c>
      <c r="H14178" s="835">
        <f t="shared" si="524"/>
        <v>31</v>
      </c>
    </row>
    <row r="14179" spans="2:8">
      <c r="B14179" s="834" t="str">
        <f t="shared" si="523"/>
        <v>|||</v>
      </c>
      <c r="H14179" s="835">
        <f t="shared" si="524"/>
        <v>31</v>
      </c>
    </row>
    <row r="14180" spans="2:8">
      <c r="B14180" s="834" t="str">
        <f t="shared" si="523"/>
        <v>|||</v>
      </c>
      <c r="H14180" s="835">
        <f t="shared" si="524"/>
        <v>31</v>
      </c>
    </row>
    <row r="14181" spans="2:8">
      <c r="B14181" s="834" t="str">
        <f t="shared" si="523"/>
        <v>|||</v>
      </c>
      <c r="H14181" s="835">
        <f t="shared" si="524"/>
        <v>31</v>
      </c>
    </row>
    <row r="14182" spans="2:8">
      <c r="B14182" s="834" t="str">
        <f t="shared" si="523"/>
        <v>|||</v>
      </c>
      <c r="H14182" s="835">
        <f t="shared" si="524"/>
        <v>31</v>
      </c>
    </row>
    <row r="14183" spans="2:8">
      <c r="B14183" s="834" t="str">
        <f t="shared" si="523"/>
        <v>|||</v>
      </c>
      <c r="H14183" s="835">
        <f t="shared" si="524"/>
        <v>31</v>
      </c>
    </row>
    <row r="14184" spans="2:8">
      <c r="B14184" s="834" t="str">
        <f t="shared" si="523"/>
        <v>|||</v>
      </c>
      <c r="H14184" s="835">
        <f t="shared" si="524"/>
        <v>31</v>
      </c>
    </row>
    <row r="14185" spans="2:8">
      <c r="B14185" s="834" t="str">
        <f t="shared" si="523"/>
        <v>|||</v>
      </c>
      <c r="H14185" s="835">
        <f t="shared" si="524"/>
        <v>31</v>
      </c>
    </row>
    <row r="14186" spans="2:8">
      <c r="B14186" s="834" t="str">
        <f t="shared" si="523"/>
        <v>|||</v>
      </c>
      <c r="H14186" s="835">
        <f t="shared" si="524"/>
        <v>31</v>
      </c>
    </row>
    <row r="14187" spans="2:8">
      <c r="B14187" s="834" t="str">
        <f t="shared" si="523"/>
        <v>|||</v>
      </c>
      <c r="H14187" s="835">
        <f t="shared" si="524"/>
        <v>31</v>
      </c>
    </row>
    <row r="14188" spans="2:8">
      <c r="B14188" s="834" t="str">
        <f t="shared" si="523"/>
        <v>|||</v>
      </c>
      <c r="H14188" s="835">
        <f t="shared" si="524"/>
        <v>31</v>
      </c>
    </row>
    <row r="14189" spans="2:8">
      <c r="B14189" s="834" t="str">
        <f t="shared" si="523"/>
        <v>|||</v>
      </c>
      <c r="H14189" s="835">
        <f t="shared" si="524"/>
        <v>31</v>
      </c>
    </row>
    <row r="14190" spans="2:8">
      <c r="B14190" s="834" t="str">
        <f t="shared" si="523"/>
        <v>|||</v>
      </c>
      <c r="H14190" s="835">
        <f t="shared" si="524"/>
        <v>31</v>
      </c>
    </row>
    <row r="14191" spans="2:8">
      <c r="B14191" s="834" t="str">
        <f t="shared" si="523"/>
        <v>|||</v>
      </c>
      <c r="H14191" s="835">
        <f t="shared" si="524"/>
        <v>31</v>
      </c>
    </row>
    <row r="14192" spans="2:8">
      <c r="B14192" s="834" t="str">
        <f t="shared" si="523"/>
        <v>|||</v>
      </c>
      <c r="H14192" s="835">
        <f t="shared" si="524"/>
        <v>31</v>
      </c>
    </row>
    <row r="14193" spans="2:8">
      <c r="B14193" s="834" t="str">
        <f t="shared" si="523"/>
        <v>|||</v>
      </c>
      <c r="H14193" s="835">
        <f t="shared" si="524"/>
        <v>31</v>
      </c>
    </row>
    <row r="14194" spans="2:8">
      <c r="B14194" s="834" t="str">
        <f t="shared" si="523"/>
        <v>|||</v>
      </c>
      <c r="H14194" s="835">
        <f t="shared" si="524"/>
        <v>31</v>
      </c>
    </row>
    <row r="14195" spans="2:8">
      <c r="B14195" s="834" t="str">
        <f t="shared" si="523"/>
        <v>|||</v>
      </c>
      <c r="H14195" s="835">
        <f t="shared" si="524"/>
        <v>31</v>
      </c>
    </row>
    <row r="14196" spans="2:8">
      <c r="B14196" s="834" t="str">
        <f t="shared" si="523"/>
        <v>|||</v>
      </c>
      <c r="H14196" s="835">
        <f t="shared" si="524"/>
        <v>31</v>
      </c>
    </row>
    <row r="14197" spans="2:8">
      <c r="B14197" s="834" t="str">
        <f t="shared" si="523"/>
        <v>|||</v>
      </c>
      <c r="H14197" s="835">
        <f t="shared" si="524"/>
        <v>31</v>
      </c>
    </row>
    <row r="14198" spans="2:8">
      <c r="B14198" s="834" t="str">
        <f t="shared" si="523"/>
        <v>|||</v>
      </c>
      <c r="H14198" s="835">
        <f t="shared" si="524"/>
        <v>31</v>
      </c>
    </row>
    <row r="14199" spans="2:8">
      <c r="B14199" s="834" t="str">
        <f t="shared" si="523"/>
        <v>|||</v>
      </c>
      <c r="H14199" s="835">
        <f t="shared" si="524"/>
        <v>31</v>
      </c>
    </row>
    <row r="14200" spans="2:8">
      <c r="B14200" s="834" t="str">
        <f t="shared" si="523"/>
        <v>|||</v>
      </c>
      <c r="H14200" s="835">
        <f t="shared" si="524"/>
        <v>31</v>
      </c>
    </row>
    <row r="14201" spans="2:8">
      <c r="B14201" s="834" t="str">
        <f t="shared" si="523"/>
        <v>|||</v>
      </c>
      <c r="H14201" s="835">
        <f t="shared" si="524"/>
        <v>31</v>
      </c>
    </row>
    <row r="14202" spans="2:8">
      <c r="B14202" s="834" t="str">
        <f t="shared" si="523"/>
        <v>|||</v>
      </c>
      <c r="H14202" s="835">
        <f t="shared" si="524"/>
        <v>31</v>
      </c>
    </row>
    <row r="14203" spans="2:8">
      <c r="B14203" s="834" t="str">
        <f t="shared" si="523"/>
        <v>|||</v>
      </c>
      <c r="H14203" s="835">
        <f t="shared" si="524"/>
        <v>31</v>
      </c>
    </row>
    <row r="14204" spans="2:8">
      <c r="B14204" s="834" t="str">
        <f t="shared" si="523"/>
        <v>|||</v>
      </c>
      <c r="H14204" s="835">
        <f t="shared" si="524"/>
        <v>31</v>
      </c>
    </row>
    <row r="14205" spans="2:8">
      <c r="B14205" s="834" t="str">
        <f t="shared" si="523"/>
        <v>|||</v>
      </c>
      <c r="H14205" s="835">
        <f t="shared" si="524"/>
        <v>31</v>
      </c>
    </row>
    <row r="14206" spans="2:8">
      <c r="B14206" s="834" t="str">
        <f t="shared" si="523"/>
        <v>|||</v>
      </c>
      <c r="H14206" s="835">
        <f t="shared" si="524"/>
        <v>31</v>
      </c>
    </row>
    <row r="14207" spans="2:8">
      <c r="B14207" s="834" t="str">
        <f t="shared" si="523"/>
        <v>|||</v>
      </c>
      <c r="H14207" s="835">
        <f t="shared" si="524"/>
        <v>31</v>
      </c>
    </row>
    <row r="14208" spans="2:8">
      <c r="B14208" s="834" t="str">
        <f t="shared" si="523"/>
        <v>|||</v>
      </c>
      <c r="H14208" s="835">
        <f t="shared" si="524"/>
        <v>31</v>
      </c>
    </row>
    <row r="14209" spans="2:8">
      <c r="B14209" s="834" t="str">
        <f t="shared" si="523"/>
        <v>|||</v>
      </c>
      <c r="H14209" s="835">
        <f t="shared" si="524"/>
        <v>31</v>
      </c>
    </row>
    <row r="14210" spans="2:8">
      <c r="B14210" s="834" t="str">
        <f t="shared" si="523"/>
        <v>|||</v>
      </c>
      <c r="H14210" s="835">
        <f t="shared" si="524"/>
        <v>31</v>
      </c>
    </row>
    <row r="14211" spans="2:8">
      <c r="B14211" s="834" t="str">
        <f t="shared" si="523"/>
        <v>|||</v>
      </c>
      <c r="H14211" s="835">
        <f t="shared" si="524"/>
        <v>31</v>
      </c>
    </row>
    <row r="14212" spans="2:8">
      <c r="B14212" s="834" t="str">
        <f t="shared" si="523"/>
        <v>|||</v>
      </c>
      <c r="H14212" s="835">
        <f t="shared" si="524"/>
        <v>31</v>
      </c>
    </row>
    <row r="14213" spans="2:8">
      <c r="B14213" s="834" t="str">
        <f t="shared" si="523"/>
        <v>|||</v>
      </c>
      <c r="H14213" s="835">
        <f t="shared" si="524"/>
        <v>31</v>
      </c>
    </row>
    <row r="14214" spans="2:8">
      <c r="B14214" s="834" t="str">
        <f t="shared" si="523"/>
        <v>|||</v>
      </c>
      <c r="H14214" s="835">
        <f t="shared" si="524"/>
        <v>31</v>
      </c>
    </row>
    <row r="14215" spans="2:8">
      <c r="B14215" s="834" t="str">
        <f t="shared" si="523"/>
        <v>|||</v>
      </c>
      <c r="H14215" s="835">
        <f t="shared" si="524"/>
        <v>31</v>
      </c>
    </row>
    <row r="14216" spans="2:8">
      <c r="B14216" s="834" t="str">
        <f t="shared" si="523"/>
        <v>|||</v>
      </c>
      <c r="H14216" s="835">
        <f t="shared" si="524"/>
        <v>31</v>
      </c>
    </row>
    <row r="14217" spans="2:8">
      <c r="B14217" s="834" t="str">
        <f t="shared" si="523"/>
        <v>|||</v>
      </c>
      <c r="H14217" s="835">
        <f t="shared" si="524"/>
        <v>31</v>
      </c>
    </row>
    <row r="14218" spans="2:8">
      <c r="B14218" s="834" t="str">
        <f t="shared" si="523"/>
        <v>|||</v>
      </c>
      <c r="H14218" s="835">
        <f t="shared" si="524"/>
        <v>31</v>
      </c>
    </row>
    <row r="14219" spans="2:8">
      <c r="B14219" s="834" t="str">
        <f t="shared" si="523"/>
        <v>|||</v>
      </c>
      <c r="H14219" s="835">
        <f t="shared" si="524"/>
        <v>31</v>
      </c>
    </row>
    <row r="14220" spans="2:8">
      <c r="B14220" s="834" t="str">
        <f t="shared" si="523"/>
        <v>|||</v>
      </c>
      <c r="H14220" s="835">
        <f t="shared" si="524"/>
        <v>31</v>
      </c>
    </row>
    <row r="14221" spans="2:8">
      <c r="B14221" s="834" t="str">
        <f t="shared" si="523"/>
        <v>|||</v>
      </c>
      <c r="H14221" s="835">
        <f t="shared" si="524"/>
        <v>31</v>
      </c>
    </row>
    <row r="14222" spans="2:8">
      <c r="B14222" s="834" t="str">
        <f t="shared" si="523"/>
        <v>|||</v>
      </c>
      <c r="H14222" s="835">
        <f t="shared" si="524"/>
        <v>31</v>
      </c>
    </row>
    <row r="14223" spans="2:8">
      <c r="B14223" s="834" t="str">
        <f t="shared" si="523"/>
        <v>|||</v>
      </c>
      <c r="H14223" s="835">
        <f t="shared" si="524"/>
        <v>31</v>
      </c>
    </row>
    <row r="14224" spans="2:8">
      <c r="B14224" s="834" t="str">
        <f t="shared" si="523"/>
        <v>|||</v>
      </c>
      <c r="H14224" s="835">
        <f t="shared" si="524"/>
        <v>31</v>
      </c>
    </row>
    <row r="14225" spans="2:8">
      <c r="B14225" s="834" t="str">
        <f t="shared" ref="B14225:B14288" si="525">C14225&amp;"|"&amp;D14225&amp;"|"&amp;E14225&amp;"|"&amp;F14225</f>
        <v>|||</v>
      </c>
      <c r="H14225" s="835">
        <f t="shared" ref="H14225:H14288" si="526">EOMONTH(L14225,0)</f>
        <v>31</v>
      </c>
    </row>
    <row r="14226" spans="2:8">
      <c r="B14226" s="834" t="str">
        <f t="shared" si="525"/>
        <v>|||</v>
      </c>
      <c r="H14226" s="835">
        <f t="shared" si="526"/>
        <v>31</v>
      </c>
    </row>
    <row r="14227" spans="2:8">
      <c r="B14227" s="834" t="str">
        <f t="shared" si="525"/>
        <v>|||</v>
      </c>
      <c r="H14227" s="835">
        <f t="shared" si="526"/>
        <v>31</v>
      </c>
    </row>
    <row r="14228" spans="2:8">
      <c r="B14228" s="834" t="str">
        <f t="shared" si="525"/>
        <v>|||</v>
      </c>
      <c r="H14228" s="835">
        <f t="shared" si="526"/>
        <v>31</v>
      </c>
    </row>
    <row r="14229" spans="2:8">
      <c r="B14229" s="834" t="str">
        <f t="shared" si="525"/>
        <v>|||</v>
      </c>
      <c r="H14229" s="835">
        <f t="shared" si="526"/>
        <v>31</v>
      </c>
    </row>
    <row r="14230" spans="2:8">
      <c r="B14230" s="834" t="str">
        <f t="shared" si="525"/>
        <v>|||</v>
      </c>
      <c r="H14230" s="835">
        <f t="shared" si="526"/>
        <v>31</v>
      </c>
    </row>
    <row r="14231" spans="2:8">
      <c r="B14231" s="834" t="str">
        <f t="shared" si="525"/>
        <v>|||</v>
      </c>
      <c r="H14231" s="835">
        <f t="shared" si="526"/>
        <v>31</v>
      </c>
    </row>
    <row r="14232" spans="2:8">
      <c r="B14232" s="834" t="str">
        <f t="shared" si="525"/>
        <v>|||</v>
      </c>
      <c r="H14232" s="835">
        <f t="shared" si="526"/>
        <v>31</v>
      </c>
    </row>
    <row r="14233" spans="2:8">
      <c r="B14233" s="834" t="str">
        <f t="shared" si="525"/>
        <v>|||</v>
      </c>
      <c r="H14233" s="835">
        <f t="shared" si="526"/>
        <v>31</v>
      </c>
    </row>
    <row r="14234" spans="2:8">
      <c r="B14234" s="834" t="str">
        <f t="shared" si="525"/>
        <v>|||</v>
      </c>
      <c r="H14234" s="835">
        <f t="shared" si="526"/>
        <v>31</v>
      </c>
    </row>
    <row r="14235" spans="2:8">
      <c r="B14235" s="834" t="str">
        <f t="shared" si="525"/>
        <v>|||</v>
      </c>
      <c r="H14235" s="835">
        <f t="shared" si="526"/>
        <v>31</v>
      </c>
    </row>
    <row r="14236" spans="2:8">
      <c r="B14236" s="834" t="str">
        <f t="shared" si="525"/>
        <v>|||</v>
      </c>
      <c r="H14236" s="835">
        <f t="shared" si="526"/>
        <v>31</v>
      </c>
    </row>
    <row r="14237" spans="2:8">
      <c r="B14237" s="834" t="str">
        <f t="shared" si="525"/>
        <v>|||</v>
      </c>
      <c r="H14237" s="835">
        <f t="shared" si="526"/>
        <v>31</v>
      </c>
    </row>
    <row r="14238" spans="2:8">
      <c r="B14238" s="834" t="str">
        <f t="shared" si="525"/>
        <v>|||</v>
      </c>
      <c r="H14238" s="835">
        <f t="shared" si="526"/>
        <v>31</v>
      </c>
    </row>
    <row r="14239" spans="2:8">
      <c r="B14239" s="834" t="str">
        <f t="shared" si="525"/>
        <v>|||</v>
      </c>
      <c r="H14239" s="835">
        <f t="shared" si="526"/>
        <v>31</v>
      </c>
    </row>
    <row r="14240" spans="2:8">
      <c r="B14240" s="834" t="str">
        <f t="shared" si="525"/>
        <v>|||</v>
      </c>
      <c r="H14240" s="835">
        <f t="shared" si="526"/>
        <v>31</v>
      </c>
    </row>
    <row r="14241" spans="2:8">
      <c r="B14241" s="834" t="str">
        <f t="shared" si="525"/>
        <v>|||</v>
      </c>
      <c r="H14241" s="835">
        <f t="shared" si="526"/>
        <v>31</v>
      </c>
    </row>
    <row r="14242" spans="2:8">
      <c r="B14242" s="834" t="str">
        <f t="shared" si="525"/>
        <v>|||</v>
      </c>
      <c r="H14242" s="835">
        <f t="shared" si="526"/>
        <v>31</v>
      </c>
    </row>
    <row r="14243" spans="2:8">
      <c r="B14243" s="834" t="str">
        <f t="shared" si="525"/>
        <v>|||</v>
      </c>
      <c r="H14243" s="835">
        <f t="shared" si="526"/>
        <v>31</v>
      </c>
    </row>
    <row r="14244" spans="2:8">
      <c r="B14244" s="834" t="str">
        <f t="shared" si="525"/>
        <v>|||</v>
      </c>
      <c r="H14244" s="835">
        <f t="shared" si="526"/>
        <v>31</v>
      </c>
    </row>
    <row r="14245" spans="2:8">
      <c r="B14245" s="834" t="str">
        <f t="shared" si="525"/>
        <v>|||</v>
      </c>
      <c r="H14245" s="835">
        <f t="shared" si="526"/>
        <v>31</v>
      </c>
    </row>
    <row r="14246" spans="2:8">
      <c r="B14246" s="834" t="str">
        <f t="shared" si="525"/>
        <v>|||</v>
      </c>
      <c r="H14246" s="835">
        <f t="shared" si="526"/>
        <v>31</v>
      </c>
    </row>
    <row r="14247" spans="2:8">
      <c r="B14247" s="834" t="str">
        <f t="shared" si="525"/>
        <v>|||</v>
      </c>
      <c r="H14247" s="835">
        <f t="shared" si="526"/>
        <v>31</v>
      </c>
    </row>
    <row r="14248" spans="2:8">
      <c r="B14248" s="834" t="str">
        <f t="shared" si="525"/>
        <v>|||</v>
      </c>
      <c r="H14248" s="835">
        <f t="shared" si="526"/>
        <v>31</v>
      </c>
    </row>
    <row r="14249" spans="2:8">
      <c r="B14249" s="834" t="str">
        <f t="shared" si="525"/>
        <v>|||</v>
      </c>
      <c r="H14249" s="835">
        <f t="shared" si="526"/>
        <v>31</v>
      </c>
    </row>
    <row r="14250" spans="2:8">
      <c r="B14250" s="834" t="str">
        <f t="shared" si="525"/>
        <v>|||</v>
      </c>
      <c r="H14250" s="835">
        <f t="shared" si="526"/>
        <v>31</v>
      </c>
    </row>
    <row r="14251" spans="2:8">
      <c r="B14251" s="834" t="str">
        <f t="shared" si="525"/>
        <v>|||</v>
      </c>
      <c r="H14251" s="835">
        <f t="shared" si="526"/>
        <v>31</v>
      </c>
    </row>
    <row r="14252" spans="2:8">
      <c r="B14252" s="834" t="str">
        <f t="shared" si="525"/>
        <v>|||</v>
      </c>
      <c r="H14252" s="835">
        <f t="shared" si="526"/>
        <v>31</v>
      </c>
    </row>
    <row r="14253" spans="2:8">
      <c r="B14253" s="834" t="str">
        <f t="shared" si="525"/>
        <v>|||</v>
      </c>
      <c r="H14253" s="835">
        <f t="shared" si="526"/>
        <v>31</v>
      </c>
    </row>
    <row r="14254" spans="2:8">
      <c r="B14254" s="834" t="str">
        <f t="shared" si="525"/>
        <v>|||</v>
      </c>
      <c r="H14254" s="835">
        <f t="shared" si="526"/>
        <v>31</v>
      </c>
    </row>
    <row r="14255" spans="2:8">
      <c r="B14255" s="834" t="str">
        <f t="shared" si="525"/>
        <v>|||</v>
      </c>
      <c r="H14255" s="835">
        <f t="shared" si="526"/>
        <v>31</v>
      </c>
    </row>
    <row r="14256" spans="2:8">
      <c r="B14256" s="834" t="str">
        <f t="shared" si="525"/>
        <v>|||</v>
      </c>
      <c r="H14256" s="835">
        <f t="shared" si="526"/>
        <v>31</v>
      </c>
    </row>
    <row r="14257" spans="2:8">
      <c r="B14257" s="834" t="str">
        <f t="shared" si="525"/>
        <v>|||</v>
      </c>
      <c r="H14257" s="835">
        <f t="shared" si="526"/>
        <v>31</v>
      </c>
    </row>
    <row r="14258" spans="2:8">
      <c r="B14258" s="834" t="str">
        <f t="shared" si="525"/>
        <v>|||</v>
      </c>
      <c r="H14258" s="835">
        <f t="shared" si="526"/>
        <v>31</v>
      </c>
    </row>
    <row r="14259" spans="2:8">
      <c r="B14259" s="834" t="str">
        <f t="shared" si="525"/>
        <v>|||</v>
      </c>
      <c r="H14259" s="835">
        <f t="shared" si="526"/>
        <v>31</v>
      </c>
    </row>
    <row r="14260" spans="2:8">
      <c r="B14260" s="834" t="str">
        <f t="shared" si="525"/>
        <v>|||</v>
      </c>
      <c r="H14260" s="835">
        <f t="shared" si="526"/>
        <v>31</v>
      </c>
    </row>
    <row r="14261" spans="2:8">
      <c r="B14261" s="834" t="str">
        <f t="shared" si="525"/>
        <v>|||</v>
      </c>
      <c r="H14261" s="835">
        <f t="shared" si="526"/>
        <v>31</v>
      </c>
    </row>
    <row r="14262" spans="2:8">
      <c r="B14262" s="834" t="str">
        <f t="shared" si="525"/>
        <v>|||</v>
      </c>
      <c r="H14262" s="835">
        <f t="shared" si="526"/>
        <v>31</v>
      </c>
    </row>
    <row r="14263" spans="2:8">
      <c r="B14263" s="834" t="str">
        <f t="shared" si="525"/>
        <v>|||</v>
      </c>
      <c r="H14263" s="835">
        <f t="shared" si="526"/>
        <v>31</v>
      </c>
    </row>
    <row r="14264" spans="2:8">
      <c r="B14264" s="834" t="str">
        <f t="shared" si="525"/>
        <v>|||</v>
      </c>
      <c r="H14264" s="835">
        <f t="shared" si="526"/>
        <v>31</v>
      </c>
    </row>
    <row r="14265" spans="2:8">
      <c r="B14265" s="834" t="str">
        <f t="shared" si="525"/>
        <v>|||</v>
      </c>
      <c r="H14265" s="835">
        <f t="shared" si="526"/>
        <v>31</v>
      </c>
    </row>
    <row r="14266" spans="2:8">
      <c r="B14266" s="834" t="str">
        <f t="shared" si="525"/>
        <v>|||</v>
      </c>
      <c r="H14266" s="835">
        <f t="shared" si="526"/>
        <v>31</v>
      </c>
    </row>
    <row r="14267" spans="2:8">
      <c r="B14267" s="834" t="str">
        <f t="shared" si="525"/>
        <v>|||</v>
      </c>
      <c r="H14267" s="835">
        <f t="shared" si="526"/>
        <v>31</v>
      </c>
    </row>
    <row r="14268" spans="2:8">
      <c r="B14268" s="834" t="str">
        <f t="shared" si="525"/>
        <v>|||</v>
      </c>
      <c r="H14268" s="835">
        <f t="shared" si="526"/>
        <v>31</v>
      </c>
    </row>
    <row r="14269" spans="2:8">
      <c r="B14269" s="834" t="str">
        <f t="shared" si="525"/>
        <v>|||</v>
      </c>
      <c r="H14269" s="835">
        <f t="shared" si="526"/>
        <v>31</v>
      </c>
    </row>
    <row r="14270" spans="2:8">
      <c r="B14270" s="834" t="str">
        <f t="shared" si="525"/>
        <v>|||</v>
      </c>
      <c r="H14270" s="835">
        <f t="shared" si="526"/>
        <v>31</v>
      </c>
    </row>
    <row r="14271" spans="2:8">
      <c r="B14271" s="834" t="str">
        <f t="shared" si="525"/>
        <v>|||</v>
      </c>
      <c r="H14271" s="835">
        <f t="shared" si="526"/>
        <v>31</v>
      </c>
    </row>
    <row r="14272" spans="2:8">
      <c r="B14272" s="834" t="str">
        <f t="shared" si="525"/>
        <v>|||</v>
      </c>
      <c r="H14272" s="835">
        <f t="shared" si="526"/>
        <v>31</v>
      </c>
    </row>
    <row r="14273" spans="2:8">
      <c r="B14273" s="834" t="str">
        <f t="shared" si="525"/>
        <v>|||</v>
      </c>
      <c r="H14273" s="835">
        <f t="shared" si="526"/>
        <v>31</v>
      </c>
    </row>
    <row r="14274" spans="2:8">
      <c r="B14274" s="834" t="str">
        <f t="shared" si="525"/>
        <v>|||</v>
      </c>
      <c r="H14274" s="835">
        <f t="shared" si="526"/>
        <v>31</v>
      </c>
    </row>
    <row r="14275" spans="2:8">
      <c r="B14275" s="834" t="str">
        <f t="shared" si="525"/>
        <v>|||</v>
      </c>
      <c r="H14275" s="835">
        <f t="shared" si="526"/>
        <v>31</v>
      </c>
    </row>
    <row r="14276" spans="2:8">
      <c r="B14276" s="834" t="str">
        <f t="shared" si="525"/>
        <v>|||</v>
      </c>
      <c r="H14276" s="835">
        <f t="shared" si="526"/>
        <v>31</v>
      </c>
    </row>
    <row r="14277" spans="2:8">
      <c r="B14277" s="834" t="str">
        <f t="shared" si="525"/>
        <v>|||</v>
      </c>
      <c r="H14277" s="835">
        <f t="shared" si="526"/>
        <v>31</v>
      </c>
    </row>
    <row r="14278" spans="2:8">
      <c r="B14278" s="834" t="str">
        <f t="shared" si="525"/>
        <v>|||</v>
      </c>
      <c r="H14278" s="835">
        <f t="shared" si="526"/>
        <v>31</v>
      </c>
    </row>
    <row r="14279" spans="2:8">
      <c r="B14279" s="834" t="str">
        <f t="shared" si="525"/>
        <v>|||</v>
      </c>
      <c r="H14279" s="835">
        <f t="shared" si="526"/>
        <v>31</v>
      </c>
    </row>
    <row r="14280" spans="2:8">
      <c r="B14280" s="834" t="str">
        <f t="shared" si="525"/>
        <v>|||</v>
      </c>
      <c r="H14280" s="835">
        <f t="shared" si="526"/>
        <v>31</v>
      </c>
    </row>
    <row r="14281" spans="2:8">
      <c r="B14281" s="834" t="str">
        <f t="shared" si="525"/>
        <v>|||</v>
      </c>
      <c r="H14281" s="835">
        <f t="shared" si="526"/>
        <v>31</v>
      </c>
    </row>
    <row r="14282" spans="2:8">
      <c r="B14282" s="834" t="str">
        <f t="shared" si="525"/>
        <v>|||</v>
      </c>
      <c r="H14282" s="835">
        <f t="shared" si="526"/>
        <v>31</v>
      </c>
    </row>
    <row r="14283" spans="2:8">
      <c r="B14283" s="834" t="str">
        <f t="shared" si="525"/>
        <v>|||</v>
      </c>
      <c r="H14283" s="835">
        <f t="shared" si="526"/>
        <v>31</v>
      </c>
    </row>
    <row r="14284" spans="2:8">
      <c r="B14284" s="834" t="str">
        <f t="shared" si="525"/>
        <v>|||</v>
      </c>
      <c r="H14284" s="835">
        <f t="shared" si="526"/>
        <v>31</v>
      </c>
    </row>
    <row r="14285" spans="2:8">
      <c r="B14285" s="834" t="str">
        <f t="shared" si="525"/>
        <v>|||</v>
      </c>
      <c r="H14285" s="835">
        <f t="shared" si="526"/>
        <v>31</v>
      </c>
    </row>
    <row r="14286" spans="2:8">
      <c r="B14286" s="834" t="str">
        <f t="shared" si="525"/>
        <v>|||</v>
      </c>
      <c r="H14286" s="835">
        <f t="shared" si="526"/>
        <v>31</v>
      </c>
    </row>
    <row r="14287" spans="2:8">
      <c r="B14287" s="834" t="str">
        <f t="shared" si="525"/>
        <v>|||</v>
      </c>
      <c r="H14287" s="835">
        <f t="shared" si="526"/>
        <v>31</v>
      </c>
    </row>
    <row r="14288" spans="2:8">
      <c r="B14288" s="834" t="str">
        <f t="shared" si="525"/>
        <v>|||</v>
      </c>
      <c r="H14288" s="835">
        <f t="shared" si="526"/>
        <v>31</v>
      </c>
    </row>
    <row r="14289" spans="2:8">
      <c r="B14289" s="834" t="str">
        <f t="shared" ref="B14289:B14352" si="527">C14289&amp;"|"&amp;D14289&amp;"|"&amp;E14289&amp;"|"&amp;F14289</f>
        <v>|||</v>
      </c>
      <c r="H14289" s="835">
        <f t="shared" ref="H14289:H14352" si="528">EOMONTH(L14289,0)</f>
        <v>31</v>
      </c>
    </row>
    <row r="14290" spans="2:8">
      <c r="B14290" s="834" t="str">
        <f t="shared" si="527"/>
        <v>|||</v>
      </c>
      <c r="H14290" s="835">
        <f t="shared" si="528"/>
        <v>31</v>
      </c>
    </row>
    <row r="14291" spans="2:8">
      <c r="B14291" s="834" t="str">
        <f t="shared" si="527"/>
        <v>|||</v>
      </c>
      <c r="H14291" s="835">
        <f t="shared" si="528"/>
        <v>31</v>
      </c>
    </row>
    <row r="14292" spans="2:8">
      <c r="B14292" s="834" t="str">
        <f t="shared" si="527"/>
        <v>|||</v>
      </c>
      <c r="H14292" s="835">
        <f t="shared" si="528"/>
        <v>31</v>
      </c>
    </row>
    <row r="14293" spans="2:8">
      <c r="B14293" s="834" t="str">
        <f t="shared" si="527"/>
        <v>|||</v>
      </c>
      <c r="H14293" s="835">
        <f t="shared" si="528"/>
        <v>31</v>
      </c>
    </row>
    <row r="14294" spans="2:8">
      <c r="B14294" s="834" t="str">
        <f t="shared" si="527"/>
        <v>|||</v>
      </c>
      <c r="H14294" s="835">
        <f t="shared" si="528"/>
        <v>31</v>
      </c>
    </row>
    <row r="14295" spans="2:8">
      <c r="B14295" s="834" t="str">
        <f t="shared" si="527"/>
        <v>|||</v>
      </c>
      <c r="H14295" s="835">
        <f t="shared" si="528"/>
        <v>31</v>
      </c>
    </row>
    <row r="14296" spans="2:8">
      <c r="B14296" s="834" t="str">
        <f t="shared" si="527"/>
        <v>|||</v>
      </c>
      <c r="H14296" s="835">
        <f t="shared" si="528"/>
        <v>31</v>
      </c>
    </row>
    <row r="14297" spans="2:8">
      <c r="B14297" s="834" t="str">
        <f t="shared" si="527"/>
        <v>|||</v>
      </c>
      <c r="H14297" s="835">
        <f t="shared" si="528"/>
        <v>31</v>
      </c>
    </row>
    <row r="14298" spans="2:8">
      <c r="B14298" s="834" t="str">
        <f t="shared" si="527"/>
        <v>|||</v>
      </c>
      <c r="H14298" s="835">
        <f t="shared" si="528"/>
        <v>31</v>
      </c>
    </row>
    <row r="14299" spans="2:8">
      <c r="B14299" s="834" t="str">
        <f t="shared" si="527"/>
        <v>|||</v>
      </c>
      <c r="H14299" s="835">
        <f t="shared" si="528"/>
        <v>31</v>
      </c>
    </row>
    <row r="14300" spans="2:8">
      <c r="B14300" s="834" t="str">
        <f t="shared" si="527"/>
        <v>|||</v>
      </c>
      <c r="H14300" s="835">
        <f t="shared" si="528"/>
        <v>31</v>
      </c>
    </row>
    <row r="14301" spans="2:8">
      <c r="B14301" s="834" t="str">
        <f t="shared" si="527"/>
        <v>|||</v>
      </c>
      <c r="H14301" s="835">
        <f t="shared" si="528"/>
        <v>31</v>
      </c>
    </row>
    <row r="14302" spans="2:8">
      <c r="B14302" s="834" t="str">
        <f t="shared" si="527"/>
        <v>|||</v>
      </c>
      <c r="H14302" s="835">
        <f t="shared" si="528"/>
        <v>31</v>
      </c>
    </row>
    <row r="14303" spans="2:8">
      <c r="B14303" s="834" t="str">
        <f t="shared" si="527"/>
        <v>|||</v>
      </c>
      <c r="H14303" s="835">
        <f t="shared" si="528"/>
        <v>31</v>
      </c>
    </row>
    <row r="14304" spans="2:8">
      <c r="B14304" s="834" t="str">
        <f t="shared" si="527"/>
        <v>|||</v>
      </c>
      <c r="H14304" s="835">
        <f t="shared" si="528"/>
        <v>31</v>
      </c>
    </row>
    <row r="14305" spans="2:8">
      <c r="B14305" s="834" t="str">
        <f t="shared" si="527"/>
        <v>|||</v>
      </c>
      <c r="H14305" s="835">
        <f t="shared" si="528"/>
        <v>31</v>
      </c>
    </row>
    <row r="14306" spans="2:8">
      <c r="B14306" s="834" t="str">
        <f t="shared" si="527"/>
        <v>|||</v>
      </c>
      <c r="H14306" s="835">
        <f t="shared" si="528"/>
        <v>31</v>
      </c>
    </row>
    <row r="14307" spans="2:8">
      <c r="B14307" s="834" t="str">
        <f t="shared" si="527"/>
        <v>|||</v>
      </c>
      <c r="H14307" s="835">
        <f t="shared" si="528"/>
        <v>31</v>
      </c>
    </row>
    <row r="14308" spans="2:8">
      <c r="B14308" s="834" t="str">
        <f t="shared" si="527"/>
        <v>|||</v>
      </c>
      <c r="H14308" s="835">
        <f t="shared" si="528"/>
        <v>31</v>
      </c>
    </row>
    <row r="14309" spans="2:8">
      <c r="B14309" s="834" t="str">
        <f t="shared" si="527"/>
        <v>|||</v>
      </c>
      <c r="H14309" s="835">
        <f t="shared" si="528"/>
        <v>31</v>
      </c>
    </row>
    <row r="14310" spans="2:8">
      <c r="B14310" s="834" t="str">
        <f t="shared" si="527"/>
        <v>|||</v>
      </c>
      <c r="H14310" s="835">
        <f t="shared" si="528"/>
        <v>31</v>
      </c>
    </row>
    <row r="14311" spans="2:8">
      <c r="B14311" s="834" t="str">
        <f t="shared" si="527"/>
        <v>|||</v>
      </c>
      <c r="H14311" s="835">
        <f t="shared" si="528"/>
        <v>31</v>
      </c>
    </row>
    <row r="14312" spans="2:8">
      <c r="B14312" s="834" t="str">
        <f t="shared" si="527"/>
        <v>|||</v>
      </c>
      <c r="H14312" s="835">
        <f t="shared" si="528"/>
        <v>31</v>
      </c>
    </row>
    <row r="14313" spans="2:8">
      <c r="B14313" s="834" t="str">
        <f t="shared" si="527"/>
        <v>|||</v>
      </c>
      <c r="H14313" s="835">
        <f t="shared" si="528"/>
        <v>31</v>
      </c>
    </row>
    <row r="14314" spans="2:8">
      <c r="B14314" s="834" t="str">
        <f t="shared" si="527"/>
        <v>|||</v>
      </c>
      <c r="H14314" s="835">
        <f t="shared" si="528"/>
        <v>31</v>
      </c>
    </row>
    <row r="14315" spans="2:8">
      <c r="B14315" s="834" t="str">
        <f t="shared" si="527"/>
        <v>|||</v>
      </c>
      <c r="H14315" s="835">
        <f t="shared" si="528"/>
        <v>31</v>
      </c>
    </row>
    <row r="14316" spans="2:8">
      <c r="B14316" s="834" t="str">
        <f t="shared" si="527"/>
        <v>|||</v>
      </c>
      <c r="H14316" s="835">
        <f t="shared" si="528"/>
        <v>31</v>
      </c>
    </row>
    <row r="14317" spans="2:8">
      <c r="B14317" s="834" t="str">
        <f t="shared" si="527"/>
        <v>|||</v>
      </c>
      <c r="H14317" s="835">
        <f t="shared" si="528"/>
        <v>31</v>
      </c>
    </row>
    <row r="14318" spans="2:8">
      <c r="B14318" s="834" t="str">
        <f t="shared" si="527"/>
        <v>|||</v>
      </c>
      <c r="H14318" s="835">
        <f t="shared" si="528"/>
        <v>31</v>
      </c>
    </row>
    <row r="14319" spans="2:8">
      <c r="B14319" s="834" t="str">
        <f t="shared" si="527"/>
        <v>|||</v>
      </c>
      <c r="H14319" s="835">
        <f t="shared" si="528"/>
        <v>31</v>
      </c>
    </row>
    <row r="14320" spans="2:8">
      <c r="B14320" s="834" t="str">
        <f t="shared" si="527"/>
        <v>|||</v>
      </c>
      <c r="H14320" s="835">
        <f t="shared" si="528"/>
        <v>31</v>
      </c>
    </row>
    <row r="14321" spans="2:8">
      <c r="B14321" s="834" t="str">
        <f t="shared" si="527"/>
        <v>|||</v>
      </c>
      <c r="H14321" s="835">
        <f t="shared" si="528"/>
        <v>31</v>
      </c>
    </row>
    <row r="14322" spans="2:8">
      <c r="B14322" s="834" t="str">
        <f t="shared" si="527"/>
        <v>|||</v>
      </c>
      <c r="H14322" s="835">
        <f t="shared" si="528"/>
        <v>31</v>
      </c>
    </row>
    <row r="14323" spans="2:8">
      <c r="B14323" s="834" t="str">
        <f t="shared" si="527"/>
        <v>|||</v>
      </c>
      <c r="H14323" s="835">
        <f t="shared" si="528"/>
        <v>31</v>
      </c>
    </row>
    <row r="14324" spans="2:8">
      <c r="B14324" s="834" t="str">
        <f t="shared" si="527"/>
        <v>|||</v>
      </c>
      <c r="H14324" s="835">
        <f t="shared" si="528"/>
        <v>31</v>
      </c>
    </row>
    <row r="14325" spans="2:8">
      <c r="B14325" s="834" t="str">
        <f t="shared" si="527"/>
        <v>|||</v>
      </c>
      <c r="H14325" s="835">
        <f t="shared" si="528"/>
        <v>31</v>
      </c>
    </row>
    <row r="14326" spans="2:8">
      <c r="B14326" s="834" t="str">
        <f t="shared" si="527"/>
        <v>|||</v>
      </c>
      <c r="H14326" s="835">
        <f t="shared" si="528"/>
        <v>31</v>
      </c>
    </row>
    <row r="14327" spans="2:8">
      <c r="B14327" s="834" t="str">
        <f t="shared" si="527"/>
        <v>|||</v>
      </c>
      <c r="H14327" s="835">
        <f t="shared" si="528"/>
        <v>31</v>
      </c>
    </row>
    <row r="14328" spans="2:8">
      <c r="B14328" s="834" t="str">
        <f t="shared" si="527"/>
        <v>|||</v>
      </c>
      <c r="H14328" s="835">
        <f t="shared" si="528"/>
        <v>31</v>
      </c>
    </row>
    <row r="14329" spans="2:8">
      <c r="B14329" s="834" t="str">
        <f t="shared" si="527"/>
        <v>|||</v>
      </c>
      <c r="H14329" s="835">
        <f t="shared" si="528"/>
        <v>31</v>
      </c>
    </row>
    <row r="14330" spans="2:8">
      <c r="B14330" s="834" t="str">
        <f t="shared" si="527"/>
        <v>|||</v>
      </c>
      <c r="H14330" s="835">
        <f t="shared" si="528"/>
        <v>31</v>
      </c>
    </row>
    <row r="14331" spans="2:8">
      <c r="B14331" s="834" t="str">
        <f t="shared" si="527"/>
        <v>|||</v>
      </c>
      <c r="H14331" s="835">
        <f t="shared" si="528"/>
        <v>31</v>
      </c>
    </row>
    <row r="14332" spans="2:8">
      <c r="B14332" s="834" t="str">
        <f t="shared" si="527"/>
        <v>|||</v>
      </c>
      <c r="H14332" s="835">
        <f t="shared" si="528"/>
        <v>31</v>
      </c>
    </row>
    <row r="14333" spans="2:8">
      <c r="B14333" s="834" t="str">
        <f t="shared" si="527"/>
        <v>|||</v>
      </c>
      <c r="H14333" s="835">
        <f t="shared" si="528"/>
        <v>31</v>
      </c>
    </row>
    <row r="14334" spans="2:8">
      <c r="B14334" s="834" t="str">
        <f t="shared" si="527"/>
        <v>|||</v>
      </c>
      <c r="H14334" s="835">
        <f t="shared" si="528"/>
        <v>31</v>
      </c>
    </row>
    <row r="14335" spans="2:8">
      <c r="B14335" s="834" t="str">
        <f t="shared" si="527"/>
        <v>|||</v>
      </c>
      <c r="H14335" s="835">
        <f t="shared" si="528"/>
        <v>31</v>
      </c>
    </row>
    <row r="14336" spans="2:8">
      <c r="B14336" s="834" t="str">
        <f t="shared" si="527"/>
        <v>|||</v>
      </c>
      <c r="H14336" s="835">
        <f t="shared" si="528"/>
        <v>31</v>
      </c>
    </row>
    <row r="14337" spans="2:8">
      <c r="B14337" s="834" t="str">
        <f t="shared" si="527"/>
        <v>|||</v>
      </c>
      <c r="H14337" s="835">
        <f t="shared" si="528"/>
        <v>31</v>
      </c>
    </row>
    <row r="14338" spans="2:8">
      <c r="B14338" s="834" t="str">
        <f t="shared" si="527"/>
        <v>|||</v>
      </c>
      <c r="H14338" s="835">
        <f t="shared" si="528"/>
        <v>31</v>
      </c>
    </row>
    <row r="14339" spans="2:8">
      <c r="B14339" s="834" t="str">
        <f t="shared" si="527"/>
        <v>|||</v>
      </c>
      <c r="H14339" s="835">
        <f t="shared" si="528"/>
        <v>31</v>
      </c>
    </row>
    <row r="14340" spans="2:8">
      <c r="B14340" s="834" t="str">
        <f t="shared" si="527"/>
        <v>|||</v>
      </c>
      <c r="H14340" s="835">
        <f t="shared" si="528"/>
        <v>31</v>
      </c>
    </row>
    <row r="14341" spans="2:8">
      <c r="B14341" s="834" t="str">
        <f t="shared" si="527"/>
        <v>|||</v>
      </c>
      <c r="H14341" s="835">
        <f t="shared" si="528"/>
        <v>31</v>
      </c>
    </row>
    <row r="14342" spans="2:8">
      <c r="B14342" s="834" t="str">
        <f t="shared" si="527"/>
        <v>|||</v>
      </c>
      <c r="H14342" s="835">
        <f t="shared" si="528"/>
        <v>31</v>
      </c>
    </row>
    <row r="14343" spans="2:8">
      <c r="B14343" s="834" t="str">
        <f t="shared" si="527"/>
        <v>|||</v>
      </c>
      <c r="H14343" s="835">
        <f t="shared" si="528"/>
        <v>31</v>
      </c>
    </row>
    <row r="14344" spans="2:8">
      <c r="B14344" s="834" t="str">
        <f t="shared" si="527"/>
        <v>|||</v>
      </c>
      <c r="H14344" s="835">
        <f t="shared" si="528"/>
        <v>31</v>
      </c>
    </row>
    <row r="14345" spans="2:8">
      <c r="B14345" s="834" t="str">
        <f t="shared" si="527"/>
        <v>|||</v>
      </c>
      <c r="H14345" s="835">
        <f t="shared" si="528"/>
        <v>31</v>
      </c>
    </row>
    <row r="14346" spans="2:8">
      <c r="B14346" s="834" t="str">
        <f t="shared" si="527"/>
        <v>|||</v>
      </c>
      <c r="H14346" s="835">
        <f t="shared" si="528"/>
        <v>31</v>
      </c>
    </row>
    <row r="14347" spans="2:8">
      <c r="B14347" s="834" t="str">
        <f t="shared" si="527"/>
        <v>|||</v>
      </c>
      <c r="H14347" s="835">
        <f t="shared" si="528"/>
        <v>31</v>
      </c>
    </row>
    <row r="14348" spans="2:8">
      <c r="B14348" s="834" t="str">
        <f t="shared" si="527"/>
        <v>|||</v>
      </c>
      <c r="H14348" s="835">
        <f t="shared" si="528"/>
        <v>31</v>
      </c>
    </row>
    <row r="14349" spans="2:8">
      <c r="B14349" s="834" t="str">
        <f t="shared" si="527"/>
        <v>|||</v>
      </c>
      <c r="H14349" s="835">
        <f t="shared" si="528"/>
        <v>31</v>
      </c>
    </row>
    <row r="14350" spans="2:8">
      <c r="B14350" s="834" t="str">
        <f t="shared" si="527"/>
        <v>|||</v>
      </c>
      <c r="H14350" s="835">
        <f t="shared" si="528"/>
        <v>31</v>
      </c>
    </row>
    <row r="14351" spans="2:8">
      <c r="B14351" s="834" t="str">
        <f t="shared" si="527"/>
        <v>|||</v>
      </c>
      <c r="H14351" s="835">
        <f t="shared" si="528"/>
        <v>31</v>
      </c>
    </row>
    <row r="14352" spans="2:8">
      <c r="B14352" s="834" t="str">
        <f t="shared" si="527"/>
        <v>|||</v>
      </c>
      <c r="H14352" s="835">
        <f t="shared" si="528"/>
        <v>31</v>
      </c>
    </row>
    <row r="14353" spans="2:8">
      <c r="B14353" s="834" t="str">
        <f t="shared" ref="B14353:B14416" si="529">C14353&amp;"|"&amp;D14353&amp;"|"&amp;E14353&amp;"|"&amp;F14353</f>
        <v>|||</v>
      </c>
      <c r="H14353" s="835">
        <f t="shared" ref="H14353:H14416" si="530">EOMONTH(L14353,0)</f>
        <v>31</v>
      </c>
    </row>
    <row r="14354" spans="2:8">
      <c r="B14354" s="834" t="str">
        <f t="shared" si="529"/>
        <v>|||</v>
      </c>
      <c r="H14354" s="835">
        <f t="shared" si="530"/>
        <v>31</v>
      </c>
    </row>
    <row r="14355" spans="2:8">
      <c r="B14355" s="834" t="str">
        <f t="shared" si="529"/>
        <v>|||</v>
      </c>
      <c r="H14355" s="835">
        <f t="shared" si="530"/>
        <v>31</v>
      </c>
    </row>
    <row r="14356" spans="2:8">
      <c r="B14356" s="834" t="str">
        <f t="shared" si="529"/>
        <v>|||</v>
      </c>
      <c r="H14356" s="835">
        <f t="shared" si="530"/>
        <v>31</v>
      </c>
    </row>
    <row r="14357" spans="2:8">
      <c r="B14357" s="834" t="str">
        <f t="shared" si="529"/>
        <v>|||</v>
      </c>
      <c r="H14357" s="835">
        <f t="shared" si="530"/>
        <v>31</v>
      </c>
    </row>
    <row r="14358" spans="2:8">
      <c r="B14358" s="834" t="str">
        <f t="shared" si="529"/>
        <v>|||</v>
      </c>
      <c r="H14358" s="835">
        <f t="shared" si="530"/>
        <v>31</v>
      </c>
    </row>
    <row r="14359" spans="2:8">
      <c r="B14359" s="834" t="str">
        <f t="shared" si="529"/>
        <v>|||</v>
      </c>
      <c r="H14359" s="835">
        <f t="shared" si="530"/>
        <v>31</v>
      </c>
    </row>
    <row r="14360" spans="2:8">
      <c r="B14360" s="834" t="str">
        <f t="shared" si="529"/>
        <v>|||</v>
      </c>
      <c r="H14360" s="835">
        <f t="shared" si="530"/>
        <v>31</v>
      </c>
    </row>
    <row r="14361" spans="2:8">
      <c r="B14361" s="834" t="str">
        <f t="shared" si="529"/>
        <v>|||</v>
      </c>
      <c r="H14361" s="835">
        <f t="shared" si="530"/>
        <v>31</v>
      </c>
    </row>
    <row r="14362" spans="2:8">
      <c r="B14362" s="834" t="str">
        <f t="shared" si="529"/>
        <v>|||</v>
      </c>
      <c r="H14362" s="835">
        <f t="shared" si="530"/>
        <v>31</v>
      </c>
    </row>
    <row r="14363" spans="2:8">
      <c r="B14363" s="834" t="str">
        <f t="shared" si="529"/>
        <v>|||</v>
      </c>
      <c r="H14363" s="835">
        <f t="shared" si="530"/>
        <v>31</v>
      </c>
    </row>
    <row r="14364" spans="2:8">
      <c r="B14364" s="834" t="str">
        <f t="shared" si="529"/>
        <v>|||</v>
      </c>
      <c r="H14364" s="835">
        <f t="shared" si="530"/>
        <v>31</v>
      </c>
    </row>
    <row r="14365" spans="2:8">
      <c r="B14365" s="834" t="str">
        <f t="shared" si="529"/>
        <v>|||</v>
      </c>
      <c r="H14365" s="835">
        <f t="shared" si="530"/>
        <v>31</v>
      </c>
    </row>
    <row r="14366" spans="2:8">
      <c r="B14366" s="834" t="str">
        <f t="shared" si="529"/>
        <v>|||</v>
      </c>
      <c r="H14366" s="835">
        <f t="shared" si="530"/>
        <v>31</v>
      </c>
    </row>
    <row r="14367" spans="2:8">
      <c r="B14367" s="834" t="str">
        <f t="shared" si="529"/>
        <v>|||</v>
      </c>
      <c r="H14367" s="835">
        <f t="shared" si="530"/>
        <v>31</v>
      </c>
    </row>
    <row r="14368" spans="2:8">
      <c r="B14368" s="834" t="str">
        <f t="shared" si="529"/>
        <v>|||</v>
      </c>
      <c r="H14368" s="835">
        <f t="shared" si="530"/>
        <v>31</v>
      </c>
    </row>
    <row r="14369" spans="2:8">
      <c r="B14369" s="834" t="str">
        <f t="shared" si="529"/>
        <v>|||</v>
      </c>
      <c r="H14369" s="835">
        <f t="shared" si="530"/>
        <v>31</v>
      </c>
    </row>
    <row r="14370" spans="2:8">
      <c r="B14370" s="834" t="str">
        <f t="shared" si="529"/>
        <v>|||</v>
      </c>
      <c r="H14370" s="835">
        <f t="shared" si="530"/>
        <v>31</v>
      </c>
    </row>
    <row r="14371" spans="2:8">
      <c r="B14371" s="834" t="str">
        <f t="shared" si="529"/>
        <v>|||</v>
      </c>
      <c r="H14371" s="835">
        <f t="shared" si="530"/>
        <v>31</v>
      </c>
    </row>
    <row r="14372" spans="2:8">
      <c r="B14372" s="834" t="str">
        <f t="shared" si="529"/>
        <v>|||</v>
      </c>
      <c r="H14372" s="835">
        <f t="shared" si="530"/>
        <v>31</v>
      </c>
    </row>
    <row r="14373" spans="2:8">
      <c r="B14373" s="834" t="str">
        <f t="shared" si="529"/>
        <v>|||</v>
      </c>
      <c r="H14373" s="835">
        <f t="shared" si="530"/>
        <v>31</v>
      </c>
    </row>
    <row r="14374" spans="2:8">
      <c r="B14374" s="834" t="str">
        <f t="shared" si="529"/>
        <v>|||</v>
      </c>
      <c r="H14374" s="835">
        <f t="shared" si="530"/>
        <v>31</v>
      </c>
    </row>
    <row r="14375" spans="2:8">
      <c r="B14375" s="834" t="str">
        <f t="shared" si="529"/>
        <v>|||</v>
      </c>
      <c r="H14375" s="835">
        <f t="shared" si="530"/>
        <v>31</v>
      </c>
    </row>
    <row r="14376" spans="2:8">
      <c r="B14376" s="834" t="str">
        <f t="shared" si="529"/>
        <v>|||</v>
      </c>
      <c r="H14376" s="835">
        <f t="shared" si="530"/>
        <v>31</v>
      </c>
    </row>
    <row r="14377" spans="2:8">
      <c r="B14377" s="834" t="str">
        <f t="shared" si="529"/>
        <v>|||</v>
      </c>
      <c r="H14377" s="835">
        <f t="shared" si="530"/>
        <v>31</v>
      </c>
    </row>
    <row r="14378" spans="2:8">
      <c r="B14378" s="834" t="str">
        <f t="shared" si="529"/>
        <v>|||</v>
      </c>
      <c r="H14378" s="835">
        <f t="shared" si="530"/>
        <v>31</v>
      </c>
    </row>
    <row r="14379" spans="2:8">
      <c r="B14379" s="834" t="str">
        <f t="shared" si="529"/>
        <v>|||</v>
      </c>
      <c r="H14379" s="835">
        <f t="shared" si="530"/>
        <v>31</v>
      </c>
    </row>
    <row r="14380" spans="2:8">
      <c r="B14380" s="834" t="str">
        <f t="shared" si="529"/>
        <v>|||</v>
      </c>
      <c r="H14380" s="835">
        <f t="shared" si="530"/>
        <v>31</v>
      </c>
    </row>
    <row r="14381" spans="2:8">
      <c r="B14381" s="834" t="str">
        <f t="shared" si="529"/>
        <v>|||</v>
      </c>
      <c r="H14381" s="835">
        <f t="shared" si="530"/>
        <v>31</v>
      </c>
    </row>
    <row r="14382" spans="2:8">
      <c r="B14382" s="834" t="str">
        <f t="shared" si="529"/>
        <v>|||</v>
      </c>
      <c r="H14382" s="835">
        <f t="shared" si="530"/>
        <v>31</v>
      </c>
    </row>
    <row r="14383" spans="2:8">
      <c r="B14383" s="834" t="str">
        <f t="shared" si="529"/>
        <v>|||</v>
      </c>
      <c r="H14383" s="835">
        <f t="shared" si="530"/>
        <v>31</v>
      </c>
    </row>
    <row r="14384" spans="2:8">
      <c r="B14384" s="834" t="str">
        <f t="shared" si="529"/>
        <v>|||</v>
      </c>
      <c r="H14384" s="835">
        <f t="shared" si="530"/>
        <v>31</v>
      </c>
    </row>
    <row r="14385" spans="2:8">
      <c r="B14385" s="834" t="str">
        <f t="shared" si="529"/>
        <v>|||</v>
      </c>
      <c r="H14385" s="835">
        <f t="shared" si="530"/>
        <v>31</v>
      </c>
    </row>
    <row r="14386" spans="2:8">
      <c r="B14386" s="834" t="str">
        <f t="shared" si="529"/>
        <v>|||</v>
      </c>
      <c r="H14386" s="835">
        <f t="shared" si="530"/>
        <v>31</v>
      </c>
    </row>
    <row r="14387" spans="2:8">
      <c r="B14387" s="834" t="str">
        <f t="shared" si="529"/>
        <v>|||</v>
      </c>
      <c r="H14387" s="835">
        <f t="shared" si="530"/>
        <v>31</v>
      </c>
    </row>
    <row r="14388" spans="2:8">
      <c r="B14388" s="834" t="str">
        <f t="shared" si="529"/>
        <v>|||</v>
      </c>
      <c r="H14388" s="835">
        <f t="shared" si="530"/>
        <v>31</v>
      </c>
    </row>
    <row r="14389" spans="2:8">
      <c r="B14389" s="834" t="str">
        <f t="shared" si="529"/>
        <v>|||</v>
      </c>
      <c r="H14389" s="835">
        <f t="shared" si="530"/>
        <v>31</v>
      </c>
    </row>
    <row r="14390" spans="2:8">
      <c r="B14390" s="834" t="str">
        <f t="shared" si="529"/>
        <v>|||</v>
      </c>
      <c r="H14390" s="835">
        <f t="shared" si="530"/>
        <v>31</v>
      </c>
    </row>
    <row r="14391" spans="2:8">
      <c r="B14391" s="834" t="str">
        <f t="shared" si="529"/>
        <v>|||</v>
      </c>
      <c r="H14391" s="835">
        <f t="shared" si="530"/>
        <v>31</v>
      </c>
    </row>
    <row r="14392" spans="2:8">
      <c r="B14392" s="834" t="str">
        <f t="shared" si="529"/>
        <v>|||</v>
      </c>
      <c r="H14392" s="835">
        <f t="shared" si="530"/>
        <v>31</v>
      </c>
    </row>
    <row r="14393" spans="2:8">
      <c r="B14393" s="834" t="str">
        <f t="shared" si="529"/>
        <v>|||</v>
      </c>
      <c r="H14393" s="835">
        <f t="shared" si="530"/>
        <v>31</v>
      </c>
    </row>
    <row r="14394" spans="2:8">
      <c r="B14394" s="834" t="str">
        <f t="shared" si="529"/>
        <v>|||</v>
      </c>
      <c r="H14394" s="835">
        <f t="shared" si="530"/>
        <v>31</v>
      </c>
    </row>
    <row r="14395" spans="2:8">
      <c r="B14395" s="834" t="str">
        <f t="shared" si="529"/>
        <v>|||</v>
      </c>
      <c r="H14395" s="835">
        <f t="shared" si="530"/>
        <v>31</v>
      </c>
    </row>
    <row r="14396" spans="2:8">
      <c r="B14396" s="834" t="str">
        <f t="shared" si="529"/>
        <v>|||</v>
      </c>
      <c r="H14396" s="835">
        <f t="shared" si="530"/>
        <v>31</v>
      </c>
    </row>
    <row r="14397" spans="2:8">
      <c r="B14397" s="834" t="str">
        <f t="shared" si="529"/>
        <v>|||</v>
      </c>
      <c r="H14397" s="835">
        <f t="shared" si="530"/>
        <v>31</v>
      </c>
    </row>
    <row r="14398" spans="2:8">
      <c r="B14398" s="834" t="str">
        <f t="shared" si="529"/>
        <v>|||</v>
      </c>
      <c r="H14398" s="835">
        <f t="shared" si="530"/>
        <v>31</v>
      </c>
    </row>
    <row r="14399" spans="2:8">
      <c r="B14399" s="834" t="str">
        <f t="shared" si="529"/>
        <v>|||</v>
      </c>
      <c r="H14399" s="835">
        <f t="shared" si="530"/>
        <v>31</v>
      </c>
    </row>
    <row r="14400" spans="2:8">
      <c r="B14400" s="834" t="str">
        <f t="shared" si="529"/>
        <v>|||</v>
      </c>
      <c r="H14400" s="835">
        <f t="shared" si="530"/>
        <v>31</v>
      </c>
    </row>
    <row r="14401" spans="2:8">
      <c r="B14401" s="834" t="str">
        <f t="shared" si="529"/>
        <v>|||</v>
      </c>
      <c r="H14401" s="835">
        <f t="shared" si="530"/>
        <v>31</v>
      </c>
    </row>
    <row r="14402" spans="2:8">
      <c r="B14402" s="834" t="str">
        <f t="shared" si="529"/>
        <v>|||</v>
      </c>
      <c r="H14402" s="835">
        <f t="shared" si="530"/>
        <v>31</v>
      </c>
    </row>
    <row r="14403" spans="2:8">
      <c r="B14403" s="834" t="str">
        <f t="shared" si="529"/>
        <v>|||</v>
      </c>
      <c r="H14403" s="835">
        <f t="shared" si="530"/>
        <v>31</v>
      </c>
    </row>
    <row r="14404" spans="2:8">
      <c r="B14404" s="834" t="str">
        <f t="shared" si="529"/>
        <v>|||</v>
      </c>
      <c r="H14404" s="835">
        <f t="shared" si="530"/>
        <v>31</v>
      </c>
    </row>
    <row r="14405" spans="2:8">
      <c r="B14405" s="834" t="str">
        <f t="shared" si="529"/>
        <v>|||</v>
      </c>
      <c r="H14405" s="835">
        <f t="shared" si="530"/>
        <v>31</v>
      </c>
    </row>
    <row r="14406" spans="2:8">
      <c r="B14406" s="834" t="str">
        <f t="shared" si="529"/>
        <v>|||</v>
      </c>
      <c r="H14406" s="835">
        <f t="shared" si="530"/>
        <v>31</v>
      </c>
    </row>
    <row r="14407" spans="2:8">
      <c r="B14407" s="834" t="str">
        <f t="shared" si="529"/>
        <v>|||</v>
      </c>
      <c r="H14407" s="835">
        <f t="shared" si="530"/>
        <v>31</v>
      </c>
    </row>
    <row r="14408" spans="2:8">
      <c r="B14408" s="834" t="str">
        <f t="shared" si="529"/>
        <v>|||</v>
      </c>
      <c r="H14408" s="835">
        <f t="shared" si="530"/>
        <v>31</v>
      </c>
    </row>
    <row r="14409" spans="2:8">
      <c r="B14409" s="834" t="str">
        <f t="shared" si="529"/>
        <v>|||</v>
      </c>
      <c r="H14409" s="835">
        <f t="shared" si="530"/>
        <v>31</v>
      </c>
    </row>
    <row r="14410" spans="2:8">
      <c r="B14410" s="834" t="str">
        <f t="shared" si="529"/>
        <v>|||</v>
      </c>
      <c r="H14410" s="835">
        <f t="shared" si="530"/>
        <v>31</v>
      </c>
    </row>
    <row r="14411" spans="2:8">
      <c r="B14411" s="834" t="str">
        <f t="shared" si="529"/>
        <v>|||</v>
      </c>
      <c r="H14411" s="835">
        <f t="shared" si="530"/>
        <v>31</v>
      </c>
    </row>
    <row r="14412" spans="2:8">
      <c r="B14412" s="834" t="str">
        <f t="shared" si="529"/>
        <v>|||</v>
      </c>
      <c r="H14412" s="835">
        <f t="shared" si="530"/>
        <v>31</v>
      </c>
    </row>
    <row r="14413" spans="2:8">
      <c r="B14413" s="834" t="str">
        <f t="shared" si="529"/>
        <v>|||</v>
      </c>
      <c r="H14413" s="835">
        <f t="shared" si="530"/>
        <v>31</v>
      </c>
    </row>
    <row r="14414" spans="2:8">
      <c r="B14414" s="834" t="str">
        <f t="shared" si="529"/>
        <v>|||</v>
      </c>
      <c r="H14414" s="835">
        <f t="shared" si="530"/>
        <v>31</v>
      </c>
    </row>
    <row r="14415" spans="2:8">
      <c r="B14415" s="834" t="str">
        <f t="shared" si="529"/>
        <v>|||</v>
      </c>
      <c r="H14415" s="835">
        <f t="shared" si="530"/>
        <v>31</v>
      </c>
    </row>
    <row r="14416" spans="2:8">
      <c r="B14416" s="834" t="str">
        <f t="shared" si="529"/>
        <v>|||</v>
      </c>
      <c r="H14416" s="835">
        <f t="shared" si="530"/>
        <v>31</v>
      </c>
    </row>
    <row r="14417" spans="2:8">
      <c r="B14417" s="834" t="str">
        <f t="shared" ref="B14417:B14480" si="531">C14417&amp;"|"&amp;D14417&amp;"|"&amp;E14417&amp;"|"&amp;F14417</f>
        <v>|||</v>
      </c>
      <c r="H14417" s="835">
        <f t="shared" ref="H14417:H14480" si="532">EOMONTH(L14417,0)</f>
        <v>31</v>
      </c>
    </row>
    <row r="14418" spans="2:8">
      <c r="B14418" s="834" t="str">
        <f t="shared" si="531"/>
        <v>|||</v>
      </c>
      <c r="H14418" s="835">
        <f t="shared" si="532"/>
        <v>31</v>
      </c>
    </row>
    <row r="14419" spans="2:8">
      <c r="B14419" s="834" t="str">
        <f t="shared" si="531"/>
        <v>|||</v>
      </c>
      <c r="H14419" s="835">
        <f t="shared" si="532"/>
        <v>31</v>
      </c>
    </row>
    <row r="14420" spans="2:8">
      <c r="B14420" s="834" t="str">
        <f t="shared" si="531"/>
        <v>|||</v>
      </c>
      <c r="H14420" s="835">
        <f t="shared" si="532"/>
        <v>31</v>
      </c>
    </row>
    <row r="14421" spans="2:8">
      <c r="B14421" s="834" t="str">
        <f t="shared" si="531"/>
        <v>|||</v>
      </c>
      <c r="H14421" s="835">
        <f t="shared" si="532"/>
        <v>31</v>
      </c>
    </row>
    <row r="14422" spans="2:8">
      <c r="B14422" s="834" t="str">
        <f t="shared" si="531"/>
        <v>|||</v>
      </c>
      <c r="H14422" s="835">
        <f t="shared" si="532"/>
        <v>31</v>
      </c>
    </row>
    <row r="14423" spans="2:8">
      <c r="B14423" s="834" t="str">
        <f t="shared" si="531"/>
        <v>|||</v>
      </c>
      <c r="H14423" s="835">
        <f t="shared" si="532"/>
        <v>31</v>
      </c>
    </row>
    <row r="14424" spans="2:8">
      <c r="B14424" s="834" t="str">
        <f t="shared" si="531"/>
        <v>|||</v>
      </c>
      <c r="H14424" s="835">
        <f t="shared" si="532"/>
        <v>31</v>
      </c>
    </row>
    <row r="14425" spans="2:8">
      <c r="B14425" s="834" t="str">
        <f t="shared" si="531"/>
        <v>|||</v>
      </c>
      <c r="H14425" s="835">
        <f t="shared" si="532"/>
        <v>31</v>
      </c>
    </row>
    <row r="14426" spans="2:8">
      <c r="B14426" s="834" t="str">
        <f t="shared" si="531"/>
        <v>|||</v>
      </c>
      <c r="H14426" s="835">
        <f t="shared" si="532"/>
        <v>31</v>
      </c>
    </row>
    <row r="14427" spans="2:8">
      <c r="B14427" s="834" t="str">
        <f t="shared" si="531"/>
        <v>|||</v>
      </c>
      <c r="H14427" s="835">
        <f t="shared" si="532"/>
        <v>31</v>
      </c>
    </row>
    <row r="14428" spans="2:8">
      <c r="B14428" s="834" t="str">
        <f t="shared" si="531"/>
        <v>|||</v>
      </c>
      <c r="H14428" s="835">
        <f t="shared" si="532"/>
        <v>31</v>
      </c>
    </row>
    <row r="14429" spans="2:8">
      <c r="B14429" s="834" t="str">
        <f t="shared" si="531"/>
        <v>|||</v>
      </c>
      <c r="H14429" s="835">
        <f t="shared" si="532"/>
        <v>31</v>
      </c>
    </row>
    <row r="14430" spans="2:8">
      <c r="B14430" s="834" t="str">
        <f t="shared" si="531"/>
        <v>|||</v>
      </c>
      <c r="H14430" s="835">
        <f t="shared" si="532"/>
        <v>31</v>
      </c>
    </row>
    <row r="14431" spans="2:8">
      <c r="B14431" s="834" t="str">
        <f t="shared" si="531"/>
        <v>|||</v>
      </c>
      <c r="H14431" s="835">
        <f t="shared" si="532"/>
        <v>31</v>
      </c>
    </row>
    <row r="14432" spans="2:8">
      <c r="B14432" s="834" t="str">
        <f t="shared" si="531"/>
        <v>|||</v>
      </c>
      <c r="H14432" s="835">
        <f t="shared" si="532"/>
        <v>31</v>
      </c>
    </row>
    <row r="14433" spans="2:8">
      <c r="B14433" s="834" t="str">
        <f t="shared" si="531"/>
        <v>|||</v>
      </c>
      <c r="H14433" s="835">
        <f t="shared" si="532"/>
        <v>31</v>
      </c>
    </row>
    <row r="14434" spans="2:8">
      <c r="B14434" s="834" t="str">
        <f t="shared" si="531"/>
        <v>|||</v>
      </c>
      <c r="H14434" s="835">
        <f t="shared" si="532"/>
        <v>31</v>
      </c>
    </row>
    <row r="14435" spans="2:8">
      <c r="B14435" s="834" t="str">
        <f t="shared" si="531"/>
        <v>|||</v>
      </c>
      <c r="H14435" s="835">
        <f t="shared" si="532"/>
        <v>31</v>
      </c>
    </row>
    <row r="14436" spans="2:8">
      <c r="B14436" s="834" t="str">
        <f t="shared" si="531"/>
        <v>|||</v>
      </c>
      <c r="H14436" s="835">
        <f t="shared" si="532"/>
        <v>31</v>
      </c>
    </row>
    <row r="14437" spans="2:8">
      <c r="B14437" s="834" t="str">
        <f t="shared" si="531"/>
        <v>|||</v>
      </c>
      <c r="H14437" s="835">
        <f t="shared" si="532"/>
        <v>31</v>
      </c>
    </row>
    <row r="14438" spans="2:8">
      <c r="B14438" s="834" t="str">
        <f t="shared" si="531"/>
        <v>|||</v>
      </c>
      <c r="H14438" s="835">
        <f t="shared" si="532"/>
        <v>31</v>
      </c>
    </row>
    <row r="14439" spans="2:8">
      <c r="B14439" s="834" t="str">
        <f t="shared" si="531"/>
        <v>|||</v>
      </c>
      <c r="H14439" s="835">
        <f t="shared" si="532"/>
        <v>31</v>
      </c>
    </row>
    <row r="14440" spans="2:8">
      <c r="B14440" s="834" t="str">
        <f t="shared" si="531"/>
        <v>|||</v>
      </c>
      <c r="H14440" s="835">
        <f t="shared" si="532"/>
        <v>31</v>
      </c>
    </row>
    <row r="14441" spans="2:8">
      <c r="B14441" s="834" t="str">
        <f t="shared" si="531"/>
        <v>|||</v>
      </c>
      <c r="H14441" s="835">
        <f t="shared" si="532"/>
        <v>31</v>
      </c>
    </row>
    <row r="14442" spans="2:8">
      <c r="B14442" s="834" t="str">
        <f t="shared" si="531"/>
        <v>|||</v>
      </c>
      <c r="H14442" s="835">
        <f t="shared" si="532"/>
        <v>31</v>
      </c>
    </row>
    <row r="14443" spans="2:8">
      <c r="B14443" s="834" t="str">
        <f t="shared" si="531"/>
        <v>|||</v>
      </c>
      <c r="H14443" s="835">
        <f t="shared" si="532"/>
        <v>31</v>
      </c>
    </row>
    <row r="14444" spans="2:8">
      <c r="B14444" s="834" t="str">
        <f t="shared" si="531"/>
        <v>|||</v>
      </c>
      <c r="H14444" s="835">
        <f t="shared" si="532"/>
        <v>31</v>
      </c>
    </row>
    <row r="14445" spans="2:8">
      <c r="B14445" s="834" t="str">
        <f t="shared" si="531"/>
        <v>|||</v>
      </c>
      <c r="H14445" s="835">
        <f t="shared" si="532"/>
        <v>31</v>
      </c>
    </row>
    <row r="14446" spans="2:8">
      <c r="B14446" s="834" t="str">
        <f t="shared" si="531"/>
        <v>|||</v>
      </c>
      <c r="H14446" s="835">
        <f t="shared" si="532"/>
        <v>31</v>
      </c>
    </row>
    <row r="14447" spans="2:8">
      <c r="B14447" s="834" t="str">
        <f t="shared" si="531"/>
        <v>|||</v>
      </c>
      <c r="H14447" s="835">
        <f t="shared" si="532"/>
        <v>31</v>
      </c>
    </row>
    <row r="14448" spans="2:8">
      <c r="B14448" s="834" t="str">
        <f t="shared" si="531"/>
        <v>|||</v>
      </c>
      <c r="H14448" s="835">
        <f t="shared" si="532"/>
        <v>31</v>
      </c>
    </row>
    <row r="14449" spans="2:8">
      <c r="B14449" s="834" t="str">
        <f t="shared" si="531"/>
        <v>|||</v>
      </c>
      <c r="H14449" s="835">
        <f t="shared" si="532"/>
        <v>31</v>
      </c>
    </row>
    <row r="14450" spans="2:8">
      <c r="B14450" s="834" t="str">
        <f t="shared" si="531"/>
        <v>|||</v>
      </c>
      <c r="H14450" s="835">
        <f t="shared" si="532"/>
        <v>31</v>
      </c>
    </row>
    <row r="14451" spans="2:8">
      <c r="B14451" s="834" t="str">
        <f t="shared" si="531"/>
        <v>|||</v>
      </c>
      <c r="H14451" s="835">
        <f t="shared" si="532"/>
        <v>31</v>
      </c>
    </row>
    <row r="14452" spans="2:8">
      <c r="B14452" s="834" t="str">
        <f t="shared" si="531"/>
        <v>|||</v>
      </c>
      <c r="H14452" s="835">
        <f t="shared" si="532"/>
        <v>31</v>
      </c>
    </row>
    <row r="14453" spans="2:8">
      <c r="B14453" s="834" t="str">
        <f t="shared" si="531"/>
        <v>|||</v>
      </c>
      <c r="H14453" s="835">
        <f t="shared" si="532"/>
        <v>31</v>
      </c>
    </row>
    <row r="14454" spans="2:8">
      <c r="B14454" s="834" t="str">
        <f t="shared" si="531"/>
        <v>|||</v>
      </c>
      <c r="H14454" s="835">
        <f t="shared" si="532"/>
        <v>31</v>
      </c>
    </row>
    <row r="14455" spans="2:8">
      <c r="B14455" s="834" t="str">
        <f t="shared" si="531"/>
        <v>|||</v>
      </c>
      <c r="H14455" s="835">
        <f t="shared" si="532"/>
        <v>31</v>
      </c>
    </row>
    <row r="14456" spans="2:8">
      <c r="B14456" s="834" t="str">
        <f t="shared" si="531"/>
        <v>|||</v>
      </c>
      <c r="H14456" s="835">
        <f t="shared" si="532"/>
        <v>31</v>
      </c>
    </row>
    <row r="14457" spans="2:8">
      <c r="B14457" s="834" t="str">
        <f t="shared" si="531"/>
        <v>|||</v>
      </c>
      <c r="H14457" s="835">
        <f t="shared" si="532"/>
        <v>31</v>
      </c>
    </row>
    <row r="14458" spans="2:8">
      <c r="B14458" s="834" t="str">
        <f t="shared" si="531"/>
        <v>|||</v>
      </c>
      <c r="H14458" s="835">
        <f t="shared" si="532"/>
        <v>31</v>
      </c>
    </row>
    <row r="14459" spans="2:8">
      <c r="B14459" s="834" t="str">
        <f t="shared" si="531"/>
        <v>|||</v>
      </c>
      <c r="H14459" s="835">
        <f t="shared" si="532"/>
        <v>31</v>
      </c>
    </row>
    <row r="14460" spans="2:8">
      <c r="B14460" s="834" t="str">
        <f t="shared" si="531"/>
        <v>|||</v>
      </c>
      <c r="H14460" s="835">
        <f t="shared" si="532"/>
        <v>31</v>
      </c>
    </row>
    <row r="14461" spans="2:8">
      <c r="B14461" s="834" t="str">
        <f t="shared" si="531"/>
        <v>|||</v>
      </c>
      <c r="H14461" s="835">
        <f t="shared" si="532"/>
        <v>31</v>
      </c>
    </row>
    <row r="14462" spans="2:8">
      <c r="B14462" s="834" t="str">
        <f t="shared" si="531"/>
        <v>|||</v>
      </c>
      <c r="H14462" s="835">
        <f t="shared" si="532"/>
        <v>31</v>
      </c>
    </row>
    <row r="14463" spans="2:8">
      <c r="B14463" s="834" t="str">
        <f t="shared" si="531"/>
        <v>|||</v>
      </c>
      <c r="H14463" s="835">
        <f t="shared" si="532"/>
        <v>31</v>
      </c>
    </row>
    <row r="14464" spans="2:8">
      <c r="B14464" s="834" t="str">
        <f t="shared" si="531"/>
        <v>|||</v>
      </c>
      <c r="H14464" s="835">
        <f t="shared" si="532"/>
        <v>31</v>
      </c>
    </row>
    <row r="14465" spans="2:8">
      <c r="B14465" s="834" t="str">
        <f t="shared" si="531"/>
        <v>|||</v>
      </c>
      <c r="H14465" s="835">
        <f t="shared" si="532"/>
        <v>31</v>
      </c>
    </row>
    <row r="14466" spans="2:8">
      <c r="B14466" s="834" t="str">
        <f t="shared" si="531"/>
        <v>|||</v>
      </c>
      <c r="H14466" s="835">
        <f t="shared" si="532"/>
        <v>31</v>
      </c>
    </row>
    <row r="14467" spans="2:8">
      <c r="B14467" s="834" t="str">
        <f t="shared" si="531"/>
        <v>|||</v>
      </c>
      <c r="H14467" s="835">
        <f t="shared" si="532"/>
        <v>31</v>
      </c>
    </row>
    <row r="14468" spans="2:8">
      <c r="B14468" s="834" t="str">
        <f t="shared" si="531"/>
        <v>|||</v>
      </c>
      <c r="H14468" s="835">
        <f t="shared" si="532"/>
        <v>31</v>
      </c>
    </row>
    <row r="14469" spans="2:8">
      <c r="B14469" s="834" t="str">
        <f t="shared" si="531"/>
        <v>|||</v>
      </c>
      <c r="H14469" s="835">
        <f t="shared" si="532"/>
        <v>31</v>
      </c>
    </row>
    <row r="14470" spans="2:8">
      <c r="B14470" s="834" t="str">
        <f t="shared" si="531"/>
        <v>|||</v>
      </c>
      <c r="H14470" s="835">
        <f t="shared" si="532"/>
        <v>31</v>
      </c>
    </row>
    <row r="14471" spans="2:8">
      <c r="B14471" s="834" t="str">
        <f t="shared" si="531"/>
        <v>|||</v>
      </c>
      <c r="H14471" s="835">
        <f t="shared" si="532"/>
        <v>31</v>
      </c>
    </row>
    <row r="14472" spans="2:8">
      <c r="B14472" s="834" t="str">
        <f t="shared" si="531"/>
        <v>|||</v>
      </c>
      <c r="H14472" s="835">
        <f t="shared" si="532"/>
        <v>31</v>
      </c>
    </row>
    <row r="14473" spans="2:8">
      <c r="B14473" s="834" t="str">
        <f t="shared" si="531"/>
        <v>|||</v>
      </c>
      <c r="H14473" s="835">
        <f t="shared" si="532"/>
        <v>31</v>
      </c>
    </row>
    <row r="14474" spans="2:8">
      <c r="B14474" s="834" t="str">
        <f t="shared" si="531"/>
        <v>|||</v>
      </c>
      <c r="H14474" s="835">
        <f t="shared" si="532"/>
        <v>31</v>
      </c>
    </row>
    <row r="14475" spans="2:8">
      <c r="B14475" s="834" t="str">
        <f t="shared" si="531"/>
        <v>|||</v>
      </c>
      <c r="H14475" s="835">
        <f t="shared" si="532"/>
        <v>31</v>
      </c>
    </row>
    <row r="14476" spans="2:8">
      <c r="B14476" s="834" t="str">
        <f t="shared" si="531"/>
        <v>|||</v>
      </c>
      <c r="H14476" s="835">
        <f t="shared" si="532"/>
        <v>31</v>
      </c>
    </row>
    <row r="14477" spans="2:8">
      <c r="B14477" s="834" t="str">
        <f t="shared" si="531"/>
        <v>|||</v>
      </c>
      <c r="H14477" s="835">
        <f t="shared" si="532"/>
        <v>31</v>
      </c>
    </row>
    <row r="14478" spans="2:8">
      <c r="B14478" s="834" t="str">
        <f t="shared" si="531"/>
        <v>|||</v>
      </c>
      <c r="H14478" s="835">
        <f t="shared" si="532"/>
        <v>31</v>
      </c>
    </row>
    <row r="14479" spans="2:8">
      <c r="B14479" s="834" t="str">
        <f t="shared" si="531"/>
        <v>|||</v>
      </c>
      <c r="H14479" s="835">
        <f t="shared" si="532"/>
        <v>31</v>
      </c>
    </row>
    <row r="14480" spans="2:8">
      <c r="B14480" s="834" t="str">
        <f t="shared" si="531"/>
        <v>|||</v>
      </c>
      <c r="H14480" s="835">
        <f t="shared" si="532"/>
        <v>31</v>
      </c>
    </row>
    <row r="14481" spans="2:8">
      <c r="B14481" s="834" t="str">
        <f t="shared" ref="B14481:B14544" si="533">C14481&amp;"|"&amp;D14481&amp;"|"&amp;E14481&amp;"|"&amp;F14481</f>
        <v>|||</v>
      </c>
      <c r="H14481" s="835">
        <f t="shared" ref="H14481:H14544" si="534">EOMONTH(L14481,0)</f>
        <v>31</v>
      </c>
    </row>
    <row r="14482" spans="2:8">
      <c r="B14482" s="834" t="str">
        <f t="shared" si="533"/>
        <v>|||</v>
      </c>
      <c r="H14482" s="835">
        <f t="shared" si="534"/>
        <v>31</v>
      </c>
    </row>
    <row r="14483" spans="2:8">
      <c r="B14483" s="834" t="str">
        <f t="shared" si="533"/>
        <v>|||</v>
      </c>
      <c r="H14483" s="835">
        <f t="shared" si="534"/>
        <v>31</v>
      </c>
    </row>
    <row r="14484" spans="2:8">
      <c r="B14484" s="834" t="str">
        <f t="shared" si="533"/>
        <v>|||</v>
      </c>
      <c r="H14484" s="835">
        <f t="shared" si="534"/>
        <v>31</v>
      </c>
    </row>
    <row r="14485" spans="2:8">
      <c r="B14485" s="834" t="str">
        <f t="shared" si="533"/>
        <v>|||</v>
      </c>
      <c r="H14485" s="835">
        <f t="shared" si="534"/>
        <v>31</v>
      </c>
    </row>
    <row r="14486" spans="2:8">
      <c r="B14486" s="834" t="str">
        <f t="shared" si="533"/>
        <v>|||</v>
      </c>
      <c r="H14486" s="835">
        <f t="shared" si="534"/>
        <v>31</v>
      </c>
    </row>
    <row r="14487" spans="2:8">
      <c r="B14487" s="834" t="str">
        <f t="shared" si="533"/>
        <v>|||</v>
      </c>
      <c r="H14487" s="835">
        <f t="shared" si="534"/>
        <v>31</v>
      </c>
    </row>
    <row r="14488" spans="2:8">
      <c r="B14488" s="834" t="str">
        <f t="shared" si="533"/>
        <v>|||</v>
      </c>
      <c r="H14488" s="835">
        <f t="shared" si="534"/>
        <v>31</v>
      </c>
    </row>
    <row r="14489" spans="2:8">
      <c r="B14489" s="834" t="str">
        <f t="shared" si="533"/>
        <v>|||</v>
      </c>
      <c r="H14489" s="835">
        <f t="shared" si="534"/>
        <v>31</v>
      </c>
    </row>
    <row r="14490" spans="2:8">
      <c r="B14490" s="834" t="str">
        <f t="shared" si="533"/>
        <v>|||</v>
      </c>
      <c r="H14490" s="835">
        <f t="shared" si="534"/>
        <v>31</v>
      </c>
    </row>
    <row r="14491" spans="2:8">
      <c r="B14491" s="834" t="str">
        <f t="shared" si="533"/>
        <v>|||</v>
      </c>
      <c r="H14491" s="835">
        <f t="shared" si="534"/>
        <v>31</v>
      </c>
    </row>
    <row r="14492" spans="2:8">
      <c r="B14492" s="834" t="str">
        <f t="shared" si="533"/>
        <v>|||</v>
      </c>
      <c r="H14492" s="835">
        <f t="shared" si="534"/>
        <v>31</v>
      </c>
    </row>
    <row r="14493" spans="2:8">
      <c r="B14493" s="834" t="str">
        <f t="shared" si="533"/>
        <v>|||</v>
      </c>
      <c r="H14493" s="835">
        <f t="shared" si="534"/>
        <v>31</v>
      </c>
    </row>
    <row r="14494" spans="2:8">
      <c r="B14494" s="834" t="str">
        <f t="shared" si="533"/>
        <v>|||</v>
      </c>
      <c r="H14494" s="835">
        <f t="shared" si="534"/>
        <v>31</v>
      </c>
    </row>
    <row r="14495" spans="2:8">
      <c r="B14495" s="834" t="str">
        <f t="shared" si="533"/>
        <v>|||</v>
      </c>
      <c r="H14495" s="835">
        <f t="shared" si="534"/>
        <v>31</v>
      </c>
    </row>
    <row r="14496" spans="2:8">
      <c r="B14496" s="834" t="str">
        <f t="shared" si="533"/>
        <v>|||</v>
      </c>
      <c r="H14496" s="835">
        <f t="shared" si="534"/>
        <v>31</v>
      </c>
    </row>
    <row r="14497" spans="2:8">
      <c r="B14497" s="834" t="str">
        <f t="shared" si="533"/>
        <v>|||</v>
      </c>
      <c r="H14497" s="835">
        <f t="shared" si="534"/>
        <v>31</v>
      </c>
    </row>
    <row r="14498" spans="2:8">
      <c r="B14498" s="834" t="str">
        <f t="shared" si="533"/>
        <v>|||</v>
      </c>
      <c r="H14498" s="835">
        <f t="shared" si="534"/>
        <v>31</v>
      </c>
    </row>
    <row r="14499" spans="2:8">
      <c r="B14499" s="834" t="str">
        <f t="shared" si="533"/>
        <v>|||</v>
      </c>
      <c r="H14499" s="835">
        <f t="shared" si="534"/>
        <v>31</v>
      </c>
    </row>
    <row r="14500" spans="2:8">
      <c r="B14500" s="834" t="str">
        <f t="shared" si="533"/>
        <v>|||</v>
      </c>
      <c r="H14500" s="835">
        <f t="shared" si="534"/>
        <v>31</v>
      </c>
    </row>
    <row r="14501" spans="2:8">
      <c r="B14501" s="834" t="str">
        <f t="shared" si="533"/>
        <v>|||</v>
      </c>
      <c r="H14501" s="835">
        <f t="shared" si="534"/>
        <v>31</v>
      </c>
    </row>
    <row r="14502" spans="2:8">
      <c r="B14502" s="834" t="str">
        <f t="shared" si="533"/>
        <v>|||</v>
      </c>
      <c r="H14502" s="835">
        <f t="shared" si="534"/>
        <v>31</v>
      </c>
    </row>
    <row r="14503" spans="2:8">
      <c r="B14503" s="834" t="str">
        <f t="shared" si="533"/>
        <v>|||</v>
      </c>
      <c r="H14503" s="835">
        <f t="shared" si="534"/>
        <v>31</v>
      </c>
    </row>
    <row r="14504" spans="2:8">
      <c r="B14504" s="834" t="str">
        <f t="shared" si="533"/>
        <v>|||</v>
      </c>
      <c r="H14504" s="835">
        <f t="shared" si="534"/>
        <v>31</v>
      </c>
    </row>
    <row r="14505" spans="2:8">
      <c r="B14505" s="834" t="str">
        <f t="shared" si="533"/>
        <v>|||</v>
      </c>
      <c r="H14505" s="835">
        <f t="shared" si="534"/>
        <v>31</v>
      </c>
    </row>
    <row r="14506" spans="2:8">
      <c r="B14506" s="834" t="str">
        <f t="shared" si="533"/>
        <v>|||</v>
      </c>
      <c r="H14506" s="835">
        <f t="shared" si="534"/>
        <v>31</v>
      </c>
    </row>
    <row r="14507" spans="2:8">
      <c r="B14507" s="834" t="str">
        <f t="shared" si="533"/>
        <v>|||</v>
      </c>
      <c r="H14507" s="835">
        <f t="shared" si="534"/>
        <v>31</v>
      </c>
    </row>
    <row r="14508" spans="2:8">
      <c r="B14508" s="834" t="str">
        <f t="shared" si="533"/>
        <v>|||</v>
      </c>
      <c r="H14508" s="835">
        <f t="shared" si="534"/>
        <v>31</v>
      </c>
    </row>
    <row r="14509" spans="2:8">
      <c r="B14509" s="834" t="str">
        <f t="shared" si="533"/>
        <v>|||</v>
      </c>
      <c r="H14509" s="835">
        <f t="shared" si="534"/>
        <v>31</v>
      </c>
    </row>
    <row r="14510" spans="2:8">
      <c r="B14510" s="834" t="str">
        <f t="shared" si="533"/>
        <v>|||</v>
      </c>
      <c r="H14510" s="835">
        <f t="shared" si="534"/>
        <v>31</v>
      </c>
    </row>
    <row r="14511" spans="2:8">
      <c r="B14511" s="834" t="str">
        <f t="shared" si="533"/>
        <v>|||</v>
      </c>
      <c r="H14511" s="835">
        <f t="shared" si="534"/>
        <v>31</v>
      </c>
    </row>
    <row r="14512" spans="2:8">
      <c r="B14512" s="834" t="str">
        <f t="shared" si="533"/>
        <v>|||</v>
      </c>
      <c r="H14512" s="835">
        <f t="shared" si="534"/>
        <v>31</v>
      </c>
    </row>
    <row r="14513" spans="2:8">
      <c r="B14513" s="834" t="str">
        <f t="shared" si="533"/>
        <v>|||</v>
      </c>
      <c r="H14513" s="835">
        <f t="shared" si="534"/>
        <v>31</v>
      </c>
    </row>
    <row r="14514" spans="2:8">
      <c r="B14514" s="834" t="str">
        <f t="shared" si="533"/>
        <v>|||</v>
      </c>
      <c r="H14514" s="835">
        <f t="shared" si="534"/>
        <v>31</v>
      </c>
    </row>
    <row r="14515" spans="2:8">
      <c r="B14515" s="834" t="str">
        <f t="shared" si="533"/>
        <v>|||</v>
      </c>
      <c r="H14515" s="835">
        <f t="shared" si="534"/>
        <v>31</v>
      </c>
    </row>
    <row r="14516" spans="2:8">
      <c r="B14516" s="834" t="str">
        <f t="shared" si="533"/>
        <v>|||</v>
      </c>
      <c r="H14516" s="835">
        <f t="shared" si="534"/>
        <v>31</v>
      </c>
    </row>
    <row r="14517" spans="2:8">
      <c r="B14517" s="834" t="str">
        <f t="shared" si="533"/>
        <v>|||</v>
      </c>
      <c r="H14517" s="835">
        <f t="shared" si="534"/>
        <v>31</v>
      </c>
    </row>
    <row r="14518" spans="2:8">
      <c r="B14518" s="834" t="str">
        <f t="shared" si="533"/>
        <v>|||</v>
      </c>
      <c r="H14518" s="835">
        <f t="shared" si="534"/>
        <v>31</v>
      </c>
    </row>
    <row r="14519" spans="2:8">
      <c r="B14519" s="834" t="str">
        <f t="shared" si="533"/>
        <v>|||</v>
      </c>
      <c r="H14519" s="835">
        <f t="shared" si="534"/>
        <v>31</v>
      </c>
    </row>
    <row r="14520" spans="2:8">
      <c r="B14520" s="834" t="str">
        <f t="shared" si="533"/>
        <v>|||</v>
      </c>
      <c r="H14520" s="835">
        <f t="shared" si="534"/>
        <v>31</v>
      </c>
    </row>
    <row r="14521" spans="2:8">
      <c r="B14521" s="834" t="str">
        <f t="shared" si="533"/>
        <v>|||</v>
      </c>
      <c r="H14521" s="835">
        <f t="shared" si="534"/>
        <v>31</v>
      </c>
    </row>
    <row r="14522" spans="2:8">
      <c r="B14522" s="834" t="str">
        <f t="shared" si="533"/>
        <v>|||</v>
      </c>
      <c r="H14522" s="835">
        <f t="shared" si="534"/>
        <v>31</v>
      </c>
    </row>
    <row r="14523" spans="2:8">
      <c r="B14523" s="834" t="str">
        <f t="shared" si="533"/>
        <v>|||</v>
      </c>
      <c r="H14523" s="835">
        <f t="shared" si="534"/>
        <v>31</v>
      </c>
    </row>
    <row r="14524" spans="2:8">
      <c r="B14524" s="834" t="str">
        <f t="shared" si="533"/>
        <v>|||</v>
      </c>
      <c r="H14524" s="835">
        <f t="shared" si="534"/>
        <v>31</v>
      </c>
    </row>
    <row r="14525" spans="2:8">
      <c r="B14525" s="834" t="str">
        <f t="shared" si="533"/>
        <v>|||</v>
      </c>
      <c r="H14525" s="835">
        <f t="shared" si="534"/>
        <v>31</v>
      </c>
    </row>
    <row r="14526" spans="2:8">
      <c r="B14526" s="834" t="str">
        <f t="shared" si="533"/>
        <v>|||</v>
      </c>
      <c r="H14526" s="835">
        <f t="shared" si="534"/>
        <v>31</v>
      </c>
    </row>
    <row r="14527" spans="2:8">
      <c r="B14527" s="834" t="str">
        <f t="shared" si="533"/>
        <v>|||</v>
      </c>
      <c r="H14527" s="835">
        <f t="shared" si="534"/>
        <v>31</v>
      </c>
    </row>
    <row r="14528" spans="2:8">
      <c r="B14528" s="834" t="str">
        <f t="shared" si="533"/>
        <v>|||</v>
      </c>
      <c r="H14528" s="835">
        <f t="shared" si="534"/>
        <v>31</v>
      </c>
    </row>
    <row r="14529" spans="2:8">
      <c r="B14529" s="834" t="str">
        <f t="shared" si="533"/>
        <v>|||</v>
      </c>
      <c r="H14529" s="835">
        <f t="shared" si="534"/>
        <v>31</v>
      </c>
    </row>
    <row r="14530" spans="2:8">
      <c r="B14530" s="834" t="str">
        <f t="shared" si="533"/>
        <v>|||</v>
      </c>
      <c r="H14530" s="835">
        <f t="shared" si="534"/>
        <v>31</v>
      </c>
    </row>
    <row r="14531" spans="2:8">
      <c r="B14531" s="834" t="str">
        <f t="shared" si="533"/>
        <v>|||</v>
      </c>
      <c r="H14531" s="835">
        <f t="shared" si="534"/>
        <v>31</v>
      </c>
    </row>
    <row r="14532" spans="2:8">
      <c r="B14532" s="834" t="str">
        <f t="shared" si="533"/>
        <v>|||</v>
      </c>
      <c r="H14532" s="835">
        <f t="shared" si="534"/>
        <v>31</v>
      </c>
    </row>
    <row r="14533" spans="2:8">
      <c r="B14533" s="834" t="str">
        <f t="shared" si="533"/>
        <v>|||</v>
      </c>
      <c r="H14533" s="835">
        <f t="shared" si="534"/>
        <v>31</v>
      </c>
    </row>
    <row r="14534" spans="2:8">
      <c r="B14534" s="834" t="str">
        <f t="shared" si="533"/>
        <v>|||</v>
      </c>
      <c r="H14534" s="835">
        <f t="shared" si="534"/>
        <v>31</v>
      </c>
    </row>
    <row r="14535" spans="2:8">
      <c r="B14535" s="834" t="str">
        <f t="shared" si="533"/>
        <v>|||</v>
      </c>
      <c r="H14535" s="835">
        <f t="shared" si="534"/>
        <v>31</v>
      </c>
    </row>
    <row r="14536" spans="2:8">
      <c r="B14536" s="834" t="str">
        <f t="shared" si="533"/>
        <v>|||</v>
      </c>
      <c r="H14536" s="835">
        <f t="shared" si="534"/>
        <v>31</v>
      </c>
    </row>
    <row r="14537" spans="2:8">
      <c r="B14537" s="834" t="str">
        <f t="shared" si="533"/>
        <v>|||</v>
      </c>
      <c r="H14537" s="835">
        <f t="shared" si="534"/>
        <v>31</v>
      </c>
    </row>
    <row r="14538" spans="2:8">
      <c r="B14538" s="834" t="str">
        <f t="shared" si="533"/>
        <v>|||</v>
      </c>
      <c r="H14538" s="835">
        <f t="shared" si="534"/>
        <v>31</v>
      </c>
    </row>
    <row r="14539" spans="2:8">
      <c r="B14539" s="834" t="str">
        <f t="shared" si="533"/>
        <v>|||</v>
      </c>
      <c r="H14539" s="835">
        <f t="shared" si="534"/>
        <v>31</v>
      </c>
    </row>
    <row r="14540" spans="2:8">
      <c r="B14540" s="834" t="str">
        <f t="shared" si="533"/>
        <v>|||</v>
      </c>
      <c r="H14540" s="835">
        <f t="shared" si="534"/>
        <v>31</v>
      </c>
    </row>
    <row r="14541" spans="2:8">
      <c r="B14541" s="834" t="str">
        <f t="shared" si="533"/>
        <v>|||</v>
      </c>
      <c r="H14541" s="835">
        <f t="shared" si="534"/>
        <v>31</v>
      </c>
    </row>
    <row r="14542" spans="2:8">
      <c r="B14542" s="834" t="str">
        <f t="shared" si="533"/>
        <v>|||</v>
      </c>
      <c r="H14542" s="835">
        <f t="shared" si="534"/>
        <v>31</v>
      </c>
    </row>
    <row r="14543" spans="2:8">
      <c r="B14543" s="834" t="str">
        <f t="shared" si="533"/>
        <v>|||</v>
      </c>
      <c r="H14543" s="835">
        <f t="shared" si="534"/>
        <v>31</v>
      </c>
    </row>
    <row r="14544" spans="2:8">
      <c r="B14544" s="834" t="str">
        <f t="shared" si="533"/>
        <v>|||</v>
      </c>
      <c r="H14544" s="835">
        <f t="shared" si="534"/>
        <v>31</v>
      </c>
    </row>
    <row r="14545" spans="2:8">
      <c r="B14545" s="834" t="str">
        <f t="shared" ref="B14545:B14608" si="535">C14545&amp;"|"&amp;D14545&amp;"|"&amp;E14545&amp;"|"&amp;F14545</f>
        <v>|||</v>
      </c>
      <c r="H14545" s="835">
        <f t="shared" ref="H14545:H14608" si="536">EOMONTH(L14545,0)</f>
        <v>31</v>
      </c>
    </row>
    <row r="14546" spans="2:8">
      <c r="B14546" s="834" t="str">
        <f t="shared" si="535"/>
        <v>|||</v>
      </c>
      <c r="H14546" s="835">
        <f t="shared" si="536"/>
        <v>31</v>
      </c>
    </row>
    <row r="14547" spans="2:8">
      <c r="B14547" s="834" t="str">
        <f t="shared" si="535"/>
        <v>|||</v>
      </c>
      <c r="H14547" s="835">
        <f t="shared" si="536"/>
        <v>31</v>
      </c>
    </row>
    <row r="14548" spans="2:8">
      <c r="B14548" s="834" t="str">
        <f t="shared" si="535"/>
        <v>|||</v>
      </c>
      <c r="H14548" s="835">
        <f t="shared" si="536"/>
        <v>31</v>
      </c>
    </row>
    <row r="14549" spans="2:8">
      <c r="B14549" s="834" t="str">
        <f t="shared" si="535"/>
        <v>|||</v>
      </c>
      <c r="H14549" s="835">
        <f t="shared" si="536"/>
        <v>31</v>
      </c>
    </row>
    <row r="14550" spans="2:8">
      <c r="B14550" s="834" t="str">
        <f t="shared" si="535"/>
        <v>|||</v>
      </c>
      <c r="H14550" s="835">
        <f t="shared" si="536"/>
        <v>31</v>
      </c>
    </row>
    <row r="14551" spans="2:8">
      <c r="B14551" s="834" t="str">
        <f t="shared" si="535"/>
        <v>|||</v>
      </c>
      <c r="H14551" s="835">
        <f t="shared" si="536"/>
        <v>31</v>
      </c>
    </row>
    <row r="14552" spans="2:8">
      <c r="B14552" s="834" t="str">
        <f t="shared" si="535"/>
        <v>|||</v>
      </c>
      <c r="H14552" s="835">
        <f t="shared" si="536"/>
        <v>31</v>
      </c>
    </row>
    <row r="14553" spans="2:8">
      <c r="B14553" s="834" t="str">
        <f t="shared" si="535"/>
        <v>|||</v>
      </c>
      <c r="H14553" s="835">
        <f t="shared" si="536"/>
        <v>31</v>
      </c>
    </row>
    <row r="14554" spans="2:8">
      <c r="B14554" s="834" t="str">
        <f t="shared" si="535"/>
        <v>|||</v>
      </c>
      <c r="H14554" s="835">
        <f t="shared" si="536"/>
        <v>31</v>
      </c>
    </row>
    <row r="14555" spans="2:8">
      <c r="B14555" s="834" t="str">
        <f t="shared" si="535"/>
        <v>|||</v>
      </c>
      <c r="H14555" s="835">
        <f t="shared" si="536"/>
        <v>31</v>
      </c>
    </row>
    <row r="14556" spans="2:8">
      <c r="B14556" s="834" t="str">
        <f t="shared" si="535"/>
        <v>|||</v>
      </c>
      <c r="H14556" s="835">
        <f t="shared" si="536"/>
        <v>31</v>
      </c>
    </row>
    <row r="14557" spans="2:8">
      <c r="B14557" s="834" t="str">
        <f t="shared" si="535"/>
        <v>|||</v>
      </c>
      <c r="H14557" s="835">
        <f t="shared" si="536"/>
        <v>31</v>
      </c>
    </row>
    <row r="14558" spans="2:8">
      <c r="B14558" s="834" t="str">
        <f t="shared" si="535"/>
        <v>|||</v>
      </c>
      <c r="H14558" s="835">
        <f t="shared" si="536"/>
        <v>31</v>
      </c>
    </row>
    <row r="14559" spans="2:8">
      <c r="B14559" s="834" t="str">
        <f t="shared" si="535"/>
        <v>|||</v>
      </c>
      <c r="H14559" s="835">
        <f t="shared" si="536"/>
        <v>31</v>
      </c>
    </row>
    <row r="14560" spans="2:8">
      <c r="B14560" s="834" t="str">
        <f t="shared" si="535"/>
        <v>|||</v>
      </c>
      <c r="H14560" s="835">
        <f t="shared" si="536"/>
        <v>31</v>
      </c>
    </row>
    <row r="14561" spans="2:8">
      <c r="B14561" s="834" t="str">
        <f t="shared" si="535"/>
        <v>|||</v>
      </c>
      <c r="H14561" s="835">
        <f t="shared" si="536"/>
        <v>31</v>
      </c>
    </row>
    <row r="14562" spans="2:8">
      <c r="B14562" s="834" t="str">
        <f t="shared" si="535"/>
        <v>|||</v>
      </c>
      <c r="H14562" s="835">
        <f t="shared" si="536"/>
        <v>31</v>
      </c>
    </row>
    <row r="14563" spans="2:8">
      <c r="B14563" s="834" t="str">
        <f t="shared" si="535"/>
        <v>|||</v>
      </c>
      <c r="H14563" s="835">
        <f t="shared" si="536"/>
        <v>31</v>
      </c>
    </row>
    <row r="14564" spans="2:8">
      <c r="B14564" s="834" t="str">
        <f t="shared" si="535"/>
        <v>|||</v>
      </c>
      <c r="H14564" s="835">
        <f t="shared" si="536"/>
        <v>31</v>
      </c>
    </row>
    <row r="14565" spans="2:8">
      <c r="B14565" s="834" t="str">
        <f t="shared" si="535"/>
        <v>|||</v>
      </c>
      <c r="H14565" s="835">
        <f t="shared" si="536"/>
        <v>31</v>
      </c>
    </row>
    <row r="14566" spans="2:8">
      <c r="B14566" s="834" t="str">
        <f t="shared" si="535"/>
        <v>|||</v>
      </c>
      <c r="H14566" s="835">
        <f t="shared" si="536"/>
        <v>31</v>
      </c>
    </row>
    <row r="14567" spans="2:8">
      <c r="B14567" s="834" t="str">
        <f t="shared" si="535"/>
        <v>|||</v>
      </c>
      <c r="H14567" s="835">
        <f t="shared" si="536"/>
        <v>31</v>
      </c>
    </row>
    <row r="14568" spans="2:8">
      <c r="B14568" s="834" t="str">
        <f t="shared" si="535"/>
        <v>|||</v>
      </c>
      <c r="H14568" s="835">
        <f t="shared" si="536"/>
        <v>31</v>
      </c>
    </row>
    <row r="14569" spans="2:8">
      <c r="B14569" s="834" t="str">
        <f t="shared" si="535"/>
        <v>|||</v>
      </c>
      <c r="H14569" s="835">
        <f t="shared" si="536"/>
        <v>31</v>
      </c>
    </row>
    <row r="14570" spans="2:8">
      <c r="B14570" s="834" t="str">
        <f t="shared" si="535"/>
        <v>|||</v>
      </c>
      <c r="H14570" s="835">
        <f t="shared" si="536"/>
        <v>31</v>
      </c>
    </row>
    <row r="14571" spans="2:8">
      <c r="B14571" s="834" t="str">
        <f t="shared" si="535"/>
        <v>|||</v>
      </c>
      <c r="H14571" s="835">
        <f t="shared" si="536"/>
        <v>31</v>
      </c>
    </row>
    <row r="14572" spans="2:8">
      <c r="B14572" s="834" t="str">
        <f t="shared" si="535"/>
        <v>|||</v>
      </c>
      <c r="H14572" s="835">
        <f t="shared" si="536"/>
        <v>31</v>
      </c>
    </row>
    <row r="14573" spans="2:8">
      <c r="B14573" s="834" t="str">
        <f t="shared" si="535"/>
        <v>|||</v>
      </c>
      <c r="H14573" s="835">
        <f t="shared" si="536"/>
        <v>31</v>
      </c>
    </row>
    <row r="14574" spans="2:8">
      <c r="B14574" s="834" t="str">
        <f t="shared" si="535"/>
        <v>|||</v>
      </c>
      <c r="H14574" s="835">
        <f t="shared" si="536"/>
        <v>31</v>
      </c>
    </row>
    <row r="14575" spans="2:8">
      <c r="B14575" s="834" t="str">
        <f t="shared" si="535"/>
        <v>|||</v>
      </c>
      <c r="H14575" s="835">
        <f t="shared" si="536"/>
        <v>31</v>
      </c>
    </row>
    <row r="14576" spans="2:8">
      <c r="B14576" s="834" t="str">
        <f t="shared" si="535"/>
        <v>|||</v>
      </c>
      <c r="H14576" s="835">
        <f t="shared" si="536"/>
        <v>31</v>
      </c>
    </row>
    <row r="14577" spans="2:8">
      <c r="B14577" s="834" t="str">
        <f t="shared" si="535"/>
        <v>|||</v>
      </c>
      <c r="H14577" s="835">
        <f t="shared" si="536"/>
        <v>31</v>
      </c>
    </row>
    <row r="14578" spans="2:8">
      <c r="B14578" s="834" t="str">
        <f t="shared" si="535"/>
        <v>|||</v>
      </c>
      <c r="H14578" s="835">
        <f t="shared" si="536"/>
        <v>31</v>
      </c>
    </row>
    <row r="14579" spans="2:8">
      <c r="B14579" s="834" t="str">
        <f t="shared" si="535"/>
        <v>|||</v>
      </c>
      <c r="H14579" s="835">
        <f t="shared" si="536"/>
        <v>31</v>
      </c>
    </row>
    <row r="14580" spans="2:8">
      <c r="B14580" s="834" t="str">
        <f t="shared" si="535"/>
        <v>|||</v>
      </c>
      <c r="H14580" s="835">
        <f t="shared" si="536"/>
        <v>31</v>
      </c>
    </row>
    <row r="14581" spans="2:8">
      <c r="B14581" s="834" t="str">
        <f t="shared" si="535"/>
        <v>|||</v>
      </c>
      <c r="H14581" s="835">
        <f t="shared" si="536"/>
        <v>31</v>
      </c>
    </row>
    <row r="14582" spans="2:8">
      <c r="B14582" s="834" t="str">
        <f t="shared" si="535"/>
        <v>|||</v>
      </c>
      <c r="H14582" s="835">
        <f t="shared" si="536"/>
        <v>31</v>
      </c>
    </row>
    <row r="14583" spans="2:8">
      <c r="B14583" s="834" t="str">
        <f t="shared" si="535"/>
        <v>|||</v>
      </c>
      <c r="H14583" s="835">
        <f t="shared" si="536"/>
        <v>31</v>
      </c>
    </row>
    <row r="14584" spans="2:8">
      <c r="B14584" s="834" t="str">
        <f t="shared" si="535"/>
        <v>|||</v>
      </c>
      <c r="H14584" s="835">
        <f t="shared" si="536"/>
        <v>31</v>
      </c>
    </row>
    <row r="14585" spans="2:8">
      <c r="B14585" s="834" t="str">
        <f t="shared" si="535"/>
        <v>|||</v>
      </c>
      <c r="H14585" s="835">
        <f t="shared" si="536"/>
        <v>31</v>
      </c>
    </row>
    <row r="14586" spans="2:8">
      <c r="B14586" s="834" t="str">
        <f t="shared" si="535"/>
        <v>|||</v>
      </c>
      <c r="H14586" s="835">
        <f t="shared" si="536"/>
        <v>31</v>
      </c>
    </row>
    <row r="14587" spans="2:8">
      <c r="B14587" s="834" t="str">
        <f t="shared" si="535"/>
        <v>|||</v>
      </c>
      <c r="H14587" s="835">
        <f t="shared" si="536"/>
        <v>31</v>
      </c>
    </row>
    <row r="14588" spans="2:8">
      <c r="B14588" s="834" t="str">
        <f t="shared" si="535"/>
        <v>|||</v>
      </c>
      <c r="H14588" s="835">
        <f t="shared" si="536"/>
        <v>31</v>
      </c>
    </row>
    <row r="14589" spans="2:8">
      <c r="B14589" s="834" t="str">
        <f t="shared" si="535"/>
        <v>|||</v>
      </c>
      <c r="H14589" s="835">
        <f t="shared" si="536"/>
        <v>31</v>
      </c>
    </row>
    <row r="14590" spans="2:8">
      <c r="B14590" s="834" t="str">
        <f t="shared" si="535"/>
        <v>|||</v>
      </c>
      <c r="H14590" s="835">
        <f t="shared" si="536"/>
        <v>31</v>
      </c>
    </row>
    <row r="14591" spans="2:8">
      <c r="B14591" s="834" t="str">
        <f t="shared" si="535"/>
        <v>|||</v>
      </c>
      <c r="H14591" s="835">
        <f t="shared" si="536"/>
        <v>31</v>
      </c>
    </row>
    <row r="14592" spans="2:8">
      <c r="B14592" s="834" t="str">
        <f t="shared" si="535"/>
        <v>|||</v>
      </c>
      <c r="H14592" s="835">
        <f t="shared" si="536"/>
        <v>31</v>
      </c>
    </row>
    <row r="14593" spans="2:8">
      <c r="B14593" s="834" t="str">
        <f t="shared" si="535"/>
        <v>|||</v>
      </c>
      <c r="H14593" s="835">
        <f t="shared" si="536"/>
        <v>31</v>
      </c>
    </row>
    <row r="14594" spans="2:8">
      <c r="B14594" s="834" t="str">
        <f t="shared" si="535"/>
        <v>|||</v>
      </c>
      <c r="H14594" s="835">
        <f t="shared" si="536"/>
        <v>31</v>
      </c>
    </row>
    <row r="14595" spans="2:8">
      <c r="B14595" s="834" t="str">
        <f t="shared" si="535"/>
        <v>|||</v>
      </c>
      <c r="H14595" s="835">
        <f t="shared" si="536"/>
        <v>31</v>
      </c>
    </row>
    <row r="14596" spans="2:8">
      <c r="B14596" s="834" t="str">
        <f t="shared" si="535"/>
        <v>|||</v>
      </c>
      <c r="H14596" s="835">
        <f t="shared" si="536"/>
        <v>31</v>
      </c>
    </row>
    <row r="14597" spans="2:8">
      <c r="B14597" s="834" t="str">
        <f t="shared" si="535"/>
        <v>|||</v>
      </c>
      <c r="H14597" s="835">
        <f t="shared" si="536"/>
        <v>31</v>
      </c>
    </row>
    <row r="14598" spans="2:8">
      <c r="B14598" s="834" t="str">
        <f t="shared" si="535"/>
        <v>|||</v>
      </c>
      <c r="H14598" s="835">
        <f t="shared" si="536"/>
        <v>31</v>
      </c>
    </row>
    <row r="14599" spans="2:8">
      <c r="B14599" s="834" t="str">
        <f t="shared" si="535"/>
        <v>|||</v>
      </c>
      <c r="H14599" s="835">
        <f t="shared" si="536"/>
        <v>31</v>
      </c>
    </row>
    <row r="14600" spans="2:8">
      <c r="B14600" s="834" t="str">
        <f t="shared" si="535"/>
        <v>|||</v>
      </c>
      <c r="H14600" s="835">
        <f t="shared" si="536"/>
        <v>31</v>
      </c>
    </row>
    <row r="14601" spans="2:8">
      <c r="B14601" s="834" t="str">
        <f t="shared" si="535"/>
        <v>|||</v>
      </c>
      <c r="H14601" s="835">
        <f t="shared" si="536"/>
        <v>31</v>
      </c>
    </row>
    <row r="14602" spans="2:8">
      <c r="B14602" s="834" t="str">
        <f t="shared" si="535"/>
        <v>|||</v>
      </c>
      <c r="H14602" s="835">
        <f t="shared" si="536"/>
        <v>31</v>
      </c>
    </row>
    <row r="14603" spans="2:8">
      <c r="B14603" s="834" t="str">
        <f t="shared" si="535"/>
        <v>|||</v>
      </c>
      <c r="H14603" s="835">
        <f t="shared" si="536"/>
        <v>31</v>
      </c>
    </row>
    <row r="14604" spans="2:8">
      <c r="B14604" s="834" t="str">
        <f t="shared" si="535"/>
        <v>|||</v>
      </c>
      <c r="H14604" s="835">
        <f t="shared" si="536"/>
        <v>31</v>
      </c>
    </row>
    <row r="14605" spans="2:8">
      <c r="B14605" s="834" t="str">
        <f t="shared" si="535"/>
        <v>|||</v>
      </c>
      <c r="H14605" s="835">
        <f t="shared" si="536"/>
        <v>31</v>
      </c>
    </row>
    <row r="14606" spans="2:8">
      <c r="B14606" s="834" t="str">
        <f t="shared" si="535"/>
        <v>|||</v>
      </c>
      <c r="H14606" s="835">
        <f t="shared" si="536"/>
        <v>31</v>
      </c>
    </row>
    <row r="14607" spans="2:8">
      <c r="B14607" s="834" t="str">
        <f t="shared" si="535"/>
        <v>|||</v>
      </c>
      <c r="H14607" s="835">
        <f t="shared" si="536"/>
        <v>31</v>
      </c>
    </row>
    <row r="14608" spans="2:8">
      <c r="B14608" s="834" t="str">
        <f t="shared" si="535"/>
        <v>|||</v>
      </c>
      <c r="H14608" s="835">
        <f t="shared" si="536"/>
        <v>31</v>
      </c>
    </row>
    <row r="14609" spans="2:8">
      <c r="B14609" s="834" t="str">
        <f t="shared" ref="B14609:B14672" si="537">C14609&amp;"|"&amp;D14609&amp;"|"&amp;E14609&amp;"|"&amp;F14609</f>
        <v>|||</v>
      </c>
      <c r="H14609" s="835">
        <f t="shared" ref="H14609:H14672" si="538">EOMONTH(L14609,0)</f>
        <v>31</v>
      </c>
    </row>
    <row r="14610" spans="2:8">
      <c r="B14610" s="834" t="str">
        <f t="shared" si="537"/>
        <v>|||</v>
      </c>
      <c r="H14610" s="835">
        <f t="shared" si="538"/>
        <v>31</v>
      </c>
    </row>
    <row r="14611" spans="2:8">
      <c r="B14611" s="834" t="str">
        <f t="shared" si="537"/>
        <v>|||</v>
      </c>
      <c r="H14611" s="835">
        <f t="shared" si="538"/>
        <v>31</v>
      </c>
    </row>
    <row r="14612" spans="2:8">
      <c r="B14612" s="834" t="str">
        <f t="shared" si="537"/>
        <v>|||</v>
      </c>
      <c r="H14612" s="835">
        <f t="shared" si="538"/>
        <v>31</v>
      </c>
    </row>
    <row r="14613" spans="2:8">
      <c r="B14613" s="834" t="str">
        <f t="shared" si="537"/>
        <v>|||</v>
      </c>
      <c r="H14613" s="835">
        <f t="shared" si="538"/>
        <v>31</v>
      </c>
    </row>
    <row r="14614" spans="2:8">
      <c r="B14614" s="834" t="str">
        <f t="shared" si="537"/>
        <v>|||</v>
      </c>
      <c r="H14614" s="835">
        <f t="shared" si="538"/>
        <v>31</v>
      </c>
    </row>
    <row r="14615" spans="2:8">
      <c r="B14615" s="834" t="str">
        <f t="shared" si="537"/>
        <v>|||</v>
      </c>
      <c r="H14615" s="835">
        <f t="shared" si="538"/>
        <v>31</v>
      </c>
    </row>
    <row r="14616" spans="2:8">
      <c r="B14616" s="834" t="str">
        <f t="shared" si="537"/>
        <v>|||</v>
      </c>
      <c r="H14616" s="835">
        <f t="shared" si="538"/>
        <v>31</v>
      </c>
    </row>
    <row r="14617" spans="2:8">
      <c r="B14617" s="834" t="str">
        <f t="shared" si="537"/>
        <v>|||</v>
      </c>
      <c r="H14617" s="835">
        <f t="shared" si="538"/>
        <v>31</v>
      </c>
    </row>
    <row r="14618" spans="2:8">
      <c r="B14618" s="834" t="str">
        <f t="shared" si="537"/>
        <v>|||</v>
      </c>
      <c r="H14618" s="835">
        <f t="shared" si="538"/>
        <v>31</v>
      </c>
    </row>
    <row r="14619" spans="2:8">
      <c r="B14619" s="834" t="str">
        <f t="shared" si="537"/>
        <v>|||</v>
      </c>
      <c r="H14619" s="835">
        <f t="shared" si="538"/>
        <v>31</v>
      </c>
    </row>
    <row r="14620" spans="2:8">
      <c r="B14620" s="834" t="str">
        <f t="shared" si="537"/>
        <v>|||</v>
      </c>
      <c r="H14620" s="835">
        <f t="shared" si="538"/>
        <v>31</v>
      </c>
    </row>
    <row r="14621" spans="2:8">
      <c r="B14621" s="834" t="str">
        <f t="shared" si="537"/>
        <v>|||</v>
      </c>
      <c r="H14621" s="835">
        <f t="shared" si="538"/>
        <v>31</v>
      </c>
    </row>
    <row r="14622" spans="2:8">
      <c r="B14622" s="834" t="str">
        <f t="shared" si="537"/>
        <v>|||</v>
      </c>
      <c r="H14622" s="835">
        <f t="shared" si="538"/>
        <v>31</v>
      </c>
    </row>
    <row r="14623" spans="2:8">
      <c r="B14623" s="834" t="str">
        <f t="shared" si="537"/>
        <v>|||</v>
      </c>
      <c r="H14623" s="835">
        <f t="shared" si="538"/>
        <v>31</v>
      </c>
    </row>
    <row r="14624" spans="2:8">
      <c r="B14624" s="834" t="str">
        <f t="shared" si="537"/>
        <v>|||</v>
      </c>
      <c r="H14624" s="835">
        <f t="shared" si="538"/>
        <v>31</v>
      </c>
    </row>
    <row r="14625" spans="2:8">
      <c r="B14625" s="834" t="str">
        <f t="shared" si="537"/>
        <v>|||</v>
      </c>
      <c r="H14625" s="835">
        <f t="shared" si="538"/>
        <v>31</v>
      </c>
    </row>
    <row r="14626" spans="2:8">
      <c r="B14626" s="834" t="str">
        <f t="shared" si="537"/>
        <v>|||</v>
      </c>
      <c r="H14626" s="835">
        <f t="shared" si="538"/>
        <v>31</v>
      </c>
    </row>
    <row r="14627" spans="2:8">
      <c r="B14627" s="834" t="str">
        <f t="shared" si="537"/>
        <v>|||</v>
      </c>
      <c r="H14627" s="835">
        <f t="shared" si="538"/>
        <v>31</v>
      </c>
    </row>
    <row r="14628" spans="2:8">
      <c r="B14628" s="834" t="str">
        <f t="shared" si="537"/>
        <v>|||</v>
      </c>
      <c r="H14628" s="835">
        <f t="shared" si="538"/>
        <v>31</v>
      </c>
    </row>
    <row r="14629" spans="2:8">
      <c r="B14629" s="834" t="str">
        <f t="shared" si="537"/>
        <v>|||</v>
      </c>
      <c r="H14629" s="835">
        <f t="shared" si="538"/>
        <v>31</v>
      </c>
    </row>
    <row r="14630" spans="2:8">
      <c r="B14630" s="834" t="str">
        <f t="shared" si="537"/>
        <v>|||</v>
      </c>
      <c r="H14630" s="835">
        <f t="shared" si="538"/>
        <v>31</v>
      </c>
    </row>
    <row r="14631" spans="2:8">
      <c r="B14631" s="834" t="str">
        <f t="shared" si="537"/>
        <v>|||</v>
      </c>
      <c r="H14631" s="835">
        <f t="shared" si="538"/>
        <v>31</v>
      </c>
    </row>
    <row r="14632" spans="2:8">
      <c r="B14632" s="834" t="str">
        <f t="shared" si="537"/>
        <v>|||</v>
      </c>
      <c r="H14632" s="835">
        <f t="shared" si="538"/>
        <v>31</v>
      </c>
    </row>
    <row r="14633" spans="2:8">
      <c r="B14633" s="834" t="str">
        <f t="shared" si="537"/>
        <v>|||</v>
      </c>
      <c r="H14633" s="835">
        <f t="shared" si="538"/>
        <v>31</v>
      </c>
    </row>
    <row r="14634" spans="2:8">
      <c r="B14634" s="834" t="str">
        <f t="shared" si="537"/>
        <v>|||</v>
      </c>
      <c r="H14634" s="835">
        <f t="shared" si="538"/>
        <v>31</v>
      </c>
    </row>
    <row r="14635" spans="2:8">
      <c r="B14635" s="834" t="str">
        <f t="shared" si="537"/>
        <v>|||</v>
      </c>
      <c r="H14635" s="835">
        <f t="shared" si="538"/>
        <v>31</v>
      </c>
    </row>
    <row r="14636" spans="2:8">
      <c r="B14636" s="834" t="str">
        <f t="shared" si="537"/>
        <v>|||</v>
      </c>
      <c r="H14636" s="835">
        <f t="shared" si="538"/>
        <v>31</v>
      </c>
    </row>
    <row r="14637" spans="2:8">
      <c r="B14637" s="834" t="str">
        <f t="shared" si="537"/>
        <v>|||</v>
      </c>
      <c r="H14637" s="835">
        <f t="shared" si="538"/>
        <v>31</v>
      </c>
    </row>
    <row r="14638" spans="2:8">
      <c r="B14638" s="834" t="str">
        <f t="shared" si="537"/>
        <v>|||</v>
      </c>
      <c r="H14638" s="835">
        <f t="shared" si="538"/>
        <v>31</v>
      </c>
    </row>
    <row r="14639" spans="2:8">
      <c r="B14639" s="834" t="str">
        <f t="shared" si="537"/>
        <v>|||</v>
      </c>
      <c r="H14639" s="835">
        <f t="shared" si="538"/>
        <v>31</v>
      </c>
    </row>
    <row r="14640" spans="2:8">
      <c r="B14640" s="834" t="str">
        <f t="shared" si="537"/>
        <v>|||</v>
      </c>
      <c r="H14640" s="835">
        <f t="shared" si="538"/>
        <v>31</v>
      </c>
    </row>
    <row r="14641" spans="2:8">
      <c r="B14641" s="834" t="str">
        <f t="shared" si="537"/>
        <v>|||</v>
      </c>
      <c r="H14641" s="835">
        <f t="shared" si="538"/>
        <v>31</v>
      </c>
    </row>
    <row r="14642" spans="2:8">
      <c r="B14642" s="834" t="str">
        <f t="shared" si="537"/>
        <v>|||</v>
      </c>
      <c r="H14642" s="835">
        <f t="shared" si="538"/>
        <v>31</v>
      </c>
    </row>
    <row r="14643" spans="2:8">
      <c r="B14643" s="834" t="str">
        <f t="shared" si="537"/>
        <v>|||</v>
      </c>
      <c r="H14643" s="835">
        <f t="shared" si="538"/>
        <v>31</v>
      </c>
    </row>
    <row r="14644" spans="2:8">
      <c r="B14644" s="834" t="str">
        <f t="shared" si="537"/>
        <v>|||</v>
      </c>
      <c r="H14644" s="835">
        <f t="shared" si="538"/>
        <v>31</v>
      </c>
    </row>
    <row r="14645" spans="2:8">
      <c r="B14645" s="834" t="str">
        <f t="shared" si="537"/>
        <v>|||</v>
      </c>
      <c r="H14645" s="835">
        <f t="shared" si="538"/>
        <v>31</v>
      </c>
    </row>
    <row r="14646" spans="2:8">
      <c r="B14646" s="834" t="str">
        <f t="shared" si="537"/>
        <v>|||</v>
      </c>
      <c r="H14646" s="835">
        <f t="shared" si="538"/>
        <v>31</v>
      </c>
    </row>
    <row r="14647" spans="2:8">
      <c r="B14647" s="834" t="str">
        <f t="shared" si="537"/>
        <v>|||</v>
      </c>
      <c r="H14647" s="835">
        <f t="shared" si="538"/>
        <v>31</v>
      </c>
    </row>
    <row r="14648" spans="2:8">
      <c r="B14648" s="834" t="str">
        <f t="shared" si="537"/>
        <v>|||</v>
      </c>
      <c r="H14648" s="835">
        <f t="shared" si="538"/>
        <v>31</v>
      </c>
    </row>
    <row r="14649" spans="2:8">
      <c r="B14649" s="834" t="str">
        <f t="shared" si="537"/>
        <v>|||</v>
      </c>
      <c r="H14649" s="835">
        <f t="shared" si="538"/>
        <v>31</v>
      </c>
    </row>
    <row r="14650" spans="2:8">
      <c r="B14650" s="834" t="str">
        <f t="shared" si="537"/>
        <v>|||</v>
      </c>
      <c r="H14650" s="835">
        <f t="shared" si="538"/>
        <v>31</v>
      </c>
    </row>
    <row r="14651" spans="2:8">
      <c r="B14651" s="834" t="str">
        <f t="shared" si="537"/>
        <v>|||</v>
      </c>
      <c r="H14651" s="835">
        <f t="shared" si="538"/>
        <v>31</v>
      </c>
    </row>
    <row r="14652" spans="2:8">
      <c r="B14652" s="834" t="str">
        <f t="shared" si="537"/>
        <v>|||</v>
      </c>
      <c r="H14652" s="835">
        <f t="shared" si="538"/>
        <v>31</v>
      </c>
    </row>
    <row r="14653" spans="2:8">
      <c r="B14653" s="834" t="str">
        <f t="shared" si="537"/>
        <v>|||</v>
      </c>
      <c r="H14653" s="835">
        <f t="shared" si="538"/>
        <v>31</v>
      </c>
    </row>
    <row r="14654" spans="2:8">
      <c r="B14654" s="834" t="str">
        <f t="shared" si="537"/>
        <v>|||</v>
      </c>
      <c r="H14654" s="835">
        <f t="shared" si="538"/>
        <v>31</v>
      </c>
    </row>
    <row r="14655" spans="2:8">
      <c r="B14655" s="834" t="str">
        <f t="shared" si="537"/>
        <v>|||</v>
      </c>
      <c r="H14655" s="835">
        <f t="shared" si="538"/>
        <v>31</v>
      </c>
    </row>
    <row r="14656" spans="2:8">
      <c r="B14656" s="834" t="str">
        <f t="shared" si="537"/>
        <v>|||</v>
      </c>
      <c r="H14656" s="835">
        <f t="shared" si="538"/>
        <v>31</v>
      </c>
    </row>
    <row r="14657" spans="2:8">
      <c r="B14657" s="834" t="str">
        <f t="shared" si="537"/>
        <v>|||</v>
      </c>
      <c r="H14657" s="835">
        <f t="shared" si="538"/>
        <v>31</v>
      </c>
    </row>
    <row r="14658" spans="2:8">
      <c r="B14658" s="834" t="str">
        <f t="shared" si="537"/>
        <v>|||</v>
      </c>
      <c r="H14658" s="835">
        <f t="shared" si="538"/>
        <v>31</v>
      </c>
    </row>
    <row r="14659" spans="2:8">
      <c r="B14659" s="834" t="str">
        <f t="shared" si="537"/>
        <v>|||</v>
      </c>
      <c r="H14659" s="835">
        <f t="shared" si="538"/>
        <v>31</v>
      </c>
    </row>
    <row r="14660" spans="2:8">
      <c r="B14660" s="834" t="str">
        <f t="shared" si="537"/>
        <v>|||</v>
      </c>
      <c r="H14660" s="835">
        <f t="shared" si="538"/>
        <v>31</v>
      </c>
    </row>
    <row r="14661" spans="2:8">
      <c r="B14661" s="834" t="str">
        <f t="shared" si="537"/>
        <v>|||</v>
      </c>
      <c r="H14661" s="835">
        <f t="shared" si="538"/>
        <v>31</v>
      </c>
    </row>
    <row r="14662" spans="2:8">
      <c r="B14662" s="834" t="str">
        <f t="shared" si="537"/>
        <v>|||</v>
      </c>
      <c r="H14662" s="835">
        <f t="shared" si="538"/>
        <v>31</v>
      </c>
    </row>
    <row r="14663" spans="2:8">
      <c r="B14663" s="834" t="str">
        <f t="shared" si="537"/>
        <v>|||</v>
      </c>
      <c r="H14663" s="835">
        <f t="shared" si="538"/>
        <v>31</v>
      </c>
    </row>
    <row r="14664" spans="2:8">
      <c r="B14664" s="834" t="str">
        <f t="shared" si="537"/>
        <v>|||</v>
      </c>
      <c r="H14664" s="835">
        <f t="shared" si="538"/>
        <v>31</v>
      </c>
    </row>
    <row r="14665" spans="2:8">
      <c r="B14665" s="834" t="str">
        <f t="shared" si="537"/>
        <v>|||</v>
      </c>
      <c r="H14665" s="835">
        <f t="shared" si="538"/>
        <v>31</v>
      </c>
    </row>
    <row r="14666" spans="2:8">
      <c r="B14666" s="834" t="str">
        <f t="shared" si="537"/>
        <v>|||</v>
      </c>
      <c r="H14666" s="835">
        <f t="shared" si="538"/>
        <v>31</v>
      </c>
    </row>
    <row r="14667" spans="2:8">
      <c r="B14667" s="834" t="str">
        <f t="shared" si="537"/>
        <v>|||</v>
      </c>
      <c r="H14667" s="835">
        <f t="shared" si="538"/>
        <v>31</v>
      </c>
    </row>
    <row r="14668" spans="2:8">
      <c r="B14668" s="834" t="str">
        <f t="shared" si="537"/>
        <v>|||</v>
      </c>
      <c r="H14668" s="835">
        <f t="shared" si="538"/>
        <v>31</v>
      </c>
    </row>
    <row r="14669" spans="2:8">
      <c r="B14669" s="834" t="str">
        <f t="shared" si="537"/>
        <v>|||</v>
      </c>
      <c r="H14669" s="835">
        <f t="shared" si="538"/>
        <v>31</v>
      </c>
    </row>
    <row r="14670" spans="2:8">
      <c r="B14670" s="834" t="str">
        <f t="shared" si="537"/>
        <v>|||</v>
      </c>
      <c r="H14670" s="835">
        <f t="shared" si="538"/>
        <v>31</v>
      </c>
    </row>
    <row r="14671" spans="2:8">
      <c r="B14671" s="834" t="str">
        <f t="shared" si="537"/>
        <v>|||</v>
      </c>
      <c r="H14671" s="835">
        <f t="shared" si="538"/>
        <v>31</v>
      </c>
    </row>
    <row r="14672" spans="2:8">
      <c r="B14672" s="834" t="str">
        <f t="shared" si="537"/>
        <v>|||</v>
      </c>
      <c r="H14672" s="835">
        <f t="shared" si="538"/>
        <v>31</v>
      </c>
    </row>
    <row r="14673" spans="2:8">
      <c r="B14673" s="834" t="str">
        <f t="shared" ref="B14673:B14736" si="539">C14673&amp;"|"&amp;D14673&amp;"|"&amp;E14673&amp;"|"&amp;F14673</f>
        <v>|||</v>
      </c>
      <c r="H14673" s="835">
        <f t="shared" ref="H14673:H14736" si="540">EOMONTH(L14673,0)</f>
        <v>31</v>
      </c>
    </row>
    <row r="14674" spans="2:8">
      <c r="B14674" s="834" t="str">
        <f t="shared" si="539"/>
        <v>|||</v>
      </c>
      <c r="H14674" s="835">
        <f t="shared" si="540"/>
        <v>31</v>
      </c>
    </row>
    <row r="14675" spans="2:8">
      <c r="B14675" s="834" t="str">
        <f t="shared" si="539"/>
        <v>|||</v>
      </c>
      <c r="H14675" s="835">
        <f t="shared" si="540"/>
        <v>31</v>
      </c>
    </row>
    <row r="14676" spans="2:8">
      <c r="B14676" s="834" t="str">
        <f t="shared" si="539"/>
        <v>|||</v>
      </c>
      <c r="H14676" s="835">
        <f t="shared" si="540"/>
        <v>31</v>
      </c>
    </row>
    <row r="14677" spans="2:8">
      <c r="B14677" s="834" t="str">
        <f t="shared" si="539"/>
        <v>|||</v>
      </c>
      <c r="H14677" s="835">
        <f t="shared" si="540"/>
        <v>31</v>
      </c>
    </row>
    <row r="14678" spans="2:8">
      <c r="B14678" s="834" t="str">
        <f t="shared" si="539"/>
        <v>|||</v>
      </c>
      <c r="H14678" s="835">
        <f t="shared" si="540"/>
        <v>31</v>
      </c>
    </row>
    <row r="14679" spans="2:8">
      <c r="B14679" s="834" t="str">
        <f t="shared" si="539"/>
        <v>|||</v>
      </c>
      <c r="H14679" s="835">
        <f t="shared" si="540"/>
        <v>31</v>
      </c>
    </row>
    <row r="14680" spans="2:8">
      <c r="B14680" s="834" t="str">
        <f t="shared" si="539"/>
        <v>|||</v>
      </c>
      <c r="H14680" s="835">
        <f t="shared" si="540"/>
        <v>31</v>
      </c>
    </row>
    <row r="14681" spans="2:8">
      <c r="B14681" s="834" t="str">
        <f t="shared" si="539"/>
        <v>|||</v>
      </c>
      <c r="H14681" s="835">
        <f t="shared" si="540"/>
        <v>31</v>
      </c>
    </row>
    <row r="14682" spans="2:8">
      <c r="B14682" s="834" t="str">
        <f t="shared" si="539"/>
        <v>|||</v>
      </c>
      <c r="H14682" s="835">
        <f t="shared" si="540"/>
        <v>31</v>
      </c>
    </row>
    <row r="14683" spans="2:8">
      <c r="B14683" s="834" t="str">
        <f t="shared" si="539"/>
        <v>|||</v>
      </c>
      <c r="H14683" s="835">
        <f t="shared" si="540"/>
        <v>31</v>
      </c>
    </row>
    <row r="14684" spans="2:8">
      <c r="B14684" s="834" t="str">
        <f t="shared" si="539"/>
        <v>|||</v>
      </c>
      <c r="H14684" s="835">
        <f t="shared" si="540"/>
        <v>31</v>
      </c>
    </row>
    <row r="14685" spans="2:8">
      <c r="B14685" s="834" t="str">
        <f t="shared" si="539"/>
        <v>|||</v>
      </c>
      <c r="H14685" s="835">
        <f t="shared" si="540"/>
        <v>31</v>
      </c>
    </row>
    <row r="14686" spans="2:8">
      <c r="B14686" s="834" t="str">
        <f t="shared" si="539"/>
        <v>|||</v>
      </c>
      <c r="H14686" s="835">
        <f t="shared" si="540"/>
        <v>31</v>
      </c>
    </row>
    <row r="14687" spans="2:8">
      <c r="B14687" s="834" t="str">
        <f t="shared" si="539"/>
        <v>|||</v>
      </c>
      <c r="H14687" s="835">
        <f t="shared" si="540"/>
        <v>31</v>
      </c>
    </row>
    <row r="14688" spans="2:8">
      <c r="B14688" s="834" t="str">
        <f t="shared" si="539"/>
        <v>|||</v>
      </c>
      <c r="H14688" s="835">
        <f t="shared" si="540"/>
        <v>31</v>
      </c>
    </row>
    <row r="14689" spans="2:8">
      <c r="B14689" s="834" t="str">
        <f t="shared" si="539"/>
        <v>|||</v>
      </c>
      <c r="H14689" s="835">
        <f t="shared" si="540"/>
        <v>31</v>
      </c>
    </row>
    <row r="14690" spans="2:8">
      <c r="B14690" s="834" t="str">
        <f t="shared" si="539"/>
        <v>|||</v>
      </c>
      <c r="H14690" s="835">
        <f t="shared" si="540"/>
        <v>31</v>
      </c>
    </row>
    <row r="14691" spans="2:8">
      <c r="B14691" s="834" t="str">
        <f t="shared" si="539"/>
        <v>|||</v>
      </c>
      <c r="H14691" s="835">
        <f t="shared" si="540"/>
        <v>31</v>
      </c>
    </row>
    <row r="14692" spans="2:8">
      <c r="B14692" s="834" t="str">
        <f t="shared" si="539"/>
        <v>|||</v>
      </c>
      <c r="H14692" s="835">
        <f t="shared" si="540"/>
        <v>31</v>
      </c>
    </row>
    <row r="14693" spans="2:8">
      <c r="B14693" s="834" t="str">
        <f t="shared" si="539"/>
        <v>|||</v>
      </c>
      <c r="H14693" s="835">
        <f t="shared" si="540"/>
        <v>31</v>
      </c>
    </row>
    <row r="14694" spans="2:8">
      <c r="B14694" s="834" t="str">
        <f t="shared" si="539"/>
        <v>|||</v>
      </c>
      <c r="H14694" s="835">
        <f t="shared" si="540"/>
        <v>31</v>
      </c>
    </row>
    <row r="14695" spans="2:8">
      <c r="B14695" s="834" t="str">
        <f t="shared" si="539"/>
        <v>|||</v>
      </c>
      <c r="H14695" s="835">
        <f t="shared" si="540"/>
        <v>31</v>
      </c>
    </row>
    <row r="14696" spans="2:8">
      <c r="B14696" s="834" t="str">
        <f t="shared" si="539"/>
        <v>|||</v>
      </c>
      <c r="H14696" s="835">
        <f t="shared" si="540"/>
        <v>31</v>
      </c>
    </row>
    <row r="14697" spans="2:8">
      <c r="B14697" s="834" t="str">
        <f t="shared" si="539"/>
        <v>|||</v>
      </c>
      <c r="H14697" s="835">
        <f t="shared" si="540"/>
        <v>31</v>
      </c>
    </row>
    <row r="14698" spans="2:8">
      <c r="B14698" s="834" t="str">
        <f t="shared" si="539"/>
        <v>|||</v>
      </c>
      <c r="H14698" s="835">
        <f t="shared" si="540"/>
        <v>31</v>
      </c>
    </row>
    <row r="14699" spans="2:8">
      <c r="B14699" s="834" t="str">
        <f t="shared" si="539"/>
        <v>|||</v>
      </c>
      <c r="H14699" s="835">
        <f t="shared" si="540"/>
        <v>31</v>
      </c>
    </row>
    <row r="14700" spans="2:8">
      <c r="B14700" s="834" t="str">
        <f t="shared" si="539"/>
        <v>|||</v>
      </c>
      <c r="H14700" s="835">
        <f t="shared" si="540"/>
        <v>31</v>
      </c>
    </row>
    <row r="14701" spans="2:8">
      <c r="B14701" s="834" t="str">
        <f t="shared" si="539"/>
        <v>|||</v>
      </c>
      <c r="H14701" s="835">
        <f t="shared" si="540"/>
        <v>31</v>
      </c>
    </row>
    <row r="14702" spans="2:8">
      <c r="B14702" s="834" t="str">
        <f t="shared" si="539"/>
        <v>|||</v>
      </c>
      <c r="H14702" s="835">
        <f t="shared" si="540"/>
        <v>31</v>
      </c>
    </row>
    <row r="14703" spans="2:8">
      <c r="B14703" s="834" t="str">
        <f t="shared" si="539"/>
        <v>|||</v>
      </c>
      <c r="H14703" s="835">
        <f t="shared" si="540"/>
        <v>31</v>
      </c>
    </row>
    <row r="14704" spans="2:8">
      <c r="B14704" s="834" t="str">
        <f t="shared" si="539"/>
        <v>|||</v>
      </c>
      <c r="H14704" s="835">
        <f t="shared" si="540"/>
        <v>31</v>
      </c>
    </row>
    <row r="14705" spans="2:8">
      <c r="B14705" s="834" t="str">
        <f t="shared" si="539"/>
        <v>|||</v>
      </c>
      <c r="H14705" s="835">
        <f t="shared" si="540"/>
        <v>31</v>
      </c>
    </row>
    <row r="14706" spans="2:8">
      <c r="B14706" s="834" t="str">
        <f t="shared" si="539"/>
        <v>|||</v>
      </c>
      <c r="H14706" s="835">
        <f t="shared" si="540"/>
        <v>31</v>
      </c>
    </row>
    <row r="14707" spans="2:8">
      <c r="B14707" s="834" t="str">
        <f t="shared" si="539"/>
        <v>|||</v>
      </c>
      <c r="H14707" s="835">
        <f t="shared" si="540"/>
        <v>31</v>
      </c>
    </row>
    <row r="14708" spans="2:8">
      <c r="B14708" s="834" t="str">
        <f t="shared" si="539"/>
        <v>|||</v>
      </c>
      <c r="H14708" s="835">
        <f t="shared" si="540"/>
        <v>31</v>
      </c>
    </row>
    <row r="14709" spans="2:8">
      <c r="B14709" s="834" t="str">
        <f t="shared" si="539"/>
        <v>|||</v>
      </c>
      <c r="H14709" s="835">
        <f t="shared" si="540"/>
        <v>31</v>
      </c>
    </row>
    <row r="14710" spans="2:8">
      <c r="B14710" s="834" t="str">
        <f t="shared" si="539"/>
        <v>|||</v>
      </c>
      <c r="H14710" s="835">
        <f t="shared" si="540"/>
        <v>31</v>
      </c>
    </row>
    <row r="14711" spans="2:8">
      <c r="B14711" s="834" t="str">
        <f t="shared" si="539"/>
        <v>|||</v>
      </c>
      <c r="H14711" s="835">
        <f t="shared" si="540"/>
        <v>31</v>
      </c>
    </row>
    <row r="14712" spans="2:8">
      <c r="B14712" s="834" t="str">
        <f t="shared" si="539"/>
        <v>|||</v>
      </c>
      <c r="H14712" s="835">
        <f t="shared" si="540"/>
        <v>31</v>
      </c>
    </row>
    <row r="14713" spans="2:8">
      <c r="B14713" s="834" t="str">
        <f t="shared" si="539"/>
        <v>|||</v>
      </c>
      <c r="H14713" s="835">
        <f t="shared" si="540"/>
        <v>31</v>
      </c>
    </row>
    <row r="14714" spans="2:8">
      <c r="B14714" s="834" t="str">
        <f t="shared" si="539"/>
        <v>|||</v>
      </c>
      <c r="H14714" s="835">
        <f t="shared" si="540"/>
        <v>31</v>
      </c>
    </row>
    <row r="14715" spans="2:8">
      <c r="B14715" s="834" t="str">
        <f t="shared" si="539"/>
        <v>|||</v>
      </c>
      <c r="H14715" s="835">
        <f t="shared" si="540"/>
        <v>31</v>
      </c>
    </row>
    <row r="14716" spans="2:8">
      <c r="B14716" s="834" t="str">
        <f t="shared" si="539"/>
        <v>|||</v>
      </c>
      <c r="H14716" s="835">
        <f t="shared" si="540"/>
        <v>31</v>
      </c>
    </row>
    <row r="14717" spans="2:8">
      <c r="B14717" s="834" t="str">
        <f t="shared" si="539"/>
        <v>|||</v>
      </c>
      <c r="H14717" s="835">
        <f t="shared" si="540"/>
        <v>31</v>
      </c>
    </row>
    <row r="14718" spans="2:8">
      <c r="B14718" s="834" t="str">
        <f t="shared" si="539"/>
        <v>|||</v>
      </c>
      <c r="H14718" s="835">
        <f t="shared" si="540"/>
        <v>31</v>
      </c>
    </row>
    <row r="14719" spans="2:8">
      <c r="B14719" s="834" t="str">
        <f t="shared" si="539"/>
        <v>|||</v>
      </c>
      <c r="H14719" s="835">
        <f t="shared" si="540"/>
        <v>31</v>
      </c>
    </row>
    <row r="14720" spans="2:8">
      <c r="B14720" s="834" t="str">
        <f t="shared" si="539"/>
        <v>|||</v>
      </c>
      <c r="H14720" s="835">
        <f t="shared" si="540"/>
        <v>31</v>
      </c>
    </row>
    <row r="14721" spans="2:8">
      <c r="B14721" s="834" t="str">
        <f t="shared" si="539"/>
        <v>|||</v>
      </c>
      <c r="H14721" s="835">
        <f t="shared" si="540"/>
        <v>31</v>
      </c>
    </row>
    <row r="14722" spans="2:8">
      <c r="B14722" s="834" t="str">
        <f t="shared" si="539"/>
        <v>|||</v>
      </c>
      <c r="H14722" s="835">
        <f t="shared" si="540"/>
        <v>31</v>
      </c>
    </row>
    <row r="14723" spans="2:8">
      <c r="B14723" s="834" t="str">
        <f t="shared" si="539"/>
        <v>|||</v>
      </c>
      <c r="H14723" s="835">
        <f t="shared" si="540"/>
        <v>31</v>
      </c>
    </row>
    <row r="14724" spans="2:8">
      <c r="B14724" s="834" t="str">
        <f t="shared" si="539"/>
        <v>|||</v>
      </c>
      <c r="H14724" s="835">
        <f t="shared" si="540"/>
        <v>31</v>
      </c>
    </row>
    <row r="14725" spans="2:8">
      <c r="B14725" s="834" t="str">
        <f t="shared" si="539"/>
        <v>|||</v>
      </c>
      <c r="H14725" s="835">
        <f t="shared" si="540"/>
        <v>31</v>
      </c>
    </row>
    <row r="14726" spans="2:8">
      <c r="B14726" s="834" t="str">
        <f t="shared" si="539"/>
        <v>|||</v>
      </c>
      <c r="H14726" s="835">
        <f t="shared" si="540"/>
        <v>31</v>
      </c>
    </row>
    <row r="14727" spans="2:8">
      <c r="B14727" s="834" t="str">
        <f t="shared" si="539"/>
        <v>|||</v>
      </c>
      <c r="H14727" s="835">
        <f t="shared" si="540"/>
        <v>31</v>
      </c>
    </row>
    <row r="14728" spans="2:8">
      <c r="B14728" s="834" t="str">
        <f t="shared" si="539"/>
        <v>|||</v>
      </c>
      <c r="H14728" s="835">
        <f t="shared" si="540"/>
        <v>31</v>
      </c>
    </row>
    <row r="14729" spans="2:8">
      <c r="B14729" s="834" t="str">
        <f t="shared" si="539"/>
        <v>|||</v>
      </c>
      <c r="H14729" s="835">
        <f t="shared" si="540"/>
        <v>31</v>
      </c>
    </row>
    <row r="14730" spans="2:8">
      <c r="B14730" s="834" t="str">
        <f t="shared" si="539"/>
        <v>|||</v>
      </c>
      <c r="H14730" s="835">
        <f t="shared" si="540"/>
        <v>31</v>
      </c>
    </row>
    <row r="14731" spans="2:8">
      <c r="B14731" s="834" t="str">
        <f t="shared" si="539"/>
        <v>|||</v>
      </c>
      <c r="H14731" s="835">
        <f t="shared" si="540"/>
        <v>31</v>
      </c>
    </row>
    <row r="14732" spans="2:8">
      <c r="B14732" s="834" t="str">
        <f t="shared" si="539"/>
        <v>|||</v>
      </c>
      <c r="H14732" s="835">
        <f t="shared" si="540"/>
        <v>31</v>
      </c>
    </row>
    <row r="14733" spans="2:8">
      <c r="B14733" s="834" t="str">
        <f t="shared" si="539"/>
        <v>|||</v>
      </c>
      <c r="H14733" s="835">
        <f t="shared" si="540"/>
        <v>31</v>
      </c>
    </row>
    <row r="14734" spans="2:8">
      <c r="B14734" s="834" t="str">
        <f t="shared" si="539"/>
        <v>|||</v>
      </c>
      <c r="H14734" s="835">
        <f t="shared" si="540"/>
        <v>31</v>
      </c>
    </row>
    <row r="14735" spans="2:8">
      <c r="B14735" s="834" t="str">
        <f t="shared" si="539"/>
        <v>|||</v>
      </c>
      <c r="H14735" s="835">
        <f t="shared" si="540"/>
        <v>31</v>
      </c>
    </row>
    <row r="14736" spans="2:8">
      <c r="B14736" s="834" t="str">
        <f t="shared" si="539"/>
        <v>|||</v>
      </c>
      <c r="H14736" s="835">
        <f t="shared" si="540"/>
        <v>31</v>
      </c>
    </row>
    <row r="14737" spans="2:8">
      <c r="B14737" s="834" t="str">
        <f t="shared" ref="B14737:B14800" si="541">C14737&amp;"|"&amp;D14737&amp;"|"&amp;E14737&amp;"|"&amp;F14737</f>
        <v>|||</v>
      </c>
      <c r="H14737" s="835">
        <f t="shared" ref="H14737:H14800" si="542">EOMONTH(L14737,0)</f>
        <v>31</v>
      </c>
    </row>
    <row r="14738" spans="2:8">
      <c r="B14738" s="834" t="str">
        <f t="shared" si="541"/>
        <v>|||</v>
      </c>
      <c r="H14738" s="835">
        <f t="shared" si="542"/>
        <v>31</v>
      </c>
    </row>
    <row r="14739" spans="2:8">
      <c r="B14739" s="834" t="str">
        <f t="shared" si="541"/>
        <v>|||</v>
      </c>
      <c r="H14739" s="835">
        <f t="shared" si="542"/>
        <v>31</v>
      </c>
    </row>
    <row r="14740" spans="2:8">
      <c r="B14740" s="834" t="str">
        <f t="shared" si="541"/>
        <v>|||</v>
      </c>
      <c r="H14740" s="835">
        <f t="shared" si="542"/>
        <v>31</v>
      </c>
    </row>
    <row r="14741" spans="2:8">
      <c r="B14741" s="834" t="str">
        <f t="shared" si="541"/>
        <v>|||</v>
      </c>
      <c r="H14741" s="835">
        <f t="shared" si="542"/>
        <v>31</v>
      </c>
    </row>
    <row r="14742" spans="2:8">
      <c r="B14742" s="834" t="str">
        <f t="shared" si="541"/>
        <v>|||</v>
      </c>
      <c r="H14742" s="835">
        <f t="shared" si="542"/>
        <v>31</v>
      </c>
    </row>
    <row r="14743" spans="2:8">
      <c r="B14743" s="834" t="str">
        <f t="shared" si="541"/>
        <v>|||</v>
      </c>
      <c r="H14743" s="835">
        <f t="shared" si="542"/>
        <v>31</v>
      </c>
    </row>
    <row r="14744" spans="2:8">
      <c r="B14744" s="834" t="str">
        <f t="shared" si="541"/>
        <v>|||</v>
      </c>
      <c r="H14744" s="835">
        <f t="shared" si="542"/>
        <v>31</v>
      </c>
    </row>
    <row r="14745" spans="2:8">
      <c r="B14745" s="834" t="str">
        <f t="shared" si="541"/>
        <v>|||</v>
      </c>
      <c r="H14745" s="835">
        <f t="shared" si="542"/>
        <v>31</v>
      </c>
    </row>
    <row r="14746" spans="2:8">
      <c r="B14746" s="834" t="str">
        <f t="shared" si="541"/>
        <v>|||</v>
      </c>
      <c r="H14746" s="835">
        <f t="shared" si="542"/>
        <v>31</v>
      </c>
    </row>
    <row r="14747" spans="2:8">
      <c r="B14747" s="834" t="str">
        <f t="shared" si="541"/>
        <v>|||</v>
      </c>
      <c r="H14747" s="835">
        <f t="shared" si="542"/>
        <v>31</v>
      </c>
    </row>
    <row r="14748" spans="2:8">
      <c r="B14748" s="834" t="str">
        <f t="shared" si="541"/>
        <v>|||</v>
      </c>
      <c r="H14748" s="835">
        <f t="shared" si="542"/>
        <v>31</v>
      </c>
    </row>
    <row r="14749" spans="2:8">
      <c r="B14749" s="834" t="str">
        <f t="shared" si="541"/>
        <v>|||</v>
      </c>
      <c r="H14749" s="835">
        <f t="shared" si="542"/>
        <v>31</v>
      </c>
    </row>
    <row r="14750" spans="2:8">
      <c r="B14750" s="834" t="str">
        <f t="shared" si="541"/>
        <v>|||</v>
      </c>
      <c r="H14750" s="835">
        <f t="shared" si="542"/>
        <v>31</v>
      </c>
    </row>
    <row r="14751" spans="2:8">
      <c r="B14751" s="834" t="str">
        <f t="shared" si="541"/>
        <v>|||</v>
      </c>
      <c r="H14751" s="835">
        <f t="shared" si="542"/>
        <v>31</v>
      </c>
    </row>
    <row r="14752" spans="2:8">
      <c r="B14752" s="834" t="str">
        <f t="shared" si="541"/>
        <v>|||</v>
      </c>
      <c r="H14752" s="835">
        <f t="shared" si="542"/>
        <v>31</v>
      </c>
    </row>
    <row r="14753" spans="2:8">
      <c r="B14753" s="834" t="str">
        <f t="shared" si="541"/>
        <v>|||</v>
      </c>
      <c r="H14753" s="835">
        <f t="shared" si="542"/>
        <v>31</v>
      </c>
    </row>
    <row r="14754" spans="2:8">
      <c r="B14754" s="834" t="str">
        <f t="shared" si="541"/>
        <v>|||</v>
      </c>
      <c r="H14754" s="835">
        <f t="shared" si="542"/>
        <v>31</v>
      </c>
    </row>
    <row r="14755" spans="2:8">
      <c r="B14755" s="834" t="str">
        <f t="shared" si="541"/>
        <v>|||</v>
      </c>
      <c r="H14755" s="835">
        <f t="shared" si="542"/>
        <v>31</v>
      </c>
    </row>
    <row r="14756" spans="2:8">
      <c r="B14756" s="834" t="str">
        <f t="shared" si="541"/>
        <v>|||</v>
      </c>
      <c r="H14756" s="835">
        <f t="shared" si="542"/>
        <v>31</v>
      </c>
    </row>
    <row r="14757" spans="2:8">
      <c r="B14757" s="834" t="str">
        <f t="shared" si="541"/>
        <v>|||</v>
      </c>
      <c r="H14757" s="835">
        <f t="shared" si="542"/>
        <v>31</v>
      </c>
    </row>
    <row r="14758" spans="2:8">
      <c r="B14758" s="834" t="str">
        <f t="shared" si="541"/>
        <v>|||</v>
      </c>
      <c r="H14758" s="835">
        <f t="shared" si="542"/>
        <v>31</v>
      </c>
    </row>
    <row r="14759" spans="2:8">
      <c r="B14759" s="834" t="str">
        <f t="shared" si="541"/>
        <v>|||</v>
      </c>
      <c r="H14759" s="835">
        <f t="shared" si="542"/>
        <v>31</v>
      </c>
    </row>
    <row r="14760" spans="2:8">
      <c r="B14760" s="834" t="str">
        <f t="shared" si="541"/>
        <v>|||</v>
      </c>
      <c r="H14760" s="835">
        <f t="shared" si="542"/>
        <v>31</v>
      </c>
    </row>
    <row r="14761" spans="2:8">
      <c r="B14761" s="834" t="str">
        <f t="shared" si="541"/>
        <v>|||</v>
      </c>
      <c r="H14761" s="835">
        <f t="shared" si="542"/>
        <v>31</v>
      </c>
    </row>
    <row r="14762" spans="2:8">
      <c r="B14762" s="834" t="str">
        <f t="shared" si="541"/>
        <v>|||</v>
      </c>
      <c r="H14762" s="835">
        <f t="shared" si="542"/>
        <v>31</v>
      </c>
    </row>
    <row r="14763" spans="2:8">
      <c r="B14763" s="834" t="str">
        <f t="shared" si="541"/>
        <v>|||</v>
      </c>
      <c r="H14763" s="835">
        <f t="shared" si="542"/>
        <v>31</v>
      </c>
    </row>
    <row r="14764" spans="2:8">
      <c r="B14764" s="834" t="str">
        <f t="shared" si="541"/>
        <v>|||</v>
      </c>
      <c r="H14764" s="835">
        <f t="shared" si="542"/>
        <v>31</v>
      </c>
    </row>
    <row r="14765" spans="2:8">
      <c r="B14765" s="834" t="str">
        <f t="shared" si="541"/>
        <v>|||</v>
      </c>
      <c r="H14765" s="835">
        <f t="shared" si="542"/>
        <v>31</v>
      </c>
    </row>
    <row r="14766" spans="2:8">
      <c r="B14766" s="834" t="str">
        <f t="shared" si="541"/>
        <v>|||</v>
      </c>
      <c r="H14766" s="835">
        <f t="shared" si="542"/>
        <v>31</v>
      </c>
    </row>
    <row r="14767" spans="2:8">
      <c r="B14767" s="834" t="str">
        <f t="shared" si="541"/>
        <v>|||</v>
      </c>
      <c r="H14767" s="835">
        <f t="shared" si="542"/>
        <v>31</v>
      </c>
    </row>
    <row r="14768" spans="2:8">
      <c r="B14768" s="834" t="str">
        <f t="shared" si="541"/>
        <v>|||</v>
      </c>
      <c r="H14768" s="835">
        <f t="shared" si="542"/>
        <v>31</v>
      </c>
    </row>
    <row r="14769" spans="2:8">
      <c r="B14769" s="834" t="str">
        <f t="shared" si="541"/>
        <v>|||</v>
      </c>
      <c r="H14769" s="835">
        <f t="shared" si="542"/>
        <v>31</v>
      </c>
    </row>
    <row r="14770" spans="2:8">
      <c r="B14770" s="834" t="str">
        <f t="shared" si="541"/>
        <v>|||</v>
      </c>
      <c r="H14770" s="835">
        <f t="shared" si="542"/>
        <v>31</v>
      </c>
    </row>
    <row r="14771" spans="2:8">
      <c r="B14771" s="834" t="str">
        <f t="shared" si="541"/>
        <v>|||</v>
      </c>
      <c r="H14771" s="835">
        <f t="shared" si="542"/>
        <v>31</v>
      </c>
    </row>
    <row r="14772" spans="2:8">
      <c r="B14772" s="834" t="str">
        <f t="shared" si="541"/>
        <v>|||</v>
      </c>
      <c r="H14772" s="835">
        <f t="shared" si="542"/>
        <v>31</v>
      </c>
    </row>
    <row r="14773" spans="2:8">
      <c r="B14773" s="834" t="str">
        <f t="shared" si="541"/>
        <v>|||</v>
      </c>
      <c r="H14773" s="835">
        <f t="shared" si="542"/>
        <v>31</v>
      </c>
    </row>
    <row r="14774" spans="2:8">
      <c r="B14774" s="834" t="str">
        <f t="shared" si="541"/>
        <v>|||</v>
      </c>
      <c r="H14774" s="835">
        <f t="shared" si="542"/>
        <v>31</v>
      </c>
    </row>
    <row r="14775" spans="2:8">
      <c r="B14775" s="834" t="str">
        <f t="shared" si="541"/>
        <v>|||</v>
      </c>
      <c r="H14775" s="835">
        <f t="shared" si="542"/>
        <v>31</v>
      </c>
    </row>
    <row r="14776" spans="2:8">
      <c r="B14776" s="834" t="str">
        <f t="shared" si="541"/>
        <v>|||</v>
      </c>
      <c r="H14776" s="835">
        <f t="shared" si="542"/>
        <v>31</v>
      </c>
    </row>
    <row r="14777" spans="2:8">
      <c r="B14777" s="834" t="str">
        <f t="shared" si="541"/>
        <v>|||</v>
      </c>
      <c r="H14777" s="835">
        <f t="shared" si="542"/>
        <v>31</v>
      </c>
    </row>
    <row r="14778" spans="2:8">
      <c r="B14778" s="834" t="str">
        <f t="shared" si="541"/>
        <v>|||</v>
      </c>
      <c r="H14778" s="835">
        <f t="shared" si="542"/>
        <v>31</v>
      </c>
    </row>
    <row r="14779" spans="2:8">
      <c r="B14779" s="834" t="str">
        <f t="shared" si="541"/>
        <v>|||</v>
      </c>
      <c r="H14779" s="835">
        <f t="shared" si="542"/>
        <v>31</v>
      </c>
    </row>
    <row r="14780" spans="2:8">
      <c r="B14780" s="834" t="str">
        <f t="shared" si="541"/>
        <v>|||</v>
      </c>
      <c r="H14780" s="835">
        <f t="shared" si="542"/>
        <v>31</v>
      </c>
    </row>
    <row r="14781" spans="2:8">
      <c r="B14781" s="834" t="str">
        <f t="shared" si="541"/>
        <v>|||</v>
      </c>
      <c r="H14781" s="835">
        <f t="shared" si="542"/>
        <v>31</v>
      </c>
    </row>
    <row r="14782" spans="2:8">
      <c r="B14782" s="834" t="str">
        <f t="shared" si="541"/>
        <v>|||</v>
      </c>
      <c r="H14782" s="835">
        <f t="shared" si="542"/>
        <v>31</v>
      </c>
    </row>
    <row r="14783" spans="2:8">
      <c r="B14783" s="834" t="str">
        <f t="shared" si="541"/>
        <v>|||</v>
      </c>
      <c r="H14783" s="835">
        <f t="shared" si="542"/>
        <v>31</v>
      </c>
    </row>
    <row r="14784" spans="2:8">
      <c r="B14784" s="834" t="str">
        <f t="shared" si="541"/>
        <v>|||</v>
      </c>
      <c r="H14784" s="835">
        <f t="shared" si="542"/>
        <v>31</v>
      </c>
    </row>
    <row r="14785" spans="2:8">
      <c r="B14785" s="834" t="str">
        <f t="shared" si="541"/>
        <v>|||</v>
      </c>
      <c r="H14785" s="835">
        <f t="shared" si="542"/>
        <v>31</v>
      </c>
    </row>
    <row r="14786" spans="2:8">
      <c r="B14786" s="834" t="str">
        <f t="shared" si="541"/>
        <v>|||</v>
      </c>
      <c r="H14786" s="835">
        <f t="shared" si="542"/>
        <v>31</v>
      </c>
    </row>
    <row r="14787" spans="2:8">
      <c r="B14787" s="834" t="str">
        <f t="shared" si="541"/>
        <v>|||</v>
      </c>
      <c r="H14787" s="835">
        <f t="shared" si="542"/>
        <v>31</v>
      </c>
    </row>
    <row r="14788" spans="2:8">
      <c r="B14788" s="834" t="str">
        <f t="shared" si="541"/>
        <v>|||</v>
      </c>
      <c r="H14788" s="835">
        <f t="shared" si="542"/>
        <v>31</v>
      </c>
    </row>
    <row r="14789" spans="2:8">
      <c r="B14789" s="834" t="str">
        <f t="shared" si="541"/>
        <v>|||</v>
      </c>
      <c r="H14789" s="835">
        <f t="shared" si="542"/>
        <v>31</v>
      </c>
    </row>
    <row r="14790" spans="2:8">
      <c r="B14790" s="834" t="str">
        <f t="shared" si="541"/>
        <v>|||</v>
      </c>
      <c r="H14790" s="835">
        <f t="shared" si="542"/>
        <v>31</v>
      </c>
    </row>
    <row r="14791" spans="2:8">
      <c r="B14791" s="834" t="str">
        <f t="shared" si="541"/>
        <v>|||</v>
      </c>
      <c r="H14791" s="835">
        <f t="shared" si="542"/>
        <v>31</v>
      </c>
    </row>
    <row r="14792" spans="2:8">
      <c r="B14792" s="834" t="str">
        <f t="shared" si="541"/>
        <v>|||</v>
      </c>
      <c r="H14792" s="835">
        <f t="shared" si="542"/>
        <v>31</v>
      </c>
    </row>
    <row r="14793" spans="2:8">
      <c r="B14793" s="834" t="str">
        <f t="shared" si="541"/>
        <v>|||</v>
      </c>
      <c r="H14793" s="835">
        <f t="shared" si="542"/>
        <v>31</v>
      </c>
    </row>
    <row r="14794" spans="2:8">
      <c r="B14794" s="834" t="str">
        <f t="shared" si="541"/>
        <v>|||</v>
      </c>
      <c r="H14794" s="835">
        <f t="shared" si="542"/>
        <v>31</v>
      </c>
    </row>
    <row r="14795" spans="2:8">
      <c r="B14795" s="834" t="str">
        <f t="shared" si="541"/>
        <v>|||</v>
      </c>
      <c r="H14795" s="835">
        <f t="shared" si="542"/>
        <v>31</v>
      </c>
    </row>
    <row r="14796" spans="2:8">
      <c r="B14796" s="834" t="str">
        <f t="shared" si="541"/>
        <v>|||</v>
      </c>
      <c r="H14796" s="835">
        <f t="shared" si="542"/>
        <v>31</v>
      </c>
    </row>
    <row r="14797" spans="2:8">
      <c r="B14797" s="834" t="str">
        <f t="shared" si="541"/>
        <v>|||</v>
      </c>
      <c r="H14797" s="835">
        <f t="shared" si="542"/>
        <v>31</v>
      </c>
    </row>
    <row r="14798" spans="2:8">
      <c r="B14798" s="834" t="str">
        <f t="shared" si="541"/>
        <v>|||</v>
      </c>
      <c r="H14798" s="835">
        <f t="shared" si="542"/>
        <v>31</v>
      </c>
    </row>
    <row r="14799" spans="2:8">
      <c r="B14799" s="834" t="str">
        <f t="shared" si="541"/>
        <v>|||</v>
      </c>
      <c r="H14799" s="835">
        <f t="shared" si="542"/>
        <v>31</v>
      </c>
    </row>
    <row r="14800" spans="2:8">
      <c r="B14800" s="834" t="str">
        <f t="shared" si="541"/>
        <v>|||</v>
      </c>
      <c r="H14800" s="835">
        <f t="shared" si="542"/>
        <v>31</v>
      </c>
    </row>
    <row r="14801" spans="2:8">
      <c r="B14801" s="834" t="str">
        <f t="shared" ref="B14801:B14864" si="543">C14801&amp;"|"&amp;D14801&amp;"|"&amp;E14801&amp;"|"&amp;F14801</f>
        <v>|||</v>
      </c>
      <c r="H14801" s="835">
        <f t="shared" ref="H14801:H14864" si="544">EOMONTH(L14801,0)</f>
        <v>31</v>
      </c>
    </row>
    <row r="14802" spans="2:8">
      <c r="B14802" s="834" t="str">
        <f t="shared" si="543"/>
        <v>|||</v>
      </c>
      <c r="H14802" s="835">
        <f t="shared" si="544"/>
        <v>31</v>
      </c>
    </row>
    <row r="14803" spans="2:8">
      <c r="B14803" s="834" t="str">
        <f t="shared" si="543"/>
        <v>|||</v>
      </c>
      <c r="H14803" s="835">
        <f t="shared" si="544"/>
        <v>31</v>
      </c>
    </row>
    <row r="14804" spans="2:8">
      <c r="B14804" s="834" t="str">
        <f t="shared" si="543"/>
        <v>|||</v>
      </c>
      <c r="H14804" s="835">
        <f t="shared" si="544"/>
        <v>31</v>
      </c>
    </row>
    <row r="14805" spans="2:8">
      <c r="B14805" s="834" t="str">
        <f t="shared" si="543"/>
        <v>|||</v>
      </c>
      <c r="H14805" s="835">
        <f t="shared" si="544"/>
        <v>31</v>
      </c>
    </row>
    <row r="14806" spans="2:8">
      <c r="B14806" s="834" t="str">
        <f t="shared" si="543"/>
        <v>|||</v>
      </c>
      <c r="H14806" s="835">
        <f t="shared" si="544"/>
        <v>31</v>
      </c>
    </row>
    <row r="14807" spans="2:8">
      <c r="B14807" s="834" t="str">
        <f t="shared" si="543"/>
        <v>|||</v>
      </c>
      <c r="H14807" s="835">
        <f t="shared" si="544"/>
        <v>31</v>
      </c>
    </row>
    <row r="14808" spans="2:8">
      <c r="B14808" s="834" t="str">
        <f t="shared" si="543"/>
        <v>|||</v>
      </c>
      <c r="H14808" s="835">
        <f t="shared" si="544"/>
        <v>31</v>
      </c>
    </row>
    <row r="14809" spans="2:8">
      <c r="B14809" s="834" t="str">
        <f t="shared" si="543"/>
        <v>|||</v>
      </c>
      <c r="H14809" s="835">
        <f t="shared" si="544"/>
        <v>31</v>
      </c>
    </row>
    <row r="14810" spans="2:8">
      <c r="B14810" s="834" t="str">
        <f t="shared" si="543"/>
        <v>|||</v>
      </c>
      <c r="H14810" s="835">
        <f t="shared" si="544"/>
        <v>31</v>
      </c>
    </row>
    <row r="14811" spans="2:8">
      <c r="B14811" s="834" t="str">
        <f t="shared" si="543"/>
        <v>|||</v>
      </c>
      <c r="H14811" s="835">
        <f t="shared" si="544"/>
        <v>31</v>
      </c>
    </row>
    <row r="14812" spans="2:8">
      <c r="B14812" s="834" t="str">
        <f t="shared" si="543"/>
        <v>|||</v>
      </c>
      <c r="H14812" s="835">
        <f t="shared" si="544"/>
        <v>31</v>
      </c>
    </row>
    <row r="14813" spans="2:8">
      <c r="B14813" s="834" t="str">
        <f t="shared" si="543"/>
        <v>|||</v>
      </c>
      <c r="H14813" s="835">
        <f t="shared" si="544"/>
        <v>31</v>
      </c>
    </row>
    <row r="14814" spans="2:8">
      <c r="B14814" s="834" t="str">
        <f t="shared" si="543"/>
        <v>|||</v>
      </c>
      <c r="H14814" s="835">
        <f t="shared" si="544"/>
        <v>31</v>
      </c>
    </row>
    <row r="14815" spans="2:8">
      <c r="B14815" s="834" t="str">
        <f t="shared" si="543"/>
        <v>|||</v>
      </c>
      <c r="H14815" s="835">
        <f t="shared" si="544"/>
        <v>31</v>
      </c>
    </row>
    <row r="14816" spans="2:8">
      <c r="B14816" s="834" t="str">
        <f t="shared" si="543"/>
        <v>|||</v>
      </c>
      <c r="H14816" s="835">
        <f t="shared" si="544"/>
        <v>31</v>
      </c>
    </row>
    <row r="14817" spans="2:8">
      <c r="B14817" s="834" t="str">
        <f t="shared" si="543"/>
        <v>|||</v>
      </c>
      <c r="H14817" s="835">
        <f t="shared" si="544"/>
        <v>31</v>
      </c>
    </row>
    <row r="14818" spans="2:8">
      <c r="B14818" s="834" t="str">
        <f t="shared" si="543"/>
        <v>|||</v>
      </c>
      <c r="H14818" s="835">
        <f t="shared" si="544"/>
        <v>31</v>
      </c>
    </row>
    <row r="14819" spans="2:8">
      <c r="B14819" s="834" t="str">
        <f t="shared" si="543"/>
        <v>|||</v>
      </c>
      <c r="H14819" s="835">
        <f t="shared" si="544"/>
        <v>31</v>
      </c>
    </row>
    <row r="14820" spans="2:8">
      <c r="B14820" s="834" t="str">
        <f t="shared" si="543"/>
        <v>|||</v>
      </c>
      <c r="H14820" s="835">
        <f t="shared" si="544"/>
        <v>31</v>
      </c>
    </row>
    <row r="14821" spans="2:8">
      <c r="B14821" s="834" t="str">
        <f t="shared" si="543"/>
        <v>|||</v>
      </c>
      <c r="H14821" s="835">
        <f t="shared" si="544"/>
        <v>31</v>
      </c>
    </row>
    <row r="14822" spans="2:8">
      <c r="B14822" s="834" t="str">
        <f t="shared" si="543"/>
        <v>|||</v>
      </c>
      <c r="H14822" s="835">
        <f t="shared" si="544"/>
        <v>31</v>
      </c>
    </row>
    <row r="14823" spans="2:8">
      <c r="B14823" s="834" t="str">
        <f t="shared" si="543"/>
        <v>|||</v>
      </c>
      <c r="H14823" s="835">
        <f t="shared" si="544"/>
        <v>31</v>
      </c>
    </row>
    <row r="14824" spans="2:8">
      <c r="B14824" s="834" t="str">
        <f t="shared" si="543"/>
        <v>|||</v>
      </c>
      <c r="H14824" s="835">
        <f t="shared" si="544"/>
        <v>31</v>
      </c>
    </row>
    <row r="14825" spans="2:8">
      <c r="B14825" s="834" t="str">
        <f t="shared" si="543"/>
        <v>|||</v>
      </c>
      <c r="H14825" s="835">
        <f t="shared" si="544"/>
        <v>31</v>
      </c>
    </row>
    <row r="14826" spans="2:8">
      <c r="B14826" s="834" t="str">
        <f t="shared" si="543"/>
        <v>|||</v>
      </c>
      <c r="H14826" s="835">
        <f t="shared" si="544"/>
        <v>31</v>
      </c>
    </row>
    <row r="14827" spans="2:8">
      <c r="B14827" s="834" t="str">
        <f t="shared" si="543"/>
        <v>|||</v>
      </c>
      <c r="H14827" s="835">
        <f t="shared" si="544"/>
        <v>31</v>
      </c>
    </row>
    <row r="14828" spans="2:8">
      <c r="B14828" s="834" t="str">
        <f t="shared" si="543"/>
        <v>|||</v>
      </c>
      <c r="H14828" s="835">
        <f t="shared" si="544"/>
        <v>31</v>
      </c>
    </row>
    <row r="14829" spans="2:8">
      <c r="B14829" s="834" t="str">
        <f t="shared" si="543"/>
        <v>|||</v>
      </c>
      <c r="H14829" s="835">
        <f t="shared" si="544"/>
        <v>31</v>
      </c>
    </row>
    <row r="14830" spans="2:8">
      <c r="B14830" s="834" t="str">
        <f t="shared" si="543"/>
        <v>|||</v>
      </c>
      <c r="H14830" s="835">
        <f t="shared" si="544"/>
        <v>31</v>
      </c>
    </row>
    <row r="14831" spans="2:8">
      <c r="B14831" s="834" t="str">
        <f t="shared" si="543"/>
        <v>|||</v>
      </c>
      <c r="H14831" s="835">
        <f t="shared" si="544"/>
        <v>31</v>
      </c>
    </row>
    <row r="14832" spans="2:8">
      <c r="B14832" s="834" t="str">
        <f t="shared" si="543"/>
        <v>|||</v>
      </c>
      <c r="H14832" s="835">
        <f t="shared" si="544"/>
        <v>31</v>
      </c>
    </row>
    <row r="14833" spans="2:8">
      <c r="B14833" s="834" t="str">
        <f t="shared" si="543"/>
        <v>|||</v>
      </c>
      <c r="H14833" s="835">
        <f t="shared" si="544"/>
        <v>31</v>
      </c>
    </row>
    <row r="14834" spans="2:8">
      <c r="B14834" s="834" t="str">
        <f t="shared" si="543"/>
        <v>|||</v>
      </c>
      <c r="H14834" s="835">
        <f t="shared" si="544"/>
        <v>31</v>
      </c>
    </row>
    <row r="14835" spans="2:8">
      <c r="B14835" s="834" t="str">
        <f t="shared" si="543"/>
        <v>|||</v>
      </c>
      <c r="H14835" s="835">
        <f t="shared" si="544"/>
        <v>31</v>
      </c>
    </row>
    <row r="14836" spans="2:8">
      <c r="B14836" s="834" t="str">
        <f t="shared" si="543"/>
        <v>|||</v>
      </c>
      <c r="H14836" s="835">
        <f t="shared" si="544"/>
        <v>31</v>
      </c>
    </row>
    <row r="14837" spans="2:8">
      <c r="B14837" s="834" t="str">
        <f t="shared" si="543"/>
        <v>|||</v>
      </c>
      <c r="H14837" s="835">
        <f t="shared" si="544"/>
        <v>31</v>
      </c>
    </row>
    <row r="14838" spans="2:8">
      <c r="B14838" s="834" t="str">
        <f t="shared" si="543"/>
        <v>|||</v>
      </c>
      <c r="H14838" s="835">
        <f t="shared" si="544"/>
        <v>31</v>
      </c>
    </row>
    <row r="14839" spans="2:8">
      <c r="B14839" s="834" t="str">
        <f t="shared" si="543"/>
        <v>|||</v>
      </c>
      <c r="H14839" s="835">
        <f t="shared" si="544"/>
        <v>31</v>
      </c>
    </row>
    <row r="14840" spans="2:8">
      <c r="B14840" s="834" t="str">
        <f t="shared" si="543"/>
        <v>|||</v>
      </c>
      <c r="H14840" s="835">
        <f t="shared" si="544"/>
        <v>31</v>
      </c>
    </row>
    <row r="14841" spans="2:8">
      <c r="B14841" s="834" t="str">
        <f t="shared" si="543"/>
        <v>|||</v>
      </c>
      <c r="H14841" s="835">
        <f t="shared" si="544"/>
        <v>31</v>
      </c>
    </row>
    <row r="14842" spans="2:8">
      <c r="B14842" s="834" t="str">
        <f t="shared" si="543"/>
        <v>|||</v>
      </c>
      <c r="H14842" s="835">
        <f t="shared" si="544"/>
        <v>31</v>
      </c>
    </row>
    <row r="14843" spans="2:8">
      <c r="B14843" s="834" t="str">
        <f t="shared" si="543"/>
        <v>|||</v>
      </c>
      <c r="H14843" s="835">
        <f t="shared" si="544"/>
        <v>31</v>
      </c>
    </row>
    <row r="14844" spans="2:8">
      <c r="B14844" s="834" t="str">
        <f t="shared" si="543"/>
        <v>|||</v>
      </c>
      <c r="H14844" s="835">
        <f t="shared" si="544"/>
        <v>31</v>
      </c>
    </row>
    <row r="14845" spans="2:8">
      <c r="B14845" s="834" t="str">
        <f t="shared" si="543"/>
        <v>|||</v>
      </c>
      <c r="H14845" s="835">
        <f t="shared" si="544"/>
        <v>31</v>
      </c>
    </row>
    <row r="14846" spans="2:8">
      <c r="B14846" s="834" t="str">
        <f t="shared" si="543"/>
        <v>|||</v>
      </c>
      <c r="H14846" s="835">
        <f t="shared" si="544"/>
        <v>31</v>
      </c>
    </row>
    <row r="14847" spans="2:8">
      <c r="B14847" s="834" t="str">
        <f t="shared" si="543"/>
        <v>|||</v>
      </c>
      <c r="H14847" s="835">
        <f t="shared" si="544"/>
        <v>31</v>
      </c>
    </row>
    <row r="14848" spans="2:8">
      <c r="B14848" s="834" t="str">
        <f t="shared" si="543"/>
        <v>|||</v>
      </c>
      <c r="H14848" s="835">
        <f t="shared" si="544"/>
        <v>31</v>
      </c>
    </row>
    <row r="14849" spans="2:8">
      <c r="B14849" s="834" t="str">
        <f t="shared" si="543"/>
        <v>|||</v>
      </c>
      <c r="H14849" s="835">
        <f t="shared" si="544"/>
        <v>31</v>
      </c>
    </row>
    <row r="14850" spans="2:8">
      <c r="B14850" s="834" t="str">
        <f t="shared" si="543"/>
        <v>|||</v>
      </c>
      <c r="H14850" s="835">
        <f t="shared" si="544"/>
        <v>31</v>
      </c>
    </row>
    <row r="14851" spans="2:8">
      <c r="B14851" s="834" t="str">
        <f t="shared" si="543"/>
        <v>|||</v>
      </c>
      <c r="H14851" s="835">
        <f t="shared" si="544"/>
        <v>31</v>
      </c>
    </row>
    <row r="14852" spans="2:8">
      <c r="B14852" s="834" t="str">
        <f t="shared" si="543"/>
        <v>|||</v>
      </c>
      <c r="H14852" s="835">
        <f t="shared" si="544"/>
        <v>31</v>
      </c>
    </row>
    <row r="14853" spans="2:8">
      <c r="B14853" s="834" t="str">
        <f t="shared" si="543"/>
        <v>|||</v>
      </c>
      <c r="H14853" s="835">
        <f t="shared" si="544"/>
        <v>31</v>
      </c>
    </row>
    <row r="14854" spans="2:8">
      <c r="B14854" s="834" t="str">
        <f t="shared" si="543"/>
        <v>|||</v>
      </c>
      <c r="H14854" s="835">
        <f t="shared" si="544"/>
        <v>31</v>
      </c>
    </row>
    <row r="14855" spans="2:8">
      <c r="B14855" s="834" t="str">
        <f t="shared" si="543"/>
        <v>|||</v>
      </c>
      <c r="H14855" s="835">
        <f t="shared" si="544"/>
        <v>31</v>
      </c>
    </row>
    <row r="14856" spans="2:8">
      <c r="B14856" s="834" t="str">
        <f t="shared" si="543"/>
        <v>|||</v>
      </c>
      <c r="H14856" s="835">
        <f t="shared" si="544"/>
        <v>31</v>
      </c>
    </row>
    <row r="14857" spans="2:8">
      <c r="B14857" s="834" t="str">
        <f t="shared" si="543"/>
        <v>|||</v>
      </c>
      <c r="H14857" s="835">
        <f t="shared" si="544"/>
        <v>31</v>
      </c>
    </row>
    <row r="14858" spans="2:8">
      <c r="B14858" s="834" t="str">
        <f t="shared" si="543"/>
        <v>|||</v>
      </c>
      <c r="H14858" s="835">
        <f t="shared" si="544"/>
        <v>31</v>
      </c>
    </row>
    <row r="14859" spans="2:8">
      <c r="B14859" s="834" t="str">
        <f t="shared" si="543"/>
        <v>|||</v>
      </c>
      <c r="H14859" s="835">
        <f t="shared" si="544"/>
        <v>31</v>
      </c>
    </row>
    <row r="14860" spans="2:8">
      <c r="B14860" s="834" t="str">
        <f t="shared" si="543"/>
        <v>|||</v>
      </c>
      <c r="H14860" s="835">
        <f t="shared" si="544"/>
        <v>31</v>
      </c>
    </row>
    <row r="14861" spans="2:8">
      <c r="B14861" s="834" t="str">
        <f t="shared" si="543"/>
        <v>|||</v>
      </c>
      <c r="H14861" s="835">
        <f t="shared" si="544"/>
        <v>31</v>
      </c>
    </row>
    <row r="14862" spans="2:8">
      <c r="B14862" s="834" t="str">
        <f t="shared" si="543"/>
        <v>|||</v>
      </c>
      <c r="H14862" s="835">
        <f t="shared" si="544"/>
        <v>31</v>
      </c>
    </row>
    <row r="14863" spans="2:8">
      <c r="B14863" s="834" t="str">
        <f t="shared" si="543"/>
        <v>|||</v>
      </c>
      <c r="H14863" s="835">
        <f t="shared" si="544"/>
        <v>31</v>
      </c>
    </row>
    <row r="14864" spans="2:8">
      <c r="B14864" s="834" t="str">
        <f t="shared" si="543"/>
        <v>|||</v>
      </c>
      <c r="H14864" s="835">
        <f t="shared" si="544"/>
        <v>31</v>
      </c>
    </row>
    <row r="14865" spans="2:8">
      <c r="B14865" s="834" t="str">
        <f t="shared" ref="B14865:B14928" si="545">C14865&amp;"|"&amp;D14865&amp;"|"&amp;E14865&amp;"|"&amp;F14865</f>
        <v>|||</v>
      </c>
      <c r="H14865" s="835">
        <f t="shared" ref="H14865:H14928" si="546">EOMONTH(L14865,0)</f>
        <v>31</v>
      </c>
    </row>
    <row r="14866" spans="2:8">
      <c r="B14866" s="834" t="str">
        <f t="shared" si="545"/>
        <v>|||</v>
      </c>
      <c r="H14866" s="835">
        <f t="shared" si="546"/>
        <v>31</v>
      </c>
    </row>
    <row r="14867" spans="2:8">
      <c r="B14867" s="834" t="str">
        <f t="shared" si="545"/>
        <v>|||</v>
      </c>
      <c r="H14867" s="835">
        <f t="shared" si="546"/>
        <v>31</v>
      </c>
    </row>
    <row r="14868" spans="2:8">
      <c r="B14868" s="834" t="str">
        <f t="shared" si="545"/>
        <v>|||</v>
      </c>
      <c r="H14868" s="835">
        <f t="shared" si="546"/>
        <v>31</v>
      </c>
    </row>
    <row r="14869" spans="2:8">
      <c r="B14869" s="834" t="str">
        <f t="shared" si="545"/>
        <v>|||</v>
      </c>
      <c r="H14869" s="835">
        <f t="shared" si="546"/>
        <v>31</v>
      </c>
    </row>
    <row r="14870" spans="2:8">
      <c r="B14870" s="834" t="str">
        <f t="shared" si="545"/>
        <v>|||</v>
      </c>
      <c r="H14870" s="835">
        <f t="shared" si="546"/>
        <v>31</v>
      </c>
    </row>
    <row r="14871" spans="2:8">
      <c r="B14871" s="834" t="str">
        <f t="shared" si="545"/>
        <v>|||</v>
      </c>
      <c r="H14871" s="835">
        <f t="shared" si="546"/>
        <v>31</v>
      </c>
    </row>
    <row r="14872" spans="2:8">
      <c r="B14872" s="834" t="str">
        <f t="shared" si="545"/>
        <v>|||</v>
      </c>
      <c r="H14872" s="835">
        <f t="shared" si="546"/>
        <v>31</v>
      </c>
    </row>
    <row r="14873" spans="2:8">
      <c r="B14873" s="834" t="str">
        <f t="shared" si="545"/>
        <v>|||</v>
      </c>
      <c r="H14873" s="835">
        <f t="shared" si="546"/>
        <v>31</v>
      </c>
    </row>
    <row r="14874" spans="2:8">
      <c r="B14874" s="834" t="str">
        <f t="shared" si="545"/>
        <v>|||</v>
      </c>
      <c r="H14874" s="835">
        <f t="shared" si="546"/>
        <v>31</v>
      </c>
    </row>
    <row r="14875" spans="2:8">
      <c r="B14875" s="834" t="str">
        <f t="shared" si="545"/>
        <v>|||</v>
      </c>
      <c r="H14875" s="835">
        <f t="shared" si="546"/>
        <v>31</v>
      </c>
    </row>
    <row r="14876" spans="2:8">
      <c r="B14876" s="834" t="str">
        <f t="shared" si="545"/>
        <v>|||</v>
      </c>
      <c r="H14876" s="835">
        <f t="shared" si="546"/>
        <v>31</v>
      </c>
    </row>
    <row r="14877" spans="2:8">
      <c r="B14877" s="834" t="str">
        <f t="shared" si="545"/>
        <v>|||</v>
      </c>
      <c r="H14877" s="835">
        <f t="shared" si="546"/>
        <v>31</v>
      </c>
    </row>
    <row r="14878" spans="2:8">
      <c r="B14878" s="834" t="str">
        <f t="shared" si="545"/>
        <v>|||</v>
      </c>
      <c r="H14878" s="835">
        <f t="shared" si="546"/>
        <v>31</v>
      </c>
    </row>
    <row r="14879" spans="2:8">
      <c r="B14879" s="834" t="str">
        <f t="shared" si="545"/>
        <v>|||</v>
      </c>
      <c r="H14879" s="835">
        <f t="shared" si="546"/>
        <v>31</v>
      </c>
    </row>
    <row r="14880" spans="2:8">
      <c r="B14880" s="834" t="str">
        <f t="shared" si="545"/>
        <v>|||</v>
      </c>
      <c r="H14880" s="835">
        <f t="shared" si="546"/>
        <v>31</v>
      </c>
    </row>
    <row r="14881" spans="2:8">
      <c r="B14881" s="834" t="str">
        <f t="shared" si="545"/>
        <v>|||</v>
      </c>
      <c r="H14881" s="835">
        <f t="shared" si="546"/>
        <v>31</v>
      </c>
    </row>
    <row r="14882" spans="2:8">
      <c r="B14882" s="834" t="str">
        <f t="shared" si="545"/>
        <v>|||</v>
      </c>
      <c r="H14882" s="835">
        <f t="shared" si="546"/>
        <v>31</v>
      </c>
    </row>
    <row r="14883" spans="2:8">
      <c r="B14883" s="834" t="str">
        <f t="shared" si="545"/>
        <v>|||</v>
      </c>
      <c r="H14883" s="835">
        <f t="shared" si="546"/>
        <v>31</v>
      </c>
    </row>
    <row r="14884" spans="2:8">
      <c r="B14884" s="834" t="str">
        <f t="shared" si="545"/>
        <v>|||</v>
      </c>
      <c r="H14884" s="835">
        <f t="shared" si="546"/>
        <v>31</v>
      </c>
    </row>
    <row r="14885" spans="2:8">
      <c r="B14885" s="834" t="str">
        <f t="shared" si="545"/>
        <v>|||</v>
      </c>
      <c r="H14885" s="835">
        <f t="shared" si="546"/>
        <v>31</v>
      </c>
    </row>
    <row r="14886" spans="2:8">
      <c r="B14886" s="834" t="str">
        <f t="shared" si="545"/>
        <v>|||</v>
      </c>
      <c r="H14886" s="835">
        <f t="shared" si="546"/>
        <v>31</v>
      </c>
    </row>
    <row r="14887" spans="2:8">
      <c r="B14887" s="834" t="str">
        <f t="shared" si="545"/>
        <v>|||</v>
      </c>
      <c r="H14887" s="835">
        <f t="shared" si="546"/>
        <v>31</v>
      </c>
    </row>
    <row r="14888" spans="2:8">
      <c r="B14888" s="834" t="str">
        <f t="shared" si="545"/>
        <v>|||</v>
      </c>
      <c r="H14888" s="835">
        <f t="shared" si="546"/>
        <v>31</v>
      </c>
    </row>
    <row r="14889" spans="2:8">
      <c r="B14889" s="834" t="str">
        <f t="shared" si="545"/>
        <v>|||</v>
      </c>
      <c r="H14889" s="835">
        <f t="shared" si="546"/>
        <v>31</v>
      </c>
    </row>
    <row r="14890" spans="2:8">
      <c r="B14890" s="834" t="str">
        <f t="shared" si="545"/>
        <v>|||</v>
      </c>
      <c r="H14890" s="835">
        <f t="shared" si="546"/>
        <v>31</v>
      </c>
    </row>
    <row r="14891" spans="2:8">
      <c r="B14891" s="834" t="str">
        <f t="shared" si="545"/>
        <v>|||</v>
      </c>
      <c r="H14891" s="835">
        <f t="shared" si="546"/>
        <v>31</v>
      </c>
    </row>
    <row r="14892" spans="2:8">
      <c r="B14892" s="834" t="str">
        <f t="shared" si="545"/>
        <v>|||</v>
      </c>
      <c r="H14892" s="835">
        <f t="shared" si="546"/>
        <v>31</v>
      </c>
    </row>
    <row r="14893" spans="2:8">
      <c r="B14893" s="834" t="str">
        <f t="shared" si="545"/>
        <v>|||</v>
      </c>
      <c r="H14893" s="835">
        <f t="shared" si="546"/>
        <v>31</v>
      </c>
    </row>
    <row r="14894" spans="2:8">
      <c r="B14894" s="834" t="str">
        <f t="shared" si="545"/>
        <v>|||</v>
      </c>
      <c r="H14894" s="835">
        <f t="shared" si="546"/>
        <v>31</v>
      </c>
    </row>
    <row r="14895" spans="2:8">
      <c r="B14895" s="834" t="str">
        <f t="shared" si="545"/>
        <v>|||</v>
      </c>
      <c r="H14895" s="835">
        <f t="shared" si="546"/>
        <v>31</v>
      </c>
    </row>
    <row r="14896" spans="2:8">
      <c r="B14896" s="834" t="str">
        <f t="shared" si="545"/>
        <v>|||</v>
      </c>
      <c r="H14896" s="835">
        <f t="shared" si="546"/>
        <v>31</v>
      </c>
    </row>
    <row r="14897" spans="2:8">
      <c r="B14897" s="834" t="str">
        <f t="shared" si="545"/>
        <v>|||</v>
      </c>
      <c r="H14897" s="835">
        <f t="shared" si="546"/>
        <v>31</v>
      </c>
    </row>
    <row r="14898" spans="2:8">
      <c r="B14898" s="834" t="str">
        <f t="shared" si="545"/>
        <v>|||</v>
      </c>
      <c r="H14898" s="835">
        <f t="shared" si="546"/>
        <v>31</v>
      </c>
    </row>
    <row r="14899" spans="2:8">
      <c r="B14899" s="834" t="str">
        <f t="shared" si="545"/>
        <v>|||</v>
      </c>
      <c r="H14899" s="835">
        <f t="shared" si="546"/>
        <v>31</v>
      </c>
    </row>
    <row r="14900" spans="2:8">
      <c r="B14900" s="834" t="str">
        <f t="shared" si="545"/>
        <v>|||</v>
      </c>
      <c r="H14900" s="835">
        <f t="shared" si="546"/>
        <v>31</v>
      </c>
    </row>
    <row r="14901" spans="2:8">
      <c r="B14901" s="834" t="str">
        <f t="shared" si="545"/>
        <v>|||</v>
      </c>
      <c r="H14901" s="835">
        <f t="shared" si="546"/>
        <v>31</v>
      </c>
    </row>
    <row r="14902" spans="2:8">
      <c r="B14902" s="834" t="str">
        <f t="shared" si="545"/>
        <v>|||</v>
      </c>
      <c r="H14902" s="835">
        <f t="shared" si="546"/>
        <v>31</v>
      </c>
    </row>
    <row r="14903" spans="2:8">
      <c r="B14903" s="834" t="str">
        <f t="shared" si="545"/>
        <v>|||</v>
      </c>
      <c r="H14903" s="835">
        <f t="shared" si="546"/>
        <v>31</v>
      </c>
    </row>
    <row r="14904" spans="2:8">
      <c r="B14904" s="834" t="str">
        <f t="shared" si="545"/>
        <v>|||</v>
      </c>
      <c r="H14904" s="835">
        <f t="shared" si="546"/>
        <v>31</v>
      </c>
    </row>
    <row r="14905" spans="2:8">
      <c r="B14905" s="834" t="str">
        <f t="shared" si="545"/>
        <v>|||</v>
      </c>
      <c r="H14905" s="835">
        <f t="shared" si="546"/>
        <v>31</v>
      </c>
    </row>
    <row r="14906" spans="2:8">
      <c r="B14906" s="834" t="str">
        <f t="shared" si="545"/>
        <v>|||</v>
      </c>
      <c r="H14906" s="835">
        <f t="shared" si="546"/>
        <v>31</v>
      </c>
    </row>
    <row r="14907" spans="2:8">
      <c r="B14907" s="834" t="str">
        <f t="shared" si="545"/>
        <v>|||</v>
      </c>
      <c r="H14907" s="835">
        <f t="shared" si="546"/>
        <v>31</v>
      </c>
    </row>
    <row r="14908" spans="2:8">
      <c r="B14908" s="834" t="str">
        <f t="shared" si="545"/>
        <v>|||</v>
      </c>
      <c r="H14908" s="835">
        <f t="shared" si="546"/>
        <v>31</v>
      </c>
    </row>
    <row r="14909" spans="2:8">
      <c r="B14909" s="834" t="str">
        <f t="shared" si="545"/>
        <v>|||</v>
      </c>
      <c r="H14909" s="835">
        <f t="shared" si="546"/>
        <v>31</v>
      </c>
    </row>
    <row r="14910" spans="2:8">
      <c r="B14910" s="834" t="str">
        <f t="shared" si="545"/>
        <v>|||</v>
      </c>
      <c r="H14910" s="835">
        <f t="shared" si="546"/>
        <v>31</v>
      </c>
    </row>
    <row r="14911" spans="2:8">
      <c r="B14911" s="834" t="str">
        <f t="shared" si="545"/>
        <v>|||</v>
      </c>
      <c r="H14911" s="835">
        <f t="shared" si="546"/>
        <v>31</v>
      </c>
    </row>
    <row r="14912" spans="2:8">
      <c r="B14912" s="834" t="str">
        <f t="shared" si="545"/>
        <v>|||</v>
      </c>
      <c r="H14912" s="835">
        <f t="shared" si="546"/>
        <v>31</v>
      </c>
    </row>
    <row r="14913" spans="2:8">
      <c r="B14913" s="834" t="str">
        <f t="shared" si="545"/>
        <v>|||</v>
      </c>
      <c r="H14913" s="835">
        <f t="shared" si="546"/>
        <v>31</v>
      </c>
    </row>
    <row r="14914" spans="2:8">
      <c r="B14914" s="834" t="str">
        <f t="shared" si="545"/>
        <v>|||</v>
      </c>
      <c r="H14914" s="835">
        <f t="shared" si="546"/>
        <v>31</v>
      </c>
    </row>
    <row r="14915" spans="2:8">
      <c r="B14915" s="834" t="str">
        <f t="shared" si="545"/>
        <v>|||</v>
      </c>
      <c r="H14915" s="835">
        <f t="shared" si="546"/>
        <v>31</v>
      </c>
    </row>
    <row r="14916" spans="2:8">
      <c r="B14916" s="834" t="str">
        <f t="shared" si="545"/>
        <v>|||</v>
      </c>
      <c r="H14916" s="835">
        <f t="shared" si="546"/>
        <v>31</v>
      </c>
    </row>
    <row r="14917" spans="2:8">
      <c r="B14917" s="834" t="str">
        <f t="shared" si="545"/>
        <v>|||</v>
      </c>
      <c r="H14917" s="835">
        <f t="shared" si="546"/>
        <v>31</v>
      </c>
    </row>
    <row r="14918" spans="2:8">
      <c r="B14918" s="834" t="str">
        <f t="shared" si="545"/>
        <v>|||</v>
      </c>
      <c r="H14918" s="835">
        <f t="shared" si="546"/>
        <v>31</v>
      </c>
    </row>
    <row r="14919" spans="2:8">
      <c r="B14919" s="834" t="str">
        <f t="shared" si="545"/>
        <v>|||</v>
      </c>
      <c r="H14919" s="835">
        <f t="shared" si="546"/>
        <v>31</v>
      </c>
    </row>
    <row r="14920" spans="2:8">
      <c r="B14920" s="834" t="str">
        <f t="shared" si="545"/>
        <v>|||</v>
      </c>
      <c r="H14920" s="835">
        <f t="shared" si="546"/>
        <v>31</v>
      </c>
    </row>
    <row r="14921" spans="2:8">
      <c r="B14921" s="834" t="str">
        <f t="shared" si="545"/>
        <v>|||</v>
      </c>
      <c r="H14921" s="835">
        <f t="shared" si="546"/>
        <v>31</v>
      </c>
    </row>
    <row r="14922" spans="2:8">
      <c r="B14922" s="834" t="str">
        <f t="shared" si="545"/>
        <v>|||</v>
      </c>
      <c r="H14922" s="835">
        <f t="shared" si="546"/>
        <v>31</v>
      </c>
    </row>
    <row r="14923" spans="2:8">
      <c r="B14923" s="834" t="str">
        <f t="shared" si="545"/>
        <v>|||</v>
      </c>
      <c r="H14923" s="835">
        <f t="shared" si="546"/>
        <v>31</v>
      </c>
    </row>
    <row r="14924" spans="2:8">
      <c r="B14924" s="834" t="str">
        <f t="shared" si="545"/>
        <v>|||</v>
      </c>
      <c r="H14924" s="835">
        <f t="shared" si="546"/>
        <v>31</v>
      </c>
    </row>
    <row r="14925" spans="2:8">
      <c r="B14925" s="834" t="str">
        <f t="shared" si="545"/>
        <v>|||</v>
      </c>
      <c r="H14925" s="835">
        <f t="shared" si="546"/>
        <v>31</v>
      </c>
    </row>
    <row r="14926" spans="2:8">
      <c r="B14926" s="834" t="str">
        <f t="shared" si="545"/>
        <v>|||</v>
      </c>
      <c r="H14926" s="835">
        <f t="shared" si="546"/>
        <v>31</v>
      </c>
    </row>
    <row r="14927" spans="2:8">
      <c r="B14927" s="834" t="str">
        <f t="shared" si="545"/>
        <v>|||</v>
      </c>
      <c r="H14927" s="835">
        <f t="shared" si="546"/>
        <v>31</v>
      </c>
    </row>
    <row r="14928" spans="2:8">
      <c r="B14928" s="834" t="str">
        <f t="shared" si="545"/>
        <v>|||</v>
      </c>
      <c r="H14928" s="835">
        <f t="shared" si="546"/>
        <v>31</v>
      </c>
    </row>
    <row r="14929" spans="2:8">
      <c r="B14929" s="834" t="str">
        <f t="shared" ref="B14929:B14992" si="547">C14929&amp;"|"&amp;D14929&amp;"|"&amp;E14929&amp;"|"&amp;F14929</f>
        <v>|||</v>
      </c>
      <c r="H14929" s="835">
        <f t="shared" ref="H14929:H14992" si="548">EOMONTH(L14929,0)</f>
        <v>31</v>
      </c>
    </row>
    <row r="14930" spans="2:8">
      <c r="B14930" s="834" t="str">
        <f t="shared" si="547"/>
        <v>|||</v>
      </c>
      <c r="H14930" s="835">
        <f t="shared" si="548"/>
        <v>31</v>
      </c>
    </row>
    <row r="14931" spans="2:8">
      <c r="B14931" s="834" t="str">
        <f t="shared" si="547"/>
        <v>|||</v>
      </c>
      <c r="H14931" s="835">
        <f t="shared" si="548"/>
        <v>31</v>
      </c>
    </row>
    <row r="14932" spans="2:8">
      <c r="B14932" s="834" t="str">
        <f t="shared" si="547"/>
        <v>|||</v>
      </c>
      <c r="H14932" s="835">
        <f t="shared" si="548"/>
        <v>31</v>
      </c>
    </row>
    <row r="14933" spans="2:8">
      <c r="B14933" s="834" t="str">
        <f t="shared" si="547"/>
        <v>|||</v>
      </c>
      <c r="H14933" s="835">
        <f t="shared" si="548"/>
        <v>31</v>
      </c>
    </row>
    <row r="14934" spans="2:8">
      <c r="B14934" s="834" t="str">
        <f t="shared" si="547"/>
        <v>|||</v>
      </c>
      <c r="H14934" s="835">
        <f t="shared" si="548"/>
        <v>31</v>
      </c>
    </row>
    <row r="14935" spans="2:8">
      <c r="B14935" s="834" t="str">
        <f t="shared" si="547"/>
        <v>|||</v>
      </c>
      <c r="H14935" s="835">
        <f t="shared" si="548"/>
        <v>31</v>
      </c>
    </row>
    <row r="14936" spans="2:8">
      <c r="B14936" s="834" t="str">
        <f t="shared" si="547"/>
        <v>|||</v>
      </c>
      <c r="H14936" s="835">
        <f t="shared" si="548"/>
        <v>31</v>
      </c>
    </row>
    <row r="14937" spans="2:8">
      <c r="B14937" s="834" t="str">
        <f t="shared" si="547"/>
        <v>|||</v>
      </c>
      <c r="H14937" s="835">
        <f t="shared" si="548"/>
        <v>31</v>
      </c>
    </row>
    <row r="14938" spans="2:8">
      <c r="B14938" s="834" t="str">
        <f t="shared" si="547"/>
        <v>|||</v>
      </c>
      <c r="H14938" s="835">
        <f t="shared" si="548"/>
        <v>31</v>
      </c>
    </row>
    <row r="14939" spans="2:8">
      <c r="B14939" s="834" t="str">
        <f t="shared" si="547"/>
        <v>|||</v>
      </c>
      <c r="H14939" s="835">
        <f t="shared" si="548"/>
        <v>31</v>
      </c>
    </row>
    <row r="14940" spans="2:8">
      <c r="B14940" s="834" t="str">
        <f t="shared" si="547"/>
        <v>|||</v>
      </c>
      <c r="H14940" s="835">
        <f t="shared" si="548"/>
        <v>31</v>
      </c>
    </row>
    <row r="14941" spans="2:8">
      <c r="B14941" s="834" t="str">
        <f t="shared" si="547"/>
        <v>|||</v>
      </c>
      <c r="H14941" s="835">
        <f t="shared" si="548"/>
        <v>31</v>
      </c>
    </row>
    <row r="14942" spans="2:8">
      <c r="B14942" s="834" t="str">
        <f t="shared" si="547"/>
        <v>|||</v>
      </c>
      <c r="H14942" s="835">
        <f t="shared" si="548"/>
        <v>31</v>
      </c>
    </row>
    <row r="14943" spans="2:8">
      <c r="B14943" s="834" t="str">
        <f t="shared" si="547"/>
        <v>|||</v>
      </c>
      <c r="H14943" s="835">
        <f t="shared" si="548"/>
        <v>31</v>
      </c>
    </row>
    <row r="14944" spans="2:8">
      <c r="B14944" s="834" t="str">
        <f t="shared" si="547"/>
        <v>|||</v>
      </c>
      <c r="H14944" s="835">
        <f t="shared" si="548"/>
        <v>31</v>
      </c>
    </row>
    <row r="14945" spans="2:8">
      <c r="B14945" s="834" t="str">
        <f t="shared" si="547"/>
        <v>|||</v>
      </c>
      <c r="H14945" s="835">
        <f t="shared" si="548"/>
        <v>31</v>
      </c>
    </row>
    <row r="14946" spans="2:8">
      <c r="B14946" s="834" t="str">
        <f t="shared" si="547"/>
        <v>|||</v>
      </c>
      <c r="H14946" s="835">
        <f t="shared" si="548"/>
        <v>31</v>
      </c>
    </row>
    <row r="14947" spans="2:8">
      <c r="B14947" s="834" t="str">
        <f t="shared" si="547"/>
        <v>|||</v>
      </c>
      <c r="H14947" s="835">
        <f t="shared" si="548"/>
        <v>31</v>
      </c>
    </row>
    <row r="14948" spans="2:8">
      <c r="B14948" s="834" t="str">
        <f t="shared" si="547"/>
        <v>|||</v>
      </c>
      <c r="H14948" s="835">
        <f t="shared" si="548"/>
        <v>31</v>
      </c>
    </row>
    <row r="14949" spans="2:8">
      <c r="B14949" s="834" t="str">
        <f t="shared" si="547"/>
        <v>|||</v>
      </c>
      <c r="H14949" s="835">
        <f t="shared" si="548"/>
        <v>31</v>
      </c>
    </row>
    <row r="14950" spans="2:8">
      <c r="B14950" s="834" t="str">
        <f t="shared" si="547"/>
        <v>|||</v>
      </c>
      <c r="H14950" s="835">
        <f t="shared" si="548"/>
        <v>31</v>
      </c>
    </row>
    <row r="14951" spans="2:8">
      <c r="B14951" s="834" t="str">
        <f t="shared" si="547"/>
        <v>|||</v>
      </c>
      <c r="H14951" s="835">
        <f t="shared" si="548"/>
        <v>31</v>
      </c>
    </row>
    <row r="14952" spans="2:8">
      <c r="B14952" s="834" t="str">
        <f t="shared" si="547"/>
        <v>|||</v>
      </c>
      <c r="H14952" s="835">
        <f t="shared" si="548"/>
        <v>31</v>
      </c>
    </row>
    <row r="14953" spans="2:8">
      <c r="B14953" s="834" t="str">
        <f t="shared" si="547"/>
        <v>|||</v>
      </c>
      <c r="H14953" s="835">
        <f t="shared" si="548"/>
        <v>31</v>
      </c>
    </row>
    <row r="14954" spans="2:8">
      <c r="B14954" s="834" t="str">
        <f t="shared" si="547"/>
        <v>|||</v>
      </c>
      <c r="H14954" s="835">
        <f t="shared" si="548"/>
        <v>31</v>
      </c>
    </row>
    <row r="14955" spans="2:8">
      <c r="B14955" s="834" t="str">
        <f t="shared" si="547"/>
        <v>|||</v>
      </c>
      <c r="H14955" s="835">
        <f t="shared" si="548"/>
        <v>31</v>
      </c>
    </row>
    <row r="14956" spans="2:8">
      <c r="B14956" s="834" t="str">
        <f t="shared" si="547"/>
        <v>|||</v>
      </c>
      <c r="H14956" s="835">
        <f t="shared" si="548"/>
        <v>31</v>
      </c>
    </row>
    <row r="14957" spans="2:8">
      <c r="B14957" s="834" t="str">
        <f t="shared" si="547"/>
        <v>|||</v>
      </c>
      <c r="H14957" s="835">
        <f t="shared" si="548"/>
        <v>31</v>
      </c>
    </row>
    <row r="14958" spans="2:8">
      <c r="B14958" s="834" t="str">
        <f t="shared" si="547"/>
        <v>|||</v>
      </c>
      <c r="H14958" s="835">
        <f t="shared" si="548"/>
        <v>31</v>
      </c>
    </row>
    <row r="14959" spans="2:8">
      <c r="B14959" s="834" t="str">
        <f t="shared" si="547"/>
        <v>|||</v>
      </c>
      <c r="H14959" s="835">
        <f t="shared" si="548"/>
        <v>31</v>
      </c>
    </row>
    <row r="14960" spans="2:8">
      <c r="B14960" s="834" t="str">
        <f t="shared" si="547"/>
        <v>|||</v>
      </c>
      <c r="H14960" s="835">
        <f t="shared" si="548"/>
        <v>31</v>
      </c>
    </row>
    <row r="14961" spans="2:8">
      <c r="B14961" s="834" t="str">
        <f t="shared" si="547"/>
        <v>|||</v>
      </c>
      <c r="H14961" s="835">
        <f t="shared" si="548"/>
        <v>31</v>
      </c>
    </row>
    <row r="14962" spans="2:8">
      <c r="B14962" s="834" t="str">
        <f t="shared" si="547"/>
        <v>|||</v>
      </c>
      <c r="H14962" s="835">
        <f t="shared" si="548"/>
        <v>31</v>
      </c>
    </row>
    <row r="14963" spans="2:8">
      <c r="B14963" s="834" t="str">
        <f t="shared" si="547"/>
        <v>|||</v>
      </c>
      <c r="H14963" s="835">
        <f t="shared" si="548"/>
        <v>31</v>
      </c>
    </row>
    <row r="14964" spans="2:8">
      <c r="B14964" s="834" t="str">
        <f t="shared" si="547"/>
        <v>|||</v>
      </c>
      <c r="H14964" s="835">
        <f t="shared" si="548"/>
        <v>31</v>
      </c>
    </row>
    <row r="14965" spans="2:8">
      <c r="B14965" s="834" t="str">
        <f t="shared" si="547"/>
        <v>|||</v>
      </c>
      <c r="H14965" s="835">
        <f t="shared" si="548"/>
        <v>31</v>
      </c>
    </row>
    <row r="14966" spans="2:8">
      <c r="B14966" s="834" t="str">
        <f t="shared" si="547"/>
        <v>|||</v>
      </c>
      <c r="H14966" s="835">
        <f t="shared" si="548"/>
        <v>31</v>
      </c>
    </row>
    <row r="14967" spans="2:8">
      <c r="B14967" s="834" t="str">
        <f t="shared" si="547"/>
        <v>|||</v>
      </c>
      <c r="H14967" s="835">
        <f t="shared" si="548"/>
        <v>31</v>
      </c>
    </row>
    <row r="14968" spans="2:8">
      <c r="B14968" s="834" t="str">
        <f t="shared" si="547"/>
        <v>|||</v>
      </c>
      <c r="H14968" s="835">
        <f t="shared" si="548"/>
        <v>31</v>
      </c>
    </row>
    <row r="14969" spans="2:8">
      <c r="B14969" s="834" t="str">
        <f t="shared" si="547"/>
        <v>|||</v>
      </c>
      <c r="H14969" s="835">
        <f t="shared" si="548"/>
        <v>31</v>
      </c>
    </row>
    <row r="14970" spans="2:8">
      <c r="B14970" s="834" t="str">
        <f t="shared" si="547"/>
        <v>|||</v>
      </c>
      <c r="H14970" s="835">
        <f t="shared" si="548"/>
        <v>31</v>
      </c>
    </row>
    <row r="14971" spans="2:8">
      <c r="B14971" s="834" t="str">
        <f t="shared" si="547"/>
        <v>|||</v>
      </c>
      <c r="H14971" s="835">
        <f t="shared" si="548"/>
        <v>31</v>
      </c>
    </row>
    <row r="14972" spans="2:8">
      <c r="B14972" s="834" t="str">
        <f t="shared" si="547"/>
        <v>|||</v>
      </c>
      <c r="H14972" s="835">
        <f t="shared" si="548"/>
        <v>31</v>
      </c>
    </row>
    <row r="14973" spans="2:8">
      <c r="B14973" s="834" t="str">
        <f t="shared" si="547"/>
        <v>|||</v>
      </c>
      <c r="H14973" s="835">
        <f t="shared" si="548"/>
        <v>31</v>
      </c>
    </row>
    <row r="14974" spans="2:8">
      <c r="B14974" s="834" t="str">
        <f t="shared" si="547"/>
        <v>|||</v>
      </c>
      <c r="H14974" s="835">
        <f t="shared" si="548"/>
        <v>31</v>
      </c>
    </row>
    <row r="14975" spans="2:8">
      <c r="B14975" s="834" t="str">
        <f t="shared" si="547"/>
        <v>|||</v>
      </c>
      <c r="H14975" s="835">
        <f t="shared" si="548"/>
        <v>31</v>
      </c>
    </row>
    <row r="14976" spans="2:8">
      <c r="B14976" s="834" t="str">
        <f t="shared" si="547"/>
        <v>|||</v>
      </c>
      <c r="H14976" s="835">
        <f t="shared" si="548"/>
        <v>31</v>
      </c>
    </row>
    <row r="14977" spans="2:8">
      <c r="B14977" s="834" t="str">
        <f t="shared" si="547"/>
        <v>|||</v>
      </c>
      <c r="H14977" s="835">
        <f t="shared" si="548"/>
        <v>31</v>
      </c>
    </row>
    <row r="14978" spans="2:8">
      <c r="B14978" s="834" t="str">
        <f t="shared" si="547"/>
        <v>|||</v>
      </c>
      <c r="H14978" s="835">
        <f t="shared" si="548"/>
        <v>31</v>
      </c>
    </row>
    <row r="14979" spans="2:8">
      <c r="B14979" s="834" t="str">
        <f t="shared" si="547"/>
        <v>|||</v>
      </c>
      <c r="H14979" s="835">
        <f t="shared" si="548"/>
        <v>31</v>
      </c>
    </row>
    <row r="14980" spans="2:8">
      <c r="B14980" s="834" t="str">
        <f t="shared" si="547"/>
        <v>|||</v>
      </c>
      <c r="H14980" s="835">
        <f t="shared" si="548"/>
        <v>31</v>
      </c>
    </row>
    <row r="14981" spans="2:8">
      <c r="B14981" s="834" t="str">
        <f t="shared" si="547"/>
        <v>|||</v>
      </c>
      <c r="H14981" s="835">
        <f t="shared" si="548"/>
        <v>31</v>
      </c>
    </row>
    <row r="14982" spans="2:8">
      <c r="B14982" s="834" t="str">
        <f t="shared" si="547"/>
        <v>|||</v>
      </c>
      <c r="H14982" s="835">
        <f t="shared" si="548"/>
        <v>31</v>
      </c>
    </row>
    <row r="14983" spans="2:8">
      <c r="B14983" s="834" t="str">
        <f t="shared" si="547"/>
        <v>|||</v>
      </c>
      <c r="H14983" s="835">
        <f t="shared" si="548"/>
        <v>31</v>
      </c>
    </row>
    <row r="14984" spans="2:8">
      <c r="B14984" s="834" t="str">
        <f t="shared" si="547"/>
        <v>|||</v>
      </c>
      <c r="H14984" s="835">
        <f t="shared" si="548"/>
        <v>31</v>
      </c>
    </row>
    <row r="14985" spans="2:8">
      <c r="B14985" s="834" t="str">
        <f t="shared" si="547"/>
        <v>|||</v>
      </c>
      <c r="H14985" s="835">
        <f t="shared" si="548"/>
        <v>31</v>
      </c>
    </row>
    <row r="14986" spans="2:8">
      <c r="B14986" s="834" t="str">
        <f t="shared" si="547"/>
        <v>|||</v>
      </c>
      <c r="H14986" s="835">
        <f t="shared" si="548"/>
        <v>31</v>
      </c>
    </row>
    <row r="14987" spans="2:8">
      <c r="B14987" s="834" t="str">
        <f t="shared" si="547"/>
        <v>|||</v>
      </c>
      <c r="H14987" s="835">
        <f t="shared" si="548"/>
        <v>31</v>
      </c>
    </row>
    <row r="14988" spans="2:8">
      <c r="B14988" s="834" t="str">
        <f t="shared" si="547"/>
        <v>|||</v>
      </c>
      <c r="H14988" s="835">
        <f t="shared" si="548"/>
        <v>31</v>
      </c>
    </row>
    <row r="14989" spans="2:8">
      <c r="B14989" s="834" t="str">
        <f t="shared" si="547"/>
        <v>|||</v>
      </c>
      <c r="H14989" s="835">
        <f t="shared" si="548"/>
        <v>31</v>
      </c>
    </row>
    <row r="14990" spans="2:8">
      <c r="B14990" s="834" t="str">
        <f t="shared" si="547"/>
        <v>|||</v>
      </c>
      <c r="H14990" s="835">
        <f t="shared" si="548"/>
        <v>31</v>
      </c>
    </row>
    <row r="14991" spans="2:8">
      <c r="B14991" s="834" t="str">
        <f t="shared" si="547"/>
        <v>|||</v>
      </c>
      <c r="H14991" s="835">
        <f t="shared" si="548"/>
        <v>31</v>
      </c>
    </row>
    <row r="14992" spans="2:8">
      <c r="B14992" s="834" t="str">
        <f t="shared" si="547"/>
        <v>|||</v>
      </c>
      <c r="H14992" s="835">
        <f t="shared" si="548"/>
        <v>31</v>
      </c>
    </row>
    <row r="14993" spans="2:8">
      <c r="B14993" s="834" t="str">
        <f t="shared" ref="B14993:B15056" si="549">C14993&amp;"|"&amp;D14993&amp;"|"&amp;E14993&amp;"|"&amp;F14993</f>
        <v>|||</v>
      </c>
      <c r="H14993" s="835">
        <f t="shared" ref="H14993:H15056" si="550">EOMONTH(L14993,0)</f>
        <v>31</v>
      </c>
    </row>
    <row r="14994" spans="2:8">
      <c r="B14994" s="834" t="str">
        <f t="shared" si="549"/>
        <v>|||</v>
      </c>
      <c r="H14994" s="835">
        <f t="shared" si="550"/>
        <v>31</v>
      </c>
    </row>
    <row r="14995" spans="2:8">
      <c r="B14995" s="834" t="str">
        <f t="shared" si="549"/>
        <v>|||</v>
      </c>
      <c r="H14995" s="835">
        <f t="shared" si="550"/>
        <v>31</v>
      </c>
    </row>
    <row r="14996" spans="2:8">
      <c r="B14996" s="834" t="str">
        <f t="shared" si="549"/>
        <v>|||</v>
      </c>
      <c r="H14996" s="835">
        <f t="shared" si="550"/>
        <v>31</v>
      </c>
    </row>
    <row r="14997" spans="2:8">
      <c r="B14997" s="834" t="str">
        <f t="shared" si="549"/>
        <v>|||</v>
      </c>
      <c r="H14997" s="835">
        <f t="shared" si="550"/>
        <v>31</v>
      </c>
    </row>
    <row r="14998" spans="2:8">
      <c r="B14998" s="834" t="str">
        <f t="shared" si="549"/>
        <v>|||</v>
      </c>
      <c r="H14998" s="835">
        <f t="shared" si="550"/>
        <v>31</v>
      </c>
    </row>
    <row r="14999" spans="2:8">
      <c r="B14999" s="834" t="str">
        <f t="shared" si="549"/>
        <v>|||</v>
      </c>
      <c r="H14999" s="835">
        <f t="shared" si="550"/>
        <v>31</v>
      </c>
    </row>
    <row r="15000" spans="2:8">
      <c r="B15000" s="834" t="str">
        <f t="shared" si="549"/>
        <v>|||</v>
      </c>
      <c r="H15000" s="835">
        <f t="shared" si="550"/>
        <v>31</v>
      </c>
    </row>
    <row r="15001" spans="2:8">
      <c r="B15001" s="834" t="str">
        <f t="shared" si="549"/>
        <v>|||</v>
      </c>
      <c r="H15001" s="835">
        <f t="shared" si="550"/>
        <v>31</v>
      </c>
    </row>
    <row r="15002" spans="2:8">
      <c r="B15002" s="834" t="str">
        <f t="shared" si="549"/>
        <v>|||</v>
      </c>
      <c r="H15002" s="835">
        <f t="shared" si="550"/>
        <v>31</v>
      </c>
    </row>
    <row r="15003" spans="2:8">
      <c r="B15003" s="834" t="str">
        <f t="shared" si="549"/>
        <v>|||</v>
      </c>
      <c r="H15003" s="835">
        <f t="shared" si="550"/>
        <v>31</v>
      </c>
    </row>
    <row r="15004" spans="2:8">
      <c r="B15004" s="834" t="str">
        <f t="shared" si="549"/>
        <v>|||</v>
      </c>
      <c r="H15004" s="835">
        <f t="shared" si="550"/>
        <v>31</v>
      </c>
    </row>
    <row r="15005" spans="2:8">
      <c r="B15005" s="834" t="str">
        <f t="shared" si="549"/>
        <v>|||</v>
      </c>
      <c r="H15005" s="835">
        <f t="shared" si="550"/>
        <v>31</v>
      </c>
    </row>
    <row r="15006" spans="2:8">
      <c r="B15006" s="834" t="str">
        <f t="shared" si="549"/>
        <v>|||</v>
      </c>
      <c r="H15006" s="835">
        <f t="shared" si="550"/>
        <v>31</v>
      </c>
    </row>
    <row r="15007" spans="2:8">
      <c r="B15007" s="834" t="str">
        <f t="shared" si="549"/>
        <v>|||</v>
      </c>
      <c r="H15007" s="835">
        <f t="shared" si="550"/>
        <v>31</v>
      </c>
    </row>
    <row r="15008" spans="2:8">
      <c r="B15008" s="834" t="str">
        <f t="shared" si="549"/>
        <v>|||</v>
      </c>
      <c r="H15008" s="835">
        <f t="shared" si="550"/>
        <v>31</v>
      </c>
    </row>
    <row r="15009" spans="2:8">
      <c r="B15009" s="834" t="str">
        <f t="shared" si="549"/>
        <v>|||</v>
      </c>
      <c r="H15009" s="835">
        <f t="shared" si="550"/>
        <v>31</v>
      </c>
    </row>
    <row r="15010" spans="2:8">
      <c r="B15010" s="834" t="str">
        <f t="shared" si="549"/>
        <v>|||</v>
      </c>
      <c r="H15010" s="835">
        <f t="shared" si="550"/>
        <v>31</v>
      </c>
    </row>
    <row r="15011" spans="2:8">
      <c r="B15011" s="834" t="str">
        <f t="shared" si="549"/>
        <v>|||</v>
      </c>
      <c r="H15011" s="835">
        <f t="shared" si="550"/>
        <v>31</v>
      </c>
    </row>
    <row r="15012" spans="2:8">
      <c r="B15012" s="834" t="str">
        <f t="shared" si="549"/>
        <v>|||</v>
      </c>
      <c r="H15012" s="835">
        <f t="shared" si="550"/>
        <v>31</v>
      </c>
    </row>
    <row r="15013" spans="2:8">
      <c r="B15013" s="834" t="str">
        <f t="shared" si="549"/>
        <v>|||</v>
      </c>
      <c r="H15013" s="835">
        <f t="shared" si="550"/>
        <v>31</v>
      </c>
    </row>
    <row r="15014" spans="2:8">
      <c r="B15014" s="834" t="str">
        <f t="shared" si="549"/>
        <v>|||</v>
      </c>
      <c r="H15014" s="835">
        <f t="shared" si="550"/>
        <v>31</v>
      </c>
    </row>
    <row r="15015" spans="2:8">
      <c r="B15015" s="834" t="str">
        <f t="shared" si="549"/>
        <v>|||</v>
      </c>
      <c r="H15015" s="835">
        <f t="shared" si="550"/>
        <v>31</v>
      </c>
    </row>
    <row r="15016" spans="2:8">
      <c r="B15016" s="834" t="str">
        <f t="shared" si="549"/>
        <v>|||</v>
      </c>
      <c r="H15016" s="835">
        <f t="shared" si="550"/>
        <v>31</v>
      </c>
    </row>
    <row r="15017" spans="2:8">
      <c r="B15017" s="834" t="str">
        <f t="shared" si="549"/>
        <v>|||</v>
      </c>
      <c r="H15017" s="835">
        <f t="shared" si="550"/>
        <v>31</v>
      </c>
    </row>
    <row r="15018" spans="2:8">
      <c r="B15018" s="834" t="str">
        <f t="shared" si="549"/>
        <v>|||</v>
      </c>
      <c r="H15018" s="835">
        <f t="shared" si="550"/>
        <v>31</v>
      </c>
    </row>
    <row r="15019" spans="2:8">
      <c r="B15019" s="834" t="str">
        <f t="shared" si="549"/>
        <v>|||</v>
      </c>
      <c r="H15019" s="835">
        <f t="shared" si="550"/>
        <v>31</v>
      </c>
    </row>
    <row r="15020" spans="2:8">
      <c r="B15020" s="834" t="str">
        <f t="shared" si="549"/>
        <v>|||</v>
      </c>
      <c r="H15020" s="835">
        <f t="shared" si="550"/>
        <v>31</v>
      </c>
    </row>
    <row r="15021" spans="2:8">
      <c r="B15021" s="834" t="str">
        <f t="shared" si="549"/>
        <v>|||</v>
      </c>
      <c r="H15021" s="835">
        <f t="shared" si="550"/>
        <v>31</v>
      </c>
    </row>
    <row r="15022" spans="2:8">
      <c r="B15022" s="834" t="str">
        <f t="shared" si="549"/>
        <v>|||</v>
      </c>
      <c r="H15022" s="835">
        <f t="shared" si="550"/>
        <v>31</v>
      </c>
    </row>
    <row r="15023" spans="2:8">
      <c r="B15023" s="834" t="str">
        <f t="shared" si="549"/>
        <v>|||</v>
      </c>
      <c r="H15023" s="835">
        <f t="shared" si="550"/>
        <v>31</v>
      </c>
    </row>
    <row r="15024" spans="2:8">
      <c r="B15024" s="834" t="str">
        <f t="shared" si="549"/>
        <v>|||</v>
      </c>
      <c r="H15024" s="835">
        <f t="shared" si="550"/>
        <v>31</v>
      </c>
    </row>
    <row r="15025" spans="2:8">
      <c r="B15025" s="834" t="str">
        <f t="shared" si="549"/>
        <v>|||</v>
      </c>
      <c r="H15025" s="835">
        <f t="shared" si="550"/>
        <v>31</v>
      </c>
    </row>
    <row r="15026" spans="2:8">
      <c r="B15026" s="834" t="str">
        <f t="shared" si="549"/>
        <v>|||</v>
      </c>
      <c r="H15026" s="835">
        <f t="shared" si="550"/>
        <v>31</v>
      </c>
    </row>
    <row r="15027" spans="2:8">
      <c r="B15027" s="834" t="str">
        <f t="shared" si="549"/>
        <v>|||</v>
      </c>
      <c r="H15027" s="835">
        <f t="shared" si="550"/>
        <v>31</v>
      </c>
    </row>
    <row r="15028" spans="2:8">
      <c r="B15028" s="834" t="str">
        <f t="shared" si="549"/>
        <v>|||</v>
      </c>
      <c r="H15028" s="835">
        <f t="shared" si="550"/>
        <v>31</v>
      </c>
    </row>
    <row r="15029" spans="2:8">
      <c r="B15029" s="834" t="str">
        <f t="shared" si="549"/>
        <v>|||</v>
      </c>
      <c r="H15029" s="835">
        <f t="shared" si="550"/>
        <v>31</v>
      </c>
    </row>
    <row r="15030" spans="2:8">
      <c r="B15030" s="834" t="str">
        <f t="shared" si="549"/>
        <v>|||</v>
      </c>
      <c r="H15030" s="835">
        <f t="shared" si="550"/>
        <v>31</v>
      </c>
    </row>
    <row r="15031" spans="2:8">
      <c r="B15031" s="834" t="str">
        <f t="shared" si="549"/>
        <v>|||</v>
      </c>
      <c r="H15031" s="835">
        <f t="shared" si="550"/>
        <v>31</v>
      </c>
    </row>
    <row r="15032" spans="2:8">
      <c r="B15032" s="834" t="str">
        <f t="shared" si="549"/>
        <v>|||</v>
      </c>
      <c r="H15032" s="835">
        <f t="shared" si="550"/>
        <v>31</v>
      </c>
    </row>
    <row r="15033" spans="2:8">
      <c r="B15033" s="834" t="str">
        <f t="shared" si="549"/>
        <v>|||</v>
      </c>
      <c r="H15033" s="835">
        <f t="shared" si="550"/>
        <v>31</v>
      </c>
    </row>
    <row r="15034" spans="2:8">
      <c r="B15034" s="834" t="str">
        <f t="shared" si="549"/>
        <v>|||</v>
      </c>
      <c r="H15034" s="835">
        <f t="shared" si="550"/>
        <v>31</v>
      </c>
    </row>
    <row r="15035" spans="2:8">
      <c r="B15035" s="834" t="str">
        <f t="shared" si="549"/>
        <v>|||</v>
      </c>
      <c r="H15035" s="835">
        <f t="shared" si="550"/>
        <v>31</v>
      </c>
    </row>
    <row r="15036" spans="2:8">
      <c r="B15036" s="834" t="str">
        <f t="shared" si="549"/>
        <v>|||</v>
      </c>
      <c r="H15036" s="835">
        <f t="shared" si="550"/>
        <v>31</v>
      </c>
    </row>
    <row r="15037" spans="2:8">
      <c r="B15037" s="834" t="str">
        <f t="shared" si="549"/>
        <v>|||</v>
      </c>
      <c r="H15037" s="835">
        <f t="shared" si="550"/>
        <v>31</v>
      </c>
    </row>
    <row r="15038" spans="2:8">
      <c r="B15038" s="834" t="str">
        <f t="shared" si="549"/>
        <v>|||</v>
      </c>
      <c r="H15038" s="835">
        <f t="shared" si="550"/>
        <v>31</v>
      </c>
    </row>
    <row r="15039" spans="2:8">
      <c r="B15039" s="834" t="str">
        <f t="shared" si="549"/>
        <v>|||</v>
      </c>
      <c r="H15039" s="835">
        <f t="shared" si="550"/>
        <v>31</v>
      </c>
    </row>
    <row r="15040" spans="2:8">
      <c r="B15040" s="834" t="str">
        <f t="shared" si="549"/>
        <v>|||</v>
      </c>
      <c r="H15040" s="835">
        <f t="shared" si="550"/>
        <v>31</v>
      </c>
    </row>
    <row r="15041" spans="2:8">
      <c r="B15041" s="834" t="str">
        <f t="shared" si="549"/>
        <v>|||</v>
      </c>
      <c r="H15041" s="835">
        <f t="shared" si="550"/>
        <v>31</v>
      </c>
    </row>
    <row r="15042" spans="2:8">
      <c r="B15042" s="834" t="str">
        <f t="shared" si="549"/>
        <v>|||</v>
      </c>
      <c r="H15042" s="835">
        <f t="shared" si="550"/>
        <v>31</v>
      </c>
    </row>
    <row r="15043" spans="2:8">
      <c r="B15043" s="834" t="str">
        <f t="shared" si="549"/>
        <v>|||</v>
      </c>
      <c r="H15043" s="835">
        <f t="shared" si="550"/>
        <v>31</v>
      </c>
    </row>
    <row r="15044" spans="2:8">
      <c r="B15044" s="834" t="str">
        <f t="shared" si="549"/>
        <v>|||</v>
      </c>
      <c r="H15044" s="835">
        <f t="shared" si="550"/>
        <v>31</v>
      </c>
    </row>
    <row r="15045" spans="2:8">
      <c r="B15045" s="834" t="str">
        <f t="shared" si="549"/>
        <v>|||</v>
      </c>
      <c r="H15045" s="835">
        <f t="shared" si="550"/>
        <v>31</v>
      </c>
    </row>
    <row r="15046" spans="2:8">
      <c r="B15046" s="834" t="str">
        <f t="shared" si="549"/>
        <v>|||</v>
      </c>
      <c r="H15046" s="835">
        <f t="shared" si="550"/>
        <v>31</v>
      </c>
    </row>
    <row r="15047" spans="2:8">
      <c r="B15047" s="834" t="str">
        <f t="shared" si="549"/>
        <v>|||</v>
      </c>
      <c r="H15047" s="835">
        <f t="shared" si="550"/>
        <v>31</v>
      </c>
    </row>
    <row r="15048" spans="2:8">
      <c r="B15048" s="834" t="str">
        <f t="shared" si="549"/>
        <v>|||</v>
      </c>
      <c r="H15048" s="835">
        <f t="shared" si="550"/>
        <v>31</v>
      </c>
    </row>
    <row r="15049" spans="2:8">
      <c r="B15049" s="834" t="str">
        <f t="shared" si="549"/>
        <v>|||</v>
      </c>
      <c r="H15049" s="835">
        <f t="shared" si="550"/>
        <v>31</v>
      </c>
    </row>
    <row r="15050" spans="2:8">
      <c r="B15050" s="834" t="str">
        <f t="shared" si="549"/>
        <v>|||</v>
      </c>
      <c r="H15050" s="835">
        <f t="shared" si="550"/>
        <v>31</v>
      </c>
    </row>
    <row r="15051" spans="2:8">
      <c r="B15051" s="834" t="str">
        <f t="shared" si="549"/>
        <v>|||</v>
      </c>
      <c r="H15051" s="835">
        <f t="shared" si="550"/>
        <v>31</v>
      </c>
    </row>
    <row r="15052" spans="2:8">
      <c r="B15052" s="834" t="str">
        <f t="shared" si="549"/>
        <v>|||</v>
      </c>
      <c r="H15052" s="835">
        <f t="shared" si="550"/>
        <v>31</v>
      </c>
    </row>
    <row r="15053" spans="2:8">
      <c r="B15053" s="834" t="str">
        <f t="shared" si="549"/>
        <v>|||</v>
      </c>
      <c r="H15053" s="835">
        <f t="shared" si="550"/>
        <v>31</v>
      </c>
    </row>
    <row r="15054" spans="2:8">
      <c r="B15054" s="834" t="str">
        <f t="shared" si="549"/>
        <v>|||</v>
      </c>
      <c r="H15054" s="835">
        <f t="shared" si="550"/>
        <v>31</v>
      </c>
    </row>
    <row r="15055" spans="2:8">
      <c r="B15055" s="834" t="str">
        <f t="shared" si="549"/>
        <v>|||</v>
      </c>
      <c r="H15055" s="835">
        <f t="shared" si="550"/>
        <v>31</v>
      </c>
    </row>
    <row r="15056" spans="2:8">
      <c r="B15056" s="834" t="str">
        <f t="shared" si="549"/>
        <v>|||</v>
      </c>
      <c r="H15056" s="835">
        <f t="shared" si="550"/>
        <v>31</v>
      </c>
    </row>
    <row r="15057" spans="2:8">
      <c r="B15057" s="834" t="str">
        <f t="shared" ref="B15057:B15120" si="551">C15057&amp;"|"&amp;D15057&amp;"|"&amp;E15057&amp;"|"&amp;F15057</f>
        <v>|||</v>
      </c>
      <c r="H15057" s="835">
        <f t="shared" ref="H15057:H15120" si="552">EOMONTH(L15057,0)</f>
        <v>31</v>
      </c>
    </row>
    <row r="15058" spans="2:8">
      <c r="B15058" s="834" t="str">
        <f t="shared" si="551"/>
        <v>|||</v>
      </c>
      <c r="H15058" s="835">
        <f t="shared" si="552"/>
        <v>31</v>
      </c>
    </row>
    <row r="15059" spans="2:8">
      <c r="B15059" s="834" t="str">
        <f t="shared" si="551"/>
        <v>|||</v>
      </c>
      <c r="H15059" s="835">
        <f t="shared" si="552"/>
        <v>31</v>
      </c>
    </row>
    <row r="15060" spans="2:8">
      <c r="B15060" s="834" t="str">
        <f t="shared" si="551"/>
        <v>|||</v>
      </c>
      <c r="H15060" s="835">
        <f t="shared" si="552"/>
        <v>31</v>
      </c>
    </row>
    <row r="15061" spans="2:8">
      <c r="B15061" s="834" t="str">
        <f t="shared" si="551"/>
        <v>|||</v>
      </c>
      <c r="H15061" s="835">
        <f t="shared" si="552"/>
        <v>31</v>
      </c>
    </row>
    <row r="15062" spans="2:8">
      <c r="B15062" s="834" t="str">
        <f t="shared" si="551"/>
        <v>|||</v>
      </c>
      <c r="H15062" s="835">
        <f t="shared" si="552"/>
        <v>31</v>
      </c>
    </row>
    <row r="15063" spans="2:8">
      <c r="B15063" s="834" t="str">
        <f t="shared" si="551"/>
        <v>|||</v>
      </c>
      <c r="H15063" s="835">
        <f t="shared" si="552"/>
        <v>31</v>
      </c>
    </row>
    <row r="15064" spans="2:8">
      <c r="B15064" s="834" t="str">
        <f t="shared" si="551"/>
        <v>|||</v>
      </c>
      <c r="H15064" s="835">
        <f t="shared" si="552"/>
        <v>31</v>
      </c>
    </row>
    <row r="15065" spans="2:8">
      <c r="B15065" s="834" t="str">
        <f t="shared" si="551"/>
        <v>|||</v>
      </c>
      <c r="H15065" s="835">
        <f t="shared" si="552"/>
        <v>31</v>
      </c>
    </row>
    <row r="15066" spans="2:8">
      <c r="B15066" s="834" t="str">
        <f t="shared" si="551"/>
        <v>|||</v>
      </c>
      <c r="H15066" s="835">
        <f t="shared" si="552"/>
        <v>31</v>
      </c>
    </row>
    <row r="15067" spans="2:8">
      <c r="B15067" s="834" t="str">
        <f t="shared" si="551"/>
        <v>|||</v>
      </c>
      <c r="H15067" s="835">
        <f t="shared" si="552"/>
        <v>31</v>
      </c>
    </row>
    <row r="15068" spans="2:8">
      <c r="B15068" s="834" t="str">
        <f t="shared" si="551"/>
        <v>|||</v>
      </c>
      <c r="H15068" s="835">
        <f t="shared" si="552"/>
        <v>31</v>
      </c>
    </row>
    <row r="15069" spans="2:8">
      <c r="B15069" s="834" t="str">
        <f t="shared" si="551"/>
        <v>|||</v>
      </c>
      <c r="H15069" s="835">
        <f t="shared" si="552"/>
        <v>31</v>
      </c>
    </row>
    <row r="15070" spans="2:8">
      <c r="B15070" s="834" t="str">
        <f t="shared" si="551"/>
        <v>|||</v>
      </c>
      <c r="H15070" s="835">
        <f t="shared" si="552"/>
        <v>31</v>
      </c>
    </row>
    <row r="15071" spans="2:8">
      <c r="B15071" s="834" t="str">
        <f t="shared" si="551"/>
        <v>|||</v>
      </c>
      <c r="H15071" s="835">
        <f t="shared" si="552"/>
        <v>31</v>
      </c>
    </row>
    <row r="15072" spans="2:8">
      <c r="B15072" s="834" t="str">
        <f t="shared" si="551"/>
        <v>|||</v>
      </c>
      <c r="H15072" s="835">
        <f t="shared" si="552"/>
        <v>31</v>
      </c>
    </row>
    <row r="15073" spans="2:8">
      <c r="B15073" s="834" t="str">
        <f t="shared" si="551"/>
        <v>|||</v>
      </c>
      <c r="H15073" s="835">
        <f t="shared" si="552"/>
        <v>31</v>
      </c>
    </row>
    <row r="15074" spans="2:8">
      <c r="B15074" s="834" t="str">
        <f t="shared" si="551"/>
        <v>|||</v>
      </c>
      <c r="H15074" s="835">
        <f t="shared" si="552"/>
        <v>31</v>
      </c>
    </row>
    <row r="15075" spans="2:8">
      <c r="B15075" s="834" t="str">
        <f t="shared" si="551"/>
        <v>|||</v>
      </c>
      <c r="H15075" s="835">
        <f t="shared" si="552"/>
        <v>31</v>
      </c>
    </row>
    <row r="15076" spans="2:8">
      <c r="B15076" s="834" t="str">
        <f t="shared" si="551"/>
        <v>|||</v>
      </c>
      <c r="H15076" s="835">
        <f t="shared" si="552"/>
        <v>31</v>
      </c>
    </row>
    <row r="15077" spans="2:8">
      <c r="B15077" s="834" t="str">
        <f t="shared" si="551"/>
        <v>|||</v>
      </c>
      <c r="H15077" s="835">
        <f t="shared" si="552"/>
        <v>31</v>
      </c>
    </row>
    <row r="15078" spans="2:8">
      <c r="B15078" s="834" t="str">
        <f t="shared" si="551"/>
        <v>|||</v>
      </c>
      <c r="H15078" s="835">
        <f t="shared" si="552"/>
        <v>31</v>
      </c>
    </row>
    <row r="15079" spans="2:8">
      <c r="B15079" s="834" t="str">
        <f t="shared" si="551"/>
        <v>|||</v>
      </c>
      <c r="H15079" s="835">
        <f t="shared" si="552"/>
        <v>31</v>
      </c>
    </row>
    <row r="15080" spans="2:8">
      <c r="B15080" s="834" t="str">
        <f t="shared" si="551"/>
        <v>|||</v>
      </c>
      <c r="H15080" s="835">
        <f t="shared" si="552"/>
        <v>31</v>
      </c>
    </row>
    <row r="15081" spans="2:8">
      <c r="B15081" s="834" t="str">
        <f t="shared" si="551"/>
        <v>|||</v>
      </c>
      <c r="H15081" s="835">
        <f t="shared" si="552"/>
        <v>31</v>
      </c>
    </row>
    <row r="15082" spans="2:8">
      <c r="B15082" s="834" t="str">
        <f t="shared" si="551"/>
        <v>|||</v>
      </c>
      <c r="H15082" s="835">
        <f t="shared" si="552"/>
        <v>31</v>
      </c>
    </row>
    <row r="15083" spans="2:8">
      <c r="B15083" s="834" t="str">
        <f t="shared" si="551"/>
        <v>|||</v>
      </c>
      <c r="H15083" s="835">
        <f t="shared" si="552"/>
        <v>31</v>
      </c>
    </row>
    <row r="15084" spans="2:8">
      <c r="B15084" s="834" t="str">
        <f t="shared" si="551"/>
        <v>|||</v>
      </c>
      <c r="H15084" s="835">
        <f t="shared" si="552"/>
        <v>31</v>
      </c>
    </row>
    <row r="15085" spans="2:8">
      <c r="B15085" s="834" t="str">
        <f t="shared" si="551"/>
        <v>|||</v>
      </c>
      <c r="H15085" s="835">
        <f t="shared" si="552"/>
        <v>31</v>
      </c>
    </row>
    <row r="15086" spans="2:8">
      <c r="B15086" s="834" t="str">
        <f t="shared" si="551"/>
        <v>|||</v>
      </c>
      <c r="H15086" s="835">
        <f t="shared" si="552"/>
        <v>31</v>
      </c>
    </row>
    <row r="15087" spans="2:8">
      <c r="B15087" s="834" t="str">
        <f t="shared" si="551"/>
        <v>|||</v>
      </c>
      <c r="H15087" s="835">
        <f t="shared" si="552"/>
        <v>31</v>
      </c>
    </row>
    <row r="15088" spans="2:8">
      <c r="B15088" s="834" t="str">
        <f t="shared" si="551"/>
        <v>|||</v>
      </c>
      <c r="H15088" s="835">
        <f t="shared" si="552"/>
        <v>31</v>
      </c>
    </row>
    <row r="15089" spans="2:8">
      <c r="B15089" s="834" t="str">
        <f t="shared" si="551"/>
        <v>|||</v>
      </c>
      <c r="H15089" s="835">
        <f t="shared" si="552"/>
        <v>31</v>
      </c>
    </row>
    <row r="15090" spans="2:8">
      <c r="B15090" s="834" t="str">
        <f t="shared" si="551"/>
        <v>|||</v>
      </c>
      <c r="H15090" s="835">
        <f t="shared" si="552"/>
        <v>31</v>
      </c>
    </row>
    <row r="15091" spans="2:8">
      <c r="B15091" s="834" t="str">
        <f t="shared" si="551"/>
        <v>|||</v>
      </c>
      <c r="H15091" s="835">
        <f t="shared" si="552"/>
        <v>31</v>
      </c>
    </row>
    <row r="15092" spans="2:8">
      <c r="B15092" s="834" t="str">
        <f t="shared" si="551"/>
        <v>|||</v>
      </c>
      <c r="H15092" s="835">
        <f t="shared" si="552"/>
        <v>31</v>
      </c>
    </row>
    <row r="15093" spans="2:8">
      <c r="B15093" s="834" t="str">
        <f t="shared" si="551"/>
        <v>|||</v>
      </c>
      <c r="H15093" s="835">
        <f t="shared" si="552"/>
        <v>31</v>
      </c>
    </row>
    <row r="15094" spans="2:8">
      <c r="B15094" s="834" t="str">
        <f t="shared" si="551"/>
        <v>|||</v>
      </c>
      <c r="H15094" s="835">
        <f t="shared" si="552"/>
        <v>31</v>
      </c>
    </row>
    <row r="15095" spans="2:8">
      <c r="B15095" s="834" t="str">
        <f t="shared" si="551"/>
        <v>|||</v>
      </c>
      <c r="H15095" s="835">
        <f t="shared" si="552"/>
        <v>31</v>
      </c>
    </row>
    <row r="15096" spans="2:8">
      <c r="B15096" s="834" t="str">
        <f t="shared" si="551"/>
        <v>|||</v>
      </c>
      <c r="H15096" s="835">
        <f t="shared" si="552"/>
        <v>31</v>
      </c>
    </row>
    <row r="15097" spans="2:8">
      <c r="B15097" s="834" t="str">
        <f t="shared" si="551"/>
        <v>|||</v>
      </c>
      <c r="H15097" s="835">
        <f t="shared" si="552"/>
        <v>31</v>
      </c>
    </row>
    <row r="15098" spans="2:8">
      <c r="B15098" s="834" t="str">
        <f t="shared" si="551"/>
        <v>|||</v>
      </c>
      <c r="H15098" s="835">
        <f t="shared" si="552"/>
        <v>31</v>
      </c>
    </row>
    <row r="15099" spans="2:8">
      <c r="B15099" s="834" t="str">
        <f t="shared" si="551"/>
        <v>|||</v>
      </c>
      <c r="H15099" s="835">
        <f t="shared" si="552"/>
        <v>31</v>
      </c>
    </row>
    <row r="15100" spans="2:8">
      <c r="B15100" s="834" t="str">
        <f t="shared" si="551"/>
        <v>|||</v>
      </c>
      <c r="H15100" s="835">
        <f t="shared" si="552"/>
        <v>31</v>
      </c>
    </row>
    <row r="15101" spans="2:8">
      <c r="B15101" s="834" t="str">
        <f t="shared" si="551"/>
        <v>|||</v>
      </c>
      <c r="H15101" s="835">
        <f t="shared" si="552"/>
        <v>31</v>
      </c>
    </row>
    <row r="15102" spans="2:8">
      <c r="B15102" s="834" t="str">
        <f t="shared" si="551"/>
        <v>|||</v>
      </c>
      <c r="H15102" s="835">
        <f t="shared" si="552"/>
        <v>31</v>
      </c>
    </row>
    <row r="15103" spans="2:8">
      <c r="B15103" s="834" t="str">
        <f t="shared" si="551"/>
        <v>|||</v>
      </c>
      <c r="H15103" s="835">
        <f t="shared" si="552"/>
        <v>31</v>
      </c>
    </row>
    <row r="15104" spans="2:8">
      <c r="B15104" s="834" t="str">
        <f t="shared" si="551"/>
        <v>|||</v>
      </c>
      <c r="H15104" s="835">
        <f t="shared" si="552"/>
        <v>31</v>
      </c>
    </row>
    <row r="15105" spans="2:8">
      <c r="B15105" s="834" t="str">
        <f t="shared" si="551"/>
        <v>|||</v>
      </c>
      <c r="H15105" s="835">
        <f t="shared" si="552"/>
        <v>31</v>
      </c>
    </row>
    <row r="15106" spans="2:8">
      <c r="B15106" s="834" t="str">
        <f t="shared" si="551"/>
        <v>|||</v>
      </c>
      <c r="H15106" s="835">
        <f t="shared" si="552"/>
        <v>31</v>
      </c>
    </row>
    <row r="15107" spans="2:8">
      <c r="B15107" s="834" t="str">
        <f t="shared" si="551"/>
        <v>|||</v>
      </c>
      <c r="H15107" s="835">
        <f t="shared" si="552"/>
        <v>31</v>
      </c>
    </row>
    <row r="15108" spans="2:8">
      <c r="B15108" s="834" t="str">
        <f t="shared" si="551"/>
        <v>|||</v>
      </c>
      <c r="H15108" s="835">
        <f t="shared" si="552"/>
        <v>31</v>
      </c>
    </row>
    <row r="15109" spans="2:8">
      <c r="B15109" s="834" t="str">
        <f t="shared" si="551"/>
        <v>|||</v>
      </c>
      <c r="H15109" s="835">
        <f t="shared" si="552"/>
        <v>31</v>
      </c>
    </row>
    <row r="15110" spans="2:8">
      <c r="B15110" s="834" t="str">
        <f t="shared" si="551"/>
        <v>|||</v>
      </c>
      <c r="H15110" s="835">
        <f t="shared" si="552"/>
        <v>31</v>
      </c>
    </row>
    <row r="15111" spans="2:8">
      <c r="B15111" s="834" t="str">
        <f t="shared" si="551"/>
        <v>|||</v>
      </c>
      <c r="H15111" s="835">
        <f t="shared" si="552"/>
        <v>31</v>
      </c>
    </row>
    <row r="15112" spans="2:8">
      <c r="B15112" s="834" t="str">
        <f t="shared" si="551"/>
        <v>|||</v>
      </c>
      <c r="H15112" s="835">
        <f t="shared" si="552"/>
        <v>31</v>
      </c>
    </row>
    <row r="15113" spans="2:8">
      <c r="B15113" s="834" t="str">
        <f t="shared" si="551"/>
        <v>|||</v>
      </c>
      <c r="H15113" s="835">
        <f t="shared" si="552"/>
        <v>31</v>
      </c>
    </row>
    <row r="15114" spans="2:8">
      <c r="B15114" s="834" t="str">
        <f t="shared" si="551"/>
        <v>|||</v>
      </c>
      <c r="H15114" s="835">
        <f t="shared" si="552"/>
        <v>31</v>
      </c>
    </row>
    <row r="15115" spans="2:8">
      <c r="B15115" s="834" t="str">
        <f t="shared" si="551"/>
        <v>|||</v>
      </c>
      <c r="H15115" s="835">
        <f t="shared" si="552"/>
        <v>31</v>
      </c>
    </row>
    <row r="15116" spans="2:8">
      <c r="B15116" s="834" t="str">
        <f t="shared" si="551"/>
        <v>|||</v>
      </c>
      <c r="H15116" s="835">
        <f t="shared" si="552"/>
        <v>31</v>
      </c>
    </row>
    <row r="15117" spans="2:8">
      <c r="B15117" s="834" t="str">
        <f t="shared" si="551"/>
        <v>|||</v>
      </c>
      <c r="H15117" s="835">
        <f t="shared" si="552"/>
        <v>31</v>
      </c>
    </row>
    <row r="15118" spans="2:8">
      <c r="B15118" s="834" t="str">
        <f t="shared" si="551"/>
        <v>|||</v>
      </c>
      <c r="H15118" s="835">
        <f t="shared" si="552"/>
        <v>31</v>
      </c>
    </row>
    <row r="15119" spans="2:8">
      <c r="B15119" s="834" t="str">
        <f t="shared" si="551"/>
        <v>|||</v>
      </c>
      <c r="H15119" s="835">
        <f t="shared" si="552"/>
        <v>31</v>
      </c>
    </row>
    <row r="15120" spans="2:8">
      <c r="B15120" s="834" t="str">
        <f t="shared" si="551"/>
        <v>|||</v>
      </c>
      <c r="H15120" s="835">
        <f t="shared" si="552"/>
        <v>31</v>
      </c>
    </row>
    <row r="15121" spans="2:8">
      <c r="B15121" s="834" t="str">
        <f t="shared" ref="B15121:B15184" si="553">C15121&amp;"|"&amp;D15121&amp;"|"&amp;E15121&amp;"|"&amp;F15121</f>
        <v>|||</v>
      </c>
      <c r="H15121" s="835">
        <f t="shared" ref="H15121:H15184" si="554">EOMONTH(L15121,0)</f>
        <v>31</v>
      </c>
    </row>
    <row r="15122" spans="2:8">
      <c r="B15122" s="834" t="str">
        <f t="shared" si="553"/>
        <v>|||</v>
      </c>
      <c r="H15122" s="835">
        <f t="shared" si="554"/>
        <v>31</v>
      </c>
    </row>
    <row r="15123" spans="2:8">
      <c r="B15123" s="834" t="str">
        <f t="shared" si="553"/>
        <v>|||</v>
      </c>
      <c r="H15123" s="835">
        <f t="shared" si="554"/>
        <v>31</v>
      </c>
    </row>
    <row r="15124" spans="2:8">
      <c r="B15124" s="834" t="str">
        <f t="shared" si="553"/>
        <v>|||</v>
      </c>
      <c r="H15124" s="835">
        <f t="shared" si="554"/>
        <v>31</v>
      </c>
    </row>
    <row r="15125" spans="2:8">
      <c r="B15125" s="834" t="str">
        <f t="shared" si="553"/>
        <v>|||</v>
      </c>
      <c r="H15125" s="835">
        <f t="shared" si="554"/>
        <v>31</v>
      </c>
    </row>
    <row r="15126" spans="2:8">
      <c r="B15126" s="834" t="str">
        <f t="shared" si="553"/>
        <v>|||</v>
      </c>
      <c r="H15126" s="835">
        <f t="shared" si="554"/>
        <v>31</v>
      </c>
    </row>
    <row r="15127" spans="2:8">
      <c r="B15127" s="834" t="str">
        <f t="shared" si="553"/>
        <v>|||</v>
      </c>
      <c r="H15127" s="835">
        <f t="shared" si="554"/>
        <v>31</v>
      </c>
    </row>
    <row r="15128" spans="2:8">
      <c r="B15128" s="834" t="str">
        <f t="shared" si="553"/>
        <v>|||</v>
      </c>
      <c r="H15128" s="835">
        <f t="shared" si="554"/>
        <v>31</v>
      </c>
    </row>
    <row r="15129" spans="2:8">
      <c r="B15129" s="834" t="str">
        <f t="shared" si="553"/>
        <v>|||</v>
      </c>
      <c r="H15129" s="835">
        <f t="shared" si="554"/>
        <v>31</v>
      </c>
    </row>
    <row r="15130" spans="2:8">
      <c r="B15130" s="834" t="str">
        <f t="shared" si="553"/>
        <v>|||</v>
      </c>
      <c r="H15130" s="835">
        <f t="shared" si="554"/>
        <v>31</v>
      </c>
    </row>
    <row r="15131" spans="2:8">
      <c r="B15131" s="834" t="str">
        <f t="shared" si="553"/>
        <v>|||</v>
      </c>
      <c r="H15131" s="835">
        <f t="shared" si="554"/>
        <v>31</v>
      </c>
    </row>
    <row r="15132" spans="2:8">
      <c r="B15132" s="834" t="str">
        <f t="shared" si="553"/>
        <v>|||</v>
      </c>
      <c r="H15132" s="835">
        <f t="shared" si="554"/>
        <v>31</v>
      </c>
    </row>
    <row r="15133" spans="2:8">
      <c r="B15133" s="834" t="str">
        <f t="shared" si="553"/>
        <v>|||</v>
      </c>
      <c r="H15133" s="835">
        <f t="shared" si="554"/>
        <v>31</v>
      </c>
    </row>
    <row r="15134" spans="2:8">
      <c r="B15134" s="834" t="str">
        <f t="shared" si="553"/>
        <v>|||</v>
      </c>
      <c r="H15134" s="835">
        <f t="shared" si="554"/>
        <v>31</v>
      </c>
    </row>
    <row r="15135" spans="2:8">
      <c r="B15135" s="834" t="str">
        <f t="shared" si="553"/>
        <v>|||</v>
      </c>
      <c r="H15135" s="835">
        <f t="shared" si="554"/>
        <v>31</v>
      </c>
    </row>
    <row r="15136" spans="2:8">
      <c r="B15136" s="834" t="str">
        <f t="shared" si="553"/>
        <v>|||</v>
      </c>
      <c r="H15136" s="835">
        <f t="shared" si="554"/>
        <v>31</v>
      </c>
    </row>
    <row r="15137" spans="2:8">
      <c r="B15137" s="834" t="str">
        <f t="shared" si="553"/>
        <v>|||</v>
      </c>
      <c r="H15137" s="835">
        <f t="shared" si="554"/>
        <v>31</v>
      </c>
    </row>
    <row r="15138" spans="2:8">
      <c r="B15138" s="834" t="str">
        <f t="shared" si="553"/>
        <v>|||</v>
      </c>
      <c r="H15138" s="835">
        <f t="shared" si="554"/>
        <v>31</v>
      </c>
    </row>
    <row r="15139" spans="2:8">
      <c r="B15139" s="834" t="str">
        <f t="shared" si="553"/>
        <v>|||</v>
      </c>
      <c r="H15139" s="835">
        <f t="shared" si="554"/>
        <v>31</v>
      </c>
    </row>
    <row r="15140" spans="2:8">
      <c r="B15140" s="834" t="str">
        <f t="shared" si="553"/>
        <v>|||</v>
      </c>
      <c r="H15140" s="835">
        <f t="shared" si="554"/>
        <v>31</v>
      </c>
    </row>
    <row r="15141" spans="2:8">
      <c r="B15141" s="834" t="str">
        <f t="shared" si="553"/>
        <v>|||</v>
      </c>
      <c r="H15141" s="835">
        <f t="shared" si="554"/>
        <v>31</v>
      </c>
    </row>
    <row r="15142" spans="2:8">
      <c r="B15142" s="834" t="str">
        <f t="shared" si="553"/>
        <v>|||</v>
      </c>
      <c r="H15142" s="835">
        <f t="shared" si="554"/>
        <v>31</v>
      </c>
    </row>
    <row r="15143" spans="2:8">
      <c r="B15143" s="834" t="str">
        <f t="shared" si="553"/>
        <v>|||</v>
      </c>
      <c r="H15143" s="835">
        <f t="shared" si="554"/>
        <v>31</v>
      </c>
    </row>
    <row r="15144" spans="2:8">
      <c r="B15144" s="834" t="str">
        <f t="shared" si="553"/>
        <v>|||</v>
      </c>
      <c r="H15144" s="835">
        <f t="shared" si="554"/>
        <v>31</v>
      </c>
    </row>
    <row r="15145" spans="2:8">
      <c r="B15145" s="834" t="str">
        <f t="shared" si="553"/>
        <v>|||</v>
      </c>
      <c r="H15145" s="835">
        <f t="shared" si="554"/>
        <v>31</v>
      </c>
    </row>
    <row r="15146" spans="2:8">
      <c r="B15146" s="834" t="str">
        <f t="shared" si="553"/>
        <v>|||</v>
      </c>
      <c r="H15146" s="835">
        <f t="shared" si="554"/>
        <v>31</v>
      </c>
    </row>
    <row r="15147" spans="2:8">
      <c r="B15147" s="834" t="str">
        <f t="shared" si="553"/>
        <v>|||</v>
      </c>
      <c r="H15147" s="835">
        <f t="shared" si="554"/>
        <v>31</v>
      </c>
    </row>
    <row r="15148" spans="2:8">
      <c r="B15148" s="834" t="str">
        <f t="shared" si="553"/>
        <v>|||</v>
      </c>
      <c r="H15148" s="835">
        <f t="shared" si="554"/>
        <v>31</v>
      </c>
    </row>
    <row r="15149" spans="2:8">
      <c r="B15149" s="834" t="str">
        <f t="shared" si="553"/>
        <v>|||</v>
      </c>
      <c r="H15149" s="835">
        <f t="shared" si="554"/>
        <v>31</v>
      </c>
    </row>
    <row r="15150" spans="2:8">
      <c r="B15150" s="834" t="str">
        <f t="shared" si="553"/>
        <v>|||</v>
      </c>
      <c r="H15150" s="835">
        <f t="shared" si="554"/>
        <v>31</v>
      </c>
    </row>
    <row r="15151" spans="2:8">
      <c r="B15151" s="834" t="str">
        <f t="shared" si="553"/>
        <v>|||</v>
      </c>
      <c r="H15151" s="835">
        <f t="shared" si="554"/>
        <v>31</v>
      </c>
    </row>
    <row r="15152" spans="2:8">
      <c r="B15152" s="834" t="str">
        <f t="shared" si="553"/>
        <v>|||</v>
      </c>
      <c r="H15152" s="835">
        <f t="shared" si="554"/>
        <v>31</v>
      </c>
    </row>
    <row r="15153" spans="2:8">
      <c r="B15153" s="834" t="str">
        <f t="shared" si="553"/>
        <v>|||</v>
      </c>
      <c r="H15153" s="835">
        <f t="shared" si="554"/>
        <v>31</v>
      </c>
    </row>
    <row r="15154" spans="2:8">
      <c r="B15154" s="834" t="str">
        <f t="shared" si="553"/>
        <v>|||</v>
      </c>
      <c r="H15154" s="835">
        <f t="shared" si="554"/>
        <v>31</v>
      </c>
    </row>
    <row r="15155" spans="2:8">
      <c r="B15155" s="834" t="str">
        <f t="shared" si="553"/>
        <v>|||</v>
      </c>
      <c r="H15155" s="835">
        <f t="shared" si="554"/>
        <v>31</v>
      </c>
    </row>
    <row r="15156" spans="2:8">
      <c r="B15156" s="834" t="str">
        <f t="shared" si="553"/>
        <v>|||</v>
      </c>
      <c r="H15156" s="835">
        <f t="shared" si="554"/>
        <v>31</v>
      </c>
    </row>
    <row r="15157" spans="2:8">
      <c r="B15157" s="834" t="str">
        <f t="shared" si="553"/>
        <v>|||</v>
      </c>
      <c r="H15157" s="835">
        <f t="shared" si="554"/>
        <v>31</v>
      </c>
    </row>
    <row r="15158" spans="2:8">
      <c r="B15158" s="834" t="str">
        <f t="shared" si="553"/>
        <v>|||</v>
      </c>
      <c r="H15158" s="835">
        <f t="shared" si="554"/>
        <v>31</v>
      </c>
    </row>
    <row r="15159" spans="2:8">
      <c r="B15159" s="834" t="str">
        <f t="shared" si="553"/>
        <v>|||</v>
      </c>
      <c r="H15159" s="835">
        <f t="shared" si="554"/>
        <v>31</v>
      </c>
    </row>
    <row r="15160" spans="2:8">
      <c r="B15160" s="834" t="str">
        <f t="shared" si="553"/>
        <v>|||</v>
      </c>
      <c r="H15160" s="835">
        <f t="shared" si="554"/>
        <v>31</v>
      </c>
    </row>
    <row r="15161" spans="2:8">
      <c r="B15161" s="834" t="str">
        <f t="shared" si="553"/>
        <v>|||</v>
      </c>
      <c r="H15161" s="835">
        <f t="shared" si="554"/>
        <v>31</v>
      </c>
    </row>
    <row r="15162" spans="2:8">
      <c r="B15162" s="834" t="str">
        <f t="shared" si="553"/>
        <v>|||</v>
      </c>
      <c r="H15162" s="835">
        <f t="shared" si="554"/>
        <v>31</v>
      </c>
    </row>
    <row r="15163" spans="2:8">
      <c r="B15163" s="834" t="str">
        <f t="shared" si="553"/>
        <v>|||</v>
      </c>
      <c r="H15163" s="835">
        <f t="shared" si="554"/>
        <v>31</v>
      </c>
    </row>
    <row r="15164" spans="2:8">
      <c r="B15164" s="834" t="str">
        <f t="shared" si="553"/>
        <v>|||</v>
      </c>
      <c r="H15164" s="835">
        <f t="shared" si="554"/>
        <v>31</v>
      </c>
    </row>
    <row r="15165" spans="2:8">
      <c r="B15165" s="834" t="str">
        <f t="shared" si="553"/>
        <v>|||</v>
      </c>
      <c r="H15165" s="835">
        <f t="shared" si="554"/>
        <v>31</v>
      </c>
    </row>
    <row r="15166" spans="2:8">
      <c r="B15166" s="834" t="str">
        <f t="shared" si="553"/>
        <v>|||</v>
      </c>
      <c r="H15166" s="835">
        <f t="shared" si="554"/>
        <v>31</v>
      </c>
    </row>
    <row r="15167" spans="2:8">
      <c r="B15167" s="834" t="str">
        <f t="shared" si="553"/>
        <v>|||</v>
      </c>
      <c r="H15167" s="835">
        <f t="shared" si="554"/>
        <v>31</v>
      </c>
    </row>
    <row r="15168" spans="2:8">
      <c r="B15168" s="834" t="str">
        <f t="shared" si="553"/>
        <v>|||</v>
      </c>
      <c r="H15168" s="835">
        <f t="shared" si="554"/>
        <v>31</v>
      </c>
    </row>
    <row r="15169" spans="2:8">
      <c r="B15169" s="834" t="str">
        <f t="shared" si="553"/>
        <v>|||</v>
      </c>
      <c r="H15169" s="835">
        <f t="shared" si="554"/>
        <v>31</v>
      </c>
    </row>
    <row r="15170" spans="2:8">
      <c r="B15170" s="834" t="str">
        <f t="shared" si="553"/>
        <v>|||</v>
      </c>
      <c r="H15170" s="835">
        <f t="shared" si="554"/>
        <v>31</v>
      </c>
    </row>
    <row r="15171" spans="2:8">
      <c r="B15171" s="834" t="str">
        <f t="shared" si="553"/>
        <v>|||</v>
      </c>
      <c r="H15171" s="835">
        <f t="shared" si="554"/>
        <v>31</v>
      </c>
    </row>
    <row r="15172" spans="2:8">
      <c r="B15172" s="834" t="str">
        <f t="shared" si="553"/>
        <v>|||</v>
      </c>
      <c r="H15172" s="835">
        <f t="shared" si="554"/>
        <v>31</v>
      </c>
    </row>
    <row r="15173" spans="2:8">
      <c r="B15173" s="834" t="str">
        <f t="shared" si="553"/>
        <v>|||</v>
      </c>
      <c r="H15173" s="835">
        <f t="shared" si="554"/>
        <v>31</v>
      </c>
    </row>
    <row r="15174" spans="2:8">
      <c r="B15174" s="834" t="str">
        <f t="shared" si="553"/>
        <v>|||</v>
      </c>
      <c r="H15174" s="835">
        <f t="shared" si="554"/>
        <v>31</v>
      </c>
    </row>
    <row r="15175" spans="2:8">
      <c r="B15175" s="834" t="str">
        <f t="shared" si="553"/>
        <v>|||</v>
      </c>
      <c r="H15175" s="835">
        <f t="shared" si="554"/>
        <v>31</v>
      </c>
    </row>
    <row r="15176" spans="2:8">
      <c r="B15176" s="834" t="str">
        <f t="shared" si="553"/>
        <v>|||</v>
      </c>
      <c r="H15176" s="835">
        <f t="shared" si="554"/>
        <v>31</v>
      </c>
    </row>
    <row r="15177" spans="2:8">
      <c r="B15177" s="834" t="str">
        <f t="shared" si="553"/>
        <v>|||</v>
      </c>
      <c r="H15177" s="835">
        <f t="shared" si="554"/>
        <v>31</v>
      </c>
    </row>
    <row r="15178" spans="2:8">
      <c r="B15178" s="834" t="str">
        <f t="shared" si="553"/>
        <v>|||</v>
      </c>
      <c r="H15178" s="835">
        <f t="shared" si="554"/>
        <v>31</v>
      </c>
    </row>
    <row r="15179" spans="2:8">
      <c r="B15179" s="834" t="str">
        <f t="shared" si="553"/>
        <v>|||</v>
      </c>
      <c r="H15179" s="835">
        <f t="shared" si="554"/>
        <v>31</v>
      </c>
    </row>
    <row r="15180" spans="2:8">
      <c r="B15180" s="834" t="str">
        <f t="shared" si="553"/>
        <v>|||</v>
      </c>
      <c r="H15180" s="835">
        <f t="shared" si="554"/>
        <v>31</v>
      </c>
    </row>
    <row r="15181" spans="2:8">
      <c r="B15181" s="834" t="str">
        <f t="shared" si="553"/>
        <v>|||</v>
      </c>
      <c r="H15181" s="835">
        <f t="shared" si="554"/>
        <v>31</v>
      </c>
    </row>
    <row r="15182" spans="2:8">
      <c r="B15182" s="834" t="str">
        <f t="shared" si="553"/>
        <v>|||</v>
      </c>
      <c r="H15182" s="835">
        <f t="shared" si="554"/>
        <v>31</v>
      </c>
    </row>
    <row r="15183" spans="2:8">
      <c r="B15183" s="834" t="str">
        <f t="shared" si="553"/>
        <v>|||</v>
      </c>
      <c r="H15183" s="835">
        <f t="shared" si="554"/>
        <v>31</v>
      </c>
    </row>
    <row r="15184" spans="2:8">
      <c r="B15184" s="834" t="str">
        <f t="shared" si="553"/>
        <v>|||</v>
      </c>
      <c r="H15184" s="835">
        <f t="shared" si="554"/>
        <v>31</v>
      </c>
    </row>
    <row r="15185" spans="2:8">
      <c r="B15185" s="834" t="str">
        <f t="shared" ref="B15185:B15248" si="555">C15185&amp;"|"&amp;D15185&amp;"|"&amp;E15185&amp;"|"&amp;F15185</f>
        <v>|||</v>
      </c>
      <c r="H15185" s="835">
        <f t="shared" ref="H15185:H15248" si="556">EOMONTH(L15185,0)</f>
        <v>31</v>
      </c>
    </row>
    <row r="15186" spans="2:8">
      <c r="B15186" s="834" t="str">
        <f t="shared" si="555"/>
        <v>|||</v>
      </c>
      <c r="H15186" s="835">
        <f t="shared" si="556"/>
        <v>31</v>
      </c>
    </row>
    <row r="15187" spans="2:8">
      <c r="B15187" s="834" t="str">
        <f t="shared" si="555"/>
        <v>|||</v>
      </c>
      <c r="H15187" s="835">
        <f t="shared" si="556"/>
        <v>31</v>
      </c>
    </row>
    <row r="15188" spans="2:8">
      <c r="B15188" s="834" t="str">
        <f t="shared" si="555"/>
        <v>|||</v>
      </c>
      <c r="H15188" s="835">
        <f t="shared" si="556"/>
        <v>31</v>
      </c>
    </row>
    <row r="15189" spans="2:8">
      <c r="B15189" s="834" t="str">
        <f t="shared" si="555"/>
        <v>|||</v>
      </c>
      <c r="H15189" s="835">
        <f t="shared" si="556"/>
        <v>31</v>
      </c>
    </row>
    <row r="15190" spans="2:8">
      <c r="B15190" s="834" t="str">
        <f t="shared" si="555"/>
        <v>|||</v>
      </c>
      <c r="H15190" s="835">
        <f t="shared" si="556"/>
        <v>31</v>
      </c>
    </row>
    <row r="15191" spans="2:8">
      <c r="B15191" s="834" t="str">
        <f t="shared" si="555"/>
        <v>|||</v>
      </c>
      <c r="H15191" s="835">
        <f t="shared" si="556"/>
        <v>31</v>
      </c>
    </row>
    <row r="15192" spans="2:8">
      <c r="B15192" s="834" t="str">
        <f t="shared" si="555"/>
        <v>|||</v>
      </c>
      <c r="H15192" s="835">
        <f t="shared" si="556"/>
        <v>31</v>
      </c>
    </row>
    <row r="15193" spans="2:8">
      <c r="B15193" s="834" t="str">
        <f t="shared" si="555"/>
        <v>|||</v>
      </c>
      <c r="H15193" s="835">
        <f t="shared" si="556"/>
        <v>31</v>
      </c>
    </row>
    <row r="15194" spans="2:8">
      <c r="B15194" s="834" t="str">
        <f t="shared" si="555"/>
        <v>|||</v>
      </c>
      <c r="H15194" s="835">
        <f t="shared" si="556"/>
        <v>31</v>
      </c>
    </row>
    <row r="15195" spans="2:8">
      <c r="B15195" s="834" t="str">
        <f t="shared" si="555"/>
        <v>|||</v>
      </c>
      <c r="H15195" s="835">
        <f t="shared" si="556"/>
        <v>31</v>
      </c>
    </row>
    <row r="15196" spans="2:8">
      <c r="B15196" s="834" t="str">
        <f t="shared" si="555"/>
        <v>|||</v>
      </c>
      <c r="H15196" s="835">
        <f t="shared" si="556"/>
        <v>31</v>
      </c>
    </row>
    <row r="15197" spans="2:8">
      <c r="B15197" s="834" t="str">
        <f t="shared" si="555"/>
        <v>|||</v>
      </c>
      <c r="H15197" s="835">
        <f t="shared" si="556"/>
        <v>31</v>
      </c>
    </row>
    <row r="15198" spans="2:8">
      <c r="B15198" s="834" t="str">
        <f t="shared" si="555"/>
        <v>|||</v>
      </c>
      <c r="H15198" s="835">
        <f t="shared" si="556"/>
        <v>31</v>
      </c>
    </row>
    <row r="15199" spans="2:8">
      <c r="B15199" s="834" t="str">
        <f t="shared" si="555"/>
        <v>|||</v>
      </c>
      <c r="H15199" s="835">
        <f t="shared" si="556"/>
        <v>31</v>
      </c>
    </row>
    <row r="15200" spans="2:8">
      <c r="B15200" s="834" t="str">
        <f t="shared" si="555"/>
        <v>|||</v>
      </c>
      <c r="H15200" s="835">
        <f t="shared" si="556"/>
        <v>31</v>
      </c>
    </row>
    <row r="15201" spans="2:8">
      <c r="B15201" s="834" t="str">
        <f t="shared" si="555"/>
        <v>|||</v>
      </c>
      <c r="H15201" s="835">
        <f t="shared" si="556"/>
        <v>31</v>
      </c>
    </row>
    <row r="15202" spans="2:8">
      <c r="B15202" s="834" t="str">
        <f t="shared" si="555"/>
        <v>|||</v>
      </c>
      <c r="H15202" s="835">
        <f t="shared" si="556"/>
        <v>31</v>
      </c>
    </row>
    <row r="15203" spans="2:8">
      <c r="B15203" s="834" t="str">
        <f t="shared" si="555"/>
        <v>|||</v>
      </c>
      <c r="H15203" s="835">
        <f t="shared" si="556"/>
        <v>31</v>
      </c>
    </row>
    <row r="15204" spans="2:8">
      <c r="B15204" s="834" t="str">
        <f t="shared" si="555"/>
        <v>|||</v>
      </c>
      <c r="H15204" s="835">
        <f t="shared" si="556"/>
        <v>31</v>
      </c>
    </row>
    <row r="15205" spans="2:8">
      <c r="B15205" s="834" t="str">
        <f t="shared" si="555"/>
        <v>|||</v>
      </c>
      <c r="H15205" s="835">
        <f t="shared" si="556"/>
        <v>31</v>
      </c>
    </row>
    <row r="15206" spans="2:8">
      <c r="B15206" s="834" t="str">
        <f t="shared" si="555"/>
        <v>|||</v>
      </c>
      <c r="H15206" s="835">
        <f t="shared" si="556"/>
        <v>31</v>
      </c>
    </row>
    <row r="15207" spans="2:8">
      <c r="B15207" s="834" t="str">
        <f t="shared" si="555"/>
        <v>|||</v>
      </c>
      <c r="H15207" s="835">
        <f t="shared" si="556"/>
        <v>31</v>
      </c>
    </row>
    <row r="15208" spans="2:8">
      <c r="B15208" s="834" t="str">
        <f t="shared" si="555"/>
        <v>|||</v>
      </c>
      <c r="H15208" s="835">
        <f t="shared" si="556"/>
        <v>31</v>
      </c>
    </row>
    <row r="15209" spans="2:8">
      <c r="B15209" s="834" t="str">
        <f t="shared" si="555"/>
        <v>|||</v>
      </c>
      <c r="H15209" s="835">
        <f t="shared" si="556"/>
        <v>31</v>
      </c>
    </row>
    <row r="15210" spans="2:8">
      <c r="B15210" s="834" t="str">
        <f t="shared" si="555"/>
        <v>|||</v>
      </c>
      <c r="H15210" s="835">
        <f t="shared" si="556"/>
        <v>31</v>
      </c>
    </row>
    <row r="15211" spans="2:8">
      <c r="B15211" s="834" t="str">
        <f t="shared" si="555"/>
        <v>|||</v>
      </c>
      <c r="H15211" s="835">
        <f t="shared" si="556"/>
        <v>31</v>
      </c>
    </row>
    <row r="15212" spans="2:8">
      <c r="B15212" s="834" t="str">
        <f t="shared" si="555"/>
        <v>|||</v>
      </c>
      <c r="H15212" s="835">
        <f t="shared" si="556"/>
        <v>31</v>
      </c>
    </row>
    <row r="15213" spans="2:8">
      <c r="B15213" s="834" t="str">
        <f t="shared" si="555"/>
        <v>|||</v>
      </c>
      <c r="H15213" s="835">
        <f t="shared" si="556"/>
        <v>31</v>
      </c>
    </row>
    <row r="15214" spans="2:8">
      <c r="B15214" s="834" t="str">
        <f t="shared" si="555"/>
        <v>|||</v>
      </c>
      <c r="H15214" s="835">
        <f t="shared" si="556"/>
        <v>31</v>
      </c>
    </row>
    <row r="15215" spans="2:8">
      <c r="B15215" s="834" t="str">
        <f t="shared" si="555"/>
        <v>|||</v>
      </c>
      <c r="H15215" s="835">
        <f t="shared" si="556"/>
        <v>31</v>
      </c>
    </row>
    <row r="15216" spans="2:8">
      <c r="B15216" s="834" t="str">
        <f t="shared" si="555"/>
        <v>|||</v>
      </c>
      <c r="H15216" s="835">
        <f t="shared" si="556"/>
        <v>31</v>
      </c>
    </row>
    <row r="15217" spans="2:8">
      <c r="B15217" s="834" t="str">
        <f t="shared" si="555"/>
        <v>|||</v>
      </c>
      <c r="H15217" s="835">
        <f t="shared" si="556"/>
        <v>31</v>
      </c>
    </row>
    <row r="15218" spans="2:8">
      <c r="B15218" s="834" t="str">
        <f t="shared" si="555"/>
        <v>|||</v>
      </c>
      <c r="H15218" s="835">
        <f t="shared" si="556"/>
        <v>31</v>
      </c>
    </row>
    <row r="15219" spans="2:8">
      <c r="B15219" s="834" t="str">
        <f t="shared" si="555"/>
        <v>|||</v>
      </c>
      <c r="H15219" s="835">
        <f t="shared" si="556"/>
        <v>31</v>
      </c>
    </row>
    <row r="15220" spans="2:8">
      <c r="B15220" s="834" t="str">
        <f t="shared" si="555"/>
        <v>|||</v>
      </c>
      <c r="H15220" s="835">
        <f t="shared" si="556"/>
        <v>31</v>
      </c>
    </row>
    <row r="15221" spans="2:8">
      <c r="B15221" s="834" t="str">
        <f t="shared" si="555"/>
        <v>|||</v>
      </c>
      <c r="H15221" s="835">
        <f t="shared" si="556"/>
        <v>31</v>
      </c>
    </row>
    <row r="15222" spans="2:8">
      <c r="B15222" s="834" t="str">
        <f t="shared" si="555"/>
        <v>|||</v>
      </c>
      <c r="H15222" s="835">
        <f t="shared" si="556"/>
        <v>31</v>
      </c>
    </row>
    <row r="15223" spans="2:8">
      <c r="B15223" s="834" t="str">
        <f t="shared" si="555"/>
        <v>|||</v>
      </c>
      <c r="H15223" s="835">
        <f t="shared" si="556"/>
        <v>31</v>
      </c>
    </row>
    <row r="15224" spans="2:8">
      <c r="B15224" s="834" t="str">
        <f t="shared" si="555"/>
        <v>|||</v>
      </c>
      <c r="H15224" s="835">
        <f t="shared" si="556"/>
        <v>31</v>
      </c>
    </row>
    <row r="15225" spans="2:8">
      <c r="B15225" s="834" t="str">
        <f t="shared" si="555"/>
        <v>|||</v>
      </c>
      <c r="H15225" s="835">
        <f t="shared" si="556"/>
        <v>31</v>
      </c>
    </row>
    <row r="15226" spans="2:8">
      <c r="B15226" s="834" t="str">
        <f t="shared" si="555"/>
        <v>|||</v>
      </c>
      <c r="H15226" s="835">
        <f t="shared" si="556"/>
        <v>31</v>
      </c>
    </row>
    <row r="15227" spans="2:8">
      <c r="B15227" s="834" t="str">
        <f t="shared" si="555"/>
        <v>|||</v>
      </c>
      <c r="H15227" s="835">
        <f t="shared" si="556"/>
        <v>31</v>
      </c>
    </row>
    <row r="15228" spans="2:8">
      <c r="B15228" s="834" t="str">
        <f t="shared" si="555"/>
        <v>|||</v>
      </c>
      <c r="H15228" s="835">
        <f t="shared" si="556"/>
        <v>31</v>
      </c>
    </row>
    <row r="15229" spans="2:8">
      <c r="B15229" s="834" t="str">
        <f t="shared" si="555"/>
        <v>|||</v>
      </c>
      <c r="H15229" s="835">
        <f t="shared" si="556"/>
        <v>31</v>
      </c>
    </row>
    <row r="15230" spans="2:8">
      <c r="B15230" s="834" t="str">
        <f t="shared" si="555"/>
        <v>|||</v>
      </c>
      <c r="H15230" s="835">
        <f t="shared" si="556"/>
        <v>31</v>
      </c>
    </row>
    <row r="15231" spans="2:8">
      <c r="B15231" s="834" t="str">
        <f t="shared" si="555"/>
        <v>|||</v>
      </c>
      <c r="H15231" s="835">
        <f t="shared" si="556"/>
        <v>31</v>
      </c>
    </row>
    <row r="15232" spans="2:8">
      <c r="B15232" s="834" t="str">
        <f t="shared" si="555"/>
        <v>|||</v>
      </c>
      <c r="H15232" s="835">
        <f t="shared" si="556"/>
        <v>31</v>
      </c>
    </row>
    <row r="15233" spans="2:8">
      <c r="B15233" s="834" t="str">
        <f t="shared" si="555"/>
        <v>|||</v>
      </c>
      <c r="H15233" s="835">
        <f t="shared" si="556"/>
        <v>31</v>
      </c>
    </row>
    <row r="15234" spans="2:8">
      <c r="B15234" s="834" t="str">
        <f t="shared" si="555"/>
        <v>|||</v>
      </c>
      <c r="H15234" s="835">
        <f t="shared" si="556"/>
        <v>31</v>
      </c>
    </row>
    <row r="15235" spans="2:8">
      <c r="B15235" s="834" t="str">
        <f t="shared" si="555"/>
        <v>|||</v>
      </c>
      <c r="H15235" s="835">
        <f t="shared" si="556"/>
        <v>31</v>
      </c>
    </row>
    <row r="15236" spans="2:8">
      <c r="B15236" s="834" t="str">
        <f t="shared" si="555"/>
        <v>|||</v>
      </c>
      <c r="H15236" s="835">
        <f t="shared" si="556"/>
        <v>31</v>
      </c>
    </row>
    <row r="15237" spans="2:8">
      <c r="B15237" s="834" t="str">
        <f t="shared" si="555"/>
        <v>|||</v>
      </c>
      <c r="H15237" s="835">
        <f t="shared" si="556"/>
        <v>31</v>
      </c>
    </row>
    <row r="15238" spans="2:8">
      <c r="B15238" s="834" t="str">
        <f t="shared" si="555"/>
        <v>|||</v>
      </c>
      <c r="H15238" s="835">
        <f t="shared" si="556"/>
        <v>31</v>
      </c>
    </row>
    <row r="15239" spans="2:8">
      <c r="B15239" s="834" t="str">
        <f t="shared" si="555"/>
        <v>|||</v>
      </c>
      <c r="H15239" s="835">
        <f t="shared" si="556"/>
        <v>31</v>
      </c>
    </row>
    <row r="15240" spans="2:8">
      <c r="B15240" s="834" t="str">
        <f t="shared" si="555"/>
        <v>|||</v>
      </c>
      <c r="H15240" s="835">
        <f t="shared" si="556"/>
        <v>31</v>
      </c>
    </row>
    <row r="15241" spans="2:8">
      <c r="B15241" s="834" t="str">
        <f t="shared" si="555"/>
        <v>|||</v>
      </c>
      <c r="H15241" s="835">
        <f t="shared" si="556"/>
        <v>31</v>
      </c>
    </row>
    <row r="15242" spans="2:8">
      <c r="B15242" s="834" t="str">
        <f t="shared" si="555"/>
        <v>|||</v>
      </c>
      <c r="H15242" s="835">
        <f t="shared" si="556"/>
        <v>31</v>
      </c>
    </row>
    <row r="15243" spans="2:8">
      <c r="B15243" s="834" t="str">
        <f t="shared" si="555"/>
        <v>|||</v>
      </c>
      <c r="H15243" s="835">
        <f t="shared" si="556"/>
        <v>31</v>
      </c>
    </row>
    <row r="15244" spans="2:8">
      <c r="B15244" s="834" t="str">
        <f t="shared" si="555"/>
        <v>|||</v>
      </c>
      <c r="H15244" s="835">
        <f t="shared" si="556"/>
        <v>31</v>
      </c>
    </row>
    <row r="15245" spans="2:8">
      <c r="B15245" s="834" t="str">
        <f t="shared" si="555"/>
        <v>|||</v>
      </c>
      <c r="H15245" s="835">
        <f t="shared" si="556"/>
        <v>31</v>
      </c>
    </row>
    <row r="15246" spans="2:8">
      <c r="B15246" s="834" t="str">
        <f t="shared" si="555"/>
        <v>|||</v>
      </c>
      <c r="H15246" s="835">
        <f t="shared" si="556"/>
        <v>31</v>
      </c>
    </row>
    <row r="15247" spans="2:8">
      <c r="B15247" s="834" t="str">
        <f t="shared" si="555"/>
        <v>|||</v>
      </c>
      <c r="H15247" s="835">
        <f t="shared" si="556"/>
        <v>31</v>
      </c>
    </row>
    <row r="15248" spans="2:8">
      <c r="B15248" s="834" t="str">
        <f t="shared" si="555"/>
        <v>|||</v>
      </c>
      <c r="H15248" s="835">
        <f t="shared" si="556"/>
        <v>31</v>
      </c>
    </row>
    <row r="15249" spans="2:8">
      <c r="B15249" s="834" t="str">
        <f t="shared" ref="B15249:B15312" si="557">C15249&amp;"|"&amp;D15249&amp;"|"&amp;E15249&amp;"|"&amp;F15249</f>
        <v>|||</v>
      </c>
      <c r="H15249" s="835">
        <f t="shared" ref="H15249:H15312" si="558">EOMONTH(L15249,0)</f>
        <v>31</v>
      </c>
    </row>
    <row r="15250" spans="2:8">
      <c r="B15250" s="834" t="str">
        <f t="shared" si="557"/>
        <v>|||</v>
      </c>
      <c r="H15250" s="835">
        <f t="shared" si="558"/>
        <v>31</v>
      </c>
    </row>
    <row r="15251" spans="2:8">
      <c r="B15251" s="834" t="str">
        <f t="shared" si="557"/>
        <v>|||</v>
      </c>
      <c r="H15251" s="835">
        <f t="shared" si="558"/>
        <v>31</v>
      </c>
    </row>
    <row r="15252" spans="2:8">
      <c r="B15252" s="834" t="str">
        <f t="shared" si="557"/>
        <v>|||</v>
      </c>
      <c r="H15252" s="835">
        <f t="shared" si="558"/>
        <v>31</v>
      </c>
    </row>
    <row r="15253" spans="2:8">
      <c r="B15253" s="834" t="str">
        <f t="shared" si="557"/>
        <v>|||</v>
      </c>
      <c r="H15253" s="835">
        <f t="shared" si="558"/>
        <v>31</v>
      </c>
    </row>
    <row r="15254" spans="2:8">
      <c r="B15254" s="834" t="str">
        <f t="shared" si="557"/>
        <v>|||</v>
      </c>
      <c r="H15254" s="835">
        <f t="shared" si="558"/>
        <v>31</v>
      </c>
    </row>
    <row r="15255" spans="2:8">
      <c r="B15255" s="834" t="str">
        <f t="shared" si="557"/>
        <v>|||</v>
      </c>
      <c r="H15255" s="835">
        <f t="shared" si="558"/>
        <v>31</v>
      </c>
    </row>
    <row r="15256" spans="2:8">
      <c r="B15256" s="834" t="str">
        <f t="shared" si="557"/>
        <v>|||</v>
      </c>
      <c r="H15256" s="835">
        <f t="shared" si="558"/>
        <v>31</v>
      </c>
    </row>
    <row r="15257" spans="2:8">
      <c r="B15257" s="834" t="str">
        <f t="shared" si="557"/>
        <v>|||</v>
      </c>
      <c r="H15257" s="835">
        <f t="shared" si="558"/>
        <v>31</v>
      </c>
    </row>
    <row r="15258" spans="2:8">
      <c r="B15258" s="834" t="str">
        <f t="shared" si="557"/>
        <v>|||</v>
      </c>
      <c r="H15258" s="835">
        <f t="shared" si="558"/>
        <v>31</v>
      </c>
    </row>
    <row r="15259" spans="2:8">
      <c r="B15259" s="834" t="str">
        <f t="shared" si="557"/>
        <v>|||</v>
      </c>
      <c r="H15259" s="835">
        <f t="shared" si="558"/>
        <v>31</v>
      </c>
    </row>
    <row r="15260" spans="2:8">
      <c r="B15260" s="834" t="str">
        <f t="shared" si="557"/>
        <v>|||</v>
      </c>
      <c r="H15260" s="835">
        <f t="shared" si="558"/>
        <v>31</v>
      </c>
    </row>
    <row r="15261" spans="2:8">
      <c r="B15261" s="834" t="str">
        <f t="shared" si="557"/>
        <v>|||</v>
      </c>
      <c r="H15261" s="835">
        <f t="shared" si="558"/>
        <v>31</v>
      </c>
    </row>
    <row r="15262" spans="2:8">
      <c r="B15262" s="834" t="str">
        <f t="shared" si="557"/>
        <v>|||</v>
      </c>
      <c r="H15262" s="835">
        <f t="shared" si="558"/>
        <v>31</v>
      </c>
    </row>
    <row r="15263" spans="2:8">
      <c r="B15263" s="834" t="str">
        <f t="shared" si="557"/>
        <v>|||</v>
      </c>
      <c r="H15263" s="835">
        <f t="shared" si="558"/>
        <v>31</v>
      </c>
    </row>
    <row r="15264" spans="2:8">
      <c r="B15264" s="834" t="str">
        <f t="shared" si="557"/>
        <v>|||</v>
      </c>
      <c r="H15264" s="835">
        <f t="shared" si="558"/>
        <v>31</v>
      </c>
    </row>
    <row r="15265" spans="2:8">
      <c r="B15265" s="834" t="str">
        <f t="shared" si="557"/>
        <v>|||</v>
      </c>
      <c r="H15265" s="835">
        <f t="shared" si="558"/>
        <v>31</v>
      </c>
    </row>
    <row r="15266" spans="2:8">
      <c r="B15266" s="834" t="str">
        <f t="shared" si="557"/>
        <v>|||</v>
      </c>
      <c r="H15266" s="835">
        <f t="shared" si="558"/>
        <v>31</v>
      </c>
    </row>
    <row r="15267" spans="2:8">
      <c r="B15267" s="834" t="str">
        <f t="shared" si="557"/>
        <v>|||</v>
      </c>
      <c r="H15267" s="835">
        <f t="shared" si="558"/>
        <v>31</v>
      </c>
    </row>
    <row r="15268" spans="2:8">
      <c r="B15268" s="834" t="str">
        <f t="shared" si="557"/>
        <v>|||</v>
      </c>
      <c r="H15268" s="835">
        <f t="shared" si="558"/>
        <v>31</v>
      </c>
    </row>
    <row r="15269" spans="2:8">
      <c r="B15269" s="834" t="str">
        <f t="shared" si="557"/>
        <v>|||</v>
      </c>
      <c r="H15269" s="835">
        <f t="shared" si="558"/>
        <v>31</v>
      </c>
    </row>
    <row r="15270" spans="2:8">
      <c r="B15270" s="834" t="str">
        <f t="shared" si="557"/>
        <v>|||</v>
      </c>
      <c r="H15270" s="835">
        <f t="shared" si="558"/>
        <v>31</v>
      </c>
    </row>
    <row r="15271" spans="2:8">
      <c r="B15271" s="834" t="str">
        <f t="shared" si="557"/>
        <v>|||</v>
      </c>
      <c r="H15271" s="835">
        <f t="shared" si="558"/>
        <v>31</v>
      </c>
    </row>
    <row r="15272" spans="2:8">
      <c r="B15272" s="834" t="str">
        <f t="shared" si="557"/>
        <v>|||</v>
      </c>
      <c r="H15272" s="835">
        <f t="shared" si="558"/>
        <v>31</v>
      </c>
    </row>
    <row r="15273" spans="2:8">
      <c r="B15273" s="834" t="str">
        <f t="shared" si="557"/>
        <v>|||</v>
      </c>
      <c r="H15273" s="835">
        <f t="shared" si="558"/>
        <v>31</v>
      </c>
    </row>
    <row r="15274" spans="2:8">
      <c r="B15274" s="834" t="str">
        <f t="shared" si="557"/>
        <v>|||</v>
      </c>
      <c r="H15274" s="835">
        <f t="shared" si="558"/>
        <v>31</v>
      </c>
    </row>
    <row r="15275" spans="2:8">
      <c r="B15275" s="834" t="str">
        <f t="shared" si="557"/>
        <v>|||</v>
      </c>
      <c r="H15275" s="835">
        <f t="shared" si="558"/>
        <v>31</v>
      </c>
    </row>
    <row r="15276" spans="2:8">
      <c r="B15276" s="834" t="str">
        <f t="shared" si="557"/>
        <v>|||</v>
      </c>
      <c r="H15276" s="835">
        <f t="shared" si="558"/>
        <v>31</v>
      </c>
    </row>
    <row r="15277" spans="2:8">
      <c r="B15277" s="834" t="str">
        <f t="shared" si="557"/>
        <v>|||</v>
      </c>
      <c r="H15277" s="835">
        <f t="shared" si="558"/>
        <v>31</v>
      </c>
    </row>
    <row r="15278" spans="2:8">
      <c r="B15278" s="834" t="str">
        <f t="shared" si="557"/>
        <v>|||</v>
      </c>
      <c r="H15278" s="835">
        <f t="shared" si="558"/>
        <v>31</v>
      </c>
    </row>
    <row r="15279" spans="2:8">
      <c r="B15279" s="834" t="str">
        <f t="shared" si="557"/>
        <v>|||</v>
      </c>
      <c r="H15279" s="835">
        <f t="shared" si="558"/>
        <v>31</v>
      </c>
    </row>
    <row r="15280" spans="2:8">
      <c r="B15280" s="834" t="str">
        <f t="shared" si="557"/>
        <v>|||</v>
      </c>
      <c r="H15280" s="835">
        <f t="shared" si="558"/>
        <v>31</v>
      </c>
    </row>
    <row r="15281" spans="2:8">
      <c r="B15281" s="834" t="str">
        <f t="shared" si="557"/>
        <v>|||</v>
      </c>
      <c r="H15281" s="835">
        <f t="shared" si="558"/>
        <v>31</v>
      </c>
    </row>
    <row r="15282" spans="2:8">
      <c r="B15282" s="834" t="str">
        <f t="shared" si="557"/>
        <v>|||</v>
      </c>
      <c r="H15282" s="835">
        <f t="shared" si="558"/>
        <v>31</v>
      </c>
    </row>
    <row r="15283" spans="2:8">
      <c r="B15283" s="834" t="str">
        <f t="shared" si="557"/>
        <v>|||</v>
      </c>
      <c r="H15283" s="835">
        <f t="shared" si="558"/>
        <v>31</v>
      </c>
    </row>
    <row r="15284" spans="2:8">
      <c r="B15284" s="834" t="str">
        <f t="shared" si="557"/>
        <v>|||</v>
      </c>
      <c r="H15284" s="835">
        <f t="shared" si="558"/>
        <v>31</v>
      </c>
    </row>
    <row r="15285" spans="2:8">
      <c r="B15285" s="834" t="str">
        <f t="shared" si="557"/>
        <v>|||</v>
      </c>
      <c r="H15285" s="835">
        <f t="shared" si="558"/>
        <v>31</v>
      </c>
    </row>
    <row r="15286" spans="2:8">
      <c r="B15286" s="834" t="str">
        <f t="shared" si="557"/>
        <v>|||</v>
      </c>
      <c r="H15286" s="835">
        <f t="shared" si="558"/>
        <v>31</v>
      </c>
    </row>
    <row r="15287" spans="2:8">
      <c r="B15287" s="834" t="str">
        <f t="shared" si="557"/>
        <v>|||</v>
      </c>
      <c r="H15287" s="835">
        <f t="shared" si="558"/>
        <v>31</v>
      </c>
    </row>
    <row r="15288" spans="2:8">
      <c r="B15288" s="834" t="str">
        <f t="shared" si="557"/>
        <v>|||</v>
      </c>
      <c r="H15288" s="835">
        <f t="shared" si="558"/>
        <v>31</v>
      </c>
    </row>
    <row r="15289" spans="2:8">
      <c r="B15289" s="834" t="str">
        <f t="shared" si="557"/>
        <v>|||</v>
      </c>
      <c r="H15289" s="835">
        <f t="shared" si="558"/>
        <v>31</v>
      </c>
    </row>
    <row r="15290" spans="2:8">
      <c r="B15290" s="834" t="str">
        <f t="shared" si="557"/>
        <v>|||</v>
      </c>
      <c r="H15290" s="835">
        <f t="shared" si="558"/>
        <v>31</v>
      </c>
    </row>
    <row r="15291" spans="2:8">
      <c r="B15291" s="834" t="str">
        <f t="shared" si="557"/>
        <v>|||</v>
      </c>
      <c r="H15291" s="835">
        <f t="shared" si="558"/>
        <v>31</v>
      </c>
    </row>
    <row r="15292" spans="2:8">
      <c r="B15292" s="834" t="str">
        <f t="shared" si="557"/>
        <v>|||</v>
      </c>
      <c r="H15292" s="835">
        <f t="shared" si="558"/>
        <v>31</v>
      </c>
    </row>
    <row r="15293" spans="2:8">
      <c r="B15293" s="834" t="str">
        <f t="shared" si="557"/>
        <v>|||</v>
      </c>
      <c r="H15293" s="835">
        <f t="shared" si="558"/>
        <v>31</v>
      </c>
    </row>
    <row r="15294" spans="2:8">
      <c r="B15294" s="834" t="str">
        <f t="shared" si="557"/>
        <v>|||</v>
      </c>
      <c r="H15294" s="835">
        <f t="shared" si="558"/>
        <v>31</v>
      </c>
    </row>
    <row r="15295" spans="2:8">
      <c r="B15295" s="834" t="str">
        <f t="shared" si="557"/>
        <v>|||</v>
      </c>
      <c r="H15295" s="835">
        <f t="shared" si="558"/>
        <v>31</v>
      </c>
    </row>
    <row r="15296" spans="2:8">
      <c r="B15296" s="834" t="str">
        <f t="shared" si="557"/>
        <v>|||</v>
      </c>
      <c r="H15296" s="835">
        <f t="shared" si="558"/>
        <v>31</v>
      </c>
    </row>
    <row r="15297" spans="2:8">
      <c r="B15297" s="834" t="str">
        <f t="shared" si="557"/>
        <v>|||</v>
      </c>
      <c r="H15297" s="835">
        <f t="shared" si="558"/>
        <v>31</v>
      </c>
    </row>
    <row r="15298" spans="2:8">
      <c r="B15298" s="834" t="str">
        <f t="shared" si="557"/>
        <v>|||</v>
      </c>
      <c r="H15298" s="835">
        <f t="shared" si="558"/>
        <v>31</v>
      </c>
    </row>
    <row r="15299" spans="2:8">
      <c r="B15299" s="834" t="str">
        <f t="shared" si="557"/>
        <v>|||</v>
      </c>
      <c r="H15299" s="835">
        <f t="shared" si="558"/>
        <v>31</v>
      </c>
    </row>
    <row r="15300" spans="2:8">
      <c r="B15300" s="834" t="str">
        <f t="shared" si="557"/>
        <v>|||</v>
      </c>
      <c r="H15300" s="835">
        <f t="shared" si="558"/>
        <v>31</v>
      </c>
    </row>
    <row r="15301" spans="2:8">
      <c r="B15301" s="834" t="str">
        <f t="shared" si="557"/>
        <v>|||</v>
      </c>
      <c r="H15301" s="835">
        <f t="shared" si="558"/>
        <v>31</v>
      </c>
    </row>
    <row r="15302" spans="2:8">
      <c r="B15302" s="834" t="str">
        <f t="shared" si="557"/>
        <v>|||</v>
      </c>
      <c r="H15302" s="835">
        <f t="shared" si="558"/>
        <v>31</v>
      </c>
    </row>
    <row r="15303" spans="2:8">
      <c r="B15303" s="834" t="str">
        <f t="shared" si="557"/>
        <v>|||</v>
      </c>
      <c r="H15303" s="835">
        <f t="shared" si="558"/>
        <v>31</v>
      </c>
    </row>
    <row r="15304" spans="2:8">
      <c r="B15304" s="834" t="str">
        <f t="shared" si="557"/>
        <v>|||</v>
      </c>
      <c r="H15304" s="835">
        <f t="shared" si="558"/>
        <v>31</v>
      </c>
    </row>
    <row r="15305" spans="2:8">
      <c r="B15305" s="834" t="str">
        <f t="shared" si="557"/>
        <v>|||</v>
      </c>
      <c r="H15305" s="835">
        <f t="shared" si="558"/>
        <v>31</v>
      </c>
    </row>
    <row r="15306" spans="2:8">
      <c r="B15306" s="834" t="str">
        <f t="shared" si="557"/>
        <v>|||</v>
      </c>
      <c r="H15306" s="835">
        <f t="shared" si="558"/>
        <v>31</v>
      </c>
    </row>
    <row r="15307" spans="2:8">
      <c r="B15307" s="834" t="str">
        <f t="shared" si="557"/>
        <v>|||</v>
      </c>
      <c r="H15307" s="835">
        <f t="shared" si="558"/>
        <v>31</v>
      </c>
    </row>
    <row r="15308" spans="2:8">
      <c r="B15308" s="834" t="str">
        <f t="shared" si="557"/>
        <v>|||</v>
      </c>
      <c r="H15308" s="835">
        <f t="shared" si="558"/>
        <v>31</v>
      </c>
    </row>
    <row r="15309" spans="2:8">
      <c r="B15309" s="834" t="str">
        <f t="shared" si="557"/>
        <v>|||</v>
      </c>
      <c r="H15309" s="835">
        <f t="shared" si="558"/>
        <v>31</v>
      </c>
    </row>
    <row r="15310" spans="2:8">
      <c r="B15310" s="834" t="str">
        <f t="shared" si="557"/>
        <v>|||</v>
      </c>
      <c r="H15310" s="835">
        <f t="shared" si="558"/>
        <v>31</v>
      </c>
    </row>
    <row r="15311" spans="2:8">
      <c r="B15311" s="834" t="str">
        <f t="shared" si="557"/>
        <v>|||</v>
      </c>
      <c r="H15311" s="835">
        <f t="shared" si="558"/>
        <v>31</v>
      </c>
    </row>
    <row r="15312" spans="2:8">
      <c r="B15312" s="834" t="str">
        <f t="shared" si="557"/>
        <v>|||</v>
      </c>
      <c r="H15312" s="835">
        <f t="shared" si="558"/>
        <v>31</v>
      </c>
    </row>
    <row r="15313" spans="2:8">
      <c r="B15313" s="834" t="str">
        <f t="shared" ref="B15313:B15376" si="559">C15313&amp;"|"&amp;D15313&amp;"|"&amp;E15313&amp;"|"&amp;F15313</f>
        <v>|||</v>
      </c>
      <c r="H15313" s="835">
        <f t="shared" ref="H15313:H15376" si="560">EOMONTH(L15313,0)</f>
        <v>31</v>
      </c>
    </row>
    <row r="15314" spans="2:8">
      <c r="B15314" s="834" t="str">
        <f t="shared" si="559"/>
        <v>|||</v>
      </c>
      <c r="H15314" s="835">
        <f t="shared" si="560"/>
        <v>31</v>
      </c>
    </row>
    <row r="15315" spans="2:8">
      <c r="B15315" s="834" t="str">
        <f t="shared" si="559"/>
        <v>|||</v>
      </c>
      <c r="H15315" s="835">
        <f t="shared" si="560"/>
        <v>31</v>
      </c>
    </row>
    <row r="15316" spans="2:8">
      <c r="B15316" s="834" t="str">
        <f t="shared" si="559"/>
        <v>|||</v>
      </c>
      <c r="H15316" s="835">
        <f t="shared" si="560"/>
        <v>31</v>
      </c>
    </row>
    <row r="15317" spans="2:8">
      <c r="B15317" s="834" t="str">
        <f t="shared" si="559"/>
        <v>|||</v>
      </c>
      <c r="H15317" s="835">
        <f t="shared" si="560"/>
        <v>31</v>
      </c>
    </row>
    <row r="15318" spans="2:8">
      <c r="B15318" s="834" t="str">
        <f t="shared" si="559"/>
        <v>|||</v>
      </c>
      <c r="H15318" s="835">
        <f t="shared" si="560"/>
        <v>31</v>
      </c>
    </row>
    <row r="15319" spans="2:8">
      <c r="B15319" s="834" t="str">
        <f t="shared" si="559"/>
        <v>|||</v>
      </c>
      <c r="H15319" s="835">
        <f t="shared" si="560"/>
        <v>31</v>
      </c>
    </row>
    <row r="15320" spans="2:8">
      <c r="B15320" s="834" t="str">
        <f t="shared" si="559"/>
        <v>|||</v>
      </c>
      <c r="H15320" s="835">
        <f t="shared" si="560"/>
        <v>31</v>
      </c>
    </row>
    <row r="15321" spans="2:8">
      <c r="B15321" s="834" t="str">
        <f t="shared" si="559"/>
        <v>|||</v>
      </c>
      <c r="H15321" s="835">
        <f t="shared" si="560"/>
        <v>31</v>
      </c>
    </row>
    <row r="15322" spans="2:8">
      <c r="B15322" s="834" t="str">
        <f t="shared" si="559"/>
        <v>|||</v>
      </c>
      <c r="H15322" s="835">
        <f t="shared" si="560"/>
        <v>31</v>
      </c>
    </row>
    <row r="15323" spans="2:8">
      <c r="B15323" s="834" t="str">
        <f t="shared" si="559"/>
        <v>|||</v>
      </c>
      <c r="H15323" s="835">
        <f t="shared" si="560"/>
        <v>31</v>
      </c>
    </row>
    <row r="15324" spans="2:8">
      <c r="B15324" s="834" t="str">
        <f t="shared" si="559"/>
        <v>|||</v>
      </c>
      <c r="H15324" s="835">
        <f t="shared" si="560"/>
        <v>31</v>
      </c>
    </row>
    <row r="15325" spans="2:8">
      <c r="B15325" s="834" t="str">
        <f t="shared" si="559"/>
        <v>|||</v>
      </c>
      <c r="H15325" s="835">
        <f t="shared" si="560"/>
        <v>31</v>
      </c>
    </row>
    <row r="15326" spans="2:8">
      <c r="B15326" s="834" t="str">
        <f t="shared" si="559"/>
        <v>|||</v>
      </c>
      <c r="H15326" s="835">
        <f t="shared" si="560"/>
        <v>31</v>
      </c>
    </row>
    <row r="15327" spans="2:8">
      <c r="B15327" s="834" t="str">
        <f t="shared" si="559"/>
        <v>|||</v>
      </c>
      <c r="H15327" s="835">
        <f t="shared" si="560"/>
        <v>31</v>
      </c>
    </row>
    <row r="15328" spans="2:8">
      <c r="B15328" s="834" t="str">
        <f t="shared" si="559"/>
        <v>|||</v>
      </c>
      <c r="H15328" s="835">
        <f t="shared" si="560"/>
        <v>31</v>
      </c>
    </row>
    <row r="15329" spans="2:8">
      <c r="B15329" s="834" t="str">
        <f t="shared" si="559"/>
        <v>|||</v>
      </c>
      <c r="H15329" s="835">
        <f t="shared" si="560"/>
        <v>31</v>
      </c>
    </row>
    <row r="15330" spans="2:8">
      <c r="B15330" s="834" t="str">
        <f t="shared" si="559"/>
        <v>|||</v>
      </c>
      <c r="H15330" s="835">
        <f t="shared" si="560"/>
        <v>31</v>
      </c>
    </row>
    <row r="15331" spans="2:8">
      <c r="B15331" s="834" t="str">
        <f t="shared" si="559"/>
        <v>|||</v>
      </c>
      <c r="H15331" s="835">
        <f t="shared" si="560"/>
        <v>31</v>
      </c>
    </row>
    <row r="15332" spans="2:8">
      <c r="B15332" s="834" t="str">
        <f t="shared" si="559"/>
        <v>|||</v>
      </c>
      <c r="H15332" s="835">
        <f t="shared" si="560"/>
        <v>31</v>
      </c>
    </row>
    <row r="15333" spans="2:8">
      <c r="B15333" s="834" t="str">
        <f t="shared" si="559"/>
        <v>|||</v>
      </c>
      <c r="H15333" s="835">
        <f t="shared" si="560"/>
        <v>31</v>
      </c>
    </row>
    <row r="15334" spans="2:8">
      <c r="B15334" s="834" t="str">
        <f t="shared" si="559"/>
        <v>|||</v>
      </c>
      <c r="H15334" s="835">
        <f t="shared" si="560"/>
        <v>31</v>
      </c>
    </row>
    <row r="15335" spans="2:8">
      <c r="B15335" s="834" t="str">
        <f t="shared" si="559"/>
        <v>|||</v>
      </c>
      <c r="H15335" s="835">
        <f t="shared" si="560"/>
        <v>31</v>
      </c>
    </row>
    <row r="15336" spans="2:8">
      <c r="B15336" s="834" t="str">
        <f t="shared" si="559"/>
        <v>|||</v>
      </c>
      <c r="H15336" s="835">
        <f t="shared" si="560"/>
        <v>31</v>
      </c>
    </row>
    <row r="15337" spans="2:8">
      <c r="B15337" s="834" t="str">
        <f t="shared" si="559"/>
        <v>|||</v>
      </c>
      <c r="H15337" s="835">
        <f t="shared" si="560"/>
        <v>31</v>
      </c>
    </row>
    <row r="15338" spans="2:8">
      <c r="B15338" s="834" t="str">
        <f t="shared" si="559"/>
        <v>|||</v>
      </c>
      <c r="H15338" s="835">
        <f t="shared" si="560"/>
        <v>31</v>
      </c>
    </row>
    <row r="15339" spans="2:8">
      <c r="B15339" s="834" t="str">
        <f t="shared" si="559"/>
        <v>|||</v>
      </c>
      <c r="H15339" s="835">
        <f t="shared" si="560"/>
        <v>31</v>
      </c>
    </row>
    <row r="15340" spans="2:8">
      <c r="B15340" s="834" t="str">
        <f t="shared" si="559"/>
        <v>|||</v>
      </c>
      <c r="H15340" s="835">
        <f t="shared" si="560"/>
        <v>31</v>
      </c>
    </row>
    <row r="15341" spans="2:8">
      <c r="B15341" s="834" t="str">
        <f t="shared" si="559"/>
        <v>|||</v>
      </c>
      <c r="H15341" s="835">
        <f t="shared" si="560"/>
        <v>31</v>
      </c>
    </row>
    <row r="15342" spans="2:8">
      <c r="B15342" s="834" t="str">
        <f t="shared" si="559"/>
        <v>|||</v>
      </c>
      <c r="H15342" s="835">
        <f t="shared" si="560"/>
        <v>31</v>
      </c>
    </row>
    <row r="15343" spans="2:8">
      <c r="B15343" s="834" t="str">
        <f t="shared" si="559"/>
        <v>|||</v>
      </c>
      <c r="H15343" s="835">
        <f t="shared" si="560"/>
        <v>31</v>
      </c>
    </row>
    <row r="15344" spans="2:8">
      <c r="B15344" s="834" t="str">
        <f t="shared" si="559"/>
        <v>|||</v>
      </c>
      <c r="H15344" s="835">
        <f t="shared" si="560"/>
        <v>31</v>
      </c>
    </row>
    <row r="15345" spans="2:8">
      <c r="B15345" s="834" t="str">
        <f t="shared" si="559"/>
        <v>|||</v>
      </c>
      <c r="H15345" s="835">
        <f t="shared" si="560"/>
        <v>31</v>
      </c>
    </row>
    <row r="15346" spans="2:8">
      <c r="B15346" s="834" t="str">
        <f t="shared" si="559"/>
        <v>|||</v>
      </c>
      <c r="H15346" s="835">
        <f t="shared" si="560"/>
        <v>31</v>
      </c>
    </row>
    <row r="15347" spans="2:8">
      <c r="B15347" s="834" t="str">
        <f t="shared" si="559"/>
        <v>|||</v>
      </c>
      <c r="H15347" s="835">
        <f t="shared" si="560"/>
        <v>31</v>
      </c>
    </row>
    <row r="15348" spans="2:8">
      <c r="B15348" s="834" t="str">
        <f t="shared" si="559"/>
        <v>|||</v>
      </c>
      <c r="H15348" s="835">
        <f t="shared" si="560"/>
        <v>31</v>
      </c>
    </row>
    <row r="15349" spans="2:8">
      <c r="B15349" s="834" t="str">
        <f t="shared" si="559"/>
        <v>|||</v>
      </c>
      <c r="H15349" s="835">
        <f t="shared" si="560"/>
        <v>31</v>
      </c>
    </row>
    <row r="15350" spans="2:8">
      <c r="B15350" s="834" t="str">
        <f t="shared" si="559"/>
        <v>|||</v>
      </c>
      <c r="H15350" s="835">
        <f t="shared" si="560"/>
        <v>31</v>
      </c>
    </row>
    <row r="15351" spans="2:8">
      <c r="B15351" s="834" t="str">
        <f t="shared" si="559"/>
        <v>|||</v>
      </c>
      <c r="H15351" s="835">
        <f t="shared" si="560"/>
        <v>31</v>
      </c>
    </row>
    <row r="15352" spans="2:8">
      <c r="B15352" s="834" t="str">
        <f t="shared" si="559"/>
        <v>|||</v>
      </c>
      <c r="H15352" s="835">
        <f t="shared" si="560"/>
        <v>31</v>
      </c>
    </row>
    <row r="15353" spans="2:8">
      <c r="B15353" s="834" t="str">
        <f t="shared" si="559"/>
        <v>|||</v>
      </c>
      <c r="H15353" s="835">
        <f t="shared" si="560"/>
        <v>31</v>
      </c>
    </row>
    <row r="15354" spans="2:8">
      <c r="B15354" s="834" t="str">
        <f t="shared" si="559"/>
        <v>|||</v>
      </c>
      <c r="H15354" s="835">
        <f t="shared" si="560"/>
        <v>31</v>
      </c>
    </row>
    <row r="15355" spans="2:8">
      <c r="B15355" s="834" t="str">
        <f t="shared" si="559"/>
        <v>|||</v>
      </c>
      <c r="H15355" s="835">
        <f t="shared" si="560"/>
        <v>31</v>
      </c>
    </row>
    <row r="15356" spans="2:8">
      <c r="B15356" s="834" t="str">
        <f t="shared" si="559"/>
        <v>|||</v>
      </c>
      <c r="H15356" s="835">
        <f t="shared" si="560"/>
        <v>31</v>
      </c>
    </row>
    <row r="15357" spans="2:8">
      <c r="B15357" s="834" t="str">
        <f t="shared" si="559"/>
        <v>|||</v>
      </c>
      <c r="H15357" s="835">
        <f t="shared" si="560"/>
        <v>31</v>
      </c>
    </row>
    <row r="15358" spans="2:8">
      <c r="B15358" s="834" t="str">
        <f t="shared" si="559"/>
        <v>|||</v>
      </c>
      <c r="H15358" s="835">
        <f t="shared" si="560"/>
        <v>31</v>
      </c>
    </row>
    <row r="15359" spans="2:8">
      <c r="B15359" s="834" t="str">
        <f t="shared" si="559"/>
        <v>|||</v>
      </c>
      <c r="H15359" s="835">
        <f t="shared" si="560"/>
        <v>31</v>
      </c>
    </row>
    <row r="15360" spans="2:8">
      <c r="B15360" s="834" t="str">
        <f t="shared" si="559"/>
        <v>|||</v>
      </c>
      <c r="H15360" s="835">
        <f t="shared" si="560"/>
        <v>31</v>
      </c>
    </row>
    <row r="15361" spans="2:8">
      <c r="B15361" s="834" t="str">
        <f t="shared" si="559"/>
        <v>|||</v>
      </c>
      <c r="H15361" s="835">
        <f t="shared" si="560"/>
        <v>31</v>
      </c>
    </row>
    <row r="15362" spans="2:8">
      <c r="B15362" s="834" t="str">
        <f t="shared" si="559"/>
        <v>|||</v>
      </c>
      <c r="H15362" s="835">
        <f t="shared" si="560"/>
        <v>31</v>
      </c>
    </row>
    <row r="15363" spans="2:8">
      <c r="B15363" s="834" t="str">
        <f t="shared" si="559"/>
        <v>|||</v>
      </c>
      <c r="H15363" s="835">
        <f t="shared" si="560"/>
        <v>31</v>
      </c>
    </row>
    <row r="15364" spans="2:8">
      <c r="B15364" s="834" t="str">
        <f t="shared" si="559"/>
        <v>|||</v>
      </c>
      <c r="H15364" s="835">
        <f t="shared" si="560"/>
        <v>31</v>
      </c>
    </row>
    <row r="15365" spans="2:8">
      <c r="B15365" s="834" t="str">
        <f t="shared" si="559"/>
        <v>|||</v>
      </c>
      <c r="H15365" s="835">
        <f t="shared" si="560"/>
        <v>31</v>
      </c>
    </row>
    <row r="15366" spans="2:8">
      <c r="B15366" s="834" t="str">
        <f t="shared" si="559"/>
        <v>|||</v>
      </c>
      <c r="H15366" s="835">
        <f t="shared" si="560"/>
        <v>31</v>
      </c>
    </row>
    <row r="15367" spans="2:8">
      <c r="B15367" s="834" t="str">
        <f t="shared" si="559"/>
        <v>|||</v>
      </c>
      <c r="H15367" s="835">
        <f t="shared" si="560"/>
        <v>31</v>
      </c>
    </row>
    <row r="15368" spans="2:8">
      <c r="B15368" s="834" t="str">
        <f t="shared" si="559"/>
        <v>|||</v>
      </c>
      <c r="H15368" s="835">
        <f t="shared" si="560"/>
        <v>31</v>
      </c>
    </row>
    <row r="15369" spans="2:8">
      <c r="B15369" s="834" t="str">
        <f t="shared" si="559"/>
        <v>|||</v>
      </c>
      <c r="H15369" s="835">
        <f t="shared" si="560"/>
        <v>31</v>
      </c>
    </row>
    <row r="15370" spans="2:8">
      <c r="B15370" s="834" t="str">
        <f t="shared" si="559"/>
        <v>|||</v>
      </c>
      <c r="H15370" s="835">
        <f t="shared" si="560"/>
        <v>31</v>
      </c>
    </row>
    <row r="15371" spans="2:8">
      <c r="B15371" s="834" t="str">
        <f t="shared" si="559"/>
        <v>|||</v>
      </c>
      <c r="H15371" s="835">
        <f t="shared" si="560"/>
        <v>31</v>
      </c>
    </row>
    <row r="15372" spans="2:8">
      <c r="B15372" s="834" t="str">
        <f t="shared" si="559"/>
        <v>|||</v>
      </c>
      <c r="H15372" s="835">
        <f t="shared" si="560"/>
        <v>31</v>
      </c>
    </row>
    <row r="15373" spans="2:8">
      <c r="B15373" s="834" t="str">
        <f t="shared" si="559"/>
        <v>|||</v>
      </c>
      <c r="H15373" s="835">
        <f t="shared" si="560"/>
        <v>31</v>
      </c>
    </row>
    <row r="15374" spans="2:8">
      <c r="B15374" s="834" t="str">
        <f t="shared" si="559"/>
        <v>|||</v>
      </c>
      <c r="H15374" s="835">
        <f t="shared" si="560"/>
        <v>31</v>
      </c>
    </row>
    <row r="15375" spans="2:8">
      <c r="B15375" s="834" t="str">
        <f t="shared" si="559"/>
        <v>|||</v>
      </c>
      <c r="H15375" s="835">
        <f t="shared" si="560"/>
        <v>31</v>
      </c>
    </row>
    <row r="15376" spans="2:8">
      <c r="B15376" s="834" t="str">
        <f t="shared" si="559"/>
        <v>|||</v>
      </c>
      <c r="H15376" s="835">
        <f t="shared" si="560"/>
        <v>31</v>
      </c>
    </row>
    <row r="15377" spans="2:8">
      <c r="B15377" s="834" t="str">
        <f t="shared" ref="B15377:B15440" si="561">C15377&amp;"|"&amp;D15377&amp;"|"&amp;E15377&amp;"|"&amp;F15377</f>
        <v>|||</v>
      </c>
      <c r="H15377" s="835">
        <f t="shared" ref="H15377:H15440" si="562">EOMONTH(L15377,0)</f>
        <v>31</v>
      </c>
    </row>
    <row r="15378" spans="2:8">
      <c r="B15378" s="834" t="str">
        <f t="shared" si="561"/>
        <v>|||</v>
      </c>
      <c r="H15378" s="835">
        <f t="shared" si="562"/>
        <v>31</v>
      </c>
    </row>
    <row r="15379" spans="2:8">
      <c r="B15379" s="834" t="str">
        <f t="shared" si="561"/>
        <v>|||</v>
      </c>
      <c r="H15379" s="835">
        <f t="shared" si="562"/>
        <v>31</v>
      </c>
    </row>
    <row r="15380" spans="2:8">
      <c r="B15380" s="834" t="str">
        <f t="shared" si="561"/>
        <v>|||</v>
      </c>
      <c r="H15380" s="835">
        <f t="shared" si="562"/>
        <v>31</v>
      </c>
    </row>
    <row r="15381" spans="2:8">
      <c r="B15381" s="834" t="str">
        <f t="shared" si="561"/>
        <v>|||</v>
      </c>
      <c r="H15381" s="835">
        <f t="shared" si="562"/>
        <v>31</v>
      </c>
    </row>
    <row r="15382" spans="2:8">
      <c r="B15382" s="834" t="str">
        <f t="shared" si="561"/>
        <v>|||</v>
      </c>
      <c r="H15382" s="835">
        <f t="shared" si="562"/>
        <v>31</v>
      </c>
    </row>
    <row r="15383" spans="2:8">
      <c r="B15383" s="834" t="str">
        <f t="shared" si="561"/>
        <v>|||</v>
      </c>
      <c r="H15383" s="835">
        <f t="shared" si="562"/>
        <v>31</v>
      </c>
    </row>
    <row r="15384" spans="2:8">
      <c r="B15384" s="834" t="str">
        <f t="shared" si="561"/>
        <v>|||</v>
      </c>
      <c r="H15384" s="835">
        <f t="shared" si="562"/>
        <v>31</v>
      </c>
    </row>
    <row r="15385" spans="2:8">
      <c r="B15385" s="834" t="str">
        <f t="shared" si="561"/>
        <v>|||</v>
      </c>
      <c r="H15385" s="835">
        <f t="shared" si="562"/>
        <v>31</v>
      </c>
    </row>
    <row r="15386" spans="2:8">
      <c r="B15386" s="834" t="str">
        <f t="shared" si="561"/>
        <v>|||</v>
      </c>
      <c r="H15386" s="835">
        <f t="shared" si="562"/>
        <v>31</v>
      </c>
    </row>
    <row r="15387" spans="2:8">
      <c r="B15387" s="834" t="str">
        <f t="shared" si="561"/>
        <v>|||</v>
      </c>
      <c r="H15387" s="835">
        <f t="shared" si="562"/>
        <v>31</v>
      </c>
    </row>
    <row r="15388" spans="2:8">
      <c r="B15388" s="834" t="str">
        <f t="shared" si="561"/>
        <v>|||</v>
      </c>
      <c r="H15388" s="835">
        <f t="shared" si="562"/>
        <v>31</v>
      </c>
    </row>
    <row r="15389" spans="2:8">
      <c r="B15389" s="834" t="str">
        <f t="shared" si="561"/>
        <v>|||</v>
      </c>
      <c r="H15389" s="835">
        <f t="shared" si="562"/>
        <v>31</v>
      </c>
    </row>
    <row r="15390" spans="2:8">
      <c r="B15390" s="834" t="str">
        <f t="shared" si="561"/>
        <v>|||</v>
      </c>
      <c r="H15390" s="835">
        <f t="shared" si="562"/>
        <v>31</v>
      </c>
    </row>
    <row r="15391" spans="2:8">
      <c r="B15391" s="834" t="str">
        <f t="shared" si="561"/>
        <v>|||</v>
      </c>
      <c r="H15391" s="835">
        <f t="shared" si="562"/>
        <v>31</v>
      </c>
    </row>
    <row r="15392" spans="2:8">
      <c r="B15392" s="834" t="str">
        <f t="shared" si="561"/>
        <v>|||</v>
      </c>
      <c r="H15392" s="835">
        <f t="shared" si="562"/>
        <v>31</v>
      </c>
    </row>
    <row r="15393" spans="2:8">
      <c r="B15393" s="834" t="str">
        <f t="shared" si="561"/>
        <v>|||</v>
      </c>
      <c r="H15393" s="835">
        <f t="shared" si="562"/>
        <v>31</v>
      </c>
    </row>
    <row r="15394" spans="2:8">
      <c r="B15394" s="834" t="str">
        <f t="shared" si="561"/>
        <v>|||</v>
      </c>
      <c r="H15394" s="835">
        <f t="shared" si="562"/>
        <v>31</v>
      </c>
    </row>
    <row r="15395" spans="2:8">
      <c r="B15395" s="834" t="str">
        <f t="shared" si="561"/>
        <v>|||</v>
      </c>
      <c r="H15395" s="835">
        <f t="shared" si="562"/>
        <v>31</v>
      </c>
    </row>
    <row r="15396" spans="2:8">
      <c r="B15396" s="834" t="str">
        <f t="shared" si="561"/>
        <v>|||</v>
      </c>
      <c r="H15396" s="835">
        <f t="shared" si="562"/>
        <v>31</v>
      </c>
    </row>
    <row r="15397" spans="2:8">
      <c r="B15397" s="834" t="str">
        <f t="shared" si="561"/>
        <v>|||</v>
      </c>
      <c r="H15397" s="835">
        <f t="shared" si="562"/>
        <v>31</v>
      </c>
    </row>
    <row r="15398" spans="2:8">
      <c r="B15398" s="834" t="str">
        <f t="shared" si="561"/>
        <v>|||</v>
      </c>
      <c r="H15398" s="835">
        <f t="shared" si="562"/>
        <v>31</v>
      </c>
    </row>
    <row r="15399" spans="2:8">
      <c r="B15399" s="834" t="str">
        <f t="shared" si="561"/>
        <v>|||</v>
      </c>
      <c r="H15399" s="835">
        <f t="shared" si="562"/>
        <v>31</v>
      </c>
    </row>
    <row r="15400" spans="2:8">
      <c r="B15400" s="834" t="str">
        <f t="shared" si="561"/>
        <v>|||</v>
      </c>
      <c r="H15400" s="835">
        <f t="shared" si="562"/>
        <v>31</v>
      </c>
    </row>
    <row r="15401" spans="2:8">
      <c r="B15401" s="834" t="str">
        <f t="shared" si="561"/>
        <v>|||</v>
      </c>
      <c r="H15401" s="835">
        <f t="shared" si="562"/>
        <v>31</v>
      </c>
    </row>
    <row r="15402" spans="2:8">
      <c r="B15402" s="834" t="str">
        <f t="shared" si="561"/>
        <v>|||</v>
      </c>
      <c r="H15402" s="835">
        <f t="shared" si="562"/>
        <v>31</v>
      </c>
    </row>
    <row r="15403" spans="2:8">
      <c r="B15403" s="834" t="str">
        <f t="shared" si="561"/>
        <v>|||</v>
      </c>
      <c r="H15403" s="835">
        <f t="shared" si="562"/>
        <v>31</v>
      </c>
    </row>
    <row r="15404" spans="2:8">
      <c r="B15404" s="834" t="str">
        <f t="shared" si="561"/>
        <v>|||</v>
      </c>
      <c r="H15404" s="835">
        <f t="shared" si="562"/>
        <v>31</v>
      </c>
    </row>
    <row r="15405" spans="2:8">
      <c r="B15405" s="834" t="str">
        <f t="shared" si="561"/>
        <v>|||</v>
      </c>
      <c r="H15405" s="835">
        <f t="shared" si="562"/>
        <v>31</v>
      </c>
    </row>
    <row r="15406" spans="2:8">
      <c r="B15406" s="834" t="str">
        <f t="shared" si="561"/>
        <v>|||</v>
      </c>
      <c r="H15406" s="835">
        <f t="shared" si="562"/>
        <v>31</v>
      </c>
    </row>
    <row r="15407" spans="2:8">
      <c r="B15407" s="834" t="str">
        <f t="shared" si="561"/>
        <v>|||</v>
      </c>
      <c r="H15407" s="835">
        <f t="shared" si="562"/>
        <v>31</v>
      </c>
    </row>
    <row r="15408" spans="2:8">
      <c r="B15408" s="834" t="str">
        <f t="shared" si="561"/>
        <v>|||</v>
      </c>
      <c r="H15408" s="835">
        <f t="shared" si="562"/>
        <v>31</v>
      </c>
    </row>
    <row r="15409" spans="2:8">
      <c r="B15409" s="834" t="str">
        <f t="shared" si="561"/>
        <v>|||</v>
      </c>
      <c r="H15409" s="835">
        <f t="shared" si="562"/>
        <v>31</v>
      </c>
    </row>
    <row r="15410" spans="2:8">
      <c r="B15410" s="834" t="str">
        <f t="shared" si="561"/>
        <v>|||</v>
      </c>
      <c r="H15410" s="835">
        <f t="shared" si="562"/>
        <v>31</v>
      </c>
    </row>
    <row r="15411" spans="2:8">
      <c r="B15411" s="834" t="str">
        <f t="shared" si="561"/>
        <v>|||</v>
      </c>
      <c r="H15411" s="835">
        <f t="shared" si="562"/>
        <v>31</v>
      </c>
    </row>
    <row r="15412" spans="2:8">
      <c r="B15412" s="834" t="str">
        <f t="shared" si="561"/>
        <v>|||</v>
      </c>
      <c r="H15412" s="835">
        <f t="shared" si="562"/>
        <v>31</v>
      </c>
    </row>
    <row r="15413" spans="2:8">
      <c r="B15413" s="834" t="str">
        <f t="shared" si="561"/>
        <v>|||</v>
      </c>
      <c r="H15413" s="835">
        <f t="shared" si="562"/>
        <v>31</v>
      </c>
    </row>
    <row r="15414" spans="2:8">
      <c r="B15414" s="834" t="str">
        <f t="shared" si="561"/>
        <v>|||</v>
      </c>
      <c r="H15414" s="835">
        <f t="shared" si="562"/>
        <v>31</v>
      </c>
    </row>
    <row r="15415" spans="2:8">
      <c r="B15415" s="834" t="str">
        <f t="shared" si="561"/>
        <v>|||</v>
      </c>
      <c r="H15415" s="835">
        <f t="shared" si="562"/>
        <v>31</v>
      </c>
    </row>
    <row r="15416" spans="2:8">
      <c r="B15416" s="834" t="str">
        <f t="shared" si="561"/>
        <v>|||</v>
      </c>
      <c r="H15416" s="835">
        <f t="shared" si="562"/>
        <v>31</v>
      </c>
    </row>
    <row r="15417" spans="2:8">
      <c r="B15417" s="834" t="str">
        <f t="shared" si="561"/>
        <v>|||</v>
      </c>
      <c r="H15417" s="835">
        <f t="shared" si="562"/>
        <v>31</v>
      </c>
    </row>
    <row r="15418" spans="2:8">
      <c r="B15418" s="834" t="str">
        <f t="shared" si="561"/>
        <v>|||</v>
      </c>
      <c r="H15418" s="835">
        <f t="shared" si="562"/>
        <v>31</v>
      </c>
    </row>
    <row r="15419" spans="2:8">
      <c r="B15419" s="834" t="str">
        <f t="shared" si="561"/>
        <v>|||</v>
      </c>
      <c r="H15419" s="835">
        <f t="shared" si="562"/>
        <v>31</v>
      </c>
    </row>
    <row r="15420" spans="2:8">
      <c r="B15420" s="834" t="str">
        <f t="shared" si="561"/>
        <v>|||</v>
      </c>
      <c r="H15420" s="835">
        <f t="shared" si="562"/>
        <v>31</v>
      </c>
    </row>
    <row r="15421" spans="2:8">
      <c r="B15421" s="834" t="str">
        <f t="shared" si="561"/>
        <v>|||</v>
      </c>
      <c r="H15421" s="835">
        <f t="shared" si="562"/>
        <v>31</v>
      </c>
    </row>
    <row r="15422" spans="2:8">
      <c r="B15422" s="834" t="str">
        <f t="shared" si="561"/>
        <v>|||</v>
      </c>
      <c r="H15422" s="835">
        <f t="shared" si="562"/>
        <v>31</v>
      </c>
    </row>
    <row r="15423" spans="2:8">
      <c r="B15423" s="834" t="str">
        <f t="shared" si="561"/>
        <v>|||</v>
      </c>
      <c r="H15423" s="835">
        <f t="shared" si="562"/>
        <v>31</v>
      </c>
    </row>
    <row r="15424" spans="2:8">
      <c r="B15424" s="834" t="str">
        <f t="shared" si="561"/>
        <v>|||</v>
      </c>
      <c r="H15424" s="835">
        <f t="shared" si="562"/>
        <v>31</v>
      </c>
    </row>
    <row r="15425" spans="2:8">
      <c r="B15425" s="834" t="str">
        <f t="shared" si="561"/>
        <v>|||</v>
      </c>
      <c r="H15425" s="835">
        <f t="shared" si="562"/>
        <v>31</v>
      </c>
    </row>
    <row r="15426" spans="2:8">
      <c r="B15426" s="834" t="str">
        <f t="shared" si="561"/>
        <v>|||</v>
      </c>
      <c r="H15426" s="835">
        <f t="shared" si="562"/>
        <v>31</v>
      </c>
    </row>
    <row r="15427" spans="2:8">
      <c r="B15427" s="834" t="str">
        <f t="shared" si="561"/>
        <v>|||</v>
      </c>
      <c r="H15427" s="835">
        <f t="shared" si="562"/>
        <v>31</v>
      </c>
    </row>
    <row r="15428" spans="2:8">
      <c r="B15428" s="834" t="str">
        <f t="shared" si="561"/>
        <v>|||</v>
      </c>
      <c r="H15428" s="835">
        <f t="shared" si="562"/>
        <v>31</v>
      </c>
    </row>
    <row r="15429" spans="2:8">
      <c r="B15429" s="834" t="str">
        <f t="shared" si="561"/>
        <v>|||</v>
      </c>
      <c r="H15429" s="835">
        <f t="shared" si="562"/>
        <v>31</v>
      </c>
    </row>
    <row r="15430" spans="2:8">
      <c r="B15430" s="834" t="str">
        <f t="shared" si="561"/>
        <v>|||</v>
      </c>
      <c r="H15430" s="835">
        <f t="shared" si="562"/>
        <v>31</v>
      </c>
    </row>
    <row r="15431" spans="2:8">
      <c r="B15431" s="834" t="str">
        <f t="shared" si="561"/>
        <v>|||</v>
      </c>
      <c r="H15431" s="835">
        <f t="shared" si="562"/>
        <v>31</v>
      </c>
    </row>
    <row r="15432" spans="2:8">
      <c r="B15432" s="834" t="str">
        <f t="shared" si="561"/>
        <v>|||</v>
      </c>
      <c r="H15432" s="835">
        <f t="shared" si="562"/>
        <v>31</v>
      </c>
    </row>
    <row r="15433" spans="2:8">
      <c r="B15433" s="834" t="str">
        <f t="shared" si="561"/>
        <v>|||</v>
      </c>
      <c r="H15433" s="835">
        <f t="shared" si="562"/>
        <v>31</v>
      </c>
    </row>
    <row r="15434" spans="2:8">
      <c r="B15434" s="834" t="str">
        <f t="shared" si="561"/>
        <v>|||</v>
      </c>
      <c r="H15434" s="835">
        <f t="shared" si="562"/>
        <v>31</v>
      </c>
    </row>
    <row r="15435" spans="2:8">
      <c r="B15435" s="834" t="str">
        <f t="shared" si="561"/>
        <v>|||</v>
      </c>
      <c r="H15435" s="835">
        <f t="shared" si="562"/>
        <v>31</v>
      </c>
    </row>
    <row r="15436" spans="2:8">
      <c r="B15436" s="834" t="str">
        <f t="shared" si="561"/>
        <v>|||</v>
      </c>
      <c r="H15436" s="835">
        <f t="shared" si="562"/>
        <v>31</v>
      </c>
    </row>
    <row r="15437" spans="2:8">
      <c r="B15437" s="834" t="str">
        <f t="shared" si="561"/>
        <v>|||</v>
      </c>
      <c r="H15437" s="835">
        <f t="shared" si="562"/>
        <v>31</v>
      </c>
    </row>
    <row r="15438" spans="2:8">
      <c r="B15438" s="834" t="str">
        <f t="shared" si="561"/>
        <v>|||</v>
      </c>
      <c r="H15438" s="835">
        <f t="shared" si="562"/>
        <v>31</v>
      </c>
    </row>
    <row r="15439" spans="2:8">
      <c r="B15439" s="834" t="str">
        <f t="shared" si="561"/>
        <v>|||</v>
      </c>
      <c r="H15439" s="835">
        <f t="shared" si="562"/>
        <v>31</v>
      </c>
    </row>
    <row r="15440" spans="2:8">
      <c r="B15440" s="834" t="str">
        <f t="shared" si="561"/>
        <v>|||</v>
      </c>
      <c r="H15440" s="835">
        <f t="shared" si="562"/>
        <v>31</v>
      </c>
    </row>
    <row r="15441" spans="2:8">
      <c r="B15441" s="834" t="str">
        <f t="shared" ref="B15441:B15504" si="563">C15441&amp;"|"&amp;D15441&amp;"|"&amp;E15441&amp;"|"&amp;F15441</f>
        <v>|||</v>
      </c>
      <c r="H15441" s="835">
        <f t="shared" ref="H15441:H15504" si="564">EOMONTH(L15441,0)</f>
        <v>31</v>
      </c>
    </row>
    <row r="15442" spans="2:8">
      <c r="B15442" s="834" t="str">
        <f t="shared" si="563"/>
        <v>|||</v>
      </c>
      <c r="H15442" s="835">
        <f t="shared" si="564"/>
        <v>31</v>
      </c>
    </row>
    <row r="15443" spans="2:8">
      <c r="B15443" s="834" t="str">
        <f t="shared" si="563"/>
        <v>|||</v>
      </c>
      <c r="H15443" s="835">
        <f t="shared" si="564"/>
        <v>31</v>
      </c>
    </row>
    <row r="15444" spans="2:8">
      <c r="B15444" s="834" t="str">
        <f t="shared" si="563"/>
        <v>|||</v>
      </c>
      <c r="H15444" s="835">
        <f t="shared" si="564"/>
        <v>31</v>
      </c>
    </row>
    <row r="15445" spans="2:8">
      <c r="B15445" s="834" t="str">
        <f t="shared" si="563"/>
        <v>|||</v>
      </c>
      <c r="H15445" s="835">
        <f t="shared" si="564"/>
        <v>31</v>
      </c>
    </row>
    <row r="15446" spans="2:8">
      <c r="B15446" s="834" t="str">
        <f t="shared" si="563"/>
        <v>|||</v>
      </c>
      <c r="H15446" s="835">
        <f t="shared" si="564"/>
        <v>31</v>
      </c>
    </row>
    <row r="15447" spans="2:8">
      <c r="B15447" s="834" t="str">
        <f t="shared" si="563"/>
        <v>|||</v>
      </c>
      <c r="H15447" s="835">
        <f t="shared" si="564"/>
        <v>31</v>
      </c>
    </row>
    <row r="15448" spans="2:8">
      <c r="B15448" s="834" t="str">
        <f t="shared" si="563"/>
        <v>|||</v>
      </c>
      <c r="H15448" s="835">
        <f t="shared" si="564"/>
        <v>31</v>
      </c>
    </row>
    <row r="15449" spans="2:8">
      <c r="B15449" s="834" t="str">
        <f t="shared" si="563"/>
        <v>|||</v>
      </c>
      <c r="H15449" s="835">
        <f t="shared" si="564"/>
        <v>31</v>
      </c>
    </row>
    <row r="15450" spans="2:8">
      <c r="B15450" s="834" t="str">
        <f t="shared" si="563"/>
        <v>|||</v>
      </c>
      <c r="H15450" s="835">
        <f t="shared" si="564"/>
        <v>31</v>
      </c>
    </row>
    <row r="15451" spans="2:8">
      <c r="B15451" s="834" t="str">
        <f t="shared" si="563"/>
        <v>|||</v>
      </c>
      <c r="H15451" s="835">
        <f t="shared" si="564"/>
        <v>31</v>
      </c>
    </row>
    <row r="15452" spans="2:8">
      <c r="B15452" s="834" t="str">
        <f t="shared" si="563"/>
        <v>|||</v>
      </c>
      <c r="H15452" s="835">
        <f t="shared" si="564"/>
        <v>31</v>
      </c>
    </row>
    <row r="15453" spans="2:8">
      <c r="B15453" s="834" t="str">
        <f t="shared" si="563"/>
        <v>|||</v>
      </c>
      <c r="H15453" s="835">
        <f t="shared" si="564"/>
        <v>31</v>
      </c>
    </row>
    <row r="15454" spans="2:8">
      <c r="B15454" s="834" t="str">
        <f t="shared" si="563"/>
        <v>|||</v>
      </c>
      <c r="H15454" s="835">
        <f t="shared" si="564"/>
        <v>31</v>
      </c>
    </row>
    <row r="15455" spans="2:8">
      <c r="B15455" s="834" t="str">
        <f t="shared" si="563"/>
        <v>|||</v>
      </c>
      <c r="H15455" s="835">
        <f t="shared" si="564"/>
        <v>31</v>
      </c>
    </row>
    <row r="15456" spans="2:8">
      <c r="B15456" s="834" t="str">
        <f t="shared" si="563"/>
        <v>|||</v>
      </c>
      <c r="H15456" s="835">
        <f t="shared" si="564"/>
        <v>31</v>
      </c>
    </row>
    <row r="15457" spans="2:8">
      <c r="B15457" s="834" t="str">
        <f t="shared" si="563"/>
        <v>|||</v>
      </c>
      <c r="H15457" s="835">
        <f t="shared" si="564"/>
        <v>31</v>
      </c>
    </row>
    <row r="15458" spans="2:8">
      <c r="B15458" s="834" t="str">
        <f t="shared" si="563"/>
        <v>|||</v>
      </c>
      <c r="H15458" s="835">
        <f t="shared" si="564"/>
        <v>31</v>
      </c>
    </row>
    <row r="15459" spans="2:8">
      <c r="B15459" s="834" t="str">
        <f t="shared" si="563"/>
        <v>|||</v>
      </c>
      <c r="H15459" s="835">
        <f t="shared" si="564"/>
        <v>31</v>
      </c>
    </row>
    <row r="15460" spans="2:8">
      <c r="B15460" s="834" t="str">
        <f t="shared" si="563"/>
        <v>|||</v>
      </c>
      <c r="H15460" s="835">
        <f t="shared" si="564"/>
        <v>31</v>
      </c>
    </row>
    <row r="15461" spans="2:8">
      <c r="B15461" s="834" t="str">
        <f t="shared" si="563"/>
        <v>|||</v>
      </c>
      <c r="H15461" s="835">
        <f t="shared" si="564"/>
        <v>31</v>
      </c>
    </row>
    <row r="15462" spans="2:8">
      <c r="B15462" s="834" t="str">
        <f t="shared" si="563"/>
        <v>|||</v>
      </c>
      <c r="H15462" s="835">
        <f t="shared" si="564"/>
        <v>31</v>
      </c>
    </row>
    <row r="15463" spans="2:8">
      <c r="B15463" s="834" t="str">
        <f t="shared" si="563"/>
        <v>|||</v>
      </c>
      <c r="H15463" s="835">
        <f t="shared" si="564"/>
        <v>31</v>
      </c>
    </row>
    <row r="15464" spans="2:8">
      <c r="B15464" s="834" t="str">
        <f t="shared" si="563"/>
        <v>|||</v>
      </c>
      <c r="H15464" s="835">
        <f t="shared" si="564"/>
        <v>31</v>
      </c>
    </row>
    <row r="15465" spans="2:8">
      <c r="B15465" s="834" t="str">
        <f t="shared" si="563"/>
        <v>|||</v>
      </c>
      <c r="H15465" s="835">
        <f t="shared" si="564"/>
        <v>31</v>
      </c>
    </row>
    <row r="15466" spans="2:8">
      <c r="B15466" s="834" t="str">
        <f t="shared" si="563"/>
        <v>|||</v>
      </c>
      <c r="H15466" s="835">
        <f t="shared" si="564"/>
        <v>31</v>
      </c>
    </row>
    <row r="15467" spans="2:8">
      <c r="B15467" s="834" t="str">
        <f t="shared" si="563"/>
        <v>|||</v>
      </c>
      <c r="H15467" s="835">
        <f t="shared" si="564"/>
        <v>31</v>
      </c>
    </row>
    <row r="15468" spans="2:8">
      <c r="B15468" s="834" t="str">
        <f t="shared" si="563"/>
        <v>|||</v>
      </c>
      <c r="H15468" s="835">
        <f t="shared" si="564"/>
        <v>31</v>
      </c>
    </row>
    <row r="15469" spans="2:8">
      <c r="B15469" s="834" t="str">
        <f t="shared" si="563"/>
        <v>|||</v>
      </c>
      <c r="H15469" s="835">
        <f t="shared" si="564"/>
        <v>31</v>
      </c>
    </row>
    <row r="15470" spans="2:8">
      <c r="B15470" s="834" t="str">
        <f t="shared" si="563"/>
        <v>|||</v>
      </c>
      <c r="H15470" s="835">
        <f t="shared" si="564"/>
        <v>31</v>
      </c>
    </row>
    <row r="15471" spans="2:8">
      <c r="B15471" s="834" t="str">
        <f t="shared" si="563"/>
        <v>|||</v>
      </c>
      <c r="H15471" s="835">
        <f t="shared" si="564"/>
        <v>31</v>
      </c>
    </row>
    <row r="15472" spans="2:8">
      <c r="B15472" s="834" t="str">
        <f t="shared" si="563"/>
        <v>|||</v>
      </c>
      <c r="H15472" s="835">
        <f t="shared" si="564"/>
        <v>31</v>
      </c>
    </row>
    <row r="15473" spans="2:8">
      <c r="B15473" s="834" t="str">
        <f t="shared" si="563"/>
        <v>|||</v>
      </c>
      <c r="H15473" s="835">
        <f t="shared" si="564"/>
        <v>31</v>
      </c>
    </row>
    <row r="15474" spans="2:8">
      <c r="B15474" s="834" t="str">
        <f t="shared" si="563"/>
        <v>|||</v>
      </c>
      <c r="H15474" s="835">
        <f t="shared" si="564"/>
        <v>31</v>
      </c>
    </row>
    <row r="15475" spans="2:8">
      <c r="B15475" s="834" t="str">
        <f t="shared" si="563"/>
        <v>|||</v>
      </c>
      <c r="H15475" s="835">
        <f t="shared" si="564"/>
        <v>31</v>
      </c>
    </row>
    <row r="15476" spans="2:8">
      <c r="B15476" s="834" t="str">
        <f t="shared" si="563"/>
        <v>|||</v>
      </c>
      <c r="H15476" s="835">
        <f t="shared" si="564"/>
        <v>31</v>
      </c>
    </row>
    <row r="15477" spans="2:8">
      <c r="B15477" s="834" t="str">
        <f t="shared" si="563"/>
        <v>|||</v>
      </c>
      <c r="H15477" s="835">
        <f t="shared" si="564"/>
        <v>31</v>
      </c>
    </row>
    <row r="15478" spans="2:8">
      <c r="B15478" s="834" t="str">
        <f t="shared" si="563"/>
        <v>|||</v>
      </c>
      <c r="H15478" s="835">
        <f t="shared" si="564"/>
        <v>31</v>
      </c>
    </row>
    <row r="15479" spans="2:8">
      <c r="B15479" s="834" t="str">
        <f t="shared" si="563"/>
        <v>|||</v>
      </c>
      <c r="H15479" s="835">
        <f t="shared" si="564"/>
        <v>31</v>
      </c>
    </row>
    <row r="15480" spans="2:8">
      <c r="B15480" s="834" t="str">
        <f t="shared" si="563"/>
        <v>|||</v>
      </c>
      <c r="H15480" s="835">
        <f t="shared" si="564"/>
        <v>31</v>
      </c>
    </row>
    <row r="15481" spans="2:8">
      <c r="B15481" s="834" t="str">
        <f t="shared" si="563"/>
        <v>|||</v>
      </c>
      <c r="H15481" s="835">
        <f t="shared" si="564"/>
        <v>31</v>
      </c>
    </row>
    <row r="15482" spans="2:8">
      <c r="B15482" s="834" t="str">
        <f t="shared" si="563"/>
        <v>|||</v>
      </c>
      <c r="H15482" s="835">
        <f t="shared" si="564"/>
        <v>31</v>
      </c>
    </row>
    <row r="15483" spans="2:8">
      <c r="B15483" s="834" t="str">
        <f t="shared" si="563"/>
        <v>|||</v>
      </c>
      <c r="H15483" s="835">
        <f t="shared" si="564"/>
        <v>31</v>
      </c>
    </row>
    <row r="15484" spans="2:8">
      <c r="B15484" s="834" t="str">
        <f t="shared" si="563"/>
        <v>|||</v>
      </c>
      <c r="H15484" s="835">
        <f t="shared" si="564"/>
        <v>31</v>
      </c>
    </row>
    <row r="15485" spans="2:8">
      <c r="B15485" s="834" t="str">
        <f t="shared" si="563"/>
        <v>|||</v>
      </c>
      <c r="H15485" s="835">
        <f t="shared" si="564"/>
        <v>31</v>
      </c>
    </row>
    <row r="15486" spans="2:8">
      <c r="B15486" s="834" t="str">
        <f t="shared" si="563"/>
        <v>|||</v>
      </c>
      <c r="H15486" s="835">
        <f t="shared" si="564"/>
        <v>31</v>
      </c>
    </row>
    <row r="15487" spans="2:8">
      <c r="B15487" s="834" t="str">
        <f t="shared" si="563"/>
        <v>|||</v>
      </c>
      <c r="H15487" s="835">
        <f t="shared" si="564"/>
        <v>31</v>
      </c>
    </row>
    <row r="15488" spans="2:8">
      <c r="B15488" s="834" t="str">
        <f t="shared" si="563"/>
        <v>|||</v>
      </c>
      <c r="H15488" s="835">
        <f t="shared" si="564"/>
        <v>31</v>
      </c>
    </row>
    <row r="15489" spans="2:8">
      <c r="B15489" s="834" t="str">
        <f t="shared" si="563"/>
        <v>|||</v>
      </c>
      <c r="H15489" s="835">
        <f t="shared" si="564"/>
        <v>31</v>
      </c>
    </row>
    <row r="15490" spans="2:8">
      <c r="B15490" s="834" t="str">
        <f t="shared" si="563"/>
        <v>|||</v>
      </c>
      <c r="H15490" s="835">
        <f t="shared" si="564"/>
        <v>31</v>
      </c>
    </row>
    <row r="15491" spans="2:8">
      <c r="B15491" s="834" t="str">
        <f t="shared" si="563"/>
        <v>|||</v>
      </c>
      <c r="H15491" s="835">
        <f t="shared" si="564"/>
        <v>31</v>
      </c>
    </row>
    <row r="15492" spans="2:8">
      <c r="B15492" s="834" t="str">
        <f t="shared" si="563"/>
        <v>|||</v>
      </c>
      <c r="H15492" s="835">
        <f t="shared" si="564"/>
        <v>31</v>
      </c>
    </row>
    <row r="15493" spans="2:8">
      <c r="B15493" s="834" t="str">
        <f t="shared" si="563"/>
        <v>|||</v>
      </c>
      <c r="H15493" s="835">
        <f t="shared" si="564"/>
        <v>31</v>
      </c>
    </row>
    <row r="15494" spans="2:8">
      <c r="B15494" s="834" t="str">
        <f t="shared" si="563"/>
        <v>|||</v>
      </c>
      <c r="H15494" s="835">
        <f t="shared" si="564"/>
        <v>31</v>
      </c>
    </row>
    <row r="15495" spans="2:8">
      <c r="B15495" s="834" t="str">
        <f t="shared" si="563"/>
        <v>|||</v>
      </c>
      <c r="H15495" s="835">
        <f t="shared" si="564"/>
        <v>31</v>
      </c>
    </row>
    <row r="15496" spans="2:8">
      <c r="B15496" s="834" t="str">
        <f t="shared" si="563"/>
        <v>|||</v>
      </c>
      <c r="H15496" s="835">
        <f t="shared" si="564"/>
        <v>31</v>
      </c>
    </row>
    <row r="15497" spans="2:8">
      <c r="B15497" s="834" t="str">
        <f t="shared" si="563"/>
        <v>|||</v>
      </c>
      <c r="H15497" s="835">
        <f t="shared" si="564"/>
        <v>31</v>
      </c>
    </row>
    <row r="15498" spans="2:8">
      <c r="B15498" s="834" t="str">
        <f t="shared" si="563"/>
        <v>|||</v>
      </c>
      <c r="H15498" s="835">
        <f t="shared" si="564"/>
        <v>31</v>
      </c>
    </row>
    <row r="15499" spans="2:8">
      <c r="B15499" s="834" t="str">
        <f t="shared" si="563"/>
        <v>|||</v>
      </c>
      <c r="H15499" s="835">
        <f t="shared" si="564"/>
        <v>31</v>
      </c>
    </row>
    <row r="15500" spans="2:8">
      <c r="B15500" s="834" t="str">
        <f t="shared" si="563"/>
        <v>|||</v>
      </c>
      <c r="H15500" s="835">
        <f t="shared" si="564"/>
        <v>31</v>
      </c>
    </row>
    <row r="15501" spans="2:8">
      <c r="B15501" s="834" t="str">
        <f t="shared" si="563"/>
        <v>|||</v>
      </c>
      <c r="H15501" s="835">
        <f t="shared" si="564"/>
        <v>31</v>
      </c>
    </row>
    <row r="15502" spans="2:8">
      <c r="B15502" s="834" t="str">
        <f t="shared" si="563"/>
        <v>|||</v>
      </c>
      <c r="H15502" s="835">
        <f t="shared" si="564"/>
        <v>31</v>
      </c>
    </row>
    <row r="15503" spans="2:8">
      <c r="B15503" s="834" t="str">
        <f t="shared" si="563"/>
        <v>|||</v>
      </c>
      <c r="H15503" s="835">
        <f t="shared" si="564"/>
        <v>31</v>
      </c>
    </row>
    <row r="15504" spans="2:8">
      <c r="B15504" s="834" t="str">
        <f t="shared" si="563"/>
        <v>|||</v>
      </c>
      <c r="H15504" s="835">
        <f t="shared" si="564"/>
        <v>31</v>
      </c>
    </row>
    <row r="15505" spans="2:8">
      <c r="B15505" s="834" t="str">
        <f t="shared" ref="B15505:B15568" si="565">C15505&amp;"|"&amp;D15505&amp;"|"&amp;E15505&amp;"|"&amp;F15505</f>
        <v>|||</v>
      </c>
      <c r="H15505" s="835">
        <f t="shared" ref="H15505:H15568" si="566">EOMONTH(L15505,0)</f>
        <v>31</v>
      </c>
    </row>
    <row r="15506" spans="2:8">
      <c r="B15506" s="834" t="str">
        <f t="shared" si="565"/>
        <v>|||</v>
      </c>
      <c r="H15506" s="835">
        <f t="shared" si="566"/>
        <v>31</v>
      </c>
    </row>
    <row r="15507" spans="2:8">
      <c r="B15507" s="834" t="str">
        <f t="shared" si="565"/>
        <v>|||</v>
      </c>
      <c r="H15507" s="835">
        <f t="shared" si="566"/>
        <v>31</v>
      </c>
    </row>
    <row r="15508" spans="2:8">
      <c r="B15508" s="834" t="str">
        <f t="shared" si="565"/>
        <v>|||</v>
      </c>
      <c r="H15508" s="835">
        <f t="shared" si="566"/>
        <v>31</v>
      </c>
    </row>
    <row r="15509" spans="2:8">
      <c r="B15509" s="834" t="str">
        <f t="shared" si="565"/>
        <v>|||</v>
      </c>
      <c r="H15509" s="835">
        <f t="shared" si="566"/>
        <v>31</v>
      </c>
    </row>
    <row r="15510" spans="2:8">
      <c r="B15510" s="834" t="str">
        <f t="shared" si="565"/>
        <v>|||</v>
      </c>
      <c r="H15510" s="835">
        <f t="shared" si="566"/>
        <v>31</v>
      </c>
    </row>
    <row r="15511" spans="2:8">
      <c r="B15511" s="834" t="str">
        <f t="shared" si="565"/>
        <v>|||</v>
      </c>
      <c r="H15511" s="835">
        <f t="shared" si="566"/>
        <v>31</v>
      </c>
    </row>
    <row r="15512" spans="2:8">
      <c r="B15512" s="834" t="str">
        <f t="shared" si="565"/>
        <v>|||</v>
      </c>
      <c r="H15512" s="835">
        <f t="shared" si="566"/>
        <v>31</v>
      </c>
    </row>
    <row r="15513" spans="2:8">
      <c r="B15513" s="834" t="str">
        <f t="shared" si="565"/>
        <v>|||</v>
      </c>
      <c r="H15513" s="835">
        <f t="shared" si="566"/>
        <v>31</v>
      </c>
    </row>
    <row r="15514" spans="2:8">
      <c r="B15514" s="834" t="str">
        <f t="shared" si="565"/>
        <v>|||</v>
      </c>
      <c r="H15514" s="835">
        <f t="shared" si="566"/>
        <v>31</v>
      </c>
    </row>
    <row r="15515" spans="2:8">
      <c r="B15515" s="834" t="str">
        <f t="shared" si="565"/>
        <v>|||</v>
      </c>
      <c r="H15515" s="835">
        <f t="shared" si="566"/>
        <v>31</v>
      </c>
    </row>
    <row r="15516" spans="2:8">
      <c r="B15516" s="834" t="str">
        <f t="shared" si="565"/>
        <v>|||</v>
      </c>
      <c r="H15516" s="835">
        <f t="shared" si="566"/>
        <v>31</v>
      </c>
    </row>
    <row r="15517" spans="2:8">
      <c r="B15517" s="834" t="str">
        <f t="shared" si="565"/>
        <v>|||</v>
      </c>
      <c r="H15517" s="835">
        <f t="shared" si="566"/>
        <v>31</v>
      </c>
    </row>
    <row r="15518" spans="2:8">
      <c r="B15518" s="834" t="str">
        <f t="shared" si="565"/>
        <v>|||</v>
      </c>
      <c r="H15518" s="835">
        <f t="shared" si="566"/>
        <v>31</v>
      </c>
    </row>
    <row r="15519" spans="2:8">
      <c r="B15519" s="834" t="str">
        <f t="shared" si="565"/>
        <v>|||</v>
      </c>
      <c r="H15519" s="835">
        <f t="shared" si="566"/>
        <v>31</v>
      </c>
    </row>
    <row r="15520" spans="2:8">
      <c r="B15520" s="834" t="str">
        <f t="shared" si="565"/>
        <v>|||</v>
      </c>
      <c r="H15520" s="835">
        <f t="shared" si="566"/>
        <v>31</v>
      </c>
    </row>
    <row r="15521" spans="2:8">
      <c r="B15521" s="834" t="str">
        <f t="shared" si="565"/>
        <v>|||</v>
      </c>
      <c r="H15521" s="835">
        <f t="shared" si="566"/>
        <v>31</v>
      </c>
    </row>
    <row r="15522" spans="2:8">
      <c r="B15522" s="834" t="str">
        <f t="shared" si="565"/>
        <v>|||</v>
      </c>
      <c r="H15522" s="835">
        <f t="shared" si="566"/>
        <v>31</v>
      </c>
    </row>
    <row r="15523" spans="2:8">
      <c r="B15523" s="834" t="str">
        <f t="shared" si="565"/>
        <v>|||</v>
      </c>
      <c r="H15523" s="835">
        <f t="shared" si="566"/>
        <v>31</v>
      </c>
    </row>
    <row r="15524" spans="2:8">
      <c r="B15524" s="834" t="str">
        <f t="shared" si="565"/>
        <v>|||</v>
      </c>
      <c r="H15524" s="835">
        <f t="shared" si="566"/>
        <v>31</v>
      </c>
    </row>
    <row r="15525" spans="2:8">
      <c r="B15525" s="834" t="str">
        <f t="shared" si="565"/>
        <v>|||</v>
      </c>
      <c r="H15525" s="835">
        <f t="shared" si="566"/>
        <v>31</v>
      </c>
    </row>
    <row r="15526" spans="2:8">
      <c r="B15526" s="834" t="str">
        <f t="shared" si="565"/>
        <v>|||</v>
      </c>
      <c r="H15526" s="835">
        <f t="shared" si="566"/>
        <v>31</v>
      </c>
    </row>
    <row r="15527" spans="2:8">
      <c r="B15527" s="834" t="str">
        <f t="shared" si="565"/>
        <v>|||</v>
      </c>
      <c r="H15527" s="835">
        <f t="shared" si="566"/>
        <v>31</v>
      </c>
    </row>
    <row r="15528" spans="2:8">
      <c r="B15528" s="834" t="str">
        <f t="shared" si="565"/>
        <v>|||</v>
      </c>
      <c r="H15528" s="835">
        <f t="shared" si="566"/>
        <v>31</v>
      </c>
    </row>
    <row r="15529" spans="2:8">
      <c r="B15529" s="834" t="str">
        <f t="shared" si="565"/>
        <v>|||</v>
      </c>
      <c r="H15529" s="835">
        <f t="shared" si="566"/>
        <v>31</v>
      </c>
    </row>
    <row r="15530" spans="2:8">
      <c r="B15530" s="834" t="str">
        <f t="shared" si="565"/>
        <v>|||</v>
      </c>
      <c r="H15530" s="835">
        <f t="shared" si="566"/>
        <v>31</v>
      </c>
    </row>
    <row r="15531" spans="2:8">
      <c r="B15531" s="834" t="str">
        <f t="shared" si="565"/>
        <v>|||</v>
      </c>
      <c r="H15531" s="835">
        <f t="shared" si="566"/>
        <v>31</v>
      </c>
    </row>
    <row r="15532" spans="2:8">
      <c r="B15532" s="834" t="str">
        <f t="shared" si="565"/>
        <v>|||</v>
      </c>
      <c r="H15532" s="835">
        <f t="shared" si="566"/>
        <v>31</v>
      </c>
    </row>
    <row r="15533" spans="2:8">
      <c r="B15533" s="834" t="str">
        <f t="shared" si="565"/>
        <v>|||</v>
      </c>
      <c r="H15533" s="835">
        <f t="shared" si="566"/>
        <v>31</v>
      </c>
    </row>
    <row r="15534" spans="2:8">
      <c r="B15534" s="834" t="str">
        <f t="shared" si="565"/>
        <v>|||</v>
      </c>
      <c r="H15534" s="835">
        <f t="shared" si="566"/>
        <v>31</v>
      </c>
    </row>
    <row r="15535" spans="2:8">
      <c r="B15535" s="834" t="str">
        <f t="shared" si="565"/>
        <v>|||</v>
      </c>
      <c r="H15535" s="835">
        <f t="shared" si="566"/>
        <v>31</v>
      </c>
    </row>
    <row r="15536" spans="2:8">
      <c r="B15536" s="834" t="str">
        <f t="shared" si="565"/>
        <v>|||</v>
      </c>
      <c r="H15536" s="835">
        <f t="shared" si="566"/>
        <v>31</v>
      </c>
    </row>
    <row r="15537" spans="2:8">
      <c r="B15537" s="834" t="str">
        <f t="shared" si="565"/>
        <v>|||</v>
      </c>
      <c r="H15537" s="835">
        <f t="shared" si="566"/>
        <v>31</v>
      </c>
    </row>
    <row r="15538" spans="2:8">
      <c r="B15538" s="834" t="str">
        <f t="shared" si="565"/>
        <v>|||</v>
      </c>
      <c r="H15538" s="835">
        <f t="shared" si="566"/>
        <v>31</v>
      </c>
    </row>
    <row r="15539" spans="2:8">
      <c r="B15539" s="834" t="str">
        <f t="shared" si="565"/>
        <v>|||</v>
      </c>
      <c r="H15539" s="835">
        <f t="shared" si="566"/>
        <v>31</v>
      </c>
    </row>
    <row r="15540" spans="2:8">
      <c r="B15540" s="834" t="str">
        <f t="shared" si="565"/>
        <v>|||</v>
      </c>
      <c r="H15540" s="835">
        <f t="shared" si="566"/>
        <v>31</v>
      </c>
    </row>
    <row r="15541" spans="2:8">
      <c r="B15541" s="834" t="str">
        <f t="shared" si="565"/>
        <v>|||</v>
      </c>
      <c r="H15541" s="835">
        <f t="shared" si="566"/>
        <v>31</v>
      </c>
    </row>
    <row r="15542" spans="2:8">
      <c r="B15542" s="834" t="str">
        <f t="shared" si="565"/>
        <v>|||</v>
      </c>
      <c r="H15542" s="835">
        <f t="shared" si="566"/>
        <v>31</v>
      </c>
    </row>
    <row r="15543" spans="2:8">
      <c r="B15543" s="834" t="str">
        <f t="shared" si="565"/>
        <v>|||</v>
      </c>
      <c r="H15543" s="835">
        <f t="shared" si="566"/>
        <v>31</v>
      </c>
    </row>
    <row r="15544" spans="2:8">
      <c r="B15544" s="834" t="str">
        <f t="shared" si="565"/>
        <v>|||</v>
      </c>
      <c r="H15544" s="835">
        <f t="shared" si="566"/>
        <v>31</v>
      </c>
    </row>
    <row r="15545" spans="2:8">
      <c r="B15545" s="834" t="str">
        <f t="shared" si="565"/>
        <v>|||</v>
      </c>
      <c r="H15545" s="835">
        <f t="shared" si="566"/>
        <v>31</v>
      </c>
    </row>
    <row r="15546" spans="2:8">
      <c r="B15546" s="834" t="str">
        <f t="shared" si="565"/>
        <v>|||</v>
      </c>
      <c r="H15546" s="835">
        <f t="shared" si="566"/>
        <v>31</v>
      </c>
    </row>
    <row r="15547" spans="2:8">
      <c r="B15547" s="834" t="str">
        <f t="shared" si="565"/>
        <v>|||</v>
      </c>
      <c r="H15547" s="835">
        <f t="shared" si="566"/>
        <v>31</v>
      </c>
    </row>
    <row r="15548" spans="2:8">
      <c r="B15548" s="834" t="str">
        <f t="shared" si="565"/>
        <v>|||</v>
      </c>
      <c r="H15548" s="835">
        <f t="shared" si="566"/>
        <v>31</v>
      </c>
    </row>
    <row r="15549" spans="2:8">
      <c r="B15549" s="834" t="str">
        <f t="shared" si="565"/>
        <v>|||</v>
      </c>
      <c r="H15549" s="835">
        <f t="shared" si="566"/>
        <v>31</v>
      </c>
    </row>
    <row r="15550" spans="2:8">
      <c r="B15550" s="834" t="str">
        <f t="shared" si="565"/>
        <v>|||</v>
      </c>
      <c r="H15550" s="835">
        <f t="shared" si="566"/>
        <v>31</v>
      </c>
    </row>
    <row r="15551" spans="2:8">
      <c r="B15551" s="834" t="str">
        <f t="shared" si="565"/>
        <v>|||</v>
      </c>
      <c r="H15551" s="835">
        <f t="shared" si="566"/>
        <v>31</v>
      </c>
    </row>
    <row r="15552" spans="2:8">
      <c r="B15552" s="834" t="str">
        <f t="shared" si="565"/>
        <v>|||</v>
      </c>
      <c r="H15552" s="835">
        <f t="shared" si="566"/>
        <v>31</v>
      </c>
    </row>
    <row r="15553" spans="2:8">
      <c r="B15553" s="834" t="str">
        <f t="shared" si="565"/>
        <v>|||</v>
      </c>
      <c r="H15553" s="835">
        <f t="shared" si="566"/>
        <v>31</v>
      </c>
    </row>
    <row r="15554" spans="2:8">
      <c r="B15554" s="834" t="str">
        <f t="shared" si="565"/>
        <v>|||</v>
      </c>
      <c r="H15554" s="835">
        <f t="shared" si="566"/>
        <v>31</v>
      </c>
    </row>
    <row r="15555" spans="2:8">
      <c r="B15555" s="834" t="str">
        <f t="shared" si="565"/>
        <v>|||</v>
      </c>
      <c r="H15555" s="835">
        <f t="shared" si="566"/>
        <v>31</v>
      </c>
    </row>
    <row r="15556" spans="2:8">
      <c r="B15556" s="834" t="str">
        <f t="shared" si="565"/>
        <v>|||</v>
      </c>
      <c r="H15556" s="835">
        <f t="shared" si="566"/>
        <v>31</v>
      </c>
    </row>
    <row r="15557" spans="2:8">
      <c r="B15557" s="834" t="str">
        <f t="shared" si="565"/>
        <v>|||</v>
      </c>
      <c r="H15557" s="835">
        <f t="shared" si="566"/>
        <v>31</v>
      </c>
    </row>
    <row r="15558" spans="2:8">
      <c r="B15558" s="834" t="str">
        <f t="shared" si="565"/>
        <v>|||</v>
      </c>
      <c r="H15558" s="835">
        <f t="shared" si="566"/>
        <v>31</v>
      </c>
    </row>
    <row r="15559" spans="2:8">
      <c r="B15559" s="834" t="str">
        <f t="shared" si="565"/>
        <v>|||</v>
      </c>
      <c r="H15559" s="835">
        <f t="shared" si="566"/>
        <v>31</v>
      </c>
    </row>
    <row r="15560" spans="2:8">
      <c r="B15560" s="834" t="str">
        <f t="shared" si="565"/>
        <v>|||</v>
      </c>
      <c r="H15560" s="835">
        <f t="shared" si="566"/>
        <v>31</v>
      </c>
    </row>
    <row r="15561" spans="2:8">
      <c r="B15561" s="834" t="str">
        <f t="shared" si="565"/>
        <v>|||</v>
      </c>
      <c r="H15561" s="835">
        <f t="shared" si="566"/>
        <v>31</v>
      </c>
    </row>
    <row r="15562" spans="2:8">
      <c r="B15562" s="834" t="str">
        <f t="shared" si="565"/>
        <v>|||</v>
      </c>
      <c r="H15562" s="835">
        <f t="shared" si="566"/>
        <v>31</v>
      </c>
    </row>
    <row r="15563" spans="2:8">
      <c r="B15563" s="834" t="str">
        <f t="shared" si="565"/>
        <v>|||</v>
      </c>
      <c r="H15563" s="835">
        <f t="shared" si="566"/>
        <v>31</v>
      </c>
    </row>
    <row r="15564" spans="2:8">
      <c r="B15564" s="834" t="str">
        <f t="shared" si="565"/>
        <v>|||</v>
      </c>
      <c r="H15564" s="835">
        <f t="shared" si="566"/>
        <v>31</v>
      </c>
    </row>
    <row r="15565" spans="2:8">
      <c r="B15565" s="834" t="str">
        <f t="shared" si="565"/>
        <v>|||</v>
      </c>
      <c r="H15565" s="835">
        <f t="shared" si="566"/>
        <v>31</v>
      </c>
    </row>
    <row r="15566" spans="2:8">
      <c r="B15566" s="834" t="str">
        <f t="shared" si="565"/>
        <v>|||</v>
      </c>
      <c r="H15566" s="835">
        <f t="shared" si="566"/>
        <v>31</v>
      </c>
    </row>
    <row r="15567" spans="2:8">
      <c r="B15567" s="834" t="str">
        <f t="shared" si="565"/>
        <v>|||</v>
      </c>
      <c r="H15567" s="835">
        <f t="shared" si="566"/>
        <v>31</v>
      </c>
    </row>
    <row r="15568" spans="2:8">
      <c r="B15568" s="834" t="str">
        <f t="shared" si="565"/>
        <v>|||</v>
      </c>
      <c r="H15568" s="835">
        <f t="shared" si="566"/>
        <v>31</v>
      </c>
    </row>
    <row r="15569" spans="2:8">
      <c r="B15569" s="834" t="str">
        <f t="shared" ref="B15569:B15632" si="567">C15569&amp;"|"&amp;D15569&amp;"|"&amp;E15569&amp;"|"&amp;F15569</f>
        <v>|||</v>
      </c>
      <c r="H15569" s="835">
        <f t="shared" ref="H15569:H15632" si="568">EOMONTH(L15569,0)</f>
        <v>31</v>
      </c>
    </row>
    <row r="15570" spans="2:8">
      <c r="B15570" s="834" t="str">
        <f t="shared" si="567"/>
        <v>|||</v>
      </c>
      <c r="H15570" s="835">
        <f t="shared" si="568"/>
        <v>31</v>
      </c>
    </row>
    <row r="15571" spans="2:8">
      <c r="B15571" s="834" t="str">
        <f t="shared" si="567"/>
        <v>|||</v>
      </c>
      <c r="H15571" s="835">
        <f t="shared" si="568"/>
        <v>31</v>
      </c>
    </row>
    <row r="15572" spans="2:8">
      <c r="B15572" s="834" t="str">
        <f t="shared" si="567"/>
        <v>|||</v>
      </c>
      <c r="H15572" s="835">
        <f t="shared" si="568"/>
        <v>31</v>
      </c>
    </row>
    <row r="15573" spans="2:8">
      <c r="B15573" s="834" t="str">
        <f t="shared" si="567"/>
        <v>|||</v>
      </c>
      <c r="H15573" s="835">
        <f t="shared" si="568"/>
        <v>31</v>
      </c>
    </row>
    <row r="15574" spans="2:8">
      <c r="B15574" s="834" t="str">
        <f t="shared" si="567"/>
        <v>|||</v>
      </c>
      <c r="H15574" s="835">
        <f t="shared" si="568"/>
        <v>31</v>
      </c>
    </row>
    <row r="15575" spans="2:8">
      <c r="B15575" s="834" t="str">
        <f t="shared" si="567"/>
        <v>|||</v>
      </c>
      <c r="H15575" s="835">
        <f t="shared" si="568"/>
        <v>31</v>
      </c>
    </row>
    <row r="15576" spans="2:8">
      <c r="B15576" s="834" t="str">
        <f t="shared" si="567"/>
        <v>|||</v>
      </c>
      <c r="H15576" s="835">
        <f t="shared" si="568"/>
        <v>31</v>
      </c>
    </row>
    <row r="15577" spans="2:8">
      <c r="B15577" s="834" t="str">
        <f t="shared" si="567"/>
        <v>|||</v>
      </c>
      <c r="H15577" s="835">
        <f t="shared" si="568"/>
        <v>31</v>
      </c>
    </row>
    <row r="15578" spans="2:8">
      <c r="B15578" s="834" t="str">
        <f t="shared" si="567"/>
        <v>|||</v>
      </c>
      <c r="H15578" s="835">
        <f t="shared" si="568"/>
        <v>31</v>
      </c>
    </row>
    <row r="15579" spans="2:8">
      <c r="B15579" s="834" t="str">
        <f t="shared" si="567"/>
        <v>|||</v>
      </c>
      <c r="H15579" s="835">
        <f t="shared" si="568"/>
        <v>31</v>
      </c>
    </row>
    <row r="15580" spans="2:8">
      <c r="B15580" s="834" t="str">
        <f t="shared" si="567"/>
        <v>|||</v>
      </c>
      <c r="H15580" s="835">
        <f t="shared" si="568"/>
        <v>31</v>
      </c>
    </row>
    <row r="15581" spans="2:8">
      <c r="B15581" s="834" t="str">
        <f t="shared" si="567"/>
        <v>|||</v>
      </c>
      <c r="H15581" s="835">
        <f t="shared" si="568"/>
        <v>31</v>
      </c>
    </row>
    <row r="15582" spans="2:8">
      <c r="B15582" s="834" t="str">
        <f t="shared" si="567"/>
        <v>|||</v>
      </c>
      <c r="H15582" s="835">
        <f t="shared" si="568"/>
        <v>31</v>
      </c>
    </row>
    <row r="15583" spans="2:8">
      <c r="B15583" s="834" t="str">
        <f t="shared" si="567"/>
        <v>|||</v>
      </c>
      <c r="H15583" s="835">
        <f t="shared" si="568"/>
        <v>31</v>
      </c>
    </row>
    <row r="15584" spans="2:8">
      <c r="B15584" s="834" t="str">
        <f t="shared" si="567"/>
        <v>|||</v>
      </c>
      <c r="H15584" s="835">
        <f t="shared" si="568"/>
        <v>31</v>
      </c>
    </row>
    <row r="15585" spans="2:8">
      <c r="B15585" s="834" t="str">
        <f t="shared" si="567"/>
        <v>|||</v>
      </c>
      <c r="H15585" s="835">
        <f t="shared" si="568"/>
        <v>31</v>
      </c>
    </row>
    <row r="15586" spans="2:8">
      <c r="B15586" s="834" t="str">
        <f t="shared" si="567"/>
        <v>|||</v>
      </c>
      <c r="H15586" s="835">
        <f t="shared" si="568"/>
        <v>31</v>
      </c>
    </row>
    <row r="15587" spans="2:8">
      <c r="B15587" s="834" t="str">
        <f t="shared" si="567"/>
        <v>|||</v>
      </c>
      <c r="H15587" s="835">
        <f t="shared" si="568"/>
        <v>31</v>
      </c>
    </row>
    <row r="15588" spans="2:8">
      <c r="B15588" s="834" t="str">
        <f t="shared" si="567"/>
        <v>|||</v>
      </c>
      <c r="H15588" s="835">
        <f t="shared" si="568"/>
        <v>31</v>
      </c>
    </row>
    <row r="15589" spans="2:8">
      <c r="B15589" s="834" t="str">
        <f t="shared" si="567"/>
        <v>|||</v>
      </c>
      <c r="H15589" s="835">
        <f t="shared" si="568"/>
        <v>31</v>
      </c>
    </row>
    <row r="15590" spans="2:8">
      <c r="B15590" s="834" t="str">
        <f t="shared" si="567"/>
        <v>|||</v>
      </c>
      <c r="H15590" s="835">
        <f t="shared" si="568"/>
        <v>31</v>
      </c>
    </row>
    <row r="15591" spans="2:8">
      <c r="B15591" s="834" t="str">
        <f t="shared" si="567"/>
        <v>|||</v>
      </c>
      <c r="H15591" s="835">
        <f t="shared" si="568"/>
        <v>31</v>
      </c>
    </row>
    <row r="15592" spans="2:8">
      <c r="B15592" s="834" t="str">
        <f t="shared" si="567"/>
        <v>|||</v>
      </c>
      <c r="H15592" s="835">
        <f t="shared" si="568"/>
        <v>31</v>
      </c>
    </row>
    <row r="15593" spans="2:8">
      <c r="B15593" s="834" t="str">
        <f t="shared" si="567"/>
        <v>|||</v>
      </c>
      <c r="H15593" s="835">
        <f t="shared" si="568"/>
        <v>31</v>
      </c>
    </row>
    <row r="15594" spans="2:8">
      <c r="B15594" s="834" t="str">
        <f t="shared" si="567"/>
        <v>|||</v>
      </c>
      <c r="H15594" s="835">
        <f t="shared" si="568"/>
        <v>31</v>
      </c>
    </row>
    <row r="15595" spans="2:8">
      <c r="B15595" s="834" t="str">
        <f t="shared" si="567"/>
        <v>|||</v>
      </c>
      <c r="H15595" s="835">
        <f t="shared" si="568"/>
        <v>31</v>
      </c>
    </row>
    <row r="15596" spans="2:8">
      <c r="B15596" s="834" t="str">
        <f t="shared" si="567"/>
        <v>|||</v>
      </c>
      <c r="H15596" s="835">
        <f t="shared" si="568"/>
        <v>31</v>
      </c>
    </row>
    <row r="15597" spans="2:8">
      <c r="B15597" s="834" t="str">
        <f t="shared" si="567"/>
        <v>|||</v>
      </c>
      <c r="H15597" s="835">
        <f t="shared" si="568"/>
        <v>31</v>
      </c>
    </row>
    <row r="15598" spans="2:8">
      <c r="B15598" s="834" t="str">
        <f t="shared" si="567"/>
        <v>|||</v>
      </c>
      <c r="H15598" s="835">
        <f t="shared" si="568"/>
        <v>31</v>
      </c>
    </row>
    <row r="15599" spans="2:8">
      <c r="B15599" s="834" t="str">
        <f t="shared" si="567"/>
        <v>|||</v>
      </c>
      <c r="H15599" s="835">
        <f t="shared" si="568"/>
        <v>31</v>
      </c>
    </row>
    <row r="15600" spans="2:8">
      <c r="B15600" s="834" t="str">
        <f t="shared" si="567"/>
        <v>|||</v>
      </c>
      <c r="H15600" s="835">
        <f t="shared" si="568"/>
        <v>31</v>
      </c>
    </row>
    <row r="15601" spans="2:8">
      <c r="B15601" s="834" t="str">
        <f t="shared" si="567"/>
        <v>|||</v>
      </c>
      <c r="H15601" s="835">
        <f t="shared" si="568"/>
        <v>31</v>
      </c>
    </row>
    <row r="15602" spans="2:8">
      <c r="B15602" s="834" t="str">
        <f t="shared" si="567"/>
        <v>|||</v>
      </c>
      <c r="H15602" s="835">
        <f t="shared" si="568"/>
        <v>31</v>
      </c>
    </row>
    <row r="15603" spans="2:8">
      <c r="B15603" s="834" t="str">
        <f t="shared" si="567"/>
        <v>|||</v>
      </c>
      <c r="H15603" s="835">
        <f t="shared" si="568"/>
        <v>31</v>
      </c>
    </row>
    <row r="15604" spans="2:8">
      <c r="B15604" s="834" t="str">
        <f t="shared" si="567"/>
        <v>|||</v>
      </c>
      <c r="H15604" s="835">
        <f t="shared" si="568"/>
        <v>31</v>
      </c>
    </row>
    <row r="15605" spans="2:8">
      <c r="B15605" s="834" t="str">
        <f t="shared" si="567"/>
        <v>|||</v>
      </c>
      <c r="H15605" s="835">
        <f t="shared" si="568"/>
        <v>31</v>
      </c>
    </row>
    <row r="15606" spans="2:8">
      <c r="B15606" s="834" t="str">
        <f t="shared" si="567"/>
        <v>|||</v>
      </c>
      <c r="H15606" s="835">
        <f t="shared" si="568"/>
        <v>31</v>
      </c>
    </row>
    <row r="15607" spans="2:8">
      <c r="B15607" s="834" t="str">
        <f t="shared" si="567"/>
        <v>|||</v>
      </c>
      <c r="H15607" s="835">
        <f t="shared" si="568"/>
        <v>31</v>
      </c>
    </row>
    <row r="15608" spans="2:8">
      <c r="B15608" s="834" t="str">
        <f t="shared" si="567"/>
        <v>|||</v>
      </c>
      <c r="H15608" s="835">
        <f t="shared" si="568"/>
        <v>31</v>
      </c>
    </row>
    <row r="15609" spans="2:8">
      <c r="B15609" s="834" t="str">
        <f t="shared" si="567"/>
        <v>|||</v>
      </c>
      <c r="H15609" s="835">
        <f t="shared" si="568"/>
        <v>31</v>
      </c>
    </row>
    <row r="15610" spans="2:8">
      <c r="B15610" s="834" t="str">
        <f t="shared" si="567"/>
        <v>|||</v>
      </c>
      <c r="H15610" s="835">
        <f t="shared" si="568"/>
        <v>31</v>
      </c>
    </row>
    <row r="15611" spans="2:8">
      <c r="B15611" s="834" t="str">
        <f t="shared" si="567"/>
        <v>|||</v>
      </c>
      <c r="H15611" s="835">
        <f t="shared" si="568"/>
        <v>31</v>
      </c>
    </row>
    <row r="15612" spans="2:8">
      <c r="B15612" s="834" t="str">
        <f t="shared" si="567"/>
        <v>|||</v>
      </c>
      <c r="H15612" s="835">
        <f t="shared" si="568"/>
        <v>31</v>
      </c>
    </row>
    <row r="15613" spans="2:8">
      <c r="B15613" s="834" t="str">
        <f t="shared" si="567"/>
        <v>|||</v>
      </c>
      <c r="H15613" s="835">
        <f t="shared" si="568"/>
        <v>31</v>
      </c>
    </row>
    <row r="15614" spans="2:8">
      <c r="B15614" s="834" t="str">
        <f t="shared" si="567"/>
        <v>|||</v>
      </c>
      <c r="H15614" s="835">
        <f t="shared" si="568"/>
        <v>31</v>
      </c>
    </row>
    <row r="15615" spans="2:8">
      <c r="B15615" s="834" t="str">
        <f t="shared" si="567"/>
        <v>|||</v>
      </c>
      <c r="H15615" s="835">
        <f t="shared" si="568"/>
        <v>31</v>
      </c>
    </row>
    <row r="15616" spans="2:8">
      <c r="B15616" s="834" t="str">
        <f t="shared" si="567"/>
        <v>|||</v>
      </c>
      <c r="H15616" s="835">
        <f t="shared" si="568"/>
        <v>31</v>
      </c>
    </row>
    <row r="15617" spans="2:8">
      <c r="B15617" s="834" t="str">
        <f t="shared" si="567"/>
        <v>|||</v>
      </c>
      <c r="H15617" s="835">
        <f t="shared" si="568"/>
        <v>31</v>
      </c>
    </row>
    <row r="15618" spans="2:8">
      <c r="B15618" s="834" t="str">
        <f t="shared" si="567"/>
        <v>|||</v>
      </c>
      <c r="H15618" s="835">
        <f t="shared" si="568"/>
        <v>31</v>
      </c>
    </row>
    <row r="15619" spans="2:8">
      <c r="B15619" s="834" t="str">
        <f t="shared" si="567"/>
        <v>|||</v>
      </c>
      <c r="H15619" s="835">
        <f t="shared" si="568"/>
        <v>31</v>
      </c>
    </row>
    <row r="15620" spans="2:8">
      <c r="B15620" s="834" t="str">
        <f t="shared" si="567"/>
        <v>|||</v>
      </c>
      <c r="H15620" s="835">
        <f t="shared" si="568"/>
        <v>31</v>
      </c>
    </row>
    <row r="15621" spans="2:8">
      <c r="B15621" s="834" t="str">
        <f t="shared" si="567"/>
        <v>|||</v>
      </c>
      <c r="H15621" s="835">
        <f t="shared" si="568"/>
        <v>31</v>
      </c>
    </row>
    <row r="15622" spans="2:8">
      <c r="B15622" s="834" t="str">
        <f t="shared" si="567"/>
        <v>|||</v>
      </c>
      <c r="H15622" s="835">
        <f t="shared" si="568"/>
        <v>31</v>
      </c>
    </row>
    <row r="15623" spans="2:8">
      <c r="B15623" s="834" t="str">
        <f t="shared" si="567"/>
        <v>|||</v>
      </c>
      <c r="H15623" s="835">
        <f t="shared" si="568"/>
        <v>31</v>
      </c>
    </row>
    <row r="15624" spans="2:8">
      <c r="B15624" s="834" t="str">
        <f t="shared" si="567"/>
        <v>|||</v>
      </c>
      <c r="H15624" s="835">
        <f t="shared" si="568"/>
        <v>31</v>
      </c>
    </row>
    <row r="15625" spans="2:8">
      <c r="B15625" s="834" t="str">
        <f t="shared" si="567"/>
        <v>|||</v>
      </c>
      <c r="H15625" s="835">
        <f t="shared" si="568"/>
        <v>31</v>
      </c>
    </row>
    <row r="15626" spans="2:8">
      <c r="B15626" s="834" t="str">
        <f t="shared" si="567"/>
        <v>|||</v>
      </c>
      <c r="H15626" s="835">
        <f t="shared" si="568"/>
        <v>31</v>
      </c>
    </row>
    <row r="15627" spans="2:8">
      <c r="B15627" s="834" t="str">
        <f t="shared" si="567"/>
        <v>|||</v>
      </c>
      <c r="H15627" s="835">
        <f t="shared" si="568"/>
        <v>31</v>
      </c>
    </row>
    <row r="15628" spans="2:8">
      <c r="B15628" s="834" t="str">
        <f t="shared" si="567"/>
        <v>|||</v>
      </c>
      <c r="H15628" s="835">
        <f t="shared" si="568"/>
        <v>31</v>
      </c>
    </row>
    <row r="15629" spans="2:8">
      <c r="B15629" s="834" t="str">
        <f t="shared" si="567"/>
        <v>|||</v>
      </c>
      <c r="H15629" s="835">
        <f t="shared" si="568"/>
        <v>31</v>
      </c>
    </row>
    <row r="15630" spans="2:8">
      <c r="B15630" s="834" t="str">
        <f t="shared" si="567"/>
        <v>|||</v>
      </c>
      <c r="H15630" s="835">
        <f t="shared" si="568"/>
        <v>31</v>
      </c>
    </row>
    <row r="15631" spans="2:8">
      <c r="B15631" s="834" t="str">
        <f t="shared" si="567"/>
        <v>|||</v>
      </c>
      <c r="H15631" s="835">
        <f t="shared" si="568"/>
        <v>31</v>
      </c>
    </row>
    <row r="15632" spans="2:8">
      <c r="B15632" s="834" t="str">
        <f t="shared" si="567"/>
        <v>|||</v>
      </c>
      <c r="H15632" s="835">
        <f t="shared" si="568"/>
        <v>31</v>
      </c>
    </row>
    <row r="15633" spans="2:8">
      <c r="B15633" s="834" t="str">
        <f t="shared" ref="B15633:B15696" si="569">C15633&amp;"|"&amp;D15633&amp;"|"&amp;E15633&amp;"|"&amp;F15633</f>
        <v>|||</v>
      </c>
      <c r="H15633" s="835">
        <f t="shared" ref="H15633:H15696" si="570">EOMONTH(L15633,0)</f>
        <v>31</v>
      </c>
    </row>
    <row r="15634" spans="2:8">
      <c r="B15634" s="834" t="str">
        <f t="shared" si="569"/>
        <v>|||</v>
      </c>
      <c r="H15634" s="835">
        <f t="shared" si="570"/>
        <v>31</v>
      </c>
    </row>
    <row r="15635" spans="2:8">
      <c r="B15635" s="834" t="str">
        <f t="shared" si="569"/>
        <v>|||</v>
      </c>
      <c r="H15635" s="835">
        <f t="shared" si="570"/>
        <v>31</v>
      </c>
    </row>
    <row r="15636" spans="2:8">
      <c r="B15636" s="834" t="str">
        <f t="shared" si="569"/>
        <v>|||</v>
      </c>
      <c r="H15636" s="835">
        <f t="shared" si="570"/>
        <v>31</v>
      </c>
    </row>
    <row r="15637" spans="2:8">
      <c r="B15637" s="834" t="str">
        <f t="shared" si="569"/>
        <v>|||</v>
      </c>
      <c r="H15637" s="835">
        <f t="shared" si="570"/>
        <v>31</v>
      </c>
    </row>
    <row r="15638" spans="2:8">
      <c r="B15638" s="834" t="str">
        <f t="shared" si="569"/>
        <v>|||</v>
      </c>
      <c r="H15638" s="835">
        <f t="shared" si="570"/>
        <v>31</v>
      </c>
    </row>
    <row r="15639" spans="2:8">
      <c r="B15639" s="834" t="str">
        <f t="shared" si="569"/>
        <v>|||</v>
      </c>
      <c r="H15639" s="835">
        <f t="shared" si="570"/>
        <v>31</v>
      </c>
    </row>
    <row r="15640" spans="2:8">
      <c r="B15640" s="834" t="str">
        <f t="shared" si="569"/>
        <v>|||</v>
      </c>
      <c r="H15640" s="835">
        <f t="shared" si="570"/>
        <v>31</v>
      </c>
    </row>
    <row r="15641" spans="2:8">
      <c r="B15641" s="834" t="str">
        <f t="shared" si="569"/>
        <v>|||</v>
      </c>
      <c r="H15641" s="835">
        <f t="shared" si="570"/>
        <v>31</v>
      </c>
    </row>
    <row r="15642" spans="2:8">
      <c r="B15642" s="834" t="str">
        <f t="shared" si="569"/>
        <v>|||</v>
      </c>
      <c r="H15642" s="835">
        <f t="shared" si="570"/>
        <v>31</v>
      </c>
    </row>
    <row r="15643" spans="2:8">
      <c r="B15643" s="834" t="str">
        <f t="shared" si="569"/>
        <v>|||</v>
      </c>
      <c r="H15643" s="835">
        <f t="shared" si="570"/>
        <v>31</v>
      </c>
    </row>
    <row r="15644" spans="2:8">
      <c r="B15644" s="834" t="str">
        <f t="shared" si="569"/>
        <v>|||</v>
      </c>
      <c r="H15644" s="835">
        <f t="shared" si="570"/>
        <v>31</v>
      </c>
    </row>
    <row r="15645" spans="2:8">
      <c r="B15645" s="834" t="str">
        <f t="shared" si="569"/>
        <v>|||</v>
      </c>
      <c r="H15645" s="835">
        <f t="shared" si="570"/>
        <v>31</v>
      </c>
    </row>
    <row r="15646" spans="2:8">
      <c r="B15646" s="834" t="str">
        <f t="shared" si="569"/>
        <v>|||</v>
      </c>
      <c r="H15646" s="835">
        <f t="shared" si="570"/>
        <v>31</v>
      </c>
    </row>
    <row r="15647" spans="2:8">
      <c r="B15647" s="834" t="str">
        <f t="shared" si="569"/>
        <v>|||</v>
      </c>
      <c r="H15647" s="835">
        <f t="shared" si="570"/>
        <v>31</v>
      </c>
    </row>
    <row r="15648" spans="2:8">
      <c r="B15648" s="834" t="str">
        <f t="shared" si="569"/>
        <v>|||</v>
      </c>
      <c r="H15648" s="835">
        <f t="shared" si="570"/>
        <v>31</v>
      </c>
    </row>
    <row r="15649" spans="2:8">
      <c r="B15649" s="834" t="str">
        <f t="shared" si="569"/>
        <v>|||</v>
      </c>
      <c r="H15649" s="835">
        <f t="shared" si="570"/>
        <v>31</v>
      </c>
    </row>
    <row r="15650" spans="2:8">
      <c r="B15650" s="834" t="str">
        <f t="shared" si="569"/>
        <v>|||</v>
      </c>
      <c r="H15650" s="835">
        <f t="shared" si="570"/>
        <v>31</v>
      </c>
    </row>
    <row r="15651" spans="2:8">
      <c r="B15651" s="834" t="str">
        <f t="shared" si="569"/>
        <v>|||</v>
      </c>
      <c r="H15651" s="835">
        <f t="shared" si="570"/>
        <v>31</v>
      </c>
    </row>
    <row r="15652" spans="2:8">
      <c r="B15652" s="834" t="str">
        <f t="shared" si="569"/>
        <v>|||</v>
      </c>
      <c r="H15652" s="835">
        <f t="shared" si="570"/>
        <v>31</v>
      </c>
    </row>
    <row r="15653" spans="2:8">
      <c r="B15653" s="834" t="str">
        <f t="shared" si="569"/>
        <v>|||</v>
      </c>
      <c r="H15653" s="835">
        <f t="shared" si="570"/>
        <v>31</v>
      </c>
    </row>
    <row r="15654" spans="2:8">
      <c r="B15654" s="834" t="str">
        <f t="shared" si="569"/>
        <v>|||</v>
      </c>
      <c r="H15654" s="835">
        <f t="shared" si="570"/>
        <v>31</v>
      </c>
    </row>
    <row r="15655" spans="2:8">
      <c r="B15655" s="834" t="str">
        <f t="shared" si="569"/>
        <v>|||</v>
      </c>
      <c r="H15655" s="835">
        <f t="shared" si="570"/>
        <v>31</v>
      </c>
    </row>
    <row r="15656" spans="2:8">
      <c r="B15656" s="834" t="str">
        <f t="shared" si="569"/>
        <v>|||</v>
      </c>
      <c r="H15656" s="835">
        <f t="shared" si="570"/>
        <v>31</v>
      </c>
    </row>
    <row r="15657" spans="2:8">
      <c r="B15657" s="834" t="str">
        <f t="shared" si="569"/>
        <v>|||</v>
      </c>
      <c r="H15657" s="835">
        <f t="shared" si="570"/>
        <v>31</v>
      </c>
    </row>
    <row r="15658" spans="2:8">
      <c r="B15658" s="834" t="str">
        <f t="shared" si="569"/>
        <v>|||</v>
      </c>
      <c r="H15658" s="835">
        <f t="shared" si="570"/>
        <v>31</v>
      </c>
    </row>
    <row r="15659" spans="2:8">
      <c r="B15659" s="834" t="str">
        <f t="shared" si="569"/>
        <v>|||</v>
      </c>
      <c r="H15659" s="835">
        <f t="shared" si="570"/>
        <v>31</v>
      </c>
    </row>
    <row r="15660" spans="2:8">
      <c r="B15660" s="834" t="str">
        <f t="shared" si="569"/>
        <v>|||</v>
      </c>
      <c r="H15660" s="835">
        <f t="shared" si="570"/>
        <v>31</v>
      </c>
    </row>
    <row r="15661" spans="2:8">
      <c r="B15661" s="834" t="str">
        <f t="shared" si="569"/>
        <v>|||</v>
      </c>
      <c r="H15661" s="835">
        <f t="shared" si="570"/>
        <v>31</v>
      </c>
    </row>
    <row r="15662" spans="2:8">
      <c r="B15662" s="834" t="str">
        <f t="shared" si="569"/>
        <v>|||</v>
      </c>
      <c r="H15662" s="835">
        <f t="shared" si="570"/>
        <v>31</v>
      </c>
    </row>
    <row r="15663" spans="2:8">
      <c r="B15663" s="834" t="str">
        <f t="shared" si="569"/>
        <v>|||</v>
      </c>
      <c r="H15663" s="835">
        <f t="shared" si="570"/>
        <v>31</v>
      </c>
    </row>
    <row r="15664" spans="2:8">
      <c r="B15664" s="834" t="str">
        <f t="shared" si="569"/>
        <v>|||</v>
      </c>
      <c r="H15664" s="835">
        <f t="shared" si="570"/>
        <v>31</v>
      </c>
    </row>
    <row r="15665" spans="2:8">
      <c r="B15665" s="834" t="str">
        <f t="shared" si="569"/>
        <v>|||</v>
      </c>
      <c r="H15665" s="835">
        <f t="shared" si="570"/>
        <v>31</v>
      </c>
    </row>
    <row r="15666" spans="2:8">
      <c r="B15666" s="834" t="str">
        <f t="shared" si="569"/>
        <v>|||</v>
      </c>
      <c r="H15666" s="835">
        <f t="shared" si="570"/>
        <v>31</v>
      </c>
    </row>
    <row r="15667" spans="2:8">
      <c r="B15667" s="834" t="str">
        <f t="shared" si="569"/>
        <v>|||</v>
      </c>
      <c r="H15667" s="835">
        <f t="shared" si="570"/>
        <v>31</v>
      </c>
    </row>
    <row r="15668" spans="2:8">
      <c r="B15668" s="834" t="str">
        <f t="shared" si="569"/>
        <v>|||</v>
      </c>
      <c r="H15668" s="835">
        <f t="shared" si="570"/>
        <v>31</v>
      </c>
    </row>
    <row r="15669" spans="2:8">
      <c r="B15669" s="834" t="str">
        <f t="shared" si="569"/>
        <v>|||</v>
      </c>
      <c r="H15669" s="835">
        <f t="shared" si="570"/>
        <v>31</v>
      </c>
    </row>
    <row r="15670" spans="2:8">
      <c r="B15670" s="834" t="str">
        <f t="shared" si="569"/>
        <v>|||</v>
      </c>
      <c r="H15670" s="835">
        <f t="shared" si="570"/>
        <v>31</v>
      </c>
    </row>
    <row r="15671" spans="2:8">
      <c r="B15671" s="834" t="str">
        <f t="shared" si="569"/>
        <v>|||</v>
      </c>
      <c r="H15671" s="835">
        <f t="shared" si="570"/>
        <v>31</v>
      </c>
    </row>
    <row r="15672" spans="2:8">
      <c r="B15672" s="834" t="str">
        <f t="shared" si="569"/>
        <v>|||</v>
      </c>
      <c r="H15672" s="835">
        <f t="shared" si="570"/>
        <v>31</v>
      </c>
    </row>
    <row r="15673" spans="2:8">
      <c r="B15673" s="834" t="str">
        <f t="shared" si="569"/>
        <v>|||</v>
      </c>
      <c r="H15673" s="835">
        <f t="shared" si="570"/>
        <v>31</v>
      </c>
    </row>
    <row r="15674" spans="2:8">
      <c r="B15674" s="834" t="str">
        <f t="shared" si="569"/>
        <v>|||</v>
      </c>
      <c r="H15674" s="835">
        <f t="shared" si="570"/>
        <v>31</v>
      </c>
    </row>
    <row r="15675" spans="2:8">
      <c r="B15675" s="834" t="str">
        <f t="shared" si="569"/>
        <v>|||</v>
      </c>
      <c r="H15675" s="835">
        <f t="shared" si="570"/>
        <v>31</v>
      </c>
    </row>
    <row r="15676" spans="2:8">
      <c r="B15676" s="834" t="str">
        <f t="shared" si="569"/>
        <v>|||</v>
      </c>
      <c r="H15676" s="835">
        <f t="shared" si="570"/>
        <v>31</v>
      </c>
    </row>
    <row r="15677" spans="2:8">
      <c r="B15677" s="834" t="str">
        <f t="shared" si="569"/>
        <v>|||</v>
      </c>
      <c r="H15677" s="835">
        <f t="shared" si="570"/>
        <v>31</v>
      </c>
    </row>
    <row r="15678" spans="2:8">
      <c r="B15678" s="834" t="str">
        <f t="shared" si="569"/>
        <v>|||</v>
      </c>
      <c r="H15678" s="835">
        <f t="shared" si="570"/>
        <v>31</v>
      </c>
    </row>
    <row r="15679" spans="2:8">
      <c r="B15679" s="834" t="str">
        <f t="shared" si="569"/>
        <v>|||</v>
      </c>
      <c r="H15679" s="835">
        <f t="shared" si="570"/>
        <v>31</v>
      </c>
    </row>
    <row r="15680" spans="2:8">
      <c r="B15680" s="834" t="str">
        <f t="shared" si="569"/>
        <v>|||</v>
      </c>
      <c r="H15680" s="835">
        <f t="shared" si="570"/>
        <v>31</v>
      </c>
    </row>
    <row r="15681" spans="2:8">
      <c r="B15681" s="834" t="str">
        <f t="shared" si="569"/>
        <v>|||</v>
      </c>
      <c r="H15681" s="835">
        <f t="shared" si="570"/>
        <v>31</v>
      </c>
    </row>
    <row r="15682" spans="2:8">
      <c r="B15682" s="834" t="str">
        <f t="shared" si="569"/>
        <v>|||</v>
      </c>
      <c r="H15682" s="835">
        <f t="shared" si="570"/>
        <v>31</v>
      </c>
    </row>
    <row r="15683" spans="2:8">
      <c r="B15683" s="834" t="str">
        <f t="shared" si="569"/>
        <v>|||</v>
      </c>
      <c r="H15683" s="835">
        <f t="shared" si="570"/>
        <v>31</v>
      </c>
    </row>
    <row r="15684" spans="2:8">
      <c r="B15684" s="834" t="str">
        <f t="shared" si="569"/>
        <v>|||</v>
      </c>
      <c r="H15684" s="835">
        <f t="shared" si="570"/>
        <v>31</v>
      </c>
    </row>
    <row r="15685" spans="2:8">
      <c r="B15685" s="834" t="str">
        <f t="shared" si="569"/>
        <v>|||</v>
      </c>
      <c r="H15685" s="835">
        <f t="shared" si="570"/>
        <v>31</v>
      </c>
    </row>
    <row r="15686" spans="2:8">
      <c r="B15686" s="834" t="str">
        <f t="shared" si="569"/>
        <v>|||</v>
      </c>
      <c r="H15686" s="835">
        <f t="shared" si="570"/>
        <v>31</v>
      </c>
    </row>
    <row r="15687" spans="2:8">
      <c r="B15687" s="834" t="str">
        <f t="shared" si="569"/>
        <v>|||</v>
      </c>
      <c r="H15687" s="835">
        <f t="shared" si="570"/>
        <v>31</v>
      </c>
    </row>
    <row r="15688" spans="2:8">
      <c r="B15688" s="834" t="str">
        <f t="shared" si="569"/>
        <v>|||</v>
      </c>
      <c r="H15688" s="835">
        <f t="shared" si="570"/>
        <v>31</v>
      </c>
    </row>
    <row r="15689" spans="2:8">
      <c r="B15689" s="834" t="str">
        <f t="shared" si="569"/>
        <v>|||</v>
      </c>
      <c r="H15689" s="835">
        <f t="shared" si="570"/>
        <v>31</v>
      </c>
    </row>
    <row r="15690" spans="2:8">
      <c r="B15690" s="834" t="str">
        <f t="shared" si="569"/>
        <v>|||</v>
      </c>
      <c r="H15690" s="835">
        <f t="shared" si="570"/>
        <v>31</v>
      </c>
    </row>
    <row r="15691" spans="2:8">
      <c r="B15691" s="834" t="str">
        <f t="shared" si="569"/>
        <v>|||</v>
      </c>
      <c r="H15691" s="835">
        <f t="shared" si="570"/>
        <v>31</v>
      </c>
    </row>
    <row r="15692" spans="2:8">
      <c r="B15692" s="834" t="str">
        <f t="shared" si="569"/>
        <v>|||</v>
      </c>
      <c r="H15692" s="835">
        <f t="shared" si="570"/>
        <v>31</v>
      </c>
    </row>
    <row r="15693" spans="2:8">
      <c r="B15693" s="834" t="str">
        <f t="shared" si="569"/>
        <v>|||</v>
      </c>
      <c r="H15693" s="835">
        <f t="shared" si="570"/>
        <v>31</v>
      </c>
    </row>
    <row r="15694" spans="2:8">
      <c r="B15694" s="834" t="str">
        <f t="shared" si="569"/>
        <v>|||</v>
      </c>
      <c r="H15694" s="835">
        <f t="shared" si="570"/>
        <v>31</v>
      </c>
    </row>
    <row r="15695" spans="2:8">
      <c r="B15695" s="834" t="str">
        <f t="shared" si="569"/>
        <v>|||</v>
      </c>
      <c r="H15695" s="835">
        <f t="shared" si="570"/>
        <v>31</v>
      </c>
    </row>
    <row r="15696" spans="2:8">
      <c r="B15696" s="834" t="str">
        <f t="shared" si="569"/>
        <v>|||</v>
      </c>
      <c r="H15696" s="835">
        <f t="shared" si="570"/>
        <v>31</v>
      </c>
    </row>
    <row r="15697" spans="2:8">
      <c r="B15697" s="834" t="str">
        <f t="shared" ref="B15697:B15760" si="571">C15697&amp;"|"&amp;D15697&amp;"|"&amp;E15697&amp;"|"&amp;F15697</f>
        <v>|||</v>
      </c>
      <c r="H15697" s="835">
        <f t="shared" ref="H15697:H15760" si="572">EOMONTH(L15697,0)</f>
        <v>31</v>
      </c>
    </row>
    <row r="15698" spans="2:8">
      <c r="B15698" s="834" t="str">
        <f t="shared" si="571"/>
        <v>|||</v>
      </c>
      <c r="H15698" s="835">
        <f t="shared" si="572"/>
        <v>31</v>
      </c>
    </row>
    <row r="15699" spans="2:8">
      <c r="B15699" s="834" t="str">
        <f t="shared" si="571"/>
        <v>|||</v>
      </c>
      <c r="H15699" s="835">
        <f t="shared" si="572"/>
        <v>31</v>
      </c>
    </row>
    <row r="15700" spans="2:8">
      <c r="B15700" s="834" t="str">
        <f t="shared" si="571"/>
        <v>|||</v>
      </c>
      <c r="H15700" s="835">
        <f t="shared" si="572"/>
        <v>31</v>
      </c>
    </row>
    <row r="15701" spans="2:8">
      <c r="B15701" s="834" t="str">
        <f t="shared" si="571"/>
        <v>|||</v>
      </c>
      <c r="H15701" s="835">
        <f t="shared" si="572"/>
        <v>31</v>
      </c>
    </row>
    <row r="15702" spans="2:8">
      <c r="B15702" s="834" t="str">
        <f t="shared" si="571"/>
        <v>|||</v>
      </c>
      <c r="H15702" s="835">
        <f t="shared" si="572"/>
        <v>31</v>
      </c>
    </row>
    <row r="15703" spans="2:8">
      <c r="B15703" s="834" t="str">
        <f t="shared" si="571"/>
        <v>|||</v>
      </c>
      <c r="H15703" s="835">
        <f t="shared" si="572"/>
        <v>31</v>
      </c>
    </row>
    <row r="15704" spans="2:8">
      <c r="B15704" s="834" t="str">
        <f t="shared" si="571"/>
        <v>|||</v>
      </c>
      <c r="H15704" s="835">
        <f t="shared" si="572"/>
        <v>31</v>
      </c>
    </row>
    <row r="15705" spans="2:8">
      <c r="B15705" s="834" t="str">
        <f t="shared" si="571"/>
        <v>|||</v>
      </c>
      <c r="H15705" s="835">
        <f t="shared" si="572"/>
        <v>31</v>
      </c>
    </row>
    <row r="15706" spans="2:8">
      <c r="B15706" s="834" t="str">
        <f t="shared" si="571"/>
        <v>|||</v>
      </c>
      <c r="H15706" s="835">
        <f t="shared" si="572"/>
        <v>31</v>
      </c>
    </row>
    <row r="15707" spans="2:8">
      <c r="B15707" s="834" t="str">
        <f t="shared" si="571"/>
        <v>|||</v>
      </c>
      <c r="H15707" s="835">
        <f t="shared" si="572"/>
        <v>31</v>
      </c>
    </row>
    <row r="15708" spans="2:8">
      <c r="B15708" s="834" t="str">
        <f t="shared" si="571"/>
        <v>|||</v>
      </c>
      <c r="H15708" s="835">
        <f t="shared" si="572"/>
        <v>31</v>
      </c>
    </row>
    <row r="15709" spans="2:8">
      <c r="B15709" s="834" t="str">
        <f t="shared" si="571"/>
        <v>|||</v>
      </c>
      <c r="H15709" s="835">
        <f t="shared" si="572"/>
        <v>31</v>
      </c>
    </row>
    <row r="15710" spans="2:8">
      <c r="B15710" s="834" t="str">
        <f t="shared" si="571"/>
        <v>|||</v>
      </c>
      <c r="H15710" s="835">
        <f t="shared" si="572"/>
        <v>31</v>
      </c>
    </row>
    <row r="15711" spans="2:8">
      <c r="B15711" s="834" t="str">
        <f t="shared" si="571"/>
        <v>|||</v>
      </c>
      <c r="H15711" s="835">
        <f t="shared" si="572"/>
        <v>31</v>
      </c>
    </row>
    <row r="15712" spans="2:8">
      <c r="B15712" s="834" t="str">
        <f t="shared" si="571"/>
        <v>|||</v>
      </c>
      <c r="H15712" s="835">
        <f t="shared" si="572"/>
        <v>31</v>
      </c>
    </row>
    <row r="15713" spans="2:8">
      <c r="B15713" s="834" t="str">
        <f t="shared" si="571"/>
        <v>|||</v>
      </c>
      <c r="H15713" s="835">
        <f t="shared" si="572"/>
        <v>31</v>
      </c>
    </row>
    <row r="15714" spans="2:8">
      <c r="B15714" s="834" t="str">
        <f t="shared" si="571"/>
        <v>|||</v>
      </c>
      <c r="H15714" s="835">
        <f t="shared" si="572"/>
        <v>31</v>
      </c>
    </row>
    <row r="15715" spans="2:8">
      <c r="B15715" s="834" t="str">
        <f t="shared" si="571"/>
        <v>|||</v>
      </c>
      <c r="H15715" s="835">
        <f t="shared" si="572"/>
        <v>31</v>
      </c>
    </row>
    <row r="15716" spans="2:8">
      <c r="B15716" s="834" t="str">
        <f t="shared" si="571"/>
        <v>|||</v>
      </c>
      <c r="H15716" s="835">
        <f t="shared" si="572"/>
        <v>31</v>
      </c>
    </row>
    <row r="15717" spans="2:8">
      <c r="B15717" s="834" t="str">
        <f t="shared" si="571"/>
        <v>|||</v>
      </c>
      <c r="H15717" s="835">
        <f t="shared" si="572"/>
        <v>31</v>
      </c>
    </row>
    <row r="15718" spans="2:8">
      <c r="B15718" s="834" t="str">
        <f t="shared" si="571"/>
        <v>|||</v>
      </c>
      <c r="H15718" s="835">
        <f t="shared" si="572"/>
        <v>31</v>
      </c>
    </row>
    <row r="15719" spans="2:8">
      <c r="B15719" s="834" t="str">
        <f t="shared" si="571"/>
        <v>|||</v>
      </c>
      <c r="H15719" s="835">
        <f t="shared" si="572"/>
        <v>31</v>
      </c>
    </row>
    <row r="15720" spans="2:8">
      <c r="B15720" s="834" t="str">
        <f t="shared" si="571"/>
        <v>|||</v>
      </c>
      <c r="H15720" s="835">
        <f t="shared" si="572"/>
        <v>31</v>
      </c>
    </row>
    <row r="15721" spans="2:8">
      <c r="B15721" s="834" t="str">
        <f t="shared" si="571"/>
        <v>|||</v>
      </c>
      <c r="H15721" s="835">
        <f t="shared" si="572"/>
        <v>31</v>
      </c>
    </row>
    <row r="15722" spans="2:8">
      <c r="B15722" s="834" t="str">
        <f t="shared" si="571"/>
        <v>|||</v>
      </c>
      <c r="H15722" s="835">
        <f t="shared" si="572"/>
        <v>31</v>
      </c>
    </row>
    <row r="15723" spans="2:8">
      <c r="B15723" s="834" t="str">
        <f t="shared" si="571"/>
        <v>|||</v>
      </c>
      <c r="H15723" s="835">
        <f t="shared" si="572"/>
        <v>31</v>
      </c>
    </row>
    <row r="15724" spans="2:8">
      <c r="B15724" s="834" t="str">
        <f t="shared" si="571"/>
        <v>|||</v>
      </c>
      <c r="H15724" s="835">
        <f t="shared" si="572"/>
        <v>31</v>
      </c>
    </row>
    <row r="15725" spans="2:8">
      <c r="B15725" s="834" t="str">
        <f t="shared" si="571"/>
        <v>|||</v>
      </c>
      <c r="H15725" s="835">
        <f t="shared" si="572"/>
        <v>31</v>
      </c>
    </row>
    <row r="15726" spans="2:8">
      <c r="B15726" s="834" t="str">
        <f t="shared" si="571"/>
        <v>|||</v>
      </c>
      <c r="H15726" s="835">
        <f t="shared" si="572"/>
        <v>31</v>
      </c>
    </row>
    <row r="15727" spans="2:8">
      <c r="B15727" s="834" t="str">
        <f t="shared" si="571"/>
        <v>|||</v>
      </c>
      <c r="H15727" s="835">
        <f t="shared" si="572"/>
        <v>31</v>
      </c>
    </row>
    <row r="15728" spans="2:8">
      <c r="B15728" s="834" t="str">
        <f t="shared" si="571"/>
        <v>|||</v>
      </c>
      <c r="H15728" s="835">
        <f t="shared" si="572"/>
        <v>31</v>
      </c>
    </row>
    <row r="15729" spans="2:8">
      <c r="B15729" s="834" t="str">
        <f t="shared" si="571"/>
        <v>|||</v>
      </c>
      <c r="H15729" s="835">
        <f t="shared" si="572"/>
        <v>31</v>
      </c>
    </row>
    <row r="15730" spans="2:8">
      <c r="B15730" s="834" t="str">
        <f t="shared" si="571"/>
        <v>|||</v>
      </c>
      <c r="H15730" s="835">
        <f t="shared" si="572"/>
        <v>31</v>
      </c>
    </row>
    <row r="15731" spans="2:8">
      <c r="B15731" s="834" t="str">
        <f t="shared" si="571"/>
        <v>|||</v>
      </c>
      <c r="H15731" s="835">
        <f t="shared" si="572"/>
        <v>31</v>
      </c>
    </row>
    <row r="15732" spans="2:8">
      <c r="B15732" s="834" t="str">
        <f t="shared" si="571"/>
        <v>|||</v>
      </c>
      <c r="H15732" s="835">
        <f t="shared" si="572"/>
        <v>31</v>
      </c>
    </row>
    <row r="15733" spans="2:8">
      <c r="B15733" s="834" t="str">
        <f t="shared" si="571"/>
        <v>|||</v>
      </c>
      <c r="H15733" s="835">
        <f t="shared" si="572"/>
        <v>31</v>
      </c>
    </row>
    <row r="15734" spans="2:8">
      <c r="B15734" s="834" t="str">
        <f t="shared" si="571"/>
        <v>|||</v>
      </c>
      <c r="H15734" s="835">
        <f t="shared" si="572"/>
        <v>31</v>
      </c>
    </row>
    <row r="15735" spans="2:8">
      <c r="B15735" s="834" t="str">
        <f t="shared" si="571"/>
        <v>|||</v>
      </c>
      <c r="H15735" s="835">
        <f t="shared" si="572"/>
        <v>31</v>
      </c>
    </row>
    <row r="15736" spans="2:8">
      <c r="B15736" s="834" t="str">
        <f t="shared" si="571"/>
        <v>|||</v>
      </c>
      <c r="H15736" s="835">
        <f t="shared" si="572"/>
        <v>31</v>
      </c>
    </row>
    <row r="15737" spans="2:8">
      <c r="B15737" s="834" t="str">
        <f t="shared" si="571"/>
        <v>|||</v>
      </c>
      <c r="H15737" s="835">
        <f t="shared" si="572"/>
        <v>31</v>
      </c>
    </row>
    <row r="15738" spans="2:8">
      <c r="B15738" s="834" t="str">
        <f t="shared" si="571"/>
        <v>|||</v>
      </c>
      <c r="H15738" s="835">
        <f t="shared" si="572"/>
        <v>31</v>
      </c>
    </row>
    <row r="15739" spans="2:8">
      <c r="B15739" s="834" t="str">
        <f t="shared" si="571"/>
        <v>|||</v>
      </c>
      <c r="H15739" s="835">
        <f t="shared" si="572"/>
        <v>31</v>
      </c>
    </row>
    <row r="15740" spans="2:8">
      <c r="B15740" s="834" t="str">
        <f t="shared" si="571"/>
        <v>|||</v>
      </c>
      <c r="H15740" s="835">
        <f t="shared" si="572"/>
        <v>31</v>
      </c>
    </row>
    <row r="15741" spans="2:8">
      <c r="B15741" s="834" t="str">
        <f t="shared" si="571"/>
        <v>|||</v>
      </c>
      <c r="H15741" s="835">
        <f t="shared" si="572"/>
        <v>31</v>
      </c>
    </row>
    <row r="15742" spans="2:8">
      <c r="B15742" s="834" t="str">
        <f t="shared" si="571"/>
        <v>|||</v>
      </c>
      <c r="H15742" s="835">
        <f t="shared" si="572"/>
        <v>31</v>
      </c>
    </row>
    <row r="15743" spans="2:8">
      <c r="B15743" s="834" t="str">
        <f t="shared" si="571"/>
        <v>|||</v>
      </c>
      <c r="H15743" s="835">
        <f t="shared" si="572"/>
        <v>31</v>
      </c>
    </row>
    <row r="15744" spans="2:8">
      <c r="B15744" s="834" t="str">
        <f t="shared" si="571"/>
        <v>|||</v>
      </c>
      <c r="H15744" s="835">
        <f t="shared" si="572"/>
        <v>31</v>
      </c>
    </row>
    <row r="15745" spans="2:8">
      <c r="B15745" s="834" t="str">
        <f t="shared" si="571"/>
        <v>|||</v>
      </c>
      <c r="H15745" s="835">
        <f t="shared" si="572"/>
        <v>31</v>
      </c>
    </row>
    <row r="15746" spans="2:8">
      <c r="B15746" s="834" t="str">
        <f t="shared" si="571"/>
        <v>|||</v>
      </c>
      <c r="H15746" s="835">
        <f t="shared" si="572"/>
        <v>31</v>
      </c>
    </row>
    <row r="15747" spans="2:8">
      <c r="B15747" s="834" t="str">
        <f t="shared" si="571"/>
        <v>|||</v>
      </c>
      <c r="H15747" s="835">
        <f t="shared" si="572"/>
        <v>31</v>
      </c>
    </row>
    <row r="15748" spans="2:8">
      <c r="B15748" s="834" t="str">
        <f t="shared" si="571"/>
        <v>|||</v>
      </c>
      <c r="H15748" s="835">
        <f t="shared" si="572"/>
        <v>31</v>
      </c>
    </row>
    <row r="15749" spans="2:8">
      <c r="B15749" s="834" t="str">
        <f t="shared" si="571"/>
        <v>|||</v>
      </c>
      <c r="H15749" s="835">
        <f t="shared" si="572"/>
        <v>31</v>
      </c>
    </row>
    <row r="15750" spans="2:8">
      <c r="B15750" s="834" t="str">
        <f t="shared" si="571"/>
        <v>|||</v>
      </c>
      <c r="H15750" s="835">
        <f t="shared" si="572"/>
        <v>31</v>
      </c>
    </row>
    <row r="15751" spans="2:8">
      <c r="B15751" s="834" t="str">
        <f t="shared" si="571"/>
        <v>|||</v>
      </c>
      <c r="H15751" s="835">
        <f t="shared" si="572"/>
        <v>31</v>
      </c>
    </row>
    <row r="15752" spans="2:8">
      <c r="B15752" s="834" t="str">
        <f t="shared" si="571"/>
        <v>|||</v>
      </c>
      <c r="H15752" s="835">
        <f t="shared" si="572"/>
        <v>31</v>
      </c>
    </row>
    <row r="15753" spans="2:8">
      <c r="B15753" s="834" t="str">
        <f t="shared" si="571"/>
        <v>|||</v>
      </c>
      <c r="H15753" s="835">
        <f t="shared" si="572"/>
        <v>31</v>
      </c>
    </row>
    <row r="15754" spans="2:8">
      <c r="B15754" s="834" t="str">
        <f t="shared" si="571"/>
        <v>|||</v>
      </c>
      <c r="H15754" s="835">
        <f t="shared" si="572"/>
        <v>31</v>
      </c>
    </row>
    <row r="15755" spans="2:8">
      <c r="B15755" s="834" t="str">
        <f t="shared" si="571"/>
        <v>|||</v>
      </c>
      <c r="H15755" s="835">
        <f t="shared" si="572"/>
        <v>31</v>
      </c>
    </row>
    <row r="15756" spans="2:8">
      <c r="B15756" s="834" t="str">
        <f t="shared" si="571"/>
        <v>|||</v>
      </c>
      <c r="H15756" s="835">
        <f t="shared" si="572"/>
        <v>31</v>
      </c>
    </row>
    <row r="15757" spans="2:8">
      <c r="B15757" s="834" t="str">
        <f t="shared" si="571"/>
        <v>|||</v>
      </c>
      <c r="H15757" s="835">
        <f t="shared" si="572"/>
        <v>31</v>
      </c>
    </row>
    <row r="15758" spans="2:8">
      <c r="B15758" s="834" t="str">
        <f t="shared" si="571"/>
        <v>|||</v>
      </c>
      <c r="H15758" s="835">
        <f t="shared" si="572"/>
        <v>31</v>
      </c>
    </row>
    <row r="15759" spans="2:8">
      <c r="B15759" s="834" t="str">
        <f t="shared" si="571"/>
        <v>|||</v>
      </c>
      <c r="H15759" s="835">
        <f t="shared" si="572"/>
        <v>31</v>
      </c>
    </row>
    <row r="15760" spans="2:8">
      <c r="B15760" s="834" t="str">
        <f t="shared" si="571"/>
        <v>|||</v>
      </c>
      <c r="H15760" s="835">
        <f t="shared" si="572"/>
        <v>31</v>
      </c>
    </row>
    <row r="15761" spans="2:8">
      <c r="B15761" s="834" t="str">
        <f t="shared" ref="B15761:B15824" si="573">C15761&amp;"|"&amp;D15761&amp;"|"&amp;E15761&amp;"|"&amp;F15761</f>
        <v>|||</v>
      </c>
      <c r="H15761" s="835">
        <f t="shared" ref="H15761:H15824" si="574">EOMONTH(L15761,0)</f>
        <v>31</v>
      </c>
    </row>
    <row r="15762" spans="2:8">
      <c r="B15762" s="834" t="str">
        <f t="shared" si="573"/>
        <v>|||</v>
      </c>
      <c r="H15762" s="835">
        <f t="shared" si="574"/>
        <v>31</v>
      </c>
    </row>
    <row r="15763" spans="2:8">
      <c r="B15763" s="834" t="str">
        <f t="shared" si="573"/>
        <v>|||</v>
      </c>
      <c r="H15763" s="835">
        <f t="shared" si="574"/>
        <v>31</v>
      </c>
    </row>
    <row r="15764" spans="2:8">
      <c r="B15764" s="834" t="str">
        <f t="shared" si="573"/>
        <v>|||</v>
      </c>
      <c r="H15764" s="835">
        <f t="shared" si="574"/>
        <v>31</v>
      </c>
    </row>
    <row r="15765" spans="2:8">
      <c r="B15765" s="834" t="str">
        <f t="shared" si="573"/>
        <v>|||</v>
      </c>
      <c r="H15765" s="835">
        <f t="shared" si="574"/>
        <v>31</v>
      </c>
    </row>
    <row r="15766" spans="2:8">
      <c r="B15766" s="834" t="str">
        <f t="shared" si="573"/>
        <v>|||</v>
      </c>
      <c r="H15766" s="835">
        <f t="shared" si="574"/>
        <v>31</v>
      </c>
    </row>
    <row r="15767" spans="2:8">
      <c r="B15767" s="834" t="str">
        <f t="shared" si="573"/>
        <v>|||</v>
      </c>
      <c r="H15767" s="835">
        <f t="shared" si="574"/>
        <v>31</v>
      </c>
    </row>
    <row r="15768" spans="2:8">
      <c r="B15768" s="834" t="str">
        <f t="shared" si="573"/>
        <v>|||</v>
      </c>
      <c r="H15768" s="835">
        <f t="shared" si="574"/>
        <v>31</v>
      </c>
    </row>
    <row r="15769" spans="2:8">
      <c r="B15769" s="834" t="str">
        <f t="shared" si="573"/>
        <v>|||</v>
      </c>
      <c r="H15769" s="835">
        <f t="shared" si="574"/>
        <v>31</v>
      </c>
    </row>
    <row r="15770" spans="2:8">
      <c r="B15770" s="834" t="str">
        <f t="shared" si="573"/>
        <v>|||</v>
      </c>
      <c r="H15770" s="835">
        <f t="shared" si="574"/>
        <v>31</v>
      </c>
    </row>
    <row r="15771" spans="2:8">
      <c r="B15771" s="834" t="str">
        <f t="shared" si="573"/>
        <v>|||</v>
      </c>
      <c r="H15771" s="835">
        <f t="shared" si="574"/>
        <v>31</v>
      </c>
    </row>
    <row r="15772" spans="2:8">
      <c r="B15772" s="834" t="str">
        <f t="shared" si="573"/>
        <v>|||</v>
      </c>
      <c r="H15772" s="835">
        <f t="shared" si="574"/>
        <v>31</v>
      </c>
    </row>
    <row r="15773" spans="2:8">
      <c r="B15773" s="834" t="str">
        <f t="shared" si="573"/>
        <v>|||</v>
      </c>
      <c r="H15773" s="835">
        <f t="shared" si="574"/>
        <v>31</v>
      </c>
    </row>
    <row r="15774" spans="2:8">
      <c r="B15774" s="834" t="str">
        <f t="shared" si="573"/>
        <v>|||</v>
      </c>
      <c r="H15774" s="835">
        <f t="shared" si="574"/>
        <v>31</v>
      </c>
    </row>
    <row r="15775" spans="2:8">
      <c r="B15775" s="834" t="str">
        <f t="shared" si="573"/>
        <v>|||</v>
      </c>
      <c r="H15775" s="835">
        <f t="shared" si="574"/>
        <v>31</v>
      </c>
    </row>
    <row r="15776" spans="2:8">
      <c r="B15776" s="834" t="str">
        <f t="shared" si="573"/>
        <v>|||</v>
      </c>
      <c r="H15776" s="835">
        <f t="shared" si="574"/>
        <v>31</v>
      </c>
    </row>
    <row r="15777" spans="2:8">
      <c r="B15777" s="834" t="str">
        <f t="shared" si="573"/>
        <v>|||</v>
      </c>
      <c r="H15777" s="835">
        <f t="shared" si="574"/>
        <v>31</v>
      </c>
    </row>
    <row r="15778" spans="2:8">
      <c r="B15778" s="834" t="str">
        <f t="shared" si="573"/>
        <v>|||</v>
      </c>
      <c r="H15778" s="835">
        <f t="shared" si="574"/>
        <v>31</v>
      </c>
    </row>
    <row r="15779" spans="2:8">
      <c r="B15779" s="834" t="str">
        <f t="shared" si="573"/>
        <v>|||</v>
      </c>
      <c r="H15779" s="835">
        <f t="shared" si="574"/>
        <v>31</v>
      </c>
    </row>
    <row r="15780" spans="2:8">
      <c r="B15780" s="834" t="str">
        <f t="shared" si="573"/>
        <v>|||</v>
      </c>
      <c r="H15780" s="835">
        <f t="shared" si="574"/>
        <v>31</v>
      </c>
    </row>
    <row r="15781" spans="2:8">
      <c r="B15781" s="834" t="str">
        <f t="shared" si="573"/>
        <v>|||</v>
      </c>
      <c r="H15781" s="835">
        <f t="shared" si="574"/>
        <v>31</v>
      </c>
    </row>
    <row r="15782" spans="2:8">
      <c r="B15782" s="834" t="str">
        <f t="shared" si="573"/>
        <v>|||</v>
      </c>
      <c r="H15782" s="835">
        <f t="shared" si="574"/>
        <v>31</v>
      </c>
    </row>
    <row r="15783" spans="2:8">
      <c r="B15783" s="834" t="str">
        <f t="shared" si="573"/>
        <v>|||</v>
      </c>
      <c r="H15783" s="835">
        <f t="shared" si="574"/>
        <v>31</v>
      </c>
    </row>
    <row r="15784" spans="2:8">
      <c r="B15784" s="834" t="str">
        <f t="shared" si="573"/>
        <v>|||</v>
      </c>
      <c r="H15784" s="835">
        <f t="shared" si="574"/>
        <v>31</v>
      </c>
    </row>
    <row r="15785" spans="2:8">
      <c r="B15785" s="834" t="str">
        <f t="shared" si="573"/>
        <v>|||</v>
      </c>
      <c r="H15785" s="835">
        <f t="shared" si="574"/>
        <v>31</v>
      </c>
    </row>
    <row r="15786" spans="2:8">
      <c r="B15786" s="834" t="str">
        <f t="shared" si="573"/>
        <v>|||</v>
      </c>
      <c r="H15786" s="835">
        <f t="shared" si="574"/>
        <v>31</v>
      </c>
    </row>
    <row r="15787" spans="2:8">
      <c r="B15787" s="834" t="str">
        <f t="shared" si="573"/>
        <v>|||</v>
      </c>
      <c r="H15787" s="835">
        <f t="shared" si="574"/>
        <v>31</v>
      </c>
    </row>
    <row r="15788" spans="2:8">
      <c r="B15788" s="834" t="str">
        <f t="shared" si="573"/>
        <v>|||</v>
      </c>
      <c r="H15788" s="835">
        <f t="shared" si="574"/>
        <v>31</v>
      </c>
    </row>
    <row r="15789" spans="2:8">
      <c r="B15789" s="834" t="str">
        <f t="shared" si="573"/>
        <v>|||</v>
      </c>
      <c r="H15789" s="835">
        <f t="shared" si="574"/>
        <v>31</v>
      </c>
    </row>
    <row r="15790" spans="2:8">
      <c r="B15790" s="834" t="str">
        <f t="shared" si="573"/>
        <v>|||</v>
      </c>
      <c r="H15790" s="835">
        <f t="shared" si="574"/>
        <v>31</v>
      </c>
    </row>
    <row r="15791" spans="2:8">
      <c r="B15791" s="834" t="str">
        <f t="shared" si="573"/>
        <v>|||</v>
      </c>
      <c r="H15791" s="835">
        <f t="shared" si="574"/>
        <v>31</v>
      </c>
    </row>
    <row r="15792" spans="2:8">
      <c r="B15792" s="834" t="str">
        <f t="shared" si="573"/>
        <v>|||</v>
      </c>
      <c r="H15792" s="835">
        <f t="shared" si="574"/>
        <v>31</v>
      </c>
    </row>
    <row r="15793" spans="2:8">
      <c r="B15793" s="834" t="str">
        <f t="shared" si="573"/>
        <v>|||</v>
      </c>
      <c r="H15793" s="835">
        <f t="shared" si="574"/>
        <v>31</v>
      </c>
    </row>
    <row r="15794" spans="2:8">
      <c r="B15794" s="834" t="str">
        <f t="shared" si="573"/>
        <v>|||</v>
      </c>
      <c r="H15794" s="835">
        <f t="shared" si="574"/>
        <v>31</v>
      </c>
    </row>
    <row r="15795" spans="2:8">
      <c r="B15795" s="834" t="str">
        <f t="shared" si="573"/>
        <v>|||</v>
      </c>
      <c r="H15795" s="835">
        <f t="shared" si="574"/>
        <v>31</v>
      </c>
    </row>
    <row r="15796" spans="2:8">
      <c r="B15796" s="834" t="str">
        <f t="shared" si="573"/>
        <v>|||</v>
      </c>
      <c r="H15796" s="835">
        <f t="shared" si="574"/>
        <v>31</v>
      </c>
    </row>
    <row r="15797" spans="2:8">
      <c r="B15797" s="834" t="str">
        <f t="shared" si="573"/>
        <v>|||</v>
      </c>
      <c r="H15797" s="835">
        <f t="shared" si="574"/>
        <v>31</v>
      </c>
    </row>
    <row r="15798" spans="2:8">
      <c r="B15798" s="834" t="str">
        <f t="shared" si="573"/>
        <v>|||</v>
      </c>
      <c r="H15798" s="835">
        <f t="shared" si="574"/>
        <v>31</v>
      </c>
    </row>
    <row r="15799" spans="2:8">
      <c r="B15799" s="834" t="str">
        <f t="shared" si="573"/>
        <v>|||</v>
      </c>
      <c r="H15799" s="835">
        <f t="shared" si="574"/>
        <v>31</v>
      </c>
    </row>
    <row r="15800" spans="2:8">
      <c r="B15800" s="834" t="str">
        <f t="shared" si="573"/>
        <v>|||</v>
      </c>
      <c r="H15800" s="835">
        <f t="shared" si="574"/>
        <v>31</v>
      </c>
    </row>
    <row r="15801" spans="2:8">
      <c r="B15801" s="834" t="str">
        <f t="shared" si="573"/>
        <v>|||</v>
      </c>
      <c r="H15801" s="835">
        <f t="shared" si="574"/>
        <v>31</v>
      </c>
    </row>
    <row r="15802" spans="2:8">
      <c r="B15802" s="834" t="str">
        <f t="shared" si="573"/>
        <v>|||</v>
      </c>
      <c r="H15802" s="835">
        <f t="shared" si="574"/>
        <v>31</v>
      </c>
    </row>
    <row r="15803" spans="2:8">
      <c r="B15803" s="834" t="str">
        <f t="shared" si="573"/>
        <v>|||</v>
      </c>
      <c r="H15803" s="835">
        <f t="shared" si="574"/>
        <v>31</v>
      </c>
    </row>
    <row r="15804" spans="2:8">
      <c r="B15804" s="834" t="str">
        <f t="shared" si="573"/>
        <v>|||</v>
      </c>
      <c r="H15804" s="835">
        <f t="shared" si="574"/>
        <v>31</v>
      </c>
    </row>
    <row r="15805" spans="2:8">
      <c r="B15805" s="834" t="str">
        <f t="shared" si="573"/>
        <v>|||</v>
      </c>
      <c r="H15805" s="835">
        <f t="shared" si="574"/>
        <v>31</v>
      </c>
    </row>
    <row r="15806" spans="2:8">
      <c r="B15806" s="834" t="str">
        <f t="shared" si="573"/>
        <v>|||</v>
      </c>
      <c r="H15806" s="835">
        <f t="shared" si="574"/>
        <v>31</v>
      </c>
    </row>
    <row r="15807" spans="2:8">
      <c r="B15807" s="834" t="str">
        <f t="shared" si="573"/>
        <v>|||</v>
      </c>
      <c r="H15807" s="835">
        <f t="shared" si="574"/>
        <v>31</v>
      </c>
    </row>
    <row r="15808" spans="2:8">
      <c r="B15808" s="834" t="str">
        <f t="shared" si="573"/>
        <v>|||</v>
      </c>
      <c r="H15808" s="835">
        <f t="shared" si="574"/>
        <v>31</v>
      </c>
    </row>
    <row r="15809" spans="2:8">
      <c r="B15809" s="834" t="str">
        <f t="shared" si="573"/>
        <v>|||</v>
      </c>
      <c r="H15809" s="835">
        <f t="shared" si="574"/>
        <v>31</v>
      </c>
    </row>
    <row r="15810" spans="2:8">
      <c r="B15810" s="834" t="str">
        <f t="shared" si="573"/>
        <v>|||</v>
      </c>
      <c r="H15810" s="835">
        <f t="shared" si="574"/>
        <v>31</v>
      </c>
    </row>
    <row r="15811" spans="2:8">
      <c r="B15811" s="834" t="str">
        <f t="shared" si="573"/>
        <v>|||</v>
      </c>
      <c r="H15811" s="835">
        <f t="shared" si="574"/>
        <v>31</v>
      </c>
    </row>
    <row r="15812" spans="2:8">
      <c r="B15812" s="834" t="str">
        <f t="shared" si="573"/>
        <v>|||</v>
      </c>
      <c r="H15812" s="835">
        <f t="shared" si="574"/>
        <v>31</v>
      </c>
    </row>
    <row r="15813" spans="2:8">
      <c r="B15813" s="834" t="str">
        <f t="shared" si="573"/>
        <v>|||</v>
      </c>
      <c r="H15813" s="835">
        <f t="shared" si="574"/>
        <v>31</v>
      </c>
    </row>
    <row r="15814" spans="2:8">
      <c r="B15814" s="834" t="str">
        <f t="shared" si="573"/>
        <v>|||</v>
      </c>
      <c r="H15814" s="835">
        <f t="shared" si="574"/>
        <v>31</v>
      </c>
    </row>
    <row r="15815" spans="2:8">
      <c r="B15815" s="834" t="str">
        <f t="shared" si="573"/>
        <v>|||</v>
      </c>
      <c r="H15815" s="835">
        <f t="shared" si="574"/>
        <v>31</v>
      </c>
    </row>
    <row r="15816" spans="2:8">
      <c r="B15816" s="834" t="str">
        <f t="shared" si="573"/>
        <v>|||</v>
      </c>
      <c r="H15816" s="835">
        <f t="shared" si="574"/>
        <v>31</v>
      </c>
    </row>
    <row r="15817" spans="2:8">
      <c r="B15817" s="834" t="str">
        <f t="shared" si="573"/>
        <v>|||</v>
      </c>
      <c r="H15817" s="835">
        <f t="shared" si="574"/>
        <v>31</v>
      </c>
    </row>
    <row r="15818" spans="2:8">
      <c r="B15818" s="834" t="str">
        <f t="shared" si="573"/>
        <v>|||</v>
      </c>
      <c r="H15818" s="835">
        <f t="shared" si="574"/>
        <v>31</v>
      </c>
    </row>
    <row r="15819" spans="2:8">
      <c r="B15819" s="834" t="str">
        <f t="shared" si="573"/>
        <v>|||</v>
      </c>
      <c r="H15819" s="835">
        <f t="shared" si="574"/>
        <v>31</v>
      </c>
    </row>
    <row r="15820" spans="2:8">
      <c r="B15820" s="834" t="str">
        <f t="shared" si="573"/>
        <v>|||</v>
      </c>
      <c r="H15820" s="835">
        <f t="shared" si="574"/>
        <v>31</v>
      </c>
    </row>
    <row r="15821" spans="2:8">
      <c r="B15821" s="834" t="str">
        <f t="shared" si="573"/>
        <v>|||</v>
      </c>
      <c r="H15821" s="835">
        <f t="shared" si="574"/>
        <v>31</v>
      </c>
    </row>
    <row r="15822" spans="2:8">
      <c r="B15822" s="834" t="str">
        <f t="shared" si="573"/>
        <v>|||</v>
      </c>
      <c r="H15822" s="835">
        <f t="shared" si="574"/>
        <v>31</v>
      </c>
    </row>
    <row r="15823" spans="2:8">
      <c r="B15823" s="834" t="str">
        <f t="shared" si="573"/>
        <v>|||</v>
      </c>
      <c r="H15823" s="835">
        <f t="shared" si="574"/>
        <v>31</v>
      </c>
    </row>
    <row r="15824" spans="2:8">
      <c r="B15824" s="834" t="str">
        <f t="shared" si="573"/>
        <v>|||</v>
      </c>
      <c r="H15824" s="835">
        <f t="shared" si="574"/>
        <v>31</v>
      </c>
    </row>
    <row r="15825" spans="2:8">
      <c r="B15825" s="834" t="str">
        <f t="shared" ref="B15825:B15888" si="575">C15825&amp;"|"&amp;D15825&amp;"|"&amp;E15825&amp;"|"&amp;F15825</f>
        <v>|||</v>
      </c>
      <c r="H15825" s="835">
        <f t="shared" ref="H15825:H15888" si="576">EOMONTH(L15825,0)</f>
        <v>31</v>
      </c>
    </row>
    <row r="15826" spans="2:8">
      <c r="B15826" s="834" t="str">
        <f t="shared" si="575"/>
        <v>|||</v>
      </c>
      <c r="H15826" s="835">
        <f t="shared" si="576"/>
        <v>31</v>
      </c>
    </row>
    <row r="15827" spans="2:8">
      <c r="B15827" s="834" t="str">
        <f t="shared" si="575"/>
        <v>|||</v>
      </c>
      <c r="H15827" s="835">
        <f t="shared" si="576"/>
        <v>31</v>
      </c>
    </row>
    <row r="15828" spans="2:8">
      <c r="B15828" s="834" t="str">
        <f t="shared" si="575"/>
        <v>|||</v>
      </c>
      <c r="H15828" s="835">
        <f t="shared" si="576"/>
        <v>31</v>
      </c>
    </row>
    <row r="15829" spans="2:8">
      <c r="B15829" s="834" t="str">
        <f t="shared" si="575"/>
        <v>|||</v>
      </c>
      <c r="H15829" s="835">
        <f t="shared" si="576"/>
        <v>31</v>
      </c>
    </row>
    <row r="15830" spans="2:8">
      <c r="B15830" s="834" t="str">
        <f t="shared" si="575"/>
        <v>|||</v>
      </c>
      <c r="H15830" s="835">
        <f t="shared" si="576"/>
        <v>31</v>
      </c>
    </row>
    <row r="15831" spans="2:8">
      <c r="B15831" s="834" t="str">
        <f t="shared" si="575"/>
        <v>|||</v>
      </c>
      <c r="H15831" s="835">
        <f t="shared" si="576"/>
        <v>31</v>
      </c>
    </row>
    <row r="15832" spans="2:8">
      <c r="B15832" s="834" t="str">
        <f t="shared" si="575"/>
        <v>|||</v>
      </c>
      <c r="H15832" s="835">
        <f t="shared" si="576"/>
        <v>31</v>
      </c>
    </row>
    <row r="15833" spans="2:8">
      <c r="B15833" s="834" t="str">
        <f t="shared" si="575"/>
        <v>|||</v>
      </c>
      <c r="H15833" s="835">
        <f t="shared" si="576"/>
        <v>31</v>
      </c>
    </row>
    <row r="15834" spans="2:8">
      <c r="B15834" s="834" t="str">
        <f t="shared" si="575"/>
        <v>|||</v>
      </c>
      <c r="H15834" s="835">
        <f t="shared" si="576"/>
        <v>31</v>
      </c>
    </row>
    <row r="15835" spans="2:8">
      <c r="B15835" s="834" t="str">
        <f t="shared" si="575"/>
        <v>|||</v>
      </c>
      <c r="H15835" s="835">
        <f t="shared" si="576"/>
        <v>31</v>
      </c>
    </row>
    <row r="15836" spans="2:8">
      <c r="B15836" s="834" t="str">
        <f t="shared" si="575"/>
        <v>|||</v>
      </c>
      <c r="H15836" s="835">
        <f t="shared" si="576"/>
        <v>31</v>
      </c>
    </row>
    <row r="15837" spans="2:8">
      <c r="B15837" s="834" t="str">
        <f t="shared" si="575"/>
        <v>|||</v>
      </c>
      <c r="H15837" s="835">
        <f t="shared" si="576"/>
        <v>31</v>
      </c>
    </row>
    <row r="15838" spans="2:8">
      <c r="B15838" s="834" t="str">
        <f t="shared" si="575"/>
        <v>|||</v>
      </c>
      <c r="H15838" s="835">
        <f t="shared" si="576"/>
        <v>31</v>
      </c>
    </row>
    <row r="15839" spans="2:8">
      <c r="B15839" s="834" t="str">
        <f t="shared" si="575"/>
        <v>|||</v>
      </c>
      <c r="H15839" s="835">
        <f t="shared" si="576"/>
        <v>31</v>
      </c>
    </row>
    <row r="15840" spans="2:8">
      <c r="B15840" s="834" t="str">
        <f t="shared" si="575"/>
        <v>|||</v>
      </c>
      <c r="H15840" s="835">
        <f t="shared" si="576"/>
        <v>31</v>
      </c>
    </row>
    <row r="15841" spans="2:8">
      <c r="B15841" s="834" t="str">
        <f t="shared" si="575"/>
        <v>|||</v>
      </c>
      <c r="H15841" s="835">
        <f t="shared" si="576"/>
        <v>31</v>
      </c>
    </row>
    <row r="15842" spans="2:8">
      <c r="B15842" s="834" t="str">
        <f t="shared" si="575"/>
        <v>|||</v>
      </c>
      <c r="H15842" s="835">
        <f t="shared" si="576"/>
        <v>31</v>
      </c>
    </row>
    <row r="15843" spans="2:8">
      <c r="B15843" s="834" t="str">
        <f t="shared" si="575"/>
        <v>|||</v>
      </c>
      <c r="H15843" s="835">
        <f t="shared" si="576"/>
        <v>31</v>
      </c>
    </row>
    <row r="15844" spans="2:8">
      <c r="B15844" s="834" t="str">
        <f t="shared" si="575"/>
        <v>|||</v>
      </c>
      <c r="H15844" s="835">
        <f t="shared" si="576"/>
        <v>31</v>
      </c>
    </row>
    <row r="15845" spans="2:8">
      <c r="B15845" s="834" t="str">
        <f t="shared" si="575"/>
        <v>|||</v>
      </c>
      <c r="H15845" s="835">
        <f t="shared" si="576"/>
        <v>31</v>
      </c>
    </row>
    <row r="15846" spans="2:8">
      <c r="B15846" s="834" t="str">
        <f t="shared" si="575"/>
        <v>|||</v>
      </c>
      <c r="H15846" s="835">
        <f t="shared" si="576"/>
        <v>31</v>
      </c>
    </row>
    <row r="15847" spans="2:8">
      <c r="B15847" s="834" t="str">
        <f t="shared" si="575"/>
        <v>|||</v>
      </c>
      <c r="H15847" s="835">
        <f t="shared" si="576"/>
        <v>31</v>
      </c>
    </row>
    <row r="15848" spans="2:8">
      <c r="B15848" s="834" t="str">
        <f t="shared" si="575"/>
        <v>|||</v>
      </c>
      <c r="H15848" s="835">
        <f t="shared" si="576"/>
        <v>31</v>
      </c>
    </row>
    <row r="15849" spans="2:8">
      <c r="B15849" s="834" t="str">
        <f t="shared" si="575"/>
        <v>|||</v>
      </c>
      <c r="H15849" s="835">
        <f t="shared" si="576"/>
        <v>31</v>
      </c>
    </row>
    <row r="15850" spans="2:8">
      <c r="B15850" s="834" t="str">
        <f t="shared" si="575"/>
        <v>|||</v>
      </c>
      <c r="H15850" s="835">
        <f t="shared" si="576"/>
        <v>31</v>
      </c>
    </row>
    <row r="15851" spans="2:8">
      <c r="B15851" s="834" t="str">
        <f t="shared" si="575"/>
        <v>|||</v>
      </c>
      <c r="H15851" s="835">
        <f t="shared" si="576"/>
        <v>31</v>
      </c>
    </row>
    <row r="15852" spans="2:8">
      <c r="B15852" s="834" t="str">
        <f t="shared" si="575"/>
        <v>|||</v>
      </c>
      <c r="H15852" s="835">
        <f t="shared" si="576"/>
        <v>31</v>
      </c>
    </row>
    <row r="15853" spans="2:8">
      <c r="B15853" s="834" t="str">
        <f t="shared" si="575"/>
        <v>|||</v>
      </c>
      <c r="H15853" s="835">
        <f t="shared" si="576"/>
        <v>31</v>
      </c>
    </row>
    <row r="15854" spans="2:8">
      <c r="B15854" s="834" t="str">
        <f t="shared" si="575"/>
        <v>|||</v>
      </c>
      <c r="H15854" s="835">
        <f t="shared" si="576"/>
        <v>31</v>
      </c>
    </row>
    <row r="15855" spans="2:8">
      <c r="B15855" s="834" t="str">
        <f t="shared" si="575"/>
        <v>|||</v>
      </c>
      <c r="H15855" s="835">
        <f t="shared" si="576"/>
        <v>31</v>
      </c>
    </row>
    <row r="15856" spans="2:8">
      <c r="B15856" s="834" t="str">
        <f t="shared" si="575"/>
        <v>|||</v>
      </c>
      <c r="H15856" s="835">
        <f t="shared" si="576"/>
        <v>31</v>
      </c>
    </row>
    <row r="15857" spans="2:8">
      <c r="B15857" s="834" t="str">
        <f t="shared" si="575"/>
        <v>|||</v>
      </c>
      <c r="H15857" s="835">
        <f t="shared" si="576"/>
        <v>31</v>
      </c>
    </row>
    <row r="15858" spans="2:8">
      <c r="B15858" s="834" t="str">
        <f t="shared" si="575"/>
        <v>|||</v>
      </c>
      <c r="H15858" s="835">
        <f t="shared" si="576"/>
        <v>31</v>
      </c>
    </row>
    <row r="15859" spans="2:8">
      <c r="B15859" s="834" t="str">
        <f t="shared" si="575"/>
        <v>|||</v>
      </c>
      <c r="H15859" s="835">
        <f t="shared" si="576"/>
        <v>31</v>
      </c>
    </row>
    <row r="15860" spans="2:8">
      <c r="B15860" s="834" t="str">
        <f t="shared" si="575"/>
        <v>|||</v>
      </c>
      <c r="H15860" s="835">
        <f t="shared" si="576"/>
        <v>31</v>
      </c>
    </row>
    <row r="15861" spans="2:8">
      <c r="B15861" s="834" t="str">
        <f t="shared" si="575"/>
        <v>|||</v>
      </c>
      <c r="H15861" s="835">
        <f t="shared" si="576"/>
        <v>31</v>
      </c>
    </row>
    <row r="15862" spans="2:8">
      <c r="B15862" s="834" t="str">
        <f t="shared" si="575"/>
        <v>|||</v>
      </c>
      <c r="H15862" s="835">
        <f t="shared" si="576"/>
        <v>31</v>
      </c>
    </row>
    <row r="15863" spans="2:8">
      <c r="B15863" s="834" t="str">
        <f t="shared" si="575"/>
        <v>|||</v>
      </c>
      <c r="H15863" s="835">
        <f t="shared" si="576"/>
        <v>31</v>
      </c>
    </row>
    <row r="15864" spans="2:8">
      <c r="B15864" s="834" t="str">
        <f t="shared" si="575"/>
        <v>|||</v>
      </c>
      <c r="H15864" s="835">
        <f t="shared" si="576"/>
        <v>31</v>
      </c>
    </row>
    <row r="15865" spans="2:8">
      <c r="B15865" s="834" t="str">
        <f t="shared" si="575"/>
        <v>|||</v>
      </c>
      <c r="H15865" s="835">
        <f t="shared" si="576"/>
        <v>31</v>
      </c>
    </row>
    <row r="15866" spans="2:8">
      <c r="B15866" s="834" t="str">
        <f t="shared" si="575"/>
        <v>|||</v>
      </c>
      <c r="H15866" s="835">
        <f t="shared" si="576"/>
        <v>31</v>
      </c>
    </row>
    <row r="15867" spans="2:8">
      <c r="B15867" s="834" t="str">
        <f t="shared" si="575"/>
        <v>|||</v>
      </c>
      <c r="H15867" s="835">
        <f t="shared" si="576"/>
        <v>31</v>
      </c>
    </row>
    <row r="15868" spans="2:8">
      <c r="B15868" s="834" t="str">
        <f t="shared" si="575"/>
        <v>|||</v>
      </c>
      <c r="H15868" s="835">
        <f t="shared" si="576"/>
        <v>31</v>
      </c>
    </row>
    <row r="15869" spans="2:8">
      <c r="B15869" s="834" t="str">
        <f t="shared" si="575"/>
        <v>|||</v>
      </c>
      <c r="H15869" s="835">
        <f t="shared" si="576"/>
        <v>31</v>
      </c>
    </row>
    <row r="15870" spans="2:8">
      <c r="B15870" s="834" t="str">
        <f t="shared" si="575"/>
        <v>|||</v>
      </c>
      <c r="H15870" s="835">
        <f t="shared" si="576"/>
        <v>31</v>
      </c>
    </row>
    <row r="15871" spans="2:8">
      <c r="B15871" s="834" t="str">
        <f t="shared" si="575"/>
        <v>|||</v>
      </c>
      <c r="H15871" s="835">
        <f t="shared" si="576"/>
        <v>31</v>
      </c>
    </row>
    <row r="15872" spans="2:8">
      <c r="B15872" s="834" t="str">
        <f t="shared" si="575"/>
        <v>|||</v>
      </c>
      <c r="H15872" s="835">
        <f t="shared" si="576"/>
        <v>31</v>
      </c>
    </row>
    <row r="15873" spans="2:8">
      <c r="B15873" s="834" t="str">
        <f t="shared" si="575"/>
        <v>|||</v>
      </c>
      <c r="H15873" s="835">
        <f t="shared" si="576"/>
        <v>31</v>
      </c>
    </row>
    <row r="15874" spans="2:8">
      <c r="B15874" s="834" t="str">
        <f t="shared" si="575"/>
        <v>|||</v>
      </c>
      <c r="H15874" s="835">
        <f t="shared" si="576"/>
        <v>31</v>
      </c>
    </row>
    <row r="15875" spans="2:8">
      <c r="B15875" s="834" t="str">
        <f t="shared" si="575"/>
        <v>|||</v>
      </c>
      <c r="H15875" s="835">
        <f t="shared" si="576"/>
        <v>31</v>
      </c>
    </row>
    <row r="15876" spans="2:8">
      <c r="B15876" s="834" t="str">
        <f t="shared" si="575"/>
        <v>|||</v>
      </c>
      <c r="H15876" s="835">
        <f t="shared" si="576"/>
        <v>31</v>
      </c>
    </row>
    <row r="15877" spans="2:8">
      <c r="B15877" s="834" t="str">
        <f t="shared" si="575"/>
        <v>|||</v>
      </c>
      <c r="H15877" s="835">
        <f t="shared" si="576"/>
        <v>31</v>
      </c>
    </row>
    <row r="15878" spans="2:8">
      <c r="B15878" s="834" t="str">
        <f t="shared" si="575"/>
        <v>|||</v>
      </c>
      <c r="H15878" s="835">
        <f t="shared" si="576"/>
        <v>31</v>
      </c>
    </row>
    <row r="15879" spans="2:8">
      <c r="B15879" s="834" t="str">
        <f t="shared" si="575"/>
        <v>|||</v>
      </c>
      <c r="H15879" s="835">
        <f t="shared" si="576"/>
        <v>31</v>
      </c>
    </row>
    <row r="15880" spans="2:8">
      <c r="B15880" s="834" t="str">
        <f t="shared" si="575"/>
        <v>|||</v>
      </c>
      <c r="H15880" s="835">
        <f t="shared" si="576"/>
        <v>31</v>
      </c>
    </row>
    <row r="15881" spans="2:8">
      <c r="B15881" s="834" t="str">
        <f t="shared" si="575"/>
        <v>|||</v>
      </c>
      <c r="H15881" s="835">
        <f t="shared" si="576"/>
        <v>31</v>
      </c>
    </row>
    <row r="15882" spans="2:8">
      <c r="B15882" s="834" t="str">
        <f t="shared" si="575"/>
        <v>|||</v>
      </c>
      <c r="H15882" s="835">
        <f t="shared" si="576"/>
        <v>31</v>
      </c>
    </row>
    <row r="15883" spans="2:8">
      <c r="B15883" s="834" t="str">
        <f t="shared" si="575"/>
        <v>|||</v>
      </c>
      <c r="H15883" s="835">
        <f t="shared" si="576"/>
        <v>31</v>
      </c>
    </row>
    <row r="15884" spans="2:8">
      <c r="B15884" s="834" t="str">
        <f t="shared" si="575"/>
        <v>|||</v>
      </c>
      <c r="H15884" s="835">
        <f t="shared" si="576"/>
        <v>31</v>
      </c>
    </row>
    <row r="15885" spans="2:8">
      <c r="B15885" s="834" t="str">
        <f t="shared" si="575"/>
        <v>|||</v>
      </c>
      <c r="H15885" s="835">
        <f t="shared" si="576"/>
        <v>31</v>
      </c>
    </row>
    <row r="15886" spans="2:8">
      <c r="B15886" s="834" t="str">
        <f t="shared" si="575"/>
        <v>|||</v>
      </c>
      <c r="H15886" s="835">
        <f t="shared" si="576"/>
        <v>31</v>
      </c>
    </row>
    <row r="15887" spans="2:8">
      <c r="B15887" s="834" t="str">
        <f t="shared" si="575"/>
        <v>|||</v>
      </c>
      <c r="H15887" s="835">
        <f t="shared" si="576"/>
        <v>31</v>
      </c>
    </row>
    <row r="15888" spans="2:8">
      <c r="B15888" s="834" t="str">
        <f t="shared" si="575"/>
        <v>|||</v>
      </c>
      <c r="H15888" s="835">
        <f t="shared" si="576"/>
        <v>31</v>
      </c>
    </row>
    <row r="15889" spans="2:8">
      <c r="B15889" s="834" t="str">
        <f t="shared" ref="B15889:B15952" si="577">C15889&amp;"|"&amp;D15889&amp;"|"&amp;E15889&amp;"|"&amp;F15889</f>
        <v>|||</v>
      </c>
      <c r="H15889" s="835">
        <f t="shared" ref="H15889:H15952" si="578">EOMONTH(L15889,0)</f>
        <v>31</v>
      </c>
    </row>
    <row r="15890" spans="2:8">
      <c r="B15890" s="834" t="str">
        <f t="shared" si="577"/>
        <v>|||</v>
      </c>
      <c r="H15890" s="835">
        <f t="shared" si="578"/>
        <v>31</v>
      </c>
    </row>
    <row r="15891" spans="2:8">
      <c r="B15891" s="834" t="str">
        <f t="shared" si="577"/>
        <v>|||</v>
      </c>
      <c r="H15891" s="835">
        <f t="shared" si="578"/>
        <v>31</v>
      </c>
    </row>
    <row r="15892" spans="2:8">
      <c r="B15892" s="834" t="str">
        <f t="shared" si="577"/>
        <v>|||</v>
      </c>
      <c r="H15892" s="835">
        <f t="shared" si="578"/>
        <v>31</v>
      </c>
    </row>
    <row r="15893" spans="2:8">
      <c r="B15893" s="834" t="str">
        <f t="shared" si="577"/>
        <v>|||</v>
      </c>
      <c r="H15893" s="835">
        <f t="shared" si="578"/>
        <v>31</v>
      </c>
    </row>
    <row r="15894" spans="2:8">
      <c r="B15894" s="834" t="str">
        <f t="shared" si="577"/>
        <v>|||</v>
      </c>
      <c r="H15894" s="835">
        <f t="shared" si="578"/>
        <v>31</v>
      </c>
    </row>
    <row r="15895" spans="2:8">
      <c r="B15895" s="834" t="str">
        <f t="shared" si="577"/>
        <v>|||</v>
      </c>
      <c r="H15895" s="835">
        <f t="shared" si="578"/>
        <v>31</v>
      </c>
    </row>
    <row r="15896" spans="2:8">
      <c r="B15896" s="834" t="str">
        <f t="shared" si="577"/>
        <v>|||</v>
      </c>
      <c r="H15896" s="835">
        <f t="shared" si="578"/>
        <v>31</v>
      </c>
    </row>
    <row r="15897" spans="2:8">
      <c r="B15897" s="834" t="str">
        <f t="shared" si="577"/>
        <v>|||</v>
      </c>
      <c r="H15897" s="835">
        <f t="shared" si="578"/>
        <v>31</v>
      </c>
    </row>
    <row r="15898" spans="2:8">
      <c r="B15898" s="834" t="str">
        <f t="shared" si="577"/>
        <v>|||</v>
      </c>
      <c r="H15898" s="835">
        <f t="shared" si="578"/>
        <v>31</v>
      </c>
    </row>
    <row r="15899" spans="2:8">
      <c r="B15899" s="834" t="str">
        <f t="shared" si="577"/>
        <v>|||</v>
      </c>
      <c r="H15899" s="835">
        <f t="shared" si="578"/>
        <v>31</v>
      </c>
    </row>
    <row r="15900" spans="2:8">
      <c r="B15900" s="834" t="str">
        <f t="shared" si="577"/>
        <v>|||</v>
      </c>
      <c r="H15900" s="835">
        <f t="shared" si="578"/>
        <v>31</v>
      </c>
    </row>
    <row r="15901" spans="2:8">
      <c r="B15901" s="834" t="str">
        <f t="shared" si="577"/>
        <v>|||</v>
      </c>
      <c r="H15901" s="835">
        <f t="shared" si="578"/>
        <v>31</v>
      </c>
    </row>
    <row r="15902" spans="2:8">
      <c r="B15902" s="834" t="str">
        <f t="shared" si="577"/>
        <v>|||</v>
      </c>
      <c r="H15902" s="835">
        <f t="shared" si="578"/>
        <v>31</v>
      </c>
    </row>
    <row r="15903" spans="2:8">
      <c r="B15903" s="834" t="str">
        <f t="shared" si="577"/>
        <v>|||</v>
      </c>
      <c r="H15903" s="835">
        <f t="shared" si="578"/>
        <v>31</v>
      </c>
    </row>
    <row r="15904" spans="2:8">
      <c r="B15904" s="834" t="str">
        <f t="shared" si="577"/>
        <v>|||</v>
      </c>
      <c r="H15904" s="835">
        <f t="shared" si="578"/>
        <v>31</v>
      </c>
    </row>
    <row r="15905" spans="2:8">
      <c r="B15905" s="834" t="str">
        <f t="shared" si="577"/>
        <v>|||</v>
      </c>
      <c r="H15905" s="835">
        <f t="shared" si="578"/>
        <v>31</v>
      </c>
    </row>
    <row r="15906" spans="2:8">
      <c r="B15906" s="834" t="str">
        <f t="shared" si="577"/>
        <v>|||</v>
      </c>
      <c r="H15906" s="835">
        <f t="shared" si="578"/>
        <v>31</v>
      </c>
    </row>
    <row r="15907" spans="2:8">
      <c r="B15907" s="834" t="str">
        <f t="shared" si="577"/>
        <v>|||</v>
      </c>
      <c r="H15907" s="835">
        <f t="shared" si="578"/>
        <v>31</v>
      </c>
    </row>
    <row r="15908" spans="2:8">
      <c r="B15908" s="834" t="str">
        <f t="shared" si="577"/>
        <v>|||</v>
      </c>
      <c r="H15908" s="835">
        <f t="shared" si="578"/>
        <v>31</v>
      </c>
    </row>
    <row r="15909" spans="2:8">
      <c r="B15909" s="834" t="str">
        <f t="shared" si="577"/>
        <v>|||</v>
      </c>
      <c r="H15909" s="835">
        <f t="shared" si="578"/>
        <v>31</v>
      </c>
    </row>
    <row r="15910" spans="2:8">
      <c r="B15910" s="834" t="str">
        <f t="shared" si="577"/>
        <v>|||</v>
      </c>
      <c r="H15910" s="835">
        <f t="shared" si="578"/>
        <v>31</v>
      </c>
    </row>
    <row r="15911" spans="2:8">
      <c r="B15911" s="834" t="str">
        <f t="shared" si="577"/>
        <v>|||</v>
      </c>
      <c r="H15911" s="835">
        <f t="shared" si="578"/>
        <v>31</v>
      </c>
    </row>
    <row r="15912" spans="2:8">
      <c r="B15912" s="834" t="str">
        <f t="shared" si="577"/>
        <v>|||</v>
      </c>
      <c r="H15912" s="835">
        <f t="shared" si="578"/>
        <v>31</v>
      </c>
    </row>
    <row r="15913" spans="2:8">
      <c r="B15913" s="834" t="str">
        <f t="shared" si="577"/>
        <v>|||</v>
      </c>
      <c r="H15913" s="835">
        <f t="shared" si="578"/>
        <v>31</v>
      </c>
    </row>
    <row r="15914" spans="2:8">
      <c r="B15914" s="834" t="str">
        <f t="shared" si="577"/>
        <v>|||</v>
      </c>
      <c r="H15914" s="835">
        <f t="shared" si="578"/>
        <v>31</v>
      </c>
    </row>
    <row r="15915" spans="2:8">
      <c r="B15915" s="834" t="str">
        <f t="shared" si="577"/>
        <v>|||</v>
      </c>
      <c r="H15915" s="835">
        <f t="shared" si="578"/>
        <v>31</v>
      </c>
    </row>
    <row r="15916" spans="2:8">
      <c r="B15916" s="834" t="str">
        <f t="shared" si="577"/>
        <v>|||</v>
      </c>
      <c r="H15916" s="835">
        <f t="shared" si="578"/>
        <v>31</v>
      </c>
    </row>
    <row r="15917" spans="2:8">
      <c r="B15917" s="834" t="str">
        <f t="shared" si="577"/>
        <v>|||</v>
      </c>
      <c r="H15917" s="835">
        <f t="shared" si="578"/>
        <v>31</v>
      </c>
    </row>
    <row r="15918" spans="2:8">
      <c r="B15918" s="834" t="str">
        <f t="shared" si="577"/>
        <v>|||</v>
      </c>
      <c r="H15918" s="835">
        <f t="shared" si="578"/>
        <v>31</v>
      </c>
    </row>
    <row r="15919" spans="2:8">
      <c r="B15919" s="834" t="str">
        <f t="shared" si="577"/>
        <v>|||</v>
      </c>
      <c r="H15919" s="835">
        <f t="shared" si="578"/>
        <v>31</v>
      </c>
    </row>
    <row r="15920" spans="2:8">
      <c r="B15920" s="834" t="str">
        <f t="shared" si="577"/>
        <v>|||</v>
      </c>
      <c r="H15920" s="835">
        <f t="shared" si="578"/>
        <v>31</v>
      </c>
    </row>
    <row r="15921" spans="2:8">
      <c r="B15921" s="834" t="str">
        <f t="shared" si="577"/>
        <v>|||</v>
      </c>
      <c r="H15921" s="835">
        <f t="shared" si="578"/>
        <v>31</v>
      </c>
    </row>
    <row r="15922" spans="2:8">
      <c r="B15922" s="834" t="str">
        <f t="shared" si="577"/>
        <v>|||</v>
      </c>
      <c r="H15922" s="835">
        <f t="shared" si="578"/>
        <v>31</v>
      </c>
    </row>
    <row r="15923" spans="2:8">
      <c r="B15923" s="834" t="str">
        <f t="shared" si="577"/>
        <v>|||</v>
      </c>
      <c r="H15923" s="835">
        <f t="shared" si="578"/>
        <v>31</v>
      </c>
    </row>
    <row r="15924" spans="2:8">
      <c r="B15924" s="834" t="str">
        <f t="shared" si="577"/>
        <v>|||</v>
      </c>
      <c r="H15924" s="835">
        <f t="shared" si="578"/>
        <v>31</v>
      </c>
    </row>
    <row r="15925" spans="2:8">
      <c r="B15925" s="834" t="str">
        <f t="shared" si="577"/>
        <v>|||</v>
      </c>
      <c r="H15925" s="835">
        <f t="shared" si="578"/>
        <v>31</v>
      </c>
    </row>
    <row r="15926" spans="2:8">
      <c r="B15926" s="834" t="str">
        <f t="shared" si="577"/>
        <v>|||</v>
      </c>
      <c r="H15926" s="835">
        <f t="shared" si="578"/>
        <v>31</v>
      </c>
    </row>
    <row r="15927" spans="2:8">
      <c r="B15927" s="834" t="str">
        <f t="shared" si="577"/>
        <v>|||</v>
      </c>
      <c r="H15927" s="835">
        <f t="shared" si="578"/>
        <v>31</v>
      </c>
    </row>
    <row r="15928" spans="2:8">
      <c r="B15928" s="834" t="str">
        <f t="shared" si="577"/>
        <v>|||</v>
      </c>
      <c r="H15928" s="835">
        <f t="shared" si="578"/>
        <v>31</v>
      </c>
    </row>
    <row r="15929" spans="2:8">
      <c r="B15929" s="834" t="str">
        <f t="shared" si="577"/>
        <v>|||</v>
      </c>
      <c r="H15929" s="835">
        <f t="shared" si="578"/>
        <v>31</v>
      </c>
    </row>
    <row r="15930" spans="2:8">
      <c r="B15930" s="834" t="str">
        <f t="shared" si="577"/>
        <v>|||</v>
      </c>
      <c r="H15930" s="835">
        <f t="shared" si="578"/>
        <v>31</v>
      </c>
    </row>
    <row r="15931" spans="2:8">
      <c r="B15931" s="834" t="str">
        <f t="shared" si="577"/>
        <v>|||</v>
      </c>
      <c r="H15931" s="835">
        <f t="shared" si="578"/>
        <v>31</v>
      </c>
    </row>
    <row r="15932" spans="2:8">
      <c r="B15932" s="834" t="str">
        <f t="shared" si="577"/>
        <v>|||</v>
      </c>
      <c r="H15932" s="835">
        <f t="shared" si="578"/>
        <v>31</v>
      </c>
    </row>
    <row r="15933" spans="2:8">
      <c r="B15933" s="834" t="str">
        <f t="shared" si="577"/>
        <v>|||</v>
      </c>
      <c r="H15933" s="835">
        <f t="shared" si="578"/>
        <v>31</v>
      </c>
    </row>
    <row r="15934" spans="2:8">
      <c r="B15934" s="834" t="str">
        <f t="shared" si="577"/>
        <v>|||</v>
      </c>
      <c r="H15934" s="835">
        <f t="shared" si="578"/>
        <v>31</v>
      </c>
    </row>
    <row r="15935" spans="2:8">
      <c r="B15935" s="834" t="str">
        <f t="shared" si="577"/>
        <v>|||</v>
      </c>
      <c r="H15935" s="835">
        <f t="shared" si="578"/>
        <v>31</v>
      </c>
    </row>
    <row r="15936" spans="2:8">
      <c r="B15936" s="834" t="str">
        <f t="shared" si="577"/>
        <v>|||</v>
      </c>
      <c r="H15936" s="835">
        <f t="shared" si="578"/>
        <v>31</v>
      </c>
    </row>
    <row r="15937" spans="2:8">
      <c r="B15937" s="834" t="str">
        <f t="shared" si="577"/>
        <v>|||</v>
      </c>
      <c r="H15937" s="835">
        <f t="shared" si="578"/>
        <v>31</v>
      </c>
    </row>
    <row r="15938" spans="2:8">
      <c r="B15938" s="834" t="str">
        <f t="shared" si="577"/>
        <v>|||</v>
      </c>
      <c r="H15938" s="835">
        <f t="shared" si="578"/>
        <v>31</v>
      </c>
    </row>
    <row r="15939" spans="2:8">
      <c r="B15939" s="834" t="str">
        <f t="shared" si="577"/>
        <v>|||</v>
      </c>
      <c r="H15939" s="835">
        <f t="shared" si="578"/>
        <v>31</v>
      </c>
    </row>
    <row r="15940" spans="2:8">
      <c r="B15940" s="834" t="str">
        <f t="shared" si="577"/>
        <v>|||</v>
      </c>
      <c r="H15940" s="835">
        <f t="shared" si="578"/>
        <v>31</v>
      </c>
    </row>
    <row r="15941" spans="2:8">
      <c r="B15941" s="834" t="str">
        <f t="shared" si="577"/>
        <v>|||</v>
      </c>
      <c r="H15941" s="835">
        <f t="shared" si="578"/>
        <v>31</v>
      </c>
    </row>
    <row r="15942" spans="2:8">
      <c r="B15942" s="834" t="str">
        <f t="shared" si="577"/>
        <v>|||</v>
      </c>
      <c r="H15942" s="835">
        <f t="shared" si="578"/>
        <v>31</v>
      </c>
    </row>
    <row r="15943" spans="2:8">
      <c r="B15943" s="834" t="str">
        <f t="shared" si="577"/>
        <v>|||</v>
      </c>
      <c r="H15943" s="835">
        <f t="shared" si="578"/>
        <v>31</v>
      </c>
    </row>
    <row r="15944" spans="2:8">
      <c r="B15944" s="834" t="str">
        <f t="shared" si="577"/>
        <v>|||</v>
      </c>
      <c r="H15944" s="835">
        <f t="shared" si="578"/>
        <v>31</v>
      </c>
    </row>
    <row r="15945" spans="2:8">
      <c r="B15945" s="834" t="str">
        <f t="shared" si="577"/>
        <v>|||</v>
      </c>
      <c r="H15945" s="835">
        <f t="shared" si="578"/>
        <v>31</v>
      </c>
    </row>
    <row r="15946" spans="2:8">
      <c r="B15946" s="834" t="str">
        <f t="shared" si="577"/>
        <v>|||</v>
      </c>
      <c r="H15946" s="835">
        <f t="shared" si="578"/>
        <v>31</v>
      </c>
    </row>
    <row r="15947" spans="2:8">
      <c r="B15947" s="834" t="str">
        <f t="shared" si="577"/>
        <v>|||</v>
      </c>
      <c r="H15947" s="835">
        <f t="shared" si="578"/>
        <v>31</v>
      </c>
    </row>
    <row r="15948" spans="2:8">
      <c r="B15948" s="834" t="str">
        <f t="shared" si="577"/>
        <v>|||</v>
      </c>
      <c r="H15948" s="835">
        <f t="shared" si="578"/>
        <v>31</v>
      </c>
    </row>
    <row r="15949" spans="2:8">
      <c r="B15949" s="834" t="str">
        <f t="shared" si="577"/>
        <v>|||</v>
      </c>
      <c r="H15949" s="835">
        <f t="shared" si="578"/>
        <v>31</v>
      </c>
    </row>
    <row r="15950" spans="2:8">
      <c r="B15950" s="834" t="str">
        <f t="shared" si="577"/>
        <v>|||</v>
      </c>
      <c r="H15950" s="835">
        <f t="shared" si="578"/>
        <v>31</v>
      </c>
    </row>
    <row r="15951" spans="2:8">
      <c r="B15951" s="834" t="str">
        <f t="shared" si="577"/>
        <v>|||</v>
      </c>
      <c r="H15951" s="835">
        <f t="shared" si="578"/>
        <v>31</v>
      </c>
    </row>
    <row r="15952" spans="2:8">
      <c r="B15952" s="834" t="str">
        <f t="shared" si="577"/>
        <v>|||</v>
      </c>
      <c r="H15952" s="835">
        <f t="shared" si="578"/>
        <v>31</v>
      </c>
    </row>
    <row r="15953" spans="2:8">
      <c r="B15953" s="834" t="str">
        <f t="shared" ref="B15953:B16016" si="579">C15953&amp;"|"&amp;D15953&amp;"|"&amp;E15953&amp;"|"&amp;F15953</f>
        <v>|||</v>
      </c>
      <c r="H15953" s="835">
        <f t="shared" ref="H15953:H16016" si="580">EOMONTH(L15953,0)</f>
        <v>31</v>
      </c>
    </row>
    <row r="15954" spans="2:8">
      <c r="B15954" s="834" t="str">
        <f t="shared" si="579"/>
        <v>|||</v>
      </c>
      <c r="H15954" s="835">
        <f t="shared" si="580"/>
        <v>31</v>
      </c>
    </row>
    <row r="15955" spans="2:8">
      <c r="B15955" s="834" t="str">
        <f t="shared" si="579"/>
        <v>|||</v>
      </c>
      <c r="H15955" s="835">
        <f t="shared" si="580"/>
        <v>31</v>
      </c>
    </row>
    <row r="15956" spans="2:8">
      <c r="B15956" s="834" t="str">
        <f t="shared" si="579"/>
        <v>|||</v>
      </c>
      <c r="H15956" s="835">
        <f t="shared" si="580"/>
        <v>31</v>
      </c>
    </row>
    <row r="15957" spans="2:8">
      <c r="B15957" s="834" t="str">
        <f t="shared" si="579"/>
        <v>|||</v>
      </c>
      <c r="H15957" s="835">
        <f t="shared" si="580"/>
        <v>31</v>
      </c>
    </row>
    <row r="15958" spans="2:8">
      <c r="B15958" s="834" t="str">
        <f t="shared" si="579"/>
        <v>|||</v>
      </c>
      <c r="H15958" s="835">
        <f t="shared" si="580"/>
        <v>31</v>
      </c>
    </row>
    <row r="15959" spans="2:8">
      <c r="B15959" s="834" t="str">
        <f t="shared" si="579"/>
        <v>|||</v>
      </c>
      <c r="H15959" s="835">
        <f t="shared" si="580"/>
        <v>31</v>
      </c>
    </row>
    <row r="15960" spans="2:8">
      <c r="B15960" s="834" t="str">
        <f t="shared" si="579"/>
        <v>|||</v>
      </c>
      <c r="H15960" s="835">
        <f t="shared" si="580"/>
        <v>31</v>
      </c>
    </row>
    <row r="15961" spans="2:8">
      <c r="B15961" s="834" t="str">
        <f t="shared" si="579"/>
        <v>|||</v>
      </c>
      <c r="H15961" s="835">
        <f t="shared" si="580"/>
        <v>31</v>
      </c>
    </row>
    <row r="15962" spans="2:8">
      <c r="B15962" s="834" t="str">
        <f t="shared" si="579"/>
        <v>|||</v>
      </c>
      <c r="H15962" s="835">
        <f t="shared" si="580"/>
        <v>31</v>
      </c>
    </row>
    <row r="15963" spans="2:8">
      <c r="B15963" s="834" t="str">
        <f t="shared" si="579"/>
        <v>|||</v>
      </c>
      <c r="H15963" s="835">
        <f t="shared" si="580"/>
        <v>31</v>
      </c>
    </row>
    <row r="15964" spans="2:8">
      <c r="B15964" s="834" t="str">
        <f t="shared" si="579"/>
        <v>|||</v>
      </c>
      <c r="H15964" s="835">
        <f t="shared" si="580"/>
        <v>31</v>
      </c>
    </row>
    <row r="15965" spans="2:8">
      <c r="B15965" s="834" t="str">
        <f t="shared" si="579"/>
        <v>|||</v>
      </c>
      <c r="H15965" s="835">
        <f t="shared" si="580"/>
        <v>31</v>
      </c>
    </row>
    <row r="15966" spans="2:8">
      <c r="B15966" s="834" t="str">
        <f t="shared" si="579"/>
        <v>|||</v>
      </c>
      <c r="H15966" s="835">
        <f t="shared" si="580"/>
        <v>31</v>
      </c>
    </row>
    <row r="15967" spans="2:8">
      <c r="B15967" s="834" t="str">
        <f t="shared" si="579"/>
        <v>|||</v>
      </c>
      <c r="H15967" s="835">
        <f t="shared" si="580"/>
        <v>31</v>
      </c>
    </row>
    <row r="15968" spans="2:8">
      <c r="B15968" s="834" t="str">
        <f t="shared" si="579"/>
        <v>|||</v>
      </c>
      <c r="H15968" s="835">
        <f t="shared" si="580"/>
        <v>31</v>
      </c>
    </row>
    <row r="15969" spans="2:8">
      <c r="B15969" s="834" t="str">
        <f t="shared" si="579"/>
        <v>|||</v>
      </c>
      <c r="H15969" s="835">
        <f t="shared" si="580"/>
        <v>31</v>
      </c>
    </row>
    <row r="15970" spans="2:8">
      <c r="B15970" s="834" t="str">
        <f t="shared" si="579"/>
        <v>|||</v>
      </c>
      <c r="H15970" s="835">
        <f t="shared" si="580"/>
        <v>31</v>
      </c>
    </row>
    <row r="15971" spans="2:8">
      <c r="B15971" s="834" t="str">
        <f t="shared" si="579"/>
        <v>|||</v>
      </c>
      <c r="H15971" s="835">
        <f t="shared" si="580"/>
        <v>31</v>
      </c>
    </row>
    <row r="15972" spans="2:8">
      <c r="B15972" s="834" t="str">
        <f t="shared" si="579"/>
        <v>|||</v>
      </c>
      <c r="H15972" s="835">
        <f t="shared" si="580"/>
        <v>31</v>
      </c>
    </row>
    <row r="15973" spans="2:8">
      <c r="B15973" s="834" t="str">
        <f t="shared" si="579"/>
        <v>|||</v>
      </c>
      <c r="H15973" s="835">
        <f t="shared" si="580"/>
        <v>31</v>
      </c>
    </row>
    <row r="15974" spans="2:8">
      <c r="B15974" s="834" t="str">
        <f t="shared" si="579"/>
        <v>|||</v>
      </c>
      <c r="H15974" s="835">
        <f t="shared" si="580"/>
        <v>31</v>
      </c>
    </row>
    <row r="15975" spans="2:8">
      <c r="B15975" s="834" t="str">
        <f t="shared" si="579"/>
        <v>|||</v>
      </c>
      <c r="H15975" s="835">
        <f t="shared" si="580"/>
        <v>31</v>
      </c>
    </row>
    <row r="15976" spans="2:8">
      <c r="B15976" s="834" t="str">
        <f t="shared" si="579"/>
        <v>|||</v>
      </c>
      <c r="H15976" s="835">
        <f t="shared" si="580"/>
        <v>31</v>
      </c>
    </row>
    <row r="15977" spans="2:8">
      <c r="B15977" s="834" t="str">
        <f t="shared" si="579"/>
        <v>|||</v>
      </c>
      <c r="H15977" s="835">
        <f t="shared" si="580"/>
        <v>31</v>
      </c>
    </row>
    <row r="15978" spans="2:8">
      <c r="B15978" s="834" t="str">
        <f t="shared" si="579"/>
        <v>|||</v>
      </c>
      <c r="H15978" s="835">
        <f t="shared" si="580"/>
        <v>31</v>
      </c>
    </row>
    <row r="15979" spans="2:8">
      <c r="B15979" s="834" t="str">
        <f t="shared" si="579"/>
        <v>|||</v>
      </c>
      <c r="H15979" s="835">
        <f t="shared" si="580"/>
        <v>31</v>
      </c>
    </row>
    <row r="15980" spans="2:8">
      <c r="B15980" s="834" t="str">
        <f t="shared" si="579"/>
        <v>|||</v>
      </c>
      <c r="H15980" s="835">
        <f t="shared" si="580"/>
        <v>31</v>
      </c>
    </row>
    <row r="15981" spans="2:8">
      <c r="B15981" s="834" t="str">
        <f t="shared" si="579"/>
        <v>|||</v>
      </c>
      <c r="H15981" s="835">
        <f t="shared" si="580"/>
        <v>31</v>
      </c>
    </row>
    <row r="15982" spans="2:8">
      <c r="B15982" s="834" t="str">
        <f t="shared" si="579"/>
        <v>|||</v>
      </c>
      <c r="H15982" s="835">
        <f t="shared" si="580"/>
        <v>31</v>
      </c>
    </row>
    <row r="15983" spans="2:8">
      <c r="B15983" s="834" t="str">
        <f t="shared" si="579"/>
        <v>|||</v>
      </c>
      <c r="H15983" s="835">
        <f t="shared" si="580"/>
        <v>31</v>
      </c>
    </row>
    <row r="15984" spans="2:8">
      <c r="B15984" s="834" t="str">
        <f t="shared" si="579"/>
        <v>|||</v>
      </c>
      <c r="H15984" s="835">
        <f t="shared" si="580"/>
        <v>31</v>
      </c>
    </row>
    <row r="15985" spans="2:8">
      <c r="B15985" s="834" t="str">
        <f t="shared" si="579"/>
        <v>|||</v>
      </c>
      <c r="H15985" s="835">
        <f t="shared" si="580"/>
        <v>31</v>
      </c>
    </row>
    <row r="15986" spans="2:8">
      <c r="B15986" s="834" t="str">
        <f t="shared" si="579"/>
        <v>|||</v>
      </c>
      <c r="H15986" s="835">
        <f t="shared" si="580"/>
        <v>31</v>
      </c>
    </row>
    <row r="15987" spans="2:8">
      <c r="B15987" s="834" t="str">
        <f t="shared" si="579"/>
        <v>|||</v>
      </c>
      <c r="H15987" s="835">
        <f t="shared" si="580"/>
        <v>31</v>
      </c>
    </row>
    <row r="15988" spans="2:8">
      <c r="B15988" s="834" t="str">
        <f t="shared" si="579"/>
        <v>|||</v>
      </c>
      <c r="H15988" s="835">
        <f t="shared" si="580"/>
        <v>31</v>
      </c>
    </row>
    <row r="15989" spans="2:8">
      <c r="B15989" s="834" t="str">
        <f t="shared" si="579"/>
        <v>|||</v>
      </c>
      <c r="H15989" s="835">
        <f t="shared" si="580"/>
        <v>31</v>
      </c>
    </row>
    <row r="15990" spans="2:8">
      <c r="B15990" s="834" t="str">
        <f t="shared" si="579"/>
        <v>|||</v>
      </c>
      <c r="H15990" s="835">
        <f t="shared" si="580"/>
        <v>31</v>
      </c>
    </row>
    <row r="15991" spans="2:8">
      <c r="B15991" s="834" t="str">
        <f t="shared" si="579"/>
        <v>|||</v>
      </c>
      <c r="H15991" s="835">
        <f t="shared" si="580"/>
        <v>31</v>
      </c>
    </row>
    <row r="15992" spans="2:8">
      <c r="B15992" s="834" t="str">
        <f t="shared" si="579"/>
        <v>|||</v>
      </c>
      <c r="H15992" s="835">
        <f t="shared" si="580"/>
        <v>31</v>
      </c>
    </row>
    <row r="15993" spans="2:8">
      <c r="B15993" s="834" t="str">
        <f t="shared" si="579"/>
        <v>|||</v>
      </c>
      <c r="H15993" s="835">
        <f t="shared" si="580"/>
        <v>31</v>
      </c>
    </row>
    <row r="15994" spans="2:8">
      <c r="B15994" s="834" t="str">
        <f t="shared" si="579"/>
        <v>|||</v>
      </c>
      <c r="H15994" s="835">
        <f t="shared" si="580"/>
        <v>31</v>
      </c>
    </row>
    <row r="15995" spans="2:8">
      <c r="B15995" s="834" t="str">
        <f t="shared" si="579"/>
        <v>|||</v>
      </c>
      <c r="H15995" s="835">
        <f t="shared" si="580"/>
        <v>31</v>
      </c>
    </row>
    <row r="15996" spans="2:8">
      <c r="B15996" s="834" t="str">
        <f t="shared" si="579"/>
        <v>|||</v>
      </c>
      <c r="H15996" s="835">
        <f t="shared" si="580"/>
        <v>31</v>
      </c>
    </row>
    <row r="15997" spans="2:8">
      <c r="B15997" s="834" t="str">
        <f t="shared" si="579"/>
        <v>|||</v>
      </c>
      <c r="H15997" s="835">
        <f t="shared" si="580"/>
        <v>31</v>
      </c>
    </row>
    <row r="15998" spans="2:8">
      <c r="B15998" s="834" t="str">
        <f t="shared" si="579"/>
        <v>|||</v>
      </c>
      <c r="H15998" s="835">
        <f t="shared" si="580"/>
        <v>31</v>
      </c>
    </row>
    <row r="15999" spans="2:8">
      <c r="B15999" s="834" t="str">
        <f t="shared" si="579"/>
        <v>|||</v>
      </c>
      <c r="H15999" s="835">
        <f t="shared" si="580"/>
        <v>31</v>
      </c>
    </row>
    <row r="16000" spans="2:8">
      <c r="B16000" s="834" t="str">
        <f t="shared" si="579"/>
        <v>|||</v>
      </c>
      <c r="H16000" s="835">
        <f t="shared" si="580"/>
        <v>31</v>
      </c>
    </row>
    <row r="16001" spans="2:8">
      <c r="B16001" s="834" t="str">
        <f t="shared" si="579"/>
        <v>|||</v>
      </c>
      <c r="H16001" s="835">
        <f t="shared" si="580"/>
        <v>31</v>
      </c>
    </row>
    <row r="16002" spans="2:8">
      <c r="B16002" s="834" t="str">
        <f t="shared" si="579"/>
        <v>|||</v>
      </c>
      <c r="H16002" s="835">
        <f t="shared" si="580"/>
        <v>31</v>
      </c>
    </row>
    <row r="16003" spans="2:8">
      <c r="B16003" s="834" t="str">
        <f t="shared" si="579"/>
        <v>|||</v>
      </c>
      <c r="H16003" s="835">
        <f t="shared" si="580"/>
        <v>31</v>
      </c>
    </row>
    <row r="16004" spans="2:8">
      <c r="B16004" s="834" t="str">
        <f t="shared" si="579"/>
        <v>|||</v>
      </c>
      <c r="H16004" s="835">
        <f t="shared" si="580"/>
        <v>31</v>
      </c>
    </row>
    <row r="16005" spans="2:8">
      <c r="B16005" s="834" t="str">
        <f t="shared" si="579"/>
        <v>|||</v>
      </c>
      <c r="H16005" s="835">
        <f t="shared" si="580"/>
        <v>31</v>
      </c>
    </row>
    <row r="16006" spans="2:8">
      <c r="B16006" s="834" t="str">
        <f t="shared" si="579"/>
        <v>|||</v>
      </c>
      <c r="H16006" s="835">
        <f t="shared" si="580"/>
        <v>31</v>
      </c>
    </row>
    <row r="16007" spans="2:8">
      <c r="B16007" s="834" t="str">
        <f t="shared" si="579"/>
        <v>|||</v>
      </c>
      <c r="H16007" s="835">
        <f t="shared" si="580"/>
        <v>31</v>
      </c>
    </row>
    <row r="16008" spans="2:8">
      <c r="B16008" s="834" t="str">
        <f t="shared" si="579"/>
        <v>|||</v>
      </c>
      <c r="H16008" s="835">
        <f t="shared" si="580"/>
        <v>31</v>
      </c>
    </row>
    <row r="16009" spans="2:8">
      <c r="B16009" s="834" t="str">
        <f t="shared" si="579"/>
        <v>|||</v>
      </c>
      <c r="H16009" s="835">
        <f t="shared" si="580"/>
        <v>31</v>
      </c>
    </row>
    <row r="16010" spans="2:8">
      <c r="B16010" s="834" t="str">
        <f t="shared" si="579"/>
        <v>|||</v>
      </c>
      <c r="H16010" s="835">
        <f t="shared" si="580"/>
        <v>31</v>
      </c>
    </row>
    <row r="16011" spans="2:8">
      <c r="B16011" s="834" t="str">
        <f t="shared" si="579"/>
        <v>|||</v>
      </c>
      <c r="H16011" s="835">
        <f t="shared" si="580"/>
        <v>31</v>
      </c>
    </row>
    <row r="16012" spans="2:8">
      <c r="B16012" s="834" t="str">
        <f t="shared" si="579"/>
        <v>|||</v>
      </c>
      <c r="H16012" s="835">
        <f t="shared" si="580"/>
        <v>31</v>
      </c>
    </row>
    <row r="16013" spans="2:8">
      <c r="B16013" s="834" t="str">
        <f t="shared" si="579"/>
        <v>|||</v>
      </c>
      <c r="H16013" s="835">
        <f t="shared" si="580"/>
        <v>31</v>
      </c>
    </row>
    <row r="16014" spans="2:8">
      <c r="B16014" s="834" t="str">
        <f t="shared" si="579"/>
        <v>|||</v>
      </c>
      <c r="H16014" s="835">
        <f t="shared" si="580"/>
        <v>31</v>
      </c>
    </row>
    <row r="16015" spans="2:8">
      <c r="B16015" s="834" t="str">
        <f t="shared" si="579"/>
        <v>|||</v>
      </c>
      <c r="H16015" s="835">
        <f t="shared" si="580"/>
        <v>31</v>
      </c>
    </row>
    <row r="16016" spans="2:8">
      <c r="B16016" s="834" t="str">
        <f t="shared" si="579"/>
        <v>|||</v>
      </c>
      <c r="H16016" s="835">
        <f t="shared" si="580"/>
        <v>31</v>
      </c>
    </row>
    <row r="16017" spans="2:8">
      <c r="B16017" s="834" t="str">
        <f t="shared" ref="B16017:B16080" si="581">C16017&amp;"|"&amp;D16017&amp;"|"&amp;E16017&amp;"|"&amp;F16017</f>
        <v>|||</v>
      </c>
      <c r="H16017" s="835">
        <f t="shared" ref="H16017:H16080" si="582">EOMONTH(L16017,0)</f>
        <v>31</v>
      </c>
    </row>
    <row r="16018" spans="2:8">
      <c r="B16018" s="834" t="str">
        <f t="shared" si="581"/>
        <v>|||</v>
      </c>
      <c r="H16018" s="835">
        <f t="shared" si="582"/>
        <v>31</v>
      </c>
    </row>
    <row r="16019" spans="2:8">
      <c r="B16019" s="834" t="str">
        <f t="shared" si="581"/>
        <v>|||</v>
      </c>
      <c r="H16019" s="835">
        <f t="shared" si="582"/>
        <v>31</v>
      </c>
    </row>
    <row r="16020" spans="2:8">
      <c r="B16020" s="834" t="str">
        <f t="shared" si="581"/>
        <v>|||</v>
      </c>
      <c r="H16020" s="835">
        <f t="shared" si="582"/>
        <v>31</v>
      </c>
    </row>
    <row r="16021" spans="2:8">
      <c r="B16021" s="834" t="str">
        <f t="shared" si="581"/>
        <v>|||</v>
      </c>
      <c r="H16021" s="835">
        <f t="shared" si="582"/>
        <v>31</v>
      </c>
    </row>
    <row r="16022" spans="2:8">
      <c r="B16022" s="834" t="str">
        <f t="shared" si="581"/>
        <v>|||</v>
      </c>
      <c r="H16022" s="835">
        <f t="shared" si="582"/>
        <v>31</v>
      </c>
    </row>
    <row r="16023" spans="2:8">
      <c r="B16023" s="834" t="str">
        <f t="shared" si="581"/>
        <v>|||</v>
      </c>
      <c r="H16023" s="835">
        <f t="shared" si="582"/>
        <v>31</v>
      </c>
    </row>
    <row r="16024" spans="2:8">
      <c r="B16024" s="834" t="str">
        <f t="shared" si="581"/>
        <v>|||</v>
      </c>
      <c r="H16024" s="835">
        <f t="shared" si="582"/>
        <v>31</v>
      </c>
    </row>
    <row r="16025" spans="2:8">
      <c r="B16025" s="834" t="str">
        <f t="shared" si="581"/>
        <v>|||</v>
      </c>
      <c r="H16025" s="835">
        <f t="shared" si="582"/>
        <v>31</v>
      </c>
    </row>
    <row r="16026" spans="2:8">
      <c r="B16026" s="834" t="str">
        <f t="shared" si="581"/>
        <v>|||</v>
      </c>
      <c r="H16026" s="835">
        <f t="shared" si="582"/>
        <v>31</v>
      </c>
    </row>
    <row r="16027" spans="2:8">
      <c r="B16027" s="834" t="str">
        <f t="shared" si="581"/>
        <v>|||</v>
      </c>
      <c r="H16027" s="835">
        <f t="shared" si="582"/>
        <v>31</v>
      </c>
    </row>
    <row r="16028" spans="2:8">
      <c r="B16028" s="834" t="str">
        <f t="shared" si="581"/>
        <v>|||</v>
      </c>
      <c r="H16028" s="835">
        <f t="shared" si="582"/>
        <v>31</v>
      </c>
    </row>
    <row r="16029" spans="2:8">
      <c r="B16029" s="834" t="str">
        <f t="shared" si="581"/>
        <v>|||</v>
      </c>
      <c r="H16029" s="835">
        <f t="shared" si="582"/>
        <v>31</v>
      </c>
    </row>
    <row r="16030" spans="2:8">
      <c r="B16030" s="834" t="str">
        <f t="shared" si="581"/>
        <v>|||</v>
      </c>
      <c r="H16030" s="835">
        <f t="shared" si="582"/>
        <v>31</v>
      </c>
    </row>
    <row r="16031" spans="2:8">
      <c r="B16031" s="834" t="str">
        <f t="shared" si="581"/>
        <v>|||</v>
      </c>
      <c r="H16031" s="835">
        <f t="shared" si="582"/>
        <v>31</v>
      </c>
    </row>
    <row r="16032" spans="2:8">
      <c r="B16032" s="834" t="str">
        <f t="shared" si="581"/>
        <v>|||</v>
      </c>
      <c r="H16032" s="835">
        <f t="shared" si="582"/>
        <v>31</v>
      </c>
    </row>
    <row r="16033" spans="2:8">
      <c r="B16033" s="834" t="str">
        <f t="shared" si="581"/>
        <v>|||</v>
      </c>
      <c r="H16033" s="835">
        <f t="shared" si="582"/>
        <v>31</v>
      </c>
    </row>
    <row r="16034" spans="2:8">
      <c r="B16034" s="834" t="str">
        <f t="shared" si="581"/>
        <v>|||</v>
      </c>
      <c r="H16034" s="835">
        <f t="shared" si="582"/>
        <v>31</v>
      </c>
    </row>
    <row r="16035" spans="2:8">
      <c r="B16035" s="834" t="str">
        <f t="shared" si="581"/>
        <v>|||</v>
      </c>
      <c r="H16035" s="835">
        <f t="shared" si="582"/>
        <v>31</v>
      </c>
    </row>
    <row r="16036" spans="2:8">
      <c r="B16036" s="834" t="str">
        <f t="shared" si="581"/>
        <v>|||</v>
      </c>
      <c r="H16036" s="835">
        <f t="shared" si="582"/>
        <v>31</v>
      </c>
    </row>
    <row r="16037" spans="2:8">
      <c r="B16037" s="834" t="str">
        <f t="shared" si="581"/>
        <v>|||</v>
      </c>
      <c r="H16037" s="835">
        <f t="shared" si="582"/>
        <v>31</v>
      </c>
    </row>
    <row r="16038" spans="2:8">
      <c r="B16038" s="834" t="str">
        <f t="shared" si="581"/>
        <v>|||</v>
      </c>
      <c r="H16038" s="835">
        <f t="shared" si="582"/>
        <v>31</v>
      </c>
    </row>
    <row r="16039" spans="2:8">
      <c r="B16039" s="834" t="str">
        <f t="shared" si="581"/>
        <v>|||</v>
      </c>
      <c r="H16039" s="835">
        <f t="shared" si="582"/>
        <v>31</v>
      </c>
    </row>
    <row r="16040" spans="2:8">
      <c r="B16040" s="834" t="str">
        <f t="shared" si="581"/>
        <v>|||</v>
      </c>
      <c r="H16040" s="835">
        <f t="shared" si="582"/>
        <v>31</v>
      </c>
    </row>
    <row r="16041" spans="2:8">
      <c r="B16041" s="834" t="str">
        <f t="shared" si="581"/>
        <v>|||</v>
      </c>
      <c r="H16041" s="835">
        <f t="shared" si="582"/>
        <v>31</v>
      </c>
    </row>
    <row r="16042" spans="2:8">
      <c r="B16042" s="834" t="str">
        <f t="shared" si="581"/>
        <v>|||</v>
      </c>
      <c r="H16042" s="835">
        <f t="shared" si="582"/>
        <v>31</v>
      </c>
    </row>
    <row r="16043" spans="2:8">
      <c r="B16043" s="834" t="str">
        <f t="shared" si="581"/>
        <v>|||</v>
      </c>
      <c r="H16043" s="835">
        <f t="shared" si="582"/>
        <v>31</v>
      </c>
    </row>
    <row r="16044" spans="2:8">
      <c r="B16044" s="834" t="str">
        <f t="shared" si="581"/>
        <v>|||</v>
      </c>
      <c r="H16044" s="835">
        <f t="shared" si="582"/>
        <v>31</v>
      </c>
    </row>
    <row r="16045" spans="2:8">
      <c r="B16045" s="834" t="str">
        <f t="shared" si="581"/>
        <v>|||</v>
      </c>
      <c r="H16045" s="835">
        <f t="shared" si="582"/>
        <v>31</v>
      </c>
    </row>
    <row r="16046" spans="2:8">
      <c r="B16046" s="834" t="str">
        <f t="shared" si="581"/>
        <v>|||</v>
      </c>
      <c r="H16046" s="835">
        <f t="shared" si="582"/>
        <v>31</v>
      </c>
    </row>
    <row r="16047" spans="2:8">
      <c r="B16047" s="834" t="str">
        <f t="shared" si="581"/>
        <v>|||</v>
      </c>
      <c r="H16047" s="835">
        <f t="shared" si="582"/>
        <v>31</v>
      </c>
    </row>
    <row r="16048" spans="2:8">
      <c r="B16048" s="834" t="str">
        <f t="shared" si="581"/>
        <v>|||</v>
      </c>
      <c r="H16048" s="835">
        <f t="shared" si="582"/>
        <v>31</v>
      </c>
    </row>
    <row r="16049" spans="2:8">
      <c r="B16049" s="834" t="str">
        <f t="shared" si="581"/>
        <v>|||</v>
      </c>
      <c r="H16049" s="835">
        <f t="shared" si="582"/>
        <v>31</v>
      </c>
    </row>
    <row r="16050" spans="2:8">
      <c r="B16050" s="834" t="str">
        <f t="shared" si="581"/>
        <v>|||</v>
      </c>
      <c r="H16050" s="835">
        <f t="shared" si="582"/>
        <v>31</v>
      </c>
    </row>
    <row r="16051" spans="2:8">
      <c r="B16051" s="834" t="str">
        <f t="shared" si="581"/>
        <v>|||</v>
      </c>
      <c r="H16051" s="835">
        <f t="shared" si="582"/>
        <v>31</v>
      </c>
    </row>
    <row r="16052" spans="2:8">
      <c r="B16052" s="834" t="str">
        <f t="shared" si="581"/>
        <v>|||</v>
      </c>
      <c r="H16052" s="835">
        <f t="shared" si="582"/>
        <v>31</v>
      </c>
    </row>
    <row r="16053" spans="2:8">
      <c r="B16053" s="834" t="str">
        <f t="shared" si="581"/>
        <v>|||</v>
      </c>
      <c r="H16053" s="835">
        <f t="shared" si="582"/>
        <v>31</v>
      </c>
    </row>
    <row r="16054" spans="2:8">
      <c r="B16054" s="834" t="str">
        <f t="shared" si="581"/>
        <v>|||</v>
      </c>
      <c r="H16054" s="835">
        <f t="shared" si="582"/>
        <v>31</v>
      </c>
    </row>
    <row r="16055" spans="2:8">
      <c r="B16055" s="834" t="str">
        <f t="shared" si="581"/>
        <v>|||</v>
      </c>
      <c r="H16055" s="835">
        <f t="shared" si="582"/>
        <v>31</v>
      </c>
    </row>
    <row r="16056" spans="2:8">
      <c r="B16056" s="834" t="str">
        <f t="shared" si="581"/>
        <v>|||</v>
      </c>
      <c r="H16056" s="835">
        <f t="shared" si="582"/>
        <v>31</v>
      </c>
    </row>
    <row r="16057" spans="2:8">
      <c r="B16057" s="834" t="str">
        <f t="shared" si="581"/>
        <v>|||</v>
      </c>
      <c r="H16057" s="835">
        <f t="shared" si="582"/>
        <v>31</v>
      </c>
    </row>
    <row r="16058" spans="2:8">
      <c r="B16058" s="834" t="str">
        <f t="shared" si="581"/>
        <v>|||</v>
      </c>
      <c r="H16058" s="835">
        <f t="shared" si="582"/>
        <v>31</v>
      </c>
    </row>
    <row r="16059" spans="2:8">
      <c r="B16059" s="834" t="str">
        <f t="shared" si="581"/>
        <v>|||</v>
      </c>
      <c r="H16059" s="835">
        <f t="shared" si="582"/>
        <v>31</v>
      </c>
    </row>
    <row r="16060" spans="2:8">
      <c r="B16060" s="834" t="str">
        <f t="shared" si="581"/>
        <v>|||</v>
      </c>
      <c r="H16060" s="835">
        <f t="shared" si="582"/>
        <v>31</v>
      </c>
    </row>
    <row r="16061" spans="2:8">
      <c r="B16061" s="834" t="str">
        <f t="shared" si="581"/>
        <v>|||</v>
      </c>
      <c r="H16061" s="835">
        <f t="shared" si="582"/>
        <v>31</v>
      </c>
    </row>
    <row r="16062" spans="2:8">
      <c r="B16062" s="834" t="str">
        <f t="shared" si="581"/>
        <v>|||</v>
      </c>
      <c r="H16062" s="835">
        <f t="shared" si="582"/>
        <v>31</v>
      </c>
    </row>
    <row r="16063" spans="2:8">
      <c r="B16063" s="834" t="str">
        <f t="shared" si="581"/>
        <v>|||</v>
      </c>
      <c r="H16063" s="835">
        <f t="shared" si="582"/>
        <v>31</v>
      </c>
    </row>
    <row r="16064" spans="2:8">
      <c r="B16064" s="834" t="str">
        <f t="shared" si="581"/>
        <v>|||</v>
      </c>
      <c r="H16064" s="835">
        <f t="shared" si="582"/>
        <v>31</v>
      </c>
    </row>
    <row r="16065" spans="2:8">
      <c r="B16065" s="834" t="str">
        <f t="shared" si="581"/>
        <v>|||</v>
      </c>
      <c r="H16065" s="835">
        <f t="shared" si="582"/>
        <v>31</v>
      </c>
    </row>
    <row r="16066" spans="2:8">
      <c r="B16066" s="834" t="str">
        <f t="shared" si="581"/>
        <v>|||</v>
      </c>
      <c r="H16066" s="835">
        <f t="shared" si="582"/>
        <v>31</v>
      </c>
    </row>
    <row r="16067" spans="2:8">
      <c r="B16067" s="834" t="str">
        <f t="shared" si="581"/>
        <v>|||</v>
      </c>
      <c r="H16067" s="835">
        <f t="shared" si="582"/>
        <v>31</v>
      </c>
    </row>
    <row r="16068" spans="2:8">
      <c r="B16068" s="834" t="str">
        <f t="shared" si="581"/>
        <v>|||</v>
      </c>
      <c r="H16068" s="835">
        <f t="shared" si="582"/>
        <v>31</v>
      </c>
    </row>
    <row r="16069" spans="2:8">
      <c r="B16069" s="834" t="str">
        <f t="shared" si="581"/>
        <v>|||</v>
      </c>
      <c r="H16069" s="835">
        <f t="shared" si="582"/>
        <v>31</v>
      </c>
    </row>
    <row r="16070" spans="2:8">
      <c r="B16070" s="834" t="str">
        <f t="shared" si="581"/>
        <v>|||</v>
      </c>
      <c r="H16070" s="835">
        <f t="shared" si="582"/>
        <v>31</v>
      </c>
    </row>
    <row r="16071" spans="2:8">
      <c r="B16071" s="834" t="str">
        <f t="shared" si="581"/>
        <v>|||</v>
      </c>
      <c r="H16071" s="835">
        <f t="shared" si="582"/>
        <v>31</v>
      </c>
    </row>
    <row r="16072" spans="2:8">
      <c r="B16072" s="834" t="str">
        <f t="shared" si="581"/>
        <v>|||</v>
      </c>
      <c r="H16072" s="835">
        <f t="shared" si="582"/>
        <v>31</v>
      </c>
    </row>
    <row r="16073" spans="2:8">
      <c r="B16073" s="834" t="str">
        <f t="shared" si="581"/>
        <v>|||</v>
      </c>
      <c r="H16073" s="835">
        <f t="shared" si="582"/>
        <v>31</v>
      </c>
    </row>
    <row r="16074" spans="2:8">
      <c r="B16074" s="834" t="str">
        <f t="shared" si="581"/>
        <v>|||</v>
      </c>
      <c r="H16074" s="835">
        <f t="shared" si="582"/>
        <v>31</v>
      </c>
    </row>
    <row r="16075" spans="2:8">
      <c r="B16075" s="834" t="str">
        <f t="shared" si="581"/>
        <v>|||</v>
      </c>
      <c r="H16075" s="835">
        <f t="shared" si="582"/>
        <v>31</v>
      </c>
    </row>
    <row r="16076" spans="2:8">
      <c r="B16076" s="834" t="str">
        <f t="shared" si="581"/>
        <v>|||</v>
      </c>
      <c r="H16076" s="835">
        <f t="shared" si="582"/>
        <v>31</v>
      </c>
    </row>
    <row r="16077" spans="2:8">
      <c r="B16077" s="834" t="str">
        <f t="shared" si="581"/>
        <v>|||</v>
      </c>
      <c r="H16077" s="835">
        <f t="shared" si="582"/>
        <v>31</v>
      </c>
    </row>
    <row r="16078" spans="2:8">
      <c r="B16078" s="834" t="str">
        <f t="shared" si="581"/>
        <v>|||</v>
      </c>
      <c r="H16078" s="835">
        <f t="shared" si="582"/>
        <v>31</v>
      </c>
    </row>
    <row r="16079" spans="2:8">
      <c r="B16079" s="834" t="str">
        <f t="shared" si="581"/>
        <v>|||</v>
      </c>
      <c r="H16079" s="835">
        <f t="shared" si="582"/>
        <v>31</v>
      </c>
    </row>
    <row r="16080" spans="2:8">
      <c r="B16080" s="834" t="str">
        <f t="shared" si="581"/>
        <v>|||</v>
      </c>
      <c r="H16080" s="835">
        <f t="shared" si="582"/>
        <v>31</v>
      </c>
    </row>
    <row r="16081" spans="2:8">
      <c r="B16081" s="834" t="str">
        <f t="shared" ref="B16081:B16144" si="583">C16081&amp;"|"&amp;D16081&amp;"|"&amp;E16081&amp;"|"&amp;F16081</f>
        <v>|||</v>
      </c>
      <c r="H16081" s="835">
        <f t="shared" ref="H16081:H16144" si="584">EOMONTH(L16081,0)</f>
        <v>31</v>
      </c>
    </row>
    <row r="16082" spans="2:8">
      <c r="B16082" s="834" t="str">
        <f t="shared" si="583"/>
        <v>|||</v>
      </c>
      <c r="H16082" s="835">
        <f t="shared" si="584"/>
        <v>31</v>
      </c>
    </row>
    <row r="16083" spans="2:8">
      <c r="B16083" s="834" t="str">
        <f t="shared" si="583"/>
        <v>|||</v>
      </c>
      <c r="H16083" s="835">
        <f t="shared" si="584"/>
        <v>31</v>
      </c>
    </row>
    <row r="16084" spans="2:8">
      <c r="B16084" s="834" t="str">
        <f t="shared" si="583"/>
        <v>|||</v>
      </c>
      <c r="H16084" s="835">
        <f t="shared" si="584"/>
        <v>31</v>
      </c>
    </row>
    <row r="16085" spans="2:8">
      <c r="B16085" s="834" t="str">
        <f t="shared" si="583"/>
        <v>|||</v>
      </c>
      <c r="H16085" s="835">
        <f t="shared" si="584"/>
        <v>31</v>
      </c>
    </row>
    <row r="16086" spans="2:8">
      <c r="B16086" s="834" t="str">
        <f t="shared" si="583"/>
        <v>|||</v>
      </c>
      <c r="H16086" s="835">
        <f t="shared" si="584"/>
        <v>31</v>
      </c>
    </row>
    <row r="16087" spans="2:8">
      <c r="B16087" s="834" t="str">
        <f t="shared" si="583"/>
        <v>|||</v>
      </c>
      <c r="H16087" s="835">
        <f t="shared" si="584"/>
        <v>31</v>
      </c>
    </row>
    <row r="16088" spans="2:8">
      <c r="B16088" s="834" t="str">
        <f t="shared" si="583"/>
        <v>|||</v>
      </c>
      <c r="H16088" s="835">
        <f t="shared" si="584"/>
        <v>31</v>
      </c>
    </row>
    <row r="16089" spans="2:8">
      <c r="B16089" s="834" t="str">
        <f t="shared" si="583"/>
        <v>|||</v>
      </c>
      <c r="H16089" s="835">
        <f t="shared" si="584"/>
        <v>31</v>
      </c>
    </row>
    <row r="16090" spans="2:8">
      <c r="B16090" s="834" t="str">
        <f t="shared" si="583"/>
        <v>|||</v>
      </c>
      <c r="H16090" s="835">
        <f t="shared" si="584"/>
        <v>31</v>
      </c>
    </row>
    <row r="16091" spans="2:8">
      <c r="B16091" s="834" t="str">
        <f t="shared" si="583"/>
        <v>|||</v>
      </c>
      <c r="H16091" s="835">
        <f t="shared" si="584"/>
        <v>31</v>
      </c>
    </row>
    <row r="16092" spans="2:8">
      <c r="B16092" s="834" t="str">
        <f t="shared" si="583"/>
        <v>|||</v>
      </c>
      <c r="H16092" s="835">
        <f t="shared" si="584"/>
        <v>31</v>
      </c>
    </row>
    <row r="16093" spans="2:8">
      <c r="B16093" s="834" t="str">
        <f t="shared" si="583"/>
        <v>|||</v>
      </c>
      <c r="H16093" s="835">
        <f t="shared" si="584"/>
        <v>31</v>
      </c>
    </row>
    <row r="16094" spans="2:8">
      <c r="B16094" s="834" t="str">
        <f t="shared" si="583"/>
        <v>|||</v>
      </c>
      <c r="H16094" s="835">
        <f t="shared" si="584"/>
        <v>31</v>
      </c>
    </row>
    <row r="16095" spans="2:8">
      <c r="B16095" s="834" t="str">
        <f t="shared" si="583"/>
        <v>|||</v>
      </c>
      <c r="H16095" s="835">
        <f t="shared" si="584"/>
        <v>31</v>
      </c>
    </row>
    <row r="16096" spans="2:8">
      <c r="B16096" s="834" t="str">
        <f t="shared" si="583"/>
        <v>|||</v>
      </c>
      <c r="H16096" s="835">
        <f t="shared" si="584"/>
        <v>31</v>
      </c>
    </row>
    <row r="16097" spans="2:8">
      <c r="B16097" s="834" t="str">
        <f t="shared" si="583"/>
        <v>|||</v>
      </c>
      <c r="H16097" s="835">
        <f t="shared" si="584"/>
        <v>31</v>
      </c>
    </row>
    <row r="16098" spans="2:8">
      <c r="B16098" s="834" t="str">
        <f t="shared" si="583"/>
        <v>|||</v>
      </c>
      <c r="H16098" s="835">
        <f t="shared" si="584"/>
        <v>31</v>
      </c>
    </row>
    <row r="16099" spans="2:8">
      <c r="B16099" s="834" t="str">
        <f t="shared" si="583"/>
        <v>|||</v>
      </c>
      <c r="H16099" s="835">
        <f t="shared" si="584"/>
        <v>31</v>
      </c>
    </row>
    <row r="16100" spans="2:8">
      <c r="B16100" s="834" t="str">
        <f t="shared" si="583"/>
        <v>|||</v>
      </c>
      <c r="H16100" s="835">
        <f t="shared" si="584"/>
        <v>31</v>
      </c>
    </row>
    <row r="16101" spans="2:8">
      <c r="B16101" s="834" t="str">
        <f t="shared" si="583"/>
        <v>|||</v>
      </c>
      <c r="H16101" s="835">
        <f t="shared" si="584"/>
        <v>31</v>
      </c>
    </row>
    <row r="16102" spans="2:8">
      <c r="B16102" s="834" t="str">
        <f t="shared" si="583"/>
        <v>|||</v>
      </c>
      <c r="H16102" s="835">
        <f t="shared" si="584"/>
        <v>31</v>
      </c>
    </row>
    <row r="16103" spans="2:8">
      <c r="B16103" s="834" t="str">
        <f t="shared" si="583"/>
        <v>|||</v>
      </c>
      <c r="H16103" s="835">
        <f t="shared" si="584"/>
        <v>31</v>
      </c>
    </row>
    <row r="16104" spans="2:8">
      <c r="B16104" s="834" t="str">
        <f t="shared" si="583"/>
        <v>|||</v>
      </c>
      <c r="H16104" s="835">
        <f t="shared" si="584"/>
        <v>31</v>
      </c>
    </row>
    <row r="16105" spans="2:8">
      <c r="B16105" s="834" t="str">
        <f t="shared" si="583"/>
        <v>|||</v>
      </c>
      <c r="H16105" s="835">
        <f t="shared" si="584"/>
        <v>31</v>
      </c>
    </row>
    <row r="16106" spans="2:8">
      <c r="B16106" s="834" t="str">
        <f t="shared" si="583"/>
        <v>|||</v>
      </c>
      <c r="H16106" s="835">
        <f t="shared" si="584"/>
        <v>31</v>
      </c>
    </row>
    <row r="16107" spans="2:8">
      <c r="B16107" s="834" t="str">
        <f t="shared" si="583"/>
        <v>|||</v>
      </c>
      <c r="H16107" s="835">
        <f t="shared" si="584"/>
        <v>31</v>
      </c>
    </row>
    <row r="16108" spans="2:8">
      <c r="B16108" s="834" t="str">
        <f t="shared" si="583"/>
        <v>|||</v>
      </c>
      <c r="H16108" s="835">
        <f t="shared" si="584"/>
        <v>31</v>
      </c>
    </row>
    <row r="16109" spans="2:8">
      <c r="B16109" s="834" t="str">
        <f t="shared" si="583"/>
        <v>|||</v>
      </c>
      <c r="H16109" s="835">
        <f t="shared" si="584"/>
        <v>31</v>
      </c>
    </row>
    <row r="16110" spans="2:8">
      <c r="B16110" s="834" t="str">
        <f t="shared" si="583"/>
        <v>|||</v>
      </c>
      <c r="H16110" s="835">
        <f t="shared" si="584"/>
        <v>31</v>
      </c>
    </row>
    <row r="16111" spans="2:8">
      <c r="B16111" s="834" t="str">
        <f t="shared" si="583"/>
        <v>|||</v>
      </c>
      <c r="H16111" s="835">
        <f t="shared" si="584"/>
        <v>31</v>
      </c>
    </row>
    <row r="16112" spans="2:8">
      <c r="B16112" s="834" t="str">
        <f t="shared" si="583"/>
        <v>|||</v>
      </c>
      <c r="H16112" s="835">
        <f t="shared" si="584"/>
        <v>31</v>
      </c>
    </row>
    <row r="16113" spans="2:8">
      <c r="B16113" s="834" t="str">
        <f t="shared" si="583"/>
        <v>|||</v>
      </c>
      <c r="H16113" s="835">
        <f t="shared" si="584"/>
        <v>31</v>
      </c>
    </row>
    <row r="16114" spans="2:8">
      <c r="B16114" s="834" t="str">
        <f t="shared" si="583"/>
        <v>|||</v>
      </c>
      <c r="H16114" s="835">
        <f t="shared" si="584"/>
        <v>31</v>
      </c>
    </row>
    <row r="16115" spans="2:8">
      <c r="B16115" s="834" t="str">
        <f t="shared" si="583"/>
        <v>|||</v>
      </c>
      <c r="H16115" s="835">
        <f t="shared" si="584"/>
        <v>31</v>
      </c>
    </row>
    <row r="16116" spans="2:8">
      <c r="B16116" s="834" t="str">
        <f t="shared" si="583"/>
        <v>|||</v>
      </c>
      <c r="H16116" s="835">
        <f t="shared" si="584"/>
        <v>31</v>
      </c>
    </row>
    <row r="16117" spans="2:8">
      <c r="B16117" s="834" t="str">
        <f t="shared" si="583"/>
        <v>|||</v>
      </c>
      <c r="H16117" s="835">
        <f t="shared" si="584"/>
        <v>31</v>
      </c>
    </row>
    <row r="16118" spans="2:8">
      <c r="B16118" s="834" t="str">
        <f t="shared" si="583"/>
        <v>|||</v>
      </c>
      <c r="H16118" s="835">
        <f t="shared" si="584"/>
        <v>31</v>
      </c>
    </row>
    <row r="16119" spans="2:8">
      <c r="B16119" s="834" t="str">
        <f t="shared" si="583"/>
        <v>|||</v>
      </c>
      <c r="H16119" s="835">
        <f t="shared" si="584"/>
        <v>31</v>
      </c>
    </row>
    <row r="16120" spans="2:8">
      <c r="B16120" s="834" t="str">
        <f t="shared" si="583"/>
        <v>|||</v>
      </c>
      <c r="H16120" s="835">
        <f t="shared" si="584"/>
        <v>31</v>
      </c>
    </row>
    <row r="16121" spans="2:8">
      <c r="B16121" s="834" t="str">
        <f t="shared" si="583"/>
        <v>|||</v>
      </c>
      <c r="H16121" s="835">
        <f t="shared" si="584"/>
        <v>31</v>
      </c>
    </row>
    <row r="16122" spans="2:8">
      <c r="B16122" s="834" t="str">
        <f t="shared" si="583"/>
        <v>|||</v>
      </c>
      <c r="H16122" s="835">
        <f t="shared" si="584"/>
        <v>31</v>
      </c>
    </row>
    <row r="16123" spans="2:8">
      <c r="B16123" s="834" t="str">
        <f t="shared" si="583"/>
        <v>|||</v>
      </c>
      <c r="H16123" s="835">
        <f t="shared" si="584"/>
        <v>31</v>
      </c>
    </row>
    <row r="16124" spans="2:8">
      <c r="B16124" s="834" t="str">
        <f t="shared" si="583"/>
        <v>|||</v>
      </c>
      <c r="H16124" s="835">
        <f t="shared" si="584"/>
        <v>31</v>
      </c>
    </row>
    <row r="16125" spans="2:8">
      <c r="B16125" s="834" t="str">
        <f t="shared" si="583"/>
        <v>|||</v>
      </c>
      <c r="H16125" s="835">
        <f t="shared" si="584"/>
        <v>31</v>
      </c>
    </row>
    <row r="16126" spans="2:8">
      <c r="B16126" s="834" t="str">
        <f t="shared" si="583"/>
        <v>|||</v>
      </c>
      <c r="H16126" s="835">
        <f t="shared" si="584"/>
        <v>31</v>
      </c>
    </row>
    <row r="16127" spans="2:8">
      <c r="B16127" s="834" t="str">
        <f t="shared" si="583"/>
        <v>|||</v>
      </c>
      <c r="H16127" s="835">
        <f t="shared" si="584"/>
        <v>31</v>
      </c>
    </row>
    <row r="16128" spans="2:8">
      <c r="B16128" s="834" t="str">
        <f t="shared" si="583"/>
        <v>|||</v>
      </c>
      <c r="H16128" s="835">
        <f t="shared" si="584"/>
        <v>31</v>
      </c>
    </row>
    <row r="16129" spans="2:8">
      <c r="B16129" s="834" t="str">
        <f t="shared" si="583"/>
        <v>|||</v>
      </c>
      <c r="H16129" s="835">
        <f t="shared" si="584"/>
        <v>31</v>
      </c>
    </row>
    <row r="16130" spans="2:8">
      <c r="B16130" s="834" t="str">
        <f t="shared" si="583"/>
        <v>|||</v>
      </c>
      <c r="H16130" s="835">
        <f t="shared" si="584"/>
        <v>31</v>
      </c>
    </row>
    <row r="16131" spans="2:8">
      <c r="B16131" s="834" t="str">
        <f t="shared" si="583"/>
        <v>|||</v>
      </c>
      <c r="H16131" s="835">
        <f t="shared" si="584"/>
        <v>31</v>
      </c>
    </row>
    <row r="16132" spans="2:8">
      <c r="B16132" s="834" t="str">
        <f t="shared" si="583"/>
        <v>|||</v>
      </c>
      <c r="H16132" s="835">
        <f t="shared" si="584"/>
        <v>31</v>
      </c>
    </row>
    <row r="16133" spans="2:8">
      <c r="B16133" s="834" t="str">
        <f t="shared" si="583"/>
        <v>|||</v>
      </c>
      <c r="H16133" s="835">
        <f t="shared" si="584"/>
        <v>31</v>
      </c>
    </row>
    <row r="16134" spans="2:8">
      <c r="B16134" s="834" t="str">
        <f t="shared" si="583"/>
        <v>|||</v>
      </c>
      <c r="H16134" s="835">
        <f t="shared" si="584"/>
        <v>31</v>
      </c>
    </row>
    <row r="16135" spans="2:8">
      <c r="B16135" s="834" t="str">
        <f t="shared" si="583"/>
        <v>|||</v>
      </c>
      <c r="H16135" s="835">
        <f t="shared" si="584"/>
        <v>31</v>
      </c>
    </row>
    <row r="16136" spans="2:8">
      <c r="B16136" s="834" t="str">
        <f t="shared" si="583"/>
        <v>|||</v>
      </c>
      <c r="H16136" s="835">
        <f t="shared" si="584"/>
        <v>31</v>
      </c>
    </row>
    <row r="16137" spans="2:8">
      <c r="B16137" s="834" t="str">
        <f t="shared" si="583"/>
        <v>|||</v>
      </c>
      <c r="H16137" s="835">
        <f t="shared" si="584"/>
        <v>31</v>
      </c>
    </row>
    <row r="16138" spans="2:8">
      <c r="B16138" s="834" t="str">
        <f t="shared" si="583"/>
        <v>|||</v>
      </c>
      <c r="H16138" s="835">
        <f t="shared" si="584"/>
        <v>31</v>
      </c>
    </row>
    <row r="16139" spans="2:8">
      <c r="B16139" s="834" t="str">
        <f t="shared" si="583"/>
        <v>|||</v>
      </c>
      <c r="H16139" s="835">
        <f t="shared" si="584"/>
        <v>31</v>
      </c>
    </row>
    <row r="16140" spans="2:8">
      <c r="B16140" s="834" t="str">
        <f t="shared" si="583"/>
        <v>|||</v>
      </c>
      <c r="H16140" s="835">
        <f t="shared" si="584"/>
        <v>31</v>
      </c>
    </row>
    <row r="16141" spans="2:8">
      <c r="B16141" s="834" t="str">
        <f t="shared" si="583"/>
        <v>|||</v>
      </c>
      <c r="H16141" s="835">
        <f t="shared" si="584"/>
        <v>31</v>
      </c>
    </row>
    <row r="16142" spans="2:8">
      <c r="B16142" s="834" t="str">
        <f t="shared" si="583"/>
        <v>|||</v>
      </c>
      <c r="H16142" s="835">
        <f t="shared" si="584"/>
        <v>31</v>
      </c>
    </row>
    <row r="16143" spans="2:8">
      <c r="B16143" s="834" t="str">
        <f t="shared" si="583"/>
        <v>|||</v>
      </c>
      <c r="H16143" s="835">
        <f t="shared" si="584"/>
        <v>31</v>
      </c>
    </row>
    <row r="16144" spans="2:8">
      <c r="B16144" s="834" t="str">
        <f t="shared" si="583"/>
        <v>|||</v>
      </c>
      <c r="H16144" s="835">
        <f t="shared" si="584"/>
        <v>31</v>
      </c>
    </row>
    <row r="16145" spans="2:8">
      <c r="B16145" s="834" t="str">
        <f t="shared" ref="B16145:B16208" si="585">C16145&amp;"|"&amp;D16145&amp;"|"&amp;E16145&amp;"|"&amp;F16145</f>
        <v>|||</v>
      </c>
      <c r="H16145" s="835">
        <f t="shared" ref="H16145:H16208" si="586">EOMONTH(L16145,0)</f>
        <v>31</v>
      </c>
    </row>
    <row r="16146" spans="2:8">
      <c r="B16146" s="834" t="str">
        <f t="shared" si="585"/>
        <v>|||</v>
      </c>
      <c r="H16146" s="835">
        <f t="shared" si="586"/>
        <v>31</v>
      </c>
    </row>
    <row r="16147" spans="2:8">
      <c r="B16147" s="834" t="str">
        <f t="shared" si="585"/>
        <v>|||</v>
      </c>
      <c r="H16147" s="835">
        <f t="shared" si="586"/>
        <v>31</v>
      </c>
    </row>
    <row r="16148" spans="2:8">
      <c r="B16148" s="834" t="str">
        <f t="shared" si="585"/>
        <v>|||</v>
      </c>
      <c r="H16148" s="835">
        <f t="shared" si="586"/>
        <v>31</v>
      </c>
    </row>
    <row r="16149" spans="2:8">
      <c r="B16149" s="834" t="str">
        <f t="shared" si="585"/>
        <v>|||</v>
      </c>
      <c r="H16149" s="835">
        <f t="shared" si="586"/>
        <v>31</v>
      </c>
    </row>
    <row r="16150" spans="2:8">
      <c r="B16150" s="834" t="str">
        <f t="shared" si="585"/>
        <v>|||</v>
      </c>
      <c r="H16150" s="835">
        <f t="shared" si="586"/>
        <v>31</v>
      </c>
    </row>
    <row r="16151" spans="2:8">
      <c r="B16151" s="834" t="str">
        <f t="shared" si="585"/>
        <v>|||</v>
      </c>
      <c r="H16151" s="835">
        <f t="shared" si="586"/>
        <v>31</v>
      </c>
    </row>
    <row r="16152" spans="2:8">
      <c r="B16152" s="834" t="str">
        <f t="shared" si="585"/>
        <v>|||</v>
      </c>
      <c r="H16152" s="835">
        <f t="shared" si="586"/>
        <v>31</v>
      </c>
    </row>
    <row r="16153" spans="2:8">
      <c r="B16153" s="834" t="str">
        <f t="shared" si="585"/>
        <v>|||</v>
      </c>
      <c r="H16153" s="835">
        <f t="shared" si="586"/>
        <v>31</v>
      </c>
    </row>
    <row r="16154" spans="2:8">
      <c r="B16154" s="834" t="str">
        <f t="shared" si="585"/>
        <v>|||</v>
      </c>
      <c r="H16154" s="835">
        <f t="shared" si="586"/>
        <v>31</v>
      </c>
    </row>
    <row r="16155" spans="2:8">
      <c r="B16155" s="834" t="str">
        <f t="shared" si="585"/>
        <v>|||</v>
      </c>
      <c r="H16155" s="835">
        <f t="shared" si="586"/>
        <v>31</v>
      </c>
    </row>
    <row r="16156" spans="2:8">
      <c r="B16156" s="834" t="str">
        <f t="shared" si="585"/>
        <v>|||</v>
      </c>
      <c r="H16156" s="835">
        <f t="shared" si="586"/>
        <v>31</v>
      </c>
    </row>
    <row r="16157" spans="2:8">
      <c r="B16157" s="834" t="str">
        <f t="shared" si="585"/>
        <v>|||</v>
      </c>
      <c r="H16157" s="835">
        <f t="shared" si="586"/>
        <v>31</v>
      </c>
    </row>
    <row r="16158" spans="2:8">
      <c r="B16158" s="834" t="str">
        <f t="shared" si="585"/>
        <v>|||</v>
      </c>
      <c r="H16158" s="835">
        <f t="shared" si="586"/>
        <v>31</v>
      </c>
    </row>
    <row r="16159" spans="2:8">
      <c r="B16159" s="834" t="str">
        <f t="shared" si="585"/>
        <v>|||</v>
      </c>
      <c r="H16159" s="835">
        <f t="shared" si="586"/>
        <v>31</v>
      </c>
    </row>
    <row r="16160" spans="2:8">
      <c r="B16160" s="834" t="str">
        <f t="shared" si="585"/>
        <v>|||</v>
      </c>
      <c r="H16160" s="835">
        <f t="shared" si="586"/>
        <v>31</v>
      </c>
    </row>
    <row r="16161" spans="2:8">
      <c r="B16161" s="834" t="str">
        <f t="shared" si="585"/>
        <v>|||</v>
      </c>
      <c r="H16161" s="835">
        <f t="shared" si="586"/>
        <v>31</v>
      </c>
    </row>
    <row r="16162" spans="2:8">
      <c r="B16162" s="834" t="str">
        <f t="shared" si="585"/>
        <v>|||</v>
      </c>
      <c r="H16162" s="835">
        <f t="shared" si="586"/>
        <v>31</v>
      </c>
    </row>
    <row r="16163" spans="2:8">
      <c r="B16163" s="834" t="str">
        <f t="shared" si="585"/>
        <v>|||</v>
      </c>
      <c r="H16163" s="835">
        <f t="shared" si="586"/>
        <v>31</v>
      </c>
    </row>
    <row r="16164" spans="2:8">
      <c r="B16164" s="834" t="str">
        <f t="shared" si="585"/>
        <v>|||</v>
      </c>
      <c r="H16164" s="835">
        <f t="shared" si="586"/>
        <v>31</v>
      </c>
    </row>
    <row r="16165" spans="2:8">
      <c r="B16165" s="834" t="str">
        <f t="shared" si="585"/>
        <v>|||</v>
      </c>
      <c r="H16165" s="835">
        <f t="shared" si="586"/>
        <v>31</v>
      </c>
    </row>
    <row r="16166" spans="2:8">
      <c r="B16166" s="834" t="str">
        <f t="shared" si="585"/>
        <v>|||</v>
      </c>
      <c r="H16166" s="835">
        <f t="shared" si="586"/>
        <v>31</v>
      </c>
    </row>
    <row r="16167" spans="2:8">
      <c r="B16167" s="834" t="str">
        <f t="shared" si="585"/>
        <v>|||</v>
      </c>
      <c r="H16167" s="835">
        <f t="shared" si="586"/>
        <v>31</v>
      </c>
    </row>
    <row r="16168" spans="2:8">
      <c r="B16168" s="834" t="str">
        <f t="shared" si="585"/>
        <v>|||</v>
      </c>
      <c r="H16168" s="835">
        <f t="shared" si="586"/>
        <v>31</v>
      </c>
    </row>
    <row r="16169" spans="2:8">
      <c r="B16169" s="834" t="str">
        <f t="shared" si="585"/>
        <v>|||</v>
      </c>
      <c r="H16169" s="835">
        <f t="shared" si="586"/>
        <v>31</v>
      </c>
    </row>
    <row r="16170" spans="2:8">
      <c r="B16170" s="834" t="str">
        <f t="shared" si="585"/>
        <v>|||</v>
      </c>
      <c r="H16170" s="835">
        <f t="shared" si="586"/>
        <v>31</v>
      </c>
    </row>
    <row r="16171" spans="2:8">
      <c r="B16171" s="834" t="str">
        <f t="shared" si="585"/>
        <v>|||</v>
      </c>
      <c r="H16171" s="835">
        <f t="shared" si="586"/>
        <v>31</v>
      </c>
    </row>
    <row r="16172" spans="2:8">
      <c r="B16172" s="834" t="str">
        <f t="shared" si="585"/>
        <v>|||</v>
      </c>
      <c r="H16172" s="835">
        <f t="shared" si="586"/>
        <v>31</v>
      </c>
    </row>
    <row r="16173" spans="2:8">
      <c r="B16173" s="834" t="str">
        <f t="shared" si="585"/>
        <v>|||</v>
      </c>
      <c r="H16173" s="835">
        <f t="shared" si="586"/>
        <v>31</v>
      </c>
    </row>
    <row r="16174" spans="2:8">
      <c r="B16174" s="834" t="str">
        <f t="shared" si="585"/>
        <v>|||</v>
      </c>
      <c r="H16174" s="835">
        <f t="shared" si="586"/>
        <v>31</v>
      </c>
    </row>
    <row r="16175" spans="2:8">
      <c r="B16175" s="834" t="str">
        <f t="shared" si="585"/>
        <v>|||</v>
      </c>
      <c r="H16175" s="835">
        <f t="shared" si="586"/>
        <v>31</v>
      </c>
    </row>
    <row r="16176" spans="2:8">
      <c r="B16176" s="834" t="str">
        <f t="shared" si="585"/>
        <v>|||</v>
      </c>
      <c r="H16176" s="835">
        <f t="shared" si="586"/>
        <v>31</v>
      </c>
    </row>
    <row r="16177" spans="2:8">
      <c r="B16177" s="834" t="str">
        <f t="shared" si="585"/>
        <v>|||</v>
      </c>
      <c r="H16177" s="835">
        <f t="shared" si="586"/>
        <v>31</v>
      </c>
    </row>
    <row r="16178" spans="2:8">
      <c r="B16178" s="834" t="str">
        <f t="shared" si="585"/>
        <v>|||</v>
      </c>
      <c r="H16178" s="835">
        <f t="shared" si="586"/>
        <v>31</v>
      </c>
    </row>
    <row r="16179" spans="2:8">
      <c r="B16179" s="834" t="str">
        <f t="shared" si="585"/>
        <v>|||</v>
      </c>
      <c r="H16179" s="835">
        <f t="shared" si="586"/>
        <v>31</v>
      </c>
    </row>
    <row r="16180" spans="2:8">
      <c r="B16180" s="834" t="str">
        <f t="shared" si="585"/>
        <v>|||</v>
      </c>
      <c r="H16180" s="835">
        <f t="shared" si="586"/>
        <v>31</v>
      </c>
    </row>
    <row r="16181" spans="2:8">
      <c r="B16181" s="834" t="str">
        <f t="shared" si="585"/>
        <v>|||</v>
      </c>
      <c r="H16181" s="835">
        <f t="shared" si="586"/>
        <v>31</v>
      </c>
    </row>
    <row r="16182" spans="2:8">
      <c r="B16182" s="834" t="str">
        <f t="shared" si="585"/>
        <v>|||</v>
      </c>
      <c r="H16182" s="835">
        <f t="shared" si="586"/>
        <v>31</v>
      </c>
    </row>
    <row r="16183" spans="2:8">
      <c r="B16183" s="834" t="str">
        <f t="shared" si="585"/>
        <v>|||</v>
      </c>
      <c r="H16183" s="835">
        <f t="shared" si="586"/>
        <v>31</v>
      </c>
    </row>
    <row r="16184" spans="2:8">
      <c r="B16184" s="834" t="str">
        <f t="shared" si="585"/>
        <v>|||</v>
      </c>
      <c r="H16184" s="835">
        <f t="shared" si="586"/>
        <v>31</v>
      </c>
    </row>
    <row r="16185" spans="2:8">
      <c r="B16185" s="834" t="str">
        <f t="shared" si="585"/>
        <v>|||</v>
      </c>
      <c r="H16185" s="835">
        <f t="shared" si="586"/>
        <v>31</v>
      </c>
    </row>
    <row r="16186" spans="2:8">
      <c r="B16186" s="834" t="str">
        <f t="shared" si="585"/>
        <v>|||</v>
      </c>
      <c r="H16186" s="835">
        <f t="shared" si="586"/>
        <v>31</v>
      </c>
    </row>
    <row r="16187" spans="2:8">
      <c r="B16187" s="834" t="str">
        <f t="shared" si="585"/>
        <v>|||</v>
      </c>
      <c r="H16187" s="835">
        <f t="shared" si="586"/>
        <v>31</v>
      </c>
    </row>
    <row r="16188" spans="2:8">
      <c r="B16188" s="834" t="str">
        <f t="shared" si="585"/>
        <v>|||</v>
      </c>
      <c r="H16188" s="835">
        <f t="shared" si="586"/>
        <v>31</v>
      </c>
    </row>
    <row r="16189" spans="2:8">
      <c r="B16189" s="834" t="str">
        <f t="shared" si="585"/>
        <v>|||</v>
      </c>
      <c r="H16189" s="835">
        <f t="shared" si="586"/>
        <v>31</v>
      </c>
    </row>
    <row r="16190" spans="2:8">
      <c r="B16190" s="834" t="str">
        <f t="shared" si="585"/>
        <v>|||</v>
      </c>
      <c r="H16190" s="835">
        <f t="shared" si="586"/>
        <v>31</v>
      </c>
    </row>
    <row r="16191" spans="2:8">
      <c r="B16191" s="834" t="str">
        <f t="shared" si="585"/>
        <v>|||</v>
      </c>
      <c r="H16191" s="835">
        <f t="shared" si="586"/>
        <v>31</v>
      </c>
    </row>
    <row r="16192" spans="2:8">
      <c r="B16192" s="834" t="str">
        <f t="shared" si="585"/>
        <v>|||</v>
      </c>
      <c r="H16192" s="835">
        <f t="shared" si="586"/>
        <v>31</v>
      </c>
    </row>
    <row r="16193" spans="2:8">
      <c r="B16193" s="834" t="str">
        <f t="shared" si="585"/>
        <v>|||</v>
      </c>
      <c r="H16193" s="835">
        <f t="shared" si="586"/>
        <v>31</v>
      </c>
    </row>
    <row r="16194" spans="2:8">
      <c r="B16194" s="834" t="str">
        <f t="shared" si="585"/>
        <v>|||</v>
      </c>
      <c r="H16194" s="835">
        <f t="shared" si="586"/>
        <v>31</v>
      </c>
    </row>
    <row r="16195" spans="2:8">
      <c r="B16195" s="834" t="str">
        <f t="shared" si="585"/>
        <v>|||</v>
      </c>
      <c r="H16195" s="835">
        <f t="shared" si="586"/>
        <v>31</v>
      </c>
    </row>
    <row r="16196" spans="2:8">
      <c r="B16196" s="834" t="str">
        <f t="shared" si="585"/>
        <v>|||</v>
      </c>
      <c r="H16196" s="835">
        <f t="shared" si="586"/>
        <v>31</v>
      </c>
    </row>
    <row r="16197" spans="2:8">
      <c r="B16197" s="834" t="str">
        <f t="shared" si="585"/>
        <v>|||</v>
      </c>
      <c r="H16197" s="835">
        <f t="shared" si="586"/>
        <v>31</v>
      </c>
    </row>
    <row r="16198" spans="2:8">
      <c r="B16198" s="834" t="str">
        <f t="shared" si="585"/>
        <v>|||</v>
      </c>
      <c r="H16198" s="835">
        <f t="shared" si="586"/>
        <v>31</v>
      </c>
    </row>
    <row r="16199" spans="2:8">
      <c r="B16199" s="834" t="str">
        <f t="shared" si="585"/>
        <v>|||</v>
      </c>
      <c r="H16199" s="835">
        <f t="shared" si="586"/>
        <v>31</v>
      </c>
    </row>
    <row r="16200" spans="2:8">
      <c r="B16200" s="834" t="str">
        <f t="shared" si="585"/>
        <v>|||</v>
      </c>
      <c r="H16200" s="835">
        <f t="shared" si="586"/>
        <v>31</v>
      </c>
    </row>
    <row r="16201" spans="2:8">
      <c r="B16201" s="834" t="str">
        <f t="shared" si="585"/>
        <v>|||</v>
      </c>
      <c r="H16201" s="835">
        <f t="shared" si="586"/>
        <v>31</v>
      </c>
    </row>
    <row r="16202" spans="2:8">
      <c r="B16202" s="834" t="str">
        <f t="shared" si="585"/>
        <v>|||</v>
      </c>
      <c r="H16202" s="835">
        <f t="shared" si="586"/>
        <v>31</v>
      </c>
    </row>
    <row r="16203" spans="2:8">
      <c r="B16203" s="834" t="str">
        <f t="shared" si="585"/>
        <v>|||</v>
      </c>
      <c r="H16203" s="835">
        <f t="shared" si="586"/>
        <v>31</v>
      </c>
    </row>
    <row r="16204" spans="2:8">
      <c r="B16204" s="834" t="str">
        <f t="shared" si="585"/>
        <v>|||</v>
      </c>
      <c r="H16204" s="835">
        <f t="shared" si="586"/>
        <v>31</v>
      </c>
    </row>
    <row r="16205" spans="2:8">
      <c r="B16205" s="834" t="str">
        <f t="shared" si="585"/>
        <v>|||</v>
      </c>
      <c r="H16205" s="835">
        <f t="shared" si="586"/>
        <v>31</v>
      </c>
    </row>
    <row r="16206" spans="2:8">
      <c r="B16206" s="834" t="str">
        <f t="shared" si="585"/>
        <v>|||</v>
      </c>
      <c r="H16206" s="835">
        <f t="shared" si="586"/>
        <v>31</v>
      </c>
    </row>
    <row r="16207" spans="2:8">
      <c r="B16207" s="834" t="str">
        <f t="shared" si="585"/>
        <v>|||</v>
      </c>
      <c r="H16207" s="835">
        <f t="shared" si="586"/>
        <v>31</v>
      </c>
    </row>
    <row r="16208" spans="2:8">
      <c r="B16208" s="834" t="str">
        <f t="shared" si="585"/>
        <v>|||</v>
      </c>
      <c r="H16208" s="835">
        <f t="shared" si="586"/>
        <v>31</v>
      </c>
    </row>
    <row r="16209" spans="2:8">
      <c r="B16209" s="834" t="str">
        <f t="shared" ref="B16209:B16272" si="587">C16209&amp;"|"&amp;D16209&amp;"|"&amp;E16209&amp;"|"&amp;F16209</f>
        <v>|||</v>
      </c>
      <c r="H16209" s="835">
        <f t="shared" ref="H16209:H16272" si="588">EOMONTH(L16209,0)</f>
        <v>31</v>
      </c>
    </row>
    <row r="16210" spans="2:8">
      <c r="B16210" s="834" t="str">
        <f t="shared" si="587"/>
        <v>|||</v>
      </c>
      <c r="H16210" s="835">
        <f t="shared" si="588"/>
        <v>31</v>
      </c>
    </row>
    <row r="16211" spans="2:8">
      <c r="B16211" s="834" t="str">
        <f t="shared" si="587"/>
        <v>|||</v>
      </c>
      <c r="H16211" s="835">
        <f t="shared" si="588"/>
        <v>31</v>
      </c>
    </row>
    <row r="16212" spans="2:8">
      <c r="B16212" s="834" t="str">
        <f t="shared" si="587"/>
        <v>|||</v>
      </c>
      <c r="H16212" s="835">
        <f t="shared" si="588"/>
        <v>31</v>
      </c>
    </row>
    <row r="16213" spans="2:8">
      <c r="B16213" s="834" t="str">
        <f t="shared" si="587"/>
        <v>|||</v>
      </c>
      <c r="H16213" s="835">
        <f t="shared" si="588"/>
        <v>31</v>
      </c>
    </row>
    <row r="16214" spans="2:8">
      <c r="B16214" s="834" t="str">
        <f t="shared" si="587"/>
        <v>|||</v>
      </c>
      <c r="H16214" s="835">
        <f t="shared" si="588"/>
        <v>31</v>
      </c>
    </row>
    <row r="16215" spans="2:8">
      <c r="B16215" s="834" t="str">
        <f t="shared" si="587"/>
        <v>|||</v>
      </c>
      <c r="H16215" s="835">
        <f t="shared" si="588"/>
        <v>31</v>
      </c>
    </row>
    <row r="16216" spans="2:8">
      <c r="B16216" s="834" t="str">
        <f t="shared" si="587"/>
        <v>|||</v>
      </c>
      <c r="H16216" s="835">
        <f t="shared" si="588"/>
        <v>31</v>
      </c>
    </row>
    <row r="16217" spans="2:8">
      <c r="B16217" s="834" t="str">
        <f t="shared" si="587"/>
        <v>|||</v>
      </c>
      <c r="H16217" s="835">
        <f t="shared" si="588"/>
        <v>31</v>
      </c>
    </row>
    <row r="16218" spans="2:8">
      <c r="B16218" s="834" t="str">
        <f t="shared" si="587"/>
        <v>|||</v>
      </c>
      <c r="H16218" s="835">
        <f t="shared" si="588"/>
        <v>31</v>
      </c>
    </row>
    <row r="16219" spans="2:8">
      <c r="B16219" s="834" t="str">
        <f t="shared" si="587"/>
        <v>|||</v>
      </c>
      <c r="H16219" s="835">
        <f t="shared" si="588"/>
        <v>31</v>
      </c>
    </row>
    <row r="16220" spans="2:8">
      <c r="B16220" s="834" t="str">
        <f t="shared" si="587"/>
        <v>|||</v>
      </c>
      <c r="H16220" s="835">
        <f t="shared" si="588"/>
        <v>31</v>
      </c>
    </row>
    <row r="16221" spans="2:8">
      <c r="B16221" s="834" t="str">
        <f t="shared" si="587"/>
        <v>|||</v>
      </c>
      <c r="H16221" s="835">
        <f t="shared" si="588"/>
        <v>31</v>
      </c>
    </row>
    <row r="16222" spans="2:8">
      <c r="B16222" s="834" t="str">
        <f t="shared" si="587"/>
        <v>|||</v>
      </c>
      <c r="H16222" s="835">
        <f t="shared" si="588"/>
        <v>31</v>
      </c>
    </row>
    <row r="16223" spans="2:8">
      <c r="B16223" s="834" t="str">
        <f t="shared" si="587"/>
        <v>|||</v>
      </c>
      <c r="H16223" s="835">
        <f t="shared" si="588"/>
        <v>31</v>
      </c>
    </row>
    <row r="16224" spans="2:8">
      <c r="B16224" s="834" t="str">
        <f t="shared" si="587"/>
        <v>|||</v>
      </c>
      <c r="H16224" s="835">
        <f t="shared" si="588"/>
        <v>31</v>
      </c>
    </row>
    <row r="16225" spans="2:8">
      <c r="B16225" s="834" t="str">
        <f t="shared" si="587"/>
        <v>|||</v>
      </c>
      <c r="H16225" s="835">
        <f t="shared" si="588"/>
        <v>31</v>
      </c>
    </row>
    <row r="16226" spans="2:8">
      <c r="B16226" s="834" t="str">
        <f t="shared" si="587"/>
        <v>|||</v>
      </c>
      <c r="H16226" s="835">
        <f t="shared" si="588"/>
        <v>31</v>
      </c>
    </row>
    <row r="16227" spans="2:8">
      <c r="B16227" s="834" t="str">
        <f t="shared" si="587"/>
        <v>|||</v>
      </c>
      <c r="H16227" s="835">
        <f t="shared" si="588"/>
        <v>31</v>
      </c>
    </row>
    <row r="16228" spans="2:8">
      <c r="B16228" s="834" t="str">
        <f t="shared" si="587"/>
        <v>|||</v>
      </c>
      <c r="H16228" s="835">
        <f t="shared" si="588"/>
        <v>31</v>
      </c>
    </row>
    <row r="16229" spans="2:8">
      <c r="B16229" s="834" t="str">
        <f t="shared" si="587"/>
        <v>|||</v>
      </c>
      <c r="H16229" s="835">
        <f t="shared" si="588"/>
        <v>31</v>
      </c>
    </row>
    <row r="16230" spans="2:8">
      <c r="B16230" s="834" t="str">
        <f t="shared" si="587"/>
        <v>|||</v>
      </c>
      <c r="H16230" s="835">
        <f t="shared" si="588"/>
        <v>31</v>
      </c>
    </row>
    <row r="16231" spans="2:8">
      <c r="B16231" s="834" t="str">
        <f t="shared" si="587"/>
        <v>|||</v>
      </c>
      <c r="H16231" s="835">
        <f t="shared" si="588"/>
        <v>31</v>
      </c>
    </row>
    <row r="16232" spans="2:8">
      <c r="B16232" s="834" t="str">
        <f t="shared" si="587"/>
        <v>|||</v>
      </c>
      <c r="H16232" s="835">
        <f t="shared" si="588"/>
        <v>31</v>
      </c>
    </row>
    <row r="16233" spans="2:8">
      <c r="B16233" s="834" t="str">
        <f t="shared" si="587"/>
        <v>|||</v>
      </c>
      <c r="H16233" s="835">
        <f t="shared" si="588"/>
        <v>31</v>
      </c>
    </row>
    <row r="16234" spans="2:8">
      <c r="B16234" s="834" t="str">
        <f t="shared" si="587"/>
        <v>|||</v>
      </c>
      <c r="H16234" s="835">
        <f t="shared" si="588"/>
        <v>31</v>
      </c>
    </row>
    <row r="16235" spans="2:8">
      <c r="B16235" s="834" t="str">
        <f t="shared" si="587"/>
        <v>|||</v>
      </c>
      <c r="H16235" s="835">
        <f t="shared" si="588"/>
        <v>31</v>
      </c>
    </row>
    <row r="16236" spans="2:8">
      <c r="B16236" s="834" t="str">
        <f t="shared" si="587"/>
        <v>|||</v>
      </c>
      <c r="H16236" s="835">
        <f t="shared" si="588"/>
        <v>31</v>
      </c>
    </row>
    <row r="16237" spans="2:8">
      <c r="B16237" s="834" t="str">
        <f t="shared" si="587"/>
        <v>|||</v>
      </c>
      <c r="H16237" s="835">
        <f t="shared" si="588"/>
        <v>31</v>
      </c>
    </row>
    <row r="16238" spans="2:8">
      <c r="B16238" s="834" t="str">
        <f t="shared" si="587"/>
        <v>|||</v>
      </c>
      <c r="H16238" s="835">
        <f t="shared" si="588"/>
        <v>31</v>
      </c>
    </row>
    <row r="16239" spans="2:8">
      <c r="B16239" s="834" t="str">
        <f t="shared" si="587"/>
        <v>|||</v>
      </c>
      <c r="H16239" s="835">
        <f t="shared" si="588"/>
        <v>31</v>
      </c>
    </row>
    <row r="16240" spans="2:8">
      <c r="B16240" s="834" t="str">
        <f t="shared" si="587"/>
        <v>|||</v>
      </c>
      <c r="H16240" s="835">
        <f t="shared" si="588"/>
        <v>31</v>
      </c>
    </row>
    <row r="16241" spans="2:8">
      <c r="B16241" s="834" t="str">
        <f t="shared" si="587"/>
        <v>|||</v>
      </c>
      <c r="H16241" s="835">
        <f t="shared" si="588"/>
        <v>31</v>
      </c>
    </row>
    <row r="16242" spans="2:8">
      <c r="B16242" s="834" t="str">
        <f t="shared" si="587"/>
        <v>|||</v>
      </c>
      <c r="H16242" s="835">
        <f t="shared" si="588"/>
        <v>31</v>
      </c>
    </row>
    <row r="16243" spans="2:8">
      <c r="B16243" s="834" t="str">
        <f t="shared" si="587"/>
        <v>|||</v>
      </c>
      <c r="H16243" s="835">
        <f t="shared" si="588"/>
        <v>31</v>
      </c>
    </row>
    <row r="16244" spans="2:8">
      <c r="B16244" s="834" t="str">
        <f t="shared" si="587"/>
        <v>|||</v>
      </c>
      <c r="H16244" s="835">
        <f t="shared" si="588"/>
        <v>31</v>
      </c>
    </row>
    <row r="16245" spans="2:8">
      <c r="B16245" s="834" t="str">
        <f t="shared" si="587"/>
        <v>|||</v>
      </c>
      <c r="H16245" s="835">
        <f t="shared" si="588"/>
        <v>31</v>
      </c>
    </row>
    <row r="16246" spans="2:8">
      <c r="B16246" s="834" t="str">
        <f t="shared" si="587"/>
        <v>|||</v>
      </c>
      <c r="H16246" s="835">
        <f t="shared" si="588"/>
        <v>31</v>
      </c>
    </row>
    <row r="16247" spans="2:8">
      <c r="B16247" s="834" t="str">
        <f t="shared" si="587"/>
        <v>|||</v>
      </c>
      <c r="H16247" s="835">
        <f t="shared" si="588"/>
        <v>31</v>
      </c>
    </row>
    <row r="16248" spans="2:8">
      <c r="B16248" s="834" t="str">
        <f t="shared" si="587"/>
        <v>|||</v>
      </c>
      <c r="H16248" s="835">
        <f t="shared" si="588"/>
        <v>31</v>
      </c>
    </row>
    <row r="16249" spans="2:8">
      <c r="B16249" s="834" t="str">
        <f t="shared" si="587"/>
        <v>|||</v>
      </c>
      <c r="H16249" s="835">
        <f t="shared" si="588"/>
        <v>31</v>
      </c>
    </row>
    <row r="16250" spans="2:8">
      <c r="B16250" s="834" t="str">
        <f t="shared" si="587"/>
        <v>|||</v>
      </c>
      <c r="H16250" s="835">
        <f t="shared" si="588"/>
        <v>31</v>
      </c>
    </row>
    <row r="16251" spans="2:8">
      <c r="B16251" s="834" t="str">
        <f t="shared" si="587"/>
        <v>|||</v>
      </c>
      <c r="H16251" s="835">
        <f t="shared" si="588"/>
        <v>31</v>
      </c>
    </row>
    <row r="16252" spans="2:8">
      <c r="B16252" s="834" t="str">
        <f t="shared" si="587"/>
        <v>|||</v>
      </c>
      <c r="H16252" s="835">
        <f t="shared" si="588"/>
        <v>31</v>
      </c>
    </row>
    <row r="16253" spans="2:8">
      <c r="B16253" s="834" t="str">
        <f t="shared" si="587"/>
        <v>|||</v>
      </c>
      <c r="H16253" s="835">
        <f t="shared" si="588"/>
        <v>31</v>
      </c>
    </row>
    <row r="16254" spans="2:8">
      <c r="B16254" s="834" t="str">
        <f t="shared" si="587"/>
        <v>|||</v>
      </c>
      <c r="H16254" s="835">
        <f t="shared" si="588"/>
        <v>31</v>
      </c>
    </row>
    <row r="16255" spans="2:8">
      <c r="B16255" s="834" t="str">
        <f t="shared" si="587"/>
        <v>|||</v>
      </c>
      <c r="H16255" s="835">
        <f t="shared" si="588"/>
        <v>31</v>
      </c>
    </row>
    <row r="16256" spans="2:8">
      <c r="B16256" s="834" t="str">
        <f t="shared" si="587"/>
        <v>|||</v>
      </c>
      <c r="H16256" s="835">
        <f t="shared" si="588"/>
        <v>31</v>
      </c>
    </row>
    <row r="16257" spans="2:8">
      <c r="B16257" s="834" t="str">
        <f t="shared" si="587"/>
        <v>|||</v>
      </c>
      <c r="H16257" s="835">
        <f t="shared" si="588"/>
        <v>31</v>
      </c>
    </row>
    <row r="16258" spans="2:8">
      <c r="B16258" s="834" t="str">
        <f t="shared" si="587"/>
        <v>|||</v>
      </c>
      <c r="H16258" s="835">
        <f t="shared" si="588"/>
        <v>31</v>
      </c>
    </row>
    <row r="16259" spans="2:8">
      <c r="B16259" s="834" t="str">
        <f t="shared" si="587"/>
        <v>|||</v>
      </c>
      <c r="H16259" s="835">
        <f t="shared" si="588"/>
        <v>31</v>
      </c>
    </row>
    <row r="16260" spans="2:8">
      <c r="B16260" s="834" t="str">
        <f t="shared" si="587"/>
        <v>|||</v>
      </c>
      <c r="H16260" s="835">
        <f t="shared" si="588"/>
        <v>31</v>
      </c>
    </row>
    <row r="16261" spans="2:8">
      <c r="B16261" s="834" t="str">
        <f t="shared" si="587"/>
        <v>|||</v>
      </c>
      <c r="H16261" s="835">
        <f t="shared" si="588"/>
        <v>31</v>
      </c>
    </row>
    <row r="16262" spans="2:8">
      <c r="B16262" s="834" t="str">
        <f t="shared" si="587"/>
        <v>|||</v>
      </c>
      <c r="H16262" s="835">
        <f t="shared" si="588"/>
        <v>31</v>
      </c>
    </row>
    <row r="16263" spans="2:8">
      <c r="B16263" s="834" t="str">
        <f t="shared" si="587"/>
        <v>|||</v>
      </c>
      <c r="H16263" s="835">
        <f t="shared" si="588"/>
        <v>31</v>
      </c>
    </row>
    <row r="16264" spans="2:8">
      <c r="B16264" s="834" t="str">
        <f t="shared" si="587"/>
        <v>|||</v>
      </c>
      <c r="H16264" s="835">
        <f t="shared" si="588"/>
        <v>31</v>
      </c>
    </row>
    <row r="16265" spans="2:8">
      <c r="B16265" s="834" t="str">
        <f t="shared" si="587"/>
        <v>|||</v>
      </c>
      <c r="H16265" s="835">
        <f t="shared" si="588"/>
        <v>31</v>
      </c>
    </row>
    <row r="16266" spans="2:8">
      <c r="B16266" s="834" t="str">
        <f t="shared" si="587"/>
        <v>|||</v>
      </c>
      <c r="H16266" s="835">
        <f t="shared" si="588"/>
        <v>31</v>
      </c>
    </row>
    <row r="16267" spans="2:8">
      <c r="B16267" s="834" t="str">
        <f t="shared" si="587"/>
        <v>|||</v>
      </c>
      <c r="H16267" s="835">
        <f t="shared" si="588"/>
        <v>31</v>
      </c>
    </row>
    <row r="16268" spans="2:8">
      <c r="B16268" s="834" t="str">
        <f t="shared" si="587"/>
        <v>|||</v>
      </c>
      <c r="H16268" s="835">
        <f t="shared" si="588"/>
        <v>31</v>
      </c>
    </row>
    <row r="16269" spans="2:8">
      <c r="B16269" s="834" t="str">
        <f t="shared" si="587"/>
        <v>|||</v>
      </c>
      <c r="H16269" s="835">
        <f t="shared" si="588"/>
        <v>31</v>
      </c>
    </row>
    <row r="16270" spans="2:8">
      <c r="B16270" s="834" t="str">
        <f t="shared" si="587"/>
        <v>|||</v>
      </c>
      <c r="H16270" s="835">
        <f t="shared" si="588"/>
        <v>31</v>
      </c>
    </row>
    <row r="16271" spans="2:8">
      <c r="B16271" s="834" t="str">
        <f t="shared" si="587"/>
        <v>|||</v>
      </c>
      <c r="H16271" s="835">
        <f t="shared" si="588"/>
        <v>31</v>
      </c>
    </row>
    <row r="16272" spans="2:8">
      <c r="B16272" s="834" t="str">
        <f t="shared" si="587"/>
        <v>|||</v>
      </c>
      <c r="H16272" s="835">
        <f t="shared" si="588"/>
        <v>31</v>
      </c>
    </row>
    <row r="16273" spans="2:8">
      <c r="B16273" s="834" t="str">
        <f t="shared" ref="B16273:B16336" si="589">C16273&amp;"|"&amp;D16273&amp;"|"&amp;E16273&amp;"|"&amp;F16273</f>
        <v>|||</v>
      </c>
      <c r="H16273" s="835">
        <f t="shared" ref="H16273:H16336" si="590">EOMONTH(L16273,0)</f>
        <v>31</v>
      </c>
    </row>
    <row r="16274" spans="2:8">
      <c r="B16274" s="834" t="str">
        <f t="shared" si="589"/>
        <v>|||</v>
      </c>
      <c r="H16274" s="835">
        <f t="shared" si="590"/>
        <v>31</v>
      </c>
    </row>
    <row r="16275" spans="2:8">
      <c r="B16275" s="834" t="str">
        <f t="shared" si="589"/>
        <v>|||</v>
      </c>
      <c r="H16275" s="835">
        <f t="shared" si="590"/>
        <v>31</v>
      </c>
    </row>
    <row r="16276" spans="2:8">
      <c r="B16276" s="834" t="str">
        <f t="shared" si="589"/>
        <v>|||</v>
      </c>
      <c r="H16276" s="835">
        <f t="shared" si="590"/>
        <v>31</v>
      </c>
    </row>
    <row r="16277" spans="2:8">
      <c r="B16277" s="834" t="str">
        <f t="shared" si="589"/>
        <v>|||</v>
      </c>
      <c r="H16277" s="835">
        <f t="shared" si="590"/>
        <v>31</v>
      </c>
    </row>
    <row r="16278" spans="2:8">
      <c r="B16278" s="834" t="str">
        <f t="shared" si="589"/>
        <v>|||</v>
      </c>
      <c r="H16278" s="835">
        <f t="shared" si="590"/>
        <v>31</v>
      </c>
    </row>
    <row r="16279" spans="2:8">
      <c r="B16279" s="834" t="str">
        <f t="shared" si="589"/>
        <v>|||</v>
      </c>
      <c r="H16279" s="835">
        <f t="shared" si="590"/>
        <v>31</v>
      </c>
    </row>
    <row r="16280" spans="2:8">
      <c r="B16280" s="834" t="str">
        <f t="shared" si="589"/>
        <v>|||</v>
      </c>
      <c r="H16280" s="835">
        <f t="shared" si="590"/>
        <v>31</v>
      </c>
    </row>
    <row r="16281" spans="2:8">
      <c r="B16281" s="834" t="str">
        <f t="shared" si="589"/>
        <v>|||</v>
      </c>
      <c r="H16281" s="835">
        <f t="shared" si="590"/>
        <v>31</v>
      </c>
    </row>
    <row r="16282" spans="2:8">
      <c r="B16282" s="834" t="str">
        <f t="shared" si="589"/>
        <v>|||</v>
      </c>
      <c r="H16282" s="835">
        <f t="shared" si="590"/>
        <v>31</v>
      </c>
    </row>
    <row r="16283" spans="2:8">
      <c r="B16283" s="834" t="str">
        <f t="shared" si="589"/>
        <v>|||</v>
      </c>
      <c r="H16283" s="835">
        <f t="shared" si="590"/>
        <v>31</v>
      </c>
    </row>
    <row r="16284" spans="2:8">
      <c r="B16284" s="834" t="str">
        <f t="shared" si="589"/>
        <v>|||</v>
      </c>
      <c r="H16284" s="835">
        <f t="shared" si="590"/>
        <v>31</v>
      </c>
    </row>
    <row r="16285" spans="2:8">
      <c r="B16285" s="834" t="str">
        <f t="shared" si="589"/>
        <v>|||</v>
      </c>
      <c r="H16285" s="835">
        <f t="shared" si="590"/>
        <v>31</v>
      </c>
    </row>
    <row r="16286" spans="2:8">
      <c r="B16286" s="834" t="str">
        <f t="shared" si="589"/>
        <v>|||</v>
      </c>
      <c r="H16286" s="835">
        <f t="shared" si="590"/>
        <v>31</v>
      </c>
    </row>
    <row r="16287" spans="2:8">
      <c r="B16287" s="834" t="str">
        <f t="shared" si="589"/>
        <v>|||</v>
      </c>
      <c r="H16287" s="835">
        <f t="shared" si="590"/>
        <v>31</v>
      </c>
    </row>
    <row r="16288" spans="2:8">
      <c r="B16288" s="834" t="str">
        <f t="shared" si="589"/>
        <v>|||</v>
      </c>
      <c r="H16288" s="835">
        <f t="shared" si="590"/>
        <v>31</v>
      </c>
    </row>
    <row r="16289" spans="2:8">
      <c r="B16289" s="834" t="str">
        <f t="shared" si="589"/>
        <v>|||</v>
      </c>
      <c r="H16289" s="835">
        <f t="shared" si="590"/>
        <v>31</v>
      </c>
    </row>
    <row r="16290" spans="2:8">
      <c r="B16290" s="834" t="str">
        <f t="shared" si="589"/>
        <v>|||</v>
      </c>
      <c r="H16290" s="835">
        <f t="shared" si="590"/>
        <v>31</v>
      </c>
    </row>
    <row r="16291" spans="2:8">
      <c r="B16291" s="834" t="str">
        <f t="shared" si="589"/>
        <v>|||</v>
      </c>
      <c r="H16291" s="835">
        <f t="shared" si="590"/>
        <v>31</v>
      </c>
    </row>
    <row r="16292" spans="2:8">
      <c r="B16292" s="834" t="str">
        <f t="shared" si="589"/>
        <v>|||</v>
      </c>
      <c r="H16292" s="835">
        <f t="shared" si="590"/>
        <v>31</v>
      </c>
    </row>
    <row r="16293" spans="2:8">
      <c r="B16293" s="834" t="str">
        <f t="shared" si="589"/>
        <v>|||</v>
      </c>
      <c r="H16293" s="835">
        <f t="shared" si="590"/>
        <v>31</v>
      </c>
    </row>
    <row r="16294" spans="2:8">
      <c r="B16294" s="834" t="str">
        <f t="shared" si="589"/>
        <v>|||</v>
      </c>
      <c r="H16294" s="835">
        <f t="shared" si="590"/>
        <v>31</v>
      </c>
    </row>
    <row r="16295" spans="2:8">
      <c r="B16295" s="834" t="str">
        <f t="shared" si="589"/>
        <v>|||</v>
      </c>
      <c r="H16295" s="835">
        <f t="shared" si="590"/>
        <v>31</v>
      </c>
    </row>
    <row r="16296" spans="2:8">
      <c r="B16296" s="834" t="str">
        <f t="shared" si="589"/>
        <v>|||</v>
      </c>
      <c r="H16296" s="835">
        <f t="shared" si="590"/>
        <v>31</v>
      </c>
    </row>
    <row r="16297" spans="2:8">
      <c r="B16297" s="834" t="str">
        <f t="shared" si="589"/>
        <v>|||</v>
      </c>
      <c r="H16297" s="835">
        <f t="shared" si="590"/>
        <v>31</v>
      </c>
    </row>
    <row r="16298" spans="2:8">
      <c r="B16298" s="834" t="str">
        <f t="shared" si="589"/>
        <v>|||</v>
      </c>
      <c r="H16298" s="835">
        <f t="shared" si="590"/>
        <v>31</v>
      </c>
    </row>
    <row r="16299" spans="2:8">
      <c r="B16299" s="834" t="str">
        <f t="shared" si="589"/>
        <v>|||</v>
      </c>
      <c r="H16299" s="835">
        <f t="shared" si="590"/>
        <v>31</v>
      </c>
    </row>
    <row r="16300" spans="2:8">
      <c r="B16300" s="834" t="str">
        <f t="shared" si="589"/>
        <v>|||</v>
      </c>
      <c r="H16300" s="835">
        <f t="shared" si="590"/>
        <v>31</v>
      </c>
    </row>
    <row r="16301" spans="2:8">
      <c r="B16301" s="834" t="str">
        <f t="shared" si="589"/>
        <v>|||</v>
      </c>
      <c r="H16301" s="835">
        <f t="shared" si="590"/>
        <v>31</v>
      </c>
    </row>
    <row r="16302" spans="2:8">
      <c r="B16302" s="834" t="str">
        <f t="shared" si="589"/>
        <v>|||</v>
      </c>
      <c r="H16302" s="835">
        <f t="shared" si="590"/>
        <v>31</v>
      </c>
    </row>
    <row r="16303" spans="2:8">
      <c r="B16303" s="834" t="str">
        <f t="shared" si="589"/>
        <v>|||</v>
      </c>
      <c r="H16303" s="835">
        <f t="shared" si="590"/>
        <v>31</v>
      </c>
    </row>
    <row r="16304" spans="2:8">
      <c r="B16304" s="834" t="str">
        <f t="shared" si="589"/>
        <v>|||</v>
      </c>
      <c r="H16304" s="835">
        <f t="shared" si="590"/>
        <v>31</v>
      </c>
    </row>
    <row r="16305" spans="2:8">
      <c r="B16305" s="834" t="str">
        <f t="shared" si="589"/>
        <v>|||</v>
      </c>
      <c r="H16305" s="835">
        <f t="shared" si="590"/>
        <v>31</v>
      </c>
    </row>
    <row r="16306" spans="2:8">
      <c r="B16306" s="834" t="str">
        <f t="shared" si="589"/>
        <v>|||</v>
      </c>
      <c r="H16306" s="835">
        <f t="shared" si="590"/>
        <v>31</v>
      </c>
    </row>
    <row r="16307" spans="2:8">
      <c r="B16307" s="834" t="str">
        <f t="shared" si="589"/>
        <v>|||</v>
      </c>
      <c r="H16307" s="835">
        <f t="shared" si="590"/>
        <v>31</v>
      </c>
    </row>
    <row r="16308" spans="2:8">
      <c r="B16308" s="834" t="str">
        <f t="shared" si="589"/>
        <v>|||</v>
      </c>
      <c r="H16308" s="835">
        <f t="shared" si="590"/>
        <v>31</v>
      </c>
    </row>
    <row r="16309" spans="2:8">
      <c r="B16309" s="834" t="str">
        <f t="shared" si="589"/>
        <v>|||</v>
      </c>
      <c r="H16309" s="835">
        <f t="shared" si="590"/>
        <v>31</v>
      </c>
    </row>
    <row r="16310" spans="2:8">
      <c r="B16310" s="834" t="str">
        <f t="shared" si="589"/>
        <v>|||</v>
      </c>
      <c r="H16310" s="835">
        <f t="shared" si="590"/>
        <v>31</v>
      </c>
    </row>
    <row r="16311" spans="2:8">
      <c r="B16311" s="834" t="str">
        <f t="shared" si="589"/>
        <v>|||</v>
      </c>
      <c r="H16311" s="835">
        <f t="shared" si="590"/>
        <v>31</v>
      </c>
    </row>
    <row r="16312" spans="2:8">
      <c r="B16312" s="834" t="str">
        <f t="shared" si="589"/>
        <v>|||</v>
      </c>
      <c r="H16312" s="835">
        <f t="shared" si="590"/>
        <v>31</v>
      </c>
    </row>
    <row r="16313" spans="2:8">
      <c r="B16313" s="834" t="str">
        <f t="shared" si="589"/>
        <v>|||</v>
      </c>
      <c r="H16313" s="835">
        <f t="shared" si="590"/>
        <v>31</v>
      </c>
    </row>
    <row r="16314" spans="2:8">
      <c r="B16314" s="834" t="str">
        <f t="shared" si="589"/>
        <v>|||</v>
      </c>
      <c r="H16314" s="835">
        <f t="shared" si="590"/>
        <v>31</v>
      </c>
    </row>
    <row r="16315" spans="2:8">
      <c r="B16315" s="834" t="str">
        <f t="shared" si="589"/>
        <v>|||</v>
      </c>
      <c r="H16315" s="835">
        <f t="shared" si="590"/>
        <v>31</v>
      </c>
    </row>
    <row r="16316" spans="2:8">
      <c r="B16316" s="834" t="str">
        <f t="shared" si="589"/>
        <v>|||</v>
      </c>
      <c r="H16316" s="835">
        <f t="shared" si="590"/>
        <v>31</v>
      </c>
    </row>
    <row r="16317" spans="2:8">
      <c r="B16317" s="834" t="str">
        <f t="shared" si="589"/>
        <v>|||</v>
      </c>
      <c r="H16317" s="835">
        <f t="shared" si="590"/>
        <v>31</v>
      </c>
    </row>
    <row r="16318" spans="2:8">
      <c r="B16318" s="834" t="str">
        <f t="shared" si="589"/>
        <v>|||</v>
      </c>
      <c r="H16318" s="835">
        <f t="shared" si="590"/>
        <v>31</v>
      </c>
    </row>
    <row r="16319" spans="2:8">
      <c r="B16319" s="834" t="str">
        <f t="shared" si="589"/>
        <v>|||</v>
      </c>
      <c r="H16319" s="835">
        <f t="shared" si="590"/>
        <v>31</v>
      </c>
    </row>
    <row r="16320" spans="2:8">
      <c r="B16320" s="834" t="str">
        <f t="shared" si="589"/>
        <v>|||</v>
      </c>
      <c r="H16320" s="835">
        <f t="shared" si="590"/>
        <v>31</v>
      </c>
    </row>
    <row r="16321" spans="2:8">
      <c r="B16321" s="834" t="str">
        <f t="shared" si="589"/>
        <v>|||</v>
      </c>
      <c r="H16321" s="835">
        <f t="shared" si="590"/>
        <v>31</v>
      </c>
    </row>
    <row r="16322" spans="2:8">
      <c r="B16322" s="834" t="str">
        <f t="shared" si="589"/>
        <v>|||</v>
      </c>
      <c r="H16322" s="835">
        <f t="shared" si="590"/>
        <v>31</v>
      </c>
    </row>
    <row r="16323" spans="2:8">
      <c r="B16323" s="834" t="str">
        <f t="shared" si="589"/>
        <v>|||</v>
      </c>
      <c r="H16323" s="835">
        <f t="shared" si="590"/>
        <v>31</v>
      </c>
    </row>
    <row r="16324" spans="2:8">
      <c r="B16324" s="834" t="str">
        <f t="shared" si="589"/>
        <v>|||</v>
      </c>
      <c r="H16324" s="835">
        <f t="shared" si="590"/>
        <v>31</v>
      </c>
    </row>
    <row r="16325" spans="2:8">
      <c r="B16325" s="834" t="str">
        <f t="shared" si="589"/>
        <v>|||</v>
      </c>
      <c r="H16325" s="835">
        <f t="shared" si="590"/>
        <v>31</v>
      </c>
    </row>
    <row r="16326" spans="2:8">
      <c r="B16326" s="834" t="str">
        <f t="shared" si="589"/>
        <v>|||</v>
      </c>
      <c r="H16326" s="835">
        <f t="shared" si="590"/>
        <v>31</v>
      </c>
    </row>
    <row r="16327" spans="2:8">
      <c r="B16327" s="834" t="str">
        <f t="shared" si="589"/>
        <v>|||</v>
      </c>
      <c r="H16327" s="835">
        <f t="shared" si="590"/>
        <v>31</v>
      </c>
    </row>
    <row r="16328" spans="2:8">
      <c r="B16328" s="834" t="str">
        <f t="shared" si="589"/>
        <v>|||</v>
      </c>
      <c r="H16328" s="835">
        <f t="shared" si="590"/>
        <v>31</v>
      </c>
    </row>
    <row r="16329" spans="2:8">
      <c r="B16329" s="834" t="str">
        <f t="shared" si="589"/>
        <v>|||</v>
      </c>
      <c r="H16329" s="835">
        <f t="shared" si="590"/>
        <v>31</v>
      </c>
    </row>
    <row r="16330" spans="2:8">
      <c r="B16330" s="834" t="str">
        <f t="shared" si="589"/>
        <v>|||</v>
      </c>
      <c r="H16330" s="835">
        <f t="shared" si="590"/>
        <v>31</v>
      </c>
    </row>
    <row r="16331" spans="2:8">
      <c r="B16331" s="834" t="str">
        <f t="shared" si="589"/>
        <v>|||</v>
      </c>
      <c r="H16331" s="835">
        <f t="shared" si="590"/>
        <v>31</v>
      </c>
    </row>
    <row r="16332" spans="2:8">
      <c r="B16332" s="834" t="str">
        <f t="shared" si="589"/>
        <v>|||</v>
      </c>
      <c r="H16332" s="835">
        <f t="shared" si="590"/>
        <v>31</v>
      </c>
    </row>
    <row r="16333" spans="2:8">
      <c r="B16333" s="834" t="str">
        <f t="shared" si="589"/>
        <v>|||</v>
      </c>
      <c r="H16333" s="835">
        <f t="shared" si="590"/>
        <v>31</v>
      </c>
    </row>
    <row r="16334" spans="2:8">
      <c r="B16334" s="834" t="str">
        <f t="shared" si="589"/>
        <v>|||</v>
      </c>
      <c r="H16334" s="835">
        <f t="shared" si="590"/>
        <v>31</v>
      </c>
    </row>
    <row r="16335" spans="2:8">
      <c r="B16335" s="834" t="str">
        <f t="shared" si="589"/>
        <v>|||</v>
      </c>
      <c r="H16335" s="835">
        <f t="shared" si="590"/>
        <v>31</v>
      </c>
    </row>
    <row r="16336" spans="2:8">
      <c r="B16336" s="834" t="str">
        <f t="shared" si="589"/>
        <v>|||</v>
      </c>
      <c r="H16336" s="835">
        <f t="shared" si="590"/>
        <v>31</v>
      </c>
    </row>
    <row r="16337" spans="2:8">
      <c r="B16337" s="834" t="str">
        <f t="shared" ref="B16337:B16400" si="591">C16337&amp;"|"&amp;D16337&amp;"|"&amp;E16337&amp;"|"&amp;F16337</f>
        <v>|||</v>
      </c>
      <c r="H16337" s="835">
        <f t="shared" ref="H16337:H16400" si="592">EOMONTH(L16337,0)</f>
        <v>31</v>
      </c>
    </row>
    <row r="16338" spans="2:8">
      <c r="B16338" s="834" t="str">
        <f t="shared" si="591"/>
        <v>|||</v>
      </c>
      <c r="H16338" s="835">
        <f t="shared" si="592"/>
        <v>31</v>
      </c>
    </row>
    <row r="16339" spans="2:8">
      <c r="B16339" s="834" t="str">
        <f t="shared" si="591"/>
        <v>|||</v>
      </c>
      <c r="H16339" s="835">
        <f t="shared" si="592"/>
        <v>31</v>
      </c>
    </row>
    <row r="16340" spans="2:8">
      <c r="B16340" s="834" t="str">
        <f t="shared" si="591"/>
        <v>|||</v>
      </c>
      <c r="H16340" s="835">
        <f t="shared" si="592"/>
        <v>31</v>
      </c>
    </row>
    <row r="16341" spans="2:8">
      <c r="B16341" s="834" t="str">
        <f t="shared" si="591"/>
        <v>|||</v>
      </c>
      <c r="H16341" s="835">
        <f t="shared" si="592"/>
        <v>31</v>
      </c>
    </row>
    <row r="16342" spans="2:8">
      <c r="B16342" s="834" t="str">
        <f t="shared" si="591"/>
        <v>|||</v>
      </c>
      <c r="H16342" s="835">
        <f t="shared" si="592"/>
        <v>31</v>
      </c>
    </row>
    <row r="16343" spans="2:8">
      <c r="B16343" s="834" t="str">
        <f t="shared" si="591"/>
        <v>|||</v>
      </c>
      <c r="H16343" s="835">
        <f t="shared" si="592"/>
        <v>31</v>
      </c>
    </row>
    <row r="16344" spans="2:8">
      <c r="B16344" s="834" t="str">
        <f t="shared" si="591"/>
        <v>|||</v>
      </c>
      <c r="H16344" s="835">
        <f t="shared" si="592"/>
        <v>31</v>
      </c>
    </row>
    <row r="16345" spans="2:8">
      <c r="B16345" s="834" t="str">
        <f t="shared" si="591"/>
        <v>|||</v>
      </c>
      <c r="H16345" s="835">
        <f t="shared" si="592"/>
        <v>31</v>
      </c>
    </row>
    <row r="16346" spans="2:8">
      <c r="B16346" s="834" t="str">
        <f t="shared" si="591"/>
        <v>|||</v>
      </c>
      <c r="H16346" s="835">
        <f t="shared" si="592"/>
        <v>31</v>
      </c>
    </row>
    <row r="16347" spans="2:8">
      <c r="B16347" s="834" t="str">
        <f t="shared" si="591"/>
        <v>|||</v>
      </c>
      <c r="H16347" s="835">
        <f t="shared" si="592"/>
        <v>31</v>
      </c>
    </row>
    <row r="16348" spans="2:8">
      <c r="B16348" s="834" t="str">
        <f t="shared" si="591"/>
        <v>|||</v>
      </c>
      <c r="H16348" s="835">
        <f t="shared" si="592"/>
        <v>31</v>
      </c>
    </row>
    <row r="16349" spans="2:8">
      <c r="B16349" s="834" t="str">
        <f t="shared" si="591"/>
        <v>|||</v>
      </c>
      <c r="H16349" s="835">
        <f t="shared" si="592"/>
        <v>31</v>
      </c>
    </row>
    <row r="16350" spans="2:8">
      <c r="B16350" s="834" t="str">
        <f t="shared" si="591"/>
        <v>|||</v>
      </c>
      <c r="H16350" s="835">
        <f t="shared" si="592"/>
        <v>31</v>
      </c>
    </row>
    <row r="16351" spans="2:8">
      <c r="B16351" s="834" t="str">
        <f t="shared" si="591"/>
        <v>|||</v>
      </c>
      <c r="H16351" s="835">
        <f t="shared" si="592"/>
        <v>31</v>
      </c>
    </row>
    <row r="16352" spans="2:8">
      <c r="B16352" s="834" t="str">
        <f t="shared" si="591"/>
        <v>|||</v>
      </c>
      <c r="H16352" s="835">
        <f t="shared" si="592"/>
        <v>31</v>
      </c>
    </row>
    <row r="16353" spans="2:8">
      <c r="B16353" s="834" t="str">
        <f t="shared" si="591"/>
        <v>|||</v>
      </c>
      <c r="H16353" s="835">
        <f t="shared" si="592"/>
        <v>31</v>
      </c>
    </row>
    <row r="16354" spans="2:8">
      <c r="B16354" s="834" t="str">
        <f t="shared" si="591"/>
        <v>|||</v>
      </c>
      <c r="H16354" s="835">
        <f t="shared" si="592"/>
        <v>31</v>
      </c>
    </row>
    <row r="16355" spans="2:8">
      <c r="B16355" s="834" t="str">
        <f t="shared" si="591"/>
        <v>|||</v>
      </c>
      <c r="H16355" s="835">
        <f t="shared" si="592"/>
        <v>31</v>
      </c>
    </row>
    <row r="16356" spans="2:8">
      <c r="B16356" s="834" t="str">
        <f t="shared" si="591"/>
        <v>|||</v>
      </c>
      <c r="H16356" s="835">
        <f t="shared" si="592"/>
        <v>31</v>
      </c>
    </row>
    <row r="16357" spans="2:8">
      <c r="B16357" s="834" t="str">
        <f t="shared" si="591"/>
        <v>|||</v>
      </c>
      <c r="H16357" s="835">
        <f t="shared" si="592"/>
        <v>31</v>
      </c>
    </row>
    <row r="16358" spans="2:8">
      <c r="B16358" s="834" t="str">
        <f t="shared" si="591"/>
        <v>|||</v>
      </c>
      <c r="H16358" s="835">
        <f t="shared" si="592"/>
        <v>31</v>
      </c>
    </row>
    <row r="16359" spans="2:8">
      <c r="B16359" s="834" t="str">
        <f t="shared" si="591"/>
        <v>|||</v>
      </c>
      <c r="H16359" s="835">
        <f t="shared" si="592"/>
        <v>31</v>
      </c>
    </row>
    <row r="16360" spans="2:8">
      <c r="B16360" s="834" t="str">
        <f t="shared" si="591"/>
        <v>|||</v>
      </c>
      <c r="H16360" s="835">
        <f t="shared" si="592"/>
        <v>31</v>
      </c>
    </row>
    <row r="16361" spans="2:8">
      <c r="B16361" s="834" t="str">
        <f t="shared" si="591"/>
        <v>|||</v>
      </c>
      <c r="H16361" s="835">
        <f t="shared" si="592"/>
        <v>31</v>
      </c>
    </row>
    <row r="16362" spans="2:8">
      <c r="B16362" s="834" t="str">
        <f t="shared" si="591"/>
        <v>|||</v>
      </c>
      <c r="H16362" s="835">
        <f t="shared" si="592"/>
        <v>31</v>
      </c>
    </row>
    <row r="16363" spans="2:8">
      <c r="B16363" s="834" t="str">
        <f t="shared" si="591"/>
        <v>|||</v>
      </c>
      <c r="H16363" s="835">
        <f t="shared" si="592"/>
        <v>31</v>
      </c>
    </row>
    <row r="16364" spans="2:8">
      <c r="B16364" s="834" t="str">
        <f t="shared" si="591"/>
        <v>|||</v>
      </c>
      <c r="H16364" s="835">
        <f t="shared" si="592"/>
        <v>31</v>
      </c>
    </row>
    <row r="16365" spans="2:8">
      <c r="B16365" s="834" t="str">
        <f t="shared" si="591"/>
        <v>|||</v>
      </c>
      <c r="H16365" s="835">
        <f t="shared" si="592"/>
        <v>31</v>
      </c>
    </row>
    <row r="16366" spans="2:8">
      <c r="B16366" s="834" t="str">
        <f t="shared" si="591"/>
        <v>|||</v>
      </c>
      <c r="H16366" s="835">
        <f t="shared" si="592"/>
        <v>31</v>
      </c>
    </row>
    <row r="16367" spans="2:8">
      <c r="B16367" s="834" t="str">
        <f t="shared" si="591"/>
        <v>|||</v>
      </c>
      <c r="H16367" s="835">
        <f t="shared" si="592"/>
        <v>31</v>
      </c>
    </row>
    <row r="16368" spans="2:8">
      <c r="B16368" s="834" t="str">
        <f t="shared" si="591"/>
        <v>|||</v>
      </c>
      <c r="H16368" s="835">
        <f t="shared" si="592"/>
        <v>31</v>
      </c>
    </row>
    <row r="16369" spans="2:8">
      <c r="B16369" s="834" t="str">
        <f t="shared" si="591"/>
        <v>|||</v>
      </c>
      <c r="H16369" s="835">
        <f t="shared" si="592"/>
        <v>31</v>
      </c>
    </row>
    <row r="16370" spans="2:8">
      <c r="B16370" s="834" t="str">
        <f t="shared" si="591"/>
        <v>|||</v>
      </c>
      <c r="H16370" s="835">
        <f t="shared" si="592"/>
        <v>31</v>
      </c>
    </row>
    <row r="16371" spans="2:8">
      <c r="B16371" s="834" t="str">
        <f t="shared" si="591"/>
        <v>|||</v>
      </c>
      <c r="H16371" s="835">
        <f t="shared" si="592"/>
        <v>31</v>
      </c>
    </row>
    <row r="16372" spans="2:8">
      <c r="B16372" s="834" t="str">
        <f t="shared" si="591"/>
        <v>|||</v>
      </c>
      <c r="H16372" s="835">
        <f t="shared" si="592"/>
        <v>31</v>
      </c>
    </row>
    <row r="16373" spans="2:8">
      <c r="B16373" s="834" t="str">
        <f t="shared" si="591"/>
        <v>|||</v>
      </c>
      <c r="H16373" s="835">
        <f t="shared" si="592"/>
        <v>31</v>
      </c>
    </row>
    <row r="16374" spans="2:8">
      <c r="B16374" s="834" t="str">
        <f t="shared" si="591"/>
        <v>|||</v>
      </c>
      <c r="H16374" s="835">
        <f t="shared" si="592"/>
        <v>31</v>
      </c>
    </row>
    <row r="16375" spans="2:8">
      <c r="B16375" s="834" t="str">
        <f t="shared" si="591"/>
        <v>|||</v>
      </c>
      <c r="H16375" s="835">
        <f t="shared" si="592"/>
        <v>31</v>
      </c>
    </row>
    <row r="16376" spans="2:8">
      <c r="B16376" s="834" t="str">
        <f t="shared" si="591"/>
        <v>|||</v>
      </c>
      <c r="H16376" s="835">
        <f t="shared" si="592"/>
        <v>31</v>
      </c>
    </row>
    <row r="16377" spans="2:8">
      <c r="B16377" s="834" t="str">
        <f t="shared" si="591"/>
        <v>|||</v>
      </c>
      <c r="H16377" s="835">
        <f t="shared" si="592"/>
        <v>31</v>
      </c>
    </row>
    <row r="16378" spans="2:8">
      <c r="B16378" s="834" t="str">
        <f t="shared" si="591"/>
        <v>|||</v>
      </c>
      <c r="H16378" s="835">
        <f t="shared" si="592"/>
        <v>31</v>
      </c>
    </row>
    <row r="16379" spans="2:8">
      <c r="B16379" s="834" t="str">
        <f t="shared" si="591"/>
        <v>|||</v>
      </c>
      <c r="H16379" s="835">
        <f t="shared" si="592"/>
        <v>31</v>
      </c>
    </row>
    <row r="16380" spans="2:8">
      <c r="B16380" s="834" t="str">
        <f t="shared" si="591"/>
        <v>|||</v>
      </c>
      <c r="H16380" s="835">
        <f t="shared" si="592"/>
        <v>31</v>
      </c>
    </row>
    <row r="16381" spans="2:8">
      <c r="B16381" s="834" t="str">
        <f t="shared" si="591"/>
        <v>|||</v>
      </c>
      <c r="H16381" s="835">
        <f t="shared" si="592"/>
        <v>31</v>
      </c>
    </row>
    <row r="16382" spans="2:8">
      <c r="B16382" s="834" t="str">
        <f t="shared" si="591"/>
        <v>|||</v>
      </c>
      <c r="H16382" s="835">
        <f t="shared" si="592"/>
        <v>31</v>
      </c>
    </row>
    <row r="16383" spans="2:8">
      <c r="B16383" s="834" t="str">
        <f t="shared" si="591"/>
        <v>|||</v>
      </c>
      <c r="H16383" s="835">
        <f t="shared" si="592"/>
        <v>31</v>
      </c>
    </row>
    <row r="16384" spans="2:8">
      <c r="B16384" s="834" t="str">
        <f t="shared" si="591"/>
        <v>|||</v>
      </c>
      <c r="H16384" s="835">
        <f t="shared" si="592"/>
        <v>31</v>
      </c>
    </row>
    <row r="16385" spans="2:8">
      <c r="B16385" s="834" t="str">
        <f t="shared" si="591"/>
        <v>|||</v>
      </c>
      <c r="H16385" s="835">
        <f t="shared" si="592"/>
        <v>31</v>
      </c>
    </row>
    <row r="16386" spans="2:8">
      <c r="B16386" s="834" t="str">
        <f t="shared" si="591"/>
        <v>|||</v>
      </c>
      <c r="H16386" s="835">
        <f t="shared" si="592"/>
        <v>31</v>
      </c>
    </row>
    <row r="16387" spans="2:8">
      <c r="B16387" s="834" t="str">
        <f t="shared" si="591"/>
        <v>|||</v>
      </c>
      <c r="H16387" s="835">
        <f t="shared" si="592"/>
        <v>31</v>
      </c>
    </row>
    <row r="16388" spans="2:8">
      <c r="B16388" s="834" t="str">
        <f t="shared" si="591"/>
        <v>|||</v>
      </c>
      <c r="H16388" s="835">
        <f t="shared" si="592"/>
        <v>31</v>
      </c>
    </row>
    <row r="16389" spans="2:8">
      <c r="B16389" s="834" t="str">
        <f t="shared" si="591"/>
        <v>|||</v>
      </c>
      <c r="H16389" s="835">
        <f t="shared" si="592"/>
        <v>31</v>
      </c>
    </row>
    <row r="16390" spans="2:8">
      <c r="B16390" s="834" t="str">
        <f t="shared" si="591"/>
        <v>|||</v>
      </c>
      <c r="H16390" s="835">
        <f t="shared" si="592"/>
        <v>31</v>
      </c>
    </row>
    <row r="16391" spans="2:8">
      <c r="B16391" s="834" t="str">
        <f t="shared" si="591"/>
        <v>|||</v>
      </c>
      <c r="H16391" s="835">
        <f t="shared" si="592"/>
        <v>31</v>
      </c>
    </row>
    <row r="16392" spans="2:8">
      <c r="B16392" s="834" t="str">
        <f t="shared" si="591"/>
        <v>|||</v>
      </c>
      <c r="H16392" s="835">
        <f t="shared" si="592"/>
        <v>31</v>
      </c>
    </row>
    <row r="16393" spans="2:8">
      <c r="B16393" s="834" t="str">
        <f t="shared" si="591"/>
        <v>|||</v>
      </c>
      <c r="H16393" s="835">
        <f t="shared" si="592"/>
        <v>31</v>
      </c>
    </row>
    <row r="16394" spans="2:8">
      <c r="B16394" s="834" t="str">
        <f t="shared" si="591"/>
        <v>|||</v>
      </c>
      <c r="H16394" s="835">
        <f t="shared" si="592"/>
        <v>31</v>
      </c>
    </row>
    <row r="16395" spans="2:8">
      <c r="B16395" s="834" t="str">
        <f t="shared" si="591"/>
        <v>|||</v>
      </c>
      <c r="H16395" s="835">
        <f t="shared" si="592"/>
        <v>31</v>
      </c>
    </row>
    <row r="16396" spans="2:8">
      <c r="B16396" s="834" t="str">
        <f t="shared" si="591"/>
        <v>|||</v>
      </c>
      <c r="H16396" s="835">
        <f t="shared" si="592"/>
        <v>31</v>
      </c>
    </row>
    <row r="16397" spans="2:8">
      <c r="B16397" s="834" t="str">
        <f t="shared" si="591"/>
        <v>|||</v>
      </c>
      <c r="H16397" s="835">
        <f t="shared" si="592"/>
        <v>31</v>
      </c>
    </row>
    <row r="16398" spans="2:8">
      <c r="B16398" s="834" t="str">
        <f t="shared" si="591"/>
        <v>|||</v>
      </c>
      <c r="H16398" s="835">
        <f t="shared" si="592"/>
        <v>31</v>
      </c>
    </row>
    <row r="16399" spans="2:8">
      <c r="B16399" s="834" t="str">
        <f t="shared" si="591"/>
        <v>|||</v>
      </c>
      <c r="H16399" s="835">
        <f t="shared" si="592"/>
        <v>31</v>
      </c>
    </row>
    <row r="16400" spans="2:8">
      <c r="B16400" s="834" t="str">
        <f t="shared" si="591"/>
        <v>|||</v>
      </c>
      <c r="H16400" s="835">
        <f t="shared" si="592"/>
        <v>31</v>
      </c>
    </row>
    <row r="16401" spans="2:8">
      <c r="B16401" s="834" t="str">
        <f t="shared" ref="B16401:B16464" si="593">C16401&amp;"|"&amp;D16401&amp;"|"&amp;E16401&amp;"|"&amp;F16401</f>
        <v>|||</v>
      </c>
      <c r="H16401" s="835">
        <f t="shared" ref="H16401:H16464" si="594">EOMONTH(L16401,0)</f>
        <v>31</v>
      </c>
    </row>
    <row r="16402" spans="2:8">
      <c r="B16402" s="834" t="str">
        <f t="shared" si="593"/>
        <v>|||</v>
      </c>
      <c r="H16402" s="835">
        <f t="shared" si="594"/>
        <v>31</v>
      </c>
    </row>
    <row r="16403" spans="2:8">
      <c r="B16403" s="834" t="str">
        <f t="shared" si="593"/>
        <v>|||</v>
      </c>
      <c r="H16403" s="835">
        <f t="shared" si="594"/>
        <v>31</v>
      </c>
    </row>
    <row r="16404" spans="2:8">
      <c r="B16404" s="834" t="str">
        <f t="shared" si="593"/>
        <v>|||</v>
      </c>
      <c r="H16404" s="835">
        <f t="shared" si="594"/>
        <v>31</v>
      </c>
    </row>
    <row r="16405" spans="2:8">
      <c r="B16405" s="834" t="str">
        <f t="shared" si="593"/>
        <v>|||</v>
      </c>
      <c r="H16405" s="835">
        <f t="shared" si="594"/>
        <v>31</v>
      </c>
    </row>
    <row r="16406" spans="2:8">
      <c r="B16406" s="834" t="str">
        <f t="shared" si="593"/>
        <v>|||</v>
      </c>
      <c r="H16406" s="835">
        <f t="shared" si="594"/>
        <v>31</v>
      </c>
    </row>
    <row r="16407" spans="2:8">
      <c r="B16407" s="834" t="str">
        <f t="shared" si="593"/>
        <v>|||</v>
      </c>
      <c r="H16407" s="835">
        <f t="shared" si="594"/>
        <v>31</v>
      </c>
    </row>
    <row r="16408" spans="2:8">
      <c r="B16408" s="834" t="str">
        <f t="shared" si="593"/>
        <v>|||</v>
      </c>
      <c r="H16408" s="835">
        <f t="shared" si="594"/>
        <v>31</v>
      </c>
    </row>
    <row r="16409" spans="2:8">
      <c r="B16409" s="834" t="str">
        <f t="shared" si="593"/>
        <v>|||</v>
      </c>
      <c r="H16409" s="835">
        <f t="shared" si="594"/>
        <v>31</v>
      </c>
    </row>
    <row r="16410" spans="2:8">
      <c r="B16410" s="834" t="str">
        <f t="shared" si="593"/>
        <v>|||</v>
      </c>
      <c r="H16410" s="835">
        <f t="shared" si="594"/>
        <v>31</v>
      </c>
    </row>
    <row r="16411" spans="2:8">
      <c r="B16411" s="834" t="str">
        <f t="shared" si="593"/>
        <v>|||</v>
      </c>
      <c r="H16411" s="835">
        <f t="shared" si="594"/>
        <v>31</v>
      </c>
    </row>
    <row r="16412" spans="2:8">
      <c r="B16412" s="834" t="str">
        <f t="shared" si="593"/>
        <v>|||</v>
      </c>
      <c r="H16412" s="835">
        <f t="shared" si="594"/>
        <v>31</v>
      </c>
    </row>
    <row r="16413" spans="2:8">
      <c r="B16413" s="834" t="str">
        <f t="shared" si="593"/>
        <v>|||</v>
      </c>
      <c r="H16413" s="835">
        <f t="shared" si="594"/>
        <v>31</v>
      </c>
    </row>
    <row r="16414" spans="2:8">
      <c r="B16414" s="834" t="str">
        <f t="shared" si="593"/>
        <v>|||</v>
      </c>
      <c r="H16414" s="835">
        <f t="shared" si="594"/>
        <v>31</v>
      </c>
    </row>
    <row r="16415" spans="2:8">
      <c r="B16415" s="834" t="str">
        <f t="shared" si="593"/>
        <v>|||</v>
      </c>
      <c r="H16415" s="835">
        <f t="shared" si="594"/>
        <v>31</v>
      </c>
    </row>
    <row r="16416" spans="2:8">
      <c r="B16416" s="834" t="str">
        <f t="shared" si="593"/>
        <v>|||</v>
      </c>
      <c r="H16416" s="835">
        <f t="shared" si="594"/>
        <v>31</v>
      </c>
    </row>
    <row r="16417" spans="2:8">
      <c r="B16417" s="834" t="str">
        <f t="shared" si="593"/>
        <v>|||</v>
      </c>
      <c r="H16417" s="835">
        <f t="shared" si="594"/>
        <v>31</v>
      </c>
    </row>
    <row r="16418" spans="2:8">
      <c r="B16418" s="834" t="str">
        <f t="shared" si="593"/>
        <v>|||</v>
      </c>
      <c r="H16418" s="835">
        <f t="shared" si="594"/>
        <v>31</v>
      </c>
    </row>
    <row r="16419" spans="2:8">
      <c r="B16419" s="834" t="str">
        <f t="shared" si="593"/>
        <v>|||</v>
      </c>
      <c r="H16419" s="835">
        <f t="shared" si="594"/>
        <v>31</v>
      </c>
    </row>
    <row r="16420" spans="2:8">
      <c r="B16420" s="834" t="str">
        <f t="shared" si="593"/>
        <v>|||</v>
      </c>
      <c r="H16420" s="835">
        <f t="shared" si="594"/>
        <v>31</v>
      </c>
    </row>
    <row r="16421" spans="2:8">
      <c r="B16421" s="834" t="str">
        <f t="shared" si="593"/>
        <v>|||</v>
      </c>
      <c r="H16421" s="835">
        <f t="shared" si="594"/>
        <v>31</v>
      </c>
    </row>
    <row r="16422" spans="2:8">
      <c r="B16422" s="834" t="str">
        <f t="shared" si="593"/>
        <v>|||</v>
      </c>
      <c r="H16422" s="835">
        <f t="shared" si="594"/>
        <v>31</v>
      </c>
    </row>
    <row r="16423" spans="2:8">
      <c r="B16423" s="834" t="str">
        <f t="shared" si="593"/>
        <v>|||</v>
      </c>
      <c r="H16423" s="835">
        <f t="shared" si="594"/>
        <v>31</v>
      </c>
    </row>
    <row r="16424" spans="2:8">
      <c r="B16424" s="834" t="str">
        <f t="shared" si="593"/>
        <v>|||</v>
      </c>
      <c r="H16424" s="835">
        <f t="shared" si="594"/>
        <v>31</v>
      </c>
    </row>
    <row r="16425" spans="2:8">
      <c r="B16425" s="834" t="str">
        <f t="shared" si="593"/>
        <v>|||</v>
      </c>
      <c r="H16425" s="835">
        <f t="shared" si="594"/>
        <v>31</v>
      </c>
    </row>
    <row r="16426" spans="2:8">
      <c r="B16426" s="834" t="str">
        <f t="shared" si="593"/>
        <v>|||</v>
      </c>
      <c r="H16426" s="835">
        <f t="shared" si="594"/>
        <v>31</v>
      </c>
    </row>
    <row r="16427" spans="2:8">
      <c r="B16427" s="834" t="str">
        <f t="shared" si="593"/>
        <v>|||</v>
      </c>
      <c r="H16427" s="835">
        <f t="shared" si="594"/>
        <v>31</v>
      </c>
    </row>
    <row r="16428" spans="2:8">
      <c r="B16428" s="834" t="str">
        <f t="shared" si="593"/>
        <v>|||</v>
      </c>
      <c r="H16428" s="835">
        <f t="shared" si="594"/>
        <v>31</v>
      </c>
    </row>
    <row r="16429" spans="2:8">
      <c r="B16429" s="834" t="str">
        <f t="shared" si="593"/>
        <v>|||</v>
      </c>
      <c r="H16429" s="835">
        <f t="shared" si="594"/>
        <v>31</v>
      </c>
    </row>
    <row r="16430" spans="2:8">
      <c r="B16430" s="834" t="str">
        <f t="shared" si="593"/>
        <v>|||</v>
      </c>
      <c r="H16430" s="835">
        <f t="shared" si="594"/>
        <v>31</v>
      </c>
    </row>
    <row r="16431" spans="2:8">
      <c r="B16431" s="834" t="str">
        <f t="shared" si="593"/>
        <v>|||</v>
      </c>
      <c r="H16431" s="835">
        <f t="shared" si="594"/>
        <v>31</v>
      </c>
    </row>
    <row r="16432" spans="2:8">
      <c r="B16432" s="834" t="str">
        <f t="shared" si="593"/>
        <v>|||</v>
      </c>
      <c r="H16432" s="835">
        <f t="shared" si="594"/>
        <v>31</v>
      </c>
    </row>
    <row r="16433" spans="2:8">
      <c r="B16433" s="834" t="str">
        <f t="shared" si="593"/>
        <v>|||</v>
      </c>
      <c r="H16433" s="835">
        <f t="shared" si="594"/>
        <v>31</v>
      </c>
    </row>
    <row r="16434" spans="2:8">
      <c r="B16434" s="834" t="str">
        <f t="shared" si="593"/>
        <v>|||</v>
      </c>
      <c r="H16434" s="835">
        <f t="shared" si="594"/>
        <v>31</v>
      </c>
    </row>
    <row r="16435" spans="2:8">
      <c r="B16435" s="834" t="str">
        <f t="shared" si="593"/>
        <v>|||</v>
      </c>
      <c r="H16435" s="835">
        <f t="shared" si="594"/>
        <v>31</v>
      </c>
    </row>
    <row r="16436" spans="2:8">
      <c r="B16436" s="834" t="str">
        <f t="shared" si="593"/>
        <v>|||</v>
      </c>
      <c r="H16436" s="835">
        <f t="shared" si="594"/>
        <v>31</v>
      </c>
    </row>
    <row r="16437" spans="2:8">
      <c r="B16437" s="834" t="str">
        <f t="shared" si="593"/>
        <v>|||</v>
      </c>
      <c r="H16437" s="835">
        <f t="shared" si="594"/>
        <v>31</v>
      </c>
    </row>
    <row r="16438" spans="2:8">
      <c r="B16438" s="834" t="str">
        <f t="shared" si="593"/>
        <v>|||</v>
      </c>
      <c r="H16438" s="835">
        <f t="shared" si="594"/>
        <v>31</v>
      </c>
    </row>
    <row r="16439" spans="2:8">
      <c r="B16439" s="834" t="str">
        <f t="shared" si="593"/>
        <v>|||</v>
      </c>
      <c r="H16439" s="835">
        <f t="shared" si="594"/>
        <v>31</v>
      </c>
    </row>
    <row r="16440" spans="2:8">
      <c r="B16440" s="834" t="str">
        <f t="shared" si="593"/>
        <v>|||</v>
      </c>
      <c r="H16440" s="835">
        <f t="shared" si="594"/>
        <v>31</v>
      </c>
    </row>
    <row r="16441" spans="2:8">
      <c r="B16441" s="834" t="str">
        <f t="shared" si="593"/>
        <v>|||</v>
      </c>
      <c r="H16441" s="835">
        <f t="shared" si="594"/>
        <v>31</v>
      </c>
    </row>
    <row r="16442" spans="2:8">
      <c r="B16442" s="834" t="str">
        <f t="shared" si="593"/>
        <v>|||</v>
      </c>
      <c r="H16442" s="835">
        <f t="shared" si="594"/>
        <v>31</v>
      </c>
    </row>
    <row r="16443" spans="2:8">
      <c r="B16443" s="834" t="str">
        <f t="shared" si="593"/>
        <v>|||</v>
      </c>
      <c r="H16443" s="835">
        <f t="shared" si="594"/>
        <v>31</v>
      </c>
    </row>
    <row r="16444" spans="2:8">
      <c r="B16444" s="834" t="str">
        <f t="shared" si="593"/>
        <v>|||</v>
      </c>
      <c r="H16444" s="835">
        <f t="shared" si="594"/>
        <v>31</v>
      </c>
    </row>
    <row r="16445" spans="2:8">
      <c r="B16445" s="834" t="str">
        <f t="shared" si="593"/>
        <v>|||</v>
      </c>
      <c r="H16445" s="835">
        <f t="shared" si="594"/>
        <v>31</v>
      </c>
    </row>
    <row r="16446" spans="2:8">
      <c r="B16446" s="834" t="str">
        <f t="shared" si="593"/>
        <v>|||</v>
      </c>
      <c r="H16446" s="835">
        <f t="shared" si="594"/>
        <v>31</v>
      </c>
    </row>
    <row r="16447" spans="2:8">
      <c r="B16447" s="834" t="str">
        <f t="shared" si="593"/>
        <v>|||</v>
      </c>
      <c r="H16447" s="835">
        <f t="shared" si="594"/>
        <v>31</v>
      </c>
    </row>
    <row r="16448" spans="2:8">
      <c r="B16448" s="834" t="str">
        <f t="shared" si="593"/>
        <v>|||</v>
      </c>
      <c r="H16448" s="835">
        <f t="shared" si="594"/>
        <v>31</v>
      </c>
    </row>
    <row r="16449" spans="2:8">
      <c r="B16449" s="834" t="str">
        <f t="shared" si="593"/>
        <v>|||</v>
      </c>
      <c r="H16449" s="835">
        <f t="shared" si="594"/>
        <v>31</v>
      </c>
    </row>
    <row r="16450" spans="2:8">
      <c r="B16450" s="834" t="str">
        <f t="shared" si="593"/>
        <v>|||</v>
      </c>
      <c r="H16450" s="835">
        <f t="shared" si="594"/>
        <v>31</v>
      </c>
    </row>
    <row r="16451" spans="2:8">
      <c r="B16451" s="834" t="str">
        <f t="shared" si="593"/>
        <v>|||</v>
      </c>
      <c r="H16451" s="835">
        <f t="shared" si="594"/>
        <v>31</v>
      </c>
    </row>
    <row r="16452" spans="2:8">
      <c r="B16452" s="834" t="str">
        <f t="shared" si="593"/>
        <v>|||</v>
      </c>
      <c r="H16452" s="835">
        <f t="shared" si="594"/>
        <v>31</v>
      </c>
    </row>
    <row r="16453" spans="2:8">
      <c r="B16453" s="834" t="str">
        <f t="shared" si="593"/>
        <v>|||</v>
      </c>
      <c r="H16453" s="835">
        <f t="shared" si="594"/>
        <v>31</v>
      </c>
    </row>
    <row r="16454" spans="2:8">
      <c r="B16454" s="834" t="str">
        <f t="shared" si="593"/>
        <v>|||</v>
      </c>
      <c r="H16454" s="835">
        <f t="shared" si="594"/>
        <v>31</v>
      </c>
    </row>
    <row r="16455" spans="2:8">
      <c r="B16455" s="834" t="str">
        <f t="shared" si="593"/>
        <v>|||</v>
      </c>
      <c r="H16455" s="835">
        <f t="shared" si="594"/>
        <v>31</v>
      </c>
    </row>
    <row r="16456" spans="2:8">
      <c r="B16456" s="834" t="str">
        <f t="shared" si="593"/>
        <v>|||</v>
      </c>
      <c r="H16456" s="835">
        <f t="shared" si="594"/>
        <v>31</v>
      </c>
    </row>
    <row r="16457" spans="2:8">
      <c r="B16457" s="834" t="str">
        <f t="shared" si="593"/>
        <v>|||</v>
      </c>
      <c r="H16457" s="835">
        <f t="shared" si="594"/>
        <v>31</v>
      </c>
    </row>
    <row r="16458" spans="2:8">
      <c r="B16458" s="834" t="str">
        <f t="shared" si="593"/>
        <v>|||</v>
      </c>
      <c r="H16458" s="835">
        <f t="shared" si="594"/>
        <v>31</v>
      </c>
    </row>
    <row r="16459" spans="2:8">
      <c r="B16459" s="834" t="str">
        <f t="shared" si="593"/>
        <v>|||</v>
      </c>
      <c r="H16459" s="835">
        <f t="shared" si="594"/>
        <v>31</v>
      </c>
    </row>
    <row r="16460" spans="2:8">
      <c r="B16460" s="834" t="str">
        <f t="shared" si="593"/>
        <v>|||</v>
      </c>
      <c r="H16460" s="835">
        <f t="shared" si="594"/>
        <v>31</v>
      </c>
    </row>
    <row r="16461" spans="2:8">
      <c r="B16461" s="834" t="str">
        <f t="shared" si="593"/>
        <v>|||</v>
      </c>
      <c r="H16461" s="835">
        <f t="shared" si="594"/>
        <v>31</v>
      </c>
    </row>
    <row r="16462" spans="2:8">
      <c r="B16462" s="834" t="str">
        <f t="shared" si="593"/>
        <v>|||</v>
      </c>
      <c r="H16462" s="835">
        <f t="shared" si="594"/>
        <v>31</v>
      </c>
    </row>
    <row r="16463" spans="2:8">
      <c r="B16463" s="834" t="str">
        <f t="shared" si="593"/>
        <v>|||</v>
      </c>
      <c r="H16463" s="835">
        <f t="shared" si="594"/>
        <v>31</v>
      </c>
    </row>
    <row r="16464" spans="2:8">
      <c r="B16464" s="834" t="str">
        <f t="shared" si="593"/>
        <v>|||</v>
      </c>
      <c r="H16464" s="835">
        <f t="shared" si="594"/>
        <v>31</v>
      </c>
    </row>
    <row r="16465" spans="2:8">
      <c r="B16465" s="834" t="str">
        <f t="shared" ref="B16465:B16528" si="595">C16465&amp;"|"&amp;D16465&amp;"|"&amp;E16465&amp;"|"&amp;F16465</f>
        <v>|||</v>
      </c>
      <c r="H16465" s="835">
        <f t="shared" ref="H16465:H16528" si="596">EOMONTH(L16465,0)</f>
        <v>31</v>
      </c>
    </row>
    <row r="16466" spans="2:8">
      <c r="B16466" s="834" t="str">
        <f t="shared" si="595"/>
        <v>|||</v>
      </c>
      <c r="H16466" s="835">
        <f t="shared" si="596"/>
        <v>31</v>
      </c>
    </row>
    <row r="16467" spans="2:8">
      <c r="B16467" s="834" t="str">
        <f t="shared" si="595"/>
        <v>|||</v>
      </c>
      <c r="H16467" s="835">
        <f t="shared" si="596"/>
        <v>31</v>
      </c>
    </row>
    <row r="16468" spans="2:8">
      <c r="B16468" s="834" t="str">
        <f t="shared" si="595"/>
        <v>|||</v>
      </c>
      <c r="H16468" s="835">
        <f t="shared" si="596"/>
        <v>31</v>
      </c>
    </row>
    <row r="16469" spans="2:8">
      <c r="B16469" s="834" t="str">
        <f t="shared" si="595"/>
        <v>|||</v>
      </c>
      <c r="H16469" s="835">
        <f t="shared" si="596"/>
        <v>31</v>
      </c>
    </row>
    <row r="16470" spans="2:8">
      <c r="B16470" s="834" t="str">
        <f t="shared" si="595"/>
        <v>|||</v>
      </c>
      <c r="H16470" s="835">
        <f t="shared" si="596"/>
        <v>31</v>
      </c>
    </row>
    <row r="16471" spans="2:8">
      <c r="B16471" s="834" t="str">
        <f t="shared" si="595"/>
        <v>|||</v>
      </c>
      <c r="H16471" s="835">
        <f t="shared" si="596"/>
        <v>31</v>
      </c>
    </row>
    <row r="16472" spans="2:8">
      <c r="B16472" s="834" t="str">
        <f t="shared" si="595"/>
        <v>|||</v>
      </c>
      <c r="H16472" s="835">
        <f t="shared" si="596"/>
        <v>31</v>
      </c>
    </row>
    <row r="16473" spans="2:8">
      <c r="B16473" s="834" t="str">
        <f t="shared" si="595"/>
        <v>|||</v>
      </c>
      <c r="H16473" s="835">
        <f t="shared" si="596"/>
        <v>31</v>
      </c>
    </row>
    <row r="16474" spans="2:8">
      <c r="B16474" s="834" t="str">
        <f t="shared" si="595"/>
        <v>|||</v>
      </c>
      <c r="H16474" s="835">
        <f t="shared" si="596"/>
        <v>31</v>
      </c>
    </row>
    <row r="16475" spans="2:8">
      <c r="B16475" s="834" t="str">
        <f t="shared" si="595"/>
        <v>|||</v>
      </c>
      <c r="H16475" s="835">
        <f t="shared" si="596"/>
        <v>31</v>
      </c>
    </row>
    <row r="16476" spans="2:8">
      <c r="B16476" s="834" t="str">
        <f t="shared" si="595"/>
        <v>|||</v>
      </c>
      <c r="H16476" s="835">
        <f t="shared" si="596"/>
        <v>31</v>
      </c>
    </row>
    <row r="16477" spans="2:8">
      <c r="B16477" s="834" t="str">
        <f t="shared" si="595"/>
        <v>|||</v>
      </c>
      <c r="H16477" s="835">
        <f t="shared" si="596"/>
        <v>31</v>
      </c>
    </row>
    <row r="16478" spans="2:8">
      <c r="B16478" s="834" t="str">
        <f t="shared" si="595"/>
        <v>|||</v>
      </c>
      <c r="H16478" s="835">
        <f t="shared" si="596"/>
        <v>31</v>
      </c>
    </row>
    <row r="16479" spans="2:8">
      <c r="B16479" s="834" t="str">
        <f t="shared" si="595"/>
        <v>|||</v>
      </c>
      <c r="H16479" s="835">
        <f t="shared" si="596"/>
        <v>31</v>
      </c>
    </row>
    <row r="16480" spans="2:8">
      <c r="B16480" s="834" t="str">
        <f t="shared" si="595"/>
        <v>|||</v>
      </c>
      <c r="H16480" s="835">
        <f t="shared" si="596"/>
        <v>31</v>
      </c>
    </row>
    <row r="16481" spans="2:8">
      <c r="B16481" s="834" t="str">
        <f t="shared" si="595"/>
        <v>|||</v>
      </c>
      <c r="H16481" s="835">
        <f t="shared" si="596"/>
        <v>31</v>
      </c>
    </row>
    <row r="16482" spans="2:8">
      <c r="B16482" s="834" t="str">
        <f t="shared" si="595"/>
        <v>|||</v>
      </c>
      <c r="H16482" s="835">
        <f t="shared" si="596"/>
        <v>31</v>
      </c>
    </row>
    <row r="16483" spans="2:8">
      <c r="B16483" s="834" t="str">
        <f t="shared" si="595"/>
        <v>|||</v>
      </c>
      <c r="H16483" s="835">
        <f t="shared" si="596"/>
        <v>31</v>
      </c>
    </row>
    <row r="16484" spans="2:8">
      <c r="B16484" s="834" t="str">
        <f t="shared" si="595"/>
        <v>|||</v>
      </c>
      <c r="H16484" s="835">
        <f t="shared" si="596"/>
        <v>31</v>
      </c>
    </row>
    <row r="16485" spans="2:8">
      <c r="B16485" s="834" t="str">
        <f t="shared" si="595"/>
        <v>|||</v>
      </c>
      <c r="H16485" s="835">
        <f t="shared" si="596"/>
        <v>31</v>
      </c>
    </row>
    <row r="16486" spans="2:8">
      <c r="B16486" s="834" t="str">
        <f t="shared" si="595"/>
        <v>|||</v>
      </c>
      <c r="H16486" s="835">
        <f t="shared" si="596"/>
        <v>31</v>
      </c>
    </row>
    <row r="16487" spans="2:8">
      <c r="B16487" s="834" t="str">
        <f t="shared" si="595"/>
        <v>|||</v>
      </c>
      <c r="H16487" s="835">
        <f t="shared" si="596"/>
        <v>31</v>
      </c>
    </row>
    <row r="16488" spans="2:8">
      <c r="B16488" s="834" t="str">
        <f t="shared" si="595"/>
        <v>|||</v>
      </c>
      <c r="H16488" s="835">
        <f t="shared" si="596"/>
        <v>31</v>
      </c>
    </row>
    <row r="16489" spans="2:8">
      <c r="B16489" s="834" t="str">
        <f t="shared" si="595"/>
        <v>|||</v>
      </c>
      <c r="H16489" s="835">
        <f t="shared" si="596"/>
        <v>31</v>
      </c>
    </row>
    <row r="16490" spans="2:8">
      <c r="B16490" s="834" t="str">
        <f t="shared" si="595"/>
        <v>|||</v>
      </c>
      <c r="H16490" s="835">
        <f t="shared" si="596"/>
        <v>31</v>
      </c>
    </row>
    <row r="16491" spans="2:8">
      <c r="B16491" s="834" t="str">
        <f t="shared" si="595"/>
        <v>|||</v>
      </c>
      <c r="H16491" s="835">
        <f t="shared" si="596"/>
        <v>31</v>
      </c>
    </row>
    <row r="16492" spans="2:8">
      <c r="B16492" s="834" t="str">
        <f t="shared" si="595"/>
        <v>|||</v>
      </c>
      <c r="H16492" s="835">
        <f t="shared" si="596"/>
        <v>31</v>
      </c>
    </row>
    <row r="16493" spans="2:8">
      <c r="B16493" s="834" t="str">
        <f t="shared" si="595"/>
        <v>|||</v>
      </c>
      <c r="H16493" s="835">
        <f t="shared" si="596"/>
        <v>31</v>
      </c>
    </row>
    <row r="16494" spans="2:8">
      <c r="B16494" s="834" t="str">
        <f t="shared" si="595"/>
        <v>|||</v>
      </c>
      <c r="H16494" s="835">
        <f t="shared" si="596"/>
        <v>31</v>
      </c>
    </row>
    <row r="16495" spans="2:8">
      <c r="B16495" s="834" t="str">
        <f t="shared" si="595"/>
        <v>|||</v>
      </c>
      <c r="H16495" s="835">
        <f t="shared" si="596"/>
        <v>31</v>
      </c>
    </row>
    <row r="16496" spans="2:8">
      <c r="B16496" s="834" t="str">
        <f t="shared" si="595"/>
        <v>|||</v>
      </c>
      <c r="H16496" s="835">
        <f t="shared" si="596"/>
        <v>31</v>
      </c>
    </row>
    <row r="16497" spans="2:8">
      <c r="B16497" s="834" t="str">
        <f t="shared" si="595"/>
        <v>|||</v>
      </c>
      <c r="H16497" s="835">
        <f t="shared" si="596"/>
        <v>31</v>
      </c>
    </row>
    <row r="16498" spans="2:8">
      <c r="B16498" s="834" t="str">
        <f t="shared" si="595"/>
        <v>|||</v>
      </c>
      <c r="H16498" s="835">
        <f t="shared" si="596"/>
        <v>31</v>
      </c>
    </row>
    <row r="16499" spans="2:8">
      <c r="B16499" s="834" t="str">
        <f t="shared" si="595"/>
        <v>|||</v>
      </c>
      <c r="H16499" s="835">
        <f t="shared" si="596"/>
        <v>31</v>
      </c>
    </row>
    <row r="16500" spans="2:8">
      <c r="B16500" s="834" t="str">
        <f t="shared" si="595"/>
        <v>|||</v>
      </c>
      <c r="H16500" s="835">
        <f t="shared" si="596"/>
        <v>31</v>
      </c>
    </row>
    <row r="16501" spans="2:8">
      <c r="B16501" s="834" t="str">
        <f t="shared" si="595"/>
        <v>|||</v>
      </c>
      <c r="H16501" s="835">
        <f t="shared" si="596"/>
        <v>31</v>
      </c>
    </row>
    <row r="16502" spans="2:8">
      <c r="B16502" s="834" t="str">
        <f t="shared" si="595"/>
        <v>|||</v>
      </c>
      <c r="H16502" s="835">
        <f t="shared" si="596"/>
        <v>31</v>
      </c>
    </row>
    <row r="16503" spans="2:8">
      <c r="B16503" s="834" t="str">
        <f t="shared" si="595"/>
        <v>|||</v>
      </c>
      <c r="H16503" s="835">
        <f t="shared" si="596"/>
        <v>31</v>
      </c>
    </row>
    <row r="16504" spans="2:8">
      <c r="B16504" s="834" t="str">
        <f t="shared" si="595"/>
        <v>|||</v>
      </c>
      <c r="H16504" s="835">
        <f t="shared" si="596"/>
        <v>31</v>
      </c>
    </row>
    <row r="16505" spans="2:8">
      <c r="B16505" s="834" t="str">
        <f t="shared" si="595"/>
        <v>|||</v>
      </c>
      <c r="H16505" s="835">
        <f t="shared" si="596"/>
        <v>31</v>
      </c>
    </row>
    <row r="16506" spans="2:8">
      <c r="B16506" s="834" t="str">
        <f t="shared" si="595"/>
        <v>|||</v>
      </c>
      <c r="H16506" s="835">
        <f t="shared" si="596"/>
        <v>31</v>
      </c>
    </row>
    <row r="16507" spans="2:8">
      <c r="B16507" s="834" t="str">
        <f t="shared" si="595"/>
        <v>|||</v>
      </c>
      <c r="H16507" s="835">
        <f t="shared" si="596"/>
        <v>31</v>
      </c>
    </row>
    <row r="16508" spans="2:8">
      <c r="B16508" s="834" t="str">
        <f t="shared" si="595"/>
        <v>|||</v>
      </c>
      <c r="H16508" s="835">
        <f t="shared" si="596"/>
        <v>31</v>
      </c>
    </row>
    <row r="16509" spans="2:8">
      <c r="B16509" s="834" t="str">
        <f t="shared" si="595"/>
        <v>|||</v>
      </c>
      <c r="H16509" s="835">
        <f t="shared" si="596"/>
        <v>31</v>
      </c>
    </row>
    <row r="16510" spans="2:8">
      <c r="B16510" s="834" t="str">
        <f t="shared" si="595"/>
        <v>|||</v>
      </c>
      <c r="H16510" s="835">
        <f t="shared" si="596"/>
        <v>31</v>
      </c>
    </row>
    <row r="16511" spans="2:8">
      <c r="B16511" s="834" t="str">
        <f t="shared" si="595"/>
        <v>|||</v>
      </c>
      <c r="H16511" s="835">
        <f t="shared" si="596"/>
        <v>31</v>
      </c>
    </row>
    <row r="16512" spans="2:8">
      <c r="B16512" s="834" t="str">
        <f t="shared" si="595"/>
        <v>|||</v>
      </c>
      <c r="H16512" s="835">
        <f t="shared" si="596"/>
        <v>31</v>
      </c>
    </row>
    <row r="16513" spans="2:8">
      <c r="B16513" s="834" t="str">
        <f t="shared" si="595"/>
        <v>|||</v>
      </c>
      <c r="H16513" s="835">
        <f t="shared" si="596"/>
        <v>31</v>
      </c>
    </row>
    <row r="16514" spans="2:8">
      <c r="B16514" s="834" t="str">
        <f t="shared" si="595"/>
        <v>|||</v>
      </c>
      <c r="H16514" s="835">
        <f t="shared" si="596"/>
        <v>31</v>
      </c>
    </row>
    <row r="16515" spans="2:8">
      <c r="B16515" s="834" t="str">
        <f t="shared" si="595"/>
        <v>|||</v>
      </c>
      <c r="H16515" s="835">
        <f t="shared" si="596"/>
        <v>31</v>
      </c>
    </row>
    <row r="16516" spans="2:8">
      <c r="B16516" s="834" t="str">
        <f t="shared" si="595"/>
        <v>|||</v>
      </c>
      <c r="H16516" s="835">
        <f t="shared" si="596"/>
        <v>31</v>
      </c>
    </row>
    <row r="16517" spans="2:8">
      <c r="B16517" s="834" t="str">
        <f t="shared" si="595"/>
        <v>|||</v>
      </c>
      <c r="H16517" s="835">
        <f t="shared" si="596"/>
        <v>31</v>
      </c>
    </row>
    <row r="16518" spans="2:8">
      <c r="B16518" s="834" t="str">
        <f t="shared" si="595"/>
        <v>|||</v>
      </c>
      <c r="H16518" s="835">
        <f t="shared" si="596"/>
        <v>31</v>
      </c>
    </row>
    <row r="16519" spans="2:8">
      <c r="B16519" s="834" t="str">
        <f t="shared" si="595"/>
        <v>|||</v>
      </c>
      <c r="H16519" s="835">
        <f t="shared" si="596"/>
        <v>31</v>
      </c>
    </row>
    <row r="16520" spans="2:8">
      <c r="B16520" s="834" t="str">
        <f t="shared" si="595"/>
        <v>|||</v>
      </c>
      <c r="H16520" s="835">
        <f t="shared" si="596"/>
        <v>31</v>
      </c>
    </row>
    <row r="16521" spans="2:8">
      <c r="B16521" s="834" t="str">
        <f t="shared" si="595"/>
        <v>|||</v>
      </c>
      <c r="H16521" s="835">
        <f t="shared" si="596"/>
        <v>31</v>
      </c>
    </row>
    <row r="16522" spans="2:8">
      <c r="B16522" s="834" t="str">
        <f t="shared" si="595"/>
        <v>|||</v>
      </c>
      <c r="H16522" s="835">
        <f t="shared" si="596"/>
        <v>31</v>
      </c>
    </row>
    <row r="16523" spans="2:8">
      <c r="B16523" s="834" t="str">
        <f t="shared" si="595"/>
        <v>|||</v>
      </c>
      <c r="H16523" s="835">
        <f t="shared" si="596"/>
        <v>31</v>
      </c>
    </row>
    <row r="16524" spans="2:8">
      <c r="B16524" s="834" t="str">
        <f t="shared" si="595"/>
        <v>|||</v>
      </c>
      <c r="H16524" s="835">
        <f t="shared" si="596"/>
        <v>31</v>
      </c>
    </row>
    <row r="16525" spans="2:8">
      <c r="B16525" s="834" t="str">
        <f t="shared" si="595"/>
        <v>|||</v>
      </c>
      <c r="H16525" s="835">
        <f t="shared" si="596"/>
        <v>31</v>
      </c>
    </row>
    <row r="16526" spans="2:8">
      <c r="B16526" s="834" t="str">
        <f t="shared" si="595"/>
        <v>|||</v>
      </c>
      <c r="H16526" s="835">
        <f t="shared" si="596"/>
        <v>31</v>
      </c>
    </row>
    <row r="16527" spans="2:8">
      <c r="B16527" s="834" t="str">
        <f t="shared" si="595"/>
        <v>|||</v>
      </c>
      <c r="H16527" s="835">
        <f t="shared" si="596"/>
        <v>31</v>
      </c>
    </row>
    <row r="16528" spans="2:8">
      <c r="B16528" s="834" t="str">
        <f t="shared" si="595"/>
        <v>|||</v>
      </c>
      <c r="H16528" s="835">
        <f t="shared" si="596"/>
        <v>31</v>
      </c>
    </row>
    <row r="16529" spans="2:8">
      <c r="B16529" s="834" t="str">
        <f t="shared" ref="B16529:B16592" si="597">C16529&amp;"|"&amp;D16529&amp;"|"&amp;E16529&amp;"|"&amp;F16529</f>
        <v>|||</v>
      </c>
      <c r="H16529" s="835">
        <f t="shared" ref="H16529:H16592" si="598">EOMONTH(L16529,0)</f>
        <v>31</v>
      </c>
    </row>
    <row r="16530" spans="2:8">
      <c r="B16530" s="834" t="str">
        <f t="shared" si="597"/>
        <v>|||</v>
      </c>
      <c r="H16530" s="835">
        <f t="shared" si="598"/>
        <v>31</v>
      </c>
    </row>
    <row r="16531" spans="2:8">
      <c r="B16531" s="834" t="str">
        <f t="shared" si="597"/>
        <v>|||</v>
      </c>
      <c r="H16531" s="835">
        <f t="shared" si="598"/>
        <v>31</v>
      </c>
    </row>
    <row r="16532" spans="2:8">
      <c r="B16532" s="834" t="str">
        <f t="shared" si="597"/>
        <v>|||</v>
      </c>
      <c r="H16532" s="835">
        <f t="shared" si="598"/>
        <v>31</v>
      </c>
    </row>
    <row r="16533" spans="2:8">
      <c r="B16533" s="834" t="str">
        <f t="shared" si="597"/>
        <v>|||</v>
      </c>
      <c r="H16533" s="835">
        <f t="shared" si="598"/>
        <v>31</v>
      </c>
    </row>
    <row r="16534" spans="2:8">
      <c r="B16534" s="834" t="str">
        <f t="shared" si="597"/>
        <v>|||</v>
      </c>
      <c r="H16534" s="835">
        <f t="shared" si="598"/>
        <v>31</v>
      </c>
    </row>
    <row r="16535" spans="2:8">
      <c r="B16535" s="834" t="str">
        <f t="shared" si="597"/>
        <v>|||</v>
      </c>
      <c r="H16535" s="835">
        <f t="shared" si="598"/>
        <v>31</v>
      </c>
    </row>
    <row r="16536" spans="2:8">
      <c r="B16536" s="834" t="str">
        <f t="shared" si="597"/>
        <v>|||</v>
      </c>
      <c r="H16536" s="835">
        <f t="shared" si="598"/>
        <v>31</v>
      </c>
    </row>
    <row r="16537" spans="2:8">
      <c r="B16537" s="834" t="str">
        <f t="shared" si="597"/>
        <v>|||</v>
      </c>
      <c r="H16537" s="835">
        <f t="shared" si="598"/>
        <v>31</v>
      </c>
    </row>
    <row r="16538" spans="2:8">
      <c r="B16538" s="834" t="str">
        <f t="shared" si="597"/>
        <v>|||</v>
      </c>
      <c r="H16538" s="835">
        <f t="shared" si="598"/>
        <v>31</v>
      </c>
    </row>
    <row r="16539" spans="2:8">
      <c r="B16539" s="834" t="str">
        <f t="shared" si="597"/>
        <v>|||</v>
      </c>
      <c r="H16539" s="835">
        <f t="shared" si="598"/>
        <v>31</v>
      </c>
    </row>
    <row r="16540" spans="2:8">
      <c r="B16540" s="834" t="str">
        <f t="shared" si="597"/>
        <v>|||</v>
      </c>
      <c r="H16540" s="835">
        <f t="shared" si="598"/>
        <v>31</v>
      </c>
    </row>
    <row r="16541" spans="2:8">
      <c r="B16541" s="834" t="str">
        <f t="shared" si="597"/>
        <v>|||</v>
      </c>
      <c r="H16541" s="835">
        <f t="shared" si="598"/>
        <v>31</v>
      </c>
    </row>
    <row r="16542" spans="2:8">
      <c r="B16542" s="834" t="str">
        <f t="shared" si="597"/>
        <v>|||</v>
      </c>
      <c r="H16542" s="835">
        <f t="shared" si="598"/>
        <v>31</v>
      </c>
    </row>
    <row r="16543" spans="2:8">
      <c r="B16543" s="834" t="str">
        <f t="shared" si="597"/>
        <v>|||</v>
      </c>
      <c r="H16543" s="835">
        <f t="shared" si="598"/>
        <v>31</v>
      </c>
    </row>
    <row r="16544" spans="2:8">
      <c r="B16544" s="834" t="str">
        <f t="shared" si="597"/>
        <v>|||</v>
      </c>
      <c r="H16544" s="835">
        <f t="shared" si="598"/>
        <v>31</v>
      </c>
    </row>
    <row r="16545" spans="2:8">
      <c r="B16545" s="834" t="str">
        <f t="shared" si="597"/>
        <v>|||</v>
      </c>
      <c r="H16545" s="835">
        <f t="shared" si="598"/>
        <v>31</v>
      </c>
    </row>
    <row r="16546" spans="2:8">
      <c r="B16546" s="834" t="str">
        <f t="shared" si="597"/>
        <v>|||</v>
      </c>
      <c r="H16546" s="835">
        <f t="shared" si="598"/>
        <v>31</v>
      </c>
    </row>
    <row r="16547" spans="2:8">
      <c r="B16547" s="834" t="str">
        <f t="shared" si="597"/>
        <v>|||</v>
      </c>
      <c r="H16547" s="835">
        <f t="shared" si="598"/>
        <v>31</v>
      </c>
    </row>
    <row r="16548" spans="2:8">
      <c r="B16548" s="834" t="str">
        <f t="shared" si="597"/>
        <v>|||</v>
      </c>
      <c r="H16548" s="835">
        <f t="shared" si="598"/>
        <v>31</v>
      </c>
    </row>
    <row r="16549" spans="2:8">
      <c r="B16549" s="834" t="str">
        <f t="shared" si="597"/>
        <v>|||</v>
      </c>
      <c r="H16549" s="835">
        <f t="shared" si="598"/>
        <v>31</v>
      </c>
    </row>
    <row r="16550" spans="2:8">
      <c r="B16550" s="834" t="str">
        <f t="shared" si="597"/>
        <v>|||</v>
      </c>
      <c r="H16550" s="835">
        <f t="shared" si="598"/>
        <v>31</v>
      </c>
    </row>
    <row r="16551" spans="2:8">
      <c r="B16551" s="834" t="str">
        <f t="shared" si="597"/>
        <v>|||</v>
      </c>
      <c r="H16551" s="835">
        <f t="shared" si="598"/>
        <v>31</v>
      </c>
    </row>
    <row r="16552" spans="2:8">
      <c r="B16552" s="834" t="str">
        <f t="shared" si="597"/>
        <v>|||</v>
      </c>
      <c r="H16552" s="835">
        <f t="shared" si="598"/>
        <v>31</v>
      </c>
    </row>
    <row r="16553" spans="2:8">
      <c r="B16553" s="834" t="str">
        <f t="shared" si="597"/>
        <v>|||</v>
      </c>
      <c r="H16553" s="835">
        <f t="shared" si="598"/>
        <v>31</v>
      </c>
    </row>
    <row r="16554" spans="2:8">
      <c r="B16554" s="834" t="str">
        <f t="shared" si="597"/>
        <v>|||</v>
      </c>
      <c r="H16554" s="835">
        <f t="shared" si="598"/>
        <v>31</v>
      </c>
    </row>
    <row r="16555" spans="2:8">
      <c r="B16555" s="834" t="str">
        <f t="shared" si="597"/>
        <v>|||</v>
      </c>
      <c r="H16555" s="835">
        <f t="shared" si="598"/>
        <v>31</v>
      </c>
    </row>
    <row r="16556" spans="2:8">
      <c r="B16556" s="834" t="str">
        <f t="shared" si="597"/>
        <v>|||</v>
      </c>
      <c r="H16556" s="835">
        <f t="shared" si="598"/>
        <v>31</v>
      </c>
    </row>
    <row r="16557" spans="2:8">
      <c r="B16557" s="834" t="str">
        <f t="shared" si="597"/>
        <v>|||</v>
      </c>
      <c r="H16557" s="835">
        <f t="shared" si="598"/>
        <v>31</v>
      </c>
    </row>
    <row r="16558" spans="2:8">
      <c r="B16558" s="834" t="str">
        <f t="shared" si="597"/>
        <v>|||</v>
      </c>
      <c r="H16558" s="835">
        <f t="shared" si="598"/>
        <v>31</v>
      </c>
    </row>
    <row r="16559" spans="2:8">
      <c r="B16559" s="834" t="str">
        <f t="shared" si="597"/>
        <v>|||</v>
      </c>
      <c r="H16559" s="835">
        <f t="shared" si="598"/>
        <v>31</v>
      </c>
    </row>
    <row r="16560" spans="2:8">
      <c r="B16560" s="834" t="str">
        <f t="shared" si="597"/>
        <v>|||</v>
      </c>
      <c r="H16560" s="835">
        <f t="shared" si="598"/>
        <v>31</v>
      </c>
    </row>
    <row r="16561" spans="2:8">
      <c r="B16561" s="834" t="str">
        <f t="shared" si="597"/>
        <v>|||</v>
      </c>
      <c r="H16561" s="835">
        <f t="shared" si="598"/>
        <v>31</v>
      </c>
    </row>
    <row r="16562" spans="2:8">
      <c r="B16562" s="834" t="str">
        <f t="shared" si="597"/>
        <v>|||</v>
      </c>
      <c r="H16562" s="835">
        <f t="shared" si="598"/>
        <v>31</v>
      </c>
    </row>
    <row r="16563" spans="2:8">
      <c r="B16563" s="834" t="str">
        <f t="shared" si="597"/>
        <v>|||</v>
      </c>
      <c r="H16563" s="835">
        <f t="shared" si="598"/>
        <v>31</v>
      </c>
    </row>
    <row r="16564" spans="2:8">
      <c r="B16564" s="834" t="str">
        <f t="shared" si="597"/>
        <v>|||</v>
      </c>
      <c r="H16564" s="835">
        <f t="shared" si="598"/>
        <v>31</v>
      </c>
    </row>
    <row r="16565" spans="2:8">
      <c r="B16565" s="834" t="str">
        <f t="shared" si="597"/>
        <v>|||</v>
      </c>
      <c r="H16565" s="835">
        <f t="shared" si="598"/>
        <v>31</v>
      </c>
    </row>
    <row r="16566" spans="2:8">
      <c r="B16566" s="834" t="str">
        <f t="shared" si="597"/>
        <v>|||</v>
      </c>
      <c r="H16566" s="835">
        <f t="shared" si="598"/>
        <v>31</v>
      </c>
    </row>
    <row r="16567" spans="2:8">
      <c r="B16567" s="834" t="str">
        <f t="shared" si="597"/>
        <v>|||</v>
      </c>
      <c r="H16567" s="835">
        <f t="shared" si="598"/>
        <v>31</v>
      </c>
    </row>
    <row r="16568" spans="2:8">
      <c r="B16568" s="834" t="str">
        <f t="shared" si="597"/>
        <v>|||</v>
      </c>
      <c r="H16568" s="835">
        <f t="shared" si="598"/>
        <v>31</v>
      </c>
    </row>
    <row r="16569" spans="2:8">
      <c r="B16569" s="834" t="str">
        <f t="shared" si="597"/>
        <v>|||</v>
      </c>
      <c r="H16569" s="835">
        <f t="shared" si="598"/>
        <v>31</v>
      </c>
    </row>
    <row r="16570" spans="2:8">
      <c r="B16570" s="834" t="str">
        <f t="shared" si="597"/>
        <v>|||</v>
      </c>
      <c r="H16570" s="835">
        <f t="shared" si="598"/>
        <v>31</v>
      </c>
    </row>
    <row r="16571" spans="2:8">
      <c r="B16571" s="834" t="str">
        <f t="shared" si="597"/>
        <v>|||</v>
      </c>
      <c r="H16571" s="835">
        <f t="shared" si="598"/>
        <v>31</v>
      </c>
    </row>
    <row r="16572" spans="2:8">
      <c r="B16572" s="834" t="str">
        <f t="shared" si="597"/>
        <v>|||</v>
      </c>
      <c r="H16572" s="835">
        <f t="shared" si="598"/>
        <v>31</v>
      </c>
    </row>
    <row r="16573" spans="2:8">
      <c r="B16573" s="834" t="str">
        <f t="shared" si="597"/>
        <v>|||</v>
      </c>
      <c r="H16573" s="835">
        <f t="shared" si="598"/>
        <v>31</v>
      </c>
    </row>
    <row r="16574" spans="2:8">
      <c r="B16574" s="834" t="str">
        <f t="shared" si="597"/>
        <v>|||</v>
      </c>
      <c r="H16574" s="835">
        <f t="shared" si="598"/>
        <v>31</v>
      </c>
    </row>
    <row r="16575" spans="2:8">
      <c r="B16575" s="834" t="str">
        <f t="shared" si="597"/>
        <v>|||</v>
      </c>
      <c r="H16575" s="835">
        <f t="shared" si="598"/>
        <v>31</v>
      </c>
    </row>
    <row r="16576" spans="2:8">
      <c r="B16576" s="834" t="str">
        <f t="shared" si="597"/>
        <v>|||</v>
      </c>
      <c r="H16576" s="835">
        <f t="shared" si="598"/>
        <v>31</v>
      </c>
    </row>
    <row r="16577" spans="2:8">
      <c r="B16577" s="834" t="str">
        <f t="shared" si="597"/>
        <v>|||</v>
      </c>
      <c r="H16577" s="835">
        <f t="shared" si="598"/>
        <v>31</v>
      </c>
    </row>
    <row r="16578" spans="2:8">
      <c r="B16578" s="834" t="str">
        <f t="shared" si="597"/>
        <v>|||</v>
      </c>
      <c r="H16578" s="835">
        <f t="shared" si="598"/>
        <v>31</v>
      </c>
    </row>
    <row r="16579" spans="2:8">
      <c r="B16579" s="834" t="str">
        <f t="shared" si="597"/>
        <v>|||</v>
      </c>
      <c r="H16579" s="835">
        <f t="shared" si="598"/>
        <v>31</v>
      </c>
    </row>
    <row r="16580" spans="2:8">
      <c r="B16580" s="834" t="str">
        <f t="shared" si="597"/>
        <v>|||</v>
      </c>
      <c r="H16580" s="835">
        <f t="shared" si="598"/>
        <v>31</v>
      </c>
    </row>
    <row r="16581" spans="2:8">
      <c r="B16581" s="834" t="str">
        <f t="shared" si="597"/>
        <v>|||</v>
      </c>
      <c r="H16581" s="835">
        <f t="shared" si="598"/>
        <v>31</v>
      </c>
    </row>
    <row r="16582" spans="2:8">
      <c r="B16582" s="834" t="str">
        <f t="shared" si="597"/>
        <v>|||</v>
      </c>
      <c r="H16582" s="835">
        <f t="shared" si="598"/>
        <v>31</v>
      </c>
    </row>
    <row r="16583" spans="2:8">
      <c r="B16583" s="834" t="str">
        <f t="shared" si="597"/>
        <v>|||</v>
      </c>
      <c r="H16583" s="835">
        <f t="shared" si="598"/>
        <v>31</v>
      </c>
    </row>
    <row r="16584" spans="2:8">
      <c r="B16584" s="834" t="str">
        <f t="shared" si="597"/>
        <v>|||</v>
      </c>
      <c r="H16584" s="835">
        <f t="shared" si="598"/>
        <v>31</v>
      </c>
    </row>
    <row r="16585" spans="2:8">
      <c r="B16585" s="834" t="str">
        <f t="shared" si="597"/>
        <v>|||</v>
      </c>
      <c r="H16585" s="835">
        <f t="shared" si="598"/>
        <v>31</v>
      </c>
    </row>
    <row r="16586" spans="2:8">
      <c r="B16586" s="834" t="str">
        <f t="shared" si="597"/>
        <v>|||</v>
      </c>
      <c r="H16586" s="835">
        <f t="shared" si="598"/>
        <v>31</v>
      </c>
    </row>
    <row r="16587" spans="2:8">
      <c r="B16587" s="834" t="str">
        <f t="shared" si="597"/>
        <v>|||</v>
      </c>
      <c r="H16587" s="835">
        <f t="shared" si="598"/>
        <v>31</v>
      </c>
    </row>
    <row r="16588" spans="2:8">
      <c r="B16588" s="834" t="str">
        <f t="shared" si="597"/>
        <v>|||</v>
      </c>
      <c r="H16588" s="835">
        <f t="shared" si="598"/>
        <v>31</v>
      </c>
    </row>
    <row r="16589" spans="2:8">
      <c r="B16589" s="834" t="str">
        <f t="shared" si="597"/>
        <v>|||</v>
      </c>
      <c r="H16589" s="835">
        <f t="shared" si="598"/>
        <v>31</v>
      </c>
    </row>
    <row r="16590" spans="2:8">
      <c r="B16590" s="834" t="str">
        <f t="shared" si="597"/>
        <v>|||</v>
      </c>
      <c r="H16590" s="835">
        <f t="shared" si="598"/>
        <v>31</v>
      </c>
    </row>
    <row r="16591" spans="2:8">
      <c r="B16591" s="834" t="str">
        <f t="shared" si="597"/>
        <v>|||</v>
      </c>
      <c r="H16591" s="835">
        <f t="shared" si="598"/>
        <v>31</v>
      </c>
    </row>
    <row r="16592" spans="2:8">
      <c r="B16592" s="834" t="str">
        <f t="shared" si="597"/>
        <v>|||</v>
      </c>
      <c r="H16592" s="835">
        <f t="shared" si="598"/>
        <v>31</v>
      </c>
    </row>
    <row r="16593" spans="2:8">
      <c r="B16593" s="834" t="str">
        <f t="shared" ref="B16593:B16656" si="599">C16593&amp;"|"&amp;D16593&amp;"|"&amp;E16593&amp;"|"&amp;F16593</f>
        <v>|||</v>
      </c>
      <c r="H16593" s="835">
        <f t="shared" ref="H16593:H16656" si="600">EOMONTH(L16593,0)</f>
        <v>31</v>
      </c>
    </row>
    <row r="16594" spans="2:8">
      <c r="B16594" s="834" t="str">
        <f t="shared" si="599"/>
        <v>|||</v>
      </c>
      <c r="H16594" s="835">
        <f t="shared" si="600"/>
        <v>31</v>
      </c>
    </row>
    <row r="16595" spans="2:8">
      <c r="B16595" s="834" t="str">
        <f t="shared" si="599"/>
        <v>|||</v>
      </c>
      <c r="H16595" s="835">
        <f t="shared" si="600"/>
        <v>31</v>
      </c>
    </row>
    <row r="16596" spans="2:8">
      <c r="B16596" s="834" t="str">
        <f t="shared" si="599"/>
        <v>|||</v>
      </c>
      <c r="H16596" s="835">
        <f t="shared" si="600"/>
        <v>31</v>
      </c>
    </row>
    <row r="16597" spans="2:8">
      <c r="B16597" s="834" t="str">
        <f t="shared" si="599"/>
        <v>|||</v>
      </c>
      <c r="H16597" s="835">
        <f t="shared" si="600"/>
        <v>31</v>
      </c>
    </row>
    <row r="16598" spans="2:8">
      <c r="B16598" s="834" t="str">
        <f t="shared" si="599"/>
        <v>|||</v>
      </c>
      <c r="H16598" s="835">
        <f t="shared" si="600"/>
        <v>31</v>
      </c>
    </row>
    <row r="16599" spans="2:8">
      <c r="B16599" s="834" t="str">
        <f t="shared" si="599"/>
        <v>|||</v>
      </c>
      <c r="H16599" s="835">
        <f t="shared" si="600"/>
        <v>31</v>
      </c>
    </row>
    <row r="16600" spans="2:8">
      <c r="B16600" s="834" t="str">
        <f t="shared" si="599"/>
        <v>|||</v>
      </c>
      <c r="H16600" s="835">
        <f t="shared" si="600"/>
        <v>31</v>
      </c>
    </row>
    <row r="16601" spans="2:8">
      <c r="B16601" s="834" t="str">
        <f t="shared" si="599"/>
        <v>|||</v>
      </c>
      <c r="H16601" s="835">
        <f t="shared" si="600"/>
        <v>31</v>
      </c>
    </row>
    <row r="16602" spans="2:8">
      <c r="B16602" s="834" t="str">
        <f t="shared" si="599"/>
        <v>|||</v>
      </c>
      <c r="H16602" s="835">
        <f t="shared" si="600"/>
        <v>31</v>
      </c>
    </row>
    <row r="16603" spans="2:8">
      <c r="B16603" s="834" t="str">
        <f t="shared" si="599"/>
        <v>|||</v>
      </c>
      <c r="H16603" s="835">
        <f t="shared" si="600"/>
        <v>31</v>
      </c>
    </row>
    <row r="16604" spans="2:8">
      <c r="B16604" s="834" t="str">
        <f t="shared" si="599"/>
        <v>|||</v>
      </c>
      <c r="H16604" s="835">
        <f t="shared" si="600"/>
        <v>31</v>
      </c>
    </row>
    <row r="16605" spans="2:8">
      <c r="B16605" s="834" t="str">
        <f t="shared" si="599"/>
        <v>|||</v>
      </c>
      <c r="H16605" s="835">
        <f t="shared" si="600"/>
        <v>31</v>
      </c>
    </row>
    <row r="16606" spans="2:8">
      <c r="B16606" s="834" t="str">
        <f t="shared" si="599"/>
        <v>|||</v>
      </c>
      <c r="H16606" s="835">
        <f t="shared" si="600"/>
        <v>31</v>
      </c>
    </row>
    <row r="16607" spans="2:8">
      <c r="B16607" s="834" t="str">
        <f t="shared" si="599"/>
        <v>|||</v>
      </c>
      <c r="H16607" s="835">
        <f t="shared" si="600"/>
        <v>31</v>
      </c>
    </row>
    <row r="16608" spans="2:8">
      <c r="B16608" s="834" t="str">
        <f t="shared" si="599"/>
        <v>|||</v>
      </c>
      <c r="H16608" s="835">
        <f t="shared" si="600"/>
        <v>31</v>
      </c>
    </row>
    <row r="16609" spans="2:8">
      <c r="B16609" s="834" t="str">
        <f t="shared" si="599"/>
        <v>|||</v>
      </c>
      <c r="H16609" s="835">
        <f t="shared" si="600"/>
        <v>31</v>
      </c>
    </row>
    <row r="16610" spans="2:8">
      <c r="B16610" s="834" t="str">
        <f t="shared" si="599"/>
        <v>|||</v>
      </c>
      <c r="H16610" s="835">
        <f t="shared" si="600"/>
        <v>31</v>
      </c>
    </row>
    <row r="16611" spans="2:8">
      <c r="B16611" s="834" t="str">
        <f t="shared" si="599"/>
        <v>|||</v>
      </c>
      <c r="H16611" s="835">
        <f t="shared" si="600"/>
        <v>31</v>
      </c>
    </row>
    <row r="16612" spans="2:8">
      <c r="B16612" s="834" t="str">
        <f t="shared" si="599"/>
        <v>|||</v>
      </c>
      <c r="H16612" s="835">
        <f t="shared" si="600"/>
        <v>31</v>
      </c>
    </row>
    <row r="16613" spans="2:8">
      <c r="B16613" s="834" t="str">
        <f t="shared" si="599"/>
        <v>|||</v>
      </c>
      <c r="H16613" s="835">
        <f t="shared" si="600"/>
        <v>31</v>
      </c>
    </row>
    <row r="16614" spans="2:8">
      <c r="B16614" s="834" t="str">
        <f t="shared" si="599"/>
        <v>|||</v>
      </c>
      <c r="H16614" s="835">
        <f t="shared" si="600"/>
        <v>31</v>
      </c>
    </row>
    <row r="16615" spans="2:8">
      <c r="B16615" s="834" t="str">
        <f t="shared" si="599"/>
        <v>|||</v>
      </c>
      <c r="H16615" s="835">
        <f t="shared" si="600"/>
        <v>31</v>
      </c>
    </row>
    <row r="16616" spans="2:8">
      <c r="B16616" s="834" t="str">
        <f t="shared" si="599"/>
        <v>|||</v>
      </c>
      <c r="H16616" s="835">
        <f t="shared" si="600"/>
        <v>31</v>
      </c>
    </row>
    <row r="16617" spans="2:8">
      <c r="B16617" s="834" t="str">
        <f t="shared" si="599"/>
        <v>|||</v>
      </c>
      <c r="H16617" s="835">
        <f t="shared" si="600"/>
        <v>31</v>
      </c>
    </row>
    <row r="16618" spans="2:8">
      <c r="B16618" s="834" t="str">
        <f t="shared" si="599"/>
        <v>|||</v>
      </c>
      <c r="H16618" s="835">
        <f t="shared" si="600"/>
        <v>31</v>
      </c>
    </row>
    <row r="16619" spans="2:8">
      <c r="B16619" s="834" t="str">
        <f t="shared" si="599"/>
        <v>|||</v>
      </c>
      <c r="H16619" s="835">
        <f t="shared" si="600"/>
        <v>31</v>
      </c>
    </row>
    <row r="16620" spans="2:8">
      <c r="B16620" s="834" t="str">
        <f t="shared" si="599"/>
        <v>|||</v>
      </c>
      <c r="H16620" s="835">
        <f t="shared" si="600"/>
        <v>31</v>
      </c>
    </row>
    <row r="16621" spans="2:8">
      <c r="B16621" s="834" t="str">
        <f t="shared" si="599"/>
        <v>|||</v>
      </c>
      <c r="H16621" s="835">
        <f t="shared" si="600"/>
        <v>31</v>
      </c>
    </row>
    <row r="16622" spans="2:8">
      <c r="B16622" s="834" t="str">
        <f t="shared" si="599"/>
        <v>|||</v>
      </c>
      <c r="H16622" s="835">
        <f t="shared" si="600"/>
        <v>31</v>
      </c>
    </row>
    <row r="16623" spans="2:8">
      <c r="B16623" s="834" t="str">
        <f t="shared" si="599"/>
        <v>|||</v>
      </c>
      <c r="H16623" s="835">
        <f t="shared" si="600"/>
        <v>31</v>
      </c>
    </row>
    <row r="16624" spans="2:8">
      <c r="B16624" s="834" t="str">
        <f t="shared" si="599"/>
        <v>|||</v>
      </c>
      <c r="H16624" s="835">
        <f t="shared" si="600"/>
        <v>31</v>
      </c>
    </row>
    <row r="16625" spans="2:8">
      <c r="B16625" s="834" t="str">
        <f t="shared" si="599"/>
        <v>|||</v>
      </c>
      <c r="H16625" s="835">
        <f t="shared" si="600"/>
        <v>31</v>
      </c>
    </row>
    <row r="16626" spans="2:8">
      <c r="B16626" s="834" t="str">
        <f t="shared" si="599"/>
        <v>|||</v>
      </c>
      <c r="H16626" s="835">
        <f t="shared" si="600"/>
        <v>31</v>
      </c>
    </row>
    <row r="16627" spans="2:8">
      <c r="B16627" s="834" t="str">
        <f t="shared" si="599"/>
        <v>|||</v>
      </c>
      <c r="H16627" s="835">
        <f t="shared" si="600"/>
        <v>31</v>
      </c>
    </row>
    <row r="16628" spans="2:8">
      <c r="B16628" s="834" t="str">
        <f t="shared" si="599"/>
        <v>|||</v>
      </c>
      <c r="H16628" s="835">
        <f t="shared" si="600"/>
        <v>31</v>
      </c>
    </row>
    <row r="16629" spans="2:8">
      <c r="B16629" s="834" t="str">
        <f t="shared" si="599"/>
        <v>|||</v>
      </c>
      <c r="H16629" s="835">
        <f t="shared" si="600"/>
        <v>31</v>
      </c>
    </row>
    <row r="16630" spans="2:8">
      <c r="B16630" s="834" t="str">
        <f t="shared" si="599"/>
        <v>|||</v>
      </c>
      <c r="H16630" s="835">
        <f t="shared" si="600"/>
        <v>31</v>
      </c>
    </row>
    <row r="16631" spans="2:8">
      <c r="B16631" s="834" t="str">
        <f t="shared" si="599"/>
        <v>|||</v>
      </c>
      <c r="H16631" s="835">
        <f t="shared" si="600"/>
        <v>31</v>
      </c>
    </row>
    <row r="16632" spans="2:8">
      <c r="B16632" s="834" t="str">
        <f t="shared" si="599"/>
        <v>|||</v>
      </c>
      <c r="H16632" s="835">
        <f t="shared" si="600"/>
        <v>31</v>
      </c>
    </row>
    <row r="16633" spans="2:8">
      <c r="B16633" s="834" t="str">
        <f t="shared" si="599"/>
        <v>|||</v>
      </c>
      <c r="H16633" s="835">
        <f t="shared" si="600"/>
        <v>31</v>
      </c>
    </row>
    <row r="16634" spans="2:8">
      <c r="B16634" s="834" t="str">
        <f t="shared" si="599"/>
        <v>|||</v>
      </c>
      <c r="H16634" s="835">
        <f t="shared" si="600"/>
        <v>31</v>
      </c>
    </row>
    <row r="16635" spans="2:8">
      <c r="B16635" s="834" t="str">
        <f t="shared" si="599"/>
        <v>|||</v>
      </c>
      <c r="H16635" s="835">
        <f t="shared" si="600"/>
        <v>31</v>
      </c>
    </row>
    <row r="16636" spans="2:8">
      <c r="B16636" s="834" t="str">
        <f t="shared" si="599"/>
        <v>|||</v>
      </c>
      <c r="H16636" s="835">
        <f t="shared" si="600"/>
        <v>31</v>
      </c>
    </row>
    <row r="16637" spans="2:8">
      <c r="B16637" s="834" t="str">
        <f t="shared" si="599"/>
        <v>|||</v>
      </c>
      <c r="H16637" s="835">
        <f t="shared" si="600"/>
        <v>31</v>
      </c>
    </row>
    <row r="16638" spans="2:8">
      <c r="B16638" s="834" t="str">
        <f t="shared" si="599"/>
        <v>|||</v>
      </c>
      <c r="H16638" s="835">
        <f t="shared" si="600"/>
        <v>31</v>
      </c>
    </row>
    <row r="16639" spans="2:8">
      <c r="B16639" s="834" t="str">
        <f t="shared" si="599"/>
        <v>|||</v>
      </c>
      <c r="H16639" s="835">
        <f t="shared" si="600"/>
        <v>31</v>
      </c>
    </row>
    <row r="16640" spans="2:8">
      <c r="B16640" s="834" t="str">
        <f t="shared" si="599"/>
        <v>|||</v>
      </c>
      <c r="H16640" s="835">
        <f t="shared" si="600"/>
        <v>31</v>
      </c>
    </row>
    <row r="16641" spans="2:8">
      <c r="B16641" s="834" t="str">
        <f t="shared" si="599"/>
        <v>|||</v>
      </c>
      <c r="H16641" s="835">
        <f t="shared" si="600"/>
        <v>31</v>
      </c>
    </row>
    <row r="16642" spans="2:8">
      <c r="B16642" s="834" t="str">
        <f t="shared" si="599"/>
        <v>|||</v>
      </c>
      <c r="H16642" s="835">
        <f t="shared" si="600"/>
        <v>31</v>
      </c>
    </row>
    <row r="16643" spans="2:8">
      <c r="B16643" s="834" t="str">
        <f t="shared" si="599"/>
        <v>|||</v>
      </c>
      <c r="H16643" s="835">
        <f t="shared" si="600"/>
        <v>31</v>
      </c>
    </row>
    <row r="16644" spans="2:8">
      <c r="B16644" s="834" t="str">
        <f t="shared" si="599"/>
        <v>|||</v>
      </c>
      <c r="H16644" s="835">
        <f t="shared" si="600"/>
        <v>31</v>
      </c>
    </row>
    <row r="16645" spans="2:8">
      <c r="B16645" s="834" t="str">
        <f t="shared" si="599"/>
        <v>|||</v>
      </c>
      <c r="H16645" s="835">
        <f t="shared" si="600"/>
        <v>31</v>
      </c>
    </row>
    <row r="16646" spans="2:8">
      <c r="B16646" s="834" t="str">
        <f t="shared" si="599"/>
        <v>|||</v>
      </c>
      <c r="H16646" s="835">
        <f t="shared" si="600"/>
        <v>31</v>
      </c>
    </row>
    <row r="16647" spans="2:8">
      <c r="B16647" s="834" t="str">
        <f t="shared" si="599"/>
        <v>|||</v>
      </c>
      <c r="H16647" s="835">
        <f t="shared" si="600"/>
        <v>31</v>
      </c>
    </row>
    <row r="16648" spans="2:8">
      <c r="B16648" s="834" t="str">
        <f t="shared" si="599"/>
        <v>|||</v>
      </c>
      <c r="H16648" s="835">
        <f t="shared" si="600"/>
        <v>31</v>
      </c>
    </row>
    <row r="16649" spans="2:8">
      <c r="B16649" s="834" t="str">
        <f t="shared" si="599"/>
        <v>|||</v>
      </c>
      <c r="H16649" s="835">
        <f t="shared" si="600"/>
        <v>31</v>
      </c>
    </row>
    <row r="16650" spans="2:8">
      <c r="B16650" s="834" t="str">
        <f t="shared" si="599"/>
        <v>|||</v>
      </c>
      <c r="H16650" s="835">
        <f t="shared" si="600"/>
        <v>31</v>
      </c>
    </row>
    <row r="16651" spans="2:8">
      <c r="B16651" s="834" t="str">
        <f t="shared" si="599"/>
        <v>|||</v>
      </c>
      <c r="H16651" s="835">
        <f t="shared" si="600"/>
        <v>31</v>
      </c>
    </row>
    <row r="16652" spans="2:8">
      <c r="B16652" s="834" t="str">
        <f t="shared" si="599"/>
        <v>|||</v>
      </c>
      <c r="H16652" s="835">
        <f t="shared" si="600"/>
        <v>31</v>
      </c>
    </row>
    <row r="16653" spans="2:8">
      <c r="B16653" s="834" t="str">
        <f t="shared" si="599"/>
        <v>|||</v>
      </c>
      <c r="H16653" s="835">
        <f t="shared" si="600"/>
        <v>31</v>
      </c>
    </row>
    <row r="16654" spans="2:8">
      <c r="B16654" s="834" t="str">
        <f t="shared" si="599"/>
        <v>|||</v>
      </c>
      <c r="H16654" s="835">
        <f t="shared" si="600"/>
        <v>31</v>
      </c>
    </row>
    <row r="16655" spans="2:8">
      <c r="B16655" s="834" t="str">
        <f t="shared" si="599"/>
        <v>|||</v>
      </c>
      <c r="H16655" s="835">
        <f t="shared" si="600"/>
        <v>31</v>
      </c>
    </row>
    <row r="16656" spans="2:8">
      <c r="B16656" s="834" t="str">
        <f t="shared" si="599"/>
        <v>|||</v>
      </c>
      <c r="H16656" s="835">
        <f t="shared" si="600"/>
        <v>31</v>
      </c>
    </row>
    <row r="16657" spans="2:8">
      <c r="B16657" s="834" t="str">
        <f t="shared" ref="B16657:B16720" si="601">C16657&amp;"|"&amp;D16657&amp;"|"&amp;E16657&amp;"|"&amp;F16657</f>
        <v>|||</v>
      </c>
      <c r="H16657" s="835">
        <f t="shared" ref="H16657:H16720" si="602">EOMONTH(L16657,0)</f>
        <v>31</v>
      </c>
    </row>
    <row r="16658" spans="2:8">
      <c r="B16658" s="834" t="str">
        <f t="shared" si="601"/>
        <v>|||</v>
      </c>
      <c r="H16658" s="835">
        <f t="shared" si="602"/>
        <v>31</v>
      </c>
    </row>
    <row r="16659" spans="2:8">
      <c r="B16659" s="834" t="str">
        <f t="shared" si="601"/>
        <v>|||</v>
      </c>
      <c r="H16659" s="835">
        <f t="shared" si="602"/>
        <v>31</v>
      </c>
    </row>
    <row r="16660" spans="2:8">
      <c r="B16660" s="834" t="str">
        <f t="shared" si="601"/>
        <v>|||</v>
      </c>
      <c r="H16660" s="835">
        <f t="shared" si="602"/>
        <v>31</v>
      </c>
    </row>
    <row r="16661" spans="2:8">
      <c r="B16661" s="834" t="str">
        <f t="shared" si="601"/>
        <v>|||</v>
      </c>
      <c r="H16661" s="835">
        <f t="shared" si="602"/>
        <v>31</v>
      </c>
    </row>
    <row r="16662" spans="2:8">
      <c r="B16662" s="834" t="str">
        <f t="shared" si="601"/>
        <v>|||</v>
      </c>
      <c r="H16662" s="835">
        <f t="shared" si="602"/>
        <v>31</v>
      </c>
    </row>
    <row r="16663" spans="2:8">
      <c r="B16663" s="834" t="str">
        <f t="shared" si="601"/>
        <v>|||</v>
      </c>
      <c r="H16663" s="835">
        <f t="shared" si="602"/>
        <v>31</v>
      </c>
    </row>
    <row r="16664" spans="2:8">
      <c r="B16664" s="834" t="str">
        <f t="shared" si="601"/>
        <v>|||</v>
      </c>
      <c r="H16664" s="835">
        <f t="shared" si="602"/>
        <v>31</v>
      </c>
    </row>
    <row r="16665" spans="2:8">
      <c r="B16665" s="834" t="str">
        <f t="shared" si="601"/>
        <v>|||</v>
      </c>
      <c r="H16665" s="835">
        <f t="shared" si="602"/>
        <v>31</v>
      </c>
    </row>
    <row r="16666" spans="2:8">
      <c r="B16666" s="834" t="str">
        <f t="shared" si="601"/>
        <v>|||</v>
      </c>
      <c r="H16666" s="835">
        <f t="shared" si="602"/>
        <v>31</v>
      </c>
    </row>
    <row r="16667" spans="2:8">
      <c r="B16667" s="834" t="str">
        <f t="shared" si="601"/>
        <v>|||</v>
      </c>
      <c r="H16667" s="835">
        <f t="shared" si="602"/>
        <v>31</v>
      </c>
    </row>
    <row r="16668" spans="2:8">
      <c r="B16668" s="834" t="str">
        <f t="shared" si="601"/>
        <v>|||</v>
      </c>
      <c r="H16668" s="835">
        <f t="shared" si="602"/>
        <v>31</v>
      </c>
    </row>
    <row r="16669" spans="2:8">
      <c r="B16669" s="834" t="str">
        <f t="shared" si="601"/>
        <v>|||</v>
      </c>
      <c r="H16669" s="835">
        <f t="shared" si="602"/>
        <v>31</v>
      </c>
    </row>
    <row r="16670" spans="2:8">
      <c r="B16670" s="834" t="str">
        <f t="shared" si="601"/>
        <v>|||</v>
      </c>
      <c r="H16670" s="835">
        <f t="shared" si="602"/>
        <v>31</v>
      </c>
    </row>
    <row r="16671" spans="2:8">
      <c r="B16671" s="834" t="str">
        <f t="shared" si="601"/>
        <v>|||</v>
      </c>
      <c r="H16671" s="835">
        <f t="shared" si="602"/>
        <v>31</v>
      </c>
    </row>
    <row r="16672" spans="2:8">
      <c r="B16672" s="834" t="str">
        <f t="shared" si="601"/>
        <v>|||</v>
      </c>
      <c r="H16672" s="835">
        <f t="shared" si="602"/>
        <v>31</v>
      </c>
    </row>
    <row r="16673" spans="2:8">
      <c r="B16673" s="834" t="str">
        <f t="shared" si="601"/>
        <v>|||</v>
      </c>
      <c r="H16673" s="835">
        <f t="shared" si="602"/>
        <v>31</v>
      </c>
    </row>
    <row r="16674" spans="2:8">
      <c r="B16674" s="834" t="str">
        <f t="shared" si="601"/>
        <v>|||</v>
      </c>
      <c r="H16674" s="835">
        <f t="shared" si="602"/>
        <v>31</v>
      </c>
    </row>
    <row r="16675" spans="2:8">
      <c r="B16675" s="834" t="str">
        <f t="shared" si="601"/>
        <v>|||</v>
      </c>
      <c r="H16675" s="835">
        <f t="shared" si="602"/>
        <v>31</v>
      </c>
    </row>
    <row r="16676" spans="2:8">
      <c r="B16676" s="834" t="str">
        <f t="shared" si="601"/>
        <v>|||</v>
      </c>
      <c r="H16676" s="835">
        <f t="shared" si="602"/>
        <v>31</v>
      </c>
    </row>
    <row r="16677" spans="2:8">
      <c r="B16677" s="834" t="str">
        <f t="shared" si="601"/>
        <v>|||</v>
      </c>
      <c r="H16677" s="835">
        <f t="shared" si="602"/>
        <v>31</v>
      </c>
    </row>
    <row r="16678" spans="2:8">
      <c r="B16678" s="834" t="str">
        <f t="shared" si="601"/>
        <v>|||</v>
      </c>
      <c r="H16678" s="835">
        <f t="shared" si="602"/>
        <v>31</v>
      </c>
    </row>
    <row r="16679" spans="2:8">
      <c r="B16679" s="834" t="str">
        <f t="shared" si="601"/>
        <v>|||</v>
      </c>
      <c r="H16679" s="835">
        <f t="shared" si="602"/>
        <v>31</v>
      </c>
    </row>
    <row r="16680" spans="2:8">
      <c r="B16680" s="834" t="str">
        <f t="shared" si="601"/>
        <v>|||</v>
      </c>
      <c r="H16680" s="835">
        <f t="shared" si="602"/>
        <v>31</v>
      </c>
    </row>
    <row r="16681" spans="2:8">
      <c r="B16681" s="834" t="str">
        <f t="shared" si="601"/>
        <v>|||</v>
      </c>
      <c r="H16681" s="835">
        <f t="shared" si="602"/>
        <v>31</v>
      </c>
    </row>
    <row r="16682" spans="2:8">
      <c r="B16682" s="834" t="str">
        <f t="shared" si="601"/>
        <v>|||</v>
      </c>
      <c r="H16682" s="835">
        <f t="shared" si="602"/>
        <v>31</v>
      </c>
    </row>
    <row r="16683" spans="2:8">
      <c r="B16683" s="834" t="str">
        <f t="shared" si="601"/>
        <v>|||</v>
      </c>
      <c r="H16683" s="835">
        <f t="shared" si="602"/>
        <v>31</v>
      </c>
    </row>
    <row r="16684" spans="2:8">
      <c r="B16684" s="834" t="str">
        <f t="shared" si="601"/>
        <v>|||</v>
      </c>
      <c r="H16684" s="835">
        <f t="shared" si="602"/>
        <v>31</v>
      </c>
    </row>
    <row r="16685" spans="2:8">
      <c r="B16685" s="834" t="str">
        <f t="shared" si="601"/>
        <v>|||</v>
      </c>
      <c r="H16685" s="835">
        <f t="shared" si="602"/>
        <v>31</v>
      </c>
    </row>
    <row r="16686" spans="2:8">
      <c r="B16686" s="834" t="str">
        <f t="shared" si="601"/>
        <v>|||</v>
      </c>
      <c r="H16686" s="835">
        <f t="shared" si="602"/>
        <v>31</v>
      </c>
    </row>
    <row r="16687" spans="2:8">
      <c r="B16687" s="834" t="str">
        <f t="shared" si="601"/>
        <v>|||</v>
      </c>
      <c r="H16687" s="835">
        <f t="shared" si="602"/>
        <v>31</v>
      </c>
    </row>
    <row r="16688" spans="2:8">
      <c r="B16688" s="834" t="str">
        <f t="shared" si="601"/>
        <v>|||</v>
      </c>
      <c r="H16688" s="835">
        <f t="shared" si="602"/>
        <v>31</v>
      </c>
    </row>
    <row r="16689" spans="2:8">
      <c r="B16689" s="834" t="str">
        <f t="shared" si="601"/>
        <v>|||</v>
      </c>
      <c r="H16689" s="835">
        <f t="shared" si="602"/>
        <v>31</v>
      </c>
    </row>
    <row r="16690" spans="2:8">
      <c r="B16690" s="834" t="str">
        <f t="shared" si="601"/>
        <v>|||</v>
      </c>
      <c r="H16690" s="835">
        <f t="shared" si="602"/>
        <v>31</v>
      </c>
    </row>
    <row r="16691" spans="2:8">
      <c r="B16691" s="834" t="str">
        <f t="shared" si="601"/>
        <v>|||</v>
      </c>
      <c r="H16691" s="835">
        <f t="shared" si="602"/>
        <v>31</v>
      </c>
    </row>
    <row r="16692" spans="2:8">
      <c r="B16692" s="834" t="str">
        <f t="shared" si="601"/>
        <v>|||</v>
      </c>
      <c r="H16692" s="835">
        <f t="shared" si="602"/>
        <v>31</v>
      </c>
    </row>
    <row r="16693" spans="2:8">
      <c r="B16693" s="834" t="str">
        <f t="shared" si="601"/>
        <v>|||</v>
      </c>
      <c r="H16693" s="835">
        <f t="shared" si="602"/>
        <v>31</v>
      </c>
    </row>
    <row r="16694" spans="2:8">
      <c r="B16694" s="834" t="str">
        <f t="shared" si="601"/>
        <v>|||</v>
      </c>
      <c r="H16694" s="835">
        <f t="shared" si="602"/>
        <v>31</v>
      </c>
    </row>
    <row r="16695" spans="2:8">
      <c r="B16695" s="834" t="str">
        <f t="shared" si="601"/>
        <v>|||</v>
      </c>
      <c r="H16695" s="835">
        <f t="shared" si="602"/>
        <v>31</v>
      </c>
    </row>
    <row r="16696" spans="2:8">
      <c r="B16696" s="834" t="str">
        <f t="shared" si="601"/>
        <v>|||</v>
      </c>
      <c r="H16696" s="835">
        <f t="shared" si="602"/>
        <v>31</v>
      </c>
    </row>
    <row r="16697" spans="2:8">
      <c r="B16697" s="834" t="str">
        <f t="shared" si="601"/>
        <v>|||</v>
      </c>
      <c r="H16697" s="835">
        <f t="shared" si="602"/>
        <v>31</v>
      </c>
    </row>
    <row r="16698" spans="2:8">
      <c r="B16698" s="834" t="str">
        <f t="shared" si="601"/>
        <v>|||</v>
      </c>
      <c r="H16698" s="835">
        <f t="shared" si="602"/>
        <v>31</v>
      </c>
    </row>
    <row r="16699" spans="2:8">
      <c r="B16699" s="834" t="str">
        <f t="shared" si="601"/>
        <v>|||</v>
      </c>
      <c r="H16699" s="835">
        <f t="shared" si="602"/>
        <v>31</v>
      </c>
    </row>
    <row r="16700" spans="2:8">
      <c r="B16700" s="834" t="str">
        <f t="shared" si="601"/>
        <v>|||</v>
      </c>
      <c r="H16700" s="835">
        <f t="shared" si="602"/>
        <v>31</v>
      </c>
    </row>
    <row r="16701" spans="2:8">
      <c r="B16701" s="834" t="str">
        <f t="shared" si="601"/>
        <v>|||</v>
      </c>
      <c r="H16701" s="835">
        <f t="shared" si="602"/>
        <v>31</v>
      </c>
    </row>
    <row r="16702" spans="2:8">
      <c r="B16702" s="834" t="str">
        <f t="shared" si="601"/>
        <v>|||</v>
      </c>
      <c r="H16702" s="835">
        <f t="shared" si="602"/>
        <v>31</v>
      </c>
    </row>
    <row r="16703" spans="2:8">
      <c r="B16703" s="834" t="str">
        <f t="shared" si="601"/>
        <v>|||</v>
      </c>
      <c r="H16703" s="835">
        <f t="shared" si="602"/>
        <v>31</v>
      </c>
    </row>
    <row r="16704" spans="2:8">
      <c r="B16704" s="834" t="str">
        <f t="shared" si="601"/>
        <v>|||</v>
      </c>
      <c r="H16704" s="835">
        <f t="shared" si="602"/>
        <v>31</v>
      </c>
    </row>
    <row r="16705" spans="2:8">
      <c r="B16705" s="834" t="str">
        <f t="shared" si="601"/>
        <v>|||</v>
      </c>
      <c r="H16705" s="835">
        <f t="shared" si="602"/>
        <v>31</v>
      </c>
    </row>
    <row r="16706" spans="2:8">
      <c r="B16706" s="834" t="str">
        <f t="shared" si="601"/>
        <v>|||</v>
      </c>
      <c r="H16706" s="835">
        <f t="shared" si="602"/>
        <v>31</v>
      </c>
    </row>
    <row r="16707" spans="2:8">
      <c r="B16707" s="834" t="str">
        <f t="shared" si="601"/>
        <v>|||</v>
      </c>
      <c r="H16707" s="835">
        <f t="shared" si="602"/>
        <v>31</v>
      </c>
    </row>
    <row r="16708" spans="2:8">
      <c r="B16708" s="834" t="str">
        <f t="shared" si="601"/>
        <v>|||</v>
      </c>
      <c r="H16708" s="835">
        <f t="shared" si="602"/>
        <v>31</v>
      </c>
    </row>
    <row r="16709" spans="2:8">
      <c r="B16709" s="834" t="str">
        <f t="shared" si="601"/>
        <v>|||</v>
      </c>
      <c r="H16709" s="835">
        <f t="shared" si="602"/>
        <v>31</v>
      </c>
    </row>
    <row r="16710" spans="2:8">
      <c r="B16710" s="834" t="str">
        <f t="shared" si="601"/>
        <v>|||</v>
      </c>
      <c r="H16710" s="835">
        <f t="shared" si="602"/>
        <v>31</v>
      </c>
    </row>
    <row r="16711" spans="2:8">
      <c r="B16711" s="834" t="str">
        <f t="shared" si="601"/>
        <v>|||</v>
      </c>
      <c r="H16711" s="835">
        <f t="shared" si="602"/>
        <v>31</v>
      </c>
    </row>
    <row r="16712" spans="2:8">
      <c r="B16712" s="834" t="str">
        <f t="shared" si="601"/>
        <v>|||</v>
      </c>
      <c r="H16712" s="835">
        <f t="shared" si="602"/>
        <v>31</v>
      </c>
    </row>
    <row r="16713" spans="2:8">
      <c r="B16713" s="834" t="str">
        <f t="shared" si="601"/>
        <v>|||</v>
      </c>
      <c r="H16713" s="835">
        <f t="shared" si="602"/>
        <v>31</v>
      </c>
    </row>
    <row r="16714" spans="2:8">
      <c r="B16714" s="834" t="str">
        <f t="shared" si="601"/>
        <v>|||</v>
      </c>
      <c r="H16714" s="835">
        <f t="shared" si="602"/>
        <v>31</v>
      </c>
    </row>
    <row r="16715" spans="2:8">
      <c r="B16715" s="834" t="str">
        <f t="shared" si="601"/>
        <v>|||</v>
      </c>
      <c r="H16715" s="835">
        <f t="shared" si="602"/>
        <v>31</v>
      </c>
    </row>
    <row r="16716" spans="2:8">
      <c r="B16716" s="834" t="str">
        <f t="shared" si="601"/>
        <v>|||</v>
      </c>
      <c r="H16716" s="835">
        <f t="shared" si="602"/>
        <v>31</v>
      </c>
    </row>
    <row r="16717" spans="2:8">
      <c r="B16717" s="834" t="str">
        <f t="shared" si="601"/>
        <v>|||</v>
      </c>
      <c r="H16717" s="835">
        <f t="shared" si="602"/>
        <v>31</v>
      </c>
    </row>
    <row r="16718" spans="2:8">
      <c r="B16718" s="834" t="str">
        <f t="shared" si="601"/>
        <v>|||</v>
      </c>
      <c r="H16718" s="835">
        <f t="shared" si="602"/>
        <v>31</v>
      </c>
    </row>
    <row r="16719" spans="2:8">
      <c r="B16719" s="834" t="str">
        <f t="shared" si="601"/>
        <v>|||</v>
      </c>
      <c r="H16719" s="835">
        <f t="shared" si="602"/>
        <v>31</v>
      </c>
    </row>
    <row r="16720" spans="2:8">
      <c r="B16720" s="834" t="str">
        <f t="shared" si="601"/>
        <v>|||</v>
      </c>
      <c r="H16720" s="835">
        <f t="shared" si="602"/>
        <v>31</v>
      </c>
    </row>
    <row r="16721" spans="2:8">
      <c r="B16721" s="834" t="str">
        <f t="shared" ref="B16721:B16784" si="603">C16721&amp;"|"&amp;D16721&amp;"|"&amp;E16721&amp;"|"&amp;F16721</f>
        <v>|||</v>
      </c>
      <c r="H16721" s="835">
        <f t="shared" ref="H16721:H16784" si="604">EOMONTH(L16721,0)</f>
        <v>31</v>
      </c>
    </row>
    <row r="16722" spans="2:8">
      <c r="B16722" s="834" t="str">
        <f t="shared" si="603"/>
        <v>|||</v>
      </c>
      <c r="H16722" s="835">
        <f t="shared" si="604"/>
        <v>31</v>
      </c>
    </row>
    <row r="16723" spans="2:8">
      <c r="B16723" s="834" t="str">
        <f t="shared" si="603"/>
        <v>|||</v>
      </c>
      <c r="H16723" s="835">
        <f t="shared" si="604"/>
        <v>31</v>
      </c>
    </row>
    <row r="16724" spans="2:8">
      <c r="B16724" s="834" t="str">
        <f t="shared" si="603"/>
        <v>|||</v>
      </c>
      <c r="H16724" s="835">
        <f t="shared" si="604"/>
        <v>31</v>
      </c>
    </row>
    <row r="16725" spans="2:8">
      <c r="B16725" s="834" t="str">
        <f t="shared" si="603"/>
        <v>|||</v>
      </c>
      <c r="H16725" s="835">
        <f t="shared" si="604"/>
        <v>31</v>
      </c>
    </row>
    <row r="16726" spans="2:8">
      <c r="B16726" s="834" t="str">
        <f t="shared" si="603"/>
        <v>|||</v>
      </c>
      <c r="H16726" s="835">
        <f t="shared" si="604"/>
        <v>31</v>
      </c>
    </row>
    <row r="16727" spans="2:8">
      <c r="B16727" s="834" t="str">
        <f t="shared" si="603"/>
        <v>|||</v>
      </c>
      <c r="H16727" s="835">
        <f t="shared" si="604"/>
        <v>31</v>
      </c>
    </row>
    <row r="16728" spans="2:8">
      <c r="B16728" s="834" t="str">
        <f t="shared" si="603"/>
        <v>|||</v>
      </c>
      <c r="H16728" s="835">
        <f t="shared" si="604"/>
        <v>31</v>
      </c>
    </row>
    <row r="16729" spans="2:8">
      <c r="B16729" s="834" t="str">
        <f t="shared" si="603"/>
        <v>|||</v>
      </c>
      <c r="H16729" s="835">
        <f t="shared" si="604"/>
        <v>31</v>
      </c>
    </row>
    <row r="16730" spans="2:8">
      <c r="B16730" s="834" t="str">
        <f t="shared" si="603"/>
        <v>|||</v>
      </c>
      <c r="H16730" s="835">
        <f t="shared" si="604"/>
        <v>31</v>
      </c>
    </row>
    <row r="16731" spans="2:8">
      <c r="B16731" s="834" t="str">
        <f t="shared" si="603"/>
        <v>|||</v>
      </c>
      <c r="H16731" s="835">
        <f t="shared" si="604"/>
        <v>31</v>
      </c>
    </row>
    <row r="16732" spans="2:8">
      <c r="B16732" s="834" t="str">
        <f t="shared" si="603"/>
        <v>|||</v>
      </c>
      <c r="H16732" s="835">
        <f t="shared" si="604"/>
        <v>31</v>
      </c>
    </row>
    <row r="16733" spans="2:8">
      <c r="B16733" s="834" t="str">
        <f t="shared" si="603"/>
        <v>|||</v>
      </c>
      <c r="H16733" s="835">
        <f t="shared" si="604"/>
        <v>31</v>
      </c>
    </row>
    <row r="16734" spans="2:8">
      <c r="B16734" s="834" t="str">
        <f t="shared" si="603"/>
        <v>|||</v>
      </c>
      <c r="H16734" s="835">
        <f t="shared" si="604"/>
        <v>31</v>
      </c>
    </row>
    <row r="16735" spans="2:8">
      <c r="B16735" s="834" t="str">
        <f t="shared" si="603"/>
        <v>|||</v>
      </c>
      <c r="H16735" s="835">
        <f t="shared" si="604"/>
        <v>31</v>
      </c>
    </row>
    <row r="16736" spans="2:8">
      <c r="B16736" s="834" t="str">
        <f t="shared" si="603"/>
        <v>|||</v>
      </c>
      <c r="H16736" s="835">
        <f t="shared" si="604"/>
        <v>31</v>
      </c>
    </row>
    <row r="16737" spans="2:8">
      <c r="B16737" s="834" t="str">
        <f t="shared" si="603"/>
        <v>|||</v>
      </c>
      <c r="H16737" s="835">
        <f t="shared" si="604"/>
        <v>31</v>
      </c>
    </row>
    <row r="16738" spans="2:8">
      <c r="B16738" s="834" t="str">
        <f t="shared" si="603"/>
        <v>|||</v>
      </c>
      <c r="H16738" s="835">
        <f t="shared" si="604"/>
        <v>31</v>
      </c>
    </row>
    <row r="16739" spans="2:8">
      <c r="B16739" s="834" t="str">
        <f t="shared" si="603"/>
        <v>|||</v>
      </c>
      <c r="H16739" s="835">
        <f t="shared" si="604"/>
        <v>31</v>
      </c>
    </row>
    <row r="16740" spans="2:8">
      <c r="B16740" s="834" t="str">
        <f t="shared" si="603"/>
        <v>|||</v>
      </c>
      <c r="H16740" s="835">
        <f t="shared" si="604"/>
        <v>31</v>
      </c>
    </row>
    <row r="16741" spans="2:8">
      <c r="B16741" s="834" t="str">
        <f t="shared" si="603"/>
        <v>|||</v>
      </c>
      <c r="H16741" s="835">
        <f t="shared" si="604"/>
        <v>31</v>
      </c>
    </row>
    <row r="16742" spans="2:8">
      <c r="B16742" s="834" t="str">
        <f t="shared" si="603"/>
        <v>|||</v>
      </c>
      <c r="H16742" s="835">
        <f t="shared" si="604"/>
        <v>31</v>
      </c>
    </row>
    <row r="16743" spans="2:8">
      <c r="B16743" s="834" t="str">
        <f t="shared" si="603"/>
        <v>|||</v>
      </c>
      <c r="H16743" s="835">
        <f t="shared" si="604"/>
        <v>31</v>
      </c>
    </row>
    <row r="16744" spans="2:8">
      <c r="B16744" s="834" t="str">
        <f t="shared" si="603"/>
        <v>|||</v>
      </c>
      <c r="H16744" s="835">
        <f t="shared" si="604"/>
        <v>31</v>
      </c>
    </row>
    <row r="16745" spans="2:8">
      <c r="B16745" s="834" t="str">
        <f t="shared" si="603"/>
        <v>|||</v>
      </c>
      <c r="H16745" s="835">
        <f t="shared" si="604"/>
        <v>31</v>
      </c>
    </row>
    <row r="16746" spans="2:8">
      <c r="B16746" s="834" t="str">
        <f t="shared" si="603"/>
        <v>|||</v>
      </c>
      <c r="H16746" s="835">
        <f t="shared" si="604"/>
        <v>31</v>
      </c>
    </row>
    <row r="16747" spans="2:8">
      <c r="B16747" s="834" t="str">
        <f t="shared" si="603"/>
        <v>|||</v>
      </c>
      <c r="H16747" s="835">
        <f t="shared" si="604"/>
        <v>31</v>
      </c>
    </row>
    <row r="16748" spans="2:8">
      <c r="B16748" s="834" t="str">
        <f t="shared" si="603"/>
        <v>|||</v>
      </c>
      <c r="H16748" s="835">
        <f t="shared" si="604"/>
        <v>31</v>
      </c>
    </row>
    <row r="16749" spans="2:8">
      <c r="B16749" s="834" t="str">
        <f t="shared" si="603"/>
        <v>|||</v>
      </c>
      <c r="H16749" s="835">
        <f t="shared" si="604"/>
        <v>31</v>
      </c>
    </row>
    <row r="16750" spans="2:8">
      <c r="B16750" s="834" t="str">
        <f t="shared" si="603"/>
        <v>|||</v>
      </c>
      <c r="H16750" s="835">
        <f t="shared" si="604"/>
        <v>31</v>
      </c>
    </row>
    <row r="16751" spans="2:8">
      <c r="B16751" s="834" t="str">
        <f t="shared" si="603"/>
        <v>|||</v>
      </c>
      <c r="H16751" s="835">
        <f t="shared" si="604"/>
        <v>31</v>
      </c>
    </row>
    <row r="16752" spans="2:8">
      <c r="B16752" s="834" t="str">
        <f t="shared" si="603"/>
        <v>|||</v>
      </c>
      <c r="H16752" s="835">
        <f t="shared" si="604"/>
        <v>31</v>
      </c>
    </row>
    <row r="16753" spans="2:8">
      <c r="B16753" s="834" t="str">
        <f t="shared" si="603"/>
        <v>|||</v>
      </c>
      <c r="H16753" s="835">
        <f t="shared" si="604"/>
        <v>31</v>
      </c>
    </row>
    <row r="16754" spans="2:8">
      <c r="B16754" s="834" t="str">
        <f t="shared" si="603"/>
        <v>|||</v>
      </c>
      <c r="H16754" s="835">
        <f t="shared" si="604"/>
        <v>31</v>
      </c>
    </row>
    <row r="16755" spans="2:8">
      <c r="B16755" s="834" t="str">
        <f t="shared" si="603"/>
        <v>|||</v>
      </c>
      <c r="H16755" s="835">
        <f t="shared" si="604"/>
        <v>31</v>
      </c>
    </row>
    <row r="16756" spans="2:8">
      <c r="B16756" s="834" t="str">
        <f t="shared" si="603"/>
        <v>|||</v>
      </c>
      <c r="H16756" s="835">
        <f t="shared" si="604"/>
        <v>31</v>
      </c>
    </row>
    <row r="16757" spans="2:8">
      <c r="B16757" s="834" t="str">
        <f t="shared" si="603"/>
        <v>|||</v>
      </c>
      <c r="H16757" s="835">
        <f t="shared" si="604"/>
        <v>31</v>
      </c>
    </row>
    <row r="16758" spans="2:8">
      <c r="B16758" s="834" t="str">
        <f t="shared" si="603"/>
        <v>|||</v>
      </c>
      <c r="H16758" s="835">
        <f t="shared" si="604"/>
        <v>31</v>
      </c>
    </row>
    <row r="16759" spans="2:8">
      <c r="B16759" s="834" t="str">
        <f t="shared" si="603"/>
        <v>|||</v>
      </c>
      <c r="H16759" s="835">
        <f t="shared" si="604"/>
        <v>31</v>
      </c>
    </row>
    <row r="16760" spans="2:8">
      <c r="B16760" s="834" t="str">
        <f t="shared" si="603"/>
        <v>|||</v>
      </c>
      <c r="H16760" s="835">
        <f t="shared" si="604"/>
        <v>31</v>
      </c>
    </row>
    <row r="16761" spans="2:8">
      <c r="B16761" s="834" t="str">
        <f t="shared" si="603"/>
        <v>|||</v>
      </c>
      <c r="H16761" s="835">
        <f t="shared" si="604"/>
        <v>31</v>
      </c>
    </row>
    <row r="16762" spans="2:8">
      <c r="B16762" s="834" t="str">
        <f t="shared" si="603"/>
        <v>|||</v>
      </c>
      <c r="H16762" s="835">
        <f t="shared" si="604"/>
        <v>31</v>
      </c>
    </row>
    <row r="16763" spans="2:8">
      <c r="B16763" s="834" t="str">
        <f t="shared" si="603"/>
        <v>|||</v>
      </c>
      <c r="H16763" s="835">
        <f t="shared" si="604"/>
        <v>31</v>
      </c>
    </row>
    <row r="16764" spans="2:8">
      <c r="B16764" s="834" t="str">
        <f t="shared" si="603"/>
        <v>|||</v>
      </c>
      <c r="H16764" s="835">
        <f t="shared" si="604"/>
        <v>31</v>
      </c>
    </row>
    <row r="16765" spans="2:8">
      <c r="B16765" s="834" t="str">
        <f t="shared" si="603"/>
        <v>|||</v>
      </c>
      <c r="H16765" s="835">
        <f t="shared" si="604"/>
        <v>31</v>
      </c>
    </row>
    <row r="16766" spans="2:8">
      <c r="B16766" s="834" t="str">
        <f t="shared" si="603"/>
        <v>|||</v>
      </c>
      <c r="H16766" s="835">
        <f t="shared" si="604"/>
        <v>31</v>
      </c>
    </row>
    <row r="16767" spans="2:8">
      <c r="B16767" s="834" t="str">
        <f t="shared" si="603"/>
        <v>|||</v>
      </c>
      <c r="H16767" s="835">
        <f t="shared" si="604"/>
        <v>31</v>
      </c>
    </row>
    <row r="16768" spans="2:8">
      <c r="B16768" s="834" t="str">
        <f t="shared" si="603"/>
        <v>|||</v>
      </c>
      <c r="H16768" s="835">
        <f t="shared" si="604"/>
        <v>31</v>
      </c>
    </row>
    <row r="16769" spans="2:8">
      <c r="B16769" s="834" t="str">
        <f t="shared" si="603"/>
        <v>|||</v>
      </c>
      <c r="H16769" s="835">
        <f t="shared" si="604"/>
        <v>31</v>
      </c>
    </row>
    <row r="16770" spans="2:8">
      <c r="B16770" s="834" t="str">
        <f t="shared" si="603"/>
        <v>|||</v>
      </c>
      <c r="H16770" s="835">
        <f t="shared" si="604"/>
        <v>31</v>
      </c>
    </row>
    <row r="16771" spans="2:8">
      <c r="B16771" s="834" t="str">
        <f t="shared" si="603"/>
        <v>|||</v>
      </c>
      <c r="H16771" s="835">
        <f t="shared" si="604"/>
        <v>31</v>
      </c>
    </row>
    <row r="16772" spans="2:8">
      <c r="B16772" s="834" t="str">
        <f t="shared" si="603"/>
        <v>|||</v>
      </c>
      <c r="H16772" s="835">
        <f t="shared" si="604"/>
        <v>31</v>
      </c>
    </row>
    <row r="16773" spans="2:8">
      <c r="B16773" s="834" t="str">
        <f t="shared" si="603"/>
        <v>|||</v>
      </c>
      <c r="H16773" s="835">
        <f t="shared" si="604"/>
        <v>31</v>
      </c>
    </row>
    <row r="16774" spans="2:8">
      <c r="B16774" s="834" t="str">
        <f t="shared" si="603"/>
        <v>|||</v>
      </c>
      <c r="H16774" s="835">
        <f t="shared" si="604"/>
        <v>31</v>
      </c>
    </row>
    <row r="16775" spans="2:8">
      <c r="B16775" s="834" t="str">
        <f t="shared" si="603"/>
        <v>|||</v>
      </c>
      <c r="H16775" s="835">
        <f t="shared" si="604"/>
        <v>31</v>
      </c>
    </row>
    <row r="16776" spans="2:8">
      <c r="B16776" s="834" t="str">
        <f t="shared" si="603"/>
        <v>|||</v>
      </c>
      <c r="H16776" s="835">
        <f t="shared" si="604"/>
        <v>31</v>
      </c>
    </row>
    <row r="16777" spans="2:8">
      <c r="B16777" s="834" t="str">
        <f t="shared" si="603"/>
        <v>|||</v>
      </c>
      <c r="H16777" s="835">
        <f t="shared" si="604"/>
        <v>31</v>
      </c>
    </row>
    <row r="16778" spans="2:8">
      <c r="B16778" s="834" t="str">
        <f t="shared" si="603"/>
        <v>|||</v>
      </c>
      <c r="H16778" s="835">
        <f t="shared" si="604"/>
        <v>31</v>
      </c>
    </row>
    <row r="16779" spans="2:8">
      <c r="B16779" s="834" t="str">
        <f t="shared" si="603"/>
        <v>|||</v>
      </c>
      <c r="H16779" s="835">
        <f t="shared" si="604"/>
        <v>31</v>
      </c>
    </row>
    <row r="16780" spans="2:8">
      <c r="B16780" s="834" t="str">
        <f t="shared" si="603"/>
        <v>|||</v>
      </c>
      <c r="H16780" s="835">
        <f t="shared" si="604"/>
        <v>31</v>
      </c>
    </row>
    <row r="16781" spans="2:8">
      <c r="B16781" s="834" t="str">
        <f t="shared" si="603"/>
        <v>|||</v>
      </c>
      <c r="H16781" s="835">
        <f t="shared" si="604"/>
        <v>31</v>
      </c>
    </row>
    <row r="16782" spans="2:8">
      <c r="B16782" s="834" t="str">
        <f t="shared" si="603"/>
        <v>|||</v>
      </c>
      <c r="H16782" s="835">
        <f t="shared" si="604"/>
        <v>31</v>
      </c>
    </row>
    <row r="16783" spans="2:8">
      <c r="B16783" s="834" t="str">
        <f t="shared" si="603"/>
        <v>|||</v>
      </c>
      <c r="H16783" s="835">
        <f t="shared" si="604"/>
        <v>31</v>
      </c>
    </row>
    <row r="16784" spans="2:8">
      <c r="B16784" s="834" t="str">
        <f t="shared" si="603"/>
        <v>|||</v>
      </c>
      <c r="H16784" s="835">
        <f t="shared" si="604"/>
        <v>31</v>
      </c>
    </row>
    <row r="16785" spans="2:8">
      <c r="B16785" s="834" t="str">
        <f t="shared" ref="B16785:B16848" si="605">C16785&amp;"|"&amp;D16785&amp;"|"&amp;E16785&amp;"|"&amp;F16785</f>
        <v>|||</v>
      </c>
      <c r="H16785" s="835">
        <f t="shared" ref="H16785:H16848" si="606">EOMONTH(L16785,0)</f>
        <v>31</v>
      </c>
    </row>
    <row r="16786" spans="2:8">
      <c r="B16786" s="834" t="str">
        <f t="shared" si="605"/>
        <v>|||</v>
      </c>
      <c r="H16786" s="835">
        <f t="shared" si="606"/>
        <v>31</v>
      </c>
    </row>
    <row r="16787" spans="2:8">
      <c r="B16787" s="834" t="str">
        <f t="shared" si="605"/>
        <v>|||</v>
      </c>
      <c r="H16787" s="835">
        <f t="shared" si="606"/>
        <v>31</v>
      </c>
    </row>
    <row r="16788" spans="2:8">
      <c r="B16788" s="834" t="str">
        <f t="shared" si="605"/>
        <v>|||</v>
      </c>
      <c r="H16788" s="835">
        <f t="shared" si="606"/>
        <v>31</v>
      </c>
    </row>
    <row r="16789" spans="2:8">
      <c r="B16789" s="834" t="str">
        <f t="shared" si="605"/>
        <v>|||</v>
      </c>
      <c r="H16789" s="835">
        <f t="shared" si="606"/>
        <v>31</v>
      </c>
    </row>
    <row r="16790" spans="2:8">
      <c r="B16790" s="834" t="str">
        <f t="shared" si="605"/>
        <v>|||</v>
      </c>
      <c r="H16790" s="835">
        <f t="shared" si="606"/>
        <v>31</v>
      </c>
    </row>
    <row r="16791" spans="2:8">
      <c r="B16791" s="834" t="str">
        <f t="shared" si="605"/>
        <v>|||</v>
      </c>
      <c r="H16791" s="835">
        <f t="shared" si="606"/>
        <v>31</v>
      </c>
    </row>
    <row r="16792" spans="2:8">
      <c r="B16792" s="834" t="str">
        <f t="shared" si="605"/>
        <v>|||</v>
      </c>
      <c r="H16792" s="835">
        <f t="shared" si="606"/>
        <v>31</v>
      </c>
    </row>
    <row r="16793" spans="2:8">
      <c r="B16793" s="834" t="str">
        <f t="shared" si="605"/>
        <v>|||</v>
      </c>
      <c r="H16793" s="835">
        <f t="shared" si="606"/>
        <v>31</v>
      </c>
    </row>
    <row r="16794" spans="2:8">
      <c r="B16794" s="834" t="str">
        <f t="shared" si="605"/>
        <v>|||</v>
      </c>
      <c r="H16794" s="835">
        <f t="shared" si="606"/>
        <v>31</v>
      </c>
    </row>
    <row r="16795" spans="2:8">
      <c r="B16795" s="834" t="str">
        <f t="shared" si="605"/>
        <v>|||</v>
      </c>
      <c r="H16795" s="835">
        <f t="shared" si="606"/>
        <v>31</v>
      </c>
    </row>
    <row r="16796" spans="2:8">
      <c r="B16796" s="834" t="str">
        <f t="shared" si="605"/>
        <v>|||</v>
      </c>
      <c r="H16796" s="835">
        <f t="shared" si="606"/>
        <v>31</v>
      </c>
    </row>
    <row r="16797" spans="2:8">
      <c r="B16797" s="834" t="str">
        <f t="shared" si="605"/>
        <v>|||</v>
      </c>
      <c r="H16797" s="835">
        <f t="shared" si="606"/>
        <v>31</v>
      </c>
    </row>
    <row r="16798" spans="2:8">
      <c r="B16798" s="834" t="str">
        <f t="shared" si="605"/>
        <v>|||</v>
      </c>
      <c r="H16798" s="835">
        <f t="shared" si="606"/>
        <v>31</v>
      </c>
    </row>
    <row r="16799" spans="2:8">
      <c r="B16799" s="834" t="str">
        <f t="shared" si="605"/>
        <v>|||</v>
      </c>
      <c r="H16799" s="835">
        <f t="shared" si="606"/>
        <v>31</v>
      </c>
    </row>
    <row r="16800" spans="2:8">
      <c r="B16800" s="834" t="str">
        <f t="shared" si="605"/>
        <v>|||</v>
      </c>
      <c r="H16800" s="835">
        <f t="shared" si="606"/>
        <v>31</v>
      </c>
    </row>
    <row r="16801" spans="2:8">
      <c r="B16801" s="834" t="str">
        <f t="shared" si="605"/>
        <v>|||</v>
      </c>
      <c r="H16801" s="835">
        <f t="shared" si="606"/>
        <v>31</v>
      </c>
    </row>
    <row r="16802" spans="2:8">
      <c r="B16802" s="834" t="str">
        <f t="shared" si="605"/>
        <v>|||</v>
      </c>
      <c r="H16802" s="835">
        <f t="shared" si="606"/>
        <v>31</v>
      </c>
    </row>
    <row r="16803" spans="2:8">
      <c r="B16803" s="834" t="str">
        <f t="shared" si="605"/>
        <v>|||</v>
      </c>
      <c r="H16803" s="835">
        <f t="shared" si="606"/>
        <v>31</v>
      </c>
    </row>
    <row r="16804" spans="2:8">
      <c r="B16804" s="834" t="str">
        <f t="shared" si="605"/>
        <v>|||</v>
      </c>
      <c r="H16804" s="835">
        <f t="shared" si="606"/>
        <v>31</v>
      </c>
    </row>
    <row r="16805" spans="2:8">
      <c r="B16805" s="834" t="str">
        <f t="shared" si="605"/>
        <v>|||</v>
      </c>
      <c r="H16805" s="835">
        <f t="shared" si="606"/>
        <v>31</v>
      </c>
    </row>
    <row r="16806" spans="2:8">
      <c r="B16806" s="834" t="str">
        <f t="shared" si="605"/>
        <v>|||</v>
      </c>
      <c r="H16806" s="835">
        <f t="shared" si="606"/>
        <v>31</v>
      </c>
    </row>
    <row r="16807" spans="2:8">
      <c r="B16807" s="834" t="str">
        <f t="shared" si="605"/>
        <v>|||</v>
      </c>
      <c r="H16807" s="835">
        <f t="shared" si="606"/>
        <v>31</v>
      </c>
    </row>
    <row r="16808" spans="2:8">
      <c r="B16808" s="834" t="str">
        <f t="shared" si="605"/>
        <v>|||</v>
      </c>
      <c r="H16808" s="835">
        <f t="shared" si="606"/>
        <v>31</v>
      </c>
    </row>
    <row r="16809" spans="2:8">
      <c r="B16809" s="834" t="str">
        <f t="shared" si="605"/>
        <v>|||</v>
      </c>
      <c r="H16809" s="835">
        <f t="shared" si="606"/>
        <v>31</v>
      </c>
    </row>
    <row r="16810" spans="2:8">
      <c r="B16810" s="834" t="str">
        <f t="shared" si="605"/>
        <v>|||</v>
      </c>
      <c r="H16810" s="835">
        <f t="shared" si="606"/>
        <v>31</v>
      </c>
    </row>
    <row r="16811" spans="2:8">
      <c r="B16811" s="834" t="str">
        <f t="shared" si="605"/>
        <v>|||</v>
      </c>
      <c r="H16811" s="835">
        <f t="shared" si="606"/>
        <v>31</v>
      </c>
    </row>
    <row r="16812" spans="2:8">
      <c r="B16812" s="834" t="str">
        <f t="shared" si="605"/>
        <v>|||</v>
      </c>
      <c r="H16812" s="835">
        <f t="shared" si="606"/>
        <v>31</v>
      </c>
    </row>
    <row r="16813" spans="2:8">
      <c r="B16813" s="834" t="str">
        <f t="shared" si="605"/>
        <v>|||</v>
      </c>
      <c r="H16813" s="835">
        <f t="shared" si="606"/>
        <v>31</v>
      </c>
    </row>
    <row r="16814" spans="2:8">
      <c r="B16814" s="834" t="str">
        <f t="shared" si="605"/>
        <v>|||</v>
      </c>
      <c r="H16814" s="835">
        <f t="shared" si="606"/>
        <v>31</v>
      </c>
    </row>
    <row r="16815" spans="2:8">
      <c r="B16815" s="834" t="str">
        <f t="shared" si="605"/>
        <v>|||</v>
      </c>
      <c r="H16815" s="835">
        <f t="shared" si="606"/>
        <v>31</v>
      </c>
    </row>
    <row r="16816" spans="2:8">
      <c r="B16816" s="834" t="str">
        <f t="shared" si="605"/>
        <v>|||</v>
      </c>
      <c r="H16816" s="835">
        <f t="shared" si="606"/>
        <v>31</v>
      </c>
    </row>
    <row r="16817" spans="2:8">
      <c r="B16817" s="834" t="str">
        <f t="shared" si="605"/>
        <v>|||</v>
      </c>
      <c r="H16817" s="835">
        <f t="shared" si="606"/>
        <v>31</v>
      </c>
    </row>
    <row r="16818" spans="2:8">
      <c r="B16818" s="834" t="str">
        <f t="shared" si="605"/>
        <v>|||</v>
      </c>
      <c r="H16818" s="835">
        <f t="shared" si="606"/>
        <v>31</v>
      </c>
    </row>
    <row r="16819" spans="2:8">
      <c r="B16819" s="834" t="str">
        <f t="shared" si="605"/>
        <v>|||</v>
      </c>
      <c r="H16819" s="835">
        <f t="shared" si="606"/>
        <v>31</v>
      </c>
    </row>
    <row r="16820" spans="2:8">
      <c r="B16820" s="834" t="str">
        <f t="shared" si="605"/>
        <v>|||</v>
      </c>
      <c r="H16820" s="835">
        <f t="shared" si="606"/>
        <v>31</v>
      </c>
    </row>
    <row r="16821" spans="2:8">
      <c r="B16821" s="834" t="str">
        <f t="shared" si="605"/>
        <v>|||</v>
      </c>
      <c r="H16821" s="835">
        <f t="shared" si="606"/>
        <v>31</v>
      </c>
    </row>
    <row r="16822" spans="2:8">
      <c r="B16822" s="834" t="str">
        <f t="shared" si="605"/>
        <v>|||</v>
      </c>
      <c r="H16822" s="835">
        <f t="shared" si="606"/>
        <v>31</v>
      </c>
    </row>
    <row r="16823" spans="2:8">
      <c r="B16823" s="834" t="str">
        <f t="shared" si="605"/>
        <v>|||</v>
      </c>
      <c r="H16823" s="835">
        <f t="shared" si="606"/>
        <v>31</v>
      </c>
    </row>
    <row r="16824" spans="2:8">
      <c r="B16824" s="834" t="str">
        <f t="shared" si="605"/>
        <v>|||</v>
      </c>
      <c r="H16824" s="835">
        <f t="shared" si="606"/>
        <v>31</v>
      </c>
    </row>
    <row r="16825" spans="2:8">
      <c r="B16825" s="834" t="str">
        <f t="shared" si="605"/>
        <v>|||</v>
      </c>
      <c r="H16825" s="835">
        <f t="shared" si="606"/>
        <v>31</v>
      </c>
    </row>
    <row r="16826" spans="2:8">
      <c r="B16826" s="834" t="str">
        <f t="shared" si="605"/>
        <v>|||</v>
      </c>
      <c r="H16826" s="835">
        <f t="shared" si="606"/>
        <v>31</v>
      </c>
    </row>
    <row r="16827" spans="2:8">
      <c r="B16827" s="834" t="str">
        <f t="shared" si="605"/>
        <v>|||</v>
      </c>
      <c r="H16827" s="835">
        <f t="shared" si="606"/>
        <v>31</v>
      </c>
    </row>
    <row r="16828" spans="2:8">
      <c r="B16828" s="834" t="str">
        <f t="shared" si="605"/>
        <v>|||</v>
      </c>
      <c r="H16828" s="835">
        <f t="shared" si="606"/>
        <v>31</v>
      </c>
    </row>
    <row r="16829" spans="2:8">
      <c r="B16829" s="834" t="str">
        <f t="shared" si="605"/>
        <v>|||</v>
      </c>
      <c r="H16829" s="835">
        <f t="shared" si="606"/>
        <v>31</v>
      </c>
    </row>
    <row r="16830" spans="2:8">
      <c r="B16830" s="834" t="str">
        <f t="shared" si="605"/>
        <v>|||</v>
      </c>
      <c r="H16830" s="835">
        <f t="shared" si="606"/>
        <v>31</v>
      </c>
    </row>
    <row r="16831" spans="2:8">
      <c r="B16831" s="834" t="str">
        <f t="shared" si="605"/>
        <v>|||</v>
      </c>
      <c r="H16831" s="835">
        <f t="shared" si="606"/>
        <v>31</v>
      </c>
    </row>
    <row r="16832" spans="2:8">
      <c r="B16832" s="834" t="str">
        <f t="shared" si="605"/>
        <v>|||</v>
      </c>
      <c r="H16832" s="835">
        <f t="shared" si="606"/>
        <v>31</v>
      </c>
    </row>
    <row r="16833" spans="2:8">
      <c r="B16833" s="834" t="str">
        <f t="shared" si="605"/>
        <v>|||</v>
      </c>
      <c r="H16833" s="835">
        <f t="shared" si="606"/>
        <v>31</v>
      </c>
    </row>
    <row r="16834" spans="2:8">
      <c r="B16834" s="834" t="str">
        <f t="shared" si="605"/>
        <v>|||</v>
      </c>
      <c r="H16834" s="835">
        <f t="shared" si="606"/>
        <v>31</v>
      </c>
    </row>
    <row r="16835" spans="2:8">
      <c r="B16835" s="834" t="str">
        <f t="shared" si="605"/>
        <v>|||</v>
      </c>
      <c r="H16835" s="835">
        <f t="shared" si="606"/>
        <v>31</v>
      </c>
    </row>
    <row r="16836" spans="2:8">
      <c r="B16836" s="834" t="str">
        <f t="shared" si="605"/>
        <v>|||</v>
      </c>
      <c r="H16836" s="835">
        <f t="shared" si="606"/>
        <v>31</v>
      </c>
    </row>
    <row r="16837" spans="2:8">
      <c r="B16837" s="834" t="str">
        <f t="shared" si="605"/>
        <v>|||</v>
      </c>
      <c r="H16837" s="835">
        <f t="shared" si="606"/>
        <v>31</v>
      </c>
    </row>
    <row r="16838" spans="2:8">
      <c r="B16838" s="834" t="str">
        <f t="shared" si="605"/>
        <v>|||</v>
      </c>
      <c r="H16838" s="835">
        <f t="shared" si="606"/>
        <v>31</v>
      </c>
    </row>
    <row r="16839" spans="2:8">
      <c r="B16839" s="834" t="str">
        <f t="shared" si="605"/>
        <v>|||</v>
      </c>
      <c r="H16839" s="835">
        <f t="shared" si="606"/>
        <v>31</v>
      </c>
    </row>
    <row r="16840" spans="2:8">
      <c r="B16840" s="834" t="str">
        <f t="shared" si="605"/>
        <v>|||</v>
      </c>
      <c r="H16840" s="835">
        <f t="shared" si="606"/>
        <v>31</v>
      </c>
    </row>
    <row r="16841" spans="2:8">
      <c r="B16841" s="834" t="str">
        <f t="shared" si="605"/>
        <v>|||</v>
      </c>
      <c r="H16841" s="835">
        <f t="shared" si="606"/>
        <v>31</v>
      </c>
    </row>
    <row r="16842" spans="2:8">
      <c r="B16842" s="834" t="str">
        <f t="shared" si="605"/>
        <v>|||</v>
      </c>
      <c r="H16842" s="835">
        <f t="shared" si="606"/>
        <v>31</v>
      </c>
    </row>
    <row r="16843" spans="2:8">
      <c r="B16843" s="834" t="str">
        <f t="shared" si="605"/>
        <v>|||</v>
      </c>
      <c r="H16843" s="835">
        <f t="shared" si="606"/>
        <v>31</v>
      </c>
    </row>
    <row r="16844" spans="2:8">
      <c r="B16844" s="834" t="str">
        <f t="shared" si="605"/>
        <v>|||</v>
      </c>
      <c r="H16844" s="835">
        <f t="shared" si="606"/>
        <v>31</v>
      </c>
    </row>
    <row r="16845" spans="2:8">
      <c r="B16845" s="834" t="str">
        <f t="shared" si="605"/>
        <v>|||</v>
      </c>
      <c r="H16845" s="835">
        <f t="shared" si="606"/>
        <v>31</v>
      </c>
    </row>
    <row r="16846" spans="2:8">
      <c r="B16846" s="834" t="str">
        <f t="shared" si="605"/>
        <v>|||</v>
      </c>
      <c r="H16846" s="835">
        <f t="shared" si="606"/>
        <v>31</v>
      </c>
    </row>
    <row r="16847" spans="2:8">
      <c r="B16847" s="834" t="str">
        <f t="shared" si="605"/>
        <v>|||</v>
      </c>
      <c r="H16847" s="835">
        <f t="shared" si="606"/>
        <v>31</v>
      </c>
    </row>
    <row r="16848" spans="2:8">
      <c r="B16848" s="834" t="str">
        <f t="shared" si="605"/>
        <v>|||</v>
      </c>
      <c r="H16848" s="835">
        <f t="shared" si="606"/>
        <v>31</v>
      </c>
    </row>
    <row r="16849" spans="2:8">
      <c r="B16849" s="834" t="str">
        <f t="shared" ref="B16849:B16912" si="607">C16849&amp;"|"&amp;D16849&amp;"|"&amp;E16849&amp;"|"&amp;F16849</f>
        <v>|||</v>
      </c>
      <c r="H16849" s="835">
        <f t="shared" ref="H16849:H16912" si="608">EOMONTH(L16849,0)</f>
        <v>31</v>
      </c>
    </row>
    <row r="16850" spans="2:8">
      <c r="B16850" s="834" t="str">
        <f t="shared" si="607"/>
        <v>|||</v>
      </c>
      <c r="H16850" s="835">
        <f t="shared" si="608"/>
        <v>31</v>
      </c>
    </row>
    <row r="16851" spans="2:8">
      <c r="B16851" s="834" t="str">
        <f t="shared" si="607"/>
        <v>|||</v>
      </c>
      <c r="H16851" s="835">
        <f t="shared" si="608"/>
        <v>31</v>
      </c>
    </row>
    <row r="16852" spans="2:8">
      <c r="B16852" s="834" t="str">
        <f t="shared" si="607"/>
        <v>|||</v>
      </c>
      <c r="H16852" s="835">
        <f t="shared" si="608"/>
        <v>31</v>
      </c>
    </row>
    <row r="16853" spans="2:8">
      <c r="B16853" s="834" t="str">
        <f t="shared" si="607"/>
        <v>|||</v>
      </c>
      <c r="H16853" s="835">
        <f t="shared" si="608"/>
        <v>31</v>
      </c>
    </row>
    <row r="16854" spans="2:8">
      <c r="B16854" s="834" t="str">
        <f t="shared" si="607"/>
        <v>|||</v>
      </c>
      <c r="H16854" s="835">
        <f t="shared" si="608"/>
        <v>31</v>
      </c>
    </row>
    <row r="16855" spans="2:8">
      <c r="B16855" s="834" t="str">
        <f t="shared" si="607"/>
        <v>|||</v>
      </c>
      <c r="H16855" s="835">
        <f t="shared" si="608"/>
        <v>31</v>
      </c>
    </row>
    <row r="16856" spans="2:8">
      <c r="B16856" s="834" t="str">
        <f t="shared" si="607"/>
        <v>|||</v>
      </c>
      <c r="H16856" s="835">
        <f t="shared" si="608"/>
        <v>31</v>
      </c>
    </row>
    <row r="16857" spans="2:8">
      <c r="B16857" s="834" t="str">
        <f t="shared" si="607"/>
        <v>|||</v>
      </c>
      <c r="H16857" s="835">
        <f t="shared" si="608"/>
        <v>31</v>
      </c>
    </row>
    <row r="16858" spans="2:8">
      <c r="B16858" s="834" t="str">
        <f t="shared" si="607"/>
        <v>|||</v>
      </c>
      <c r="H16858" s="835">
        <f t="shared" si="608"/>
        <v>31</v>
      </c>
    </row>
    <row r="16859" spans="2:8">
      <c r="B16859" s="834" t="str">
        <f t="shared" si="607"/>
        <v>|||</v>
      </c>
      <c r="H16859" s="835">
        <f t="shared" si="608"/>
        <v>31</v>
      </c>
    </row>
    <row r="16860" spans="2:8">
      <c r="B16860" s="834" t="str">
        <f t="shared" si="607"/>
        <v>|||</v>
      </c>
      <c r="H16860" s="835">
        <f t="shared" si="608"/>
        <v>31</v>
      </c>
    </row>
    <row r="16861" spans="2:8">
      <c r="B16861" s="834" t="str">
        <f t="shared" si="607"/>
        <v>|||</v>
      </c>
      <c r="H16861" s="835">
        <f t="shared" si="608"/>
        <v>31</v>
      </c>
    </row>
    <row r="16862" spans="2:8">
      <c r="B16862" s="834" t="str">
        <f t="shared" si="607"/>
        <v>|||</v>
      </c>
      <c r="H16862" s="835">
        <f t="shared" si="608"/>
        <v>31</v>
      </c>
    </row>
    <row r="16863" spans="2:8">
      <c r="B16863" s="834" t="str">
        <f t="shared" si="607"/>
        <v>|||</v>
      </c>
      <c r="H16863" s="835">
        <f t="shared" si="608"/>
        <v>31</v>
      </c>
    </row>
    <row r="16864" spans="2:8">
      <c r="B16864" s="834" t="str">
        <f t="shared" si="607"/>
        <v>|||</v>
      </c>
      <c r="H16864" s="835">
        <f t="shared" si="608"/>
        <v>31</v>
      </c>
    </row>
    <row r="16865" spans="2:8">
      <c r="B16865" s="834" t="str">
        <f t="shared" si="607"/>
        <v>|||</v>
      </c>
      <c r="H16865" s="835">
        <f t="shared" si="608"/>
        <v>31</v>
      </c>
    </row>
    <row r="16866" spans="2:8">
      <c r="B16866" s="834" t="str">
        <f t="shared" si="607"/>
        <v>|||</v>
      </c>
      <c r="H16866" s="835">
        <f t="shared" si="608"/>
        <v>31</v>
      </c>
    </row>
    <row r="16867" spans="2:8">
      <c r="B16867" s="834" t="str">
        <f t="shared" si="607"/>
        <v>|||</v>
      </c>
      <c r="H16867" s="835">
        <f t="shared" si="608"/>
        <v>31</v>
      </c>
    </row>
    <row r="16868" spans="2:8">
      <c r="B16868" s="834" t="str">
        <f t="shared" si="607"/>
        <v>|||</v>
      </c>
      <c r="H16868" s="835">
        <f t="shared" si="608"/>
        <v>31</v>
      </c>
    </row>
    <row r="16869" spans="2:8">
      <c r="B16869" s="834" t="str">
        <f t="shared" si="607"/>
        <v>|||</v>
      </c>
      <c r="H16869" s="835">
        <f t="shared" si="608"/>
        <v>31</v>
      </c>
    </row>
    <row r="16870" spans="2:8">
      <c r="B16870" s="834" t="str">
        <f t="shared" si="607"/>
        <v>|||</v>
      </c>
      <c r="H16870" s="835">
        <f t="shared" si="608"/>
        <v>31</v>
      </c>
    </row>
    <row r="16871" spans="2:8">
      <c r="B16871" s="834" t="str">
        <f t="shared" si="607"/>
        <v>|||</v>
      </c>
      <c r="H16871" s="835">
        <f t="shared" si="608"/>
        <v>31</v>
      </c>
    </row>
    <row r="16872" spans="2:8">
      <c r="B16872" s="834" t="str">
        <f t="shared" si="607"/>
        <v>|||</v>
      </c>
      <c r="H16872" s="835">
        <f t="shared" si="608"/>
        <v>31</v>
      </c>
    </row>
    <row r="16873" spans="2:8">
      <c r="B16873" s="834" t="str">
        <f t="shared" si="607"/>
        <v>|||</v>
      </c>
      <c r="H16873" s="835">
        <f t="shared" si="608"/>
        <v>31</v>
      </c>
    </row>
    <row r="16874" spans="2:8">
      <c r="B16874" s="834" t="str">
        <f t="shared" si="607"/>
        <v>|||</v>
      </c>
      <c r="H16874" s="835">
        <f t="shared" si="608"/>
        <v>31</v>
      </c>
    </row>
    <row r="16875" spans="2:8">
      <c r="B16875" s="834" t="str">
        <f t="shared" si="607"/>
        <v>|||</v>
      </c>
      <c r="H16875" s="835">
        <f t="shared" si="608"/>
        <v>31</v>
      </c>
    </row>
    <row r="16876" spans="2:8">
      <c r="B16876" s="834" t="str">
        <f t="shared" si="607"/>
        <v>|||</v>
      </c>
      <c r="H16876" s="835">
        <f t="shared" si="608"/>
        <v>31</v>
      </c>
    </row>
    <row r="16877" spans="2:8">
      <c r="B16877" s="834" t="str">
        <f t="shared" si="607"/>
        <v>|||</v>
      </c>
      <c r="H16877" s="835">
        <f t="shared" si="608"/>
        <v>31</v>
      </c>
    </row>
    <row r="16878" spans="2:8">
      <c r="B16878" s="834" t="str">
        <f t="shared" si="607"/>
        <v>|||</v>
      </c>
      <c r="H16878" s="835">
        <f t="shared" si="608"/>
        <v>31</v>
      </c>
    </row>
    <row r="16879" spans="2:8">
      <c r="B16879" s="834" t="str">
        <f t="shared" si="607"/>
        <v>|||</v>
      </c>
      <c r="H16879" s="835">
        <f t="shared" si="608"/>
        <v>31</v>
      </c>
    </row>
    <row r="16880" spans="2:8">
      <c r="B16880" s="834" t="str">
        <f t="shared" si="607"/>
        <v>|||</v>
      </c>
      <c r="H16880" s="835">
        <f t="shared" si="608"/>
        <v>31</v>
      </c>
    </row>
    <row r="16881" spans="2:8">
      <c r="B16881" s="834" t="str">
        <f t="shared" si="607"/>
        <v>|||</v>
      </c>
      <c r="H16881" s="835">
        <f t="shared" si="608"/>
        <v>31</v>
      </c>
    </row>
    <row r="16882" spans="2:8">
      <c r="B16882" s="834" t="str">
        <f t="shared" si="607"/>
        <v>|||</v>
      </c>
      <c r="H16882" s="835">
        <f t="shared" si="608"/>
        <v>31</v>
      </c>
    </row>
    <row r="16883" spans="2:8">
      <c r="B16883" s="834" t="str">
        <f t="shared" si="607"/>
        <v>|||</v>
      </c>
      <c r="H16883" s="835">
        <f t="shared" si="608"/>
        <v>31</v>
      </c>
    </row>
    <row r="16884" spans="2:8">
      <c r="B16884" s="834" t="str">
        <f t="shared" si="607"/>
        <v>|||</v>
      </c>
      <c r="H16884" s="835">
        <f t="shared" si="608"/>
        <v>31</v>
      </c>
    </row>
    <row r="16885" spans="2:8">
      <c r="B16885" s="834" t="str">
        <f t="shared" si="607"/>
        <v>|||</v>
      </c>
      <c r="H16885" s="835">
        <f t="shared" si="608"/>
        <v>31</v>
      </c>
    </row>
    <row r="16886" spans="2:8">
      <c r="B16886" s="834" t="str">
        <f t="shared" si="607"/>
        <v>|||</v>
      </c>
      <c r="H16886" s="835">
        <f t="shared" si="608"/>
        <v>31</v>
      </c>
    </row>
    <row r="16887" spans="2:8">
      <c r="B16887" s="834" t="str">
        <f t="shared" si="607"/>
        <v>|||</v>
      </c>
      <c r="H16887" s="835">
        <f t="shared" si="608"/>
        <v>31</v>
      </c>
    </row>
    <row r="16888" spans="2:8">
      <c r="B16888" s="834" t="str">
        <f t="shared" si="607"/>
        <v>|||</v>
      </c>
      <c r="H16888" s="835">
        <f t="shared" si="608"/>
        <v>31</v>
      </c>
    </row>
    <row r="16889" spans="2:8">
      <c r="B16889" s="834" t="str">
        <f t="shared" si="607"/>
        <v>|||</v>
      </c>
      <c r="H16889" s="835">
        <f t="shared" si="608"/>
        <v>31</v>
      </c>
    </row>
    <row r="16890" spans="2:8">
      <c r="B16890" s="834" t="str">
        <f t="shared" si="607"/>
        <v>|||</v>
      </c>
      <c r="H16890" s="835">
        <f t="shared" si="608"/>
        <v>31</v>
      </c>
    </row>
    <row r="16891" spans="2:8">
      <c r="B16891" s="834" t="str">
        <f t="shared" si="607"/>
        <v>|||</v>
      </c>
      <c r="H16891" s="835">
        <f t="shared" si="608"/>
        <v>31</v>
      </c>
    </row>
    <row r="16892" spans="2:8">
      <c r="B16892" s="834" t="str">
        <f t="shared" si="607"/>
        <v>|||</v>
      </c>
      <c r="H16892" s="835">
        <f t="shared" si="608"/>
        <v>31</v>
      </c>
    </row>
    <row r="16893" spans="2:8">
      <c r="B16893" s="834" t="str">
        <f t="shared" si="607"/>
        <v>|||</v>
      </c>
      <c r="H16893" s="835">
        <f t="shared" si="608"/>
        <v>31</v>
      </c>
    </row>
    <row r="16894" spans="2:8">
      <c r="B16894" s="834" t="str">
        <f t="shared" si="607"/>
        <v>|||</v>
      </c>
      <c r="H16894" s="835">
        <f t="shared" si="608"/>
        <v>31</v>
      </c>
    </row>
    <row r="16895" spans="2:8">
      <c r="B16895" s="834" t="str">
        <f t="shared" si="607"/>
        <v>|||</v>
      </c>
      <c r="H16895" s="835">
        <f t="shared" si="608"/>
        <v>31</v>
      </c>
    </row>
    <row r="16896" spans="2:8">
      <c r="B16896" s="834" t="str">
        <f t="shared" si="607"/>
        <v>|||</v>
      </c>
      <c r="H16896" s="835">
        <f t="shared" si="608"/>
        <v>31</v>
      </c>
    </row>
    <row r="16897" spans="2:8">
      <c r="B16897" s="834" t="str">
        <f t="shared" si="607"/>
        <v>|||</v>
      </c>
      <c r="H16897" s="835">
        <f t="shared" si="608"/>
        <v>31</v>
      </c>
    </row>
    <row r="16898" spans="2:8">
      <c r="B16898" s="834" t="str">
        <f t="shared" si="607"/>
        <v>|||</v>
      </c>
      <c r="H16898" s="835">
        <f t="shared" si="608"/>
        <v>31</v>
      </c>
    </row>
    <row r="16899" spans="2:8">
      <c r="B16899" s="834" t="str">
        <f t="shared" si="607"/>
        <v>|||</v>
      </c>
      <c r="H16899" s="835">
        <f t="shared" si="608"/>
        <v>31</v>
      </c>
    </row>
    <row r="16900" spans="2:8">
      <c r="B16900" s="834" t="str">
        <f t="shared" si="607"/>
        <v>|||</v>
      </c>
      <c r="H16900" s="835">
        <f t="shared" si="608"/>
        <v>31</v>
      </c>
    </row>
    <row r="16901" spans="2:8">
      <c r="B16901" s="834" t="str">
        <f t="shared" si="607"/>
        <v>|||</v>
      </c>
      <c r="H16901" s="835">
        <f t="shared" si="608"/>
        <v>31</v>
      </c>
    </row>
    <row r="16902" spans="2:8">
      <c r="B16902" s="834" t="str">
        <f t="shared" si="607"/>
        <v>|||</v>
      </c>
      <c r="H16902" s="835">
        <f t="shared" si="608"/>
        <v>31</v>
      </c>
    </row>
    <row r="16903" spans="2:8">
      <c r="B16903" s="834" t="str">
        <f t="shared" si="607"/>
        <v>|||</v>
      </c>
      <c r="H16903" s="835">
        <f t="shared" si="608"/>
        <v>31</v>
      </c>
    </row>
    <row r="16904" spans="2:8">
      <c r="B16904" s="834" t="str">
        <f t="shared" si="607"/>
        <v>|||</v>
      </c>
      <c r="H16904" s="835">
        <f t="shared" si="608"/>
        <v>31</v>
      </c>
    </row>
    <row r="16905" spans="2:8">
      <c r="B16905" s="834" t="str">
        <f t="shared" si="607"/>
        <v>|||</v>
      </c>
      <c r="H16905" s="835">
        <f t="shared" si="608"/>
        <v>31</v>
      </c>
    </row>
    <row r="16906" spans="2:8">
      <c r="B16906" s="834" t="str">
        <f t="shared" si="607"/>
        <v>|||</v>
      </c>
      <c r="H16906" s="835">
        <f t="shared" si="608"/>
        <v>31</v>
      </c>
    </row>
    <row r="16907" spans="2:8">
      <c r="B16907" s="834" t="str">
        <f t="shared" si="607"/>
        <v>|||</v>
      </c>
      <c r="H16907" s="835">
        <f t="shared" si="608"/>
        <v>31</v>
      </c>
    </row>
    <row r="16908" spans="2:8">
      <c r="B16908" s="834" t="str">
        <f t="shared" si="607"/>
        <v>|||</v>
      </c>
      <c r="H16908" s="835">
        <f t="shared" si="608"/>
        <v>31</v>
      </c>
    </row>
    <row r="16909" spans="2:8">
      <c r="B16909" s="834" t="str">
        <f t="shared" si="607"/>
        <v>|||</v>
      </c>
      <c r="H16909" s="835">
        <f t="shared" si="608"/>
        <v>31</v>
      </c>
    </row>
    <row r="16910" spans="2:8">
      <c r="B16910" s="834" t="str">
        <f t="shared" si="607"/>
        <v>|||</v>
      </c>
      <c r="H16910" s="835">
        <f t="shared" si="608"/>
        <v>31</v>
      </c>
    </row>
    <row r="16911" spans="2:8">
      <c r="B16911" s="834" t="str">
        <f t="shared" si="607"/>
        <v>|||</v>
      </c>
      <c r="H16911" s="835">
        <f t="shared" si="608"/>
        <v>31</v>
      </c>
    </row>
    <row r="16912" spans="2:8">
      <c r="B16912" s="834" t="str">
        <f t="shared" si="607"/>
        <v>|||</v>
      </c>
      <c r="H16912" s="835">
        <f t="shared" si="608"/>
        <v>31</v>
      </c>
    </row>
    <row r="16913" spans="2:8">
      <c r="B16913" s="834" t="str">
        <f t="shared" ref="B16913:B16976" si="609">C16913&amp;"|"&amp;D16913&amp;"|"&amp;E16913&amp;"|"&amp;F16913</f>
        <v>|||</v>
      </c>
      <c r="H16913" s="835">
        <f t="shared" ref="H16913:H16976" si="610">EOMONTH(L16913,0)</f>
        <v>31</v>
      </c>
    </row>
    <row r="16914" spans="2:8">
      <c r="B16914" s="834" t="str">
        <f t="shared" si="609"/>
        <v>|||</v>
      </c>
      <c r="H16914" s="835">
        <f t="shared" si="610"/>
        <v>31</v>
      </c>
    </row>
    <row r="16915" spans="2:8">
      <c r="B16915" s="834" t="str">
        <f t="shared" si="609"/>
        <v>|||</v>
      </c>
      <c r="H16915" s="835">
        <f t="shared" si="610"/>
        <v>31</v>
      </c>
    </row>
    <row r="16916" spans="2:8">
      <c r="B16916" s="834" t="str">
        <f t="shared" si="609"/>
        <v>|||</v>
      </c>
      <c r="H16916" s="835">
        <f t="shared" si="610"/>
        <v>31</v>
      </c>
    </row>
    <row r="16917" spans="2:8">
      <c r="B16917" s="834" t="str">
        <f t="shared" si="609"/>
        <v>|||</v>
      </c>
      <c r="H16917" s="835">
        <f t="shared" si="610"/>
        <v>31</v>
      </c>
    </row>
    <row r="16918" spans="2:8">
      <c r="B16918" s="834" t="str">
        <f t="shared" si="609"/>
        <v>|||</v>
      </c>
      <c r="H16918" s="835">
        <f t="shared" si="610"/>
        <v>31</v>
      </c>
    </row>
    <row r="16919" spans="2:8">
      <c r="B16919" s="834" t="str">
        <f t="shared" si="609"/>
        <v>|||</v>
      </c>
      <c r="H16919" s="835">
        <f t="shared" si="610"/>
        <v>31</v>
      </c>
    </row>
    <row r="16920" spans="2:8">
      <c r="B16920" s="834" t="str">
        <f t="shared" si="609"/>
        <v>|||</v>
      </c>
      <c r="H16920" s="835">
        <f t="shared" si="610"/>
        <v>31</v>
      </c>
    </row>
    <row r="16921" spans="2:8">
      <c r="B16921" s="834" t="str">
        <f t="shared" si="609"/>
        <v>|||</v>
      </c>
      <c r="H16921" s="835">
        <f t="shared" si="610"/>
        <v>31</v>
      </c>
    </row>
    <row r="16922" spans="2:8">
      <c r="B16922" s="834" t="str">
        <f t="shared" si="609"/>
        <v>|||</v>
      </c>
      <c r="H16922" s="835">
        <f t="shared" si="610"/>
        <v>31</v>
      </c>
    </row>
    <row r="16923" spans="2:8">
      <c r="B16923" s="834" t="str">
        <f t="shared" si="609"/>
        <v>|||</v>
      </c>
      <c r="H16923" s="835">
        <f t="shared" si="610"/>
        <v>31</v>
      </c>
    </row>
    <row r="16924" spans="2:8">
      <c r="B16924" s="834" t="str">
        <f t="shared" si="609"/>
        <v>|||</v>
      </c>
      <c r="H16924" s="835">
        <f t="shared" si="610"/>
        <v>31</v>
      </c>
    </row>
    <row r="16925" spans="2:8">
      <c r="B16925" s="834" t="str">
        <f t="shared" si="609"/>
        <v>|||</v>
      </c>
      <c r="H16925" s="835">
        <f t="shared" si="610"/>
        <v>31</v>
      </c>
    </row>
    <row r="16926" spans="2:8">
      <c r="B16926" s="834" t="str">
        <f t="shared" si="609"/>
        <v>|||</v>
      </c>
      <c r="H16926" s="835">
        <f t="shared" si="610"/>
        <v>31</v>
      </c>
    </row>
    <row r="16927" spans="2:8">
      <c r="B16927" s="834" t="str">
        <f t="shared" si="609"/>
        <v>|||</v>
      </c>
      <c r="H16927" s="835">
        <f t="shared" si="610"/>
        <v>31</v>
      </c>
    </row>
    <row r="16928" spans="2:8">
      <c r="B16928" s="834" t="str">
        <f t="shared" si="609"/>
        <v>|||</v>
      </c>
      <c r="H16928" s="835">
        <f t="shared" si="610"/>
        <v>31</v>
      </c>
    </row>
    <row r="16929" spans="2:8">
      <c r="B16929" s="834" t="str">
        <f t="shared" si="609"/>
        <v>|||</v>
      </c>
      <c r="H16929" s="835">
        <f t="shared" si="610"/>
        <v>31</v>
      </c>
    </row>
    <row r="16930" spans="2:8">
      <c r="B16930" s="834" t="str">
        <f t="shared" si="609"/>
        <v>|||</v>
      </c>
      <c r="H16930" s="835">
        <f t="shared" si="610"/>
        <v>31</v>
      </c>
    </row>
    <row r="16931" spans="2:8">
      <c r="B16931" s="834" t="str">
        <f t="shared" si="609"/>
        <v>|||</v>
      </c>
      <c r="H16931" s="835">
        <f t="shared" si="610"/>
        <v>31</v>
      </c>
    </row>
    <row r="16932" spans="2:8">
      <c r="B16932" s="834" t="str">
        <f t="shared" si="609"/>
        <v>|||</v>
      </c>
      <c r="H16932" s="835">
        <f t="shared" si="610"/>
        <v>31</v>
      </c>
    </row>
    <row r="16933" spans="2:8">
      <c r="B16933" s="834" t="str">
        <f t="shared" si="609"/>
        <v>|||</v>
      </c>
      <c r="H16933" s="835">
        <f t="shared" si="610"/>
        <v>31</v>
      </c>
    </row>
    <row r="16934" spans="2:8">
      <c r="B16934" s="834" t="str">
        <f t="shared" si="609"/>
        <v>|||</v>
      </c>
      <c r="H16934" s="835">
        <f t="shared" si="610"/>
        <v>31</v>
      </c>
    </row>
    <row r="16935" spans="2:8">
      <c r="B16935" s="834" t="str">
        <f t="shared" si="609"/>
        <v>|||</v>
      </c>
      <c r="H16935" s="835">
        <f t="shared" si="610"/>
        <v>31</v>
      </c>
    </row>
    <row r="16936" spans="2:8">
      <c r="B16936" s="834" t="str">
        <f t="shared" si="609"/>
        <v>|||</v>
      </c>
      <c r="H16936" s="835">
        <f t="shared" si="610"/>
        <v>31</v>
      </c>
    </row>
    <row r="16937" spans="2:8">
      <c r="B16937" s="834" t="str">
        <f t="shared" si="609"/>
        <v>|||</v>
      </c>
      <c r="H16937" s="835">
        <f t="shared" si="610"/>
        <v>31</v>
      </c>
    </row>
    <row r="16938" spans="2:8">
      <c r="B16938" s="834" t="str">
        <f t="shared" si="609"/>
        <v>|||</v>
      </c>
      <c r="H16938" s="835">
        <f t="shared" si="610"/>
        <v>31</v>
      </c>
    </row>
    <row r="16939" spans="2:8">
      <c r="B16939" s="834" t="str">
        <f t="shared" si="609"/>
        <v>|||</v>
      </c>
      <c r="H16939" s="835">
        <f t="shared" si="610"/>
        <v>31</v>
      </c>
    </row>
    <row r="16940" spans="2:8">
      <c r="B16940" s="834" t="str">
        <f t="shared" si="609"/>
        <v>|||</v>
      </c>
      <c r="H16940" s="835">
        <f t="shared" si="610"/>
        <v>31</v>
      </c>
    </row>
    <row r="16941" spans="2:8">
      <c r="B16941" s="834" t="str">
        <f t="shared" si="609"/>
        <v>|||</v>
      </c>
      <c r="H16941" s="835">
        <f t="shared" si="610"/>
        <v>31</v>
      </c>
    </row>
    <row r="16942" spans="2:8">
      <c r="B16942" s="834" t="str">
        <f t="shared" si="609"/>
        <v>|||</v>
      </c>
      <c r="H16942" s="835">
        <f t="shared" si="610"/>
        <v>31</v>
      </c>
    </row>
    <row r="16943" spans="2:8">
      <c r="B16943" s="834" t="str">
        <f t="shared" si="609"/>
        <v>|||</v>
      </c>
      <c r="H16943" s="835">
        <f t="shared" si="610"/>
        <v>31</v>
      </c>
    </row>
    <row r="16944" spans="2:8">
      <c r="B16944" s="834" t="str">
        <f t="shared" si="609"/>
        <v>|||</v>
      </c>
      <c r="H16944" s="835">
        <f t="shared" si="610"/>
        <v>31</v>
      </c>
    </row>
    <row r="16945" spans="2:8">
      <c r="B16945" s="834" t="str">
        <f t="shared" si="609"/>
        <v>|||</v>
      </c>
      <c r="H16945" s="835">
        <f t="shared" si="610"/>
        <v>31</v>
      </c>
    </row>
    <row r="16946" spans="2:8">
      <c r="B16946" s="834" t="str">
        <f t="shared" si="609"/>
        <v>|||</v>
      </c>
      <c r="H16946" s="835">
        <f t="shared" si="610"/>
        <v>31</v>
      </c>
    </row>
    <row r="16947" spans="2:8">
      <c r="B16947" s="834" t="str">
        <f t="shared" si="609"/>
        <v>|||</v>
      </c>
      <c r="H16947" s="835">
        <f t="shared" si="610"/>
        <v>31</v>
      </c>
    </row>
    <row r="16948" spans="2:8">
      <c r="B16948" s="834" t="str">
        <f t="shared" si="609"/>
        <v>|||</v>
      </c>
      <c r="H16948" s="835">
        <f t="shared" si="610"/>
        <v>31</v>
      </c>
    </row>
    <row r="16949" spans="2:8">
      <c r="B16949" s="834" t="str">
        <f t="shared" si="609"/>
        <v>|||</v>
      </c>
      <c r="H16949" s="835">
        <f t="shared" si="610"/>
        <v>31</v>
      </c>
    </row>
    <row r="16950" spans="2:8">
      <c r="B16950" s="834" t="str">
        <f t="shared" si="609"/>
        <v>|||</v>
      </c>
      <c r="H16950" s="835">
        <f t="shared" si="610"/>
        <v>31</v>
      </c>
    </row>
    <row r="16951" spans="2:8">
      <c r="B16951" s="834" t="str">
        <f t="shared" si="609"/>
        <v>|||</v>
      </c>
      <c r="H16951" s="835">
        <f t="shared" si="610"/>
        <v>31</v>
      </c>
    </row>
    <row r="16952" spans="2:8">
      <c r="B16952" s="834" t="str">
        <f t="shared" si="609"/>
        <v>|||</v>
      </c>
      <c r="H16952" s="835">
        <f t="shared" si="610"/>
        <v>31</v>
      </c>
    </row>
    <row r="16953" spans="2:8">
      <c r="B16953" s="834" t="str">
        <f t="shared" si="609"/>
        <v>|||</v>
      </c>
      <c r="H16953" s="835">
        <f t="shared" si="610"/>
        <v>31</v>
      </c>
    </row>
    <row r="16954" spans="2:8">
      <c r="B16954" s="834" t="str">
        <f t="shared" si="609"/>
        <v>|||</v>
      </c>
      <c r="H16954" s="835">
        <f t="shared" si="610"/>
        <v>31</v>
      </c>
    </row>
    <row r="16955" spans="2:8">
      <c r="B16955" s="834" t="str">
        <f t="shared" si="609"/>
        <v>|||</v>
      </c>
      <c r="H16955" s="835">
        <f t="shared" si="610"/>
        <v>31</v>
      </c>
    </row>
    <row r="16956" spans="2:8">
      <c r="B16956" s="834" t="str">
        <f t="shared" si="609"/>
        <v>|||</v>
      </c>
      <c r="H16956" s="835">
        <f t="shared" si="610"/>
        <v>31</v>
      </c>
    </row>
    <row r="16957" spans="2:8">
      <c r="B16957" s="834" t="str">
        <f t="shared" si="609"/>
        <v>|||</v>
      </c>
      <c r="H16957" s="835">
        <f t="shared" si="610"/>
        <v>31</v>
      </c>
    </row>
    <row r="16958" spans="2:8">
      <c r="B16958" s="834" t="str">
        <f t="shared" si="609"/>
        <v>|||</v>
      </c>
      <c r="H16958" s="835">
        <f t="shared" si="610"/>
        <v>31</v>
      </c>
    </row>
    <row r="16959" spans="2:8">
      <c r="B16959" s="834" t="str">
        <f t="shared" si="609"/>
        <v>|||</v>
      </c>
      <c r="H16959" s="835">
        <f t="shared" si="610"/>
        <v>31</v>
      </c>
    </row>
    <row r="16960" spans="2:8">
      <c r="B16960" s="834" t="str">
        <f t="shared" si="609"/>
        <v>|||</v>
      </c>
      <c r="H16960" s="835">
        <f t="shared" si="610"/>
        <v>31</v>
      </c>
    </row>
    <row r="16961" spans="2:8">
      <c r="B16961" s="834" t="str">
        <f t="shared" si="609"/>
        <v>|||</v>
      </c>
      <c r="H16961" s="835">
        <f t="shared" si="610"/>
        <v>31</v>
      </c>
    </row>
    <row r="16962" spans="2:8">
      <c r="B16962" s="834" t="str">
        <f t="shared" si="609"/>
        <v>|||</v>
      </c>
      <c r="H16962" s="835">
        <f t="shared" si="610"/>
        <v>31</v>
      </c>
    </row>
    <row r="16963" spans="2:8">
      <c r="B16963" s="834" t="str">
        <f t="shared" si="609"/>
        <v>|||</v>
      </c>
      <c r="H16963" s="835">
        <f t="shared" si="610"/>
        <v>31</v>
      </c>
    </row>
    <row r="16964" spans="2:8">
      <c r="B16964" s="834" t="str">
        <f t="shared" si="609"/>
        <v>|||</v>
      </c>
      <c r="H16964" s="835">
        <f t="shared" si="610"/>
        <v>31</v>
      </c>
    </row>
    <row r="16965" spans="2:8">
      <c r="B16965" s="834" t="str">
        <f t="shared" si="609"/>
        <v>|||</v>
      </c>
      <c r="H16965" s="835">
        <f t="shared" si="610"/>
        <v>31</v>
      </c>
    </row>
    <row r="16966" spans="2:8">
      <c r="B16966" s="834" t="str">
        <f t="shared" si="609"/>
        <v>|||</v>
      </c>
      <c r="H16966" s="835">
        <f t="shared" si="610"/>
        <v>31</v>
      </c>
    </row>
    <row r="16967" spans="2:8">
      <c r="B16967" s="834" t="str">
        <f t="shared" si="609"/>
        <v>|||</v>
      </c>
      <c r="H16967" s="835">
        <f t="shared" si="610"/>
        <v>31</v>
      </c>
    </row>
    <row r="16968" spans="2:8">
      <c r="B16968" s="834" t="str">
        <f t="shared" si="609"/>
        <v>|||</v>
      </c>
      <c r="H16968" s="835">
        <f t="shared" si="610"/>
        <v>31</v>
      </c>
    </row>
    <row r="16969" spans="2:8">
      <c r="B16969" s="834" t="str">
        <f t="shared" si="609"/>
        <v>|||</v>
      </c>
      <c r="H16969" s="835">
        <f t="shared" si="610"/>
        <v>31</v>
      </c>
    </row>
    <row r="16970" spans="2:8">
      <c r="B16970" s="834" t="str">
        <f t="shared" si="609"/>
        <v>|||</v>
      </c>
      <c r="H16970" s="835">
        <f t="shared" si="610"/>
        <v>31</v>
      </c>
    </row>
    <row r="16971" spans="2:8">
      <c r="B16971" s="834" t="str">
        <f t="shared" si="609"/>
        <v>|||</v>
      </c>
      <c r="H16971" s="835">
        <f t="shared" si="610"/>
        <v>31</v>
      </c>
    </row>
    <row r="16972" spans="2:8">
      <c r="B16972" s="834" t="str">
        <f t="shared" si="609"/>
        <v>|||</v>
      </c>
      <c r="H16972" s="835">
        <f t="shared" si="610"/>
        <v>31</v>
      </c>
    </row>
    <row r="16973" spans="2:8">
      <c r="B16973" s="834" t="str">
        <f t="shared" si="609"/>
        <v>|||</v>
      </c>
      <c r="H16973" s="835">
        <f t="shared" si="610"/>
        <v>31</v>
      </c>
    </row>
    <row r="16974" spans="2:8">
      <c r="B16974" s="834" t="str">
        <f t="shared" si="609"/>
        <v>|||</v>
      </c>
      <c r="H16974" s="835">
        <f t="shared" si="610"/>
        <v>31</v>
      </c>
    </row>
    <row r="16975" spans="2:8">
      <c r="B16975" s="834" t="str">
        <f t="shared" si="609"/>
        <v>|||</v>
      </c>
      <c r="H16975" s="835">
        <f t="shared" si="610"/>
        <v>31</v>
      </c>
    </row>
    <row r="16976" spans="2:8">
      <c r="B16976" s="834" t="str">
        <f t="shared" si="609"/>
        <v>|||</v>
      </c>
      <c r="H16976" s="835">
        <f t="shared" si="610"/>
        <v>31</v>
      </c>
    </row>
    <row r="16977" spans="2:8">
      <c r="B16977" s="834" t="str">
        <f t="shared" ref="B16977:B17040" si="611">C16977&amp;"|"&amp;D16977&amp;"|"&amp;E16977&amp;"|"&amp;F16977</f>
        <v>|||</v>
      </c>
      <c r="H16977" s="835">
        <f t="shared" ref="H16977:H17040" si="612">EOMONTH(L16977,0)</f>
        <v>31</v>
      </c>
    </row>
    <row r="16978" spans="2:8">
      <c r="B16978" s="834" t="str">
        <f t="shared" si="611"/>
        <v>|||</v>
      </c>
      <c r="H16978" s="835">
        <f t="shared" si="612"/>
        <v>31</v>
      </c>
    </row>
    <row r="16979" spans="2:8">
      <c r="B16979" s="834" t="str">
        <f t="shared" si="611"/>
        <v>|||</v>
      </c>
      <c r="H16979" s="835">
        <f t="shared" si="612"/>
        <v>31</v>
      </c>
    </row>
    <row r="16980" spans="2:8">
      <c r="B16980" s="834" t="str">
        <f t="shared" si="611"/>
        <v>|||</v>
      </c>
      <c r="H16980" s="835">
        <f t="shared" si="612"/>
        <v>31</v>
      </c>
    </row>
    <row r="16981" spans="2:8">
      <c r="B16981" s="834" t="str">
        <f t="shared" si="611"/>
        <v>|||</v>
      </c>
      <c r="H16981" s="835">
        <f t="shared" si="612"/>
        <v>31</v>
      </c>
    </row>
    <row r="16982" spans="2:8">
      <c r="B16982" s="834" t="str">
        <f t="shared" si="611"/>
        <v>|||</v>
      </c>
      <c r="H16982" s="835">
        <f t="shared" si="612"/>
        <v>31</v>
      </c>
    </row>
    <row r="16983" spans="2:8">
      <c r="B16983" s="834" t="str">
        <f t="shared" si="611"/>
        <v>|||</v>
      </c>
      <c r="H16983" s="835">
        <f t="shared" si="612"/>
        <v>31</v>
      </c>
    </row>
    <row r="16984" spans="2:8">
      <c r="B16984" s="834" t="str">
        <f t="shared" si="611"/>
        <v>|||</v>
      </c>
      <c r="H16984" s="835">
        <f t="shared" si="612"/>
        <v>31</v>
      </c>
    </row>
    <row r="16985" spans="2:8">
      <c r="B16985" s="834" t="str">
        <f t="shared" si="611"/>
        <v>|||</v>
      </c>
      <c r="H16985" s="835">
        <f t="shared" si="612"/>
        <v>31</v>
      </c>
    </row>
    <row r="16986" spans="2:8">
      <c r="B16986" s="834" t="str">
        <f t="shared" si="611"/>
        <v>|||</v>
      </c>
      <c r="H16986" s="835">
        <f t="shared" si="612"/>
        <v>31</v>
      </c>
    </row>
    <row r="16987" spans="2:8">
      <c r="B16987" s="834" t="str">
        <f t="shared" si="611"/>
        <v>|||</v>
      </c>
      <c r="H16987" s="835">
        <f t="shared" si="612"/>
        <v>31</v>
      </c>
    </row>
    <row r="16988" spans="2:8">
      <c r="B16988" s="834" t="str">
        <f t="shared" si="611"/>
        <v>|||</v>
      </c>
      <c r="H16988" s="835">
        <f t="shared" si="612"/>
        <v>31</v>
      </c>
    </row>
    <row r="16989" spans="2:8">
      <c r="B16989" s="834" t="str">
        <f t="shared" si="611"/>
        <v>|||</v>
      </c>
      <c r="H16989" s="835">
        <f t="shared" si="612"/>
        <v>31</v>
      </c>
    </row>
    <row r="16990" spans="2:8">
      <c r="B16990" s="834" t="str">
        <f t="shared" si="611"/>
        <v>|||</v>
      </c>
      <c r="H16990" s="835">
        <f t="shared" si="612"/>
        <v>31</v>
      </c>
    </row>
    <row r="16991" spans="2:8">
      <c r="B16991" s="834" t="str">
        <f t="shared" si="611"/>
        <v>|||</v>
      </c>
      <c r="H16991" s="835">
        <f t="shared" si="612"/>
        <v>31</v>
      </c>
    </row>
    <row r="16992" spans="2:8">
      <c r="B16992" s="834" t="str">
        <f t="shared" si="611"/>
        <v>|||</v>
      </c>
      <c r="H16992" s="835">
        <f t="shared" si="612"/>
        <v>31</v>
      </c>
    </row>
    <row r="16993" spans="2:8">
      <c r="B16993" s="834" t="str">
        <f t="shared" si="611"/>
        <v>|||</v>
      </c>
      <c r="H16993" s="835">
        <f t="shared" si="612"/>
        <v>31</v>
      </c>
    </row>
    <row r="16994" spans="2:8">
      <c r="B16994" s="834" t="str">
        <f t="shared" si="611"/>
        <v>|||</v>
      </c>
      <c r="H16994" s="835">
        <f t="shared" si="612"/>
        <v>31</v>
      </c>
    </row>
    <row r="16995" spans="2:8">
      <c r="B16995" s="834" t="str">
        <f t="shared" si="611"/>
        <v>|||</v>
      </c>
      <c r="H16995" s="835">
        <f t="shared" si="612"/>
        <v>31</v>
      </c>
    </row>
    <row r="16996" spans="2:8">
      <c r="B16996" s="834" t="str">
        <f t="shared" si="611"/>
        <v>|||</v>
      </c>
      <c r="H16996" s="835">
        <f t="shared" si="612"/>
        <v>31</v>
      </c>
    </row>
    <row r="16997" spans="2:8">
      <c r="B16997" s="834" t="str">
        <f t="shared" si="611"/>
        <v>|||</v>
      </c>
      <c r="H16997" s="835">
        <f t="shared" si="612"/>
        <v>31</v>
      </c>
    </row>
    <row r="16998" spans="2:8">
      <c r="B16998" s="834" t="str">
        <f t="shared" si="611"/>
        <v>|||</v>
      </c>
      <c r="H16998" s="835">
        <f t="shared" si="612"/>
        <v>31</v>
      </c>
    </row>
    <row r="16999" spans="2:8">
      <c r="B16999" s="834" t="str">
        <f t="shared" si="611"/>
        <v>|||</v>
      </c>
      <c r="H16999" s="835">
        <f t="shared" si="612"/>
        <v>31</v>
      </c>
    </row>
    <row r="17000" spans="2:8">
      <c r="B17000" s="834" t="str">
        <f t="shared" si="611"/>
        <v>|||</v>
      </c>
      <c r="H17000" s="835">
        <f t="shared" si="612"/>
        <v>31</v>
      </c>
    </row>
    <row r="17001" spans="2:8">
      <c r="B17001" s="834" t="str">
        <f t="shared" si="611"/>
        <v>|||</v>
      </c>
      <c r="H17001" s="835">
        <f t="shared" si="612"/>
        <v>31</v>
      </c>
    </row>
    <row r="17002" spans="2:8">
      <c r="B17002" s="834" t="str">
        <f t="shared" si="611"/>
        <v>|||</v>
      </c>
      <c r="H17002" s="835">
        <f t="shared" si="612"/>
        <v>31</v>
      </c>
    </row>
    <row r="17003" spans="2:8">
      <c r="B17003" s="834" t="str">
        <f t="shared" si="611"/>
        <v>|||</v>
      </c>
      <c r="H17003" s="835">
        <f t="shared" si="612"/>
        <v>31</v>
      </c>
    </row>
    <row r="17004" spans="2:8">
      <c r="B17004" s="834" t="str">
        <f t="shared" si="611"/>
        <v>|||</v>
      </c>
      <c r="H17004" s="835">
        <f t="shared" si="612"/>
        <v>31</v>
      </c>
    </row>
    <row r="17005" spans="2:8">
      <c r="B17005" s="834" t="str">
        <f t="shared" si="611"/>
        <v>|||</v>
      </c>
      <c r="H17005" s="835">
        <f t="shared" si="612"/>
        <v>31</v>
      </c>
    </row>
    <row r="17006" spans="2:8">
      <c r="B17006" s="834" t="str">
        <f t="shared" si="611"/>
        <v>|||</v>
      </c>
      <c r="H17006" s="835">
        <f t="shared" si="612"/>
        <v>31</v>
      </c>
    </row>
    <row r="17007" spans="2:8">
      <c r="B17007" s="834" t="str">
        <f t="shared" si="611"/>
        <v>|||</v>
      </c>
      <c r="H17007" s="835">
        <f t="shared" si="612"/>
        <v>31</v>
      </c>
    </row>
    <row r="17008" spans="2:8">
      <c r="B17008" s="834" t="str">
        <f t="shared" si="611"/>
        <v>|||</v>
      </c>
      <c r="H17008" s="835">
        <f t="shared" si="612"/>
        <v>31</v>
      </c>
    </row>
    <row r="17009" spans="2:8">
      <c r="B17009" s="834" t="str">
        <f t="shared" si="611"/>
        <v>|||</v>
      </c>
      <c r="H17009" s="835">
        <f t="shared" si="612"/>
        <v>31</v>
      </c>
    </row>
    <row r="17010" spans="2:8">
      <c r="B17010" s="834" t="str">
        <f t="shared" si="611"/>
        <v>|||</v>
      </c>
      <c r="H17010" s="835">
        <f t="shared" si="612"/>
        <v>31</v>
      </c>
    </row>
    <row r="17011" spans="2:8">
      <c r="B17011" s="834" t="str">
        <f t="shared" si="611"/>
        <v>|||</v>
      </c>
      <c r="H17011" s="835">
        <f t="shared" si="612"/>
        <v>31</v>
      </c>
    </row>
    <row r="17012" spans="2:8">
      <c r="B17012" s="834" t="str">
        <f t="shared" si="611"/>
        <v>|||</v>
      </c>
      <c r="H17012" s="835">
        <f t="shared" si="612"/>
        <v>31</v>
      </c>
    </row>
    <row r="17013" spans="2:8">
      <c r="B17013" s="834" t="str">
        <f t="shared" si="611"/>
        <v>|||</v>
      </c>
      <c r="H17013" s="835">
        <f t="shared" si="612"/>
        <v>31</v>
      </c>
    </row>
    <row r="17014" spans="2:8">
      <c r="B17014" s="834" t="str">
        <f t="shared" si="611"/>
        <v>|||</v>
      </c>
      <c r="H17014" s="835">
        <f t="shared" si="612"/>
        <v>31</v>
      </c>
    </row>
    <row r="17015" spans="2:8">
      <c r="B17015" s="834" t="str">
        <f t="shared" si="611"/>
        <v>|||</v>
      </c>
      <c r="H17015" s="835">
        <f t="shared" si="612"/>
        <v>31</v>
      </c>
    </row>
    <row r="17016" spans="2:8">
      <c r="B17016" s="834" t="str">
        <f t="shared" si="611"/>
        <v>|||</v>
      </c>
      <c r="H17016" s="835">
        <f t="shared" si="612"/>
        <v>31</v>
      </c>
    </row>
    <row r="17017" spans="2:8">
      <c r="B17017" s="834" t="str">
        <f t="shared" si="611"/>
        <v>|||</v>
      </c>
      <c r="H17017" s="835">
        <f t="shared" si="612"/>
        <v>31</v>
      </c>
    </row>
    <row r="17018" spans="2:8">
      <c r="B17018" s="834" t="str">
        <f t="shared" si="611"/>
        <v>|||</v>
      </c>
      <c r="H17018" s="835">
        <f t="shared" si="612"/>
        <v>31</v>
      </c>
    </row>
    <row r="17019" spans="2:8">
      <c r="B17019" s="834" t="str">
        <f t="shared" si="611"/>
        <v>|||</v>
      </c>
      <c r="H17019" s="835">
        <f t="shared" si="612"/>
        <v>31</v>
      </c>
    </row>
    <row r="17020" spans="2:8">
      <c r="B17020" s="834" t="str">
        <f t="shared" si="611"/>
        <v>|||</v>
      </c>
      <c r="H17020" s="835">
        <f t="shared" si="612"/>
        <v>31</v>
      </c>
    </row>
    <row r="17021" spans="2:8">
      <c r="B17021" s="834" t="str">
        <f t="shared" si="611"/>
        <v>|||</v>
      </c>
      <c r="H17021" s="835">
        <f t="shared" si="612"/>
        <v>31</v>
      </c>
    </row>
    <row r="17022" spans="2:8">
      <c r="B17022" s="834" t="str">
        <f t="shared" si="611"/>
        <v>|||</v>
      </c>
      <c r="H17022" s="835">
        <f t="shared" si="612"/>
        <v>31</v>
      </c>
    </row>
    <row r="17023" spans="2:8">
      <c r="B17023" s="834" t="str">
        <f t="shared" si="611"/>
        <v>|||</v>
      </c>
      <c r="H17023" s="835">
        <f t="shared" si="612"/>
        <v>31</v>
      </c>
    </row>
    <row r="17024" spans="2:8">
      <c r="B17024" s="834" t="str">
        <f t="shared" si="611"/>
        <v>|||</v>
      </c>
      <c r="H17024" s="835">
        <f t="shared" si="612"/>
        <v>31</v>
      </c>
    </row>
    <row r="17025" spans="2:8">
      <c r="B17025" s="834" t="str">
        <f t="shared" si="611"/>
        <v>|||</v>
      </c>
      <c r="H17025" s="835">
        <f t="shared" si="612"/>
        <v>31</v>
      </c>
    </row>
    <row r="17026" spans="2:8">
      <c r="B17026" s="834" t="str">
        <f t="shared" si="611"/>
        <v>|||</v>
      </c>
      <c r="H17026" s="835">
        <f t="shared" si="612"/>
        <v>31</v>
      </c>
    </row>
    <row r="17027" spans="2:8">
      <c r="B17027" s="834" t="str">
        <f t="shared" si="611"/>
        <v>|||</v>
      </c>
      <c r="H17027" s="835">
        <f t="shared" si="612"/>
        <v>31</v>
      </c>
    </row>
    <row r="17028" spans="2:8">
      <c r="B17028" s="834" t="str">
        <f t="shared" si="611"/>
        <v>|||</v>
      </c>
      <c r="H17028" s="835">
        <f t="shared" si="612"/>
        <v>31</v>
      </c>
    </row>
    <row r="17029" spans="2:8">
      <c r="B17029" s="834" t="str">
        <f t="shared" si="611"/>
        <v>|||</v>
      </c>
      <c r="H17029" s="835">
        <f t="shared" si="612"/>
        <v>31</v>
      </c>
    </row>
    <row r="17030" spans="2:8">
      <c r="B17030" s="834" t="str">
        <f t="shared" si="611"/>
        <v>|||</v>
      </c>
      <c r="H17030" s="835">
        <f t="shared" si="612"/>
        <v>31</v>
      </c>
    </row>
    <row r="17031" spans="2:8">
      <c r="B17031" s="834" t="str">
        <f t="shared" si="611"/>
        <v>|||</v>
      </c>
      <c r="H17031" s="835">
        <f t="shared" si="612"/>
        <v>31</v>
      </c>
    </row>
    <row r="17032" spans="2:8">
      <c r="B17032" s="834" t="str">
        <f t="shared" si="611"/>
        <v>|||</v>
      </c>
      <c r="H17032" s="835">
        <f t="shared" si="612"/>
        <v>31</v>
      </c>
    </row>
    <row r="17033" spans="2:8">
      <c r="B17033" s="834" t="str">
        <f t="shared" si="611"/>
        <v>|||</v>
      </c>
      <c r="H17033" s="835">
        <f t="shared" si="612"/>
        <v>31</v>
      </c>
    </row>
    <row r="17034" spans="2:8">
      <c r="B17034" s="834" t="str">
        <f t="shared" si="611"/>
        <v>|||</v>
      </c>
      <c r="H17034" s="835">
        <f t="shared" si="612"/>
        <v>31</v>
      </c>
    </row>
    <row r="17035" spans="2:8">
      <c r="B17035" s="834" t="str">
        <f t="shared" si="611"/>
        <v>|||</v>
      </c>
      <c r="H17035" s="835">
        <f t="shared" si="612"/>
        <v>31</v>
      </c>
    </row>
    <row r="17036" spans="2:8">
      <c r="B17036" s="834" t="str">
        <f t="shared" si="611"/>
        <v>|||</v>
      </c>
      <c r="H17036" s="835">
        <f t="shared" si="612"/>
        <v>31</v>
      </c>
    </row>
    <row r="17037" spans="2:8">
      <c r="B17037" s="834" t="str">
        <f t="shared" si="611"/>
        <v>|||</v>
      </c>
      <c r="H17037" s="835">
        <f t="shared" si="612"/>
        <v>31</v>
      </c>
    </row>
    <row r="17038" spans="2:8">
      <c r="B17038" s="834" t="str">
        <f t="shared" si="611"/>
        <v>|||</v>
      </c>
      <c r="H17038" s="835">
        <f t="shared" si="612"/>
        <v>31</v>
      </c>
    </row>
    <row r="17039" spans="2:8">
      <c r="B17039" s="834" t="str">
        <f t="shared" si="611"/>
        <v>|||</v>
      </c>
      <c r="H17039" s="835">
        <f t="shared" si="612"/>
        <v>31</v>
      </c>
    </row>
    <row r="17040" spans="2:8">
      <c r="B17040" s="834" t="str">
        <f t="shared" si="611"/>
        <v>|||</v>
      </c>
      <c r="H17040" s="835">
        <f t="shared" si="612"/>
        <v>31</v>
      </c>
    </row>
    <row r="17041" spans="2:8">
      <c r="B17041" s="834" t="str">
        <f t="shared" ref="B17041:B17104" si="613">C17041&amp;"|"&amp;D17041&amp;"|"&amp;E17041&amp;"|"&amp;F17041</f>
        <v>|||</v>
      </c>
      <c r="H17041" s="835">
        <f t="shared" ref="H17041:H17104" si="614">EOMONTH(L17041,0)</f>
        <v>31</v>
      </c>
    </row>
    <row r="17042" spans="2:8">
      <c r="B17042" s="834" t="str">
        <f t="shared" si="613"/>
        <v>|||</v>
      </c>
      <c r="H17042" s="835">
        <f t="shared" si="614"/>
        <v>31</v>
      </c>
    </row>
    <row r="17043" spans="2:8">
      <c r="B17043" s="834" t="str">
        <f t="shared" si="613"/>
        <v>|||</v>
      </c>
      <c r="H17043" s="835">
        <f t="shared" si="614"/>
        <v>31</v>
      </c>
    </row>
    <row r="17044" spans="2:8">
      <c r="B17044" s="834" t="str">
        <f t="shared" si="613"/>
        <v>|||</v>
      </c>
      <c r="H17044" s="835">
        <f t="shared" si="614"/>
        <v>31</v>
      </c>
    </row>
    <row r="17045" spans="2:8">
      <c r="B17045" s="834" t="str">
        <f t="shared" si="613"/>
        <v>|||</v>
      </c>
      <c r="H17045" s="835">
        <f t="shared" si="614"/>
        <v>31</v>
      </c>
    </row>
    <row r="17046" spans="2:8">
      <c r="B17046" s="834" t="str">
        <f t="shared" si="613"/>
        <v>|||</v>
      </c>
      <c r="H17046" s="835">
        <f t="shared" si="614"/>
        <v>31</v>
      </c>
    </row>
    <row r="17047" spans="2:8">
      <c r="B17047" s="834" t="str">
        <f t="shared" si="613"/>
        <v>|||</v>
      </c>
      <c r="H17047" s="835">
        <f t="shared" si="614"/>
        <v>31</v>
      </c>
    </row>
    <row r="17048" spans="2:8">
      <c r="B17048" s="834" t="str">
        <f t="shared" si="613"/>
        <v>|||</v>
      </c>
      <c r="H17048" s="835">
        <f t="shared" si="614"/>
        <v>31</v>
      </c>
    </row>
    <row r="17049" spans="2:8">
      <c r="B17049" s="834" t="str">
        <f t="shared" si="613"/>
        <v>|||</v>
      </c>
      <c r="H17049" s="835">
        <f t="shared" si="614"/>
        <v>31</v>
      </c>
    </row>
    <row r="17050" spans="2:8">
      <c r="B17050" s="834" t="str">
        <f t="shared" si="613"/>
        <v>|||</v>
      </c>
      <c r="H17050" s="835">
        <f t="shared" si="614"/>
        <v>31</v>
      </c>
    </row>
    <row r="17051" spans="2:8">
      <c r="B17051" s="834" t="str">
        <f t="shared" si="613"/>
        <v>|||</v>
      </c>
      <c r="H17051" s="835">
        <f t="shared" si="614"/>
        <v>31</v>
      </c>
    </row>
    <row r="17052" spans="2:8">
      <c r="B17052" s="834" t="str">
        <f t="shared" si="613"/>
        <v>|||</v>
      </c>
      <c r="H17052" s="835">
        <f t="shared" si="614"/>
        <v>31</v>
      </c>
    </row>
    <row r="17053" spans="2:8">
      <c r="B17053" s="834" t="str">
        <f t="shared" si="613"/>
        <v>|||</v>
      </c>
      <c r="H17053" s="835">
        <f t="shared" si="614"/>
        <v>31</v>
      </c>
    </row>
    <row r="17054" spans="2:8">
      <c r="B17054" s="834" t="str">
        <f t="shared" si="613"/>
        <v>|||</v>
      </c>
      <c r="H17054" s="835">
        <f t="shared" si="614"/>
        <v>31</v>
      </c>
    </row>
    <row r="17055" spans="2:8">
      <c r="B17055" s="834" t="str">
        <f t="shared" si="613"/>
        <v>|||</v>
      </c>
      <c r="H17055" s="835">
        <f t="shared" si="614"/>
        <v>31</v>
      </c>
    </row>
    <row r="17056" spans="2:8">
      <c r="B17056" s="834" t="str">
        <f t="shared" si="613"/>
        <v>|||</v>
      </c>
      <c r="H17056" s="835">
        <f t="shared" si="614"/>
        <v>31</v>
      </c>
    </row>
    <row r="17057" spans="2:8">
      <c r="B17057" s="834" t="str">
        <f t="shared" si="613"/>
        <v>|||</v>
      </c>
      <c r="H17057" s="835">
        <f t="shared" si="614"/>
        <v>31</v>
      </c>
    </row>
    <row r="17058" spans="2:8">
      <c r="B17058" s="834" t="str">
        <f t="shared" si="613"/>
        <v>|||</v>
      </c>
      <c r="H17058" s="835">
        <f t="shared" si="614"/>
        <v>31</v>
      </c>
    </row>
    <row r="17059" spans="2:8">
      <c r="B17059" s="834" t="str">
        <f t="shared" si="613"/>
        <v>|||</v>
      </c>
      <c r="H17059" s="835">
        <f t="shared" si="614"/>
        <v>31</v>
      </c>
    </row>
    <row r="17060" spans="2:8">
      <c r="B17060" s="834" t="str">
        <f t="shared" si="613"/>
        <v>|||</v>
      </c>
      <c r="H17060" s="835">
        <f t="shared" si="614"/>
        <v>31</v>
      </c>
    </row>
    <row r="17061" spans="2:8">
      <c r="B17061" s="834" t="str">
        <f t="shared" si="613"/>
        <v>|||</v>
      </c>
      <c r="H17061" s="835">
        <f t="shared" si="614"/>
        <v>31</v>
      </c>
    </row>
    <row r="17062" spans="2:8">
      <c r="B17062" s="834" t="str">
        <f t="shared" si="613"/>
        <v>|||</v>
      </c>
      <c r="H17062" s="835">
        <f t="shared" si="614"/>
        <v>31</v>
      </c>
    </row>
    <row r="17063" spans="2:8">
      <c r="B17063" s="834" t="str">
        <f t="shared" si="613"/>
        <v>|||</v>
      </c>
      <c r="H17063" s="835">
        <f t="shared" si="614"/>
        <v>31</v>
      </c>
    </row>
    <row r="17064" spans="2:8">
      <c r="B17064" s="834" t="str">
        <f t="shared" si="613"/>
        <v>|||</v>
      </c>
      <c r="H17064" s="835">
        <f t="shared" si="614"/>
        <v>31</v>
      </c>
    </row>
    <row r="17065" spans="2:8">
      <c r="B17065" s="834" t="str">
        <f t="shared" si="613"/>
        <v>|||</v>
      </c>
      <c r="H17065" s="835">
        <f t="shared" si="614"/>
        <v>31</v>
      </c>
    </row>
    <row r="17066" spans="2:8">
      <c r="B17066" s="834" t="str">
        <f t="shared" si="613"/>
        <v>|||</v>
      </c>
      <c r="H17066" s="835">
        <f t="shared" si="614"/>
        <v>31</v>
      </c>
    </row>
    <row r="17067" spans="2:8">
      <c r="B17067" s="834" t="str">
        <f t="shared" si="613"/>
        <v>|||</v>
      </c>
      <c r="H17067" s="835">
        <f t="shared" si="614"/>
        <v>31</v>
      </c>
    </row>
    <row r="17068" spans="2:8">
      <c r="B17068" s="834" t="str">
        <f t="shared" si="613"/>
        <v>|||</v>
      </c>
      <c r="H17068" s="835">
        <f t="shared" si="614"/>
        <v>31</v>
      </c>
    </row>
    <row r="17069" spans="2:8">
      <c r="B17069" s="834" t="str">
        <f t="shared" si="613"/>
        <v>|||</v>
      </c>
      <c r="H17069" s="835">
        <f t="shared" si="614"/>
        <v>31</v>
      </c>
    </row>
    <row r="17070" spans="2:8">
      <c r="B17070" s="834" t="str">
        <f t="shared" si="613"/>
        <v>|||</v>
      </c>
      <c r="H17070" s="835">
        <f t="shared" si="614"/>
        <v>31</v>
      </c>
    </row>
    <row r="17071" spans="2:8">
      <c r="B17071" s="834" t="str">
        <f t="shared" si="613"/>
        <v>|||</v>
      </c>
      <c r="H17071" s="835">
        <f t="shared" si="614"/>
        <v>31</v>
      </c>
    </row>
    <row r="17072" spans="2:8">
      <c r="B17072" s="834" t="str">
        <f t="shared" si="613"/>
        <v>|||</v>
      </c>
      <c r="H17072" s="835">
        <f t="shared" si="614"/>
        <v>31</v>
      </c>
    </row>
    <row r="17073" spans="2:8">
      <c r="B17073" s="834" t="str">
        <f t="shared" si="613"/>
        <v>|||</v>
      </c>
      <c r="H17073" s="835">
        <f t="shared" si="614"/>
        <v>31</v>
      </c>
    </row>
    <row r="17074" spans="2:8">
      <c r="B17074" s="834" t="str">
        <f t="shared" si="613"/>
        <v>|||</v>
      </c>
      <c r="H17074" s="835">
        <f t="shared" si="614"/>
        <v>31</v>
      </c>
    </row>
    <row r="17075" spans="2:8">
      <c r="B17075" s="834" t="str">
        <f t="shared" si="613"/>
        <v>|||</v>
      </c>
      <c r="H17075" s="835">
        <f t="shared" si="614"/>
        <v>31</v>
      </c>
    </row>
    <row r="17076" spans="2:8">
      <c r="B17076" s="834" t="str">
        <f t="shared" si="613"/>
        <v>|||</v>
      </c>
      <c r="H17076" s="835">
        <f t="shared" si="614"/>
        <v>31</v>
      </c>
    </row>
    <row r="17077" spans="2:8">
      <c r="B17077" s="834" t="str">
        <f t="shared" si="613"/>
        <v>|||</v>
      </c>
      <c r="H17077" s="835">
        <f t="shared" si="614"/>
        <v>31</v>
      </c>
    </row>
    <row r="17078" spans="2:8">
      <c r="B17078" s="834" t="str">
        <f t="shared" si="613"/>
        <v>|||</v>
      </c>
      <c r="H17078" s="835">
        <f t="shared" si="614"/>
        <v>31</v>
      </c>
    </row>
    <row r="17079" spans="2:8">
      <c r="B17079" s="834" t="str">
        <f t="shared" si="613"/>
        <v>|||</v>
      </c>
      <c r="H17079" s="835">
        <f t="shared" si="614"/>
        <v>31</v>
      </c>
    </row>
    <row r="17080" spans="2:8">
      <c r="B17080" s="834" t="str">
        <f t="shared" si="613"/>
        <v>|||</v>
      </c>
      <c r="H17080" s="835">
        <f t="shared" si="614"/>
        <v>31</v>
      </c>
    </row>
    <row r="17081" spans="2:8">
      <c r="B17081" s="834" t="str">
        <f t="shared" si="613"/>
        <v>|||</v>
      </c>
      <c r="H17081" s="835">
        <f t="shared" si="614"/>
        <v>31</v>
      </c>
    </row>
    <row r="17082" spans="2:8">
      <c r="B17082" s="834" t="str">
        <f t="shared" si="613"/>
        <v>|||</v>
      </c>
      <c r="H17082" s="835">
        <f t="shared" si="614"/>
        <v>31</v>
      </c>
    </row>
    <row r="17083" spans="2:8">
      <c r="B17083" s="834" t="str">
        <f t="shared" si="613"/>
        <v>|||</v>
      </c>
      <c r="H17083" s="835">
        <f t="shared" si="614"/>
        <v>31</v>
      </c>
    </row>
    <row r="17084" spans="2:8">
      <c r="B17084" s="834" t="str">
        <f t="shared" si="613"/>
        <v>|||</v>
      </c>
      <c r="H17084" s="835">
        <f t="shared" si="614"/>
        <v>31</v>
      </c>
    </row>
    <row r="17085" spans="2:8">
      <c r="B17085" s="834" t="str">
        <f t="shared" si="613"/>
        <v>|||</v>
      </c>
      <c r="H17085" s="835">
        <f t="shared" si="614"/>
        <v>31</v>
      </c>
    </row>
    <row r="17086" spans="2:8">
      <c r="B17086" s="834" t="str">
        <f t="shared" si="613"/>
        <v>|||</v>
      </c>
      <c r="H17086" s="835">
        <f t="shared" si="614"/>
        <v>31</v>
      </c>
    </row>
    <row r="17087" spans="2:8">
      <c r="B17087" s="834" t="str">
        <f t="shared" si="613"/>
        <v>|||</v>
      </c>
      <c r="H17087" s="835">
        <f t="shared" si="614"/>
        <v>31</v>
      </c>
    </row>
    <row r="17088" spans="2:8">
      <c r="B17088" s="834" t="str">
        <f t="shared" si="613"/>
        <v>|||</v>
      </c>
      <c r="H17088" s="835">
        <f t="shared" si="614"/>
        <v>31</v>
      </c>
    </row>
    <row r="17089" spans="2:8">
      <c r="B17089" s="834" t="str">
        <f t="shared" si="613"/>
        <v>|||</v>
      </c>
      <c r="H17089" s="835">
        <f t="shared" si="614"/>
        <v>31</v>
      </c>
    </row>
    <row r="17090" spans="2:8">
      <c r="B17090" s="834" t="str">
        <f t="shared" si="613"/>
        <v>|||</v>
      </c>
      <c r="H17090" s="835">
        <f t="shared" si="614"/>
        <v>31</v>
      </c>
    </row>
    <row r="17091" spans="2:8">
      <c r="B17091" s="834" t="str">
        <f t="shared" si="613"/>
        <v>|||</v>
      </c>
      <c r="H17091" s="835">
        <f t="shared" si="614"/>
        <v>31</v>
      </c>
    </row>
    <row r="17092" spans="2:8">
      <c r="B17092" s="834" t="str">
        <f t="shared" si="613"/>
        <v>|||</v>
      </c>
      <c r="H17092" s="835">
        <f t="shared" si="614"/>
        <v>31</v>
      </c>
    </row>
    <row r="17093" spans="2:8">
      <c r="B17093" s="834" t="str">
        <f t="shared" si="613"/>
        <v>|||</v>
      </c>
      <c r="H17093" s="835">
        <f t="shared" si="614"/>
        <v>31</v>
      </c>
    </row>
    <row r="17094" spans="2:8">
      <c r="B17094" s="834" t="str">
        <f t="shared" si="613"/>
        <v>|||</v>
      </c>
      <c r="H17094" s="835">
        <f t="shared" si="614"/>
        <v>31</v>
      </c>
    </row>
    <row r="17095" spans="2:8">
      <c r="B17095" s="834" t="str">
        <f t="shared" si="613"/>
        <v>|||</v>
      </c>
      <c r="H17095" s="835">
        <f t="shared" si="614"/>
        <v>31</v>
      </c>
    </row>
    <row r="17096" spans="2:8">
      <c r="B17096" s="834" t="str">
        <f t="shared" si="613"/>
        <v>|||</v>
      </c>
      <c r="H17096" s="835">
        <f t="shared" si="614"/>
        <v>31</v>
      </c>
    </row>
    <row r="17097" spans="2:8">
      <c r="B17097" s="834" t="str">
        <f t="shared" si="613"/>
        <v>|||</v>
      </c>
      <c r="H17097" s="835">
        <f t="shared" si="614"/>
        <v>31</v>
      </c>
    </row>
    <row r="17098" spans="2:8">
      <c r="B17098" s="834" t="str">
        <f t="shared" si="613"/>
        <v>|||</v>
      </c>
      <c r="H17098" s="835">
        <f t="shared" si="614"/>
        <v>31</v>
      </c>
    </row>
    <row r="17099" spans="2:8">
      <c r="B17099" s="834" t="str">
        <f t="shared" si="613"/>
        <v>|||</v>
      </c>
      <c r="H17099" s="835">
        <f t="shared" si="614"/>
        <v>31</v>
      </c>
    </row>
    <row r="17100" spans="2:8">
      <c r="B17100" s="834" t="str">
        <f t="shared" si="613"/>
        <v>|||</v>
      </c>
      <c r="H17100" s="835">
        <f t="shared" si="614"/>
        <v>31</v>
      </c>
    </row>
    <row r="17101" spans="2:8">
      <c r="B17101" s="834" t="str">
        <f t="shared" si="613"/>
        <v>|||</v>
      </c>
      <c r="H17101" s="835">
        <f t="shared" si="614"/>
        <v>31</v>
      </c>
    </row>
    <row r="17102" spans="2:8">
      <c r="B17102" s="834" t="str">
        <f t="shared" si="613"/>
        <v>|||</v>
      </c>
      <c r="H17102" s="835">
        <f t="shared" si="614"/>
        <v>31</v>
      </c>
    </row>
    <row r="17103" spans="2:8">
      <c r="B17103" s="834" t="str">
        <f t="shared" si="613"/>
        <v>|||</v>
      </c>
      <c r="H17103" s="835">
        <f t="shared" si="614"/>
        <v>31</v>
      </c>
    </row>
    <row r="17104" spans="2:8">
      <c r="B17104" s="834" t="str">
        <f t="shared" si="613"/>
        <v>|||</v>
      </c>
      <c r="H17104" s="835">
        <f t="shared" si="614"/>
        <v>31</v>
      </c>
    </row>
    <row r="17105" spans="2:8">
      <c r="B17105" s="834" t="str">
        <f t="shared" ref="B17105:B17168" si="615">C17105&amp;"|"&amp;D17105&amp;"|"&amp;E17105&amp;"|"&amp;F17105</f>
        <v>|||</v>
      </c>
      <c r="H17105" s="835">
        <f t="shared" ref="H17105:H17168" si="616">EOMONTH(L17105,0)</f>
        <v>31</v>
      </c>
    </row>
    <row r="17106" spans="2:8">
      <c r="B17106" s="834" t="str">
        <f t="shared" si="615"/>
        <v>|||</v>
      </c>
      <c r="H17106" s="835">
        <f t="shared" si="616"/>
        <v>31</v>
      </c>
    </row>
    <row r="17107" spans="2:8">
      <c r="B17107" s="834" t="str">
        <f t="shared" si="615"/>
        <v>|||</v>
      </c>
      <c r="H17107" s="835">
        <f t="shared" si="616"/>
        <v>31</v>
      </c>
    </row>
    <row r="17108" spans="2:8">
      <c r="B17108" s="834" t="str">
        <f t="shared" si="615"/>
        <v>|||</v>
      </c>
      <c r="H17108" s="835">
        <f t="shared" si="616"/>
        <v>31</v>
      </c>
    </row>
    <row r="17109" spans="2:8">
      <c r="B17109" s="834" t="str">
        <f t="shared" si="615"/>
        <v>|||</v>
      </c>
      <c r="H17109" s="835">
        <f t="shared" si="616"/>
        <v>31</v>
      </c>
    </row>
    <row r="17110" spans="2:8">
      <c r="B17110" s="834" t="str">
        <f t="shared" si="615"/>
        <v>|||</v>
      </c>
      <c r="H17110" s="835">
        <f t="shared" si="616"/>
        <v>31</v>
      </c>
    </row>
    <row r="17111" spans="2:8">
      <c r="B17111" s="834" t="str">
        <f t="shared" si="615"/>
        <v>|||</v>
      </c>
      <c r="H17111" s="835">
        <f t="shared" si="616"/>
        <v>31</v>
      </c>
    </row>
    <row r="17112" spans="2:8">
      <c r="B17112" s="834" t="str">
        <f t="shared" si="615"/>
        <v>|||</v>
      </c>
      <c r="H17112" s="835">
        <f t="shared" si="616"/>
        <v>31</v>
      </c>
    </row>
    <row r="17113" spans="2:8">
      <c r="B17113" s="834" t="str">
        <f t="shared" si="615"/>
        <v>|||</v>
      </c>
      <c r="H17113" s="835">
        <f t="shared" si="616"/>
        <v>31</v>
      </c>
    </row>
    <row r="17114" spans="2:8">
      <c r="B17114" s="834" t="str">
        <f t="shared" si="615"/>
        <v>|||</v>
      </c>
      <c r="H17114" s="835">
        <f t="shared" si="616"/>
        <v>31</v>
      </c>
    </row>
    <row r="17115" spans="2:8">
      <c r="B17115" s="834" t="str">
        <f t="shared" si="615"/>
        <v>|||</v>
      </c>
      <c r="H17115" s="835">
        <f t="shared" si="616"/>
        <v>31</v>
      </c>
    </row>
    <row r="17116" spans="2:8">
      <c r="B17116" s="834" t="str">
        <f t="shared" si="615"/>
        <v>|||</v>
      </c>
      <c r="H17116" s="835">
        <f t="shared" si="616"/>
        <v>31</v>
      </c>
    </row>
    <row r="17117" spans="2:8">
      <c r="B17117" s="834" t="str">
        <f t="shared" si="615"/>
        <v>|||</v>
      </c>
      <c r="H17117" s="835">
        <f t="shared" si="616"/>
        <v>31</v>
      </c>
    </row>
    <row r="17118" spans="2:8">
      <c r="B17118" s="834" t="str">
        <f t="shared" si="615"/>
        <v>|||</v>
      </c>
      <c r="H17118" s="835">
        <f t="shared" si="616"/>
        <v>31</v>
      </c>
    </row>
    <row r="17119" spans="2:8">
      <c r="B17119" s="834" t="str">
        <f t="shared" si="615"/>
        <v>|||</v>
      </c>
      <c r="H17119" s="835">
        <f t="shared" si="616"/>
        <v>31</v>
      </c>
    </row>
    <row r="17120" spans="2:8">
      <c r="B17120" s="834" t="str">
        <f t="shared" si="615"/>
        <v>|||</v>
      </c>
      <c r="H17120" s="835">
        <f t="shared" si="616"/>
        <v>31</v>
      </c>
    </row>
    <row r="17121" spans="2:8">
      <c r="B17121" s="834" t="str">
        <f t="shared" si="615"/>
        <v>|||</v>
      </c>
      <c r="H17121" s="835">
        <f t="shared" si="616"/>
        <v>31</v>
      </c>
    </row>
    <row r="17122" spans="2:8">
      <c r="B17122" s="834" t="str">
        <f t="shared" si="615"/>
        <v>|||</v>
      </c>
      <c r="H17122" s="835">
        <f t="shared" si="616"/>
        <v>31</v>
      </c>
    </row>
    <row r="17123" spans="2:8">
      <c r="B17123" s="834" t="str">
        <f t="shared" si="615"/>
        <v>|||</v>
      </c>
      <c r="H17123" s="835">
        <f t="shared" si="616"/>
        <v>31</v>
      </c>
    </row>
    <row r="17124" spans="2:8">
      <c r="B17124" s="834" t="str">
        <f t="shared" si="615"/>
        <v>|||</v>
      </c>
      <c r="H17124" s="835">
        <f t="shared" si="616"/>
        <v>31</v>
      </c>
    </row>
    <row r="17125" spans="2:8">
      <c r="B17125" s="834" t="str">
        <f t="shared" si="615"/>
        <v>|||</v>
      </c>
      <c r="H17125" s="835">
        <f t="shared" si="616"/>
        <v>31</v>
      </c>
    </row>
    <row r="17126" spans="2:8">
      <c r="B17126" s="834" t="str">
        <f t="shared" si="615"/>
        <v>|||</v>
      </c>
      <c r="H17126" s="835">
        <f t="shared" si="616"/>
        <v>31</v>
      </c>
    </row>
    <row r="17127" spans="2:8">
      <c r="B17127" s="834" t="str">
        <f t="shared" si="615"/>
        <v>|||</v>
      </c>
      <c r="H17127" s="835">
        <f t="shared" si="616"/>
        <v>31</v>
      </c>
    </row>
    <row r="17128" spans="2:8">
      <c r="B17128" s="834" t="str">
        <f t="shared" si="615"/>
        <v>|||</v>
      </c>
      <c r="H17128" s="835">
        <f t="shared" si="616"/>
        <v>31</v>
      </c>
    </row>
    <row r="17129" spans="2:8">
      <c r="B17129" s="834" t="str">
        <f t="shared" si="615"/>
        <v>|||</v>
      </c>
      <c r="H17129" s="835">
        <f t="shared" si="616"/>
        <v>31</v>
      </c>
    </row>
    <row r="17130" spans="2:8">
      <c r="B17130" s="834" t="str">
        <f t="shared" si="615"/>
        <v>|||</v>
      </c>
      <c r="H17130" s="835">
        <f t="shared" si="616"/>
        <v>31</v>
      </c>
    </row>
    <row r="17131" spans="2:8">
      <c r="B17131" s="834" t="str">
        <f t="shared" si="615"/>
        <v>|||</v>
      </c>
      <c r="H17131" s="835">
        <f t="shared" si="616"/>
        <v>31</v>
      </c>
    </row>
    <row r="17132" spans="2:8">
      <c r="B17132" s="834" t="str">
        <f t="shared" si="615"/>
        <v>|||</v>
      </c>
      <c r="H17132" s="835">
        <f t="shared" si="616"/>
        <v>31</v>
      </c>
    </row>
    <row r="17133" spans="2:8">
      <c r="B17133" s="834" t="str">
        <f t="shared" si="615"/>
        <v>|||</v>
      </c>
      <c r="H17133" s="835">
        <f t="shared" si="616"/>
        <v>31</v>
      </c>
    </row>
    <row r="17134" spans="2:8">
      <c r="B17134" s="834" t="str">
        <f t="shared" si="615"/>
        <v>|||</v>
      </c>
      <c r="H17134" s="835">
        <f t="shared" si="616"/>
        <v>31</v>
      </c>
    </row>
    <row r="17135" spans="2:8">
      <c r="B17135" s="834" t="str">
        <f t="shared" si="615"/>
        <v>|||</v>
      </c>
      <c r="H17135" s="835">
        <f t="shared" si="616"/>
        <v>31</v>
      </c>
    </row>
    <row r="17136" spans="2:8">
      <c r="B17136" s="834" t="str">
        <f t="shared" si="615"/>
        <v>|||</v>
      </c>
      <c r="H17136" s="835">
        <f t="shared" si="616"/>
        <v>31</v>
      </c>
    </row>
    <row r="17137" spans="2:8">
      <c r="B17137" s="834" t="str">
        <f t="shared" si="615"/>
        <v>|||</v>
      </c>
      <c r="H17137" s="835">
        <f t="shared" si="616"/>
        <v>31</v>
      </c>
    </row>
    <row r="17138" spans="2:8">
      <c r="B17138" s="834" t="str">
        <f t="shared" si="615"/>
        <v>|||</v>
      </c>
      <c r="H17138" s="835">
        <f t="shared" si="616"/>
        <v>31</v>
      </c>
    </row>
    <row r="17139" spans="2:8">
      <c r="B17139" s="834" t="str">
        <f t="shared" si="615"/>
        <v>|||</v>
      </c>
      <c r="H17139" s="835">
        <f t="shared" si="616"/>
        <v>31</v>
      </c>
    </row>
    <row r="17140" spans="2:8">
      <c r="B17140" s="834" t="str">
        <f t="shared" si="615"/>
        <v>|||</v>
      </c>
      <c r="H17140" s="835">
        <f t="shared" si="616"/>
        <v>31</v>
      </c>
    </row>
    <row r="17141" spans="2:8">
      <c r="B17141" s="834" t="str">
        <f t="shared" si="615"/>
        <v>|||</v>
      </c>
      <c r="H17141" s="835">
        <f t="shared" si="616"/>
        <v>31</v>
      </c>
    </row>
    <row r="17142" spans="2:8">
      <c r="B17142" s="834" t="str">
        <f t="shared" si="615"/>
        <v>|||</v>
      </c>
      <c r="H17142" s="835">
        <f t="shared" si="616"/>
        <v>31</v>
      </c>
    </row>
    <row r="17143" spans="2:8">
      <c r="B17143" s="834" t="str">
        <f t="shared" si="615"/>
        <v>|||</v>
      </c>
      <c r="H17143" s="835">
        <f t="shared" si="616"/>
        <v>31</v>
      </c>
    </row>
    <row r="17144" spans="2:8">
      <c r="B17144" s="834" t="str">
        <f t="shared" si="615"/>
        <v>|||</v>
      </c>
      <c r="H17144" s="835">
        <f t="shared" si="616"/>
        <v>31</v>
      </c>
    </row>
    <row r="17145" spans="2:8">
      <c r="B17145" s="834" t="str">
        <f t="shared" si="615"/>
        <v>|||</v>
      </c>
      <c r="H17145" s="835">
        <f t="shared" si="616"/>
        <v>31</v>
      </c>
    </row>
    <row r="17146" spans="2:8">
      <c r="B17146" s="834" t="str">
        <f t="shared" si="615"/>
        <v>|||</v>
      </c>
      <c r="H17146" s="835">
        <f t="shared" si="616"/>
        <v>31</v>
      </c>
    </row>
    <row r="17147" spans="2:8">
      <c r="B17147" s="834" t="str">
        <f t="shared" si="615"/>
        <v>|||</v>
      </c>
      <c r="H17147" s="835">
        <f t="shared" si="616"/>
        <v>31</v>
      </c>
    </row>
    <row r="17148" spans="2:8">
      <c r="B17148" s="834" t="str">
        <f t="shared" si="615"/>
        <v>|||</v>
      </c>
      <c r="H17148" s="835">
        <f t="shared" si="616"/>
        <v>31</v>
      </c>
    </row>
    <row r="17149" spans="2:8">
      <c r="B17149" s="834" t="str">
        <f t="shared" si="615"/>
        <v>|||</v>
      </c>
      <c r="H17149" s="835">
        <f t="shared" si="616"/>
        <v>31</v>
      </c>
    </row>
    <row r="17150" spans="2:8">
      <c r="B17150" s="834" t="str">
        <f t="shared" si="615"/>
        <v>|||</v>
      </c>
      <c r="H17150" s="835">
        <f t="shared" si="616"/>
        <v>31</v>
      </c>
    </row>
    <row r="17151" spans="2:8">
      <c r="B17151" s="834" t="str">
        <f t="shared" si="615"/>
        <v>|||</v>
      </c>
      <c r="H17151" s="835">
        <f t="shared" si="616"/>
        <v>31</v>
      </c>
    </row>
    <row r="17152" spans="2:8">
      <c r="B17152" s="834" t="str">
        <f t="shared" si="615"/>
        <v>|||</v>
      </c>
      <c r="H17152" s="835">
        <f t="shared" si="616"/>
        <v>31</v>
      </c>
    </row>
    <row r="17153" spans="2:8">
      <c r="B17153" s="834" t="str">
        <f t="shared" si="615"/>
        <v>|||</v>
      </c>
      <c r="H17153" s="835">
        <f t="shared" si="616"/>
        <v>31</v>
      </c>
    </row>
    <row r="17154" spans="2:8">
      <c r="B17154" s="834" t="str">
        <f t="shared" si="615"/>
        <v>|||</v>
      </c>
      <c r="H17154" s="835">
        <f t="shared" si="616"/>
        <v>31</v>
      </c>
    </row>
    <row r="17155" spans="2:8">
      <c r="B17155" s="834" t="str">
        <f t="shared" si="615"/>
        <v>|||</v>
      </c>
      <c r="H17155" s="835">
        <f t="shared" si="616"/>
        <v>31</v>
      </c>
    </row>
    <row r="17156" spans="2:8">
      <c r="B17156" s="834" t="str">
        <f t="shared" si="615"/>
        <v>|||</v>
      </c>
      <c r="H17156" s="835">
        <f t="shared" si="616"/>
        <v>31</v>
      </c>
    </row>
    <row r="17157" spans="2:8">
      <c r="B17157" s="834" t="str">
        <f t="shared" si="615"/>
        <v>|||</v>
      </c>
      <c r="H17157" s="835">
        <f t="shared" si="616"/>
        <v>31</v>
      </c>
    </row>
    <row r="17158" spans="2:8">
      <c r="B17158" s="834" t="str">
        <f t="shared" si="615"/>
        <v>|||</v>
      </c>
      <c r="H17158" s="835">
        <f t="shared" si="616"/>
        <v>31</v>
      </c>
    </row>
    <row r="17159" spans="2:8">
      <c r="B17159" s="834" t="str">
        <f t="shared" si="615"/>
        <v>|||</v>
      </c>
      <c r="H17159" s="835">
        <f t="shared" si="616"/>
        <v>31</v>
      </c>
    </row>
    <row r="17160" spans="2:8">
      <c r="B17160" s="834" t="str">
        <f t="shared" si="615"/>
        <v>|||</v>
      </c>
      <c r="H17160" s="835">
        <f t="shared" si="616"/>
        <v>31</v>
      </c>
    </row>
    <row r="17161" spans="2:8">
      <c r="B17161" s="834" t="str">
        <f t="shared" si="615"/>
        <v>|||</v>
      </c>
      <c r="H17161" s="835">
        <f t="shared" si="616"/>
        <v>31</v>
      </c>
    </row>
    <row r="17162" spans="2:8">
      <c r="B17162" s="834" t="str">
        <f t="shared" si="615"/>
        <v>|||</v>
      </c>
      <c r="H17162" s="835">
        <f t="shared" si="616"/>
        <v>31</v>
      </c>
    </row>
    <row r="17163" spans="2:8">
      <c r="B17163" s="834" t="str">
        <f t="shared" si="615"/>
        <v>|||</v>
      </c>
      <c r="H17163" s="835">
        <f t="shared" si="616"/>
        <v>31</v>
      </c>
    </row>
    <row r="17164" spans="2:8">
      <c r="B17164" s="834" t="str">
        <f t="shared" si="615"/>
        <v>|||</v>
      </c>
      <c r="H17164" s="835">
        <f t="shared" si="616"/>
        <v>31</v>
      </c>
    </row>
    <row r="17165" spans="2:8">
      <c r="B17165" s="834" t="str">
        <f t="shared" si="615"/>
        <v>|||</v>
      </c>
      <c r="H17165" s="835">
        <f t="shared" si="616"/>
        <v>31</v>
      </c>
    </row>
    <row r="17166" spans="2:8">
      <c r="B17166" s="834" t="str">
        <f t="shared" si="615"/>
        <v>|||</v>
      </c>
      <c r="H17166" s="835">
        <f t="shared" si="616"/>
        <v>31</v>
      </c>
    </row>
    <row r="17167" spans="2:8">
      <c r="B17167" s="834" t="str">
        <f t="shared" si="615"/>
        <v>|||</v>
      </c>
      <c r="H17167" s="835">
        <f t="shared" si="616"/>
        <v>31</v>
      </c>
    </row>
    <row r="17168" spans="2:8">
      <c r="B17168" s="834" t="str">
        <f t="shared" si="615"/>
        <v>|||</v>
      </c>
      <c r="H17168" s="835">
        <f t="shared" si="616"/>
        <v>31</v>
      </c>
    </row>
    <row r="17169" spans="2:8">
      <c r="B17169" s="834" t="str">
        <f t="shared" ref="B17169:B17232" si="617">C17169&amp;"|"&amp;D17169&amp;"|"&amp;E17169&amp;"|"&amp;F17169</f>
        <v>|||</v>
      </c>
      <c r="H17169" s="835">
        <f t="shared" ref="H17169:H17232" si="618">EOMONTH(L17169,0)</f>
        <v>31</v>
      </c>
    </row>
    <row r="17170" spans="2:8">
      <c r="B17170" s="834" t="str">
        <f t="shared" si="617"/>
        <v>|||</v>
      </c>
      <c r="H17170" s="835">
        <f t="shared" si="618"/>
        <v>31</v>
      </c>
    </row>
    <row r="17171" spans="2:8">
      <c r="B17171" s="834" t="str">
        <f t="shared" si="617"/>
        <v>|||</v>
      </c>
      <c r="H17171" s="835">
        <f t="shared" si="618"/>
        <v>31</v>
      </c>
    </row>
    <row r="17172" spans="2:8">
      <c r="B17172" s="834" t="str">
        <f t="shared" si="617"/>
        <v>|||</v>
      </c>
      <c r="H17172" s="835">
        <f t="shared" si="618"/>
        <v>31</v>
      </c>
    </row>
    <row r="17173" spans="2:8">
      <c r="B17173" s="834" t="str">
        <f t="shared" si="617"/>
        <v>|||</v>
      </c>
      <c r="H17173" s="835">
        <f t="shared" si="618"/>
        <v>31</v>
      </c>
    </row>
    <row r="17174" spans="2:8">
      <c r="B17174" s="834" t="str">
        <f t="shared" si="617"/>
        <v>|||</v>
      </c>
      <c r="H17174" s="835">
        <f t="shared" si="618"/>
        <v>31</v>
      </c>
    </row>
    <row r="17175" spans="2:8">
      <c r="B17175" s="834" t="str">
        <f t="shared" si="617"/>
        <v>|||</v>
      </c>
      <c r="H17175" s="835">
        <f t="shared" si="618"/>
        <v>31</v>
      </c>
    </row>
    <row r="17176" spans="2:8">
      <c r="B17176" s="834" t="str">
        <f t="shared" si="617"/>
        <v>|||</v>
      </c>
      <c r="H17176" s="835">
        <f t="shared" si="618"/>
        <v>31</v>
      </c>
    </row>
    <row r="17177" spans="2:8">
      <c r="B17177" s="834" t="str">
        <f t="shared" si="617"/>
        <v>|||</v>
      </c>
      <c r="H17177" s="835">
        <f t="shared" si="618"/>
        <v>31</v>
      </c>
    </row>
    <row r="17178" spans="2:8">
      <c r="B17178" s="834" t="str">
        <f t="shared" si="617"/>
        <v>|||</v>
      </c>
      <c r="H17178" s="835">
        <f t="shared" si="618"/>
        <v>31</v>
      </c>
    </row>
    <row r="17179" spans="2:8">
      <c r="B17179" s="834" t="str">
        <f t="shared" si="617"/>
        <v>|||</v>
      </c>
      <c r="H17179" s="835">
        <f t="shared" si="618"/>
        <v>31</v>
      </c>
    </row>
    <row r="17180" spans="2:8">
      <c r="B17180" s="834" t="str">
        <f t="shared" si="617"/>
        <v>|||</v>
      </c>
      <c r="H17180" s="835">
        <f t="shared" si="618"/>
        <v>31</v>
      </c>
    </row>
    <row r="17181" spans="2:8">
      <c r="B17181" s="834" t="str">
        <f t="shared" si="617"/>
        <v>|||</v>
      </c>
      <c r="H17181" s="835">
        <f t="shared" si="618"/>
        <v>31</v>
      </c>
    </row>
    <row r="17182" spans="2:8">
      <c r="B17182" s="834" t="str">
        <f t="shared" si="617"/>
        <v>|||</v>
      </c>
      <c r="H17182" s="835">
        <f t="shared" si="618"/>
        <v>31</v>
      </c>
    </row>
    <row r="17183" spans="2:8">
      <c r="B17183" s="834" t="str">
        <f t="shared" si="617"/>
        <v>|||</v>
      </c>
      <c r="H17183" s="835">
        <f t="shared" si="618"/>
        <v>31</v>
      </c>
    </row>
    <row r="17184" spans="2:8">
      <c r="B17184" s="834" t="str">
        <f t="shared" si="617"/>
        <v>|||</v>
      </c>
      <c r="H17184" s="835">
        <f t="shared" si="618"/>
        <v>31</v>
      </c>
    </row>
    <row r="17185" spans="2:8">
      <c r="B17185" s="834" t="str">
        <f t="shared" si="617"/>
        <v>|||</v>
      </c>
      <c r="H17185" s="835">
        <f t="shared" si="618"/>
        <v>31</v>
      </c>
    </row>
    <row r="17186" spans="2:8">
      <c r="B17186" s="834" t="str">
        <f t="shared" si="617"/>
        <v>|||</v>
      </c>
      <c r="H17186" s="835">
        <f t="shared" si="618"/>
        <v>31</v>
      </c>
    </row>
    <row r="17187" spans="2:8">
      <c r="B17187" s="834" t="str">
        <f t="shared" si="617"/>
        <v>|||</v>
      </c>
      <c r="H17187" s="835">
        <f t="shared" si="618"/>
        <v>31</v>
      </c>
    </row>
    <row r="17188" spans="2:8">
      <c r="B17188" s="834" t="str">
        <f t="shared" si="617"/>
        <v>|||</v>
      </c>
      <c r="H17188" s="835">
        <f t="shared" si="618"/>
        <v>31</v>
      </c>
    </row>
    <row r="17189" spans="2:8">
      <c r="B17189" s="834" t="str">
        <f t="shared" si="617"/>
        <v>|||</v>
      </c>
      <c r="H17189" s="835">
        <f t="shared" si="618"/>
        <v>31</v>
      </c>
    </row>
    <row r="17190" spans="2:8">
      <c r="B17190" s="834" t="str">
        <f t="shared" si="617"/>
        <v>|||</v>
      </c>
      <c r="H17190" s="835">
        <f t="shared" si="618"/>
        <v>31</v>
      </c>
    </row>
    <row r="17191" spans="2:8">
      <c r="B17191" s="834" t="str">
        <f t="shared" si="617"/>
        <v>|||</v>
      </c>
      <c r="H17191" s="835">
        <f t="shared" si="618"/>
        <v>31</v>
      </c>
    </row>
    <row r="17192" spans="2:8">
      <c r="B17192" s="834" t="str">
        <f t="shared" si="617"/>
        <v>|||</v>
      </c>
      <c r="H17192" s="835">
        <f t="shared" si="618"/>
        <v>31</v>
      </c>
    </row>
    <row r="17193" spans="2:8">
      <c r="B17193" s="834" t="str">
        <f t="shared" si="617"/>
        <v>|||</v>
      </c>
      <c r="H17193" s="835">
        <f t="shared" si="618"/>
        <v>31</v>
      </c>
    </row>
    <row r="17194" spans="2:8">
      <c r="B17194" s="834" t="str">
        <f t="shared" si="617"/>
        <v>|||</v>
      </c>
      <c r="H17194" s="835">
        <f t="shared" si="618"/>
        <v>31</v>
      </c>
    </row>
    <row r="17195" spans="2:8">
      <c r="B17195" s="834" t="str">
        <f t="shared" si="617"/>
        <v>|||</v>
      </c>
      <c r="H17195" s="835">
        <f t="shared" si="618"/>
        <v>31</v>
      </c>
    </row>
    <row r="17196" spans="2:8">
      <c r="B17196" s="834" t="str">
        <f t="shared" si="617"/>
        <v>|||</v>
      </c>
      <c r="H17196" s="835">
        <f t="shared" si="618"/>
        <v>31</v>
      </c>
    </row>
    <row r="17197" spans="2:8">
      <c r="B17197" s="834" t="str">
        <f t="shared" si="617"/>
        <v>|||</v>
      </c>
      <c r="H17197" s="835">
        <f t="shared" si="618"/>
        <v>31</v>
      </c>
    </row>
    <row r="17198" spans="2:8">
      <c r="B17198" s="834" t="str">
        <f t="shared" si="617"/>
        <v>|||</v>
      </c>
      <c r="H17198" s="835">
        <f t="shared" si="618"/>
        <v>31</v>
      </c>
    </row>
    <row r="17199" spans="2:8">
      <c r="B17199" s="834" t="str">
        <f t="shared" si="617"/>
        <v>|||</v>
      </c>
      <c r="H17199" s="835">
        <f t="shared" si="618"/>
        <v>31</v>
      </c>
    </row>
    <row r="17200" spans="2:8">
      <c r="B17200" s="834" t="str">
        <f t="shared" si="617"/>
        <v>|||</v>
      </c>
      <c r="H17200" s="835">
        <f t="shared" si="618"/>
        <v>31</v>
      </c>
    </row>
    <row r="17201" spans="2:8">
      <c r="B17201" s="834" t="str">
        <f t="shared" si="617"/>
        <v>|||</v>
      </c>
      <c r="H17201" s="835">
        <f t="shared" si="618"/>
        <v>31</v>
      </c>
    </row>
    <row r="17202" spans="2:8">
      <c r="B17202" s="834" t="str">
        <f t="shared" si="617"/>
        <v>|||</v>
      </c>
      <c r="H17202" s="835">
        <f t="shared" si="618"/>
        <v>31</v>
      </c>
    </row>
    <row r="17203" spans="2:8">
      <c r="B17203" s="834" t="str">
        <f t="shared" si="617"/>
        <v>|||</v>
      </c>
      <c r="H17203" s="835">
        <f t="shared" si="618"/>
        <v>31</v>
      </c>
    </row>
    <row r="17204" spans="2:8">
      <c r="B17204" s="834" t="str">
        <f t="shared" si="617"/>
        <v>|||</v>
      </c>
      <c r="H17204" s="835">
        <f t="shared" si="618"/>
        <v>31</v>
      </c>
    </row>
    <row r="17205" spans="2:8">
      <c r="B17205" s="834" t="str">
        <f t="shared" si="617"/>
        <v>|||</v>
      </c>
      <c r="H17205" s="835">
        <f t="shared" si="618"/>
        <v>31</v>
      </c>
    </row>
    <row r="17206" spans="2:8">
      <c r="B17206" s="834" t="str">
        <f t="shared" si="617"/>
        <v>|||</v>
      </c>
      <c r="H17206" s="835">
        <f t="shared" si="618"/>
        <v>31</v>
      </c>
    </row>
    <row r="17207" spans="2:8">
      <c r="B17207" s="834" t="str">
        <f t="shared" si="617"/>
        <v>|||</v>
      </c>
      <c r="H17207" s="835">
        <f t="shared" si="618"/>
        <v>31</v>
      </c>
    </row>
    <row r="17208" spans="2:8">
      <c r="B17208" s="834" t="str">
        <f t="shared" si="617"/>
        <v>|||</v>
      </c>
      <c r="H17208" s="835">
        <f t="shared" si="618"/>
        <v>31</v>
      </c>
    </row>
    <row r="17209" spans="2:8">
      <c r="B17209" s="834" t="str">
        <f t="shared" si="617"/>
        <v>|||</v>
      </c>
      <c r="H17209" s="835">
        <f t="shared" si="618"/>
        <v>31</v>
      </c>
    </row>
    <row r="17210" spans="2:8">
      <c r="B17210" s="834" t="str">
        <f t="shared" si="617"/>
        <v>|||</v>
      </c>
      <c r="H17210" s="835">
        <f t="shared" si="618"/>
        <v>31</v>
      </c>
    </row>
    <row r="17211" spans="2:8">
      <c r="B17211" s="834" t="str">
        <f t="shared" si="617"/>
        <v>|||</v>
      </c>
      <c r="H17211" s="835">
        <f t="shared" si="618"/>
        <v>31</v>
      </c>
    </row>
    <row r="17212" spans="2:8">
      <c r="B17212" s="834" t="str">
        <f t="shared" si="617"/>
        <v>|||</v>
      </c>
      <c r="H17212" s="835">
        <f t="shared" si="618"/>
        <v>31</v>
      </c>
    </row>
    <row r="17213" spans="2:8">
      <c r="B17213" s="834" t="str">
        <f t="shared" si="617"/>
        <v>|||</v>
      </c>
      <c r="H17213" s="835">
        <f t="shared" si="618"/>
        <v>31</v>
      </c>
    </row>
    <row r="17214" spans="2:8">
      <c r="B17214" s="834" t="str">
        <f t="shared" si="617"/>
        <v>|||</v>
      </c>
      <c r="H17214" s="835">
        <f t="shared" si="618"/>
        <v>31</v>
      </c>
    </row>
    <row r="17215" spans="2:8">
      <c r="B17215" s="834" t="str">
        <f t="shared" si="617"/>
        <v>|||</v>
      </c>
      <c r="H17215" s="835">
        <f t="shared" si="618"/>
        <v>31</v>
      </c>
    </row>
    <row r="17216" spans="2:8">
      <c r="B17216" s="834" t="str">
        <f t="shared" si="617"/>
        <v>|||</v>
      </c>
      <c r="H17216" s="835">
        <f t="shared" si="618"/>
        <v>31</v>
      </c>
    </row>
    <row r="17217" spans="2:8">
      <c r="B17217" s="834" t="str">
        <f t="shared" si="617"/>
        <v>|||</v>
      </c>
      <c r="H17217" s="835">
        <f t="shared" si="618"/>
        <v>31</v>
      </c>
    </row>
    <row r="17218" spans="2:8">
      <c r="B17218" s="834" t="str">
        <f t="shared" si="617"/>
        <v>|||</v>
      </c>
      <c r="H17218" s="835">
        <f t="shared" si="618"/>
        <v>31</v>
      </c>
    </row>
    <row r="17219" spans="2:8">
      <c r="B17219" s="834" t="str">
        <f t="shared" si="617"/>
        <v>|||</v>
      </c>
      <c r="H17219" s="835">
        <f t="shared" si="618"/>
        <v>31</v>
      </c>
    </row>
    <row r="17220" spans="2:8">
      <c r="B17220" s="834" t="str">
        <f t="shared" si="617"/>
        <v>|||</v>
      </c>
      <c r="H17220" s="835">
        <f t="shared" si="618"/>
        <v>31</v>
      </c>
    </row>
    <row r="17221" spans="2:8">
      <c r="B17221" s="834" t="str">
        <f t="shared" si="617"/>
        <v>|||</v>
      </c>
      <c r="H17221" s="835">
        <f t="shared" si="618"/>
        <v>31</v>
      </c>
    </row>
    <row r="17222" spans="2:8">
      <c r="B17222" s="834" t="str">
        <f t="shared" si="617"/>
        <v>|||</v>
      </c>
      <c r="H17222" s="835">
        <f t="shared" si="618"/>
        <v>31</v>
      </c>
    </row>
    <row r="17223" spans="2:8">
      <c r="B17223" s="834" t="str">
        <f t="shared" si="617"/>
        <v>|||</v>
      </c>
      <c r="H17223" s="835">
        <f t="shared" si="618"/>
        <v>31</v>
      </c>
    </row>
    <row r="17224" spans="2:8">
      <c r="B17224" s="834" t="str">
        <f t="shared" si="617"/>
        <v>|||</v>
      </c>
      <c r="H17224" s="835">
        <f t="shared" si="618"/>
        <v>31</v>
      </c>
    </row>
    <row r="17225" spans="2:8">
      <c r="B17225" s="834" t="str">
        <f t="shared" si="617"/>
        <v>|||</v>
      </c>
      <c r="H17225" s="835">
        <f t="shared" si="618"/>
        <v>31</v>
      </c>
    </row>
    <row r="17226" spans="2:8">
      <c r="B17226" s="834" t="str">
        <f t="shared" si="617"/>
        <v>|||</v>
      </c>
      <c r="H17226" s="835">
        <f t="shared" si="618"/>
        <v>31</v>
      </c>
    </row>
    <row r="17227" spans="2:8">
      <c r="B17227" s="834" t="str">
        <f t="shared" si="617"/>
        <v>|||</v>
      </c>
      <c r="H17227" s="835">
        <f t="shared" si="618"/>
        <v>31</v>
      </c>
    </row>
    <row r="17228" spans="2:8">
      <c r="B17228" s="834" t="str">
        <f t="shared" si="617"/>
        <v>|||</v>
      </c>
      <c r="H17228" s="835">
        <f t="shared" si="618"/>
        <v>31</v>
      </c>
    </row>
    <row r="17229" spans="2:8">
      <c r="B17229" s="834" t="str">
        <f t="shared" si="617"/>
        <v>|||</v>
      </c>
      <c r="H17229" s="835">
        <f t="shared" si="618"/>
        <v>31</v>
      </c>
    </row>
    <row r="17230" spans="2:8">
      <c r="B17230" s="834" t="str">
        <f t="shared" si="617"/>
        <v>|||</v>
      </c>
      <c r="H17230" s="835">
        <f t="shared" si="618"/>
        <v>31</v>
      </c>
    </row>
    <row r="17231" spans="2:8">
      <c r="B17231" s="834" t="str">
        <f t="shared" si="617"/>
        <v>|||</v>
      </c>
      <c r="H17231" s="835">
        <f t="shared" si="618"/>
        <v>31</v>
      </c>
    </row>
    <row r="17232" spans="2:8">
      <c r="B17232" s="834" t="str">
        <f t="shared" si="617"/>
        <v>|||</v>
      </c>
      <c r="H17232" s="835">
        <f t="shared" si="618"/>
        <v>31</v>
      </c>
    </row>
    <row r="17233" spans="2:8">
      <c r="B17233" s="834" t="str">
        <f t="shared" ref="B17233:B17296" si="619">C17233&amp;"|"&amp;D17233&amp;"|"&amp;E17233&amp;"|"&amp;F17233</f>
        <v>|||</v>
      </c>
      <c r="H17233" s="835">
        <f t="shared" ref="H17233:H17296" si="620">EOMONTH(L17233,0)</f>
        <v>31</v>
      </c>
    </row>
    <row r="17234" spans="2:8">
      <c r="B17234" s="834" t="str">
        <f t="shared" si="619"/>
        <v>|||</v>
      </c>
      <c r="H17234" s="835">
        <f t="shared" si="620"/>
        <v>31</v>
      </c>
    </row>
    <row r="17235" spans="2:8">
      <c r="B17235" s="834" t="str">
        <f t="shared" si="619"/>
        <v>|||</v>
      </c>
      <c r="H17235" s="835">
        <f t="shared" si="620"/>
        <v>31</v>
      </c>
    </row>
    <row r="17236" spans="2:8">
      <c r="B17236" s="834" t="str">
        <f t="shared" si="619"/>
        <v>|||</v>
      </c>
      <c r="H17236" s="835">
        <f t="shared" si="620"/>
        <v>31</v>
      </c>
    </row>
    <row r="17237" spans="2:8">
      <c r="B17237" s="834" t="str">
        <f t="shared" si="619"/>
        <v>|||</v>
      </c>
      <c r="H17237" s="835">
        <f t="shared" si="620"/>
        <v>31</v>
      </c>
    </row>
    <row r="17238" spans="2:8">
      <c r="B17238" s="834" t="str">
        <f t="shared" si="619"/>
        <v>|||</v>
      </c>
      <c r="H17238" s="835">
        <f t="shared" si="620"/>
        <v>31</v>
      </c>
    </row>
    <row r="17239" spans="2:8">
      <c r="B17239" s="834" t="str">
        <f t="shared" si="619"/>
        <v>|||</v>
      </c>
      <c r="H17239" s="835">
        <f t="shared" si="620"/>
        <v>31</v>
      </c>
    </row>
    <row r="17240" spans="2:8">
      <c r="B17240" s="834" t="str">
        <f t="shared" si="619"/>
        <v>|||</v>
      </c>
      <c r="H17240" s="835">
        <f t="shared" si="620"/>
        <v>31</v>
      </c>
    </row>
    <row r="17241" spans="2:8">
      <c r="B17241" s="834" t="str">
        <f t="shared" si="619"/>
        <v>|||</v>
      </c>
      <c r="H17241" s="835">
        <f t="shared" si="620"/>
        <v>31</v>
      </c>
    </row>
    <row r="17242" spans="2:8">
      <c r="B17242" s="834" t="str">
        <f t="shared" si="619"/>
        <v>|||</v>
      </c>
      <c r="H17242" s="835">
        <f t="shared" si="620"/>
        <v>31</v>
      </c>
    </row>
    <row r="17243" spans="2:8">
      <c r="B17243" s="834" t="str">
        <f t="shared" si="619"/>
        <v>|||</v>
      </c>
      <c r="H17243" s="835">
        <f t="shared" si="620"/>
        <v>31</v>
      </c>
    </row>
    <row r="17244" spans="2:8">
      <c r="B17244" s="834" t="str">
        <f t="shared" si="619"/>
        <v>|||</v>
      </c>
      <c r="H17244" s="835">
        <f t="shared" si="620"/>
        <v>31</v>
      </c>
    </row>
    <row r="17245" spans="2:8">
      <c r="B17245" s="834" t="str">
        <f t="shared" si="619"/>
        <v>|||</v>
      </c>
      <c r="H17245" s="835">
        <f t="shared" si="620"/>
        <v>31</v>
      </c>
    </row>
    <row r="17246" spans="2:8">
      <c r="B17246" s="834" t="str">
        <f t="shared" si="619"/>
        <v>|||</v>
      </c>
      <c r="H17246" s="835">
        <f t="shared" si="620"/>
        <v>31</v>
      </c>
    </row>
    <row r="17247" spans="2:8">
      <c r="B17247" s="834" t="str">
        <f t="shared" si="619"/>
        <v>|||</v>
      </c>
      <c r="H17247" s="835">
        <f t="shared" si="620"/>
        <v>31</v>
      </c>
    </row>
    <row r="17248" spans="2:8">
      <c r="B17248" s="834" t="str">
        <f t="shared" si="619"/>
        <v>|||</v>
      </c>
      <c r="H17248" s="835">
        <f t="shared" si="620"/>
        <v>31</v>
      </c>
    </row>
    <row r="17249" spans="2:8">
      <c r="B17249" s="834" t="str">
        <f t="shared" si="619"/>
        <v>|||</v>
      </c>
      <c r="H17249" s="835">
        <f t="shared" si="620"/>
        <v>31</v>
      </c>
    </row>
    <row r="17250" spans="2:8">
      <c r="B17250" s="834" t="str">
        <f t="shared" si="619"/>
        <v>|||</v>
      </c>
      <c r="H17250" s="835">
        <f t="shared" si="620"/>
        <v>31</v>
      </c>
    </row>
    <row r="17251" spans="2:8">
      <c r="B17251" s="834" t="str">
        <f t="shared" si="619"/>
        <v>|||</v>
      </c>
      <c r="H17251" s="835">
        <f t="shared" si="620"/>
        <v>31</v>
      </c>
    </row>
    <row r="17252" spans="2:8">
      <c r="B17252" s="834" t="str">
        <f t="shared" si="619"/>
        <v>|||</v>
      </c>
      <c r="H17252" s="835">
        <f t="shared" si="620"/>
        <v>31</v>
      </c>
    </row>
    <row r="17253" spans="2:8">
      <c r="B17253" s="834" t="str">
        <f t="shared" si="619"/>
        <v>|||</v>
      </c>
      <c r="H17253" s="835">
        <f t="shared" si="620"/>
        <v>31</v>
      </c>
    </row>
    <row r="17254" spans="2:8">
      <c r="B17254" s="834" t="str">
        <f t="shared" si="619"/>
        <v>|||</v>
      </c>
      <c r="H17254" s="835">
        <f t="shared" si="620"/>
        <v>31</v>
      </c>
    </row>
    <row r="17255" spans="2:8">
      <c r="B17255" s="834" t="str">
        <f t="shared" si="619"/>
        <v>|||</v>
      </c>
      <c r="H17255" s="835">
        <f t="shared" si="620"/>
        <v>31</v>
      </c>
    </row>
    <row r="17256" spans="2:8">
      <c r="B17256" s="834" t="str">
        <f t="shared" si="619"/>
        <v>|||</v>
      </c>
      <c r="H17256" s="835">
        <f t="shared" si="620"/>
        <v>31</v>
      </c>
    </row>
    <row r="17257" spans="2:8">
      <c r="B17257" s="834" t="str">
        <f t="shared" si="619"/>
        <v>|||</v>
      </c>
      <c r="H17257" s="835">
        <f t="shared" si="620"/>
        <v>31</v>
      </c>
    </row>
    <row r="17258" spans="2:8">
      <c r="B17258" s="834" t="str">
        <f t="shared" si="619"/>
        <v>|||</v>
      </c>
      <c r="H17258" s="835">
        <f t="shared" si="620"/>
        <v>31</v>
      </c>
    </row>
    <row r="17259" spans="2:8">
      <c r="B17259" s="834" t="str">
        <f t="shared" si="619"/>
        <v>|||</v>
      </c>
      <c r="H17259" s="835">
        <f t="shared" si="620"/>
        <v>31</v>
      </c>
    </row>
    <row r="17260" spans="2:8">
      <c r="B17260" s="834" t="str">
        <f t="shared" si="619"/>
        <v>|||</v>
      </c>
      <c r="H17260" s="835">
        <f t="shared" si="620"/>
        <v>31</v>
      </c>
    </row>
    <row r="17261" spans="2:8">
      <c r="B17261" s="834" t="str">
        <f t="shared" si="619"/>
        <v>|||</v>
      </c>
      <c r="H17261" s="835">
        <f t="shared" si="620"/>
        <v>31</v>
      </c>
    </row>
    <row r="17262" spans="2:8">
      <c r="B17262" s="834" t="str">
        <f t="shared" si="619"/>
        <v>|||</v>
      </c>
      <c r="H17262" s="835">
        <f t="shared" si="620"/>
        <v>31</v>
      </c>
    </row>
    <row r="17263" spans="2:8">
      <c r="B17263" s="834" t="str">
        <f t="shared" si="619"/>
        <v>|||</v>
      </c>
      <c r="H17263" s="835">
        <f t="shared" si="620"/>
        <v>31</v>
      </c>
    </row>
    <row r="17264" spans="2:8">
      <c r="B17264" s="834" t="str">
        <f t="shared" si="619"/>
        <v>|||</v>
      </c>
      <c r="H17264" s="835">
        <f t="shared" si="620"/>
        <v>31</v>
      </c>
    </row>
    <row r="17265" spans="2:8">
      <c r="B17265" s="834" t="str">
        <f t="shared" si="619"/>
        <v>|||</v>
      </c>
      <c r="H17265" s="835">
        <f t="shared" si="620"/>
        <v>31</v>
      </c>
    </row>
    <row r="17266" spans="2:8">
      <c r="B17266" s="834" t="str">
        <f t="shared" si="619"/>
        <v>|||</v>
      </c>
      <c r="H17266" s="835">
        <f t="shared" si="620"/>
        <v>31</v>
      </c>
    </row>
    <row r="17267" spans="2:8">
      <c r="B17267" s="834" t="str">
        <f t="shared" si="619"/>
        <v>|||</v>
      </c>
      <c r="H17267" s="835">
        <f t="shared" si="620"/>
        <v>31</v>
      </c>
    </row>
    <row r="17268" spans="2:8">
      <c r="B17268" s="834" t="str">
        <f t="shared" si="619"/>
        <v>|||</v>
      </c>
      <c r="H17268" s="835">
        <f t="shared" si="620"/>
        <v>31</v>
      </c>
    </row>
    <row r="17269" spans="2:8">
      <c r="B17269" s="834" t="str">
        <f t="shared" si="619"/>
        <v>|||</v>
      </c>
      <c r="H17269" s="835">
        <f t="shared" si="620"/>
        <v>31</v>
      </c>
    </row>
    <row r="17270" spans="2:8">
      <c r="B17270" s="834" t="str">
        <f t="shared" si="619"/>
        <v>|||</v>
      </c>
      <c r="H17270" s="835">
        <f t="shared" si="620"/>
        <v>31</v>
      </c>
    </row>
    <row r="17271" spans="2:8">
      <c r="B17271" s="834" t="str">
        <f t="shared" si="619"/>
        <v>|||</v>
      </c>
      <c r="H17271" s="835">
        <f t="shared" si="620"/>
        <v>31</v>
      </c>
    </row>
    <row r="17272" spans="2:8">
      <c r="B17272" s="834" t="str">
        <f t="shared" si="619"/>
        <v>|||</v>
      </c>
      <c r="H17272" s="835">
        <f t="shared" si="620"/>
        <v>31</v>
      </c>
    </row>
    <row r="17273" spans="2:8">
      <c r="B17273" s="834" t="str">
        <f t="shared" si="619"/>
        <v>|||</v>
      </c>
      <c r="H17273" s="835">
        <f t="shared" si="620"/>
        <v>31</v>
      </c>
    </row>
    <row r="17274" spans="2:8">
      <c r="B17274" s="834" t="str">
        <f t="shared" si="619"/>
        <v>|||</v>
      </c>
      <c r="H17274" s="835">
        <f t="shared" si="620"/>
        <v>31</v>
      </c>
    </row>
    <row r="17275" spans="2:8">
      <c r="B17275" s="834" t="str">
        <f t="shared" si="619"/>
        <v>|||</v>
      </c>
      <c r="H17275" s="835">
        <f t="shared" si="620"/>
        <v>31</v>
      </c>
    </row>
    <row r="17276" spans="2:8">
      <c r="B17276" s="834" t="str">
        <f t="shared" si="619"/>
        <v>|||</v>
      </c>
      <c r="H17276" s="835">
        <f t="shared" si="620"/>
        <v>31</v>
      </c>
    </row>
    <row r="17277" spans="2:8">
      <c r="B17277" s="834" t="str">
        <f t="shared" si="619"/>
        <v>|||</v>
      </c>
      <c r="H17277" s="835">
        <f t="shared" si="620"/>
        <v>31</v>
      </c>
    </row>
    <row r="17278" spans="2:8">
      <c r="B17278" s="834" t="str">
        <f t="shared" si="619"/>
        <v>|||</v>
      </c>
      <c r="H17278" s="835">
        <f t="shared" si="620"/>
        <v>31</v>
      </c>
    </row>
    <row r="17279" spans="2:8">
      <c r="B17279" s="834" t="str">
        <f t="shared" si="619"/>
        <v>|||</v>
      </c>
      <c r="H17279" s="835">
        <f t="shared" si="620"/>
        <v>31</v>
      </c>
    </row>
    <row r="17280" spans="2:8">
      <c r="B17280" s="834" t="str">
        <f t="shared" si="619"/>
        <v>|||</v>
      </c>
      <c r="H17280" s="835">
        <f t="shared" si="620"/>
        <v>31</v>
      </c>
    </row>
    <row r="17281" spans="2:8">
      <c r="B17281" s="834" t="str">
        <f t="shared" si="619"/>
        <v>|||</v>
      </c>
      <c r="H17281" s="835">
        <f t="shared" si="620"/>
        <v>31</v>
      </c>
    </row>
    <row r="17282" spans="2:8">
      <c r="B17282" s="834" t="str">
        <f t="shared" si="619"/>
        <v>|||</v>
      </c>
      <c r="H17282" s="835">
        <f t="shared" si="620"/>
        <v>31</v>
      </c>
    </row>
    <row r="17283" spans="2:8">
      <c r="B17283" s="834" t="str">
        <f t="shared" si="619"/>
        <v>|||</v>
      </c>
      <c r="H17283" s="835">
        <f t="shared" si="620"/>
        <v>31</v>
      </c>
    </row>
    <row r="17284" spans="2:8">
      <c r="B17284" s="834" t="str">
        <f t="shared" si="619"/>
        <v>|||</v>
      </c>
      <c r="H17284" s="835">
        <f t="shared" si="620"/>
        <v>31</v>
      </c>
    </row>
    <row r="17285" spans="2:8">
      <c r="B17285" s="834" t="str">
        <f t="shared" si="619"/>
        <v>|||</v>
      </c>
      <c r="H17285" s="835">
        <f t="shared" si="620"/>
        <v>31</v>
      </c>
    </row>
    <row r="17286" spans="2:8">
      <c r="B17286" s="834" t="str">
        <f t="shared" si="619"/>
        <v>|||</v>
      </c>
      <c r="H17286" s="835">
        <f t="shared" si="620"/>
        <v>31</v>
      </c>
    </row>
    <row r="17287" spans="2:8">
      <c r="B17287" s="834" t="str">
        <f t="shared" si="619"/>
        <v>|||</v>
      </c>
      <c r="H17287" s="835">
        <f t="shared" si="620"/>
        <v>31</v>
      </c>
    </row>
    <row r="17288" spans="2:8">
      <c r="B17288" s="834" t="str">
        <f t="shared" si="619"/>
        <v>|||</v>
      </c>
      <c r="H17288" s="835">
        <f t="shared" si="620"/>
        <v>31</v>
      </c>
    </row>
    <row r="17289" spans="2:8">
      <c r="B17289" s="834" t="str">
        <f t="shared" si="619"/>
        <v>|||</v>
      </c>
      <c r="H17289" s="835">
        <f t="shared" si="620"/>
        <v>31</v>
      </c>
    </row>
    <row r="17290" spans="2:8">
      <c r="B17290" s="834" t="str">
        <f t="shared" si="619"/>
        <v>|||</v>
      </c>
      <c r="H17290" s="835">
        <f t="shared" si="620"/>
        <v>31</v>
      </c>
    </row>
    <row r="17291" spans="2:8">
      <c r="B17291" s="834" t="str">
        <f t="shared" si="619"/>
        <v>|||</v>
      </c>
      <c r="H17291" s="835">
        <f t="shared" si="620"/>
        <v>31</v>
      </c>
    </row>
    <row r="17292" spans="2:8">
      <c r="B17292" s="834" t="str">
        <f t="shared" si="619"/>
        <v>|||</v>
      </c>
      <c r="H17292" s="835">
        <f t="shared" si="620"/>
        <v>31</v>
      </c>
    </row>
    <row r="17293" spans="2:8">
      <c r="B17293" s="834" t="str">
        <f t="shared" si="619"/>
        <v>|||</v>
      </c>
      <c r="H17293" s="835">
        <f t="shared" si="620"/>
        <v>31</v>
      </c>
    </row>
    <row r="17294" spans="2:8">
      <c r="B17294" s="834" t="str">
        <f t="shared" si="619"/>
        <v>|||</v>
      </c>
      <c r="H17294" s="835">
        <f t="shared" si="620"/>
        <v>31</v>
      </c>
    </row>
    <row r="17295" spans="2:8">
      <c r="B17295" s="834" t="str">
        <f t="shared" si="619"/>
        <v>|||</v>
      </c>
      <c r="H17295" s="835">
        <f t="shared" si="620"/>
        <v>31</v>
      </c>
    </row>
    <row r="17296" spans="2:8">
      <c r="B17296" s="834" t="str">
        <f t="shared" si="619"/>
        <v>|||</v>
      </c>
      <c r="H17296" s="835">
        <f t="shared" si="620"/>
        <v>31</v>
      </c>
    </row>
    <row r="17297" spans="2:8">
      <c r="B17297" s="834" t="str">
        <f t="shared" ref="B17297:B17360" si="621">C17297&amp;"|"&amp;D17297&amp;"|"&amp;E17297&amp;"|"&amp;F17297</f>
        <v>|||</v>
      </c>
      <c r="H17297" s="835">
        <f t="shared" ref="H17297:H17360" si="622">EOMONTH(L17297,0)</f>
        <v>31</v>
      </c>
    </row>
    <row r="17298" spans="2:8">
      <c r="B17298" s="834" t="str">
        <f t="shared" si="621"/>
        <v>|||</v>
      </c>
      <c r="H17298" s="835">
        <f t="shared" si="622"/>
        <v>31</v>
      </c>
    </row>
    <row r="17299" spans="2:8">
      <c r="B17299" s="834" t="str">
        <f t="shared" si="621"/>
        <v>|||</v>
      </c>
      <c r="H17299" s="835">
        <f t="shared" si="622"/>
        <v>31</v>
      </c>
    </row>
    <row r="17300" spans="2:8">
      <c r="B17300" s="834" t="str">
        <f t="shared" si="621"/>
        <v>|||</v>
      </c>
      <c r="H17300" s="835">
        <f t="shared" si="622"/>
        <v>31</v>
      </c>
    </row>
    <row r="17301" spans="2:8">
      <c r="B17301" s="834" t="str">
        <f t="shared" si="621"/>
        <v>|||</v>
      </c>
      <c r="H17301" s="835">
        <f t="shared" si="622"/>
        <v>31</v>
      </c>
    </row>
    <row r="17302" spans="2:8">
      <c r="B17302" s="834" t="str">
        <f t="shared" si="621"/>
        <v>|||</v>
      </c>
      <c r="H17302" s="835">
        <f t="shared" si="622"/>
        <v>31</v>
      </c>
    </row>
    <row r="17303" spans="2:8">
      <c r="B17303" s="834" t="str">
        <f t="shared" si="621"/>
        <v>|||</v>
      </c>
      <c r="H17303" s="835">
        <f t="shared" si="622"/>
        <v>31</v>
      </c>
    </row>
    <row r="17304" spans="2:8">
      <c r="B17304" s="834" t="str">
        <f t="shared" si="621"/>
        <v>|||</v>
      </c>
      <c r="H17304" s="835">
        <f t="shared" si="622"/>
        <v>31</v>
      </c>
    </row>
    <row r="17305" spans="2:8">
      <c r="B17305" s="834" t="str">
        <f t="shared" si="621"/>
        <v>|||</v>
      </c>
      <c r="H17305" s="835">
        <f t="shared" si="622"/>
        <v>31</v>
      </c>
    </row>
    <row r="17306" spans="2:8">
      <c r="B17306" s="834" t="str">
        <f t="shared" si="621"/>
        <v>|||</v>
      </c>
      <c r="H17306" s="835">
        <f t="shared" si="622"/>
        <v>31</v>
      </c>
    </row>
    <row r="17307" spans="2:8">
      <c r="B17307" s="834" t="str">
        <f t="shared" si="621"/>
        <v>|||</v>
      </c>
      <c r="H17307" s="835">
        <f t="shared" si="622"/>
        <v>31</v>
      </c>
    </row>
    <row r="17308" spans="2:8">
      <c r="B17308" s="834" t="str">
        <f t="shared" si="621"/>
        <v>|||</v>
      </c>
      <c r="H17308" s="835">
        <f t="shared" si="622"/>
        <v>31</v>
      </c>
    </row>
    <row r="17309" spans="2:8">
      <c r="B17309" s="834" t="str">
        <f t="shared" si="621"/>
        <v>|||</v>
      </c>
      <c r="H17309" s="835">
        <f t="shared" si="622"/>
        <v>31</v>
      </c>
    </row>
    <row r="17310" spans="2:8">
      <c r="B17310" s="834" t="str">
        <f t="shared" si="621"/>
        <v>|||</v>
      </c>
      <c r="H17310" s="835">
        <f t="shared" si="622"/>
        <v>31</v>
      </c>
    </row>
    <row r="17311" spans="2:8">
      <c r="B17311" s="834" t="str">
        <f t="shared" si="621"/>
        <v>|||</v>
      </c>
      <c r="H17311" s="835">
        <f t="shared" si="622"/>
        <v>31</v>
      </c>
    </row>
    <row r="17312" spans="2:8">
      <c r="B17312" s="834" t="str">
        <f t="shared" si="621"/>
        <v>|||</v>
      </c>
      <c r="H17312" s="835">
        <f t="shared" si="622"/>
        <v>31</v>
      </c>
    </row>
    <row r="17313" spans="2:8">
      <c r="B17313" s="834" t="str">
        <f t="shared" si="621"/>
        <v>|||</v>
      </c>
      <c r="H17313" s="835">
        <f t="shared" si="622"/>
        <v>31</v>
      </c>
    </row>
    <row r="17314" spans="2:8">
      <c r="B17314" s="834" t="str">
        <f t="shared" si="621"/>
        <v>|||</v>
      </c>
      <c r="H17314" s="835">
        <f t="shared" si="622"/>
        <v>31</v>
      </c>
    </row>
    <row r="17315" spans="2:8">
      <c r="B17315" s="834" t="str">
        <f t="shared" si="621"/>
        <v>|||</v>
      </c>
      <c r="H17315" s="835">
        <f t="shared" si="622"/>
        <v>31</v>
      </c>
    </row>
    <row r="17316" spans="2:8">
      <c r="B17316" s="834" t="str">
        <f t="shared" si="621"/>
        <v>|||</v>
      </c>
      <c r="H17316" s="835">
        <f t="shared" si="622"/>
        <v>31</v>
      </c>
    </row>
    <row r="17317" spans="2:8">
      <c r="B17317" s="834" t="str">
        <f t="shared" si="621"/>
        <v>|||</v>
      </c>
      <c r="H17317" s="835">
        <f t="shared" si="622"/>
        <v>31</v>
      </c>
    </row>
    <row r="17318" spans="2:8">
      <c r="B17318" s="834" t="str">
        <f t="shared" si="621"/>
        <v>|||</v>
      </c>
      <c r="H17318" s="835">
        <f t="shared" si="622"/>
        <v>31</v>
      </c>
    </row>
    <row r="17319" spans="2:8">
      <c r="B17319" s="834" t="str">
        <f t="shared" si="621"/>
        <v>|||</v>
      </c>
      <c r="H17319" s="835">
        <f t="shared" si="622"/>
        <v>31</v>
      </c>
    </row>
    <row r="17320" spans="2:8">
      <c r="B17320" s="834" t="str">
        <f t="shared" si="621"/>
        <v>|||</v>
      </c>
      <c r="H17320" s="835">
        <f t="shared" si="622"/>
        <v>31</v>
      </c>
    </row>
    <row r="17321" spans="2:8">
      <c r="B17321" s="834" t="str">
        <f t="shared" si="621"/>
        <v>|||</v>
      </c>
      <c r="H17321" s="835">
        <f t="shared" si="622"/>
        <v>31</v>
      </c>
    </row>
    <row r="17322" spans="2:8">
      <c r="B17322" s="834" t="str">
        <f t="shared" si="621"/>
        <v>|||</v>
      </c>
      <c r="H17322" s="835">
        <f t="shared" si="622"/>
        <v>31</v>
      </c>
    </row>
    <row r="17323" spans="2:8">
      <c r="B17323" s="834" t="str">
        <f t="shared" si="621"/>
        <v>|||</v>
      </c>
      <c r="H17323" s="835">
        <f t="shared" si="622"/>
        <v>31</v>
      </c>
    </row>
    <row r="17324" spans="2:8">
      <c r="B17324" s="834" t="str">
        <f t="shared" si="621"/>
        <v>|||</v>
      </c>
      <c r="H17324" s="835">
        <f t="shared" si="622"/>
        <v>31</v>
      </c>
    </row>
    <row r="17325" spans="2:8">
      <c r="B17325" s="834" t="str">
        <f t="shared" si="621"/>
        <v>|||</v>
      </c>
      <c r="H17325" s="835">
        <f t="shared" si="622"/>
        <v>31</v>
      </c>
    </row>
    <row r="17326" spans="2:8">
      <c r="B17326" s="834" t="str">
        <f t="shared" si="621"/>
        <v>|||</v>
      </c>
      <c r="H17326" s="835">
        <f t="shared" si="622"/>
        <v>31</v>
      </c>
    </row>
    <row r="17327" spans="2:8">
      <c r="B17327" s="834" t="str">
        <f t="shared" si="621"/>
        <v>|||</v>
      </c>
      <c r="H17327" s="835">
        <f t="shared" si="622"/>
        <v>31</v>
      </c>
    </row>
    <row r="17328" spans="2:8">
      <c r="B17328" s="834" t="str">
        <f t="shared" si="621"/>
        <v>|||</v>
      </c>
      <c r="H17328" s="835">
        <f t="shared" si="622"/>
        <v>31</v>
      </c>
    </row>
    <row r="17329" spans="2:8">
      <c r="B17329" s="834" t="str">
        <f t="shared" si="621"/>
        <v>|||</v>
      </c>
      <c r="H17329" s="835">
        <f t="shared" si="622"/>
        <v>31</v>
      </c>
    </row>
    <row r="17330" spans="2:8">
      <c r="B17330" s="834" t="str">
        <f t="shared" si="621"/>
        <v>|||</v>
      </c>
      <c r="H17330" s="835">
        <f t="shared" si="622"/>
        <v>31</v>
      </c>
    </row>
    <row r="17331" spans="2:8">
      <c r="B17331" s="834" t="str">
        <f t="shared" si="621"/>
        <v>|||</v>
      </c>
      <c r="H17331" s="835">
        <f t="shared" si="622"/>
        <v>31</v>
      </c>
    </row>
    <row r="17332" spans="2:8">
      <c r="B17332" s="834" t="str">
        <f t="shared" si="621"/>
        <v>|||</v>
      </c>
      <c r="H17332" s="835">
        <f t="shared" si="622"/>
        <v>31</v>
      </c>
    </row>
    <row r="17333" spans="2:8">
      <c r="B17333" s="834" t="str">
        <f t="shared" si="621"/>
        <v>|||</v>
      </c>
      <c r="H17333" s="835">
        <f t="shared" si="622"/>
        <v>31</v>
      </c>
    </row>
    <row r="17334" spans="2:8">
      <c r="B17334" s="834" t="str">
        <f t="shared" si="621"/>
        <v>|||</v>
      </c>
      <c r="H17334" s="835">
        <f t="shared" si="622"/>
        <v>31</v>
      </c>
    </row>
    <row r="17335" spans="2:8">
      <c r="B17335" s="834" t="str">
        <f t="shared" si="621"/>
        <v>|||</v>
      </c>
      <c r="H17335" s="835">
        <f t="shared" si="622"/>
        <v>31</v>
      </c>
    </row>
    <row r="17336" spans="2:8">
      <c r="B17336" s="834" t="str">
        <f t="shared" si="621"/>
        <v>|||</v>
      </c>
      <c r="H17336" s="835">
        <f t="shared" si="622"/>
        <v>31</v>
      </c>
    </row>
    <row r="17337" spans="2:8">
      <c r="B17337" s="834" t="str">
        <f t="shared" si="621"/>
        <v>|||</v>
      </c>
      <c r="H17337" s="835">
        <f t="shared" si="622"/>
        <v>31</v>
      </c>
    </row>
    <row r="17338" spans="2:8">
      <c r="B17338" s="834" t="str">
        <f t="shared" si="621"/>
        <v>|||</v>
      </c>
      <c r="H17338" s="835">
        <f t="shared" si="622"/>
        <v>31</v>
      </c>
    </row>
    <row r="17339" spans="2:8">
      <c r="B17339" s="834" t="str">
        <f t="shared" si="621"/>
        <v>|||</v>
      </c>
      <c r="H17339" s="835">
        <f t="shared" si="622"/>
        <v>31</v>
      </c>
    </row>
    <row r="17340" spans="2:8">
      <c r="B17340" s="834" t="str">
        <f t="shared" si="621"/>
        <v>|||</v>
      </c>
      <c r="H17340" s="835">
        <f t="shared" si="622"/>
        <v>31</v>
      </c>
    </row>
    <row r="17341" spans="2:8">
      <c r="B17341" s="834" t="str">
        <f t="shared" si="621"/>
        <v>|||</v>
      </c>
      <c r="H17341" s="835">
        <f t="shared" si="622"/>
        <v>31</v>
      </c>
    </row>
    <row r="17342" spans="2:8">
      <c r="B17342" s="834" t="str">
        <f t="shared" si="621"/>
        <v>|||</v>
      </c>
      <c r="H17342" s="835">
        <f t="shared" si="622"/>
        <v>31</v>
      </c>
    </row>
    <row r="17343" spans="2:8">
      <c r="B17343" s="834" t="str">
        <f t="shared" si="621"/>
        <v>|||</v>
      </c>
      <c r="H17343" s="835">
        <f t="shared" si="622"/>
        <v>31</v>
      </c>
    </row>
    <row r="17344" spans="2:8">
      <c r="B17344" s="834" t="str">
        <f t="shared" si="621"/>
        <v>|||</v>
      </c>
      <c r="H17344" s="835">
        <f t="shared" si="622"/>
        <v>31</v>
      </c>
    </row>
    <row r="17345" spans="2:8">
      <c r="B17345" s="834" t="str">
        <f t="shared" si="621"/>
        <v>|||</v>
      </c>
      <c r="H17345" s="835">
        <f t="shared" si="622"/>
        <v>31</v>
      </c>
    </row>
    <row r="17346" spans="2:8">
      <c r="B17346" s="834" t="str">
        <f t="shared" si="621"/>
        <v>|||</v>
      </c>
      <c r="H17346" s="835">
        <f t="shared" si="622"/>
        <v>31</v>
      </c>
    </row>
    <row r="17347" spans="2:8">
      <c r="B17347" s="834" t="str">
        <f t="shared" si="621"/>
        <v>|||</v>
      </c>
      <c r="H17347" s="835">
        <f t="shared" si="622"/>
        <v>31</v>
      </c>
    </row>
    <row r="17348" spans="2:8">
      <c r="B17348" s="834" t="str">
        <f t="shared" si="621"/>
        <v>|||</v>
      </c>
      <c r="H17348" s="835">
        <f t="shared" si="622"/>
        <v>31</v>
      </c>
    </row>
    <row r="17349" spans="2:8">
      <c r="B17349" s="834" t="str">
        <f t="shared" si="621"/>
        <v>|||</v>
      </c>
      <c r="H17349" s="835">
        <f t="shared" si="622"/>
        <v>31</v>
      </c>
    </row>
    <row r="17350" spans="2:8">
      <c r="B17350" s="834" t="str">
        <f t="shared" si="621"/>
        <v>|||</v>
      </c>
      <c r="H17350" s="835">
        <f t="shared" si="622"/>
        <v>31</v>
      </c>
    </row>
    <row r="17351" spans="2:8">
      <c r="B17351" s="834" t="str">
        <f t="shared" si="621"/>
        <v>|||</v>
      </c>
      <c r="H17351" s="835">
        <f t="shared" si="622"/>
        <v>31</v>
      </c>
    </row>
    <row r="17352" spans="2:8">
      <c r="B17352" s="834" t="str">
        <f t="shared" si="621"/>
        <v>|||</v>
      </c>
      <c r="H17352" s="835">
        <f t="shared" si="622"/>
        <v>31</v>
      </c>
    </row>
    <row r="17353" spans="2:8">
      <c r="B17353" s="834" t="str">
        <f t="shared" si="621"/>
        <v>|||</v>
      </c>
      <c r="H17353" s="835">
        <f t="shared" si="622"/>
        <v>31</v>
      </c>
    </row>
    <row r="17354" spans="2:8">
      <c r="B17354" s="834" t="str">
        <f t="shared" si="621"/>
        <v>|||</v>
      </c>
      <c r="H17354" s="835">
        <f t="shared" si="622"/>
        <v>31</v>
      </c>
    </row>
    <row r="17355" spans="2:8">
      <c r="B17355" s="834" t="str">
        <f t="shared" si="621"/>
        <v>|||</v>
      </c>
      <c r="H17355" s="835">
        <f t="shared" si="622"/>
        <v>31</v>
      </c>
    </row>
    <row r="17356" spans="2:8">
      <c r="B17356" s="834" t="str">
        <f t="shared" si="621"/>
        <v>|||</v>
      </c>
      <c r="H17356" s="835">
        <f t="shared" si="622"/>
        <v>31</v>
      </c>
    </row>
    <row r="17357" spans="2:8">
      <c r="B17357" s="834" t="str">
        <f t="shared" si="621"/>
        <v>|||</v>
      </c>
      <c r="H17357" s="835">
        <f t="shared" si="622"/>
        <v>31</v>
      </c>
    </row>
    <row r="17358" spans="2:8">
      <c r="B17358" s="834" t="str">
        <f t="shared" si="621"/>
        <v>|||</v>
      </c>
      <c r="H17358" s="835">
        <f t="shared" si="622"/>
        <v>31</v>
      </c>
    </row>
    <row r="17359" spans="2:8">
      <c r="B17359" s="834" t="str">
        <f t="shared" si="621"/>
        <v>|||</v>
      </c>
      <c r="H17359" s="835">
        <f t="shared" si="622"/>
        <v>31</v>
      </c>
    </row>
    <row r="17360" spans="2:8">
      <c r="B17360" s="834" t="str">
        <f t="shared" si="621"/>
        <v>|||</v>
      </c>
      <c r="H17360" s="835">
        <f t="shared" si="622"/>
        <v>31</v>
      </c>
    </row>
    <row r="17361" spans="2:8">
      <c r="B17361" s="834" t="str">
        <f t="shared" ref="B17361:B17424" si="623">C17361&amp;"|"&amp;D17361&amp;"|"&amp;E17361&amp;"|"&amp;F17361</f>
        <v>|||</v>
      </c>
      <c r="H17361" s="835">
        <f t="shared" ref="H17361:H17424" si="624">EOMONTH(L17361,0)</f>
        <v>31</v>
      </c>
    </row>
    <row r="17362" spans="2:8">
      <c r="B17362" s="834" t="str">
        <f t="shared" si="623"/>
        <v>|||</v>
      </c>
      <c r="H17362" s="835">
        <f t="shared" si="624"/>
        <v>31</v>
      </c>
    </row>
    <row r="17363" spans="2:8">
      <c r="B17363" s="834" t="str">
        <f t="shared" si="623"/>
        <v>|||</v>
      </c>
      <c r="H17363" s="835">
        <f t="shared" si="624"/>
        <v>31</v>
      </c>
    </row>
    <row r="17364" spans="2:8">
      <c r="B17364" s="834" t="str">
        <f t="shared" si="623"/>
        <v>|||</v>
      </c>
      <c r="H17364" s="835">
        <f t="shared" si="624"/>
        <v>31</v>
      </c>
    </row>
    <row r="17365" spans="2:8">
      <c r="B17365" s="834" t="str">
        <f t="shared" si="623"/>
        <v>|||</v>
      </c>
      <c r="H17365" s="835">
        <f t="shared" si="624"/>
        <v>31</v>
      </c>
    </row>
    <row r="17366" spans="2:8">
      <c r="B17366" s="834" t="str">
        <f t="shared" si="623"/>
        <v>|||</v>
      </c>
      <c r="H17366" s="835">
        <f t="shared" si="624"/>
        <v>31</v>
      </c>
    </row>
    <row r="17367" spans="2:8">
      <c r="B17367" s="834" t="str">
        <f t="shared" si="623"/>
        <v>|||</v>
      </c>
      <c r="H17367" s="835">
        <f t="shared" si="624"/>
        <v>31</v>
      </c>
    </row>
    <row r="17368" spans="2:8">
      <c r="B17368" s="834" t="str">
        <f t="shared" si="623"/>
        <v>|||</v>
      </c>
      <c r="H17368" s="835">
        <f t="shared" si="624"/>
        <v>31</v>
      </c>
    </row>
    <row r="17369" spans="2:8">
      <c r="B17369" s="834" t="str">
        <f t="shared" si="623"/>
        <v>|||</v>
      </c>
      <c r="H17369" s="835">
        <f t="shared" si="624"/>
        <v>31</v>
      </c>
    </row>
    <row r="17370" spans="2:8">
      <c r="B17370" s="834" t="str">
        <f t="shared" si="623"/>
        <v>|||</v>
      </c>
      <c r="H17370" s="835">
        <f t="shared" si="624"/>
        <v>31</v>
      </c>
    </row>
    <row r="17371" spans="2:8">
      <c r="B17371" s="834" t="str">
        <f t="shared" si="623"/>
        <v>|||</v>
      </c>
      <c r="H17371" s="835">
        <f t="shared" si="624"/>
        <v>31</v>
      </c>
    </row>
    <row r="17372" spans="2:8">
      <c r="B17372" s="834" t="str">
        <f t="shared" si="623"/>
        <v>|||</v>
      </c>
      <c r="H17372" s="835">
        <f t="shared" si="624"/>
        <v>31</v>
      </c>
    </row>
    <row r="17373" spans="2:8">
      <c r="B17373" s="834" t="str">
        <f t="shared" si="623"/>
        <v>|||</v>
      </c>
      <c r="H17373" s="835">
        <f t="shared" si="624"/>
        <v>31</v>
      </c>
    </row>
    <row r="17374" spans="2:8">
      <c r="B17374" s="834" t="str">
        <f t="shared" si="623"/>
        <v>|||</v>
      </c>
      <c r="H17374" s="835">
        <f t="shared" si="624"/>
        <v>31</v>
      </c>
    </row>
    <row r="17375" spans="2:8">
      <c r="B17375" s="834" t="str">
        <f t="shared" si="623"/>
        <v>|||</v>
      </c>
      <c r="H17375" s="835">
        <f t="shared" si="624"/>
        <v>31</v>
      </c>
    </row>
    <row r="17376" spans="2:8">
      <c r="B17376" s="834" t="str">
        <f t="shared" si="623"/>
        <v>|||</v>
      </c>
      <c r="H17376" s="835">
        <f t="shared" si="624"/>
        <v>31</v>
      </c>
    </row>
    <row r="17377" spans="2:8">
      <c r="B17377" s="834" t="str">
        <f t="shared" si="623"/>
        <v>|||</v>
      </c>
      <c r="H17377" s="835">
        <f t="shared" si="624"/>
        <v>31</v>
      </c>
    </row>
    <row r="17378" spans="2:8">
      <c r="B17378" s="834" t="str">
        <f t="shared" si="623"/>
        <v>|||</v>
      </c>
      <c r="H17378" s="835">
        <f t="shared" si="624"/>
        <v>31</v>
      </c>
    </row>
    <row r="17379" spans="2:8">
      <c r="B17379" s="834" t="str">
        <f t="shared" si="623"/>
        <v>|||</v>
      </c>
      <c r="H17379" s="835">
        <f t="shared" si="624"/>
        <v>31</v>
      </c>
    </row>
    <row r="17380" spans="2:8">
      <c r="B17380" s="834" t="str">
        <f t="shared" si="623"/>
        <v>|||</v>
      </c>
      <c r="H17380" s="835">
        <f t="shared" si="624"/>
        <v>31</v>
      </c>
    </row>
    <row r="17381" spans="2:8">
      <c r="B17381" s="834" t="str">
        <f t="shared" si="623"/>
        <v>|||</v>
      </c>
      <c r="H17381" s="835">
        <f t="shared" si="624"/>
        <v>31</v>
      </c>
    </row>
    <row r="17382" spans="2:8">
      <c r="B17382" s="834" t="str">
        <f t="shared" si="623"/>
        <v>|||</v>
      </c>
      <c r="H17382" s="835">
        <f t="shared" si="624"/>
        <v>31</v>
      </c>
    </row>
    <row r="17383" spans="2:8">
      <c r="B17383" s="834" t="str">
        <f t="shared" si="623"/>
        <v>|||</v>
      </c>
      <c r="H17383" s="835">
        <f t="shared" si="624"/>
        <v>31</v>
      </c>
    </row>
    <row r="17384" spans="2:8">
      <c r="B17384" s="834" t="str">
        <f t="shared" si="623"/>
        <v>|||</v>
      </c>
      <c r="H17384" s="835">
        <f t="shared" si="624"/>
        <v>31</v>
      </c>
    </row>
    <row r="17385" spans="2:8">
      <c r="B17385" s="834" t="str">
        <f t="shared" si="623"/>
        <v>|||</v>
      </c>
      <c r="H17385" s="835">
        <f t="shared" si="624"/>
        <v>31</v>
      </c>
    </row>
    <row r="17386" spans="2:8">
      <c r="B17386" s="834" t="str">
        <f t="shared" si="623"/>
        <v>|||</v>
      </c>
      <c r="H17386" s="835">
        <f t="shared" si="624"/>
        <v>31</v>
      </c>
    </row>
    <row r="17387" spans="2:8">
      <c r="B17387" s="834" t="str">
        <f t="shared" si="623"/>
        <v>|||</v>
      </c>
      <c r="H17387" s="835">
        <f t="shared" si="624"/>
        <v>31</v>
      </c>
    </row>
    <row r="17388" spans="2:8">
      <c r="B17388" s="834" t="str">
        <f t="shared" si="623"/>
        <v>|||</v>
      </c>
      <c r="H17388" s="835">
        <f t="shared" si="624"/>
        <v>31</v>
      </c>
    </row>
    <row r="17389" spans="2:8">
      <c r="B17389" s="834" t="str">
        <f t="shared" si="623"/>
        <v>|||</v>
      </c>
      <c r="H17389" s="835">
        <f t="shared" si="624"/>
        <v>31</v>
      </c>
    </row>
    <row r="17390" spans="2:8">
      <c r="B17390" s="834" t="str">
        <f t="shared" si="623"/>
        <v>|||</v>
      </c>
      <c r="H17390" s="835">
        <f t="shared" si="624"/>
        <v>31</v>
      </c>
    </row>
    <row r="17391" spans="2:8">
      <c r="B17391" s="834" t="str">
        <f t="shared" si="623"/>
        <v>|||</v>
      </c>
      <c r="H17391" s="835">
        <f t="shared" si="624"/>
        <v>31</v>
      </c>
    </row>
    <row r="17392" spans="2:8">
      <c r="B17392" s="834" t="str">
        <f t="shared" si="623"/>
        <v>|||</v>
      </c>
      <c r="H17392" s="835">
        <f t="shared" si="624"/>
        <v>31</v>
      </c>
    </row>
    <row r="17393" spans="2:8">
      <c r="B17393" s="834" t="str">
        <f t="shared" si="623"/>
        <v>|||</v>
      </c>
      <c r="H17393" s="835">
        <f t="shared" si="624"/>
        <v>31</v>
      </c>
    </row>
    <row r="17394" spans="2:8">
      <c r="B17394" s="834" t="str">
        <f t="shared" si="623"/>
        <v>|||</v>
      </c>
      <c r="H17394" s="835">
        <f t="shared" si="624"/>
        <v>31</v>
      </c>
    </row>
    <row r="17395" spans="2:8">
      <c r="B17395" s="834" t="str">
        <f t="shared" si="623"/>
        <v>|||</v>
      </c>
      <c r="H17395" s="835">
        <f t="shared" si="624"/>
        <v>31</v>
      </c>
    </row>
    <row r="17396" spans="2:8">
      <c r="B17396" s="834" t="str">
        <f t="shared" si="623"/>
        <v>|||</v>
      </c>
      <c r="H17396" s="835">
        <f t="shared" si="624"/>
        <v>31</v>
      </c>
    </row>
    <row r="17397" spans="2:8">
      <c r="B17397" s="834" t="str">
        <f t="shared" si="623"/>
        <v>|||</v>
      </c>
      <c r="H17397" s="835">
        <f t="shared" si="624"/>
        <v>31</v>
      </c>
    </row>
    <row r="17398" spans="2:8">
      <c r="B17398" s="834" t="str">
        <f t="shared" si="623"/>
        <v>|||</v>
      </c>
      <c r="H17398" s="835">
        <f t="shared" si="624"/>
        <v>31</v>
      </c>
    </row>
    <row r="17399" spans="2:8">
      <c r="B17399" s="834" t="str">
        <f t="shared" si="623"/>
        <v>|||</v>
      </c>
      <c r="H17399" s="835">
        <f t="shared" si="624"/>
        <v>31</v>
      </c>
    </row>
    <row r="17400" spans="2:8">
      <c r="B17400" s="834" t="str">
        <f t="shared" si="623"/>
        <v>|||</v>
      </c>
      <c r="H17400" s="835">
        <f t="shared" si="624"/>
        <v>31</v>
      </c>
    </row>
    <row r="17401" spans="2:8">
      <c r="B17401" s="834" t="str">
        <f t="shared" si="623"/>
        <v>|||</v>
      </c>
      <c r="H17401" s="835">
        <f t="shared" si="624"/>
        <v>31</v>
      </c>
    </row>
    <row r="17402" spans="2:8">
      <c r="B17402" s="834" t="str">
        <f t="shared" si="623"/>
        <v>|||</v>
      </c>
      <c r="H17402" s="835">
        <f t="shared" si="624"/>
        <v>31</v>
      </c>
    </row>
    <row r="17403" spans="2:8">
      <c r="B17403" s="834" t="str">
        <f t="shared" si="623"/>
        <v>|||</v>
      </c>
      <c r="H17403" s="835">
        <f t="shared" si="624"/>
        <v>31</v>
      </c>
    </row>
    <row r="17404" spans="2:8">
      <c r="B17404" s="834" t="str">
        <f t="shared" si="623"/>
        <v>|||</v>
      </c>
      <c r="H17404" s="835">
        <f t="shared" si="624"/>
        <v>31</v>
      </c>
    </row>
    <row r="17405" spans="2:8">
      <c r="B17405" s="834" t="str">
        <f t="shared" si="623"/>
        <v>|||</v>
      </c>
      <c r="H17405" s="835">
        <f t="shared" si="624"/>
        <v>31</v>
      </c>
    </row>
    <row r="17406" spans="2:8">
      <c r="B17406" s="834" t="str">
        <f t="shared" si="623"/>
        <v>|||</v>
      </c>
      <c r="H17406" s="835">
        <f t="shared" si="624"/>
        <v>31</v>
      </c>
    </row>
    <row r="17407" spans="2:8">
      <c r="B17407" s="834" t="str">
        <f t="shared" si="623"/>
        <v>|||</v>
      </c>
      <c r="H17407" s="835">
        <f t="shared" si="624"/>
        <v>31</v>
      </c>
    </row>
    <row r="17408" spans="2:8">
      <c r="B17408" s="834" t="str">
        <f t="shared" si="623"/>
        <v>|||</v>
      </c>
      <c r="H17408" s="835">
        <f t="shared" si="624"/>
        <v>31</v>
      </c>
    </row>
    <row r="17409" spans="2:8">
      <c r="B17409" s="834" t="str">
        <f t="shared" si="623"/>
        <v>|||</v>
      </c>
      <c r="H17409" s="835">
        <f t="shared" si="624"/>
        <v>31</v>
      </c>
    </row>
    <row r="17410" spans="2:8">
      <c r="B17410" s="834" t="str">
        <f t="shared" si="623"/>
        <v>|||</v>
      </c>
      <c r="H17410" s="835">
        <f t="shared" si="624"/>
        <v>31</v>
      </c>
    </row>
    <row r="17411" spans="2:8">
      <c r="B17411" s="834" t="str">
        <f t="shared" si="623"/>
        <v>|||</v>
      </c>
      <c r="H17411" s="835">
        <f t="shared" si="624"/>
        <v>31</v>
      </c>
    </row>
    <row r="17412" spans="2:8">
      <c r="B17412" s="834" t="str">
        <f t="shared" si="623"/>
        <v>|||</v>
      </c>
      <c r="H17412" s="835">
        <f t="shared" si="624"/>
        <v>31</v>
      </c>
    </row>
    <row r="17413" spans="2:8">
      <c r="B17413" s="834" t="str">
        <f t="shared" si="623"/>
        <v>|||</v>
      </c>
      <c r="H17413" s="835">
        <f t="shared" si="624"/>
        <v>31</v>
      </c>
    </row>
    <row r="17414" spans="2:8">
      <c r="B17414" s="834" t="str">
        <f t="shared" si="623"/>
        <v>|||</v>
      </c>
      <c r="H17414" s="835">
        <f t="shared" si="624"/>
        <v>31</v>
      </c>
    </row>
    <row r="17415" spans="2:8">
      <c r="B17415" s="834" t="str">
        <f t="shared" si="623"/>
        <v>|||</v>
      </c>
      <c r="H17415" s="835">
        <f t="shared" si="624"/>
        <v>31</v>
      </c>
    </row>
    <row r="17416" spans="2:8">
      <c r="B17416" s="834" t="str">
        <f t="shared" si="623"/>
        <v>|||</v>
      </c>
      <c r="H17416" s="835">
        <f t="shared" si="624"/>
        <v>31</v>
      </c>
    </row>
    <row r="17417" spans="2:8">
      <c r="B17417" s="834" t="str">
        <f t="shared" si="623"/>
        <v>|||</v>
      </c>
      <c r="H17417" s="835">
        <f t="shared" si="624"/>
        <v>31</v>
      </c>
    </row>
    <row r="17418" spans="2:8">
      <c r="B17418" s="834" t="str">
        <f t="shared" si="623"/>
        <v>|||</v>
      </c>
      <c r="H17418" s="835">
        <f t="shared" si="624"/>
        <v>31</v>
      </c>
    </row>
    <row r="17419" spans="2:8">
      <c r="B17419" s="834" t="str">
        <f t="shared" si="623"/>
        <v>|||</v>
      </c>
      <c r="H17419" s="835">
        <f t="shared" si="624"/>
        <v>31</v>
      </c>
    </row>
    <row r="17420" spans="2:8">
      <c r="B17420" s="834" t="str">
        <f t="shared" si="623"/>
        <v>|||</v>
      </c>
      <c r="H17420" s="835">
        <f t="shared" si="624"/>
        <v>31</v>
      </c>
    </row>
    <row r="17421" spans="2:8">
      <c r="B17421" s="834" t="str">
        <f t="shared" si="623"/>
        <v>|||</v>
      </c>
      <c r="H17421" s="835">
        <f t="shared" si="624"/>
        <v>31</v>
      </c>
    </row>
    <row r="17422" spans="2:8">
      <c r="B17422" s="834" t="str">
        <f t="shared" si="623"/>
        <v>|||</v>
      </c>
      <c r="H17422" s="835">
        <f t="shared" si="624"/>
        <v>31</v>
      </c>
    </row>
    <row r="17423" spans="2:8">
      <c r="B17423" s="834" t="str">
        <f t="shared" si="623"/>
        <v>|||</v>
      </c>
      <c r="H17423" s="835">
        <f t="shared" si="624"/>
        <v>31</v>
      </c>
    </row>
    <row r="17424" spans="2:8">
      <c r="B17424" s="834" t="str">
        <f t="shared" si="623"/>
        <v>|||</v>
      </c>
      <c r="H17424" s="835">
        <f t="shared" si="624"/>
        <v>31</v>
      </c>
    </row>
    <row r="17425" spans="2:8">
      <c r="B17425" s="834" t="str">
        <f t="shared" ref="B17425:B17488" si="625">C17425&amp;"|"&amp;D17425&amp;"|"&amp;E17425&amp;"|"&amp;F17425</f>
        <v>|||</v>
      </c>
      <c r="H17425" s="835">
        <f t="shared" ref="H17425:H17488" si="626">EOMONTH(L17425,0)</f>
        <v>31</v>
      </c>
    </row>
    <row r="17426" spans="2:8">
      <c r="B17426" s="834" t="str">
        <f t="shared" si="625"/>
        <v>|||</v>
      </c>
      <c r="H17426" s="835">
        <f t="shared" si="626"/>
        <v>31</v>
      </c>
    </row>
    <row r="17427" spans="2:8">
      <c r="B17427" s="834" t="str">
        <f t="shared" si="625"/>
        <v>|||</v>
      </c>
      <c r="H17427" s="835">
        <f t="shared" si="626"/>
        <v>31</v>
      </c>
    </row>
    <row r="17428" spans="2:8">
      <c r="B17428" s="834" t="str">
        <f t="shared" si="625"/>
        <v>|||</v>
      </c>
      <c r="H17428" s="835">
        <f t="shared" si="626"/>
        <v>31</v>
      </c>
    </row>
    <row r="17429" spans="2:8">
      <c r="B17429" s="834" t="str">
        <f t="shared" si="625"/>
        <v>|||</v>
      </c>
      <c r="H17429" s="835">
        <f t="shared" si="626"/>
        <v>31</v>
      </c>
    </row>
    <row r="17430" spans="2:8">
      <c r="B17430" s="834" t="str">
        <f t="shared" si="625"/>
        <v>|||</v>
      </c>
      <c r="H17430" s="835">
        <f t="shared" si="626"/>
        <v>31</v>
      </c>
    </row>
    <row r="17431" spans="2:8">
      <c r="B17431" s="834" t="str">
        <f t="shared" si="625"/>
        <v>|||</v>
      </c>
      <c r="H17431" s="835">
        <f t="shared" si="626"/>
        <v>31</v>
      </c>
    </row>
    <row r="17432" spans="2:8">
      <c r="B17432" s="834" t="str">
        <f t="shared" si="625"/>
        <v>|||</v>
      </c>
      <c r="H17432" s="835">
        <f t="shared" si="626"/>
        <v>31</v>
      </c>
    </row>
    <row r="17433" spans="2:8">
      <c r="B17433" s="834" t="str">
        <f t="shared" si="625"/>
        <v>|||</v>
      </c>
      <c r="H17433" s="835">
        <f t="shared" si="626"/>
        <v>31</v>
      </c>
    </row>
    <row r="17434" spans="2:8">
      <c r="B17434" s="834" t="str">
        <f t="shared" si="625"/>
        <v>|||</v>
      </c>
      <c r="H17434" s="835">
        <f t="shared" si="626"/>
        <v>31</v>
      </c>
    </row>
    <row r="17435" spans="2:8">
      <c r="B17435" s="834" t="str">
        <f t="shared" si="625"/>
        <v>|||</v>
      </c>
      <c r="H17435" s="835">
        <f t="shared" si="626"/>
        <v>31</v>
      </c>
    </row>
    <row r="17436" spans="2:8">
      <c r="B17436" s="834" t="str">
        <f t="shared" si="625"/>
        <v>|||</v>
      </c>
      <c r="H17436" s="835">
        <f t="shared" si="626"/>
        <v>31</v>
      </c>
    </row>
    <row r="17437" spans="2:8">
      <c r="B17437" s="834" t="str">
        <f t="shared" si="625"/>
        <v>|||</v>
      </c>
      <c r="H17437" s="835">
        <f t="shared" si="626"/>
        <v>31</v>
      </c>
    </row>
    <row r="17438" spans="2:8">
      <c r="B17438" s="834" t="str">
        <f t="shared" si="625"/>
        <v>|||</v>
      </c>
      <c r="H17438" s="835">
        <f t="shared" si="626"/>
        <v>31</v>
      </c>
    </row>
    <row r="17439" spans="2:8">
      <c r="B17439" s="834" t="str">
        <f t="shared" si="625"/>
        <v>|||</v>
      </c>
      <c r="H17439" s="835">
        <f t="shared" si="626"/>
        <v>31</v>
      </c>
    </row>
    <row r="17440" spans="2:8">
      <c r="B17440" s="834" t="str">
        <f t="shared" si="625"/>
        <v>|||</v>
      </c>
      <c r="H17440" s="835">
        <f t="shared" si="626"/>
        <v>31</v>
      </c>
    </row>
    <row r="17441" spans="2:8">
      <c r="B17441" s="834" t="str">
        <f t="shared" si="625"/>
        <v>|||</v>
      </c>
      <c r="H17441" s="835">
        <f t="shared" si="626"/>
        <v>31</v>
      </c>
    </row>
    <row r="17442" spans="2:8">
      <c r="B17442" s="834" t="str">
        <f t="shared" si="625"/>
        <v>|||</v>
      </c>
      <c r="H17442" s="835">
        <f t="shared" si="626"/>
        <v>31</v>
      </c>
    </row>
    <row r="17443" spans="2:8">
      <c r="B17443" s="834" t="str">
        <f t="shared" si="625"/>
        <v>|||</v>
      </c>
      <c r="H17443" s="835">
        <f t="shared" si="626"/>
        <v>31</v>
      </c>
    </row>
    <row r="17444" spans="2:8">
      <c r="B17444" s="834" t="str">
        <f t="shared" si="625"/>
        <v>|||</v>
      </c>
      <c r="H17444" s="835">
        <f t="shared" si="626"/>
        <v>31</v>
      </c>
    </row>
    <row r="17445" spans="2:8">
      <c r="B17445" s="834" t="str">
        <f t="shared" si="625"/>
        <v>|||</v>
      </c>
      <c r="H17445" s="835">
        <f t="shared" si="626"/>
        <v>31</v>
      </c>
    </row>
    <row r="17446" spans="2:8">
      <c r="B17446" s="834" t="str">
        <f t="shared" si="625"/>
        <v>|||</v>
      </c>
      <c r="H17446" s="835">
        <f t="shared" si="626"/>
        <v>31</v>
      </c>
    </row>
    <row r="17447" spans="2:8">
      <c r="B17447" s="834" t="str">
        <f t="shared" si="625"/>
        <v>|||</v>
      </c>
      <c r="H17447" s="835">
        <f t="shared" si="626"/>
        <v>31</v>
      </c>
    </row>
    <row r="17448" spans="2:8">
      <c r="B17448" s="834" t="str">
        <f t="shared" si="625"/>
        <v>|||</v>
      </c>
      <c r="H17448" s="835">
        <f t="shared" si="626"/>
        <v>31</v>
      </c>
    </row>
    <row r="17449" spans="2:8">
      <c r="B17449" s="834" t="str">
        <f t="shared" si="625"/>
        <v>|||</v>
      </c>
      <c r="H17449" s="835">
        <f t="shared" si="626"/>
        <v>31</v>
      </c>
    </row>
    <row r="17450" spans="2:8">
      <c r="B17450" s="834" t="str">
        <f t="shared" si="625"/>
        <v>|||</v>
      </c>
      <c r="H17450" s="835">
        <f t="shared" si="626"/>
        <v>31</v>
      </c>
    </row>
    <row r="17451" spans="2:8">
      <c r="B17451" s="834" t="str">
        <f t="shared" si="625"/>
        <v>|||</v>
      </c>
      <c r="H17451" s="835">
        <f t="shared" si="626"/>
        <v>31</v>
      </c>
    </row>
    <row r="17452" spans="2:8">
      <c r="B17452" s="834" t="str">
        <f t="shared" si="625"/>
        <v>|||</v>
      </c>
      <c r="H17452" s="835">
        <f t="shared" si="626"/>
        <v>31</v>
      </c>
    </row>
    <row r="17453" spans="2:8">
      <c r="B17453" s="834" t="str">
        <f t="shared" si="625"/>
        <v>|||</v>
      </c>
      <c r="H17453" s="835">
        <f t="shared" si="626"/>
        <v>31</v>
      </c>
    </row>
    <row r="17454" spans="2:8">
      <c r="B17454" s="834" t="str">
        <f t="shared" si="625"/>
        <v>|||</v>
      </c>
      <c r="H17454" s="835">
        <f t="shared" si="626"/>
        <v>31</v>
      </c>
    </row>
    <row r="17455" spans="2:8">
      <c r="B17455" s="834" t="str">
        <f t="shared" si="625"/>
        <v>|||</v>
      </c>
      <c r="H17455" s="835">
        <f t="shared" si="626"/>
        <v>31</v>
      </c>
    </row>
    <row r="17456" spans="2:8">
      <c r="B17456" s="834" t="str">
        <f t="shared" si="625"/>
        <v>|||</v>
      </c>
      <c r="H17456" s="835">
        <f t="shared" si="626"/>
        <v>31</v>
      </c>
    </row>
    <row r="17457" spans="2:8">
      <c r="B17457" s="834" t="str">
        <f t="shared" si="625"/>
        <v>|||</v>
      </c>
      <c r="H17457" s="835">
        <f t="shared" si="626"/>
        <v>31</v>
      </c>
    </row>
    <row r="17458" spans="2:8">
      <c r="B17458" s="834" t="str">
        <f t="shared" si="625"/>
        <v>|||</v>
      </c>
      <c r="H17458" s="835">
        <f t="shared" si="626"/>
        <v>31</v>
      </c>
    </row>
    <row r="17459" spans="2:8">
      <c r="B17459" s="834" t="str">
        <f t="shared" si="625"/>
        <v>|||</v>
      </c>
      <c r="H17459" s="835">
        <f t="shared" si="626"/>
        <v>31</v>
      </c>
    </row>
    <row r="17460" spans="2:8">
      <c r="B17460" s="834" t="str">
        <f t="shared" si="625"/>
        <v>|||</v>
      </c>
      <c r="H17460" s="835">
        <f t="shared" si="626"/>
        <v>31</v>
      </c>
    </row>
    <row r="17461" spans="2:8">
      <c r="B17461" s="834" t="str">
        <f t="shared" si="625"/>
        <v>|||</v>
      </c>
      <c r="H17461" s="835">
        <f t="shared" si="626"/>
        <v>31</v>
      </c>
    </row>
    <row r="17462" spans="2:8">
      <c r="B17462" s="834" t="str">
        <f t="shared" si="625"/>
        <v>|||</v>
      </c>
      <c r="H17462" s="835">
        <f t="shared" si="626"/>
        <v>31</v>
      </c>
    </row>
    <row r="17463" spans="2:8">
      <c r="B17463" s="834" t="str">
        <f t="shared" si="625"/>
        <v>|||</v>
      </c>
      <c r="H17463" s="835">
        <f t="shared" si="626"/>
        <v>31</v>
      </c>
    </row>
    <row r="17464" spans="2:8">
      <c r="B17464" s="834" t="str">
        <f t="shared" si="625"/>
        <v>|||</v>
      </c>
      <c r="H17464" s="835">
        <f t="shared" si="626"/>
        <v>31</v>
      </c>
    </row>
    <row r="17465" spans="2:8">
      <c r="B17465" s="834" t="str">
        <f t="shared" si="625"/>
        <v>|||</v>
      </c>
      <c r="H17465" s="835">
        <f t="shared" si="626"/>
        <v>31</v>
      </c>
    </row>
    <row r="17466" spans="2:8">
      <c r="B17466" s="834" t="str">
        <f t="shared" si="625"/>
        <v>|||</v>
      </c>
      <c r="H17466" s="835">
        <f t="shared" si="626"/>
        <v>31</v>
      </c>
    </row>
    <row r="17467" spans="2:8">
      <c r="B17467" s="834" t="str">
        <f t="shared" si="625"/>
        <v>|||</v>
      </c>
      <c r="H17467" s="835">
        <f t="shared" si="626"/>
        <v>31</v>
      </c>
    </row>
    <row r="17468" spans="2:8">
      <c r="B17468" s="834" t="str">
        <f t="shared" si="625"/>
        <v>|||</v>
      </c>
      <c r="H17468" s="835">
        <f t="shared" si="626"/>
        <v>31</v>
      </c>
    </row>
    <row r="17469" spans="2:8">
      <c r="B17469" s="834" t="str">
        <f t="shared" si="625"/>
        <v>|||</v>
      </c>
      <c r="H17469" s="835">
        <f t="shared" si="626"/>
        <v>31</v>
      </c>
    </row>
    <row r="17470" spans="2:8">
      <c r="B17470" s="834" t="str">
        <f t="shared" si="625"/>
        <v>|||</v>
      </c>
      <c r="H17470" s="835">
        <f t="shared" si="626"/>
        <v>31</v>
      </c>
    </row>
    <row r="17471" spans="2:8">
      <c r="B17471" s="834" t="str">
        <f t="shared" si="625"/>
        <v>|||</v>
      </c>
      <c r="H17471" s="835">
        <f t="shared" si="626"/>
        <v>31</v>
      </c>
    </row>
    <row r="17472" spans="2:8">
      <c r="B17472" s="834" t="str">
        <f t="shared" si="625"/>
        <v>|||</v>
      </c>
      <c r="H17472" s="835">
        <f t="shared" si="626"/>
        <v>31</v>
      </c>
    </row>
    <row r="17473" spans="2:8">
      <c r="B17473" s="834" t="str">
        <f t="shared" si="625"/>
        <v>|||</v>
      </c>
      <c r="H17473" s="835">
        <f t="shared" si="626"/>
        <v>31</v>
      </c>
    </row>
    <row r="17474" spans="2:8">
      <c r="B17474" s="834" t="str">
        <f t="shared" si="625"/>
        <v>|||</v>
      </c>
      <c r="H17474" s="835">
        <f t="shared" si="626"/>
        <v>31</v>
      </c>
    </row>
    <row r="17475" spans="2:8">
      <c r="B17475" s="834" t="str">
        <f t="shared" si="625"/>
        <v>|||</v>
      </c>
      <c r="H17475" s="835">
        <f t="shared" si="626"/>
        <v>31</v>
      </c>
    </row>
    <row r="17476" spans="2:8">
      <c r="B17476" s="834" t="str">
        <f t="shared" si="625"/>
        <v>|||</v>
      </c>
      <c r="H17476" s="835">
        <f t="shared" si="626"/>
        <v>31</v>
      </c>
    </row>
    <row r="17477" spans="2:8">
      <c r="B17477" s="834" t="str">
        <f t="shared" si="625"/>
        <v>|||</v>
      </c>
      <c r="H17477" s="835">
        <f t="shared" si="626"/>
        <v>31</v>
      </c>
    </row>
    <row r="17478" spans="2:8">
      <c r="B17478" s="834" t="str">
        <f t="shared" si="625"/>
        <v>|||</v>
      </c>
      <c r="H17478" s="835">
        <f t="shared" si="626"/>
        <v>31</v>
      </c>
    </row>
    <row r="17479" spans="2:8">
      <c r="B17479" s="834" t="str">
        <f t="shared" si="625"/>
        <v>|||</v>
      </c>
      <c r="H17479" s="835">
        <f t="shared" si="626"/>
        <v>31</v>
      </c>
    </row>
    <row r="17480" spans="2:8">
      <c r="B17480" s="834" t="str">
        <f t="shared" si="625"/>
        <v>|||</v>
      </c>
      <c r="H17480" s="835">
        <f t="shared" si="626"/>
        <v>31</v>
      </c>
    </row>
    <row r="17481" spans="2:8">
      <c r="B17481" s="834" t="str">
        <f t="shared" si="625"/>
        <v>|||</v>
      </c>
      <c r="H17481" s="835">
        <f t="shared" si="626"/>
        <v>31</v>
      </c>
    </row>
    <row r="17482" spans="2:8">
      <c r="B17482" s="834" t="str">
        <f t="shared" si="625"/>
        <v>|||</v>
      </c>
      <c r="H17482" s="835">
        <f t="shared" si="626"/>
        <v>31</v>
      </c>
    </row>
    <row r="17483" spans="2:8">
      <c r="B17483" s="834" t="str">
        <f t="shared" si="625"/>
        <v>|||</v>
      </c>
      <c r="H17483" s="835">
        <f t="shared" si="626"/>
        <v>31</v>
      </c>
    </row>
    <row r="17484" spans="2:8">
      <c r="B17484" s="834" t="str">
        <f t="shared" si="625"/>
        <v>|||</v>
      </c>
      <c r="H17484" s="835">
        <f t="shared" si="626"/>
        <v>31</v>
      </c>
    </row>
    <row r="17485" spans="2:8">
      <c r="B17485" s="834" t="str">
        <f t="shared" si="625"/>
        <v>|||</v>
      </c>
      <c r="H17485" s="835">
        <f t="shared" si="626"/>
        <v>31</v>
      </c>
    </row>
    <row r="17486" spans="2:8">
      <c r="B17486" s="834" t="str">
        <f t="shared" si="625"/>
        <v>|||</v>
      </c>
      <c r="H17486" s="835">
        <f t="shared" si="626"/>
        <v>31</v>
      </c>
    </row>
    <row r="17487" spans="2:8">
      <c r="B17487" s="834" t="str">
        <f t="shared" si="625"/>
        <v>|||</v>
      </c>
      <c r="H17487" s="835">
        <f t="shared" si="626"/>
        <v>31</v>
      </c>
    </row>
    <row r="17488" spans="2:8">
      <c r="B17488" s="834" t="str">
        <f t="shared" si="625"/>
        <v>|||</v>
      </c>
      <c r="H17488" s="835">
        <f t="shared" si="626"/>
        <v>31</v>
      </c>
    </row>
    <row r="17489" spans="2:8">
      <c r="B17489" s="834" t="str">
        <f t="shared" ref="B17489:B17552" si="627">C17489&amp;"|"&amp;D17489&amp;"|"&amp;E17489&amp;"|"&amp;F17489</f>
        <v>|||</v>
      </c>
      <c r="H17489" s="835">
        <f t="shared" ref="H17489:H17552" si="628">EOMONTH(L17489,0)</f>
        <v>31</v>
      </c>
    </row>
    <row r="17490" spans="2:8">
      <c r="B17490" s="834" t="str">
        <f t="shared" si="627"/>
        <v>|||</v>
      </c>
      <c r="H17490" s="835">
        <f t="shared" si="628"/>
        <v>31</v>
      </c>
    </row>
    <row r="17491" spans="2:8">
      <c r="B17491" s="834" t="str">
        <f t="shared" si="627"/>
        <v>|||</v>
      </c>
      <c r="H17491" s="835">
        <f t="shared" si="628"/>
        <v>31</v>
      </c>
    </row>
    <row r="17492" spans="2:8">
      <c r="B17492" s="834" t="str">
        <f t="shared" si="627"/>
        <v>|||</v>
      </c>
      <c r="H17492" s="835">
        <f t="shared" si="628"/>
        <v>31</v>
      </c>
    </row>
    <row r="17493" spans="2:8">
      <c r="B17493" s="834" t="str">
        <f t="shared" si="627"/>
        <v>|||</v>
      </c>
      <c r="H17493" s="835">
        <f t="shared" si="628"/>
        <v>31</v>
      </c>
    </row>
    <row r="17494" spans="2:8">
      <c r="B17494" s="834" t="str">
        <f t="shared" si="627"/>
        <v>|||</v>
      </c>
      <c r="H17494" s="835">
        <f t="shared" si="628"/>
        <v>31</v>
      </c>
    </row>
    <row r="17495" spans="2:8">
      <c r="B17495" s="834" t="str">
        <f t="shared" si="627"/>
        <v>|||</v>
      </c>
      <c r="H17495" s="835">
        <f t="shared" si="628"/>
        <v>31</v>
      </c>
    </row>
    <row r="17496" spans="2:8">
      <c r="B17496" s="834" t="str">
        <f t="shared" si="627"/>
        <v>|||</v>
      </c>
      <c r="H17496" s="835">
        <f t="shared" si="628"/>
        <v>31</v>
      </c>
    </row>
    <row r="17497" spans="2:8">
      <c r="B17497" s="834" t="str">
        <f t="shared" si="627"/>
        <v>|||</v>
      </c>
      <c r="H17497" s="835">
        <f t="shared" si="628"/>
        <v>31</v>
      </c>
    </row>
    <row r="17498" spans="2:8">
      <c r="B17498" s="834" t="str">
        <f t="shared" si="627"/>
        <v>|||</v>
      </c>
      <c r="H17498" s="835">
        <f t="shared" si="628"/>
        <v>31</v>
      </c>
    </row>
    <row r="17499" spans="2:8">
      <c r="B17499" s="834" t="str">
        <f t="shared" si="627"/>
        <v>|||</v>
      </c>
      <c r="H17499" s="835">
        <f t="shared" si="628"/>
        <v>31</v>
      </c>
    </row>
    <row r="17500" spans="2:8">
      <c r="B17500" s="834" t="str">
        <f t="shared" si="627"/>
        <v>|||</v>
      </c>
      <c r="H17500" s="835">
        <f t="shared" si="628"/>
        <v>31</v>
      </c>
    </row>
    <row r="17501" spans="2:8">
      <c r="B17501" s="834" t="str">
        <f t="shared" si="627"/>
        <v>|||</v>
      </c>
      <c r="H17501" s="835">
        <f t="shared" si="628"/>
        <v>31</v>
      </c>
    </row>
    <row r="17502" spans="2:8">
      <c r="B17502" s="834" t="str">
        <f t="shared" si="627"/>
        <v>|||</v>
      </c>
      <c r="H17502" s="835">
        <f t="shared" si="628"/>
        <v>31</v>
      </c>
    </row>
    <row r="17503" spans="2:8">
      <c r="B17503" s="834" t="str">
        <f t="shared" si="627"/>
        <v>|||</v>
      </c>
      <c r="H17503" s="835">
        <f t="shared" si="628"/>
        <v>31</v>
      </c>
    </row>
    <row r="17504" spans="2:8">
      <c r="B17504" s="834" t="str">
        <f t="shared" si="627"/>
        <v>|||</v>
      </c>
      <c r="H17504" s="835">
        <f t="shared" si="628"/>
        <v>31</v>
      </c>
    </row>
    <row r="17505" spans="2:8">
      <c r="B17505" s="834" t="str">
        <f t="shared" si="627"/>
        <v>|||</v>
      </c>
      <c r="H17505" s="835">
        <f t="shared" si="628"/>
        <v>31</v>
      </c>
    </row>
    <row r="17506" spans="2:8">
      <c r="B17506" s="834" t="str">
        <f t="shared" si="627"/>
        <v>|||</v>
      </c>
      <c r="H17506" s="835">
        <f t="shared" si="628"/>
        <v>31</v>
      </c>
    </row>
    <row r="17507" spans="2:8">
      <c r="B17507" s="834" t="str">
        <f t="shared" si="627"/>
        <v>|||</v>
      </c>
      <c r="H17507" s="835">
        <f t="shared" si="628"/>
        <v>31</v>
      </c>
    </row>
    <row r="17508" spans="2:8">
      <c r="B17508" s="834" t="str">
        <f t="shared" si="627"/>
        <v>|||</v>
      </c>
      <c r="H17508" s="835">
        <f t="shared" si="628"/>
        <v>31</v>
      </c>
    </row>
    <row r="17509" spans="2:8">
      <c r="B17509" s="834" t="str">
        <f t="shared" si="627"/>
        <v>|||</v>
      </c>
      <c r="H17509" s="835">
        <f t="shared" si="628"/>
        <v>31</v>
      </c>
    </row>
    <row r="17510" spans="2:8">
      <c r="B17510" s="834" t="str">
        <f t="shared" si="627"/>
        <v>|||</v>
      </c>
      <c r="H17510" s="835">
        <f t="shared" si="628"/>
        <v>31</v>
      </c>
    </row>
    <row r="17511" spans="2:8">
      <c r="B17511" s="834" t="str">
        <f t="shared" si="627"/>
        <v>|||</v>
      </c>
      <c r="H17511" s="835">
        <f t="shared" si="628"/>
        <v>31</v>
      </c>
    </row>
    <row r="17512" spans="2:8">
      <c r="B17512" s="834" t="str">
        <f t="shared" si="627"/>
        <v>|||</v>
      </c>
      <c r="H17512" s="835">
        <f t="shared" si="628"/>
        <v>31</v>
      </c>
    </row>
    <row r="17513" spans="2:8">
      <c r="B17513" s="834" t="str">
        <f t="shared" si="627"/>
        <v>|||</v>
      </c>
      <c r="H17513" s="835">
        <f t="shared" si="628"/>
        <v>31</v>
      </c>
    </row>
    <row r="17514" spans="2:8">
      <c r="B17514" s="834" t="str">
        <f t="shared" si="627"/>
        <v>|||</v>
      </c>
      <c r="H17514" s="835">
        <f t="shared" si="628"/>
        <v>31</v>
      </c>
    </row>
    <row r="17515" spans="2:8">
      <c r="B17515" s="834" t="str">
        <f t="shared" si="627"/>
        <v>|||</v>
      </c>
      <c r="H17515" s="835">
        <f t="shared" si="628"/>
        <v>31</v>
      </c>
    </row>
    <row r="17516" spans="2:8">
      <c r="B17516" s="834" t="str">
        <f t="shared" si="627"/>
        <v>|||</v>
      </c>
      <c r="H17516" s="835">
        <f t="shared" si="628"/>
        <v>31</v>
      </c>
    </row>
    <row r="17517" spans="2:8">
      <c r="B17517" s="834" t="str">
        <f t="shared" si="627"/>
        <v>|||</v>
      </c>
      <c r="H17517" s="835">
        <f t="shared" si="628"/>
        <v>31</v>
      </c>
    </row>
    <row r="17518" spans="2:8">
      <c r="B17518" s="834" t="str">
        <f t="shared" si="627"/>
        <v>|||</v>
      </c>
      <c r="H17518" s="835">
        <f t="shared" si="628"/>
        <v>31</v>
      </c>
    </row>
    <row r="17519" spans="2:8">
      <c r="B17519" s="834" t="str">
        <f t="shared" si="627"/>
        <v>|||</v>
      </c>
      <c r="H17519" s="835">
        <f t="shared" si="628"/>
        <v>31</v>
      </c>
    </row>
    <row r="17520" spans="2:8">
      <c r="B17520" s="834" t="str">
        <f t="shared" si="627"/>
        <v>|||</v>
      </c>
      <c r="H17520" s="835">
        <f t="shared" si="628"/>
        <v>31</v>
      </c>
    </row>
    <row r="17521" spans="2:8">
      <c r="B17521" s="834" t="str">
        <f t="shared" si="627"/>
        <v>|||</v>
      </c>
      <c r="H17521" s="835">
        <f t="shared" si="628"/>
        <v>31</v>
      </c>
    </row>
    <row r="17522" spans="2:8">
      <c r="B17522" s="834" t="str">
        <f t="shared" si="627"/>
        <v>|||</v>
      </c>
      <c r="H17522" s="835">
        <f t="shared" si="628"/>
        <v>31</v>
      </c>
    </row>
    <row r="17523" spans="2:8">
      <c r="B17523" s="834" t="str">
        <f t="shared" si="627"/>
        <v>|||</v>
      </c>
      <c r="H17523" s="835">
        <f t="shared" si="628"/>
        <v>31</v>
      </c>
    </row>
    <row r="17524" spans="2:8">
      <c r="B17524" s="834" t="str">
        <f t="shared" si="627"/>
        <v>|||</v>
      </c>
      <c r="H17524" s="835">
        <f t="shared" si="628"/>
        <v>31</v>
      </c>
    </row>
    <row r="17525" spans="2:8">
      <c r="B17525" s="834" t="str">
        <f t="shared" si="627"/>
        <v>|||</v>
      </c>
      <c r="H17525" s="835">
        <f t="shared" si="628"/>
        <v>31</v>
      </c>
    </row>
    <row r="17526" spans="2:8">
      <c r="B17526" s="834" t="str">
        <f t="shared" si="627"/>
        <v>|||</v>
      </c>
      <c r="H17526" s="835">
        <f t="shared" si="628"/>
        <v>31</v>
      </c>
    </row>
    <row r="17527" spans="2:8">
      <c r="B17527" s="834" t="str">
        <f t="shared" si="627"/>
        <v>|||</v>
      </c>
      <c r="H17527" s="835">
        <f t="shared" si="628"/>
        <v>31</v>
      </c>
    </row>
    <row r="17528" spans="2:8">
      <c r="B17528" s="834" t="str">
        <f t="shared" si="627"/>
        <v>|||</v>
      </c>
      <c r="H17528" s="835">
        <f t="shared" si="628"/>
        <v>31</v>
      </c>
    </row>
    <row r="17529" spans="2:8">
      <c r="B17529" s="834" t="str">
        <f t="shared" si="627"/>
        <v>|||</v>
      </c>
      <c r="H17529" s="835">
        <f t="shared" si="628"/>
        <v>31</v>
      </c>
    </row>
    <row r="17530" spans="2:8">
      <c r="B17530" s="834" t="str">
        <f t="shared" si="627"/>
        <v>|||</v>
      </c>
      <c r="H17530" s="835">
        <f t="shared" si="628"/>
        <v>31</v>
      </c>
    </row>
    <row r="17531" spans="2:8">
      <c r="B17531" s="834" t="str">
        <f t="shared" si="627"/>
        <v>|||</v>
      </c>
      <c r="H17531" s="835">
        <f t="shared" si="628"/>
        <v>31</v>
      </c>
    </row>
    <row r="17532" spans="2:8">
      <c r="B17532" s="834" t="str">
        <f t="shared" si="627"/>
        <v>|||</v>
      </c>
      <c r="H17532" s="835">
        <f t="shared" si="628"/>
        <v>31</v>
      </c>
    </row>
    <row r="17533" spans="2:8">
      <c r="B17533" s="834" t="str">
        <f t="shared" si="627"/>
        <v>|||</v>
      </c>
      <c r="H17533" s="835">
        <f t="shared" si="628"/>
        <v>31</v>
      </c>
    </row>
    <row r="17534" spans="2:8">
      <c r="B17534" s="834" t="str">
        <f t="shared" si="627"/>
        <v>|||</v>
      </c>
      <c r="H17534" s="835">
        <f t="shared" si="628"/>
        <v>31</v>
      </c>
    </row>
    <row r="17535" spans="2:8">
      <c r="B17535" s="834" t="str">
        <f t="shared" si="627"/>
        <v>|||</v>
      </c>
      <c r="H17535" s="835">
        <f t="shared" si="628"/>
        <v>31</v>
      </c>
    </row>
    <row r="17536" spans="2:8">
      <c r="B17536" s="834" t="str">
        <f t="shared" si="627"/>
        <v>|||</v>
      </c>
      <c r="H17536" s="835">
        <f t="shared" si="628"/>
        <v>31</v>
      </c>
    </row>
    <row r="17537" spans="2:8">
      <c r="B17537" s="834" t="str">
        <f t="shared" si="627"/>
        <v>|||</v>
      </c>
      <c r="H17537" s="835">
        <f t="shared" si="628"/>
        <v>31</v>
      </c>
    </row>
    <row r="17538" spans="2:8">
      <c r="B17538" s="834" t="str">
        <f t="shared" si="627"/>
        <v>|||</v>
      </c>
      <c r="H17538" s="835">
        <f t="shared" si="628"/>
        <v>31</v>
      </c>
    </row>
    <row r="17539" spans="2:8">
      <c r="B17539" s="834" t="str">
        <f t="shared" si="627"/>
        <v>|||</v>
      </c>
      <c r="H17539" s="835">
        <f t="shared" si="628"/>
        <v>31</v>
      </c>
    </row>
    <row r="17540" spans="2:8">
      <c r="B17540" s="834" t="str">
        <f t="shared" si="627"/>
        <v>|||</v>
      </c>
      <c r="H17540" s="835">
        <f t="shared" si="628"/>
        <v>31</v>
      </c>
    </row>
    <row r="17541" spans="2:8">
      <c r="B17541" s="834" t="str">
        <f t="shared" si="627"/>
        <v>|||</v>
      </c>
      <c r="H17541" s="835">
        <f t="shared" si="628"/>
        <v>31</v>
      </c>
    </row>
    <row r="17542" spans="2:8">
      <c r="B17542" s="834" t="str">
        <f t="shared" si="627"/>
        <v>|||</v>
      </c>
      <c r="H17542" s="835">
        <f t="shared" si="628"/>
        <v>31</v>
      </c>
    </row>
    <row r="17543" spans="2:8">
      <c r="B17543" s="834" t="str">
        <f t="shared" si="627"/>
        <v>|||</v>
      </c>
      <c r="H17543" s="835">
        <f t="shared" si="628"/>
        <v>31</v>
      </c>
    </row>
    <row r="17544" spans="2:8">
      <c r="B17544" s="834" t="str">
        <f t="shared" si="627"/>
        <v>|||</v>
      </c>
      <c r="H17544" s="835">
        <f t="shared" si="628"/>
        <v>31</v>
      </c>
    </row>
    <row r="17545" spans="2:8">
      <c r="B17545" s="834" t="str">
        <f t="shared" si="627"/>
        <v>|||</v>
      </c>
      <c r="H17545" s="835">
        <f t="shared" si="628"/>
        <v>31</v>
      </c>
    </row>
    <row r="17546" spans="2:8">
      <c r="B17546" s="834" t="str">
        <f t="shared" si="627"/>
        <v>|||</v>
      </c>
      <c r="H17546" s="835">
        <f t="shared" si="628"/>
        <v>31</v>
      </c>
    </row>
    <row r="17547" spans="2:8">
      <c r="B17547" s="834" t="str">
        <f t="shared" si="627"/>
        <v>|||</v>
      </c>
      <c r="H17547" s="835">
        <f t="shared" si="628"/>
        <v>31</v>
      </c>
    </row>
    <row r="17548" spans="2:8">
      <c r="B17548" s="834" t="str">
        <f t="shared" si="627"/>
        <v>|||</v>
      </c>
      <c r="H17548" s="835">
        <f t="shared" si="628"/>
        <v>31</v>
      </c>
    </row>
    <row r="17549" spans="2:8">
      <c r="B17549" s="834" t="str">
        <f t="shared" si="627"/>
        <v>|||</v>
      </c>
      <c r="H17549" s="835">
        <f t="shared" si="628"/>
        <v>31</v>
      </c>
    </row>
    <row r="17550" spans="2:8">
      <c r="B17550" s="834" t="str">
        <f t="shared" si="627"/>
        <v>|||</v>
      </c>
      <c r="H17550" s="835">
        <f t="shared" si="628"/>
        <v>31</v>
      </c>
    </row>
    <row r="17551" spans="2:8">
      <c r="B17551" s="834" t="str">
        <f t="shared" si="627"/>
        <v>|||</v>
      </c>
      <c r="H17551" s="835">
        <f t="shared" si="628"/>
        <v>31</v>
      </c>
    </row>
    <row r="17552" spans="2:8">
      <c r="B17552" s="834" t="str">
        <f t="shared" si="627"/>
        <v>|||</v>
      </c>
      <c r="H17552" s="835">
        <f t="shared" si="628"/>
        <v>31</v>
      </c>
    </row>
    <row r="17553" spans="2:8">
      <c r="B17553" s="834" t="str">
        <f t="shared" ref="B17553:B17616" si="629">C17553&amp;"|"&amp;D17553&amp;"|"&amp;E17553&amp;"|"&amp;F17553</f>
        <v>|||</v>
      </c>
      <c r="H17553" s="835">
        <f t="shared" ref="H17553:H17616" si="630">EOMONTH(L17553,0)</f>
        <v>31</v>
      </c>
    </row>
    <row r="17554" spans="2:8">
      <c r="B17554" s="834" t="str">
        <f t="shared" si="629"/>
        <v>|||</v>
      </c>
      <c r="H17554" s="835">
        <f t="shared" si="630"/>
        <v>31</v>
      </c>
    </row>
    <row r="17555" spans="2:8">
      <c r="B17555" s="834" t="str">
        <f t="shared" si="629"/>
        <v>|||</v>
      </c>
      <c r="H17555" s="835">
        <f t="shared" si="630"/>
        <v>31</v>
      </c>
    </row>
    <row r="17556" spans="2:8">
      <c r="B17556" s="834" t="str">
        <f t="shared" si="629"/>
        <v>|||</v>
      </c>
      <c r="H17556" s="835">
        <f t="shared" si="630"/>
        <v>31</v>
      </c>
    </row>
    <row r="17557" spans="2:8">
      <c r="B17557" s="834" t="str">
        <f t="shared" si="629"/>
        <v>|||</v>
      </c>
      <c r="H17557" s="835">
        <f t="shared" si="630"/>
        <v>31</v>
      </c>
    </row>
    <row r="17558" spans="2:8">
      <c r="B17558" s="834" t="str">
        <f t="shared" si="629"/>
        <v>|||</v>
      </c>
      <c r="H17558" s="835">
        <f t="shared" si="630"/>
        <v>31</v>
      </c>
    </row>
    <row r="17559" spans="2:8">
      <c r="B17559" s="834" t="str">
        <f t="shared" si="629"/>
        <v>|||</v>
      </c>
      <c r="H17559" s="835">
        <f t="shared" si="630"/>
        <v>31</v>
      </c>
    </row>
    <row r="17560" spans="2:8">
      <c r="B17560" s="834" t="str">
        <f t="shared" si="629"/>
        <v>|||</v>
      </c>
      <c r="H17560" s="835">
        <f t="shared" si="630"/>
        <v>31</v>
      </c>
    </row>
    <row r="17561" spans="2:8">
      <c r="B17561" s="834" t="str">
        <f t="shared" si="629"/>
        <v>|||</v>
      </c>
      <c r="H17561" s="835">
        <f t="shared" si="630"/>
        <v>31</v>
      </c>
    </row>
    <row r="17562" spans="2:8">
      <c r="B17562" s="834" t="str">
        <f t="shared" si="629"/>
        <v>|||</v>
      </c>
      <c r="H17562" s="835">
        <f t="shared" si="630"/>
        <v>31</v>
      </c>
    </row>
    <row r="17563" spans="2:8">
      <c r="B17563" s="834" t="str">
        <f t="shared" si="629"/>
        <v>|||</v>
      </c>
      <c r="H17563" s="835">
        <f t="shared" si="630"/>
        <v>31</v>
      </c>
    </row>
    <row r="17564" spans="2:8">
      <c r="B17564" s="834" t="str">
        <f t="shared" si="629"/>
        <v>|||</v>
      </c>
      <c r="H17564" s="835">
        <f t="shared" si="630"/>
        <v>31</v>
      </c>
    </row>
    <row r="17565" spans="2:8">
      <c r="B17565" s="834" t="str">
        <f t="shared" si="629"/>
        <v>|||</v>
      </c>
      <c r="H17565" s="835">
        <f t="shared" si="630"/>
        <v>31</v>
      </c>
    </row>
    <row r="17566" spans="2:8">
      <c r="B17566" s="834" t="str">
        <f t="shared" si="629"/>
        <v>|||</v>
      </c>
      <c r="H17566" s="835">
        <f t="shared" si="630"/>
        <v>31</v>
      </c>
    </row>
    <row r="17567" spans="2:8">
      <c r="B17567" s="834" t="str">
        <f t="shared" si="629"/>
        <v>|||</v>
      </c>
      <c r="H17567" s="835">
        <f t="shared" si="630"/>
        <v>31</v>
      </c>
    </row>
    <row r="17568" spans="2:8">
      <c r="B17568" s="834" t="str">
        <f t="shared" si="629"/>
        <v>|||</v>
      </c>
      <c r="H17568" s="835">
        <f t="shared" si="630"/>
        <v>31</v>
      </c>
    </row>
    <row r="17569" spans="2:8">
      <c r="B17569" s="834" t="str">
        <f t="shared" si="629"/>
        <v>|||</v>
      </c>
      <c r="H17569" s="835">
        <f t="shared" si="630"/>
        <v>31</v>
      </c>
    </row>
    <row r="17570" spans="2:8">
      <c r="B17570" s="834" t="str">
        <f t="shared" si="629"/>
        <v>|||</v>
      </c>
      <c r="H17570" s="835">
        <f t="shared" si="630"/>
        <v>31</v>
      </c>
    </row>
    <row r="17571" spans="2:8">
      <c r="B17571" s="834" t="str">
        <f t="shared" si="629"/>
        <v>|||</v>
      </c>
      <c r="H17571" s="835">
        <f t="shared" si="630"/>
        <v>31</v>
      </c>
    </row>
    <row r="17572" spans="2:8">
      <c r="B17572" s="834" t="str">
        <f t="shared" si="629"/>
        <v>|||</v>
      </c>
      <c r="H17572" s="835">
        <f t="shared" si="630"/>
        <v>31</v>
      </c>
    </row>
    <row r="17573" spans="2:8">
      <c r="B17573" s="834" t="str">
        <f t="shared" si="629"/>
        <v>|||</v>
      </c>
      <c r="H17573" s="835">
        <f t="shared" si="630"/>
        <v>31</v>
      </c>
    </row>
    <row r="17574" spans="2:8">
      <c r="B17574" s="834" t="str">
        <f t="shared" si="629"/>
        <v>|||</v>
      </c>
      <c r="H17574" s="835">
        <f t="shared" si="630"/>
        <v>31</v>
      </c>
    </row>
    <row r="17575" spans="2:8">
      <c r="B17575" s="834" t="str">
        <f t="shared" si="629"/>
        <v>|||</v>
      </c>
      <c r="H17575" s="835">
        <f t="shared" si="630"/>
        <v>31</v>
      </c>
    </row>
    <row r="17576" spans="2:8">
      <c r="B17576" s="834" t="str">
        <f t="shared" si="629"/>
        <v>|||</v>
      </c>
      <c r="H17576" s="835">
        <f t="shared" si="630"/>
        <v>31</v>
      </c>
    </row>
    <row r="17577" spans="2:8">
      <c r="B17577" s="834" t="str">
        <f t="shared" si="629"/>
        <v>|||</v>
      </c>
      <c r="H17577" s="835">
        <f t="shared" si="630"/>
        <v>31</v>
      </c>
    </row>
    <row r="17578" spans="2:8">
      <c r="B17578" s="834" t="str">
        <f t="shared" si="629"/>
        <v>|||</v>
      </c>
      <c r="H17578" s="835">
        <f t="shared" si="630"/>
        <v>31</v>
      </c>
    </row>
    <row r="17579" spans="2:8">
      <c r="B17579" s="834" t="str">
        <f t="shared" si="629"/>
        <v>|||</v>
      </c>
      <c r="H17579" s="835">
        <f t="shared" si="630"/>
        <v>31</v>
      </c>
    </row>
    <row r="17580" spans="2:8">
      <c r="B17580" s="834" t="str">
        <f t="shared" si="629"/>
        <v>|||</v>
      </c>
      <c r="H17580" s="835">
        <f t="shared" si="630"/>
        <v>31</v>
      </c>
    </row>
    <row r="17581" spans="2:8">
      <c r="B17581" s="834" t="str">
        <f t="shared" si="629"/>
        <v>|||</v>
      </c>
      <c r="H17581" s="835">
        <f t="shared" si="630"/>
        <v>31</v>
      </c>
    </row>
    <row r="17582" spans="2:8">
      <c r="B17582" s="834" t="str">
        <f t="shared" si="629"/>
        <v>|||</v>
      </c>
      <c r="H17582" s="835">
        <f t="shared" si="630"/>
        <v>31</v>
      </c>
    </row>
    <row r="17583" spans="2:8">
      <c r="B17583" s="834" t="str">
        <f t="shared" si="629"/>
        <v>|||</v>
      </c>
      <c r="H17583" s="835">
        <f t="shared" si="630"/>
        <v>31</v>
      </c>
    </row>
    <row r="17584" spans="2:8">
      <c r="B17584" s="834" t="str">
        <f t="shared" si="629"/>
        <v>|||</v>
      </c>
      <c r="H17584" s="835">
        <f t="shared" si="630"/>
        <v>31</v>
      </c>
    </row>
    <row r="17585" spans="2:8">
      <c r="B17585" s="834" t="str">
        <f t="shared" si="629"/>
        <v>|||</v>
      </c>
      <c r="H17585" s="835">
        <f t="shared" si="630"/>
        <v>31</v>
      </c>
    </row>
    <row r="17586" spans="2:8">
      <c r="B17586" s="834" t="str">
        <f t="shared" si="629"/>
        <v>|||</v>
      </c>
      <c r="H17586" s="835">
        <f t="shared" si="630"/>
        <v>31</v>
      </c>
    </row>
    <row r="17587" spans="2:8">
      <c r="B17587" s="834" t="str">
        <f t="shared" si="629"/>
        <v>|||</v>
      </c>
      <c r="H17587" s="835">
        <f t="shared" si="630"/>
        <v>31</v>
      </c>
    </row>
    <row r="17588" spans="2:8">
      <c r="B17588" s="834" t="str">
        <f t="shared" si="629"/>
        <v>|||</v>
      </c>
      <c r="H17588" s="835">
        <f t="shared" si="630"/>
        <v>31</v>
      </c>
    </row>
    <row r="17589" spans="2:8">
      <c r="B17589" s="834" t="str">
        <f t="shared" si="629"/>
        <v>|||</v>
      </c>
      <c r="H17589" s="835">
        <f t="shared" si="630"/>
        <v>31</v>
      </c>
    </row>
    <row r="17590" spans="2:8">
      <c r="B17590" s="834" t="str">
        <f t="shared" si="629"/>
        <v>|||</v>
      </c>
      <c r="H17590" s="835">
        <f t="shared" si="630"/>
        <v>31</v>
      </c>
    </row>
    <row r="17591" spans="2:8">
      <c r="B17591" s="834" t="str">
        <f t="shared" si="629"/>
        <v>|||</v>
      </c>
      <c r="H17591" s="835">
        <f t="shared" si="630"/>
        <v>31</v>
      </c>
    </row>
    <row r="17592" spans="2:8">
      <c r="B17592" s="834" t="str">
        <f t="shared" si="629"/>
        <v>|||</v>
      </c>
      <c r="H17592" s="835">
        <f t="shared" si="630"/>
        <v>31</v>
      </c>
    </row>
    <row r="17593" spans="2:8">
      <c r="B17593" s="834" t="str">
        <f t="shared" si="629"/>
        <v>|||</v>
      </c>
      <c r="H17593" s="835">
        <f t="shared" si="630"/>
        <v>31</v>
      </c>
    </row>
    <row r="17594" spans="2:8">
      <c r="B17594" s="834" t="str">
        <f t="shared" si="629"/>
        <v>|||</v>
      </c>
      <c r="H17594" s="835">
        <f t="shared" si="630"/>
        <v>31</v>
      </c>
    </row>
    <row r="17595" spans="2:8">
      <c r="B17595" s="834" t="str">
        <f t="shared" si="629"/>
        <v>|||</v>
      </c>
      <c r="H17595" s="835">
        <f t="shared" si="630"/>
        <v>31</v>
      </c>
    </row>
    <row r="17596" spans="2:8">
      <c r="B17596" s="834" t="str">
        <f t="shared" si="629"/>
        <v>|||</v>
      </c>
      <c r="H17596" s="835">
        <f t="shared" si="630"/>
        <v>31</v>
      </c>
    </row>
    <row r="17597" spans="2:8">
      <c r="B17597" s="834" t="str">
        <f t="shared" si="629"/>
        <v>|||</v>
      </c>
      <c r="H17597" s="835">
        <f t="shared" si="630"/>
        <v>31</v>
      </c>
    </row>
    <row r="17598" spans="2:8">
      <c r="B17598" s="834" t="str">
        <f t="shared" si="629"/>
        <v>|||</v>
      </c>
      <c r="H17598" s="835">
        <f t="shared" si="630"/>
        <v>31</v>
      </c>
    </row>
    <row r="17599" spans="2:8">
      <c r="B17599" s="834" t="str">
        <f t="shared" si="629"/>
        <v>|||</v>
      </c>
      <c r="H17599" s="835">
        <f t="shared" si="630"/>
        <v>31</v>
      </c>
    </row>
    <row r="17600" spans="2:8">
      <c r="B17600" s="834" t="str">
        <f t="shared" si="629"/>
        <v>|||</v>
      </c>
      <c r="H17600" s="835">
        <f t="shared" si="630"/>
        <v>31</v>
      </c>
    </row>
    <row r="17601" spans="2:8">
      <c r="B17601" s="834" t="str">
        <f t="shared" si="629"/>
        <v>|||</v>
      </c>
      <c r="H17601" s="835">
        <f t="shared" si="630"/>
        <v>31</v>
      </c>
    </row>
    <row r="17602" spans="2:8">
      <c r="B17602" s="834" t="str">
        <f t="shared" si="629"/>
        <v>|||</v>
      </c>
      <c r="H17602" s="835">
        <f t="shared" si="630"/>
        <v>31</v>
      </c>
    </row>
    <row r="17603" spans="2:8">
      <c r="B17603" s="834" t="str">
        <f t="shared" si="629"/>
        <v>|||</v>
      </c>
      <c r="H17603" s="835">
        <f t="shared" si="630"/>
        <v>31</v>
      </c>
    </row>
    <row r="17604" spans="2:8">
      <c r="B17604" s="834" t="str">
        <f t="shared" si="629"/>
        <v>|||</v>
      </c>
      <c r="H17604" s="835">
        <f t="shared" si="630"/>
        <v>31</v>
      </c>
    </row>
    <row r="17605" spans="2:8">
      <c r="B17605" s="834" t="str">
        <f t="shared" si="629"/>
        <v>|||</v>
      </c>
      <c r="H17605" s="835">
        <f t="shared" si="630"/>
        <v>31</v>
      </c>
    </row>
    <row r="17606" spans="2:8">
      <c r="B17606" s="834" t="str">
        <f t="shared" si="629"/>
        <v>|||</v>
      </c>
      <c r="H17606" s="835">
        <f t="shared" si="630"/>
        <v>31</v>
      </c>
    </row>
    <row r="17607" spans="2:8">
      <c r="B17607" s="834" t="str">
        <f t="shared" si="629"/>
        <v>|||</v>
      </c>
      <c r="H17607" s="835">
        <f t="shared" si="630"/>
        <v>31</v>
      </c>
    </row>
    <row r="17608" spans="2:8">
      <c r="B17608" s="834" t="str">
        <f t="shared" si="629"/>
        <v>|||</v>
      </c>
      <c r="H17608" s="835">
        <f t="shared" si="630"/>
        <v>31</v>
      </c>
    </row>
    <row r="17609" spans="2:8">
      <c r="B17609" s="834" t="str">
        <f t="shared" si="629"/>
        <v>|||</v>
      </c>
      <c r="H17609" s="835">
        <f t="shared" si="630"/>
        <v>31</v>
      </c>
    </row>
    <row r="17610" spans="2:8">
      <c r="B17610" s="834" t="str">
        <f t="shared" si="629"/>
        <v>|||</v>
      </c>
      <c r="H17610" s="835">
        <f t="shared" si="630"/>
        <v>31</v>
      </c>
    </row>
    <row r="17611" spans="2:8">
      <c r="B17611" s="834" t="str">
        <f t="shared" si="629"/>
        <v>|||</v>
      </c>
      <c r="H17611" s="835">
        <f t="shared" si="630"/>
        <v>31</v>
      </c>
    </row>
    <row r="17612" spans="2:8">
      <c r="B17612" s="834" t="str">
        <f t="shared" si="629"/>
        <v>|||</v>
      </c>
      <c r="H17612" s="835">
        <f t="shared" si="630"/>
        <v>31</v>
      </c>
    </row>
    <row r="17613" spans="2:8">
      <c r="B17613" s="834" t="str">
        <f t="shared" si="629"/>
        <v>|||</v>
      </c>
      <c r="H17613" s="835">
        <f t="shared" si="630"/>
        <v>31</v>
      </c>
    </row>
    <row r="17614" spans="2:8">
      <c r="B17614" s="834" t="str">
        <f t="shared" si="629"/>
        <v>|||</v>
      </c>
      <c r="H17614" s="835">
        <f t="shared" si="630"/>
        <v>31</v>
      </c>
    </row>
    <row r="17615" spans="2:8">
      <c r="B17615" s="834" t="str">
        <f t="shared" si="629"/>
        <v>|||</v>
      </c>
      <c r="H17615" s="835">
        <f t="shared" si="630"/>
        <v>31</v>
      </c>
    </row>
    <row r="17616" spans="2:8">
      <c r="B17616" s="834" t="str">
        <f t="shared" si="629"/>
        <v>|||</v>
      </c>
      <c r="H17616" s="835">
        <f t="shared" si="630"/>
        <v>31</v>
      </c>
    </row>
    <row r="17617" spans="2:8">
      <c r="B17617" s="834" t="str">
        <f t="shared" ref="B17617:B17680" si="631">C17617&amp;"|"&amp;D17617&amp;"|"&amp;E17617&amp;"|"&amp;F17617</f>
        <v>|||</v>
      </c>
      <c r="H17617" s="835">
        <f t="shared" ref="H17617:H17680" si="632">EOMONTH(L17617,0)</f>
        <v>31</v>
      </c>
    </row>
    <row r="17618" spans="2:8">
      <c r="B17618" s="834" t="str">
        <f t="shared" si="631"/>
        <v>|||</v>
      </c>
      <c r="H17618" s="835">
        <f t="shared" si="632"/>
        <v>31</v>
      </c>
    </row>
    <row r="17619" spans="2:8">
      <c r="B17619" s="834" t="str">
        <f t="shared" si="631"/>
        <v>|||</v>
      </c>
      <c r="H17619" s="835">
        <f t="shared" si="632"/>
        <v>31</v>
      </c>
    </row>
    <row r="17620" spans="2:8">
      <c r="B17620" s="834" t="str">
        <f t="shared" si="631"/>
        <v>|||</v>
      </c>
      <c r="H17620" s="835">
        <f t="shared" si="632"/>
        <v>31</v>
      </c>
    </row>
    <row r="17621" spans="2:8">
      <c r="B17621" s="834" t="str">
        <f t="shared" si="631"/>
        <v>|||</v>
      </c>
      <c r="H17621" s="835">
        <f t="shared" si="632"/>
        <v>31</v>
      </c>
    </row>
    <row r="17622" spans="2:8">
      <c r="B17622" s="834" t="str">
        <f t="shared" si="631"/>
        <v>|||</v>
      </c>
      <c r="H17622" s="835">
        <f t="shared" si="632"/>
        <v>31</v>
      </c>
    </row>
    <row r="17623" spans="2:8">
      <c r="B17623" s="834" t="str">
        <f t="shared" si="631"/>
        <v>|||</v>
      </c>
      <c r="H17623" s="835">
        <f t="shared" si="632"/>
        <v>31</v>
      </c>
    </row>
    <row r="17624" spans="2:8">
      <c r="B17624" s="834" t="str">
        <f t="shared" si="631"/>
        <v>|||</v>
      </c>
      <c r="H17624" s="835">
        <f t="shared" si="632"/>
        <v>31</v>
      </c>
    </row>
    <row r="17625" spans="2:8">
      <c r="B17625" s="834" t="str">
        <f t="shared" si="631"/>
        <v>|||</v>
      </c>
      <c r="H17625" s="835">
        <f t="shared" si="632"/>
        <v>31</v>
      </c>
    </row>
    <row r="17626" spans="2:8">
      <c r="B17626" s="834" t="str">
        <f t="shared" si="631"/>
        <v>|||</v>
      </c>
      <c r="H17626" s="835">
        <f t="shared" si="632"/>
        <v>31</v>
      </c>
    </row>
    <row r="17627" spans="2:8">
      <c r="B17627" s="834" t="str">
        <f t="shared" si="631"/>
        <v>|||</v>
      </c>
      <c r="H17627" s="835">
        <f t="shared" si="632"/>
        <v>31</v>
      </c>
    </row>
    <row r="17628" spans="2:8">
      <c r="B17628" s="834" t="str">
        <f t="shared" si="631"/>
        <v>|||</v>
      </c>
      <c r="H17628" s="835">
        <f t="shared" si="632"/>
        <v>31</v>
      </c>
    </row>
    <row r="17629" spans="2:8">
      <c r="B17629" s="834" t="str">
        <f t="shared" si="631"/>
        <v>|||</v>
      </c>
      <c r="H17629" s="835">
        <f t="shared" si="632"/>
        <v>31</v>
      </c>
    </row>
    <row r="17630" spans="2:8">
      <c r="B17630" s="834" t="str">
        <f t="shared" si="631"/>
        <v>|||</v>
      </c>
      <c r="H17630" s="835">
        <f t="shared" si="632"/>
        <v>31</v>
      </c>
    </row>
    <row r="17631" spans="2:8">
      <c r="B17631" s="834" t="str">
        <f t="shared" si="631"/>
        <v>|||</v>
      </c>
      <c r="H17631" s="835">
        <f t="shared" si="632"/>
        <v>31</v>
      </c>
    </row>
    <row r="17632" spans="2:8">
      <c r="B17632" s="834" t="str">
        <f t="shared" si="631"/>
        <v>|||</v>
      </c>
      <c r="H17632" s="835">
        <f t="shared" si="632"/>
        <v>31</v>
      </c>
    </row>
    <row r="17633" spans="2:8">
      <c r="B17633" s="834" t="str">
        <f t="shared" si="631"/>
        <v>|||</v>
      </c>
      <c r="H17633" s="835">
        <f t="shared" si="632"/>
        <v>31</v>
      </c>
    </row>
    <row r="17634" spans="2:8">
      <c r="B17634" s="834" t="str">
        <f t="shared" si="631"/>
        <v>|||</v>
      </c>
      <c r="H17634" s="835">
        <f t="shared" si="632"/>
        <v>31</v>
      </c>
    </row>
    <row r="17635" spans="2:8">
      <c r="B17635" s="834" t="str">
        <f t="shared" si="631"/>
        <v>|||</v>
      </c>
      <c r="H17635" s="835">
        <f t="shared" si="632"/>
        <v>31</v>
      </c>
    </row>
    <row r="17636" spans="2:8">
      <c r="B17636" s="834" t="str">
        <f t="shared" si="631"/>
        <v>|||</v>
      </c>
      <c r="H17636" s="835">
        <f t="shared" si="632"/>
        <v>31</v>
      </c>
    </row>
    <row r="17637" spans="2:8">
      <c r="B17637" s="834" t="str">
        <f t="shared" si="631"/>
        <v>|||</v>
      </c>
      <c r="H17637" s="835">
        <f t="shared" si="632"/>
        <v>31</v>
      </c>
    </row>
    <row r="17638" spans="2:8">
      <c r="B17638" s="834" t="str">
        <f t="shared" si="631"/>
        <v>|||</v>
      </c>
      <c r="H17638" s="835">
        <f t="shared" si="632"/>
        <v>31</v>
      </c>
    </row>
    <row r="17639" spans="2:8">
      <c r="B17639" s="834" t="str">
        <f t="shared" si="631"/>
        <v>|||</v>
      </c>
      <c r="H17639" s="835">
        <f t="shared" si="632"/>
        <v>31</v>
      </c>
    </row>
    <row r="17640" spans="2:8">
      <c r="B17640" s="834" t="str">
        <f t="shared" si="631"/>
        <v>|||</v>
      </c>
      <c r="H17640" s="835">
        <f t="shared" si="632"/>
        <v>31</v>
      </c>
    </row>
    <row r="17641" spans="2:8">
      <c r="B17641" s="834" t="str">
        <f t="shared" si="631"/>
        <v>|||</v>
      </c>
      <c r="H17641" s="835">
        <f t="shared" si="632"/>
        <v>31</v>
      </c>
    </row>
    <row r="17642" spans="2:8">
      <c r="B17642" s="834" t="str">
        <f t="shared" si="631"/>
        <v>|||</v>
      </c>
      <c r="H17642" s="835">
        <f t="shared" si="632"/>
        <v>31</v>
      </c>
    </row>
    <row r="17643" spans="2:8">
      <c r="B17643" s="834" t="str">
        <f t="shared" si="631"/>
        <v>|||</v>
      </c>
      <c r="H17643" s="835">
        <f t="shared" si="632"/>
        <v>31</v>
      </c>
    </row>
    <row r="17644" spans="2:8">
      <c r="B17644" s="834" t="str">
        <f t="shared" si="631"/>
        <v>|||</v>
      </c>
      <c r="H17644" s="835">
        <f t="shared" si="632"/>
        <v>31</v>
      </c>
    </row>
    <row r="17645" spans="2:8">
      <c r="B17645" s="834" t="str">
        <f t="shared" si="631"/>
        <v>|||</v>
      </c>
      <c r="H17645" s="835">
        <f t="shared" si="632"/>
        <v>31</v>
      </c>
    </row>
    <row r="17646" spans="2:8">
      <c r="B17646" s="834" t="str">
        <f t="shared" si="631"/>
        <v>|||</v>
      </c>
      <c r="H17646" s="835">
        <f t="shared" si="632"/>
        <v>31</v>
      </c>
    </row>
    <row r="17647" spans="2:8">
      <c r="B17647" s="834" t="str">
        <f t="shared" si="631"/>
        <v>|||</v>
      </c>
      <c r="H17647" s="835">
        <f t="shared" si="632"/>
        <v>31</v>
      </c>
    </row>
    <row r="17648" spans="2:8">
      <c r="B17648" s="834" t="str">
        <f t="shared" si="631"/>
        <v>|||</v>
      </c>
      <c r="H17648" s="835">
        <f t="shared" si="632"/>
        <v>31</v>
      </c>
    </row>
    <row r="17649" spans="2:8">
      <c r="B17649" s="834" t="str">
        <f t="shared" si="631"/>
        <v>|||</v>
      </c>
      <c r="H17649" s="835">
        <f t="shared" si="632"/>
        <v>31</v>
      </c>
    </row>
    <row r="17650" spans="2:8">
      <c r="B17650" s="834" t="str">
        <f t="shared" si="631"/>
        <v>|||</v>
      </c>
      <c r="H17650" s="835">
        <f t="shared" si="632"/>
        <v>31</v>
      </c>
    </row>
    <row r="17651" spans="2:8">
      <c r="B17651" s="834" t="str">
        <f t="shared" si="631"/>
        <v>|||</v>
      </c>
      <c r="H17651" s="835">
        <f t="shared" si="632"/>
        <v>31</v>
      </c>
    </row>
    <row r="17652" spans="2:8">
      <c r="B17652" s="834" t="str">
        <f t="shared" si="631"/>
        <v>|||</v>
      </c>
      <c r="H17652" s="835">
        <f t="shared" si="632"/>
        <v>31</v>
      </c>
    </row>
    <row r="17653" spans="2:8">
      <c r="B17653" s="834" t="str">
        <f t="shared" si="631"/>
        <v>|||</v>
      </c>
      <c r="H17653" s="835">
        <f t="shared" si="632"/>
        <v>31</v>
      </c>
    </row>
    <row r="17654" spans="2:8">
      <c r="B17654" s="834" t="str">
        <f t="shared" si="631"/>
        <v>|||</v>
      </c>
      <c r="H17654" s="835">
        <f t="shared" si="632"/>
        <v>31</v>
      </c>
    </row>
    <row r="17655" spans="2:8">
      <c r="B17655" s="834" t="str">
        <f t="shared" si="631"/>
        <v>|||</v>
      </c>
      <c r="H17655" s="835">
        <f t="shared" si="632"/>
        <v>31</v>
      </c>
    </row>
    <row r="17656" spans="2:8">
      <c r="B17656" s="834" t="str">
        <f t="shared" si="631"/>
        <v>|||</v>
      </c>
      <c r="H17656" s="835">
        <f t="shared" si="632"/>
        <v>31</v>
      </c>
    </row>
    <row r="17657" spans="2:8">
      <c r="B17657" s="834" t="str">
        <f t="shared" si="631"/>
        <v>|||</v>
      </c>
      <c r="H17657" s="835">
        <f t="shared" si="632"/>
        <v>31</v>
      </c>
    </row>
    <row r="17658" spans="2:8">
      <c r="B17658" s="834" t="str">
        <f t="shared" si="631"/>
        <v>|||</v>
      </c>
      <c r="H17658" s="835">
        <f t="shared" si="632"/>
        <v>31</v>
      </c>
    </row>
    <row r="17659" spans="2:8">
      <c r="B17659" s="834" t="str">
        <f t="shared" si="631"/>
        <v>|||</v>
      </c>
      <c r="H17659" s="835">
        <f t="shared" si="632"/>
        <v>31</v>
      </c>
    </row>
    <row r="17660" spans="2:8">
      <c r="B17660" s="834" t="str">
        <f t="shared" si="631"/>
        <v>|||</v>
      </c>
      <c r="H17660" s="835">
        <f t="shared" si="632"/>
        <v>31</v>
      </c>
    </row>
    <row r="17661" spans="2:8">
      <c r="B17661" s="834" t="str">
        <f t="shared" si="631"/>
        <v>|||</v>
      </c>
      <c r="H17661" s="835">
        <f t="shared" si="632"/>
        <v>31</v>
      </c>
    </row>
    <row r="17662" spans="2:8">
      <c r="B17662" s="834" t="str">
        <f t="shared" si="631"/>
        <v>|||</v>
      </c>
      <c r="H17662" s="835">
        <f t="shared" si="632"/>
        <v>31</v>
      </c>
    </row>
    <row r="17663" spans="2:8">
      <c r="B17663" s="834" t="str">
        <f t="shared" si="631"/>
        <v>|||</v>
      </c>
      <c r="H17663" s="835">
        <f t="shared" si="632"/>
        <v>31</v>
      </c>
    </row>
    <row r="17664" spans="2:8">
      <c r="B17664" s="834" t="str">
        <f t="shared" si="631"/>
        <v>|||</v>
      </c>
      <c r="H17664" s="835">
        <f t="shared" si="632"/>
        <v>31</v>
      </c>
    </row>
    <row r="17665" spans="2:8">
      <c r="B17665" s="834" t="str">
        <f t="shared" si="631"/>
        <v>|||</v>
      </c>
      <c r="H17665" s="835">
        <f t="shared" si="632"/>
        <v>31</v>
      </c>
    </row>
    <row r="17666" spans="2:8">
      <c r="B17666" s="834" t="str">
        <f t="shared" si="631"/>
        <v>|||</v>
      </c>
      <c r="H17666" s="835">
        <f t="shared" si="632"/>
        <v>31</v>
      </c>
    </row>
    <row r="17667" spans="2:8">
      <c r="B17667" s="834" t="str">
        <f t="shared" si="631"/>
        <v>|||</v>
      </c>
      <c r="H17667" s="835">
        <f t="shared" si="632"/>
        <v>31</v>
      </c>
    </row>
    <row r="17668" spans="2:8">
      <c r="B17668" s="834" t="str">
        <f t="shared" si="631"/>
        <v>|||</v>
      </c>
      <c r="H17668" s="835">
        <f t="shared" si="632"/>
        <v>31</v>
      </c>
    </row>
    <row r="17669" spans="2:8">
      <c r="B17669" s="834" t="str">
        <f t="shared" si="631"/>
        <v>|||</v>
      </c>
      <c r="H17669" s="835">
        <f t="shared" si="632"/>
        <v>31</v>
      </c>
    </row>
    <row r="17670" spans="2:8">
      <c r="B17670" s="834" t="str">
        <f t="shared" si="631"/>
        <v>|||</v>
      </c>
      <c r="H17670" s="835">
        <f t="shared" si="632"/>
        <v>31</v>
      </c>
    </row>
    <row r="17671" spans="2:8">
      <c r="B17671" s="834" t="str">
        <f t="shared" si="631"/>
        <v>|||</v>
      </c>
      <c r="H17671" s="835">
        <f t="shared" si="632"/>
        <v>31</v>
      </c>
    </row>
    <row r="17672" spans="2:8">
      <c r="B17672" s="834" t="str">
        <f t="shared" si="631"/>
        <v>|||</v>
      </c>
      <c r="H17672" s="835">
        <f t="shared" si="632"/>
        <v>31</v>
      </c>
    </row>
    <row r="17673" spans="2:8">
      <c r="B17673" s="834" t="str">
        <f t="shared" si="631"/>
        <v>|||</v>
      </c>
      <c r="H17673" s="835">
        <f t="shared" si="632"/>
        <v>31</v>
      </c>
    </row>
    <row r="17674" spans="2:8">
      <c r="B17674" s="834" t="str">
        <f t="shared" si="631"/>
        <v>|||</v>
      </c>
      <c r="H17674" s="835">
        <f t="shared" si="632"/>
        <v>31</v>
      </c>
    </row>
    <row r="17675" spans="2:8">
      <c r="B17675" s="834" t="str">
        <f t="shared" si="631"/>
        <v>|||</v>
      </c>
      <c r="H17675" s="835">
        <f t="shared" si="632"/>
        <v>31</v>
      </c>
    </row>
    <row r="17676" spans="2:8">
      <c r="B17676" s="834" t="str">
        <f t="shared" si="631"/>
        <v>|||</v>
      </c>
      <c r="H17676" s="835">
        <f t="shared" si="632"/>
        <v>31</v>
      </c>
    </row>
    <row r="17677" spans="2:8">
      <c r="B17677" s="834" t="str">
        <f t="shared" si="631"/>
        <v>|||</v>
      </c>
      <c r="H17677" s="835">
        <f t="shared" si="632"/>
        <v>31</v>
      </c>
    </row>
    <row r="17678" spans="2:8">
      <c r="B17678" s="834" t="str">
        <f t="shared" si="631"/>
        <v>|||</v>
      </c>
      <c r="H17678" s="835">
        <f t="shared" si="632"/>
        <v>31</v>
      </c>
    </row>
    <row r="17679" spans="2:8">
      <c r="B17679" s="834" t="str">
        <f t="shared" si="631"/>
        <v>|||</v>
      </c>
      <c r="H17679" s="835">
        <f t="shared" si="632"/>
        <v>31</v>
      </c>
    </row>
    <row r="17680" spans="2:8">
      <c r="B17680" s="834" t="str">
        <f t="shared" si="631"/>
        <v>|||</v>
      </c>
      <c r="H17680" s="835">
        <f t="shared" si="632"/>
        <v>31</v>
      </c>
    </row>
    <row r="17681" spans="2:8">
      <c r="B17681" s="834" t="str">
        <f t="shared" ref="B17681:B17744" si="633">C17681&amp;"|"&amp;D17681&amp;"|"&amp;E17681&amp;"|"&amp;F17681</f>
        <v>|||</v>
      </c>
      <c r="H17681" s="835">
        <f t="shared" ref="H17681:H17744" si="634">EOMONTH(L17681,0)</f>
        <v>31</v>
      </c>
    </row>
    <row r="17682" spans="2:8">
      <c r="B17682" s="834" t="str">
        <f t="shared" si="633"/>
        <v>|||</v>
      </c>
      <c r="H17682" s="835">
        <f t="shared" si="634"/>
        <v>31</v>
      </c>
    </row>
    <row r="17683" spans="2:8">
      <c r="B17683" s="834" t="str">
        <f t="shared" si="633"/>
        <v>|||</v>
      </c>
      <c r="H17683" s="835">
        <f t="shared" si="634"/>
        <v>31</v>
      </c>
    </row>
    <row r="17684" spans="2:8">
      <c r="B17684" s="834" t="str">
        <f t="shared" si="633"/>
        <v>|||</v>
      </c>
      <c r="H17684" s="835">
        <f t="shared" si="634"/>
        <v>31</v>
      </c>
    </row>
    <row r="17685" spans="2:8">
      <c r="B17685" s="834" t="str">
        <f t="shared" si="633"/>
        <v>|||</v>
      </c>
      <c r="H17685" s="835">
        <f t="shared" si="634"/>
        <v>31</v>
      </c>
    </row>
    <row r="17686" spans="2:8">
      <c r="B17686" s="834" t="str">
        <f t="shared" si="633"/>
        <v>|||</v>
      </c>
      <c r="H17686" s="835">
        <f t="shared" si="634"/>
        <v>31</v>
      </c>
    </row>
    <row r="17687" spans="2:8">
      <c r="B17687" s="834" t="str">
        <f t="shared" si="633"/>
        <v>|||</v>
      </c>
      <c r="H17687" s="835">
        <f t="shared" si="634"/>
        <v>31</v>
      </c>
    </row>
    <row r="17688" spans="2:8">
      <c r="B17688" s="834" t="str">
        <f t="shared" si="633"/>
        <v>|||</v>
      </c>
      <c r="H17688" s="835">
        <f t="shared" si="634"/>
        <v>31</v>
      </c>
    </row>
    <row r="17689" spans="2:8">
      <c r="B17689" s="834" t="str">
        <f t="shared" si="633"/>
        <v>|||</v>
      </c>
      <c r="H17689" s="835">
        <f t="shared" si="634"/>
        <v>31</v>
      </c>
    </row>
    <row r="17690" spans="2:8">
      <c r="B17690" s="834" t="str">
        <f t="shared" si="633"/>
        <v>|||</v>
      </c>
      <c r="H17690" s="835">
        <f t="shared" si="634"/>
        <v>31</v>
      </c>
    </row>
    <row r="17691" spans="2:8">
      <c r="B17691" s="834" t="str">
        <f t="shared" si="633"/>
        <v>|||</v>
      </c>
      <c r="H17691" s="835">
        <f t="shared" si="634"/>
        <v>31</v>
      </c>
    </row>
    <row r="17692" spans="2:8">
      <c r="B17692" s="834" t="str">
        <f t="shared" si="633"/>
        <v>|||</v>
      </c>
      <c r="H17692" s="835">
        <f t="shared" si="634"/>
        <v>31</v>
      </c>
    </row>
    <row r="17693" spans="2:8">
      <c r="B17693" s="834" t="str">
        <f t="shared" si="633"/>
        <v>|||</v>
      </c>
      <c r="H17693" s="835">
        <f t="shared" si="634"/>
        <v>31</v>
      </c>
    </row>
    <row r="17694" spans="2:8">
      <c r="B17694" s="834" t="str">
        <f t="shared" si="633"/>
        <v>|||</v>
      </c>
      <c r="H17694" s="835">
        <f t="shared" si="634"/>
        <v>31</v>
      </c>
    </row>
    <row r="17695" spans="2:8">
      <c r="B17695" s="834" t="str">
        <f t="shared" si="633"/>
        <v>|||</v>
      </c>
      <c r="H17695" s="835">
        <f t="shared" si="634"/>
        <v>31</v>
      </c>
    </row>
    <row r="17696" spans="2:8">
      <c r="B17696" s="834" t="str">
        <f t="shared" si="633"/>
        <v>|||</v>
      </c>
      <c r="H17696" s="835">
        <f t="shared" si="634"/>
        <v>31</v>
      </c>
    </row>
    <row r="17697" spans="2:8">
      <c r="B17697" s="834" t="str">
        <f t="shared" si="633"/>
        <v>|||</v>
      </c>
      <c r="H17697" s="835">
        <f t="shared" si="634"/>
        <v>31</v>
      </c>
    </row>
    <row r="17698" spans="2:8">
      <c r="B17698" s="834" t="str">
        <f t="shared" si="633"/>
        <v>|||</v>
      </c>
      <c r="H17698" s="835">
        <f t="shared" si="634"/>
        <v>31</v>
      </c>
    </row>
    <row r="17699" spans="2:8">
      <c r="B17699" s="834" t="str">
        <f t="shared" si="633"/>
        <v>|||</v>
      </c>
      <c r="H17699" s="835">
        <f t="shared" si="634"/>
        <v>31</v>
      </c>
    </row>
    <row r="17700" spans="2:8">
      <c r="B17700" s="834" t="str">
        <f t="shared" si="633"/>
        <v>|||</v>
      </c>
      <c r="H17700" s="835">
        <f t="shared" si="634"/>
        <v>31</v>
      </c>
    </row>
    <row r="17701" spans="2:8">
      <c r="B17701" s="834" t="str">
        <f t="shared" si="633"/>
        <v>|||</v>
      </c>
      <c r="H17701" s="835">
        <f t="shared" si="634"/>
        <v>31</v>
      </c>
    </row>
    <row r="17702" spans="2:8">
      <c r="B17702" s="834" t="str">
        <f t="shared" si="633"/>
        <v>|||</v>
      </c>
      <c r="H17702" s="835">
        <f t="shared" si="634"/>
        <v>31</v>
      </c>
    </row>
    <row r="17703" spans="2:8">
      <c r="B17703" s="834" t="str">
        <f t="shared" si="633"/>
        <v>|||</v>
      </c>
      <c r="H17703" s="835">
        <f t="shared" si="634"/>
        <v>31</v>
      </c>
    </row>
    <row r="17704" spans="2:8">
      <c r="B17704" s="834" t="str">
        <f t="shared" si="633"/>
        <v>|||</v>
      </c>
      <c r="H17704" s="835">
        <f t="shared" si="634"/>
        <v>31</v>
      </c>
    </row>
    <row r="17705" spans="2:8">
      <c r="B17705" s="834" t="str">
        <f t="shared" si="633"/>
        <v>|||</v>
      </c>
      <c r="H17705" s="835">
        <f t="shared" si="634"/>
        <v>31</v>
      </c>
    </row>
    <row r="17706" spans="2:8">
      <c r="B17706" s="834" t="str">
        <f t="shared" si="633"/>
        <v>|||</v>
      </c>
      <c r="H17706" s="835">
        <f t="shared" si="634"/>
        <v>31</v>
      </c>
    </row>
    <row r="17707" spans="2:8">
      <c r="B17707" s="834" t="str">
        <f t="shared" si="633"/>
        <v>|||</v>
      </c>
      <c r="H17707" s="835">
        <f t="shared" si="634"/>
        <v>31</v>
      </c>
    </row>
    <row r="17708" spans="2:8">
      <c r="B17708" s="834" t="str">
        <f t="shared" si="633"/>
        <v>|||</v>
      </c>
      <c r="H17708" s="835">
        <f t="shared" si="634"/>
        <v>31</v>
      </c>
    </row>
    <row r="17709" spans="2:8">
      <c r="B17709" s="834" t="str">
        <f t="shared" si="633"/>
        <v>|||</v>
      </c>
      <c r="H17709" s="835">
        <f t="shared" si="634"/>
        <v>31</v>
      </c>
    </row>
    <row r="17710" spans="2:8">
      <c r="B17710" s="834" t="str">
        <f t="shared" si="633"/>
        <v>|||</v>
      </c>
      <c r="H17710" s="835">
        <f t="shared" si="634"/>
        <v>31</v>
      </c>
    </row>
    <row r="17711" spans="2:8">
      <c r="B17711" s="834" t="str">
        <f t="shared" si="633"/>
        <v>|||</v>
      </c>
      <c r="H17711" s="835">
        <f t="shared" si="634"/>
        <v>31</v>
      </c>
    </row>
    <row r="17712" spans="2:8">
      <c r="B17712" s="834" t="str">
        <f t="shared" si="633"/>
        <v>|||</v>
      </c>
      <c r="H17712" s="835">
        <f t="shared" si="634"/>
        <v>31</v>
      </c>
    </row>
    <row r="17713" spans="2:8">
      <c r="B17713" s="834" t="str">
        <f t="shared" si="633"/>
        <v>|||</v>
      </c>
      <c r="H17713" s="835">
        <f t="shared" si="634"/>
        <v>31</v>
      </c>
    </row>
    <row r="17714" spans="2:8">
      <c r="B17714" s="834" t="str">
        <f t="shared" si="633"/>
        <v>|||</v>
      </c>
      <c r="H17714" s="835">
        <f t="shared" si="634"/>
        <v>31</v>
      </c>
    </row>
    <row r="17715" spans="2:8">
      <c r="B17715" s="834" t="str">
        <f t="shared" si="633"/>
        <v>|||</v>
      </c>
      <c r="H17715" s="835">
        <f t="shared" si="634"/>
        <v>31</v>
      </c>
    </row>
    <row r="17716" spans="2:8">
      <c r="B17716" s="834" t="str">
        <f t="shared" si="633"/>
        <v>|||</v>
      </c>
      <c r="H17716" s="835">
        <f t="shared" si="634"/>
        <v>31</v>
      </c>
    </row>
    <row r="17717" spans="2:8">
      <c r="B17717" s="834" t="str">
        <f t="shared" si="633"/>
        <v>|||</v>
      </c>
      <c r="H17717" s="835">
        <f t="shared" si="634"/>
        <v>31</v>
      </c>
    </row>
    <row r="17718" spans="2:8">
      <c r="B17718" s="834" t="str">
        <f t="shared" si="633"/>
        <v>|||</v>
      </c>
      <c r="H17718" s="835">
        <f t="shared" si="634"/>
        <v>31</v>
      </c>
    </row>
    <row r="17719" spans="2:8">
      <c r="B17719" s="834" t="str">
        <f t="shared" si="633"/>
        <v>|||</v>
      </c>
      <c r="H17719" s="835">
        <f t="shared" si="634"/>
        <v>31</v>
      </c>
    </row>
    <row r="17720" spans="2:8">
      <c r="B17720" s="834" t="str">
        <f t="shared" si="633"/>
        <v>|||</v>
      </c>
      <c r="H17720" s="835">
        <f t="shared" si="634"/>
        <v>31</v>
      </c>
    </row>
    <row r="17721" spans="2:8">
      <c r="B17721" s="834" t="str">
        <f t="shared" si="633"/>
        <v>|||</v>
      </c>
      <c r="H17721" s="835">
        <f t="shared" si="634"/>
        <v>31</v>
      </c>
    </row>
    <row r="17722" spans="2:8">
      <c r="B17722" s="834" t="str">
        <f t="shared" si="633"/>
        <v>|||</v>
      </c>
      <c r="H17722" s="835">
        <f t="shared" si="634"/>
        <v>31</v>
      </c>
    </row>
    <row r="17723" spans="2:8">
      <c r="B17723" s="834" t="str">
        <f t="shared" si="633"/>
        <v>|||</v>
      </c>
      <c r="H17723" s="835">
        <f t="shared" si="634"/>
        <v>31</v>
      </c>
    </row>
    <row r="17724" spans="2:8">
      <c r="B17724" s="834" t="str">
        <f t="shared" si="633"/>
        <v>|||</v>
      </c>
      <c r="H17724" s="835">
        <f t="shared" si="634"/>
        <v>31</v>
      </c>
    </row>
    <row r="17725" spans="2:8">
      <c r="B17725" s="834" t="str">
        <f t="shared" si="633"/>
        <v>|||</v>
      </c>
      <c r="H17725" s="835">
        <f t="shared" si="634"/>
        <v>31</v>
      </c>
    </row>
    <row r="17726" spans="2:8">
      <c r="B17726" s="834" t="str">
        <f t="shared" si="633"/>
        <v>|||</v>
      </c>
      <c r="H17726" s="835">
        <f t="shared" si="634"/>
        <v>31</v>
      </c>
    </row>
    <row r="17727" spans="2:8">
      <c r="B17727" s="834" t="str">
        <f t="shared" si="633"/>
        <v>|||</v>
      </c>
      <c r="H17727" s="835">
        <f t="shared" si="634"/>
        <v>31</v>
      </c>
    </row>
    <row r="17728" spans="2:8">
      <c r="B17728" s="834" t="str">
        <f t="shared" si="633"/>
        <v>|||</v>
      </c>
      <c r="H17728" s="835">
        <f t="shared" si="634"/>
        <v>31</v>
      </c>
    </row>
    <row r="17729" spans="2:8">
      <c r="B17729" s="834" t="str">
        <f t="shared" si="633"/>
        <v>|||</v>
      </c>
      <c r="H17729" s="835">
        <f t="shared" si="634"/>
        <v>31</v>
      </c>
    </row>
    <row r="17730" spans="2:8">
      <c r="B17730" s="834" t="str">
        <f t="shared" si="633"/>
        <v>|||</v>
      </c>
      <c r="H17730" s="835">
        <f t="shared" si="634"/>
        <v>31</v>
      </c>
    </row>
    <row r="17731" spans="2:8">
      <c r="B17731" s="834" t="str">
        <f t="shared" si="633"/>
        <v>|||</v>
      </c>
      <c r="H17731" s="835">
        <f t="shared" si="634"/>
        <v>31</v>
      </c>
    </row>
    <row r="17732" spans="2:8">
      <c r="B17732" s="834" t="str">
        <f t="shared" si="633"/>
        <v>|||</v>
      </c>
      <c r="H17732" s="835">
        <f t="shared" si="634"/>
        <v>31</v>
      </c>
    </row>
    <row r="17733" spans="2:8">
      <c r="B17733" s="834" t="str">
        <f t="shared" si="633"/>
        <v>|||</v>
      </c>
      <c r="H17733" s="835">
        <f t="shared" si="634"/>
        <v>31</v>
      </c>
    </row>
    <row r="17734" spans="2:8">
      <c r="B17734" s="834" t="str">
        <f t="shared" si="633"/>
        <v>|||</v>
      </c>
      <c r="H17734" s="835">
        <f t="shared" si="634"/>
        <v>31</v>
      </c>
    </row>
    <row r="17735" spans="2:8">
      <c r="B17735" s="834" t="str">
        <f t="shared" si="633"/>
        <v>|||</v>
      </c>
      <c r="H17735" s="835">
        <f t="shared" si="634"/>
        <v>31</v>
      </c>
    </row>
    <row r="17736" spans="2:8">
      <c r="B17736" s="834" t="str">
        <f t="shared" si="633"/>
        <v>|||</v>
      </c>
      <c r="H17736" s="835">
        <f t="shared" si="634"/>
        <v>31</v>
      </c>
    </row>
    <row r="17737" spans="2:8">
      <c r="B17737" s="834" t="str">
        <f t="shared" si="633"/>
        <v>|||</v>
      </c>
      <c r="H17737" s="835">
        <f t="shared" si="634"/>
        <v>31</v>
      </c>
    </row>
    <row r="17738" spans="2:8">
      <c r="B17738" s="834" t="str">
        <f t="shared" si="633"/>
        <v>|||</v>
      </c>
      <c r="H17738" s="835">
        <f t="shared" si="634"/>
        <v>31</v>
      </c>
    </row>
    <row r="17739" spans="2:8">
      <c r="B17739" s="834" t="str">
        <f t="shared" si="633"/>
        <v>|||</v>
      </c>
      <c r="H17739" s="835">
        <f t="shared" si="634"/>
        <v>31</v>
      </c>
    </row>
    <row r="17740" spans="2:8">
      <c r="B17740" s="834" t="str">
        <f t="shared" si="633"/>
        <v>|||</v>
      </c>
      <c r="H17740" s="835">
        <f t="shared" si="634"/>
        <v>31</v>
      </c>
    </row>
    <row r="17741" spans="2:8">
      <c r="B17741" s="834" t="str">
        <f t="shared" si="633"/>
        <v>|||</v>
      </c>
      <c r="H17741" s="835">
        <f t="shared" si="634"/>
        <v>31</v>
      </c>
    </row>
    <row r="17742" spans="2:8">
      <c r="B17742" s="834" t="str">
        <f t="shared" si="633"/>
        <v>|||</v>
      </c>
      <c r="H17742" s="835">
        <f t="shared" si="634"/>
        <v>31</v>
      </c>
    </row>
    <row r="17743" spans="2:8">
      <c r="B17743" s="834" t="str">
        <f t="shared" si="633"/>
        <v>|||</v>
      </c>
      <c r="H17743" s="835">
        <f t="shared" si="634"/>
        <v>31</v>
      </c>
    </row>
    <row r="17744" spans="2:8">
      <c r="B17744" s="834" t="str">
        <f t="shared" si="633"/>
        <v>|||</v>
      </c>
      <c r="H17744" s="835">
        <f t="shared" si="634"/>
        <v>31</v>
      </c>
    </row>
    <row r="17745" spans="2:8">
      <c r="B17745" s="834" t="str">
        <f t="shared" ref="B17745:B17808" si="635">C17745&amp;"|"&amp;D17745&amp;"|"&amp;E17745&amp;"|"&amp;F17745</f>
        <v>|||</v>
      </c>
      <c r="H17745" s="835">
        <f t="shared" ref="H17745:H17808" si="636">EOMONTH(L17745,0)</f>
        <v>31</v>
      </c>
    </row>
    <row r="17746" spans="2:8">
      <c r="B17746" s="834" t="str">
        <f t="shared" si="635"/>
        <v>|||</v>
      </c>
      <c r="H17746" s="835">
        <f t="shared" si="636"/>
        <v>31</v>
      </c>
    </row>
    <row r="17747" spans="2:8">
      <c r="B17747" s="834" t="str">
        <f t="shared" si="635"/>
        <v>|||</v>
      </c>
      <c r="H17747" s="835">
        <f t="shared" si="636"/>
        <v>31</v>
      </c>
    </row>
    <row r="17748" spans="2:8">
      <c r="B17748" s="834" t="str">
        <f t="shared" si="635"/>
        <v>|||</v>
      </c>
      <c r="H17748" s="835">
        <f t="shared" si="636"/>
        <v>31</v>
      </c>
    </row>
    <row r="17749" spans="2:8">
      <c r="B17749" s="834" t="str">
        <f t="shared" si="635"/>
        <v>|||</v>
      </c>
      <c r="H17749" s="835">
        <f t="shared" si="636"/>
        <v>31</v>
      </c>
    </row>
    <row r="17750" spans="2:8">
      <c r="B17750" s="834" t="str">
        <f t="shared" si="635"/>
        <v>|||</v>
      </c>
      <c r="H17750" s="835">
        <f t="shared" si="636"/>
        <v>31</v>
      </c>
    </row>
    <row r="17751" spans="2:8">
      <c r="B17751" s="834" t="str">
        <f t="shared" si="635"/>
        <v>|||</v>
      </c>
      <c r="H17751" s="835">
        <f t="shared" si="636"/>
        <v>31</v>
      </c>
    </row>
    <row r="17752" spans="2:8">
      <c r="B17752" s="834" t="str">
        <f t="shared" si="635"/>
        <v>|||</v>
      </c>
      <c r="H17752" s="835">
        <f t="shared" si="636"/>
        <v>31</v>
      </c>
    </row>
    <row r="17753" spans="2:8">
      <c r="B17753" s="834" t="str">
        <f t="shared" si="635"/>
        <v>|||</v>
      </c>
      <c r="H17753" s="835">
        <f t="shared" si="636"/>
        <v>31</v>
      </c>
    </row>
    <row r="17754" spans="2:8">
      <c r="B17754" s="834" t="str">
        <f t="shared" si="635"/>
        <v>|||</v>
      </c>
      <c r="H17754" s="835">
        <f t="shared" si="636"/>
        <v>31</v>
      </c>
    </row>
    <row r="17755" spans="2:8">
      <c r="B17755" s="834" t="str">
        <f t="shared" si="635"/>
        <v>|||</v>
      </c>
      <c r="H17755" s="835">
        <f t="shared" si="636"/>
        <v>31</v>
      </c>
    </row>
    <row r="17756" spans="2:8">
      <c r="B17756" s="834" t="str">
        <f t="shared" si="635"/>
        <v>|||</v>
      </c>
      <c r="H17756" s="835">
        <f t="shared" si="636"/>
        <v>31</v>
      </c>
    </row>
    <row r="17757" spans="2:8">
      <c r="B17757" s="834" t="str">
        <f t="shared" si="635"/>
        <v>|||</v>
      </c>
      <c r="H17757" s="835">
        <f t="shared" si="636"/>
        <v>31</v>
      </c>
    </row>
    <row r="17758" spans="2:8">
      <c r="B17758" s="834" t="str">
        <f t="shared" si="635"/>
        <v>|||</v>
      </c>
      <c r="H17758" s="835">
        <f t="shared" si="636"/>
        <v>31</v>
      </c>
    </row>
    <row r="17759" spans="2:8">
      <c r="B17759" s="834" t="str">
        <f t="shared" si="635"/>
        <v>|||</v>
      </c>
      <c r="H17759" s="835">
        <f t="shared" si="636"/>
        <v>31</v>
      </c>
    </row>
    <row r="17760" spans="2:8">
      <c r="B17760" s="834" t="str">
        <f t="shared" si="635"/>
        <v>|||</v>
      </c>
      <c r="H17760" s="835">
        <f t="shared" si="636"/>
        <v>31</v>
      </c>
    </row>
    <row r="17761" spans="2:8">
      <c r="B17761" s="834" t="str">
        <f t="shared" si="635"/>
        <v>|||</v>
      </c>
      <c r="H17761" s="835">
        <f t="shared" si="636"/>
        <v>31</v>
      </c>
    </row>
    <row r="17762" spans="2:8">
      <c r="B17762" s="834" t="str">
        <f t="shared" si="635"/>
        <v>|||</v>
      </c>
      <c r="H17762" s="835">
        <f t="shared" si="636"/>
        <v>31</v>
      </c>
    </row>
    <row r="17763" spans="2:8">
      <c r="B17763" s="834" t="str">
        <f t="shared" si="635"/>
        <v>|||</v>
      </c>
      <c r="H17763" s="835">
        <f t="shared" si="636"/>
        <v>31</v>
      </c>
    </row>
    <row r="17764" spans="2:8">
      <c r="B17764" s="834" t="str">
        <f t="shared" si="635"/>
        <v>|||</v>
      </c>
      <c r="H17764" s="835">
        <f t="shared" si="636"/>
        <v>31</v>
      </c>
    </row>
    <row r="17765" spans="2:8">
      <c r="B17765" s="834" t="str">
        <f t="shared" si="635"/>
        <v>|||</v>
      </c>
      <c r="H17765" s="835">
        <f t="shared" si="636"/>
        <v>31</v>
      </c>
    </row>
    <row r="17766" spans="2:8">
      <c r="B17766" s="834" t="str">
        <f t="shared" si="635"/>
        <v>|||</v>
      </c>
      <c r="H17766" s="835">
        <f t="shared" si="636"/>
        <v>31</v>
      </c>
    </row>
    <row r="17767" spans="2:8">
      <c r="B17767" s="834" t="str">
        <f t="shared" si="635"/>
        <v>|||</v>
      </c>
      <c r="H17767" s="835">
        <f t="shared" si="636"/>
        <v>31</v>
      </c>
    </row>
    <row r="17768" spans="2:8">
      <c r="B17768" s="834" t="str">
        <f t="shared" si="635"/>
        <v>|||</v>
      </c>
      <c r="H17768" s="835">
        <f t="shared" si="636"/>
        <v>31</v>
      </c>
    </row>
    <row r="17769" spans="2:8">
      <c r="B17769" s="834" t="str">
        <f t="shared" si="635"/>
        <v>|||</v>
      </c>
      <c r="H17769" s="835">
        <f t="shared" si="636"/>
        <v>31</v>
      </c>
    </row>
    <row r="17770" spans="2:8">
      <c r="B17770" s="834" t="str">
        <f t="shared" si="635"/>
        <v>|||</v>
      </c>
      <c r="H17770" s="835">
        <f t="shared" si="636"/>
        <v>31</v>
      </c>
    </row>
    <row r="17771" spans="2:8">
      <c r="B17771" s="834" t="str">
        <f t="shared" si="635"/>
        <v>|||</v>
      </c>
      <c r="H17771" s="835">
        <f t="shared" si="636"/>
        <v>31</v>
      </c>
    </row>
    <row r="17772" spans="2:8">
      <c r="B17772" s="834" t="str">
        <f t="shared" si="635"/>
        <v>|||</v>
      </c>
      <c r="H17772" s="835">
        <f t="shared" si="636"/>
        <v>31</v>
      </c>
    </row>
    <row r="17773" spans="2:8">
      <c r="B17773" s="834" t="str">
        <f t="shared" si="635"/>
        <v>|||</v>
      </c>
      <c r="H17773" s="835">
        <f t="shared" si="636"/>
        <v>31</v>
      </c>
    </row>
    <row r="17774" spans="2:8">
      <c r="B17774" s="834" t="str">
        <f t="shared" si="635"/>
        <v>|||</v>
      </c>
      <c r="H17774" s="835">
        <f t="shared" si="636"/>
        <v>31</v>
      </c>
    </row>
    <row r="17775" spans="2:8">
      <c r="B17775" s="834" t="str">
        <f t="shared" si="635"/>
        <v>|||</v>
      </c>
      <c r="H17775" s="835">
        <f t="shared" si="636"/>
        <v>31</v>
      </c>
    </row>
    <row r="17776" spans="2:8">
      <c r="B17776" s="834" t="str">
        <f t="shared" si="635"/>
        <v>|||</v>
      </c>
      <c r="H17776" s="835">
        <f t="shared" si="636"/>
        <v>31</v>
      </c>
    </row>
    <row r="17777" spans="2:8">
      <c r="B17777" s="834" t="str">
        <f t="shared" si="635"/>
        <v>|||</v>
      </c>
      <c r="H17777" s="835">
        <f t="shared" si="636"/>
        <v>31</v>
      </c>
    </row>
    <row r="17778" spans="2:8">
      <c r="B17778" s="834" t="str">
        <f t="shared" si="635"/>
        <v>|||</v>
      </c>
      <c r="H17778" s="835">
        <f t="shared" si="636"/>
        <v>31</v>
      </c>
    </row>
    <row r="17779" spans="2:8">
      <c r="B17779" s="834" t="str">
        <f t="shared" si="635"/>
        <v>|||</v>
      </c>
      <c r="H17779" s="835">
        <f t="shared" si="636"/>
        <v>31</v>
      </c>
    </row>
    <row r="17780" spans="2:8">
      <c r="B17780" s="834" t="str">
        <f t="shared" si="635"/>
        <v>|||</v>
      </c>
      <c r="H17780" s="835">
        <f t="shared" si="636"/>
        <v>31</v>
      </c>
    </row>
    <row r="17781" spans="2:8">
      <c r="B17781" s="834" t="str">
        <f t="shared" si="635"/>
        <v>|||</v>
      </c>
      <c r="H17781" s="835">
        <f t="shared" si="636"/>
        <v>31</v>
      </c>
    </row>
    <row r="17782" spans="2:8">
      <c r="B17782" s="834" t="str">
        <f t="shared" si="635"/>
        <v>|||</v>
      </c>
      <c r="H17782" s="835">
        <f t="shared" si="636"/>
        <v>31</v>
      </c>
    </row>
    <row r="17783" spans="2:8">
      <c r="B17783" s="834" t="str">
        <f t="shared" si="635"/>
        <v>|||</v>
      </c>
      <c r="H17783" s="835">
        <f t="shared" si="636"/>
        <v>31</v>
      </c>
    </row>
    <row r="17784" spans="2:8">
      <c r="B17784" s="834" t="str">
        <f t="shared" si="635"/>
        <v>|||</v>
      </c>
      <c r="H17784" s="835">
        <f t="shared" si="636"/>
        <v>31</v>
      </c>
    </row>
    <row r="17785" spans="2:8">
      <c r="B17785" s="834" t="str">
        <f t="shared" si="635"/>
        <v>|||</v>
      </c>
      <c r="H17785" s="835">
        <f t="shared" si="636"/>
        <v>31</v>
      </c>
    </row>
    <row r="17786" spans="2:8">
      <c r="B17786" s="834" t="str">
        <f t="shared" si="635"/>
        <v>|||</v>
      </c>
      <c r="H17786" s="835">
        <f t="shared" si="636"/>
        <v>31</v>
      </c>
    </row>
    <row r="17787" spans="2:8">
      <c r="B17787" s="834" t="str">
        <f t="shared" si="635"/>
        <v>|||</v>
      </c>
      <c r="H17787" s="835">
        <f t="shared" si="636"/>
        <v>31</v>
      </c>
    </row>
    <row r="17788" spans="2:8">
      <c r="B17788" s="834" t="str">
        <f t="shared" si="635"/>
        <v>|||</v>
      </c>
      <c r="H17788" s="835">
        <f t="shared" si="636"/>
        <v>31</v>
      </c>
    </row>
    <row r="17789" spans="2:8">
      <c r="B17789" s="834" t="str">
        <f t="shared" si="635"/>
        <v>|||</v>
      </c>
      <c r="H17789" s="835">
        <f t="shared" si="636"/>
        <v>31</v>
      </c>
    </row>
    <row r="17790" spans="2:8">
      <c r="B17790" s="834" t="str">
        <f t="shared" si="635"/>
        <v>|||</v>
      </c>
      <c r="H17790" s="835">
        <f t="shared" si="636"/>
        <v>31</v>
      </c>
    </row>
    <row r="17791" spans="2:8">
      <c r="B17791" s="834" t="str">
        <f t="shared" si="635"/>
        <v>|||</v>
      </c>
      <c r="H17791" s="835">
        <f t="shared" si="636"/>
        <v>31</v>
      </c>
    </row>
    <row r="17792" spans="2:8">
      <c r="B17792" s="834" t="str">
        <f t="shared" si="635"/>
        <v>|||</v>
      </c>
      <c r="H17792" s="835">
        <f t="shared" si="636"/>
        <v>31</v>
      </c>
    </row>
    <row r="17793" spans="2:8">
      <c r="B17793" s="834" t="str">
        <f t="shared" si="635"/>
        <v>|||</v>
      </c>
      <c r="H17793" s="835">
        <f t="shared" si="636"/>
        <v>31</v>
      </c>
    </row>
    <row r="17794" spans="2:8">
      <c r="B17794" s="834" t="str">
        <f t="shared" si="635"/>
        <v>|||</v>
      </c>
      <c r="H17794" s="835">
        <f t="shared" si="636"/>
        <v>31</v>
      </c>
    </row>
    <row r="17795" spans="2:8">
      <c r="B17795" s="834" t="str">
        <f t="shared" si="635"/>
        <v>|||</v>
      </c>
      <c r="H17795" s="835">
        <f t="shared" si="636"/>
        <v>31</v>
      </c>
    </row>
    <row r="17796" spans="2:8">
      <c r="B17796" s="834" t="str">
        <f t="shared" si="635"/>
        <v>|||</v>
      </c>
      <c r="H17796" s="835">
        <f t="shared" si="636"/>
        <v>31</v>
      </c>
    </row>
    <row r="17797" spans="2:8">
      <c r="B17797" s="834" t="str">
        <f t="shared" si="635"/>
        <v>|||</v>
      </c>
      <c r="H17797" s="835">
        <f t="shared" si="636"/>
        <v>31</v>
      </c>
    </row>
    <row r="17798" spans="2:8">
      <c r="B17798" s="834" t="str">
        <f t="shared" si="635"/>
        <v>|||</v>
      </c>
      <c r="H17798" s="835">
        <f t="shared" si="636"/>
        <v>31</v>
      </c>
    </row>
    <row r="17799" spans="2:8">
      <c r="B17799" s="834" t="str">
        <f t="shared" si="635"/>
        <v>|||</v>
      </c>
      <c r="H17799" s="835">
        <f t="shared" si="636"/>
        <v>31</v>
      </c>
    </row>
    <row r="17800" spans="2:8">
      <c r="B17800" s="834" t="str">
        <f t="shared" si="635"/>
        <v>|||</v>
      </c>
      <c r="H17800" s="835">
        <f t="shared" si="636"/>
        <v>31</v>
      </c>
    </row>
    <row r="17801" spans="2:8">
      <c r="B17801" s="834" t="str">
        <f t="shared" si="635"/>
        <v>|||</v>
      </c>
      <c r="H17801" s="835">
        <f t="shared" si="636"/>
        <v>31</v>
      </c>
    </row>
    <row r="17802" spans="2:8">
      <c r="B17802" s="834" t="str">
        <f t="shared" si="635"/>
        <v>|||</v>
      </c>
      <c r="H17802" s="835">
        <f t="shared" si="636"/>
        <v>31</v>
      </c>
    </row>
    <row r="17803" spans="2:8">
      <c r="B17803" s="834" t="str">
        <f t="shared" si="635"/>
        <v>|||</v>
      </c>
      <c r="H17803" s="835">
        <f t="shared" si="636"/>
        <v>31</v>
      </c>
    </row>
    <row r="17804" spans="2:8">
      <c r="B17804" s="834" t="str">
        <f t="shared" si="635"/>
        <v>|||</v>
      </c>
      <c r="H17804" s="835">
        <f t="shared" si="636"/>
        <v>31</v>
      </c>
    </row>
    <row r="17805" spans="2:8">
      <c r="B17805" s="834" t="str">
        <f t="shared" si="635"/>
        <v>|||</v>
      </c>
      <c r="H17805" s="835">
        <f t="shared" si="636"/>
        <v>31</v>
      </c>
    </row>
    <row r="17806" spans="2:8">
      <c r="B17806" s="834" t="str">
        <f t="shared" si="635"/>
        <v>|||</v>
      </c>
      <c r="H17806" s="835">
        <f t="shared" si="636"/>
        <v>31</v>
      </c>
    </row>
    <row r="17807" spans="2:8">
      <c r="B17807" s="834" t="str">
        <f t="shared" si="635"/>
        <v>|||</v>
      </c>
      <c r="H17807" s="835">
        <f t="shared" si="636"/>
        <v>31</v>
      </c>
    </row>
    <row r="17808" spans="2:8">
      <c r="B17808" s="834" t="str">
        <f t="shared" si="635"/>
        <v>|||</v>
      </c>
      <c r="H17808" s="835">
        <f t="shared" si="636"/>
        <v>31</v>
      </c>
    </row>
    <row r="17809" spans="2:8">
      <c r="B17809" s="834" t="str">
        <f t="shared" ref="B17809:B17872" si="637">C17809&amp;"|"&amp;D17809&amp;"|"&amp;E17809&amp;"|"&amp;F17809</f>
        <v>|||</v>
      </c>
      <c r="H17809" s="835">
        <f t="shared" ref="H17809:H17872" si="638">EOMONTH(L17809,0)</f>
        <v>31</v>
      </c>
    </row>
    <row r="17810" spans="2:8">
      <c r="B17810" s="834" t="str">
        <f t="shared" si="637"/>
        <v>|||</v>
      </c>
      <c r="H17810" s="835">
        <f t="shared" si="638"/>
        <v>31</v>
      </c>
    </row>
    <row r="17811" spans="2:8">
      <c r="B17811" s="834" t="str">
        <f t="shared" si="637"/>
        <v>|||</v>
      </c>
      <c r="H17811" s="835">
        <f t="shared" si="638"/>
        <v>31</v>
      </c>
    </row>
    <row r="17812" spans="2:8">
      <c r="B17812" s="834" t="str">
        <f t="shared" si="637"/>
        <v>|||</v>
      </c>
      <c r="H17812" s="835">
        <f t="shared" si="638"/>
        <v>31</v>
      </c>
    </row>
    <row r="17813" spans="2:8">
      <c r="B17813" s="834" t="str">
        <f t="shared" si="637"/>
        <v>|||</v>
      </c>
      <c r="H17813" s="835">
        <f t="shared" si="638"/>
        <v>31</v>
      </c>
    </row>
    <row r="17814" spans="2:8">
      <c r="B17814" s="834" t="str">
        <f t="shared" si="637"/>
        <v>|||</v>
      </c>
      <c r="H17814" s="835">
        <f t="shared" si="638"/>
        <v>31</v>
      </c>
    </row>
    <row r="17815" spans="2:8">
      <c r="B17815" s="834" t="str">
        <f t="shared" si="637"/>
        <v>|||</v>
      </c>
      <c r="H17815" s="835">
        <f t="shared" si="638"/>
        <v>31</v>
      </c>
    </row>
    <row r="17816" spans="2:8">
      <c r="B17816" s="834" t="str">
        <f t="shared" si="637"/>
        <v>|||</v>
      </c>
      <c r="H17816" s="835">
        <f t="shared" si="638"/>
        <v>31</v>
      </c>
    </row>
    <row r="17817" spans="2:8">
      <c r="B17817" s="834" t="str">
        <f t="shared" si="637"/>
        <v>|||</v>
      </c>
      <c r="H17817" s="835">
        <f t="shared" si="638"/>
        <v>31</v>
      </c>
    </row>
    <row r="17818" spans="2:8">
      <c r="B17818" s="834" t="str">
        <f t="shared" si="637"/>
        <v>|||</v>
      </c>
      <c r="H17818" s="835">
        <f t="shared" si="638"/>
        <v>31</v>
      </c>
    </row>
    <row r="17819" spans="2:8">
      <c r="B17819" s="834" t="str">
        <f t="shared" si="637"/>
        <v>|||</v>
      </c>
      <c r="H17819" s="835">
        <f t="shared" si="638"/>
        <v>31</v>
      </c>
    </row>
    <row r="17820" spans="2:8">
      <c r="B17820" s="834" t="str">
        <f t="shared" si="637"/>
        <v>|||</v>
      </c>
      <c r="H17820" s="835">
        <f t="shared" si="638"/>
        <v>31</v>
      </c>
    </row>
    <row r="17821" spans="2:8">
      <c r="B17821" s="834" t="str">
        <f t="shared" si="637"/>
        <v>|||</v>
      </c>
      <c r="H17821" s="835">
        <f t="shared" si="638"/>
        <v>31</v>
      </c>
    </row>
    <row r="17822" spans="2:8">
      <c r="B17822" s="834" t="str">
        <f t="shared" si="637"/>
        <v>|||</v>
      </c>
      <c r="H17822" s="835">
        <f t="shared" si="638"/>
        <v>31</v>
      </c>
    </row>
    <row r="17823" spans="2:8">
      <c r="B17823" s="834" t="str">
        <f t="shared" si="637"/>
        <v>|||</v>
      </c>
      <c r="H17823" s="835">
        <f t="shared" si="638"/>
        <v>31</v>
      </c>
    </row>
    <row r="17824" spans="2:8">
      <c r="B17824" s="834" t="str">
        <f t="shared" si="637"/>
        <v>|||</v>
      </c>
      <c r="H17824" s="835">
        <f t="shared" si="638"/>
        <v>31</v>
      </c>
    </row>
    <row r="17825" spans="2:8">
      <c r="B17825" s="834" t="str">
        <f t="shared" si="637"/>
        <v>|||</v>
      </c>
      <c r="H17825" s="835">
        <f t="shared" si="638"/>
        <v>31</v>
      </c>
    </row>
    <row r="17826" spans="2:8">
      <c r="B17826" s="834" t="str">
        <f t="shared" si="637"/>
        <v>|||</v>
      </c>
      <c r="H17826" s="835">
        <f t="shared" si="638"/>
        <v>31</v>
      </c>
    </row>
    <row r="17827" spans="2:8">
      <c r="B17827" s="834" t="str">
        <f t="shared" si="637"/>
        <v>|||</v>
      </c>
      <c r="H17827" s="835">
        <f t="shared" si="638"/>
        <v>31</v>
      </c>
    </row>
    <row r="17828" spans="2:8">
      <c r="B17828" s="834" t="str">
        <f t="shared" si="637"/>
        <v>|||</v>
      </c>
      <c r="H17828" s="835">
        <f t="shared" si="638"/>
        <v>31</v>
      </c>
    </row>
    <row r="17829" spans="2:8">
      <c r="B17829" s="834" t="str">
        <f t="shared" si="637"/>
        <v>|||</v>
      </c>
      <c r="H17829" s="835">
        <f t="shared" si="638"/>
        <v>31</v>
      </c>
    </row>
    <row r="17830" spans="2:8">
      <c r="B17830" s="834" t="str">
        <f t="shared" si="637"/>
        <v>|||</v>
      </c>
      <c r="H17830" s="835">
        <f t="shared" si="638"/>
        <v>31</v>
      </c>
    </row>
    <row r="17831" spans="2:8">
      <c r="B17831" s="834" t="str">
        <f t="shared" si="637"/>
        <v>|||</v>
      </c>
      <c r="H17831" s="835">
        <f t="shared" si="638"/>
        <v>31</v>
      </c>
    </row>
    <row r="17832" spans="2:8">
      <c r="B17832" s="834" t="str">
        <f t="shared" si="637"/>
        <v>|||</v>
      </c>
      <c r="H17832" s="835">
        <f t="shared" si="638"/>
        <v>31</v>
      </c>
    </row>
    <row r="17833" spans="2:8">
      <c r="B17833" s="834" t="str">
        <f t="shared" si="637"/>
        <v>|||</v>
      </c>
      <c r="H17833" s="835">
        <f t="shared" si="638"/>
        <v>31</v>
      </c>
    </row>
    <row r="17834" spans="2:8">
      <c r="B17834" s="834" t="str">
        <f t="shared" si="637"/>
        <v>|||</v>
      </c>
      <c r="H17834" s="835">
        <f t="shared" si="638"/>
        <v>31</v>
      </c>
    </row>
    <row r="17835" spans="2:8">
      <c r="B17835" s="834" t="str">
        <f t="shared" si="637"/>
        <v>|||</v>
      </c>
      <c r="H17835" s="835">
        <f t="shared" si="638"/>
        <v>31</v>
      </c>
    </row>
    <row r="17836" spans="2:8">
      <c r="B17836" s="834" t="str">
        <f t="shared" si="637"/>
        <v>|||</v>
      </c>
      <c r="H17836" s="835">
        <f t="shared" si="638"/>
        <v>31</v>
      </c>
    </row>
    <row r="17837" spans="2:8">
      <c r="B17837" s="834" t="str">
        <f t="shared" si="637"/>
        <v>|||</v>
      </c>
      <c r="H17837" s="835">
        <f t="shared" si="638"/>
        <v>31</v>
      </c>
    </row>
    <row r="17838" spans="2:8">
      <c r="B17838" s="834" t="str">
        <f t="shared" si="637"/>
        <v>|||</v>
      </c>
      <c r="H17838" s="835">
        <f t="shared" si="638"/>
        <v>31</v>
      </c>
    </row>
    <row r="17839" spans="2:8">
      <c r="B17839" s="834" t="str">
        <f t="shared" si="637"/>
        <v>|||</v>
      </c>
      <c r="H17839" s="835">
        <f t="shared" si="638"/>
        <v>31</v>
      </c>
    </row>
    <row r="17840" spans="2:8">
      <c r="B17840" s="834" t="str">
        <f t="shared" si="637"/>
        <v>|||</v>
      </c>
      <c r="H17840" s="835">
        <f t="shared" si="638"/>
        <v>31</v>
      </c>
    </row>
    <row r="17841" spans="2:8">
      <c r="B17841" s="834" t="str">
        <f t="shared" si="637"/>
        <v>|||</v>
      </c>
      <c r="H17841" s="835">
        <f t="shared" si="638"/>
        <v>31</v>
      </c>
    </row>
    <row r="17842" spans="2:8">
      <c r="B17842" s="834" t="str">
        <f t="shared" si="637"/>
        <v>|||</v>
      </c>
      <c r="H17842" s="835">
        <f t="shared" si="638"/>
        <v>31</v>
      </c>
    </row>
    <row r="17843" spans="2:8">
      <c r="B17843" s="834" t="str">
        <f t="shared" si="637"/>
        <v>|||</v>
      </c>
      <c r="H17843" s="835">
        <f t="shared" si="638"/>
        <v>31</v>
      </c>
    </row>
    <row r="17844" spans="2:8">
      <c r="B17844" s="834" t="str">
        <f t="shared" si="637"/>
        <v>|||</v>
      </c>
      <c r="H17844" s="835">
        <f t="shared" si="638"/>
        <v>31</v>
      </c>
    </row>
    <row r="17845" spans="2:8">
      <c r="B17845" s="834" t="str">
        <f t="shared" si="637"/>
        <v>|||</v>
      </c>
      <c r="H17845" s="835">
        <f t="shared" si="638"/>
        <v>31</v>
      </c>
    </row>
    <row r="17846" spans="2:8">
      <c r="B17846" s="834" t="str">
        <f t="shared" si="637"/>
        <v>|||</v>
      </c>
      <c r="H17846" s="835">
        <f t="shared" si="638"/>
        <v>31</v>
      </c>
    </row>
    <row r="17847" spans="2:8">
      <c r="B17847" s="834" t="str">
        <f t="shared" si="637"/>
        <v>|||</v>
      </c>
      <c r="H17847" s="835">
        <f t="shared" si="638"/>
        <v>31</v>
      </c>
    </row>
    <row r="17848" spans="2:8">
      <c r="B17848" s="834" t="str">
        <f t="shared" si="637"/>
        <v>|||</v>
      </c>
      <c r="H17848" s="835">
        <f t="shared" si="638"/>
        <v>31</v>
      </c>
    </row>
    <row r="17849" spans="2:8">
      <c r="B17849" s="834" t="str">
        <f t="shared" si="637"/>
        <v>|||</v>
      </c>
      <c r="H17849" s="835">
        <f t="shared" si="638"/>
        <v>31</v>
      </c>
    </row>
    <row r="17850" spans="2:8">
      <c r="B17850" s="834" t="str">
        <f t="shared" si="637"/>
        <v>|||</v>
      </c>
      <c r="H17850" s="835">
        <f t="shared" si="638"/>
        <v>31</v>
      </c>
    </row>
    <row r="17851" spans="2:8">
      <c r="B17851" s="834" t="str">
        <f t="shared" si="637"/>
        <v>|||</v>
      </c>
      <c r="H17851" s="835">
        <f t="shared" si="638"/>
        <v>31</v>
      </c>
    </row>
    <row r="17852" spans="2:8">
      <c r="B17852" s="834" t="str">
        <f t="shared" si="637"/>
        <v>|||</v>
      </c>
      <c r="H17852" s="835">
        <f t="shared" si="638"/>
        <v>31</v>
      </c>
    </row>
    <row r="17853" spans="2:8">
      <c r="B17853" s="834" t="str">
        <f t="shared" si="637"/>
        <v>|||</v>
      </c>
      <c r="H17853" s="835">
        <f t="shared" si="638"/>
        <v>31</v>
      </c>
    </row>
    <row r="17854" spans="2:8">
      <c r="B17854" s="834" t="str">
        <f t="shared" si="637"/>
        <v>|||</v>
      </c>
      <c r="H17854" s="835">
        <f t="shared" si="638"/>
        <v>31</v>
      </c>
    </row>
    <row r="17855" spans="2:8">
      <c r="B17855" s="834" t="str">
        <f t="shared" si="637"/>
        <v>|||</v>
      </c>
      <c r="H17855" s="835">
        <f t="shared" si="638"/>
        <v>31</v>
      </c>
    </row>
    <row r="17856" spans="2:8">
      <c r="B17856" s="834" t="str">
        <f t="shared" si="637"/>
        <v>|||</v>
      </c>
      <c r="H17856" s="835">
        <f t="shared" si="638"/>
        <v>31</v>
      </c>
    </row>
    <row r="17857" spans="2:8">
      <c r="B17857" s="834" t="str">
        <f t="shared" si="637"/>
        <v>|||</v>
      </c>
      <c r="H17857" s="835">
        <f t="shared" si="638"/>
        <v>31</v>
      </c>
    </row>
    <row r="17858" spans="2:8">
      <c r="B17858" s="834" t="str">
        <f t="shared" si="637"/>
        <v>|||</v>
      </c>
      <c r="H17858" s="835">
        <f t="shared" si="638"/>
        <v>31</v>
      </c>
    </row>
    <row r="17859" spans="2:8">
      <c r="B17859" s="834" t="str">
        <f t="shared" si="637"/>
        <v>|||</v>
      </c>
      <c r="H17859" s="835">
        <f t="shared" si="638"/>
        <v>31</v>
      </c>
    </row>
    <row r="17860" spans="2:8">
      <c r="B17860" s="834" t="str">
        <f t="shared" si="637"/>
        <v>|||</v>
      </c>
      <c r="H17860" s="835">
        <f t="shared" si="638"/>
        <v>31</v>
      </c>
    </row>
    <row r="17861" spans="2:8">
      <c r="B17861" s="834" t="str">
        <f t="shared" si="637"/>
        <v>|||</v>
      </c>
      <c r="H17861" s="835">
        <f t="shared" si="638"/>
        <v>31</v>
      </c>
    </row>
    <row r="17862" spans="2:8">
      <c r="B17862" s="834" t="str">
        <f t="shared" si="637"/>
        <v>|||</v>
      </c>
      <c r="H17862" s="835">
        <f t="shared" si="638"/>
        <v>31</v>
      </c>
    </row>
    <row r="17863" spans="2:8">
      <c r="B17863" s="834" t="str">
        <f t="shared" si="637"/>
        <v>|||</v>
      </c>
      <c r="H17863" s="835">
        <f t="shared" si="638"/>
        <v>31</v>
      </c>
    </row>
    <row r="17864" spans="2:8">
      <c r="B17864" s="834" t="str">
        <f t="shared" si="637"/>
        <v>|||</v>
      </c>
      <c r="H17864" s="835">
        <f t="shared" si="638"/>
        <v>31</v>
      </c>
    </row>
    <row r="17865" spans="2:8">
      <c r="B17865" s="834" t="str">
        <f t="shared" si="637"/>
        <v>|||</v>
      </c>
      <c r="H17865" s="835">
        <f t="shared" si="638"/>
        <v>31</v>
      </c>
    </row>
    <row r="17866" spans="2:8">
      <c r="B17866" s="834" t="str">
        <f t="shared" si="637"/>
        <v>|||</v>
      </c>
      <c r="H17866" s="835">
        <f t="shared" si="638"/>
        <v>31</v>
      </c>
    </row>
    <row r="17867" spans="2:8">
      <c r="B17867" s="834" t="str">
        <f t="shared" si="637"/>
        <v>|||</v>
      </c>
      <c r="H17867" s="835">
        <f t="shared" si="638"/>
        <v>31</v>
      </c>
    </row>
    <row r="17868" spans="2:8">
      <c r="B17868" s="834" t="str">
        <f t="shared" si="637"/>
        <v>|||</v>
      </c>
      <c r="H17868" s="835">
        <f t="shared" si="638"/>
        <v>31</v>
      </c>
    </row>
    <row r="17869" spans="2:8">
      <c r="B17869" s="834" t="str">
        <f t="shared" si="637"/>
        <v>|||</v>
      </c>
      <c r="H17869" s="835">
        <f t="shared" si="638"/>
        <v>31</v>
      </c>
    </row>
    <row r="17870" spans="2:8">
      <c r="B17870" s="834" t="str">
        <f t="shared" si="637"/>
        <v>|||</v>
      </c>
      <c r="H17870" s="835">
        <f t="shared" si="638"/>
        <v>31</v>
      </c>
    </row>
    <row r="17871" spans="2:8">
      <c r="B17871" s="834" t="str">
        <f t="shared" si="637"/>
        <v>|||</v>
      </c>
      <c r="H17871" s="835">
        <f t="shared" si="638"/>
        <v>31</v>
      </c>
    </row>
    <row r="17872" spans="2:8">
      <c r="B17872" s="834" t="str">
        <f t="shared" si="637"/>
        <v>|||</v>
      </c>
      <c r="H17872" s="835">
        <f t="shared" si="638"/>
        <v>31</v>
      </c>
    </row>
    <row r="17873" spans="2:8">
      <c r="B17873" s="834" t="str">
        <f t="shared" ref="B17873:B17936" si="639">C17873&amp;"|"&amp;D17873&amp;"|"&amp;E17873&amp;"|"&amp;F17873</f>
        <v>|||</v>
      </c>
      <c r="H17873" s="835">
        <f t="shared" ref="H17873:H17936" si="640">EOMONTH(L17873,0)</f>
        <v>31</v>
      </c>
    </row>
    <row r="17874" spans="2:8">
      <c r="B17874" s="834" t="str">
        <f t="shared" si="639"/>
        <v>|||</v>
      </c>
      <c r="H17874" s="835">
        <f t="shared" si="640"/>
        <v>31</v>
      </c>
    </row>
    <row r="17875" spans="2:8">
      <c r="B17875" s="834" t="str">
        <f t="shared" si="639"/>
        <v>|||</v>
      </c>
      <c r="H17875" s="835">
        <f t="shared" si="640"/>
        <v>31</v>
      </c>
    </row>
    <row r="17876" spans="2:8">
      <c r="B17876" s="834" t="str">
        <f t="shared" si="639"/>
        <v>|||</v>
      </c>
      <c r="H17876" s="835">
        <f t="shared" si="640"/>
        <v>31</v>
      </c>
    </row>
    <row r="17877" spans="2:8">
      <c r="B17877" s="834" t="str">
        <f t="shared" si="639"/>
        <v>|||</v>
      </c>
      <c r="H17877" s="835">
        <f t="shared" si="640"/>
        <v>31</v>
      </c>
    </row>
    <row r="17878" spans="2:8">
      <c r="B17878" s="834" t="str">
        <f t="shared" si="639"/>
        <v>|||</v>
      </c>
      <c r="H17878" s="835">
        <f t="shared" si="640"/>
        <v>31</v>
      </c>
    </row>
    <row r="17879" spans="2:8">
      <c r="B17879" s="834" t="str">
        <f t="shared" si="639"/>
        <v>|||</v>
      </c>
      <c r="H17879" s="835">
        <f t="shared" si="640"/>
        <v>31</v>
      </c>
    </row>
    <row r="17880" spans="2:8">
      <c r="B17880" s="834" t="str">
        <f t="shared" si="639"/>
        <v>|||</v>
      </c>
      <c r="H17880" s="835">
        <f t="shared" si="640"/>
        <v>31</v>
      </c>
    </row>
    <row r="17881" spans="2:8">
      <c r="B17881" s="834" t="str">
        <f t="shared" si="639"/>
        <v>|||</v>
      </c>
      <c r="H17881" s="835">
        <f t="shared" si="640"/>
        <v>31</v>
      </c>
    </row>
    <row r="17882" spans="2:8">
      <c r="B17882" s="834" t="str">
        <f t="shared" si="639"/>
        <v>|||</v>
      </c>
      <c r="H17882" s="835">
        <f t="shared" si="640"/>
        <v>31</v>
      </c>
    </row>
    <row r="17883" spans="2:8">
      <c r="B17883" s="834" t="str">
        <f t="shared" si="639"/>
        <v>|||</v>
      </c>
      <c r="H17883" s="835">
        <f t="shared" si="640"/>
        <v>31</v>
      </c>
    </row>
    <row r="17884" spans="2:8">
      <c r="B17884" s="834" t="str">
        <f t="shared" si="639"/>
        <v>|||</v>
      </c>
      <c r="H17884" s="835">
        <f t="shared" si="640"/>
        <v>31</v>
      </c>
    </row>
    <row r="17885" spans="2:8">
      <c r="B17885" s="834" t="str">
        <f t="shared" si="639"/>
        <v>|||</v>
      </c>
      <c r="H17885" s="835">
        <f t="shared" si="640"/>
        <v>31</v>
      </c>
    </row>
    <row r="17886" spans="2:8">
      <c r="B17886" s="834" t="str">
        <f t="shared" si="639"/>
        <v>|||</v>
      </c>
      <c r="H17886" s="835">
        <f t="shared" si="640"/>
        <v>31</v>
      </c>
    </row>
    <row r="17887" spans="2:8">
      <c r="B17887" s="834" t="str">
        <f t="shared" si="639"/>
        <v>|||</v>
      </c>
      <c r="H17887" s="835">
        <f t="shared" si="640"/>
        <v>31</v>
      </c>
    </row>
    <row r="17888" spans="2:8">
      <c r="B17888" s="834" t="str">
        <f t="shared" si="639"/>
        <v>|||</v>
      </c>
      <c r="H17888" s="835">
        <f t="shared" si="640"/>
        <v>31</v>
      </c>
    </row>
    <row r="17889" spans="2:8">
      <c r="B17889" s="834" t="str">
        <f t="shared" si="639"/>
        <v>|||</v>
      </c>
      <c r="H17889" s="835">
        <f t="shared" si="640"/>
        <v>31</v>
      </c>
    </row>
    <row r="17890" spans="2:8">
      <c r="B17890" s="834" t="str">
        <f t="shared" si="639"/>
        <v>|||</v>
      </c>
      <c r="H17890" s="835">
        <f t="shared" si="640"/>
        <v>31</v>
      </c>
    </row>
    <row r="17891" spans="2:8">
      <c r="B17891" s="834" t="str">
        <f t="shared" si="639"/>
        <v>|||</v>
      </c>
      <c r="H17891" s="835">
        <f t="shared" si="640"/>
        <v>31</v>
      </c>
    </row>
    <row r="17892" spans="2:8">
      <c r="B17892" s="834" t="str">
        <f t="shared" si="639"/>
        <v>|||</v>
      </c>
      <c r="H17892" s="835">
        <f t="shared" si="640"/>
        <v>31</v>
      </c>
    </row>
    <row r="17893" spans="2:8">
      <c r="B17893" s="834" t="str">
        <f t="shared" si="639"/>
        <v>|||</v>
      </c>
      <c r="H17893" s="835">
        <f t="shared" si="640"/>
        <v>31</v>
      </c>
    </row>
    <row r="17894" spans="2:8">
      <c r="B17894" s="834" t="str">
        <f t="shared" si="639"/>
        <v>|||</v>
      </c>
      <c r="H17894" s="835">
        <f t="shared" si="640"/>
        <v>31</v>
      </c>
    </row>
    <row r="17895" spans="2:8">
      <c r="B17895" s="834" t="str">
        <f t="shared" si="639"/>
        <v>|||</v>
      </c>
      <c r="H17895" s="835">
        <f t="shared" si="640"/>
        <v>31</v>
      </c>
    </row>
    <row r="17896" spans="2:8">
      <c r="B17896" s="834" t="str">
        <f t="shared" si="639"/>
        <v>|||</v>
      </c>
      <c r="H17896" s="835">
        <f t="shared" si="640"/>
        <v>31</v>
      </c>
    </row>
    <row r="17897" spans="2:8">
      <c r="B17897" s="834" t="str">
        <f t="shared" si="639"/>
        <v>|||</v>
      </c>
      <c r="H17897" s="835">
        <f t="shared" si="640"/>
        <v>31</v>
      </c>
    </row>
    <row r="17898" spans="2:8">
      <c r="B17898" s="834" t="str">
        <f t="shared" si="639"/>
        <v>|||</v>
      </c>
      <c r="H17898" s="835">
        <f t="shared" si="640"/>
        <v>31</v>
      </c>
    </row>
    <row r="17899" spans="2:8">
      <c r="B17899" s="834" t="str">
        <f t="shared" si="639"/>
        <v>|||</v>
      </c>
      <c r="H17899" s="835">
        <f t="shared" si="640"/>
        <v>31</v>
      </c>
    </row>
    <row r="17900" spans="2:8">
      <c r="B17900" s="834" t="str">
        <f t="shared" si="639"/>
        <v>|||</v>
      </c>
      <c r="H17900" s="835">
        <f t="shared" si="640"/>
        <v>31</v>
      </c>
    </row>
    <row r="17901" spans="2:8">
      <c r="B17901" s="834" t="str">
        <f t="shared" si="639"/>
        <v>|||</v>
      </c>
      <c r="H17901" s="835">
        <f t="shared" si="640"/>
        <v>31</v>
      </c>
    </row>
    <row r="17902" spans="2:8">
      <c r="B17902" s="834" t="str">
        <f t="shared" si="639"/>
        <v>|||</v>
      </c>
      <c r="H17902" s="835">
        <f t="shared" si="640"/>
        <v>31</v>
      </c>
    </row>
    <row r="17903" spans="2:8">
      <c r="B17903" s="834" t="str">
        <f t="shared" si="639"/>
        <v>|||</v>
      </c>
      <c r="H17903" s="835">
        <f t="shared" si="640"/>
        <v>31</v>
      </c>
    </row>
    <row r="17904" spans="2:8">
      <c r="B17904" s="834" t="str">
        <f t="shared" si="639"/>
        <v>|||</v>
      </c>
      <c r="H17904" s="835">
        <f t="shared" si="640"/>
        <v>31</v>
      </c>
    </row>
    <row r="17905" spans="2:8">
      <c r="B17905" s="834" t="str">
        <f t="shared" si="639"/>
        <v>|||</v>
      </c>
      <c r="H17905" s="835">
        <f t="shared" si="640"/>
        <v>31</v>
      </c>
    </row>
    <row r="17906" spans="2:8">
      <c r="B17906" s="834" t="str">
        <f t="shared" si="639"/>
        <v>|||</v>
      </c>
      <c r="H17906" s="835">
        <f t="shared" si="640"/>
        <v>31</v>
      </c>
    </row>
    <row r="17907" spans="2:8">
      <c r="B17907" s="834" t="str">
        <f t="shared" si="639"/>
        <v>|||</v>
      </c>
      <c r="H17907" s="835">
        <f t="shared" si="640"/>
        <v>31</v>
      </c>
    </row>
    <row r="17908" spans="2:8">
      <c r="B17908" s="834" t="str">
        <f t="shared" si="639"/>
        <v>|||</v>
      </c>
      <c r="H17908" s="835">
        <f t="shared" si="640"/>
        <v>31</v>
      </c>
    </row>
    <row r="17909" spans="2:8">
      <c r="B17909" s="834" t="str">
        <f t="shared" si="639"/>
        <v>|||</v>
      </c>
      <c r="H17909" s="835">
        <f t="shared" si="640"/>
        <v>31</v>
      </c>
    </row>
    <row r="17910" spans="2:8">
      <c r="B17910" s="834" t="str">
        <f t="shared" si="639"/>
        <v>|||</v>
      </c>
      <c r="H17910" s="835">
        <f t="shared" si="640"/>
        <v>31</v>
      </c>
    </row>
    <row r="17911" spans="2:8">
      <c r="B17911" s="834" t="str">
        <f t="shared" si="639"/>
        <v>|||</v>
      </c>
      <c r="H17911" s="835">
        <f t="shared" si="640"/>
        <v>31</v>
      </c>
    </row>
    <row r="17912" spans="2:8">
      <c r="B17912" s="834" t="str">
        <f t="shared" si="639"/>
        <v>|||</v>
      </c>
      <c r="H17912" s="835">
        <f t="shared" si="640"/>
        <v>31</v>
      </c>
    </row>
    <row r="17913" spans="2:8">
      <c r="B17913" s="834" t="str">
        <f t="shared" si="639"/>
        <v>|||</v>
      </c>
      <c r="H17913" s="835">
        <f t="shared" si="640"/>
        <v>31</v>
      </c>
    </row>
    <row r="17914" spans="2:8">
      <c r="B17914" s="834" t="str">
        <f t="shared" si="639"/>
        <v>|||</v>
      </c>
      <c r="H17914" s="835">
        <f t="shared" si="640"/>
        <v>31</v>
      </c>
    </row>
    <row r="17915" spans="2:8">
      <c r="B17915" s="834" t="str">
        <f t="shared" si="639"/>
        <v>|||</v>
      </c>
      <c r="H17915" s="835">
        <f t="shared" si="640"/>
        <v>31</v>
      </c>
    </row>
    <row r="17916" spans="2:8">
      <c r="B17916" s="834" t="str">
        <f t="shared" si="639"/>
        <v>|||</v>
      </c>
      <c r="H17916" s="835">
        <f t="shared" si="640"/>
        <v>31</v>
      </c>
    </row>
    <row r="17917" spans="2:8">
      <c r="B17917" s="834" t="str">
        <f t="shared" si="639"/>
        <v>|||</v>
      </c>
      <c r="H17917" s="835">
        <f t="shared" si="640"/>
        <v>31</v>
      </c>
    </row>
    <row r="17918" spans="2:8">
      <c r="B17918" s="834" t="str">
        <f t="shared" si="639"/>
        <v>|||</v>
      </c>
      <c r="H17918" s="835">
        <f t="shared" si="640"/>
        <v>31</v>
      </c>
    </row>
    <row r="17919" spans="2:8">
      <c r="B17919" s="834" t="str">
        <f t="shared" si="639"/>
        <v>|||</v>
      </c>
      <c r="H17919" s="835">
        <f t="shared" si="640"/>
        <v>31</v>
      </c>
    </row>
    <row r="17920" spans="2:8">
      <c r="B17920" s="834" t="str">
        <f t="shared" si="639"/>
        <v>|||</v>
      </c>
      <c r="H17920" s="835">
        <f t="shared" si="640"/>
        <v>31</v>
      </c>
    </row>
    <row r="17921" spans="2:8">
      <c r="B17921" s="834" t="str">
        <f t="shared" si="639"/>
        <v>|||</v>
      </c>
      <c r="H17921" s="835">
        <f t="shared" si="640"/>
        <v>31</v>
      </c>
    </row>
    <row r="17922" spans="2:8">
      <c r="B17922" s="834" t="str">
        <f t="shared" si="639"/>
        <v>|||</v>
      </c>
      <c r="H17922" s="835">
        <f t="shared" si="640"/>
        <v>31</v>
      </c>
    </row>
    <row r="17923" spans="2:8">
      <c r="B17923" s="834" t="str">
        <f t="shared" si="639"/>
        <v>|||</v>
      </c>
      <c r="H17923" s="835">
        <f t="shared" si="640"/>
        <v>31</v>
      </c>
    </row>
    <row r="17924" spans="2:8">
      <c r="B17924" s="834" t="str">
        <f t="shared" si="639"/>
        <v>|||</v>
      </c>
      <c r="H17924" s="835">
        <f t="shared" si="640"/>
        <v>31</v>
      </c>
    </row>
    <row r="17925" spans="2:8">
      <c r="B17925" s="834" t="str">
        <f t="shared" si="639"/>
        <v>|||</v>
      </c>
      <c r="H17925" s="835">
        <f t="shared" si="640"/>
        <v>31</v>
      </c>
    </row>
    <row r="17926" spans="2:8">
      <c r="B17926" s="834" t="str">
        <f t="shared" si="639"/>
        <v>|||</v>
      </c>
      <c r="H17926" s="835">
        <f t="shared" si="640"/>
        <v>31</v>
      </c>
    </row>
    <row r="17927" spans="2:8">
      <c r="B17927" s="834" t="str">
        <f t="shared" si="639"/>
        <v>|||</v>
      </c>
      <c r="H17927" s="835">
        <f t="shared" si="640"/>
        <v>31</v>
      </c>
    </row>
    <row r="17928" spans="2:8">
      <c r="B17928" s="834" t="str">
        <f t="shared" si="639"/>
        <v>|||</v>
      </c>
      <c r="H17928" s="835">
        <f t="shared" si="640"/>
        <v>31</v>
      </c>
    </row>
    <row r="17929" spans="2:8">
      <c r="B17929" s="834" t="str">
        <f t="shared" si="639"/>
        <v>|||</v>
      </c>
      <c r="H17929" s="835">
        <f t="shared" si="640"/>
        <v>31</v>
      </c>
    </row>
    <row r="17930" spans="2:8">
      <c r="B17930" s="834" t="str">
        <f t="shared" si="639"/>
        <v>|||</v>
      </c>
      <c r="H17930" s="835">
        <f t="shared" si="640"/>
        <v>31</v>
      </c>
    </row>
    <row r="17931" spans="2:8">
      <c r="B17931" s="834" t="str">
        <f t="shared" si="639"/>
        <v>|||</v>
      </c>
      <c r="H17931" s="835">
        <f t="shared" si="640"/>
        <v>31</v>
      </c>
    </row>
    <row r="17932" spans="2:8">
      <c r="B17932" s="834" t="str">
        <f t="shared" si="639"/>
        <v>|||</v>
      </c>
      <c r="H17932" s="835">
        <f t="shared" si="640"/>
        <v>31</v>
      </c>
    </row>
    <row r="17933" spans="2:8">
      <c r="B17933" s="834" t="str">
        <f t="shared" si="639"/>
        <v>|||</v>
      </c>
      <c r="H17933" s="835">
        <f t="shared" si="640"/>
        <v>31</v>
      </c>
    </row>
    <row r="17934" spans="2:8">
      <c r="B17934" s="834" t="str">
        <f t="shared" si="639"/>
        <v>|||</v>
      </c>
      <c r="H17934" s="835">
        <f t="shared" si="640"/>
        <v>31</v>
      </c>
    </row>
    <row r="17935" spans="2:8">
      <c r="B17935" s="834" t="str">
        <f t="shared" si="639"/>
        <v>|||</v>
      </c>
      <c r="H17935" s="835">
        <f t="shared" si="640"/>
        <v>31</v>
      </c>
    </row>
    <row r="17936" spans="2:8">
      <c r="B17936" s="834" t="str">
        <f t="shared" si="639"/>
        <v>|||</v>
      </c>
      <c r="H17936" s="835">
        <f t="shared" si="640"/>
        <v>31</v>
      </c>
    </row>
    <row r="17937" spans="2:8">
      <c r="B17937" s="834" t="str">
        <f t="shared" ref="B17937:B18000" si="641">C17937&amp;"|"&amp;D17937&amp;"|"&amp;E17937&amp;"|"&amp;F17937</f>
        <v>|||</v>
      </c>
      <c r="H17937" s="835">
        <f t="shared" ref="H17937:H18000" si="642">EOMONTH(L17937,0)</f>
        <v>31</v>
      </c>
    </row>
    <row r="17938" spans="2:8">
      <c r="B17938" s="834" t="str">
        <f t="shared" si="641"/>
        <v>|||</v>
      </c>
      <c r="H17938" s="835">
        <f t="shared" si="642"/>
        <v>31</v>
      </c>
    </row>
    <row r="17939" spans="2:8">
      <c r="B17939" s="834" t="str">
        <f t="shared" si="641"/>
        <v>|||</v>
      </c>
      <c r="H17939" s="835">
        <f t="shared" si="642"/>
        <v>31</v>
      </c>
    </row>
    <row r="17940" spans="2:8">
      <c r="B17940" s="834" t="str">
        <f t="shared" si="641"/>
        <v>|||</v>
      </c>
      <c r="H17940" s="835">
        <f t="shared" si="642"/>
        <v>31</v>
      </c>
    </row>
    <row r="17941" spans="2:8">
      <c r="B17941" s="834" t="str">
        <f t="shared" si="641"/>
        <v>|||</v>
      </c>
      <c r="H17941" s="835">
        <f t="shared" si="642"/>
        <v>31</v>
      </c>
    </row>
    <row r="17942" spans="2:8">
      <c r="B17942" s="834" t="str">
        <f t="shared" si="641"/>
        <v>|||</v>
      </c>
      <c r="H17942" s="835">
        <f t="shared" si="642"/>
        <v>31</v>
      </c>
    </row>
    <row r="17943" spans="2:8">
      <c r="B17943" s="834" t="str">
        <f t="shared" si="641"/>
        <v>|||</v>
      </c>
      <c r="H17943" s="835">
        <f t="shared" si="642"/>
        <v>31</v>
      </c>
    </row>
    <row r="17944" spans="2:8">
      <c r="B17944" s="834" t="str">
        <f t="shared" si="641"/>
        <v>|||</v>
      </c>
      <c r="H17944" s="835">
        <f t="shared" si="642"/>
        <v>31</v>
      </c>
    </row>
    <row r="17945" spans="2:8">
      <c r="B17945" s="834" t="str">
        <f t="shared" si="641"/>
        <v>|||</v>
      </c>
      <c r="H17945" s="835">
        <f t="shared" si="642"/>
        <v>31</v>
      </c>
    </row>
    <row r="17946" spans="2:8">
      <c r="B17946" s="834" t="str">
        <f t="shared" si="641"/>
        <v>|||</v>
      </c>
      <c r="H17946" s="835">
        <f t="shared" si="642"/>
        <v>31</v>
      </c>
    </row>
    <row r="17947" spans="2:8">
      <c r="B17947" s="834" t="str">
        <f t="shared" si="641"/>
        <v>|||</v>
      </c>
      <c r="H17947" s="835">
        <f t="shared" si="642"/>
        <v>31</v>
      </c>
    </row>
    <row r="17948" spans="2:8">
      <c r="B17948" s="834" t="str">
        <f t="shared" si="641"/>
        <v>|||</v>
      </c>
      <c r="H17948" s="835">
        <f t="shared" si="642"/>
        <v>31</v>
      </c>
    </row>
    <row r="17949" spans="2:8">
      <c r="B17949" s="834" t="str">
        <f t="shared" si="641"/>
        <v>|||</v>
      </c>
      <c r="H17949" s="835">
        <f t="shared" si="642"/>
        <v>31</v>
      </c>
    </row>
    <row r="17950" spans="2:8">
      <c r="B17950" s="834" t="str">
        <f t="shared" si="641"/>
        <v>|||</v>
      </c>
      <c r="H17950" s="835">
        <f t="shared" si="642"/>
        <v>31</v>
      </c>
    </row>
    <row r="17951" spans="2:8">
      <c r="B17951" s="834" t="str">
        <f t="shared" si="641"/>
        <v>|||</v>
      </c>
      <c r="H17951" s="835">
        <f t="shared" si="642"/>
        <v>31</v>
      </c>
    </row>
    <row r="17952" spans="2:8">
      <c r="B17952" s="834" t="str">
        <f t="shared" si="641"/>
        <v>|||</v>
      </c>
      <c r="H17952" s="835">
        <f t="shared" si="642"/>
        <v>31</v>
      </c>
    </row>
    <row r="17953" spans="2:8">
      <c r="B17953" s="834" t="str">
        <f t="shared" si="641"/>
        <v>|||</v>
      </c>
      <c r="H17953" s="835">
        <f t="shared" si="642"/>
        <v>31</v>
      </c>
    </row>
    <row r="17954" spans="2:8">
      <c r="B17954" s="834" t="str">
        <f t="shared" si="641"/>
        <v>|||</v>
      </c>
      <c r="H17954" s="835">
        <f t="shared" si="642"/>
        <v>31</v>
      </c>
    </row>
    <row r="17955" spans="2:8">
      <c r="B17955" s="834" t="str">
        <f t="shared" si="641"/>
        <v>|||</v>
      </c>
      <c r="H17955" s="835">
        <f t="shared" si="642"/>
        <v>31</v>
      </c>
    </row>
    <row r="17956" spans="2:8">
      <c r="B17956" s="834" t="str">
        <f t="shared" si="641"/>
        <v>|||</v>
      </c>
      <c r="H17956" s="835">
        <f t="shared" si="642"/>
        <v>31</v>
      </c>
    </row>
    <row r="17957" spans="2:8">
      <c r="B17957" s="834" t="str">
        <f t="shared" si="641"/>
        <v>|||</v>
      </c>
      <c r="H17957" s="835">
        <f t="shared" si="642"/>
        <v>31</v>
      </c>
    </row>
    <row r="17958" spans="2:8">
      <c r="B17958" s="834" t="str">
        <f t="shared" si="641"/>
        <v>|||</v>
      </c>
      <c r="H17958" s="835">
        <f t="shared" si="642"/>
        <v>31</v>
      </c>
    </row>
    <row r="17959" spans="2:8">
      <c r="B17959" s="834" t="str">
        <f t="shared" si="641"/>
        <v>|||</v>
      </c>
      <c r="H17959" s="835">
        <f t="shared" si="642"/>
        <v>31</v>
      </c>
    </row>
    <row r="17960" spans="2:8">
      <c r="B17960" s="834" t="str">
        <f t="shared" si="641"/>
        <v>|||</v>
      </c>
      <c r="H17960" s="835">
        <f t="shared" si="642"/>
        <v>31</v>
      </c>
    </row>
    <row r="17961" spans="2:8">
      <c r="B17961" s="834" t="str">
        <f t="shared" si="641"/>
        <v>|||</v>
      </c>
      <c r="H17961" s="835">
        <f t="shared" si="642"/>
        <v>31</v>
      </c>
    </row>
    <row r="17962" spans="2:8">
      <c r="B17962" s="834" t="str">
        <f t="shared" si="641"/>
        <v>|||</v>
      </c>
      <c r="H17962" s="835">
        <f t="shared" si="642"/>
        <v>31</v>
      </c>
    </row>
    <row r="17963" spans="2:8">
      <c r="B17963" s="834" t="str">
        <f t="shared" si="641"/>
        <v>|||</v>
      </c>
      <c r="H17963" s="835">
        <f t="shared" si="642"/>
        <v>31</v>
      </c>
    </row>
    <row r="17964" spans="2:8">
      <c r="B17964" s="834" t="str">
        <f t="shared" si="641"/>
        <v>|||</v>
      </c>
      <c r="H17964" s="835">
        <f t="shared" si="642"/>
        <v>31</v>
      </c>
    </row>
    <row r="17965" spans="2:8">
      <c r="B17965" s="834" t="str">
        <f t="shared" si="641"/>
        <v>|||</v>
      </c>
      <c r="H17965" s="835">
        <f t="shared" si="642"/>
        <v>31</v>
      </c>
    </row>
    <row r="17966" spans="2:8">
      <c r="B17966" s="834" t="str">
        <f t="shared" si="641"/>
        <v>|||</v>
      </c>
      <c r="H17966" s="835">
        <f t="shared" si="642"/>
        <v>31</v>
      </c>
    </row>
    <row r="17967" spans="2:8">
      <c r="B17967" s="834" t="str">
        <f t="shared" si="641"/>
        <v>|||</v>
      </c>
      <c r="H17967" s="835">
        <f t="shared" si="642"/>
        <v>31</v>
      </c>
    </row>
    <row r="17968" spans="2:8">
      <c r="B17968" s="834" t="str">
        <f t="shared" si="641"/>
        <v>|||</v>
      </c>
      <c r="H17968" s="835">
        <f t="shared" si="642"/>
        <v>31</v>
      </c>
    </row>
    <row r="17969" spans="2:8">
      <c r="B17969" s="834" t="str">
        <f t="shared" si="641"/>
        <v>|||</v>
      </c>
      <c r="H17969" s="835">
        <f t="shared" si="642"/>
        <v>31</v>
      </c>
    </row>
    <row r="17970" spans="2:8">
      <c r="B17970" s="834" t="str">
        <f t="shared" si="641"/>
        <v>|||</v>
      </c>
      <c r="H17970" s="835">
        <f t="shared" si="642"/>
        <v>31</v>
      </c>
    </row>
    <row r="17971" spans="2:8">
      <c r="B17971" s="834" t="str">
        <f t="shared" si="641"/>
        <v>|||</v>
      </c>
      <c r="H17971" s="835">
        <f t="shared" si="642"/>
        <v>31</v>
      </c>
    </row>
    <row r="17972" spans="2:8">
      <c r="B17972" s="834" t="str">
        <f t="shared" si="641"/>
        <v>|||</v>
      </c>
      <c r="H17972" s="835">
        <f t="shared" si="642"/>
        <v>31</v>
      </c>
    </row>
    <row r="17973" spans="2:8">
      <c r="B17973" s="834" t="str">
        <f t="shared" si="641"/>
        <v>|||</v>
      </c>
      <c r="H17973" s="835">
        <f t="shared" si="642"/>
        <v>31</v>
      </c>
    </row>
    <row r="17974" spans="2:8">
      <c r="B17974" s="834" t="str">
        <f t="shared" si="641"/>
        <v>|||</v>
      </c>
      <c r="H17974" s="835">
        <f t="shared" si="642"/>
        <v>31</v>
      </c>
    </row>
    <row r="17975" spans="2:8">
      <c r="B17975" s="834" t="str">
        <f t="shared" si="641"/>
        <v>|||</v>
      </c>
      <c r="H17975" s="835">
        <f t="shared" si="642"/>
        <v>31</v>
      </c>
    </row>
    <row r="17976" spans="2:8">
      <c r="B17976" s="834" t="str">
        <f t="shared" si="641"/>
        <v>|||</v>
      </c>
      <c r="H17976" s="835">
        <f t="shared" si="642"/>
        <v>31</v>
      </c>
    </row>
    <row r="17977" spans="2:8">
      <c r="B17977" s="834" t="str">
        <f t="shared" si="641"/>
        <v>|||</v>
      </c>
      <c r="H17977" s="835">
        <f t="shared" si="642"/>
        <v>31</v>
      </c>
    </row>
    <row r="17978" spans="2:8">
      <c r="B17978" s="834" t="str">
        <f t="shared" si="641"/>
        <v>|||</v>
      </c>
      <c r="H17978" s="835">
        <f t="shared" si="642"/>
        <v>31</v>
      </c>
    </row>
    <row r="17979" spans="2:8">
      <c r="B17979" s="834" t="str">
        <f t="shared" si="641"/>
        <v>|||</v>
      </c>
      <c r="H17979" s="835">
        <f t="shared" si="642"/>
        <v>31</v>
      </c>
    </row>
    <row r="17980" spans="2:8">
      <c r="B17980" s="834" t="str">
        <f t="shared" si="641"/>
        <v>|||</v>
      </c>
      <c r="H17980" s="835">
        <f t="shared" si="642"/>
        <v>31</v>
      </c>
    </row>
    <row r="17981" spans="2:8">
      <c r="B17981" s="834" t="str">
        <f t="shared" si="641"/>
        <v>|||</v>
      </c>
      <c r="H17981" s="835">
        <f t="shared" si="642"/>
        <v>31</v>
      </c>
    </row>
    <row r="17982" spans="2:8">
      <c r="B17982" s="834" t="str">
        <f t="shared" si="641"/>
        <v>|||</v>
      </c>
      <c r="H17982" s="835">
        <f t="shared" si="642"/>
        <v>31</v>
      </c>
    </row>
    <row r="17983" spans="2:8">
      <c r="B17983" s="834" t="str">
        <f t="shared" si="641"/>
        <v>|||</v>
      </c>
      <c r="H17983" s="835">
        <f t="shared" si="642"/>
        <v>31</v>
      </c>
    </row>
    <row r="17984" spans="2:8">
      <c r="B17984" s="834" t="str">
        <f t="shared" si="641"/>
        <v>|||</v>
      </c>
      <c r="H17984" s="835">
        <f t="shared" si="642"/>
        <v>31</v>
      </c>
    </row>
    <row r="17985" spans="2:8">
      <c r="B17985" s="834" t="str">
        <f t="shared" si="641"/>
        <v>|||</v>
      </c>
      <c r="H17985" s="835">
        <f t="shared" si="642"/>
        <v>31</v>
      </c>
    </row>
    <row r="17986" spans="2:8">
      <c r="B17986" s="834" t="str">
        <f t="shared" si="641"/>
        <v>|||</v>
      </c>
      <c r="H17986" s="835">
        <f t="shared" si="642"/>
        <v>31</v>
      </c>
    </row>
    <row r="17987" spans="2:8">
      <c r="B17987" s="834" t="str">
        <f t="shared" si="641"/>
        <v>|||</v>
      </c>
      <c r="H17987" s="835">
        <f t="shared" si="642"/>
        <v>31</v>
      </c>
    </row>
    <row r="17988" spans="2:8">
      <c r="B17988" s="834" t="str">
        <f t="shared" si="641"/>
        <v>|||</v>
      </c>
      <c r="H17988" s="835">
        <f t="shared" si="642"/>
        <v>31</v>
      </c>
    </row>
    <row r="17989" spans="2:8">
      <c r="B17989" s="834" t="str">
        <f t="shared" si="641"/>
        <v>|||</v>
      </c>
      <c r="H17989" s="835">
        <f t="shared" si="642"/>
        <v>31</v>
      </c>
    </row>
    <row r="17990" spans="2:8">
      <c r="B17990" s="834" t="str">
        <f t="shared" si="641"/>
        <v>|||</v>
      </c>
      <c r="H17990" s="835">
        <f t="shared" si="642"/>
        <v>31</v>
      </c>
    </row>
    <row r="17991" spans="2:8">
      <c r="B17991" s="834" t="str">
        <f t="shared" si="641"/>
        <v>|||</v>
      </c>
      <c r="H17991" s="835">
        <f t="shared" si="642"/>
        <v>31</v>
      </c>
    </row>
    <row r="17992" spans="2:8">
      <c r="B17992" s="834" t="str">
        <f t="shared" si="641"/>
        <v>|||</v>
      </c>
      <c r="H17992" s="835">
        <f t="shared" si="642"/>
        <v>31</v>
      </c>
    </row>
    <row r="17993" spans="2:8">
      <c r="B17993" s="834" t="str">
        <f t="shared" si="641"/>
        <v>|||</v>
      </c>
      <c r="H17993" s="835">
        <f t="shared" si="642"/>
        <v>31</v>
      </c>
    </row>
    <row r="17994" spans="2:8">
      <c r="B17994" s="834" t="str">
        <f t="shared" si="641"/>
        <v>|||</v>
      </c>
      <c r="H17994" s="835">
        <f t="shared" si="642"/>
        <v>31</v>
      </c>
    </row>
    <row r="17995" spans="2:8">
      <c r="B17995" s="834" t="str">
        <f t="shared" si="641"/>
        <v>|||</v>
      </c>
      <c r="H17995" s="835">
        <f t="shared" si="642"/>
        <v>31</v>
      </c>
    </row>
    <row r="17996" spans="2:8">
      <c r="B17996" s="834" t="str">
        <f t="shared" si="641"/>
        <v>|||</v>
      </c>
      <c r="H17996" s="835">
        <f t="shared" si="642"/>
        <v>31</v>
      </c>
    </row>
    <row r="17997" spans="2:8">
      <c r="B17997" s="834" t="str">
        <f t="shared" si="641"/>
        <v>|||</v>
      </c>
      <c r="H17997" s="835">
        <f t="shared" si="642"/>
        <v>31</v>
      </c>
    </row>
    <row r="17998" spans="2:8">
      <c r="B17998" s="834" t="str">
        <f t="shared" si="641"/>
        <v>|||</v>
      </c>
      <c r="H17998" s="835">
        <f t="shared" si="642"/>
        <v>31</v>
      </c>
    </row>
    <row r="17999" spans="2:8">
      <c r="B17999" s="834" t="str">
        <f t="shared" si="641"/>
        <v>|||</v>
      </c>
      <c r="H17999" s="835">
        <f t="shared" si="642"/>
        <v>31</v>
      </c>
    </row>
    <row r="18000" spans="2:8">
      <c r="B18000" s="834" t="str">
        <f t="shared" si="641"/>
        <v>|||</v>
      </c>
      <c r="H18000" s="835">
        <f t="shared" si="642"/>
        <v>31</v>
      </c>
    </row>
    <row r="18001" spans="2:8">
      <c r="B18001" s="834" t="str">
        <f t="shared" ref="B18001:B18064" si="643">C18001&amp;"|"&amp;D18001&amp;"|"&amp;E18001&amp;"|"&amp;F18001</f>
        <v>|||</v>
      </c>
      <c r="H18001" s="835">
        <f t="shared" ref="H18001:H18064" si="644">EOMONTH(L18001,0)</f>
        <v>31</v>
      </c>
    </row>
    <row r="18002" spans="2:8">
      <c r="B18002" s="834" t="str">
        <f t="shared" si="643"/>
        <v>|||</v>
      </c>
      <c r="H18002" s="835">
        <f t="shared" si="644"/>
        <v>31</v>
      </c>
    </row>
    <row r="18003" spans="2:8">
      <c r="B18003" s="834" t="str">
        <f t="shared" si="643"/>
        <v>|||</v>
      </c>
      <c r="H18003" s="835">
        <f t="shared" si="644"/>
        <v>31</v>
      </c>
    </row>
    <row r="18004" spans="2:8">
      <c r="B18004" s="834" t="str">
        <f t="shared" si="643"/>
        <v>|||</v>
      </c>
      <c r="H18004" s="835">
        <f t="shared" si="644"/>
        <v>31</v>
      </c>
    </row>
    <row r="18005" spans="2:8">
      <c r="B18005" s="834" t="str">
        <f t="shared" si="643"/>
        <v>|||</v>
      </c>
      <c r="H18005" s="835">
        <f t="shared" si="644"/>
        <v>31</v>
      </c>
    </row>
    <row r="18006" spans="2:8">
      <c r="B18006" s="834" t="str">
        <f t="shared" si="643"/>
        <v>|||</v>
      </c>
      <c r="H18006" s="835">
        <f t="shared" si="644"/>
        <v>31</v>
      </c>
    </row>
    <row r="18007" spans="2:8">
      <c r="B18007" s="834" t="str">
        <f t="shared" si="643"/>
        <v>|||</v>
      </c>
      <c r="H18007" s="835">
        <f t="shared" si="644"/>
        <v>31</v>
      </c>
    </row>
    <row r="18008" spans="2:8">
      <c r="B18008" s="834" t="str">
        <f t="shared" si="643"/>
        <v>|||</v>
      </c>
      <c r="H18008" s="835">
        <f t="shared" si="644"/>
        <v>31</v>
      </c>
    </row>
    <row r="18009" spans="2:8">
      <c r="B18009" s="834" t="str">
        <f t="shared" si="643"/>
        <v>|||</v>
      </c>
      <c r="H18009" s="835">
        <f t="shared" si="644"/>
        <v>31</v>
      </c>
    </row>
    <row r="18010" spans="2:8">
      <c r="B18010" s="834" t="str">
        <f t="shared" si="643"/>
        <v>|||</v>
      </c>
      <c r="H18010" s="835">
        <f t="shared" si="644"/>
        <v>31</v>
      </c>
    </row>
    <row r="18011" spans="2:8">
      <c r="B18011" s="834" t="str">
        <f t="shared" si="643"/>
        <v>|||</v>
      </c>
      <c r="H18011" s="835">
        <f t="shared" si="644"/>
        <v>31</v>
      </c>
    </row>
    <row r="18012" spans="2:8">
      <c r="B18012" s="834" t="str">
        <f t="shared" si="643"/>
        <v>|||</v>
      </c>
      <c r="H18012" s="835">
        <f t="shared" si="644"/>
        <v>31</v>
      </c>
    </row>
    <row r="18013" spans="2:8">
      <c r="B18013" s="834" t="str">
        <f t="shared" si="643"/>
        <v>|||</v>
      </c>
      <c r="H18013" s="835">
        <f t="shared" si="644"/>
        <v>31</v>
      </c>
    </row>
    <row r="18014" spans="2:8">
      <c r="B18014" s="834" t="str">
        <f t="shared" si="643"/>
        <v>|||</v>
      </c>
      <c r="H18014" s="835">
        <f t="shared" si="644"/>
        <v>31</v>
      </c>
    </row>
    <row r="18015" spans="2:8">
      <c r="B18015" s="834" t="str">
        <f t="shared" si="643"/>
        <v>|||</v>
      </c>
      <c r="H18015" s="835">
        <f t="shared" si="644"/>
        <v>31</v>
      </c>
    </row>
    <row r="18016" spans="2:8">
      <c r="B18016" s="834" t="str">
        <f t="shared" si="643"/>
        <v>|||</v>
      </c>
      <c r="H18016" s="835">
        <f t="shared" si="644"/>
        <v>31</v>
      </c>
    </row>
    <row r="18017" spans="2:8">
      <c r="B18017" s="834" t="str">
        <f t="shared" si="643"/>
        <v>|||</v>
      </c>
      <c r="H18017" s="835">
        <f t="shared" si="644"/>
        <v>31</v>
      </c>
    </row>
    <row r="18018" spans="2:8">
      <c r="B18018" s="834" t="str">
        <f t="shared" si="643"/>
        <v>|||</v>
      </c>
      <c r="H18018" s="835">
        <f t="shared" si="644"/>
        <v>31</v>
      </c>
    </row>
    <row r="18019" spans="2:8">
      <c r="B18019" s="834" t="str">
        <f t="shared" si="643"/>
        <v>|||</v>
      </c>
      <c r="H18019" s="835">
        <f t="shared" si="644"/>
        <v>31</v>
      </c>
    </row>
    <row r="18020" spans="2:8">
      <c r="B18020" s="834" t="str">
        <f t="shared" si="643"/>
        <v>|||</v>
      </c>
      <c r="H18020" s="835">
        <f t="shared" si="644"/>
        <v>31</v>
      </c>
    </row>
    <row r="18021" spans="2:8">
      <c r="B18021" s="834" t="str">
        <f t="shared" si="643"/>
        <v>|||</v>
      </c>
      <c r="H18021" s="835">
        <f t="shared" si="644"/>
        <v>31</v>
      </c>
    </row>
    <row r="18022" spans="2:8">
      <c r="B18022" s="834" t="str">
        <f t="shared" si="643"/>
        <v>|||</v>
      </c>
      <c r="H18022" s="835">
        <f t="shared" si="644"/>
        <v>31</v>
      </c>
    </row>
    <row r="18023" spans="2:8">
      <c r="B18023" s="834" t="str">
        <f t="shared" si="643"/>
        <v>|||</v>
      </c>
      <c r="H18023" s="835">
        <f t="shared" si="644"/>
        <v>31</v>
      </c>
    </row>
    <row r="18024" spans="2:8">
      <c r="B18024" s="834" t="str">
        <f t="shared" si="643"/>
        <v>|||</v>
      </c>
      <c r="H18024" s="835">
        <f t="shared" si="644"/>
        <v>31</v>
      </c>
    </row>
    <row r="18025" spans="2:8">
      <c r="B18025" s="834" t="str">
        <f t="shared" si="643"/>
        <v>|||</v>
      </c>
      <c r="H18025" s="835">
        <f t="shared" si="644"/>
        <v>31</v>
      </c>
    </row>
    <row r="18026" spans="2:8">
      <c r="B18026" s="834" t="str">
        <f t="shared" si="643"/>
        <v>|||</v>
      </c>
      <c r="H18026" s="835">
        <f t="shared" si="644"/>
        <v>31</v>
      </c>
    </row>
    <row r="18027" spans="2:8">
      <c r="B18027" s="834" t="str">
        <f t="shared" si="643"/>
        <v>|||</v>
      </c>
      <c r="H18027" s="835">
        <f t="shared" si="644"/>
        <v>31</v>
      </c>
    </row>
    <row r="18028" spans="2:8">
      <c r="B18028" s="834" t="str">
        <f t="shared" si="643"/>
        <v>|||</v>
      </c>
      <c r="H18028" s="835">
        <f t="shared" si="644"/>
        <v>31</v>
      </c>
    </row>
    <row r="18029" spans="2:8">
      <c r="B18029" s="834" t="str">
        <f t="shared" si="643"/>
        <v>|||</v>
      </c>
      <c r="H18029" s="835">
        <f t="shared" si="644"/>
        <v>31</v>
      </c>
    </row>
    <row r="18030" spans="2:8">
      <c r="B18030" s="834" t="str">
        <f t="shared" si="643"/>
        <v>|||</v>
      </c>
      <c r="H18030" s="835">
        <f t="shared" si="644"/>
        <v>31</v>
      </c>
    </row>
    <row r="18031" spans="2:8">
      <c r="B18031" s="834" t="str">
        <f t="shared" si="643"/>
        <v>|||</v>
      </c>
      <c r="H18031" s="835">
        <f t="shared" si="644"/>
        <v>31</v>
      </c>
    </row>
    <row r="18032" spans="2:8">
      <c r="B18032" s="834" t="str">
        <f t="shared" si="643"/>
        <v>|||</v>
      </c>
      <c r="H18032" s="835">
        <f t="shared" si="644"/>
        <v>31</v>
      </c>
    </row>
    <row r="18033" spans="2:8">
      <c r="B18033" s="834" t="str">
        <f t="shared" si="643"/>
        <v>|||</v>
      </c>
      <c r="H18033" s="835">
        <f t="shared" si="644"/>
        <v>31</v>
      </c>
    </row>
    <row r="18034" spans="2:8">
      <c r="B18034" s="834" t="str">
        <f t="shared" si="643"/>
        <v>|||</v>
      </c>
      <c r="H18034" s="835">
        <f t="shared" si="644"/>
        <v>31</v>
      </c>
    </row>
    <row r="18035" spans="2:8">
      <c r="B18035" s="834" t="str">
        <f t="shared" si="643"/>
        <v>|||</v>
      </c>
      <c r="H18035" s="835">
        <f t="shared" si="644"/>
        <v>31</v>
      </c>
    </row>
    <row r="18036" spans="2:8">
      <c r="B18036" s="834" t="str">
        <f t="shared" si="643"/>
        <v>|||</v>
      </c>
      <c r="H18036" s="835">
        <f t="shared" si="644"/>
        <v>31</v>
      </c>
    </row>
    <row r="18037" spans="2:8">
      <c r="B18037" s="834" t="str">
        <f t="shared" si="643"/>
        <v>|||</v>
      </c>
      <c r="H18037" s="835">
        <f t="shared" si="644"/>
        <v>31</v>
      </c>
    </row>
    <row r="18038" spans="2:8">
      <c r="B18038" s="834" t="str">
        <f t="shared" si="643"/>
        <v>|||</v>
      </c>
      <c r="H18038" s="835">
        <f t="shared" si="644"/>
        <v>31</v>
      </c>
    </row>
    <row r="18039" spans="2:8">
      <c r="B18039" s="834" t="str">
        <f t="shared" si="643"/>
        <v>|||</v>
      </c>
      <c r="H18039" s="835">
        <f t="shared" si="644"/>
        <v>31</v>
      </c>
    </row>
    <row r="18040" spans="2:8">
      <c r="B18040" s="834" t="str">
        <f t="shared" si="643"/>
        <v>|||</v>
      </c>
      <c r="H18040" s="835">
        <f t="shared" si="644"/>
        <v>31</v>
      </c>
    </row>
    <row r="18041" spans="2:8">
      <c r="B18041" s="834" t="str">
        <f t="shared" si="643"/>
        <v>|||</v>
      </c>
      <c r="H18041" s="835">
        <f t="shared" si="644"/>
        <v>31</v>
      </c>
    </row>
    <row r="18042" spans="2:8">
      <c r="B18042" s="834" t="str">
        <f t="shared" si="643"/>
        <v>|||</v>
      </c>
      <c r="H18042" s="835">
        <f t="shared" si="644"/>
        <v>31</v>
      </c>
    </row>
    <row r="18043" spans="2:8">
      <c r="B18043" s="834" t="str">
        <f t="shared" si="643"/>
        <v>|||</v>
      </c>
      <c r="H18043" s="835">
        <f t="shared" si="644"/>
        <v>31</v>
      </c>
    </row>
    <row r="18044" spans="2:8">
      <c r="B18044" s="834" t="str">
        <f t="shared" si="643"/>
        <v>|||</v>
      </c>
      <c r="H18044" s="835">
        <f t="shared" si="644"/>
        <v>31</v>
      </c>
    </row>
    <row r="18045" spans="2:8">
      <c r="B18045" s="834" t="str">
        <f t="shared" si="643"/>
        <v>|||</v>
      </c>
      <c r="H18045" s="835">
        <f t="shared" si="644"/>
        <v>31</v>
      </c>
    </row>
    <row r="18046" spans="2:8">
      <c r="B18046" s="834" t="str">
        <f t="shared" si="643"/>
        <v>|||</v>
      </c>
      <c r="H18046" s="835">
        <f t="shared" si="644"/>
        <v>31</v>
      </c>
    </row>
    <row r="18047" spans="2:8">
      <c r="B18047" s="834" t="str">
        <f t="shared" si="643"/>
        <v>|||</v>
      </c>
      <c r="H18047" s="835">
        <f t="shared" si="644"/>
        <v>31</v>
      </c>
    </row>
    <row r="18048" spans="2:8">
      <c r="B18048" s="834" t="str">
        <f t="shared" si="643"/>
        <v>|||</v>
      </c>
      <c r="H18048" s="835">
        <f t="shared" si="644"/>
        <v>31</v>
      </c>
    </row>
    <row r="18049" spans="2:8">
      <c r="B18049" s="834" t="str">
        <f t="shared" si="643"/>
        <v>|||</v>
      </c>
      <c r="H18049" s="835">
        <f t="shared" si="644"/>
        <v>31</v>
      </c>
    </row>
    <row r="18050" spans="2:8">
      <c r="B18050" s="834" t="str">
        <f t="shared" si="643"/>
        <v>|||</v>
      </c>
      <c r="H18050" s="835">
        <f t="shared" si="644"/>
        <v>31</v>
      </c>
    </row>
    <row r="18051" spans="2:8">
      <c r="B18051" s="834" t="str">
        <f t="shared" si="643"/>
        <v>|||</v>
      </c>
      <c r="H18051" s="835">
        <f t="shared" si="644"/>
        <v>31</v>
      </c>
    </row>
    <row r="18052" spans="2:8">
      <c r="B18052" s="834" t="str">
        <f t="shared" si="643"/>
        <v>|||</v>
      </c>
      <c r="H18052" s="835">
        <f t="shared" si="644"/>
        <v>31</v>
      </c>
    </row>
    <row r="18053" spans="2:8">
      <c r="B18053" s="834" t="str">
        <f t="shared" si="643"/>
        <v>|||</v>
      </c>
      <c r="H18053" s="835">
        <f t="shared" si="644"/>
        <v>31</v>
      </c>
    </row>
    <row r="18054" spans="2:8">
      <c r="B18054" s="834" t="str">
        <f t="shared" si="643"/>
        <v>|||</v>
      </c>
      <c r="H18054" s="835">
        <f t="shared" si="644"/>
        <v>31</v>
      </c>
    </row>
    <row r="18055" spans="2:8">
      <c r="B18055" s="834" t="str">
        <f t="shared" si="643"/>
        <v>|||</v>
      </c>
      <c r="H18055" s="835">
        <f t="shared" si="644"/>
        <v>31</v>
      </c>
    </row>
    <row r="18056" spans="2:8">
      <c r="B18056" s="834" t="str">
        <f t="shared" si="643"/>
        <v>|||</v>
      </c>
      <c r="H18056" s="835">
        <f t="shared" si="644"/>
        <v>31</v>
      </c>
    </row>
    <row r="18057" spans="2:8">
      <c r="B18057" s="834" t="str">
        <f t="shared" si="643"/>
        <v>|||</v>
      </c>
      <c r="H18057" s="835">
        <f t="shared" si="644"/>
        <v>31</v>
      </c>
    </row>
    <row r="18058" spans="2:8">
      <c r="B18058" s="834" t="str">
        <f t="shared" si="643"/>
        <v>|||</v>
      </c>
      <c r="H18058" s="835">
        <f t="shared" si="644"/>
        <v>31</v>
      </c>
    </row>
    <row r="18059" spans="2:8">
      <c r="B18059" s="834" t="str">
        <f t="shared" si="643"/>
        <v>|||</v>
      </c>
      <c r="H18059" s="835">
        <f t="shared" si="644"/>
        <v>31</v>
      </c>
    </row>
    <row r="18060" spans="2:8">
      <c r="B18060" s="834" t="str">
        <f t="shared" si="643"/>
        <v>|||</v>
      </c>
      <c r="H18060" s="835">
        <f t="shared" si="644"/>
        <v>31</v>
      </c>
    </row>
    <row r="18061" spans="2:8">
      <c r="B18061" s="834" t="str">
        <f t="shared" si="643"/>
        <v>|||</v>
      </c>
      <c r="H18061" s="835">
        <f t="shared" si="644"/>
        <v>31</v>
      </c>
    </row>
    <row r="18062" spans="2:8">
      <c r="B18062" s="834" t="str">
        <f t="shared" si="643"/>
        <v>|||</v>
      </c>
      <c r="H18062" s="835">
        <f t="shared" si="644"/>
        <v>31</v>
      </c>
    </row>
    <row r="18063" spans="2:8">
      <c r="B18063" s="834" t="str">
        <f t="shared" si="643"/>
        <v>|||</v>
      </c>
      <c r="H18063" s="835">
        <f t="shared" si="644"/>
        <v>31</v>
      </c>
    </row>
    <row r="18064" spans="2:8">
      <c r="B18064" s="834" t="str">
        <f t="shared" si="643"/>
        <v>|||</v>
      </c>
      <c r="H18064" s="835">
        <f t="shared" si="644"/>
        <v>31</v>
      </c>
    </row>
    <row r="18065" spans="2:8">
      <c r="B18065" s="834" t="str">
        <f t="shared" ref="B18065:B18128" si="645">C18065&amp;"|"&amp;D18065&amp;"|"&amp;E18065&amp;"|"&amp;F18065</f>
        <v>|||</v>
      </c>
      <c r="H18065" s="835">
        <f t="shared" ref="H18065:H18128" si="646">EOMONTH(L18065,0)</f>
        <v>31</v>
      </c>
    </row>
    <row r="18066" spans="2:8">
      <c r="B18066" s="834" t="str">
        <f t="shared" si="645"/>
        <v>|||</v>
      </c>
      <c r="H18066" s="835">
        <f t="shared" si="646"/>
        <v>31</v>
      </c>
    </row>
    <row r="18067" spans="2:8">
      <c r="B18067" s="834" t="str">
        <f t="shared" si="645"/>
        <v>|||</v>
      </c>
      <c r="H18067" s="835">
        <f t="shared" si="646"/>
        <v>31</v>
      </c>
    </row>
    <row r="18068" spans="2:8">
      <c r="B18068" s="834" t="str">
        <f t="shared" si="645"/>
        <v>|||</v>
      </c>
      <c r="H18068" s="835">
        <f t="shared" si="646"/>
        <v>31</v>
      </c>
    </row>
    <row r="18069" spans="2:8">
      <c r="B18069" s="834" t="str">
        <f t="shared" si="645"/>
        <v>|||</v>
      </c>
      <c r="H18069" s="835">
        <f t="shared" si="646"/>
        <v>31</v>
      </c>
    </row>
    <row r="18070" spans="2:8">
      <c r="B18070" s="834" t="str">
        <f t="shared" si="645"/>
        <v>|||</v>
      </c>
      <c r="H18070" s="835">
        <f t="shared" si="646"/>
        <v>31</v>
      </c>
    </row>
    <row r="18071" spans="2:8">
      <c r="B18071" s="834" t="str">
        <f t="shared" si="645"/>
        <v>|||</v>
      </c>
      <c r="H18071" s="835">
        <f t="shared" si="646"/>
        <v>31</v>
      </c>
    </row>
    <row r="18072" spans="2:8">
      <c r="B18072" s="834" t="str">
        <f t="shared" si="645"/>
        <v>|||</v>
      </c>
      <c r="H18072" s="835">
        <f t="shared" si="646"/>
        <v>31</v>
      </c>
    </row>
    <row r="18073" spans="2:8">
      <c r="B18073" s="834" t="str">
        <f t="shared" si="645"/>
        <v>|||</v>
      </c>
      <c r="H18073" s="835">
        <f t="shared" si="646"/>
        <v>31</v>
      </c>
    </row>
    <row r="18074" spans="2:8">
      <c r="B18074" s="834" t="str">
        <f t="shared" si="645"/>
        <v>|||</v>
      </c>
      <c r="H18074" s="835">
        <f t="shared" si="646"/>
        <v>31</v>
      </c>
    </row>
    <row r="18075" spans="2:8">
      <c r="B18075" s="834" t="str">
        <f t="shared" si="645"/>
        <v>|||</v>
      </c>
      <c r="H18075" s="835">
        <f t="shared" si="646"/>
        <v>31</v>
      </c>
    </row>
    <row r="18076" spans="2:8">
      <c r="B18076" s="834" t="str">
        <f t="shared" si="645"/>
        <v>|||</v>
      </c>
      <c r="H18076" s="835">
        <f t="shared" si="646"/>
        <v>31</v>
      </c>
    </row>
    <row r="18077" spans="2:8">
      <c r="B18077" s="834" t="str">
        <f t="shared" si="645"/>
        <v>|||</v>
      </c>
      <c r="H18077" s="835">
        <f t="shared" si="646"/>
        <v>31</v>
      </c>
    </row>
    <row r="18078" spans="2:8">
      <c r="B18078" s="834" t="str">
        <f t="shared" si="645"/>
        <v>|||</v>
      </c>
      <c r="H18078" s="835">
        <f t="shared" si="646"/>
        <v>31</v>
      </c>
    </row>
    <row r="18079" spans="2:8">
      <c r="B18079" s="834" t="str">
        <f t="shared" si="645"/>
        <v>|||</v>
      </c>
      <c r="H18079" s="835">
        <f t="shared" si="646"/>
        <v>31</v>
      </c>
    </row>
    <row r="18080" spans="2:8">
      <c r="B18080" s="834" t="str">
        <f t="shared" si="645"/>
        <v>|||</v>
      </c>
      <c r="H18080" s="835">
        <f t="shared" si="646"/>
        <v>31</v>
      </c>
    </row>
    <row r="18081" spans="2:8">
      <c r="B18081" s="834" t="str">
        <f t="shared" si="645"/>
        <v>|||</v>
      </c>
      <c r="H18081" s="835">
        <f t="shared" si="646"/>
        <v>31</v>
      </c>
    </row>
    <row r="18082" spans="2:8">
      <c r="B18082" s="834" t="str">
        <f t="shared" si="645"/>
        <v>|||</v>
      </c>
      <c r="H18082" s="835">
        <f t="shared" si="646"/>
        <v>31</v>
      </c>
    </row>
    <row r="18083" spans="2:8">
      <c r="B18083" s="834" t="str">
        <f t="shared" si="645"/>
        <v>|||</v>
      </c>
      <c r="H18083" s="835">
        <f t="shared" si="646"/>
        <v>31</v>
      </c>
    </row>
    <row r="18084" spans="2:8">
      <c r="B18084" s="834" t="str">
        <f t="shared" si="645"/>
        <v>|||</v>
      </c>
      <c r="H18084" s="835">
        <f t="shared" si="646"/>
        <v>31</v>
      </c>
    </row>
    <row r="18085" spans="2:8">
      <c r="B18085" s="834" t="str">
        <f t="shared" si="645"/>
        <v>|||</v>
      </c>
      <c r="H18085" s="835">
        <f t="shared" si="646"/>
        <v>31</v>
      </c>
    </row>
    <row r="18086" spans="2:8">
      <c r="B18086" s="834" t="str">
        <f t="shared" si="645"/>
        <v>|||</v>
      </c>
      <c r="H18086" s="835">
        <f t="shared" si="646"/>
        <v>31</v>
      </c>
    </row>
    <row r="18087" spans="2:8">
      <c r="B18087" s="834" t="str">
        <f t="shared" si="645"/>
        <v>|||</v>
      </c>
      <c r="H18087" s="835">
        <f t="shared" si="646"/>
        <v>31</v>
      </c>
    </row>
    <row r="18088" spans="2:8">
      <c r="B18088" s="834" t="str">
        <f t="shared" si="645"/>
        <v>|||</v>
      </c>
      <c r="H18088" s="835">
        <f t="shared" si="646"/>
        <v>31</v>
      </c>
    </row>
    <row r="18089" spans="2:8">
      <c r="B18089" s="834" t="str">
        <f t="shared" si="645"/>
        <v>|||</v>
      </c>
      <c r="H18089" s="835">
        <f t="shared" si="646"/>
        <v>31</v>
      </c>
    </row>
    <row r="18090" spans="2:8">
      <c r="B18090" s="834" t="str">
        <f t="shared" si="645"/>
        <v>|||</v>
      </c>
      <c r="H18090" s="835">
        <f t="shared" si="646"/>
        <v>31</v>
      </c>
    </row>
    <row r="18091" spans="2:8">
      <c r="B18091" s="834" t="str">
        <f t="shared" si="645"/>
        <v>|||</v>
      </c>
      <c r="H18091" s="835">
        <f t="shared" si="646"/>
        <v>31</v>
      </c>
    </row>
    <row r="18092" spans="2:8">
      <c r="B18092" s="834" t="str">
        <f t="shared" si="645"/>
        <v>|||</v>
      </c>
      <c r="H18092" s="835">
        <f t="shared" si="646"/>
        <v>31</v>
      </c>
    </row>
    <row r="18093" spans="2:8">
      <c r="B18093" s="834" t="str">
        <f t="shared" si="645"/>
        <v>|||</v>
      </c>
      <c r="H18093" s="835">
        <f t="shared" si="646"/>
        <v>31</v>
      </c>
    </row>
    <row r="18094" spans="2:8">
      <c r="B18094" s="834" t="str">
        <f t="shared" si="645"/>
        <v>|||</v>
      </c>
      <c r="H18094" s="835">
        <f t="shared" si="646"/>
        <v>31</v>
      </c>
    </row>
    <row r="18095" spans="2:8">
      <c r="B18095" s="834" t="str">
        <f t="shared" si="645"/>
        <v>|||</v>
      </c>
      <c r="H18095" s="835">
        <f t="shared" si="646"/>
        <v>31</v>
      </c>
    </row>
    <row r="18096" spans="2:8">
      <c r="B18096" s="834" t="str">
        <f t="shared" si="645"/>
        <v>|||</v>
      </c>
      <c r="H18096" s="835">
        <f t="shared" si="646"/>
        <v>31</v>
      </c>
    </row>
    <row r="18097" spans="2:8">
      <c r="B18097" s="834" t="str">
        <f t="shared" si="645"/>
        <v>|||</v>
      </c>
      <c r="H18097" s="835">
        <f t="shared" si="646"/>
        <v>31</v>
      </c>
    </row>
    <row r="18098" spans="2:8">
      <c r="B18098" s="834" t="str">
        <f t="shared" si="645"/>
        <v>|||</v>
      </c>
      <c r="H18098" s="835">
        <f t="shared" si="646"/>
        <v>31</v>
      </c>
    </row>
    <row r="18099" spans="2:8">
      <c r="B18099" s="834" t="str">
        <f t="shared" si="645"/>
        <v>|||</v>
      </c>
      <c r="H18099" s="835">
        <f t="shared" si="646"/>
        <v>31</v>
      </c>
    </row>
    <row r="18100" spans="2:8">
      <c r="B18100" s="834" t="str">
        <f t="shared" si="645"/>
        <v>|||</v>
      </c>
      <c r="H18100" s="835">
        <f t="shared" si="646"/>
        <v>31</v>
      </c>
    </row>
    <row r="18101" spans="2:8">
      <c r="B18101" s="834" t="str">
        <f t="shared" si="645"/>
        <v>|||</v>
      </c>
      <c r="H18101" s="835">
        <f t="shared" si="646"/>
        <v>31</v>
      </c>
    </row>
    <row r="18102" spans="2:8">
      <c r="B18102" s="834" t="str">
        <f t="shared" si="645"/>
        <v>|||</v>
      </c>
      <c r="H18102" s="835">
        <f t="shared" si="646"/>
        <v>31</v>
      </c>
    </row>
    <row r="18103" spans="2:8">
      <c r="B18103" s="834" t="str">
        <f t="shared" si="645"/>
        <v>|||</v>
      </c>
      <c r="H18103" s="835">
        <f t="shared" si="646"/>
        <v>31</v>
      </c>
    </row>
    <row r="18104" spans="2:8">
      <c r="B18104" s="834" t="str">
        <f t="shared" si="645"/>
        <v>|||</v>
      </c>
      <c r="H18104" s="835">
        <f t="shared" si="646"/>
        <v>31</v>
      </c>
    </row>
    <row r="18105" spans="2:8">
      <c r="B18105" s="834" t="str">
        <f t="shared" si="645"/>
        <v>|||</v>
      </c>
      <c r="H18105" s="835">
        <f t="shared" si="646"/>
        <v>31</v>
      </c>
    </row>
    <row r="18106" spans="2:8">
      <c r="B18106" s="834" t="str">
        <f t="shared" si="645"/>
        <v>|||</v>
      </c>
      <c r="H18106" s="835">
        <f t="shared" si="646"/>
        <v>31</v>
      </c>
    </row>
    <row r="18107" spans="2:8">
      <c r="B18107" s="834" t="str">
        <f t="shared" si="645"/>
        <v>|||</v>
      </c>
      <c r="H18107" s="835">
        <f t="shared" si="646"/>
        <v>31</v>
      </c>
    </row>
    <row r="18108" spans="2:8">
      <c r="B18108" s="834" t="str">
        <f t="shared" si="645"/>
        <v>|||</v>
      </c>
      <c r="H18108" s="835">
        <f t="shared" si="646"/>
        <v>31</v>
      </c>
    </row>
    <row r="18109" spans="2:8">
      <c r="B18109" s="834" t="str">
        <f t="shared" si="645"/>
        <v>|||</v>
      </c>
      <c r="H18109" s="835">
        <f t="shared" si="646"/>
        <v>31</v>
      </c>
    </row>
    <row r="18110" spans="2:8">
      <c r="B18110" s="834" t="str">
        <f t="shared" si="645"/>
        <v>|||</v>
      </c>
      <c r="H18110" s="835">
        <f t="shared" si="646"/>
        <v>31</v>
      </c>
    </row>
    <row r="18111" spans="2:8">
      <c r="B18111" s="834" t="str">
        <f t="shared" si="645"/>
        <v>|||</v>
      </c>
      <c r="H18111" s="835">
        <f t="shared" si="646"/>
        <v>31</v>
      </c>
    </row>
    <row r="18112" spans="2:8">
      <c r="B18112" s="834" t="str">
        <f t="shared" si="645"/>
        <v>|||</v>
      </c>
      <c r="H18112" s="835">
        <f t="shared" si="646"/>
        <v>31</v>
      </c>
    </row>
    <row r="18113" spans="2:8">
      <c r="B18113" s="834" t="str">
        <f t="shared" si="645"/>
        <v>|||</v>
      </c>
      <c r="H18113" s="835">
        <f t="shared" si="646"/>
        <v>31</v>
      </c>
    </row>
    <row r="18114" spans="2:8">
      <c r="B18114" s="834" t="str">
        <f t="shared" si="645"/>
        <v>|||</v>
      </c>
      <c r="H18114" s="835">
        <f t="shared" si="646"/>
        <v>31</v>
      </c>
    </row>
    <row r="18115" spans="2:8">
      <c r="B18115" s="834" t="str">
        <f t="shared" si="645"/>
        <v>|||</v>
      </c>
      <c r="H18115" s="835">
        <f t="shared" si="646"/>
        <v>31</v>
      </c>
    </row>
    <row r="18116" spans="2:8">
      <c r="B18116" s="834" t="str">
        <f t="shared" si="645"/>
        <v>|||</v>
      </c>
      <c r="H18116" s="835">
        <f t="shared" si="646"/>
        <v>31</v>
      </c>
    </row>
    <row r="18117" spans="2:8">
      <c r="B18117" s="834" t="str">
        <f t="shared" si="645"/>
        <v>|||</v>
      </c>
      <c r="H18117" s="835">
        <f t="shared" si="646"/>
        <v>31</v>
      </c>
    </row>
    <row r="18118" spans="2:8">
      <c r="B18118" s="834" t="str">
        <f t="shared" si="645"/>
        <v>|||</v>
      </c>
      <c r="H18118" s="835">
        <f t="shared" si="646"/>
        <v>31</v>
      </c>
    </row>
    <row r="18119" spans="2:8">
      <c r="B18119" s="834" t="str">
        <f t="shared" si="645"/>
        <v>|||</v>
      </c>
      <c r="H18119" s="835">
        <f t="shared" si="646"/>
        <v>31</v>
      </c>
    </row>
    <row r="18120" spans="2:8">
      <c r="B18120" s="834" t="str">
        <f t="shared" si="645"/>
        <v>|||</v>
      </c>
      <c r="H18120" s="835">
        <f t="shared" si="646"/>
        <v>31</v>
      </c>
    </row>
    <row r="18121" spans="2:8">
      <c r="B18121" s="834" t="str">
        <f t="shared" si="645"/>
        <v>|||</v>
      </c>
      <c r="H18121" s="835">
        <f t="shared" si="646"/>
        <v>31</v>
      </c>
    </row>
    <row r="18122" spans="2:8">
      <c r="B18122" s="834" t="str">
        <f t="shared" si="645"/>
        <v>|||</v>
      </c>
      <c r="H18122" s="835">
        <f t="shared" si="646"/>
        <v>31</v>
      </c>
    </row>
    <row r="18123" spans="2:8">
      <c r="B18123" s="834" t="str">
        <f t="shared" si="645"/>
        <v>|||</v>
      </c>
      <c r="H18123" s="835">
        <f t="shared" si="646"/>
        <v>31</v>
      </c>
    </row>
    <row r="18124" spans="2:8">
      <c r="B18124" s="834" t="str">
        <f t="shared" si="645"/>
        <v>|||</v>
      </c>
      <c r="H18124" s="835">
        <f t="shared" si="646"/>
        <v>31</v>
      </c>
    </row>
    <row r="18125" spans="2:8">
      <c r="B18125" s="834" t="str">
        <f t="shared" si="645"/>
        <v>|||</v>
      </c>
      <c r="H18125" s="835">
        <f t="shared" si="646"/>
        <v>31</v>
      </c>
    </row>
    <row r="18126" spans="2:8">
      <c r="B18126" s="834" t="str">
        <f t="shared" si="645"/>
        <v>|||</v>
      </c>
      <c r="H18126" s="835">
        <f t="shared" si="646"/>
        <v>31</v>
      </c>
    </row>
    <row r="18127" spans="2:8">
      <c r="B18127" s="834" t="str">
        <f t="shared" si="645"/>
        <v>|||</v>
      </c>
      <c r="H18127" s="835">
        <f t="shared" si="646"/>
        <v>31</v>
      </c>
    </row>
    <row r="18128" spans="2:8">
      <c r="B18128" s="834" t="str">
        <f t="shared" si="645"/>
        <v>|||</v>
      </c>
      <c r="H18128" s="835">
        <f t="shared" si="646"/>
        <v>31</v>
      </c>
    </row>
    <row r="18129" spans="2:8">
      <c r="B18129" s="834" t="str">
        <f t="shared" ref="B18129:B18192" si="647">C18129&amp;"|"&amp;D18129&amp;"|"&amp;E18129&amp;"|"&amp;F18129</f>
        <v>|||</v>
      </c>
      <c r="H18129" s="835">
        <f t="shared" ref="H18129:H18192" si="648">EOMONTH(L18129,0)</f>
        <v>31</v>
      </c>
    </row>
    <row r="18130" spans="2:8">
      <c r="B18130" s="834" t="str">
        <f t="shared" si="647"/>
        <v>|||</v>
      </c>
      <c r="H18130" s="835">
        <f t="shared" si="648"/>
        <v>31</v>
      </c>
    </row>
    <row r="18131" spans="2:8">
      <c r="B18131" s="834" t="str">
        <f t="shared" si="647"/>
        <v>|||</v>
      </c>
      <c r="H18131" s="835">
        <f t="shared" si="648"/>
        <v>31</v>
      </c>
    </row>
    <row r="18132" spans="2:8">
      <c r="B18132" s="834" t="str">
        <f t="shared" si="647"/>
        <v>|||</v>
      </c>
      <c r="H18132" s="835">
        <f t="shared" si="648"/>
        <v>31</v>
      </c>
    </row>
    <row r="18133" spans="2:8">
      <c r="B18133" s="834" t="str">
        <f t="shared" si="647"/>
        <v>|||</v>
      </c>
      <c r="H18133" s="835">
        <f t="shared" si="648"/>
        <v>31</v>
      </c>
    </row>
    <row r="18134" spans="2:8">
      <c r="B18134" s="834" t="str">
        <f t="shared" si="647"/>
        <v>|||</v>
      </c>
      <c r="H18134" s="835">
        <f t="shared" si="648"/>
        <v>31</v>
      </c>
    </row>
    <row r="18135" spans="2:8">
      <c r="B18135" s="834" t="str">
        <f t="shared" si="647"/>
        <v>|||</v>
      </c>
      <c r="H18135" s="835">
        <f t="shared" si="648"/>
        <v>31</v>
      </c>
    </row>
    <row r="18136" spans="2:8">
      <c r="B18136" s="834" t="str">
        <f t="shared" si="647"/>
        <v>|||</v>
      </c>
      <c r="H18136" s="835">
        <f t="shared" si="648"/>
        <v>31</v>
      </c>
    </row>
    <row r="18137" spans="2:8">
      <c r="B18137" s="834" t="str">
        <f t="shared" si="647"/>
        <v>|||</v>
      </c>
      <c r="H18137" s="835">
        <f t="shared" si="648"/>
        <v>31</v>
      </c>
    </row>
    <row r="18138" spans="2:8">
      <c r="B18138" s="834" t="str">
        <f t="shared" si="647"/>
        <v>|||</v>
      </c>
      <c r="H18138" s="835">
        <f t="shared" si="648"/>
        <v>31</v>
      </c>
    </row>
    <row r="18139" spans="2:8">
      <c r="B18139" s="834" t="str">
        <f t="shared" si="647"/>
        <v>|||</v>
      </c>
      <c r="H18139" s="835">
        <f t="shared" si="648"/>
        <v>31</v>
      </c>
    </row>
    <row r="18140" spans="2:8">
      <c r="B18140" s="834" t="str">
        <f t="shared" si="647"/>
        <v>|||</v>
      </c>
      <c r="H18140" s="835">
        <f t="shared" si="648"/>
        <v>31</v>
      </c>
    </row>
    <row r="18141" spans="2:8">
      <c r="B18141" s="834" t="str">
        <f t="shared" si="647"/>
        <v>|||</v>
      </c>
      <c r="H18141" s="835">
        <f t="shared" si="648"/>
        <v>31</v>
      </c>
    </row>
    <row r="18142" spans="2:8">
      <c r="B18142" s="834" t="str">
        <f t="shared" si="647"/>
        <v>|||</v>
      </c>
      <c r="H18142" s="835">
        <f t="shared" si="648"/>
        <v>31</v>
      </c>
    </row>
    <row r="18143" spans="2:8">
      <c r="B18143" s="834" t="str">
        <f t="shared" si="647"/>
        <v>|||</v>
      </c>
      <c r="H18143" s="835">
        <f t="shared" si="648"/>
        <v>31</v>
      </c>
    </row>
    <row r="18144" spans="2:8">
      <c r="B18144" s="834" t="str">
        <f t="shared" si="647"/>
        <v>|||</v>
      </c>
      <c r="H18144" s="835">
        <f t="shared" si="648"/>
        <v>31</v>
      </c>
    </row>
    <row r="18145" spans="2:8">
      <c r="B18145" s="834" t="str">
        <f t="shared" si="647"/>
        <v>|||</v>
      </c>
      <c r="H18145" s="835">
        <f t="shared" si="648"/>
        <v>31</v>
      </c>
    </row>
    <row r="18146" spans="2:8">
      <c r="B18146" s="834" t="str">
        <f t="shared" si="647"/>
        <v>|||</v>
      </c>
      <c r="H18146" s="835">
        <f t="shared" si="648"/>
        <v>31</v>
      </c>
    </row>
    <row r="18147" spans="2:8">
      <c r="B18147" s="834" t="str">
        <f t="shared" si="647"/>
        <v>|||</v>
      </c>
      <c r="H18147" s="835">
        <f t="shared" si="648"/>
        <v>31</v>
      </c>
    </row>
    <row r="18148" spans="2:8">
      <c r="B18148" s="834" t="str">
        <f t="shared" si="647"/>
        <v>|||</v>
      </c>
      <c r="H18148" s="835">
        <f t="shared" si="648"/>
        <v>31</v>
      </c>
    </row>
    <row r="18149" spans="2:8">
      <c r="B18149" s="834" t="str">
        <f t="shared" si="647"/>
        <v>|||</v>
      </c>
      <c r="H18149" s="835">
        <f t="shared" si="648"/>
        <v>31</v>
      </c>
    </row>
    <row r="18150" spans="2:8">
      <c r="B18150" s="834" t="str">
        <f t="shared" si="647"/>
        <v>|||</v>
      </c>
      <c r="H18150" s="835">
        <f t="shared" si="648"/>
        <v>31</v>
      </c>
    </row>
    <row r="18151" spans="2:8">
      <c r="B18151" s="834" t="str">
        <f t="shared" si="647"/>
        <v>|||</v>
      </c>
      <c r="H18151" s="835">
        <f t="shared" si="648"/>
        <v>31</v>
      </c>
    </row>
    <row r="18152" spans="2:8">
      <c r="B18152" s="834" t="str">
        <f t="shared" si="647"/>
        <v>|||</v>
      </c>
      <c r="H18152" s="835">
        <f t="shared" si="648"/>
        <v>31</v>
      </c>
    </row>
    <row r="18153" spans="2:8">
      <c r="B18153" s="834" t="str">
        <f t="shared" si="647"/>
        <v>|||</v>
      </c>
      <c r="H18153" s="835">
        <f t="shared" si="648"/>
        <v>31</v>
      </c>
    </row>
    <row r="18154" spans="2:8">
      <c r="B18154" s="834" t="str">
        <f t="shared" si="647"/>
        <v>|||</v>
      </c>
      <c r="H18154" s="835">
        <f t="shared" si="648"/>
        <v>31</v>
      </c>
    </row>
    <row r="18155" spans="2:8">
      <c r="B18155" s="834" t="str">
        <f t="shared" si="647"/>
        <v>|||</v>
      </c>
      <c r="H18155" s="835">
        <f t="shared" si="648"/>
        <v>31</v>
      </c>
    </row>
    <row r="18156" spans="2:8">
      <c r="B18156" s="834" t="str">
        <f t="shared" si="647"/>
        <v>|||</v>
      </c>
      <c r="H18156" s="835">
        <f t="shared" si="648"/>
        <v>31</v>
      </c>
    </row>
    <row r="18157" spans="2:8">
      <c r="B18157" s="834" t="str">
        <f t="shared" si="647"/>
        <v>|||</v>
      </c>
      <c r="H18157" s="835">
        <f t="shared" si="648"/>
        <v>31</v>
      </c>
    </row>
    <row r="18158" spans="2:8">
      <c r="B18158" s="834" t="str">
        <f t="shared" si="647"/>
        <v>|||</v>
      </c>
      <c r="H18158" s="835">
        <f t="shared" si="648"/>
        <v>31</v>
      </c>
    </row>
    <row r="18159" spans="2:8">
      <c r="B18159" s="834" t="str">
        <f t="shared" si="647"/>
        <v>|||</v>
      </c>
      <c r="H18159" s="835">
        <f t="shared" si="648"/>
        <v>31</v>
      </c>
    </row>
    <row r="18160" spans="2:8">
      <c r="B18160" s="834" t="str">
        <f t="shared" si="647"/>
        <v>|||</v>
      </c>
      <c r="H18160" s="835">
        <f t="shared" si="648"/>
        <v>31</v>
      </c>
    </row>
    <row r="18161" spans="2:8">
      <c r="B18161" s="834" t="str">
        <f t="shared" si="647"/>
        <v>|||</v>
      </c>
      <c r="H18161" s="835">
        <f t="shared" si="648"/>
        <v>31</v>
      </c>
    </row>
    <row r="18162" spans="2:8">
      <c r="B18162" s="834" t="str">
        <f t="shared" si="647"/>
        <v>|||</v>
      </c>
      <c r="H18162" s="835">
        <f t="shared" si="648"/>
        <v>31</v>
      </c>
    </row>
    <row r="18163" spans="2:8">
      <c r="B18163" s="834" t="str">
        <f t="shared" si="647"/>
        <v>|||</v>
      </c>
      <c r="H18163" s="835">
        <f t="shared" si="648"/>
        <v>31</v>
      </c>
    </row>
    <row r="18164" spans="2:8">
      <c r="B18164" s="834" t="str">
        <f t="shared" si="647"/>
        <v>|||</v>
      </c>
      <c r="H18164" s="835">
        <f t="shared" si="648"/>
        <v>31</v>
      </c>
    </row>
    <row r="18165" spans="2:8">
      <c r="B18165" s="834" t="str">
        <f t="shared" si="647"/>
        <v>|||</v>
      </c>
      <c r="H18165" s="835">
        <f t="shared" si="648"/>
        <v>31</v>
      </c>
    </row>
    <row r="18166" spans="2:8">
      <c r="B18166" s="834" t="str">
        <f t="shared" si="647"/>
        <v>|||</v>
      </c>
      <c r="H18166" s="835">
        <f t="shared" si="648"/>
        <v>31</v>
      </c>
    </row>
    <row r="18167" spans="2:8">
      <c r="B18167" s="834" t="str">
        <f t="shared" si="647"/>
        <v>|||</v>
      </c>
      <c r="H18167" s="835">
        <f t="shared" si="648"/>
        <v>31</v>
      </c>
    </row>
    <row r="18168" spans="2:8">
      <c r="B18168" s="834" t="str">
        <f t="shared" si="647"/>
        <v>|||</v>
      </c>
      <c r="H18168" s="835">
        <f t="shared" si="648"/>
        <v>31</v>
      </c>
    </row>
    <row r="18169" spans="2:8">
      <c r="B18169" s="834" t="str">
        <f t="shared" si="647"/>
        <v>|||</v>
      </c>
      <c r="H18169" s="835">
        <f t="shared" si="648"/>
        <v>31</v>
      </c>
    </row>
    <row r="18170" spans="2:8">
      <c r="B18170" s="834" t="str">
        <f t="shared" si="647"/>
        <v>|||</v>
      </c>
      <c r="H18170" s="835">
        <f t="shared" si="648"/>
        <v>31</v>
      </c>
    </row>
    <row r="18171" spans="2:8">
      <c r="B18171" s="834" t="str">
        <f t="shared" si="647"/>
        <v>|||</v>
      </c>
      <c r="H18171" s="835">
        <f t="shared" si="648"/>
        <v>31</v>
      </c>
    </row>
    <row r="18172" spans="2:8">
      <c r="B18172" s="834" t="str">
        <f t="shared" si="647"/>
        <v>|||</v>
      </c>
      <c r="H18172" s="835">
        <f t="shared" si="648"/>
        <v>31</v>
      </c>
    </row>
    <row r="18173" spans="2:8">
      <c r="B18173" s="834" t="str">
        <f t="shared" si="647"/>
        <v>|||</v>
      </c>
      <c r="H18173" s="835">
        <f t="shared" si="648"/>
        <v>31</v>
      </c>
    </row>
    <row r="18174" spans="2:8">
      <c r="B18174" s="834" t="str">
        <f t="shared" si="647"/>
        <v>|||</v>
      </c>
      <c r="H18174" s="835">
        <f t="shared" si="648"/>
        <v>31</v>
      </c>
    </row>
    <row r="18175" spans="2:8">
      <c r="B18175" s="834" t="str">
        <f t="shared" si="647"/>
        <v>|||</v>
      </c>
      <c r="H18175" s="835">
        <f t="shared" si="648"/>
        <v>31</v>
      </c>
    </row>
    <row r="18176" spans="2:8">
      <c r="B18176" s="834" t="str">
        <f t="shared" si="647"/>
        <v>|||</v>
      </c>
      <c r="H18176" s="835">
        <f t="shared" si="648"/>
        <v>31</v>
      </c>
    </row>
    <row r="18177" spans="2:8">
      <c r="B18177" s="834" t="str">
        <f t="shared" si="647"/>
        <v>|||</v>
      </c>
      <c r="H18177" s="835">
        <f t="shared" si="648"/>
        <v>31</v>
      </c>
    </row>
    <row r="18178" spans="2:8">
      <c r="B18178" s="834" t="str">
        <f t="shared" si="647"/>
        <v>|||</v>
      </c>
      <c r="H18178" s="835">
        <f t="shared" si="648"/>
        <v>31</v>
      </c>
    </row>
    <row r="18179" spans="2:8">
      <c r="B18179" s="834" t="str">
        <f t="shared" si="647"/>
        <v>|||</v>
      </c>
      <c r="H18179" s="835">
        <f t="shared" si="648"/>
        <v>31</v>
      </c>
    </row>
    <row r="18180" spans="2:8">
      <c r="B18180" s="834" t="str">
        <f t="shared" si="647"/>
        <v>|||</v>
      </c>
      <c r="H18180" s="835">
        <f t="shared" si="648"/>
        <v>31</v>
      </c>
    </row>
    <row r="18181" spans="2:8">
      <c r="B18181" s="834" t="str">
        <f t="shared" si="647"/>
        <v>|||</v>
      </c>
      <c r="H18181" s="835">
        <f t="shared" si="648"/>
        <v>31</v>
      </c>
    </row>
    <row r="18182" spans="2:8">
      <c r="B18182" s="834" t="str">
        <f t="shared" si="647"/>
        <v>|||</v>
      </c>
      <c r="H18182" s="835">
        <f t="shared" si="648"/>
        <v>31</v>
      </c>
    </row>
    <row r="18183" spans="2:8">
      <c r="B18183" s="834" t="str">
        <f t="shared" si="647"/>
        <v>|||</v>
      </c>
      <c r="H18183" s="835">
        <f t="shared" si="648"/>
        <v>31</v>
      </c>
    </row>
    <row r="18184" spans="2:8">
      <c r="B18184" s="834" t="str">
        <f t="shared" si="647"/>
        <v>|||</v>
      </c>
      <c r="H18184" s="835">
        <f t="shared" si="648"/>
        <v>31</v>
      </c>
    </row>
    <row r="18185" spans="2:8">
      <c r="B18185" s="834" t="str">
        <f t="shared" si="647"/>
        <v>|||</v>
      </c>
      <c r="H18185" s="835">
        <f t="shared" si="648"/>
        <v>31</v>
      </c>
    </row>
    <row r="18186" spans="2:8">
      <c r="B18186" s="834" t="str">
        <f t="shared" si="647"/>
        <v>|||</v>
      </c>
      <c r="H18186" s="835">
        <f t="shared" si="648"/>
        <v>31</v>
      </c>
    </row>
    <row r="18187" spans="2:8">
      <c r="B18187" s="834" t="str">
        <f t="shared" si="647"/>
        <v>|||</v>
      </c>
      <c r="H18187" s="835">
        <f t="shared" si="648"/>
        <v>31</v>
      </c>
    </row>
    <row r="18188" spans="2:8">
      <c r="B18188" s="834" t="str">
        <f t="shared" si="647"/>
        <v>|||</v>
      </c>
      <c r="H18188" s="835">
        <f t="shared" si="648"/>
        <v>31</v>
      </c>
    </row>
    <row r="18189" spans="2:8">
      <c r="B18189" s="834" t="str">
        <f t="shared" si="647"/>
        <v>|||</v>
      </c>
      <c r="H18189" s="835">
        <f t="shared" si="648"/>
        <v>31</v>
      </c>
    </row>
    <row r="18190" spans="2:8">
      <c r="B18190" s="834" t="str">
        <f t="shared" si="647"/>
        <v>|||</v>
      </c>
      <c r="H18190" s="835">
        <f t="shared" si="648"/>
        <v>31</v>
      </c>
    </row>
    <row r="18191" spans="2:8">
      <c r="B18191" s="834" t="str">
        <f t="shared" si="647"/>
        <v>|||</v>
      </c>
      <c r="H18191" s="835">
        <f t="shared" si="648"/>
        <v>31</v>
      </c>
    </row>
    <row r="18192" spans="2:8">
      <c r="B18192" s="834" t="str">
        <f t="shared" si="647"/>
        <v>|||</v>
      </c>
      <c r="H18192" s="835">
        <f t="shared" si="648"/>
        <v>31</v>
      </c>
    </row>
    <row r="18193" spans="2:8">
      <c r="B18193" s="834" t="str">
        <f t="shared" ref="B18193:B18256" si="649">C18193&amp;"|"&amp;D18193&amp;"|"&amp;E18193&amp;"|"&amp;F18193</f>
        <v>|||</v>
      </c>
      <c r="H18193" s="835">
        <f t="shared" ref="H18193:H18256" si="650">EOMONTH(L18193,0)</f>
        <v>31</v>
      </c>
    </row>
    <row r="18194" spans="2:8">
      <c r="B18194" s="834" t="str">
        <f t="shared" si="649"/>
        <v>|||</v>
      </c>
      <c r="H18194" s="835">
        <f t="shared" si="650"/>
        <v>31</v>
      </c>
    </row>
    <row r="18195" spans="2:8">
      <c r="B18195" s="834" t="str">
        <f t="shared" si="649"/>
        <v>|||</v>
      </c>
      <c r="H18195" s="835">
        <f t="shared" si="650"/>
        <v>31</v>
      </c>
    </row>
    <row r="18196" spans="2:8">
      <c r="B18196" s="834" t="str">
        <f t="shared" si="649"/>
        <v>|||</v>
      </c>
      <c r="H18196" s="835">
        <f t="shared" si="650"/>
        <v>31</v>
      </c>
    </row>
    <row r="18197" spans="2:8">
      <c r="B18197" s="834" t="str">
        <f t="shared" si="649"/>
        <v>|||</v>
      </c>
      <c r="H18197" s="835">
        <f t="shared" si="650"/>
        <v>31</v>
      </c>
    </row>
    <row r="18198" spans="2:8">
      <c r="B18198" s="834" t="str">
        <f t="shared" si="649"/>
        <v>|||</v>
      </c>
      <c r="H18198" s="835">
        <f t="shared" si="650"/>
        <v>31</v>
      </c>
    </row>
    <row r="18199" spans="2:8">
      <c r="B18199" s="834" t="str">
        <f t="shared" si="649"/>
        <v>|||</v>
      </c>
      <c r="H18199" s="835">
        <f t="shared" si="650"/>
        <v>31</v>
      </c>
    </row>
    <row r="18200" spans="2:8">
      <c r="B18200" s="834" t="str">
        <f t="shared" si="649"/>
        <v>|||</v>
      </c>
      <c r="H18200" s="835">
        <f t="shared" si="650"/>
        <v>31</v>
      </c>
    </row>
    <row r="18201" spans="2:8">
      <c r="B18201" s="834" t="str">
        <f t="shared" si="649"/>
        <v>|||</v>
      </c>
      <c r="H18201" s="835">
        <f t="shared" si="650"/>
        <v>31</v>
      </c>
    </row>
    <row r="18202" spans="2:8">
      <c r="B18202" s="834" t="str">
        <f t="shared" si="649"/>
        <v>|||</v>
      </c>
      <c r="H18202" s="835">
        <f t="shared" si="650"/>
        <v>31</v>
      </c>
    </row>
    <row r="18203" spans="2:8">
      <c r="B18203" s="834" t="str">
        <f t="shared" si="649"/>
        <v>|||</v>
      </c>
      <c r="H18203" s="835">
        <f t="shared" si="650"/>
        <v>31</v>
      </c>
    </row>
    <row r="18204" spans="2:8">
      <c r="B18204" s="834" t="str">
        <f t="shared" si="649"/>
        <v>|||</v>
      </c>
      <c r="H18204" s="835">
        <f t="shared" si="650"/>
        <v>31</v>
      </c>
    </row>
    <row r="18205" spans="2:8">
      <c r="B18205" s="834" t="str">
        <f t="shared" si="649"/>
        <v>|||</v>
      </c>
      <c r="H18205" s="835">
        <f t="shared" si="650"/>
        <v>31</v>
      </c>
    </row>
    <row r="18206" spans="2:8">
      <c r="B18206" s="834" t="str">
        <f t="shared" si="649"/>
        <v>|||</v>
      </c>
      <c r="H18206" s="835">
        <f t="shared" si="650"/>
        <v>31</v>
      </c>
    </row>
    <row r="18207" spans="2:8">
      <c r="B18207" s="834" t="str">
        <f t="shared" si="649"/>
        <v>|||</v>
      </c>
      <c r="H18207" s="835">
        <f t="shared" si="650"/>
        <v>31</v>
      </c>
    </row>
    <row r="18208" spans="2:8">
      <c r="B18208" s="834" t="str">
        <f t="shared" si="649"/>
        <v>|||</v>
      </c>
      <c r="H18208" s="835">
        <f t="shared" si="650"/>
        <v>31</v>
      </c>
    </row>
    <row r="18209" spans="2:8">
      <c r="B18209" s="834" t="str">
        <f t="shared" si="649"/>
        <v>|||</v>
      </c>
      <c r="H18209" s="835">
        <f t="shared" si="650"/>
        <v>31</v>
      </c>
    </row>
    <row r="18210" spans="2:8">
      <c r="B18210" s="834" t="str">
        <f t="shared" si="649"/>
        <v>|||</v>
      </c>
      <c r="H18210" s="835">
        <f t="shared" si="650"/>
        <v>31</v>
      </c>
    </row>
    <row r="18211" spans="2:8">
      <c r="B18211" s="834" t="str">
        <f t="shared" si="649"/>
        <v>|||</v>
      </c>
      <c r="H18211" s="835">
        <f t="shared" si="650"/>
        <v>31</v>
      </c>
    </row>
    <row r="18212" spans="2:8">
      <c r="B18212" s="834" t="str">
        <f t="shared" si="649"/>
        <v>|||</v>
      </c>
      <c r="H18212" s="835">
        <f t="shared" si="650"/>
        <v>31</v>
      </c>
    </row>
    <row r="18213" spans="2:8">
      <c r="B18213" s="834" t="str">
        <f t="shared" si="649"/>
        <v>|||</v>
      </c>
      <c r="H18213" s="835">
        <f t="shared" si="650"/>
        <v>31</v>
      </c>
    </row>
    <row r="18214" spans="2:8">
      <c r="B18214" s="834" t="str">
        <f t="shared" si="649"/>
        <v>|||</v>
      </c>
      <c r="H18214" s="835">
        <f t="shared" si="650"/>
        <v>31</v>
      </c>
    </row>
    <row r="18215" spans="2:8">
      <c r="B18215" s="834" t="str">
        <f t="shared" si="649"/>
        <v>|||</v>
      </c>
      <c r="H18215" s="835">
        <f t="shared" si="650"/>
        <v>31</v>
      </c>
    </row>
    <row r="18216" spans="2:8">
      <c r="B18216" s="834" t="str">
        <f t="shared" si="649"/>
        <v>|||</v>
      </c>
      <c r="H18216" s="835">
        <f t="shared" si="650"/>
        <v>31</v>
      </c>
    </row>
    <row r="18217" spans="2:8">
      <c r="B18217" s="834" t="str">
        <f t="shared" si="649"/>
        <v>|||</v>
      </c>
      <c r="H18217" s="835">
        <f t="shared" si="650"/>
        <v>31</v>
      </c>
    </row>
    <row r="18218" spans="2:8">
      <c r="B18218" s="834" t="str">
        <f t="shared" si="649"/>
        <v>|||</v>
      </c>
      <c r="H18218" s="835">
        <f t="shared" si="650"/>
        <v>31</v>
      </c>
    </row>
    <row r="18219" spans="2:8">
      <c r="B18219" s="834" t="str">
        <f t="shared" si="649"/>
        <v>|||</v>
      </c>
      <c r="H18219" s="835">
        <f t="shared" si="650"/>
        <v>31</v>
      </c>
    </row>
    <row r="18220" spans="2:8">
      <c r="B18220" s="834" t="str">
        <f t="shared" si="649"/>
        <v>|||</v>
      </c>
      <c r="H18220" s="835">
        <f t="shared" si="650"/>
        <v>31</v>
      </c>
    </row>
    <row r="18221" spans="2:8">
      <c r="B18221" s="834" t="str">
        <f t="shared" si="649"/>
        <v>|||</v>
      </c>
      <c r="H18221" s="835">
        <f t="shared" si="650"/>
        <v>31</v>
      </c>
    </row>
    <row r="18222" spans="2:8">
      <c r="B18222" s="834" t="str">
        <f t="shared" si="649"/>
        <v>|||</v>
      </c>
      <c r="H18222" s="835">
        <f t="shared" si="650"/>
        <v>31</v>
      </c>
    </row>
    <row r="18223" spans="2:8">
      <c r="B18223" s="834" t="str">
        <f t="shared" si="649"/>
        <v>|||</v>
      </c>
      <c r="H18223" s="835">
        <f t="shared" si="650"/>
        <v>31</v>
      </c>
    </row>
    <row r="18224" spans="2:8">
      <c r="B18224" s="834" t="str">
        <f t="shared" si="649"/>
        <v>|||</v>
      </c>
      <c r="H18224" s="835">
        <f t="shared" si="650"/>
        <v>31</v>
      </c>
    </row>
    <row r="18225" spans="2:8">
      <c r="B18225" s="834" t="str">
        <f t="shared" si="649"/>
        <v>|||</v>
      </c>
      <c r="H18225" s="835">
        <f t="shared" si="650"/>
        <v>31</v>
      </c>
    </row>
    <row r="18226" spans="2:8">
      <c r="B18226" s="834" t="str">
        <f t="shared" si="649"/>
        <v>|||</v>
      </c>
      <c r="H18226" s="835">
        <f t="shared" si="650"/>
        <v>31</v>
      </c>
    </row>
    <row r="18227" spans="2:8">
      <c r="B18227" s="834" t="str">
        <f t="shared" si="649"/>
        <v>|||</v>
      </c>
      <c r="H18227" s="835">
        <f t="shared" si="650"/>
        <v>31</v>
      </c>
    </row>
    <row r="18228" spans="2:8">
      <c r="B18228" s="834" t="str">
        <f t="shared" si="649"/>
        <v>|||</v>
      </c>
      <c r="H18228" s="835">
        <f t="shared" si="650"/>
        <v>31</v>
      </c>
    </row>
    <row r="18229" spans="2:8">
      <c r="B18229" s="834" t="str">
        <f t="shared" si="649"/>
        <v>|||</v>
      </c>
      <c r="H18229" s="835">
        <f t="shared" si="650"/>
        <v>31</v>
      </c>
    </row>
    <row r="18230" spans="2:8">
      <c r="B18230" s="834" t="str">
        <f t="shared" si="649"/>
        <v>|||</v>
      </c>
      <c r="H18230" s="835">
        <f t="shared" si="650"/>
        <v>31</v>
      </c>
    </row>
    <row r="18231" spans="2:8">
      <c r="B18231" s="834" t="str">
        <f t="shared" si="649"/>
        <v>|||</v>
      </c>
      <c r="H18231" s="835">
        <f t="shared" si="650"/>
        <v>31</v>
      </c>
    </row>
    <row r="18232" spans="2:8">
      <c r="B18232" s="834" t="str">
        <f t="shared" si="649"/>
        <v>|||</v>
      </c>
      <c r="H18232" s="835">
        <f t="shared" si="650"/>
        <v>31</v>
      </c>
    </row>
    <row r="18233" spans="2:8">
      <c r="B18233" s="834" t="str">
        <f t="shared" si="649"/>
        <v>|||</v>
      </c>
      <c r="H18233" s="835">
        <f t="shared" si="650"/>
        <v>31</v>
      </c>
    </row>
    <row r="18234" spans="2:8">
      <c r="B18234" s="834" t="str">
        <f t="shared" si="649"/>
        <v>|||</v>
      </c>
      <c r="H18234" s="835">
        <f t="shared" si="650"/>
        <v>31</v>
      </c>
    </row>
    <row r="18235" spans="2:8">
      <c r="B18235" s="834" t="str">
        <f t="shared" si="649"/>
        <v>|||</v>
      </c>
      <c r="H18235" s="835">
        <f t="shared" si="650"/>
        <v>31</v>
      </c>
    </row>
    <row r="18236" spans="2:8">
      <c r="B18236" s="834" t="str">
        <f t="shared" si="649"/>
        <v>|||</v>
      </c>
      <c r="H18236" s="835">
        <f t="shared" si="650"/>
        <v>31</v>
      </c>
    </row>
    <row r="18237" spans="2:8">
      <c r="B18237" s="834" t="str">
        <f t="shared" si="649"/>
        <v>|||</v>
      </c>
      <c r="H18237" s="835">
        <f t="shared" si="650"/>
        <v>31</v>
      </c>
    </row>
    <row r="18238" spans="2:8">
      <c r="B18238" s="834" t="str">
        <f t="shared" si="649"/>
        <v>|||</v>
      </c>
      <c r="H18238" s="835">
        <f t="shared" si="650"/>
        <v>31</v>
      </c>
    </row>
    <row r="18239" spans="2:8">
      <c r="B18239" s="834" t="str">
        <f t="shared" si="649"/>
        <v>|||</v>
      </c>
      <c r="H18239" s="835">
        <f t="shared" si="650"/>
        <v>31</v>
      </c>
    </row>
    <row r="18240" spans="2:8">
      <c r="B18240" s="834" t="str">
        <f t="shared" si="649"/>
        <v>|||</v>
      </c>
      <c r="H18240" s="835">
        <f t="shared" si="650"/>
        <v>31</v>
      </c>
    </row>
    <row r="18241" spans="2:8">
      <c r="B18241" s="834" t="str">
        <f t="shared" si="649"/>
        <v>|||</v>
      </c>
      <c r="H18241" s="835">
        <f t="shared" si="650"/>
        <v>31</v>
      </c>
    </row>
    <row r="18242" spans="2:8">
      <c r="B18242" s="834" t="str">
        <f t="shared" si="649"/>
        <v>|||</v>
      </c>
      <c r="H18242" s="835">
        <f t="shared" si="650"/>
        <v>31</v>
      </c>
    </row>
    <row r="18243" spans="2:8">
      <c r="B18243" s="834" t="str">
        <f t="shared" si="649"/>
        <v>|||</v>
      </c>
      <c r="H18243" s="835">
        <f t="shared" si="650"/>
        <v>31</v>
      </c>
    </row>
    <row r="18244" spans="2:8">
      <c r="B18244" s="834" t="str">
        <f t="shared" si="649"/>
        <v>|||</v>
      </c>
      <c r="H18244" s="835">
        <f t="shared" si="650"/>
        <v>31</v>
      </c>
    </row>
    <row r="18245" spans="2:8">
      <c r="B18245" s="834" t="str">
        <f t="shared" si="649"/>
        <v>|||</v>
      </c>
      <c r="H18245" s="835">
        <f t="shared" si="650"/>
        <v>31</v>
      </c>
    </row>
    <row r="18246" spans="2:8">
      <c r="B18246" s="834" t="str">
        <f t="shared" si="649"/>
        <v>|||</v>
      </c>
      <c r="H18246" s="835">
        <f t="shared" si="650"/>
        <v>31</v>
      </c>
    </row>
    <row r="18247" spans="2:8">
      <c r="B18247" s="834" t="str">
        <f t="shared" si="649"/>
        <v>|||</v>
      </c>
      <c r="H18247" s="835">
        <f t="shared" si="650"/>
        <v>31</v>
      </c>
    </row>
    <row r="18248" spans="2:8">
      <c r="B18248" s="834" t="str">
        <f t="shared" si="649"/>
        <v>|||</v>
      </c>
      <c r="H18248" s="835">
        <f t="shared" si="650"/>
        <v>31</v>
      </c>
    </row>
    <row r="18249" spans="2:8">
      <c r="B18249" s="834" t="str">
        <f t="shared" si="649"/>
        <v>|||</v>
      </c>
      <c r="H18249" s="835">
        <f t="shared" si="650"/>
        <v>31</v>
      </c>
    </row>
    <row r="18250" spans="2:8">
      <c r="B18250" s="834" t="str">
        <f t="shared" si="649"/>
        <v>|||</v>
      </c>
      <c r="H18250" s="835">
        <f t="shared" si="650"/>
        <v>31</v>
      </c>
    </row>
    <row r="18251" spans="2:8">
      <c r="B18251" s="834" t="str">
        <f t="shared" si="649"/>
        <v>|||</v>
      </c>
      <c r="H18251" s="835">
        <f t="shared" si="650"/>
        <v>31</v>
      </c>
    </row>
    <row r="18252" spans="2:8">
      <c r="B18252" s="834" t="str">
        <f t="shared" si="649"/>
        <v>|||</v>
      </c>
      <c r="H18252" s="835">
        <f t="shared" si="650"/>
        <v>31</v>
      </c>
    </row>
    <row r="18253" spans="2:8">
      <c r="B18253" s="834" t="str">
        <f t="shared" si="649"/>
        <v>|||</v>
      </c>
      <c r="H18253" s="835">
        <f t="shared" si="650"/>
        <v>31</v>
      </c>
    </row>
    <row r="18254" spans="2:8">
      <c r="B18254" s="834" t="str">
        <f t="shared" si="649"/>
        <v>|||</v>
      </c>
      <c r="H18254" s="835">
        <f t="shared" si="650"/>
        <v>31</v>
      </c>
    </row>
    <row r="18255" spans="2:8">
      <c r="B18255" s="834" t="str">
        <f t="shared" si="649"/>
        <v>|||</v>
      </c>
      <c r="H18255" s="835">
        <f t="shared" si="650"/>
        <v>31</v>
      </c>
    </row>
    <row r="18256" spans="2:8">
      <c r="B18256" s="834" t="str">
        <f t="shared" si="649"/>
        <v>|||</v>
      </c>
      <c r="H18256" s="835">
        <f t="shared" si="650"/>
        <v>31</v>
      </c>
    </row>
    <row r="18257" spans="2:8">
      <c r="B18257" s="834" t="str">
        <f t="shared" ref="B18257:B18320" si="651">C18257&amp;"|"&amp;D18257&amp;"|"&amp;E18257&amp;"|"&amp;F18257</f>
        <v>|||</v>
      </c>
      <c r="H18257" s="835">
        <f t="shared" ref="H18257:H18320" si="652">EOMONTH(L18257,0)</f>
        <v>31</v>
      </c>
    </row>
    <row r="18258" spans="2:8">
      <c r="B18258" s="834" t="str">
        <f t="shared" si="651"/>
        <v>|||</v>
      </c>
      <c r="H18258" s="835">
        <f t="shared" si="652"/>
        <v>31</v>
      </c>
    </row>
    <row r="18259" spans="2:8">
      <c r="B18259" s="834" t="str">
        <f t="shared" si="651"/>
        <v>|||</v>
      </c>
      <c r="H18259" s="835">
        <f t="shared" si="652"/>
        <v>31</v>
      </c>
    </row>
    <row r="18260" spans="2:8">
      <c r="B18260" s="834" t="str">
        <f t="shared" si="651"/>
        <v>|||</v>
      </c>
      <c r="H18260" s="835">
        <f t="shared" si="652"/>
        <v>31</v>
      </c>
    </row>
    <row r="18261" spans="2:8">
      <c r="B18261" s="834" t="str">
        <f t="shared" si="651"/>
        <v>|||</v>
      </c>
      <c r="H18261" s="835">
        <f t="shared" si="652"/>
        <v>31</v>
      </c>
    </row>
    <row r="18262" spans="2:8">
      <c r="B18262" s="834" t="str">
        <f t="shared" si="651"/>
        <v>|||</v>
      </c>
      <c r="H18262" s="835">
        <f t="shared" si="652"/>
        <v>31</v>
      </c>
    </row>
    <row r="18263" spans="2:8">
      <c r="B18263" s="834" t="str">
        <f t="shared" si="651"/>
        <v>|||</v>
      </c>
      <c r="H18263" s="835">
        <f t="shared" si="652"/>
        <v>31</v>
      </c>
    </row>
    <row r="18264" spans="2:8">
      <c r="B18264" s="834" t="str">
        <f t="shared" si="651"/>
        <v>|||</v>
      </c>
      <c r="H18264" s="835">
        <f t="shared" si="652"/>
        <v>31</v>
      </c>
    </row>
    <row r="18265" spans="2:8">
      <c r="B18265" s="834" t="str">
        <f t="shared" si="651"/>
        <v>|||</v>
      </c>
      <c r="H18265" s="835">
        <f t="shared" si="652"/>
        <v>31</v>
      </c>
    </row>
    <row r="18266" spans="2:8">
      <c r="B18266" s="834" t="str">
        <f t="shared" si="651"/>
        <v>|||</v>
      </c>
      <c r="H18266" s="835">
        <f t="shared" si="652"/>
        <v>31</v>
      </c>
    </row>
    <row r="18267" spans="2:8">
      <c r="B18267" s="834" t="str">
        <f t="shared" si="651"/>
        <v>|||</v>
      </c>
      <c r="H18267" s="835">
        <f t="shared" si="652"/>
        <v>31</v>
      </c>
    </row>
    <row r="18268" spans="2:8">
      <c r="B18268" s="834" t="str">
        <f t="shared" si="651"/>
        <v>|||</v>
      </c>
      <c r="H18268" s="835">
        <f t="shared" si="652"/>
        <v>31</v>
      </c>
    </row>
    <row r="18269" spans="2:8">
      <c r="B18269" s="834" t="str">
        <f t="shared" si="651"/>
        <v>|||</v>
      </c>
      <c r="H18269" s="835">
        <f t="shared" si="652"/>
        <v>31</v>
      </c>
    </row>
    <row r="18270" spans="2:8">
      <c r="B18270" s="834" t="str">
        <f t="shared" si="651"/>
        <v>|||</v>
      </c>
      <c r="H18270" s="835">
        <f t="shared" si="652"/>
        <v>31</v>
      </c>
    </row>
    <row r="18271" spans="2:8">
      <c r="B18271" s="834" t="str">
        <f t="shared" si="651"/>
        <v>|||</v>
      </c>
      <c r="H18271" s="835">
        <f t="shared" si="652"/>
        <v>31</v>
      </c>
    </row>
    <row r="18272" spans="2:8">
      <c r="B18272" s="834" t="str">
        <f t="shared" si="651"/>
        <v>|||</v>
      </c>
      <c r="H18272" s="835">
        <f t="shared" si="652"/>
        <v>31</v>
      </c>
    </row>
    <row r="18273" spans="2:8">
      <c r="B18273" s="834" t="str">
        <f t="shared" si="651"/>
        <v>|||</v>
      </c>
      <c r="H18273" s="835">
        <f t="shared" si="652"/>
        <v>31</v>
      </c>
    </row>
    <row r="18274" spans="2:8">
      <c r="B18274" s="834" t="str">
        <f t="shared" si="651"/>
        <v>|||</v>
      </c>
      <c r="H18274" s="835">
        <f t="shared" si="652"/>
        <v>31</v>
      </c>
    </row>
    <row r="18275" spans="2:8">
      <c r="B18275" s="834" t="str">
        <f t="shared" si="651"/>
        <v>|||</v>
      </c>
      <c r="H18275" s="835">
        <f t="shared" si="652"/>
        <v>31</v>
      </c>
    </row>
    <row r="18276" spans="2:8">
      <c r="B18276" s="834" t="str">
        <f t="shared" si="651"/>
        <v>|||</v>
      </c>
      <c r="H18276" s="835">
        <f t="shared" si="652"/>
        <v>31</v>
      </c>
    </row>
    <row r="18277" spans="2:8">
      <c r="B18277" s="834" t="str">
        <f t="shared" si="651"/>
        <v>|||</v>
      </c>
      <c r="H18277" s="835">
        <f t="shared" si="652"/>
        <v>31</v>
      </c>
    </row>
    <row r="18278" spans="2:8">
      <c r="B18278" s="834" t="str">
        <f t="shared" si="651"/>
        <v>|||</v>
      </c>
      <c r="H18278" s="835">
        <f t="shared" si="652"/>
        <v>31</v>
      </c>
    </row>
    <row r="18279" spans="2:8">
      <c r="B18279" s="834" t="str">
        <f t="shared" si="651"/>
        <v>|||</v>
      </c>
      <c r="H18279" s="835">
        <f t="shared" si="652"/>
        <v>31</v>
      </c>
    </row>
    <row r="18280" spans="2:8">
      <c r="B18280" s="834" t="str">
        <f t="shared" si="651"/>
        <v>|||</v>
      </c>
      <c r="H18280" s="835">
        <f t="shared" si="652"/>
        <v>31</v>
      </c>
    </row>
    <row r="18281" spans="2:8">
      <c r="B18281" s="834" t="str">
        <f t="shared" si="651"/>
        <v>|||</v>
      </c>
      <c r="H18281" s="835">
        <f t="shared" si="652"/>
        <v>31</v>
      </c>
    </row>
    <row r="18282" spans="2:8">
      <c r="B18282" s="834" t="str">
        <f t="shared" si="651"/>
        <v>|||</v>
      </c>
      <c r="H18282" s="835">
        <f t="shared" si="652"/>
        <v>31</v>
      </c>
    </row>
    <row r="18283" spans="2:8">
      <c r="B18283" s="834" t="str">
        <f t="shared" si="651"/>
        <v>|||</v>
      </c>
      <c r="H18283" s="835">
        <f t="shared" si="652"/>
        <v>31</v>
      </c>
    </row>
    <row r="18284" spans="2:8">
      <c r="B18284" s="834" t="str">
        <f t="shared" si="651"/>
        <v>|||</v>
      </c>
      <c r="H18284" s="835">
        <f t="shared" si="652"/>
        <v>31</v>
      </c>
    </row>
    <row r="18285" spans="2:8">
      <c r="B18285" s="834" t="str">
        <f t="shared" si="651"/>
        <v>|||</v>
      </c>
      <c r="H18285" s="835">
        <f t="shared" si="652"/>
        <v>31</v>
      </c>
    </row>
    <row r="18286" spans="2:8">
      <c r="B18286" s="834" t="str">
        <f t="shared" si="651"/>
        <v>|||</v>
      </c>
      <c r="H18286" s="835">
        <f t="shared" si="652"/>
        <v>31</v>
      </c>
    </row>
    <row r="18287" spans="2:8">
      <c r="B18287" s="834" t="str">
        <f t="shared" si="651"/>
        <v>|||</v>
      </c>
      <c r="H18287" s="835">
        <f t="shared" si="652"/>
        <v>31</v>
      </c>
    </row>
    <row r="18288" spans="2:8">
      <c r="B18288" s="834" t="str">
        <f t="shared" si="651"/>
        <v>|||</v>
      </c>
      <c r="H18288" s="835">
        <f t="shared" si="652"/>
        <v>31</v>
      </c>
    </row>
    <row r="18289" spans="2:8">
      <c r="B18289" s="834" t="str">
        <f t="shared" si="651"/>
        <v>|||</v>
      </c>
      <c r="H18289" s="835">
        <f t="shared" si="652"/>
        <v>31</v>
      </c>
    </row>
    <row r="18290" spans="2:8">
      <c r="B18290" s="834" t="str">
        <f t="shared" si="651"/>
        <v>|||</v>
      </c>
      <c r="H18290" s="835">
        <f t="shared" si="652"/>
        <v>31</v>
      </c>
    </row>
    <row r="18291" spans="2:8">
      <c r="B18291" s="834" t="str">
        <f t="shared" si="651"/>
        <v>|||</v>
      </c>
      <c r="H18291" s="835">
        <f t="shared" si="652"/>
        <v>31</v>
      </c>
    </row>
    <row r="18292" spans="2:8">
      <c r="B18292" s="834" t="str">
        <f t="shared" si="651"/>
        <v>|||</v>
      </c>
      <c r="H18292" s="835">
        <f t="shared" si="652"/>
        <v>31</v>
      </c>
    </row>
    <row r="18293" spans="2:8">
      <c r="B18293" s="834" t="str">
        <f t="shared" si="651"/>
        <v>|||</v>
      </c>
      <c r="H18293" s="835">
        <f t="shared" si="652"/>
        <v>31</v>
      </c>
    </row>
    <row r="18294" spans="2:8">
      <c r="B18294" s="834" t="str">
        <f t="shared" si="651"/>
        <v>|||</v>
      </c>
      <c r="H18294" s="835">
        <f t="shared" si="652"/>
        <v>31</v>
      </c>
    </row>
    <row r="18295" spans="2:8">
      <c r="B18295" s="834" t="str">
        <f t="shared" si="651"/>
        <v>|||</v>
      </c>
      <c r="H18295" s="835">
        <f t="shared" si="652"/>
        <v>31</v>
      </c>
    </row>
    <row r="18296" spans="2:8">
      <c r="B18296" s="834" t="str">
        <f t="shared" si="651"/>
        <v>|||</v>
      </c>
      <c r="H18296" s="835">
        <f t="shared" si="652"/>
        <v>31</v>
      </c>
    </row>
    <row r="18297" spans="2:8">
      <c r="B18297" s="834" t="str">
        <f t="shared" si="651"/>
        <v>|||</v>
      </c>
      <c r="H18297" s="835">
        <f t="shared" si="652"/>
        <v>31</v>
      </c>
    </row>
    <row r="18298" spans="2:8">
      <c r="B18298" s="834" t="str">
        <f t="shared" si="651"/>
        <v>|||</v>
      </c>
      <c r="H18298" s="835">
        <f t="shared" si="652"/>
        <v>31</v>
      </c>
    </row>
    <row r="18299" spans="2:8">
      <c r="B18299" s="834" t="str">
        <f t="shared" si="651"/>
        <v>|||</v>
      </c>
      <c r="H18299" s="835">
        <f t="shared" si="652"/>
        <v>31</v>
      </c>
    </row>
    <row r="18300" spans="2:8">
      <c r="B18300" s="834" t="str">
        <f t="shared" si="651"/>
        <v>|||</v>
      </c>
      <c r="H18300" s="835">
        <f t="shared" si="652"/>
        <v>31</v>
      </c>
    </row>
    <row r="18301" spans="2:8">
      <c r="B18301" s="834" t="str">
        <f t="shared" si="651"/>
        <v>|||</v>
      </c>
      <c r="H18301" s="835">
        <f t="shared" si="652"/>
        <v>31</v>
      </c>
    </row>
    <row r="18302" spans="2:8">
      <c r="B18302" s="834" t="str">
        <f t="shared" si="651"/>
        <v>|||</v>
      </c>
      <c r="H18302" s="835">
        <f t="shared" si="652"/>
        <v>31</v>
      </c>
    </row>
    <row r="18303" spans="2:8">
      <c r="B18303" s="834" t="str">
        <f t="shared" si="651"/>
        <v>|||</v>
      </c>
      <c r="H18303" s="835">
        <f t="shared" si="652"/>
        <v>31</v>
      </c>
    </row>
    <row r="18304" spans="2:8">
      <c r="B18304" s="834" t="str">
        <f t="shared" si="651"/>
        <v>|||</v>
      </c>
      <c r="H18304" s="835">
        <f t="shared" si="652"/>
        <v>31</v>
      </c>
    </row>
    <row r="18305" spans="2:8">
      <c r="B18305" s="834" t="str">
        <f t="shared" si="651"/>
        <v>|||</v>
      </c>
      <c r="H18305" s="835">
        <f t="shared" si="652"/>
        <v>31</v>
      </c>
    </row>
    <row r="18306" spans="2:8">
      <c r="B18306" s="834" t="str">
        <f t="shared" si="651"/>
        <v>|||</v>
      </c>
      <c r="H18306" s="835">
        <f t="shared" si="652"/>
        <v>31</v>
      </c>
    </row>
    <row r="18307" spans="2:8">
      <c r="B18307" s="834" t="str">
        <f t="shared" si="651"/>
        <v>|||</v>
      </c>
      <c r="H18307" s="835">
        <f t="shared" si="652"/>
        <v>31</v>
      </c>
    </row>
    <row r="18308" spans="2:8">
      <c r="B18308" s="834" t="str">
        <f t="shared" si="651"/>
        <v>|||</v>
      </c>
      <c r="H18308" s="835">
        <f t="shared" si="652"/>
        <v>31</v>
      </c>
    </row>
    <row r="18309" spans="2:8">
      <c r="B18309" s="834" t="str">
        <f t="shared" si="651"/>
        <v>|||</v>
      </c>
      <c r="H18309" s="835">
        <f t="shared" si="652"/>
        <v>31</v>
      </c>
    </row>
    <row r="18310" spans="2:8">
      <c r="B18310" s="834" t="str">
        <f t="shared" si="651"/>
        <v>|||</v>
      </c>
      <c r="H18310" s="835">
        <f t="shared" si="652"/>
        <v>31</v>
      </c>
    </row>
    <row r="18311" spans="2:8">
      <c r="B18311" s="834" t="str">
        <f t="shared" si="651"/>
        <v>|||</v>
      </c>
      <c r="H18311" s="835">
        <f t="shared" si="652"/>
        <v>31</v>
      </c>
    </row>
    <row r="18312" spans="2:8">
      <c r="B18312" s="834" t="str">
        <f t="shared" si="651"/>
        <v>|||</v>
      </c>
      <c r="H18312" s="835">
        <f t="shared" si="652"/>
        <v>31</v>
      </c>
    </row>
    <row r="18313" spans="2:8">
      <c r="B18313" s="834" t="str">
        <f t="shared" si="651"/>
        <v>|||</v>
      </c>
      <c r="H18313" s="835">
        <f t="shared" si="652"/>
        <v>31</v>
      </c>
    </row>
    <row r="18314" spans="2:8">
      <c r="B18314" s="834" t="str">
        <f t="shared" si="651"/>
        <v>|||</v>
      </c>
      <c r="H18314" s="835">
        <f t="shared" si="652"/>
        <v>31</v>
      </c>
    </row>
    <row r="18315" spans="2:8">
      <c r="B18315" s="834" t="str">
        <f t="shared" si="651"/>
        <v>|||</v>
      </c>
      <c r="H18315" s="835">
        <f t="shared" si="652"/>
        <v>31</v>
      </c>
    </row>
    <row r="18316" spans="2:8">
      <c r="B18316" s="834" t="str">
        <f t="shared" si="651"/>
        <v>|||</v>
      </c>
      <c r="H18316" s="835">
        <f t="shared" si="652"/>
        <v>31</v>
      </c>
    </row>
    <row r="18317" spans="2:8">
      <c r="B18317" s="834" t="str">
        <f t="shared" si="651"/>
        <v>|||</v>
      </c>
      <c r="H18317" s="835">
        <f t="shared" si="652"/>
        <v>31</v>
      </c>
    </row>
    <row r="18318" spans="2:8">
      <c r="B18318" s="834" t="str">
        <f t="shared" si="651"/>
        <v>|||</v>
      </c>
      <c r="H18318" s="835">
        <f t="shared" si="652"/>
        <v>31</v>
      </c>
    </row>
    <row r="18319" spans="2:8">
      <c r="B18319" s="834" t="str">
        <f t="shared" si="651"/>
        <v>|||</v>
      </c>
      <c r="H18319" s="835">
        <f t="shared" si="652"/>
        <v>31</v>
      </c>
    </row>
    <row r="18320" spans="2:8">
      <c r="B18320" s="834" t="str">
        <f t="shared" si="651"/>
        <v>|||</v>
      </c>
      <c r="H18320" s="835">
        <f t="shared" si="652"/>
        <v>31</v>
      </c>
    </row>
    <row r="18321" spans="2:8">
      <c r="B18321" s="834" t="str">
        <f t="shared" ref="B18321:B18384" si="653">C18321&amp;"|"&amp;D18321&amp;"|"&amp;E18321&amp;"|"&amp;F18321</f>
        <v>|||</v>
      </c>
      <c r="H18321" s="835">
        <f t="shared" ref="H18321:H18384" si="654">EOMONTH(L18321,0)</f>
        <v>31</v>
      </c>
    </row>
    <row r="18322" spans="2:8">
      <c r="B18322" s="834" t="str">
        <f t="shared" si="653"/>
        <v>|||</v>
      </c>
      <c r="H18322" s="835">
        <f t="shared" si="654"/>
        <v>31</v>
      </c>
    </row>
    <row r="18323" spans="2:8">
      <c r="B18323" s="834" t="str">
        <f t="shared" si="653"/>
        <v>|||</v>
      </c>
      <c r="H18323" s="835">
        <f t="shared" si="654"/>
        <v>31</v>
      </c>
    </row>
    <row r="18324" spans="2:8">
      <c r="B18324" s="834" t="str">
        <f t="shared" si="653"/>
        <v>|||</v>
      </c>
      <c r="H18324" s="835">
        <f t="shared" si="654"/>
        <v>31</v>
      </c>
    </row>
    <row r="18325" spans="2:8">
      <c r="B18325" s="834" t="str">
        <f t="shared" si="653"/>
        <v>|||</v>
      </c>
      <c r="H18325" s="835">
        <f t="shared" si="654"/>
        <v>31</v>
      </c>
    </row>
    <row r="18326" spans="2:8">
      <c r="B18326" s="834" t="str">
        <f t="shared" si="653"/>
        <v>|||</v>
      </c>
      <c r="H18326" s="835">
        <f t="shared" si="654"/>
        <v>31</v>
      </c>
    </row>
    <row r="18327" spans="2:8">
      <c r="B18327" s="834" t="str">
        <f t="shared" si="653"/>
        <v>|||</v>
      </c>
      <c r="H18327" s="835">
        <f t="shared" si="654"/>
        <v>31</v>
      </c>
    </row>
    <row r="18328" spans="2:8">
      <c r="B18328" s="834" t="str">
        <f t="shared" si="653"/>
        <v>|||</v>
      </c>
      <c r="H18328" s="835">
        <f t="shared" si="654"/>
        <v>31</v>
      </c>
    </row>
    <row r="18329" spans="2:8">
      <c r="B18329" s="834" t="str">
        <f t="shared" si="653"/>
        <v>|||</v>
      </c>
      <c r="H18329" s="835">
        <f t="shared" si="654"/>
        <v>31</v>
      </c>
    </row>
    <row r="18330" spans="2:8">
      <c r="B18330" s="834" t="str">
        <f t="shared" si="653"/>
        <v>|||</v>
      </c>
      <c r="H18330" s="835">
        <f t="shared" si="654"/>
        <v>31</v>
      </c>
    </row>
    <row r="18331" spans="2:8">
      <c r="B18331" s="834" t="str">
        <f t="shared" si="653"/>
        <v>|||</v>
      </c>
      <c r="H18331" s="835">
        <f t="shared" si="654"/>
        <v>31</v>
      </c>
    </row>
    <row r="18332" spans="2:8">
      <c r="B18332" s="834" t="str">
        <f t="shared" si="653"/>
        <v>|||</v>
      </c>
      <c r="H18332" s="835">
        <f t="shared" si="654"/>
        <v>31</v>
      </c>
    </row>
    <row r="18333" spans="2:8">
      <c r="B18333" s="834" t="str">
        <f t="shared" si="653"/>
        <v>|||</v>
      </c>
      <c r="H18333" s="835">
        <f t="shared" si="654"/>
        <v>31</v>
      </c>
    </row>
    <row r="18334" spans="2:8">
      <c r="B18334" s="834" t="str">
        <f t="shared" si="653"/>
        <v>|||</v>
      </c>
      <c r="H18334" s="835">
        <f t="shared" si="654"/>
        <v>31</v>
      </c>
    </row>
    <row r="18335" spans="2:8">
      <c r="B18335" s="834" t="str">
        <f t="shared" si="653"/>
        <v>|||</v>
      </c>
      <c r="H18335" s="835">
        <f t="shared" si="654"/>
        <v>31</v>
      </c>
    </row>
    <row r="18336" spans="2:8">
      <c r="B18336" s="834" t="str">
        <f t="shared" si="653"/>
        <v>|||</v>
      </c>
      <c r="H18336" s="835">
        <f t="shared" si="654"/>
        <v>31</v>
      </c>
    </row>
    <row r="18337" spans="2:8">
      <c r="B18337" s="834" t="str">
        <f t="shared" si="653"/>
        <v>|||</v>
      </c>
      <c r="H18337" s="835">
        <f t="shared" si="654"/>
        <v>31</v>
      </c>
    </row>
    <row r="18338" spans="2:8">
      <c r="B18338" s="834" t="str">
        <f t="shared" si="653"/>
        <v>|||</v>
      </c>
      <c r="H18338" s="835">
        <f t="shared" si="654"/>
        <v>31</v>
      </c>
    </row>
    <row r="18339" spans="2:8">
      <c r="B18339" s="834" t="str">
        <f t="shared" si="653"/>
        <v>|||</v>
      </c>
      <c r="H18339" s="835">
        <f t="shared" si="654"/>
        <v>31</v>
      </c>
    </row>
    <row r="18340" spans="2:8">
      <c r="B18340" s="834" t="str">
        <f t="shared" si="653"/>
        <v>|||</v>
      </c>
      <c r="H18340" s="835">
        <f t="shared" si="654"/>
        <v>31</v>
      </c>
    </row>
    <row r="18341" spans="2:8">
      <c r="B18341" s="834" t="str">
        <f t="shared" si="653"/>
        <v>|||</v>
      </c>
      <c r="H18341" s="835">
        <f t="shared" si="654"/>
        <v>31</v>
      </c>
    </row>
    <row r="18342" spans="2:8">
      <c r="B18342" s="834" t="str">
        <f t="shared" si="653"/>
        <v>|||</v>
      </c>
      <c r="H18342" s="835">
        <f t="shared" si="654"/>
        <v>31</v>
      </c>
    </row>
    <row r="18343" spans="2:8">
      <c r="B18343" s="834" t="str">
        <f t="shared" si="653"/>
        <v>|||</v>
      </c>
      <c r="H18343" s="835">
        <f t="shared" si="654"/>
        <v>31</v>
      </c>
    </row>
    <row r="18344" spans="2:8">
      <c r="B18344" s="834" t="str">
        <f t="shared" si="653"/>
        <v>|||</v>
      </c>
      <c r="H18344" s="835">
        <f t="shared" si="654"/>
        <v>31</v>
      </c>
    </row>
    <row r="18345" spans="2:8">
      <c r="B18345" s="834" t="str">
        <f t="shared" si="653"/>
        <v>|||</v>
      </c>
      <c r="H18345" s="835">
        <f t="shared" si="654"/>
        <v>31</v>
      </c>
    </row>
    <row r="18346" spans="2:8">
      <c r="B18346" s="834" t="str">
        <f t="shared" si="653"/>
        <v>|||</v>
      </c>
      <c r="H18346" s="835">
        <f t="shared" si="654"/>
        <v>31</v>
      </c>
    </row>
    <row r="18347" spans="2:8">
      <c r="B18347" s="834" t="str">
        <f t="shared" si="653"/>
        <v>|||</v>
      </c>
      <c r="H18347" s="835">
        <f t="shared" si="654"/>
        <v>31</v>
      </c>
    </row>
    <row r="18348" spans="2:8">
      <c r="B18348" s="834" t="str">
        <f t="shared" si="653"/>
        <v>|||</v>
      </c>
      <c r="H18348" s="835">
        <f t="shared" si="654"/>
        <v>31</v>
      </c>
    </row>
    <row r="18349" spans="2:8">
      <c r="B18349" s="834" t="str">
        <f t="shared" si="653"/>
        <v>|||</v>
      </c>
      <c r="H18349" s="835">
        <f t="shared" si="654"/>
        <v>31</v>
      </c>
    </row>
    <row r="18350" spans="2:8">
      <c r="B18350" s="834" t="str">
        <f t="shared" si="653"/>
        <v>|||</v>
      </c>
      <c r="H18350" s="835">
        <f t="shared" si="654"/>
        <v>31</v>
      </c>
    </row>
    <row r="18351" spans="2:8">
      <c r="B18351" s="834" t="str">
        <f t="shared" si="653"/>
        <v>|||</v>
      </c>
      <c r="H18351" s="835">
        <f t="shared" si="654"/>
        <v>31</v>
      </c>
    </row>
    <row r="18352" spans="2:8">
      <c r="B18352" s="834" t="str">
        <f t="shared" si="653"/>
        <v>|||</v>
      </c>
      <c r="H18352" s="835">
        <f t="shared" si="654"/>
        <v>31</v>
      </c>
    </row>
    <row r="18353" spans="2:8">
      <c r="B18353" s="834" t="str">
        <f t="shared" si="653"/>
        <v>|||</v>
      </c>
      <c r="H18353" s="835">
        <f t="shared" si="654"/>
        <v>31</v>
      </c>
    </row>
    <row r="18354" spans="2:8">
      <c r="B18354" s="834" t="str">
        <f t="shared" si="653"/>
        <v>|||</v>
      </c>
      <c r="H18354" s="835">
        <f t="shared" si="654"/>
        <v>31</v>
      </c>
    </row>
    <row r="18355" spans="2:8">
      <c r="B18355" s="834" t="str">
        <f t="shared" si="653"/>
        <v>|||</v>
      </c>
      <c r="H18355" s="835">
        <f t="shared" si="654"/>
        <v>31</v>
      </c>
    </row>
    <row r="18356" spans="2:8">
      <c r="B18356" s="834" t="str">
        <f t="shared" si="653"/>
        <v>|||</v>
      </c>
      <c r="H18356" s="835">
        <f t="shared" si="654"/>
        <v>31</v>
      </c>
    </row>
    <row r="18357" spans="2:8">
      <c r="B18357" s="834" t="str">
        <f t="shared" si="653"/>
        <v>|||</v>
      </c>
      <c r="H18357" s="835">
        <f t="shared" si="654"/>
        <v>31</v>
      </c>
    </row>
    <row r="18358" spans="2:8">
      <c r="B18358" s="834" t="str">
        <f t="shared" si="653"/>
        <v>|||</v>
      </c>
      <c r="H18358" s="835">
        <f t="shared" si="654"/>
        <v>31</v>
      </c>
    </row>
    <row r="18359" spans="2:8">
      <c r="B18359" s="834" t="str">
        <f t="shared" si="653"/>
        <v>|||</v>
      </c>
      <c r="H18359" s="835">
        <f t="shared" si="654"/>
        <v>31</v>
      </c>
    </row>
    <row r="18360" spans="2:8">
      <c r="B18360" s="834" t="str">
        <f t="shared" si="653"/>
        <v>|||</v>
      </c>
      <c r="H18360" s="835">
        <f t="shared" si="654"/>
        <v>31</v>
      </c>
    </row>
    <row r="18361" spans="2:8">
      <c r="B18361" s="834" t="str">
        <f t="shared" si="653"/>
        <v>|||</v>
      </c>
      <c r="H18361" s="835">
        <f t="shared" si="654"/>
        <v>31</v>
      </c>
    </row>
    <row r="18362" spans="2:8">
      <c r="B18362" s="834" t="str">
        <f t="shared" si="653"/>
        <v>|||</v>
      </c>
      <c r="H18362" s="835">
        <f t="shared" si="654"/>
        <v>31</v>
      </c>
    </row>
    <row r="18363" spans="2:8">
      <c r="B18363" s="834" t="str">
        <f t="shared" si="653"/>
        <v>|||</v>
      </c>
      <c r="H18363" s="835">
        <f t="shared" si="654"/>
        <v>31</v>
      </c>
    </row>
    <row r="18364" spans="2:8">
      <c r="B18364" s="834" t="str">
        <f t="shared" si="653"/>
        <v>|||</v>
      </c>
      <c r="H18364" s="835">
        <f t="shared" si="654"/>
        <v>31</v>
      </c>
    </row>
    <row r="18365" spans="2:8">
      <c r="B18365" s="834" t="str">
        <f t="shared" si="653"/>
        <v>|||</v>
      </c>
      <c r="H18365" s="835">
        <f t="shared" si="654"/>
        <v>31</v>
      </c>
    </row>
    <row r="18366" spans="2:8">
      <c r="B18366" s="834" t="str">
        <f t="shared" si="653"/>
        <v>|||</v>
      </c>
      <c r="H18366" s="835">
        <f t="shared" si="654"/>
        <v>31</v>
      </c>
    </row>
    <row r="18367" spans="2:8">
      <c r="B18367" s="834" t="str">
        <f t="shared" si="653"/>
        <v>|||</v>
      </c>
      <c r="H18367" s="835">
        <f t="shared" si="654"/>
        <v>31</v>
      </c>
    </row>
    <row r="18368" spans="2:8">
      <c r="B18368" s="834" t="str">
        <f t="shared" si="653"/>
        <v>|||</v>
      </c>
      <c r="H18368" s="835">
        <f t="shared" si="654"/>
        <v>31</v>
      </c>
    </row>
    <row r="18369" spans="2:8">
      <c r="B18369" s="834" t="str">
        <f t="shared" si="653"/>
        <v>|||</v>
      </c>
      <c r="H18369" s="835">
        <f t="shared" si="654"/>
        <v>31</v>
      </c>
    </row>
    <row r="18370" spans="2:8">
      <c r="B18370" s="834" t="str">
        <f t="shared" si="653"/>
        <v>|||</v>
      </c>
      <c r="H18370" s="835">
        <f t="shared" si="654"/>
        <v>31</v>
      </c>
    </row>
    <row r="18371" spans="2:8">
      <c r="B18371" s="834" t="str">
        <f t="shared" si="653"/>
        <v>|||</v>
      </c>
      <c r="H18371" s="835">
        <f t="shared" si="654"/>
        <v>31</v>
      </c>
    </row>
    <row r="18372" spans="2:8">
      <c r="B18372" s="834" t="str">
        <f t="shared" si="653"/>
        <v>|||</v>
      </c>
      <c r="H18372" s="835">
        <f t="shared" si="654"/>
        <v>31</v>
      </c>
    </row>
    <row r="18373" spans="2:8">
      <c r="B18373" s="834" t="str">
        <f t="shared" si="653"/>
        <v>|||</v>
      </c>
      <c r="H18373" s="835">
        <f t="shared" si="654"/>
        <v>31</v>
      </c>
    </row>
    <row r="18374" spans="2:8">
      <c r="B18374" s="834" t="str">
        <f t="shared" si="653"/>
        <v>|||</v>
      </c>
      <c r="H18374" s="835">
        <f t="shared" si="654"/>
        <v>31</v>
      </c>
    </row>
    <row r="18375" spans="2:8">
      <c r="B18375" s="834" t="str">
        <f t="shared" si="653"/>
        <v>|||</v>
      </c>
      <c r="H18375" s="835">
        <f t="shared" si="654"/>
        <v>31</v>
      </c>
    </row>
    <row r="18376" spans="2:8">
      <c r="B18376" s="834" t="str">
        <f t="shared" si="653"/>
        <v>|||</v>
      </c>
      <c r="H18376" s="835">
        <f t="shared" si="654"/>
        <v>31</v>
      </c>
    </row>
    <row r="18377" spans="2:8">
      <c r="B18377" s="834" t="str">
        <f t="shared" si="653"/>
        <v>|||</v>
      </c>
      <c r="H18377" s="835">
        <f t="shared" si="654"/>
        <v>31</v>
      </c>
    </row>
    <row r="18378" spans="2:8">
      <c r="B18378" s="834" t="str">
        <f t="shared" si="653"/>
        <v>|||</v>
      </c>
      <c r="H18378" s="835">
        <f t="shared" si="654"/>
        <v>31</v>
      </c>
    </row>
    <row r="18379" spans="2:8">
      <c r="B18379" s="834" t="str">
        <f t="shared" si="653"/>
        <v>|||</v>
      </c>
      <c r="H18379" s="835">
        <f t="shared" si="654"/>
        <v>31</v>
      </c>
    </row>
    <row r="18380" spans="2:8">
      <c r="B18380" s="834" t="str">
        <f t="shared" si="653"/>
        <v>|||</v>
      </c>
      <c r="H18380" s="835">
        <f t="shared" si="654"/>
        <v>31</v>
      </c>
    </row>
    <row r="18381" spans="2:8">
      <c r="B18381" s="834" t="str">
        <f t="shared" si="653"/>
        <v>|||</v>
      </c>
      <c r="H18381" s="835">
        <f t="shared" si="654"/>
        <v>31</v>
      </c>
    </row>
    <row r="18382" spans="2:8">
      <c r="B18382" s="834" t="str">
        <f t="shared" si="653"/>
        <v>|||</v>
      </c>
      <c r="H18382" s="835">
        <f t="shared" si="654"/>
        <v>31</v>
      </c>
    </row>
    <row r="18383" spans="2:8">
      <c r="B18383" s="834" t="str">
        <f t="shared" si="653"/>
        <v>|||</v>
      </c>
      <c r="H18383" s="835">
        <f t="shared" si="654"/>
        <v>31</v>
      </c>
    </row>
    <row r="18384" spans="2:8">
      <c r="B18384" s="834" t="str">
        <f t="shared" si="653"/>
        <v>|||</v>
      </c>
      <c r="H18384" s="835">
        <f t="shared" si="654"/>
        <v>31</v>
      </c>
    </row>
    <row r="18385" spans="2:8">
      <c r="B18385" s="834" t="str">
        <f t="shared" ref="B18385:B18448" si="655">C18385&amp;"|"&amp;D18385&amp;"|"&amp;E18385&amp;"|"&amp;F18385</f>
        <v>|||</v>
      </c>
      <c r="H18385" s="835">
        <f t="shared" ref="H18385:H18448" si="656">EOMONTH(L18385,0)</f>
        <v>31</v>
      </c>
    </row>
    <row r="18386" spans="2:8">
      <c r="B18386" s="834" t="str">
        <f t="shared" si="655"/>
        <v>|||</v>
      </c>
      <c r="H18386" s="835">
        <f t="shared" si="656"/>
        <v>31</v>
      </c>
    </row>
    <row r="18387" spans="2:8">
      <c r="B18387" s="834" t="str">
        <f t="shared" si="655"/>
        <v>|||</v>
      </c>
      <c r="H18387" s="835">
        <f t="shared" si="656"/>
        <v>31</v>
      </c>
    </row>
    <row r="18388" spans="2:8">
      <c r="B18388" s="834" t="str">
        <f t="shared" si="655"/>
        <v>|||</v>
      </c>
      <c r="H18388" s="835">
        <f t="shared" si="656"/>
        <v>31</v>
      </c>
    </row>
    <row r="18389" spans="2:8">
      <c r="B18389" s="834" t="str">
        <f t="shared" si="655"/>
        <v>|||</v>
      </c>
      <c r="H18389" s="835">
        <f t="shared" si="656"/>
        <v>31</v>
      </c>
    </row>
    <row r="18390" spans="2:8">
      <c r="B18390" s="834" t="str">
        <f t="shared" si="655"/>
        <v>|||</v>
      </c>
      <c r="H18390" s="835">
        <f t="shared" si="656"/>
        <v>31</v>
      </c>
    </row>
    <row r="18391" spans="2:8">
      <c r="B18391" s="834" t="str">
        <f t="shared" si="655"/>
        <v>|||</v>
      </c>
      <c r="H18391" s="835">
        <f t="shared" si="656"/>
        <v>31</v>
      </c>
    </row>
    <row r="18392" spans="2:8">
      <c r="B18392" s="834" t="str">
        <f t="shared" si="655"/>
        <v>|||</v>
      </c>
      <c r="H18392" s="835">
        <f t="shared" si="656"/>
        <v>31</v>
      </c>
    </row>
    <row r="18393" spans="2:8">
      <c r="B18393" s="834" t="str">
        <f t="shared" si="655"/>
        <v>|||</v>
      </c>
      <c r="H18393" s="835">
        <f t="shared" si="656"/>
        <v>31</v>
      </c>
    </row>
    <row r="18394" spans="2:8">
      <c r="B18394" s="834" t="str">
        <f t="shared" si="655"/>
        <v>|||</v>
      </c>
      <c r="H18394" s="835">
        <f t="shared" si="656"/>
        <v>31</v>
      </c>
    </row>
    <row r="18395" spans="2:8">
      <c r="B18395" s="834" t="str">
        <f t="shared" si="655"/>
        <v>|||</v>
      </c>
      <c r="H18395" s="835">
        <f t="shared" si="656"/>
        <v>31</v>
      </c>
    </row>
    <row r="18396" spans="2:8">
      <c r="B18396" s="834" t="str">
        <f t="shared" si="655"/>
        <v>|||</v>
      </c>
      <c r="H18396" s="835">
        <f t="shared" si="656"/>
        <v>31</v>
      </c>
    </row>
    <row r="18397" spans="2:8">
      <c r="B18397" s="834" t="str">
        <f t="shared" si="655"/>
        <v>|||</v>
      </c>
      <c r="H18397" s="835">
        <f t="shared" si="656"/>
        <v>31</v>
      </c>
    </row>
    <row r="18398" spans="2:8">
      <c r="B18398" s="834" t="str">
        <f t="shared" si="655"/>
        <v>|||</v>
      </c>
      <c r="H18398" s="835">
        <f t="shared" si="656"/>
        <v>31</v>
      </c>
    </row>
    <row r="18399" spans="2:8">
      <c r="B18399" s="834" t="str">
        <f t="shared" si="655"/>
        <v>|||</v>
      </c>
      <c r="H18399" s="835">
        <f t="shared" si="656"/>
        <v>31</v>
      </c>
    </row>
    <row r="18400" spans="2:8">
      <c r="B18400" s="834" t="str">
        <f t="shared" si="655"/>
        <v>|||</v>
      </c>
      <c r="H18400" s="835">
        <f t="shared" si="656"/>
        <v>31</v>
      </c>
    </row>
    <row r="18401" spans="2:8">
      <c r="B18401" s="834" t="str">
        <f t="shared" si="655"/>
        <v>|||</v>
      </c>
      <c r="H18401" s="835">
        <f t="shared" si="656"/>
        <v>31</v>
      </c>
    </row>
    <row r="18402" spans="2:8">
      <c r="B18402" s="834" t="str">
        <f t="shared" si="655"/>
        <v>|||</v>
      </c>
      <c r="H18402" s="835">
        <f t="shared" si="656"/>
        <v>31</v>
      </c>
    </row>
    <row r="18403" spans="2:8">
      <c r="B18403" s="834" t="str">
        <f t="shared" si="655"/>
        <v>|||</v>
      </c>
      <c r="H18403" s="835">
        <f t="shared" si="656"/>
        <v>31</v>
      </c>
    </row>
    <row r="18404" spans="2:8">
      <c r="B18404" s="834" t="str">
        <f t="shared" si="655"/>
        <v>|||</v>
      </c>
      <c r="H18404" s="835">
        <f t="shared" si="656"/>
        <v>31</v>
      </c>
    </row>
    <row r="18405" spans="2:8">
      <c r="B18405" s="834" t="str">
        <f t="shared" si="655"/>
        <v>|||</v>
      </c>
      <c r="H18405" s="835">
        <f t="shared" si="656"/>
        <v>31</v>
      </c>
    </row>
    <row r="18406" spans="2:8">
      <c r="B18406" s="834" t="str">
        <f t="shared" si="655"/>
        <v>|||</v>
      </c>
      <c r="H18406" s="835">
        <f t="shared" si="656"/>
        <v>31</v>
      </c>
    </row>
    <row r="18407" spans="2:8">
      <c r="B18407" s="834" t="str">
        <f t="shared" si="655"/>
        <v>|||</v>
      </c>
      <c r="H18407" s="835">
        <f t="shared" si="656"/>
        <v>31</v>
      </c>
    </row>
    <row r="18408" spans="2:8">
      <c r="B18408" s="834" t="str">
        <f t="shared" si="655"/>
        <v>|||</v>
      </c>
      <c r="H18408" s="835">
        <f t="shared" si="656"/>
        <v>31</v>
      </c>
    </row>
    <row r="18409" spans="2:8">
      <c r="B18409" s="834" t="str">
        <f t="shared" si="655"/>
        <v>|||</v>
      </c>
      <c r="H18409" s="835">
        <f t="shared" si="656"/>
        <v>31</v>
      </c>
    </row>
    <row r="18410" spans="2:8">
      <c r="B18410" s="834" t="str">
        <f t="shared" si="655"/>
        <v>|||</v>
      </c>
      <c r="H18410" s="835">
        <f t="shared" si="656"/>
        <v>31</v>
      </c>
    </row>
    <row r="18411" spans="2:8">
      <c r="B18411" s="834" t="str">
        <f t="shared" si="655"/>
        <v>|||</v>
      </c>
      <c r="H18411" s="835">
        <f t="shared" si="656"/>
        <v>31</v>
      </c>
    </row>
    <row r="18412" spans="2:8">
      <c r="B18412" s="834" t="str">
        <f t="shared" si="655"/>
        <v>|||</v>
      </c>
      <c r="H18412" s="835">
        <f t="shared" si="656"/>
        <v>31</v>
      </c>
    </row>
    <row r="18413" spans="2:8">
      <c r="B18413" s="834" t="str">
        <f t="shared" si="655"/>
        <v>|||</v>
      </c>
      <c r="H18413" s="835">
        <f t="shared" si="656"/>
        <v>31</v>
      </c>
    </row>
    <row r="18414" spans="2:8">
      <c r="B18414" s="834" t="str">
        <f t="shared" si="655"/>
        <v>|||</v>
      </c>
      <c r="H18414" s="835">
        <f t="shared" si="656"/>
        <v>31</v>
      </c>
    </row>
    <row r="18415" spans="2:8">
      <c r="B18415" s="834" t="str">
        <f t="shared" si="655"/>
        <v>|||</v>
      </c>
      <c r="H18415" s="835">
        <f t="shared" si="656"/>
        <v>31</v>
      </c>
    </row>
    <row r="18416" spans="2:8">
      <c r="B18416" s="834" t="str">
        <f t="shared" si="655"/>
        <v>|||</v>
      </c>
      <c r="H18416" s="835">
        <f t="shared" si="656"/>
        <v>31</v>
      </c>
    </row>
    <row r="18417" spans="2:8">
      <c r="B18417" s="834" t="str">
        <f t="shared" si="655"/>
        <v>|||</v>
      </c>
      <c r="H18417" s="835">
        <f t="shared" si="656"/>
        <v>31</v>
      </c>
    </row>
    <row r="18418" spans="2:8">
      <c r="B18418" s="834" t="str">
        <f t="shared" si="655"/>
        <v>|||</v>
      </c>
      <c r="H18418" s="835">
        <f t="shared" si="656"/>
        <v>31</v>
      </c>
    </row>
    <row r="18419" spans="2:8">
      <c r="B18419" s="834" t="str">
        <f t="shared" si="655"/>
        <v>|||</v>
      </c>
      <c r="H18419" s="835">
        <f t="shared" si="656"/>
        <v>31</v>
      </c>
    </row>
    <row r="18420" spans="2:8">
      <c r="B18420" s="834" t="str">
        <f t="shared" si="655"/>
        <v>|||</v>
      </c>
      <c r="H18420" s="835">
        <f t="shared" si="656"/>
        <v>31</v>
      </c>
    </row>
    <row r="18421" spans="2:8">
      <c r="B18421" s="834" t="str">
        <f t="shared" si="655"/>
        <v>|||</v>
      </c>
      <c r="H18421" s="835">
        <f t="shared" si="656"/>
        <v>31</v>
      </c>
    </row>
    <row r="18422" spans="2:8">
      <c r="B18422" s="834" t="str">
        <f t="shared" si="655"/>
        <v>|||</v>
      </c>
      <c r="H18422" s="835">
        <f t="shared" si="656"/>
        <v>31</v>
      </c>
    </row>
    <row r="18423" spans="2:8">
      <c r="B18423" s="834" t="str">
        <f t="shared" si="655"/>
        <v>|||</v>
      </c>
      <c r="H18423" s="835">
        <f t="shared" si="656"/>
        <v>31</v>
      </c>
    </row>
    <row r="18424" spans="2:8">
      <c r="B18424" s="834" t="str">
        <f t="shared" si="655"/>
        <v>|||</v>
      </c>
      <c r="H18424" s="835">
        <f t="shared" si="656"/>
        <v>31</v>
      </c>
    </row>
    <row r="18425" spans="2:8">
      <c r="B18425" s="834" t="str">
        <f t="shared" si="655"/>
        <v>|||</v>
      </c>
      <c r="H18425" s="835">
        <f t="shared" si="656"/>
        <v>31</v>
      </c>
    </row>
    <row r="18426" spans="2:8">
      <c r="B18426" s="834" t="str">
        <f t="shared" si="655"/>
        <v>|||</v>
      </c>
      <c r="H18426" s="835">
        <f t="shared" si="656"/>
        <v>31</v>
      </c>
    </row>
    <row r="18427" spans="2:8">
      <c r="B18427" s="834" t="str">
        <f t="shared" si="655"/>
        <v>|||</v>
      </c>
      <c r="H18427" s="835">
        <f t="shared" si="656"/>
        <v>31</v>
      </c>
    </row>
    <row r="18428" spans="2:8">
      <c r="B18428" s="834" t="str">
        <f t="shared" si="655"/>
        <v>|||</v>
      </c>
      <c r="H18428" s="835">
        <f t="shared" si="656"/>
        <v>31</v>
      </c>
    </row>
    <row r="18429" spans="2:8">
      <c r="B18429" s="834" t="str">
        <f t="shared" si="655"/>
        <v>|||</v>
      </c>
      <c r="H18429" s="835">
        <f t="shared" si="656"/>
        <v>31</v>
      </c>
    </row>
    <row r="18430" spans="2:8">
      <c r="B18430" s="834" t="str">
        <f t="shared" si="655"/>
        <v>|||</v>
      </c>
      <c r="H18430" s="835">
        <f t="shared" si="656"/>
        <v>31</v>
      </c>
    </row>
    <row r="18431" spans="2:8">
      <c r="B18431" s="834" t="str">
        <f t="shared" si="655"/>
        <v>|||</v>
      </c>
      <c r="H18431" s="835">
        <f t="shared" si="656"/>
        <v>31</v>
      </c>
    </row>
    <row r="18432" spans="2:8">
      <c r="B18432" s="834" t="str">
        <f t="shared" si="655"/>
        <v>|||</v>
      </c>
      <c r="H18432" s="835">
        <f t="shared" si="656"/>
        <v>31</v>
      </c>
    </row>
    <row r="18433" spans="2:8">
      <c r="B18433" s="834" t="str">
        <f t="shared" si="655"/>
        <v>|||</v>
      </c>
      <c r="H18433" s="835">
        <f t="shared" si="656"/>
        <v>31</v>
      </c>
    </row>
    <row r="18434" spans="2:8">
      <c r="B18434" s="834" t="str">
        <f t="shared" si="655"/>
        <v>|||</v>
      </c>
      <c r="H18434" s="835">
        <f t="shared" si="656"/>
        <v>31</v>
      </c>
    </row>
    <row r="18435" spans="2:8">
      <c r="B18435" s="834" t="str">
        <f t="shared" si="655"/>
        <v>|||</v>
      </c>
      <c r="H18435" s="835">
        <f t="shared" si="656"/>
        <v>31</v>
      </c>
    </row>
    <row r="18436" spans="2:8">
      <c r="B18436" s="834" t="str">
        <f t="shared" si="655"/>
        <v>|||</v>
      </c>
      <c r="H18436" s="835">
        <f t="shared" si="656"/>
        <v>31</v>
      </c>
    </row>
    <row r="18437" spans="2:8">
      <c r="B18437" s="834" t="str">
        <f t="shared" si="655"/>
        <v>|||</v>
      </c>
      <c r="H18437" s="835">
        <f t="shared" si="656"/>
        <v>31</v>
      </c>
    </row>
    <row r="18438" spans="2:8">
      <c r="B18438" s="834" t="str">
        <f t="shared" si="655"/>
        <v>|||</v>
      </c>
      <c r="H18438" s="835">
        <f t="shared" si="656"/>
        <v>31</v>
      </c>
    </row>
    <row r="18439" spans="2:8">
      <c r="B18439" s="834" t="str">
        <f t="shared" si="655"/>
        <v>|||</v>
      </c>
      <c r="H18439" s="835">
        <f t="shared" si="656"/>
        <v>31</v>
      </c>
    </row>
    <row r="18440" spans="2:8">
      <c r="B18440" s="834" t="str">
        <f t="shared" si="655"/>
        <v>|||</v>
      </c>
      <c r="H18440" s="835">
        <f t="shared" si="656"/>
        <v>31</v>
      </c>
    </row>
    <row r="18441" spans="2:8">
      <c r="B18441" s="834" t="str">
        <f t="shared" si="655"/>
        <v>|||</v>
      </c>
      <c r="H18441" s="835">
        <f t="shared" si="656"/>
        <v>31</v>
      </c>
    </row>
    <row r="18442" spans="2:8">
      <c r="B18442" s="834" t="str">
        <f t="shared" si="655"/>
        <v>|||</v>
      </c>
      <c r="H18442" s="835">
        <f t="shared" si="656"/>
        <v>31</v>
      </c>
    </row>
    <row r="18443" spans="2:8">
      <c r="B18443" s="834" t="str">
        <f t="shared" si="655"/>
        <v>|||</v>
      </c>
      <c r="H18443" s="835">
        <f t="shared" si="656"/>
        <v>31</v>
      </c>
    </row>
    <row r="18444" spans="2:8">
      <c r="B18444" s="834" t="str">
        <f t="shared" si="655"/>
        <v>|||</v>
      </c>
      <c r="H18444" s="835">
        <f t="shared" si="656"/>
        <v>31</v>
      </c>
    </row>
    <row r="18445" spans="2:8">
      <c r="B18445" s="834" t="str">
        <f t="shared" si="655"/>
        <v>|||</v>
      </c>
      <c r="H18445" s="835">
        <f t="shared" si="656"/>
        <v>31</v>
      </c>
    </row>
    <row r="18446" spans="2:8">
      <c r="B18446" s="834" t="str">
        <f t="shared" si="655"/>
        <v>|||</v>
      </c>
      <c r="H18446" s="835">
        <f t="shared" si="656"/>
        <v>31</v>
      </c>
    </row>
    <row r="18447" spans="2:8">
      <c r="B18447" s="834" t="str">
        <f t="shared" si="655"/>
        <v>|||</v>
      </c>
      <c r="H18447" s="835">
        <f t="shared" si="656"/>
        <v>31</v>
      </c>
    </row>
    <row r="18448" spans="2:8">
      <c r="B18448" s="834" t="str">
        <f t="shared" si="655"/>
        <v>|||</v>
      </c>
      <c r="H18448" s="835">
        <f t="shared" si="656"/>
        <v>31</v>
      </c>
    </row>
    <row r="18449" spans="2:8">
      <c r="B18449" s="834" t="str">
        <f t="shared" ref="B18449:B18512" si="657">C18449&amp;"|"&amp;D18449&amp;"|"&amp;E18449&amp;"|"&amp;F18449</f>
        <v>|||</v>
      </c>
      <c r="H18449" s="835">
        <f t="shared" ref="H18449:H18512" si="658">EOMONTH(L18449,0)</f>
        <v>31</v>
      </c>
    </row>
    <row r="18450" spans="2:8">
      <c r="B18450" s="834" t="str">
        <f t="shared" si="657"/>
        <v>|||</v>
      </c>
      <c r="H18450" s="835">
        <f t="shared" si="658"/>
        <v>31</v>
      </c>
    </row>
    <row r="18451" spans="2:8">
      <c r="B18451" s="834" t="str">
        <f t="shared" si="657"/>
        <v>|||</v>
      </c>
      <c r="H18451" s="835">
        <f t="shared" si="658"/>
        <v>31</v>
      </c>
    </row>
    <row r="18452" spans="2:8">
      <c r="B18452" s="834" t="str">
        <f t="shared" si="657"/>
        <v>|||</v>
      </c>
      <c r="H18452" s="835">
        <f t="shared" si="658"/>
        <v>31</v>
      </c>
    </row>
    <row r="18453" spans="2:8">
      <c r="B18453" s="834" t="str">
        <f t="shared" si="657"/>
        <v>|||</v>
      </c>
      <c r="H18453" s="835">
        <f t="shared" si="658"/>
        <v>31</v>
      </c>
    </row>
    <row r="18454" spans="2:8">
      <c r="B18454" s="834" t="str">
        <f t="shared" si="657"/>
        <v>|||</v>
      </c>
      <c r="H18454" s="835">
        <f t="shared" si="658"/>
        <v>31</v>
      </c>
    </row>
    <row r="18455" spans="2:8">
      <c r="B18455" s="834" t="str">
        <f t="shared" si="657"/>
        <v>|||</v>
      </c>
      <c r="H18455" s="835">
        <f t="shared" si="658"/>
        <v>31</v>
      </c>
    </row>
    <row r="18456" spans="2:8">
      <c r="B18456" s="834" t="str">
        <f t="shared" si="657"/>
        <v>|||</v>
      </c>
      <c r="H18456" s="835">
        <f t="shared" si="658"/>
        <v>31</v>
      </c>
    </row>
    <row r="18457" spans="2:8">
      <c r="B18457" s="834" t="str">
        <f t="shared" si="657"/>
        <v>|||</v>
      </c>
      <c r="H18457" s="835">
        <f t="shared" si="658"/>
        <v>31</v>
      </c>
    </row>
    <row r="18458" spans="2:8">
      <c r="B18458" s="834" t="str">
        <f t="shared" si="657"/>
        <v>|||</v>
      </c>
      <c r="H18458" s="835">
        <f t="shared" si="658"/>
        <v>31</v>
      </c>
    </row>
    <row r="18459" spans="2:8">
      <c r="B18459" s="834" t="str">
        <f t="shared" si="657"/>
        <v>|||</v>
      </c>
      <c r="H18459" s="835">
        <f t="shared" si="658"/>
        <v>31</v>
      </c>
    </row>
    <row r="18460" spans="2:8">
      <c r="B18460" s="834" t="str">
        <f t="shared" si="657"/>
        <v>|||</v>
      </c>
      <c r="H18460" s="835">
        <f t="shared" si="658"/>
        <v>31</v>
      </c>
    </row>
    <row r="18461" spans="2:8">
      <c r="B18461" s="834" t="str">
        <f t="shared" si="657"/>
        <v>|||</v>
      </c>
      <c r="H18461" s="835">
        <f t="shared" si="658"/>
        <v>31</v>
      </c>
    </row>
    <row r="18462" spans="2:8">
      <c r="B18462" s="834" t="str">
        <f t="shared" si="657"/>
        <v>|||</v>
      </c>
      <c r="H18462" s="835">
        <f t="shared" si="658"/>
        <v>31</v>
      </c>
    </row>
    <row r="18463" spans="2:8">
      <c r="B18463" s="834" t="str">
        <f t="shared" si="657"/>
        <v>|||</v>
      </c>
      <c r="H18463" s="835">
        <f t="shared" si="658"/>
        <v>31</v>
      </c>
    </row>
    <row r="18464" spans="2:8">
      <c r="B18464" s="834" t="str">
        <f t="shared" si="657"/>
        <v>|||</v>
      </c>
      <c r="H18464" s="835">
        <f t="shared" si="658"/>
        <v>31</v>
      </c>
    </row>
    <row r="18465" spans="2:8">
      <c r="B18465" s="834" t="str">
        <f t="shared" si="657"/>
        <v>|||</v>
      </c>
      <c r="H18465" s="835">
        <f t="shared" si="658"/>
        <v>31</v>
      </c>
    </row>
    <row r="18466" spans="2:8">
      <c r="B18466" s="834" t="str">
        <f t="shared" si="657"/>
        <v>|||</v>
      </c>
      <c r="H18466" s="835">
        <f t="shared" si="658"/>
        <v>31</v>
      </c>
    </row>
    <row r="18467" spans="2:8">
      <c r="B18467" s="834" t="str">
        <f t="shared" si="657"/>
        <v>|||</v>
      </c>
      <c r="H18467" s="835">
        <f t="shared" si="658"/>
        <v>31</v>
      </c>
    </row>
    <row r="18468" spans="2:8">
      <c r="B18468" s="834" t="str">
        <f t="shared" si="657"/>
        <v>|||</v>
      </c>
      <c r="H18468" s="835">
        <f t="shared" si="658"/>
        <v>31</v>
      </c>
    </row>
    <row r="18469" spans="2:8">
      <c r="B18469" s="834" t="str">
        <f t="shared" si="657"/>
        <v>|||</v>
      </c>
      <c r="H18469" s="835">
        <f t="shared" si="658"/>
        <v>31</v>
      </c>
    </row>
    <row r="18470" spans="2:8">
      <c r="B18470" s="834" t="str">
        <f t="shared" si="657"/>
        <v>|||</v>
      </c>
      <c r="H18470" s="835">
        <f t="shared" si="658"/>
        <v>31</v>
      </c>
    </row>
    <row r="18471" spans="2:8">
      <c r="B18471" s="834" t="str">
        <f t="shared" si="657"/>
        <v>|||</v>
      </c>
      <c r="H18471" s="835">
        <f t="shared" si="658"/>
        <v>31</v>
      </c>
    </row>
    <row r="18472" spans="2:8">
      <c r="B18472" s="834" t="str">
        <f t="shared" si="657"/>
        <v>|||</v>
      </c>
      <c r="H18472" s="835">
        <f t="shared" si="658"/>
        <v>31</v>
      </c>
    </row>
    <row r="18473" spans="2:8">
      <c r="B18473" s="834" t="str">
        <f t="shared" si="657"/>
        <v>|||</v>
      </c>
      <c r="H18473" s="835">
        <f t="shared" si="658"/>
        <v>31</v>
      </c>
    </row>
    <row r="18474" spans="2:8">
      <c r="B18474" s="834" t="str">
        <f t="shared" si="657"/>
        <v>|||</v>
      </c>
      <c r="H18474" s="835">
        <f t="shared" si="658"/>
        <v>31</v>
      </c>
    </row>
    <row r="18475" spans="2:8">
      <c r="B18475" s="834" t="str">
        <f t="shared" si="657"/>
        <v>|||</v>
      </c>
      <c r="H18475" s="835">
        <f t="shared" si="658"/>
        <v>31</v>
      </c>
    </row>
    <row r="18476" spans="2:8">
      <c r="B18476" s="834" t="str">
        <f t="shared" si="657"/>
        <v>|||</v>
      </c>
      <c r="H18476" s="835">
        <f t="shared" si="658"/>
        <v>31</v>
      </c>
    </row>
    <row r="18477" spans="2:8">
      <c r="B18477" s="834" t="str">
        <f t="shared" si="657"/>
        <v>|||</v>
      </c>
      <c r="H18477" s="835">
        <f t="shared" si="658"/>
        <v>31</v>
      </c>
    </row>
    <row r="18478" spans="2:8">
      <c r="B18478" s="834" t="str">
        <f t="shared" si="657"/>
        <v>|||</v>
      </c>
      <c r="H18478" s="835">
        <f t="shared" si="658"/>
        <v>31</v>
      </c>
    </row>
    <row r="18479" spans="2:8">
      <c r="B18479" s="834" t="str">
        <f t="shared" si="657"/>
        <v>|||</v>
      </c>
      <c r="H18479" s="835">
        <f t="shared" si="658"/>
        <v>31</v>
      </c>
    </row>
    <row r="18480" spans="2:8">
      <c r="B18480" s="834" t="str">
        <f t="shared" si="657"/>
        <v>|||</v>
      </c>
      <c r="H18480" s="835">
        <f t="shared" si="658"/>
        <v>31</v>
      </c>
    </row>
    <row r="18481" spans="2:8">
      <c r="B18481" s="834" t="str">
        <f t="shared" si="657"/>
        <v>|||</v>
      </c>
      <c r="H18481" s="835">
        <f t="shared" si="658"/>
        <v>31</v>
      </c>
    </row>
    <row r="18482" spans="2:8">
      <c r="B18482" s="834" t="str">
        <f t="shared" si="657"/>
        <v>|||</v>
      </c>
      <c r="H18482" s="835">
        <f t="shared" si="658"/>
        <v>31</v>
      </c>
    </row>
    <row r="18483" spans="2:8">
      <c r="B18483" s="834" t="str">
        <f t="shared" si="657"/>
        <v>|||</v>
      </c>
      <c r="H18483" s="835">
        <f t="shared" si="658"/>
        <v>31</v>
      </c>
    </row>
    <row r="18484" spans="2:8">
      <c r="B18484" s="834" t="str">
        <f t="shared" si="657"/>
        <v>|||</v>
      </c>
      <c r="H18484" s="835">
        <f t="shared" si="658"/>
        <v>31</v>
      </c>
    </row>
    <row r="18485" spans="2:8">
      <c r="B18485" s="834" t="str">
        <f t="shared" si="657"/>
        <v>|||</v>
      </c>
      <c r="H18485" s="835">
        <f t="shared" si="658"/>
        <v>31</v>
      </c>
    </row>
    <row r="18486" spans="2:8">
      <c r="B18486" s="834" t="str">
        <f t="shared" si="657"/>
        <v>|||</v>
      </c>
      <c r="H18486" s="835">
        <f t="shared" si="658"/>
        <v>31</v>
      </c>
    </row>
    <row r="18487" spans="2:8">
      <c r="B18487" s="834" t="str">
        <f t="shared" si="657"/>
        <v>|||</v>
      </c>
      <c r="H18487" s="835">
        <f t="shared" si="658"/>
        <v>31</v>
      </c>
    </row>
    <row r="18488" spans="2:8">
      <c r="B18488" s="834" t="str">
        <f t="shared" si="657"/>
        <v>|||</v>
      </c>
      <c r="H18488" s="835">
        <f t="shared" si="658"/>
        <v>31</v>
      </c>
    </row>
    <row r="18489" spans="2:8">
      <c r="B18489" s="834" t="str">
        <f t="shared" si="657"/>
        <v>|||</v>
      </c>
      <c r="H18489" s="835">
        <f t="shared" si="658"/>
        <v>31</v>
      </c>
    </row>
    <row r="18490" spans="2:8">
      <c r="B18490" s="834" t="str">
        <f t="shared" si="657"/>
        <v>|||</v>
      </c>
      <c r="H18490" s="835">
        <f t="shared" si="658"/>
        <v>31</v>
      </c>
    </row>
    <row r="18491" spans="2:8">
      <c r="B18491" s="834" t="str">
        <f t="shared" si="657"/>
        <v>|||</v>
      </c>
      <c r="H18491" s="835">
        <f t="shared" si="658"/>
        <v>31</v>
      </c>
    </row>
    <row r="18492" spans="2:8">
      <c r="B18492" s="834" t="str">
        <f t="shared" si="657"/>
        <v>|||</v>
      </c>
      <c r="H18492" s="835">
        <f t="shared" si="658"/>
        <v>31</v>
      </c>
    </row>
    <row r="18493" spans="2:8">
      <c r="B18493" s="834" t="str">
        <f t="shared" si="657"/>
        <v>|||</v>
      </c>
      <c r="H18493" s="835">
        <f t="shared" si="658"/>
        <v>31</v>
      </c>
    </row>
    <row r="18494" spans="2:8">
      <c r="B18494" s="834" t="str">
        <f t="shared" si="657"/>
        <v>|||</v>
      </c>
      <c r="H18494" s="835">
        <f t="shared" si="658"/>
        <v>31</v>
      </c>
    </row>
    <row r="18495" spans="2:8">
      <c r="B18495" s="834" t="str">
        <f t="shared" si="657"/>
        <v>|||</v>
      </c>
      <c r="H18495" s="835">
        <f t="shared" si="658"/>
        <v>31</v>
      </c>
    </row>
    <row r="18496" spans="2:8">
      <c r="B18496" s="834" t="str">
        <f t="shared" si="657"/>
        <v>|||</v>
      </c>
      <c r="H18496" s="835">
        <f t="shared" si="658"/>
        <v>31</v>
      </c>
    </row>
    <row r="18497" spans="2:8">
      <c r="B18497" s="834" t="str">
        <f t="shared" si="657"/>
        <v>|||</v>
      </c>
      <c r="H18497" s="835">
        <f t="shared" si="658"/>
        <v>31</v>
      </c>
    </row>
    <row r="18498" spans="2:8">
      <c r="B18498" s="834" t="str">
        <f t="shared" si="657"/>
        <v>|||</v>
      </c>
      <c r="H18498" s="835">
        <f t="shared" si="658"/>
        <v>31</v>
      </c>
    </row>
    <row r="18499" spans="2:8">
      <c r="B18499" s="834" t="str">
        <f t="shared" si="657"/>
        <v>|||</v>
      </c>
      <c r="H18499" s="835">
        <f t="shared" si="658"/>
        <v>31</v>
      </c>
    </row>
    <row r="18500" spans="2:8">
      <c r="B18500" s="834" t="str">
        <f t="shared" si="657"/>
        <v>|||</v>
      </c>
      <c r="H18500" s="835">
        <f t="shared" si="658"/>
        <v>31</v>
      </c>
    </row>
    <row r="18501" spans="2:8">
      <c r="B18501" s="834" t="str">
        <f t="shared" si="657"/>
        <v>|||</v>
      </c>
      <c r="H18501" s="835">
        <f t="shared" si="658"/>
        <v>31</v>
      </c>
    </row>
    <row r="18502" spans="2:8">
      <c r="B18502" s="834" t="str">
        <f t="shared" si="657"/>
        <v>|||</v>
      </c>
      <c r="H18502" s="835">
        <f t="shared" si="658"/>
        <v>31</v>
      </c>
    </row>
    <row r="18503" spans="2:8">
      <c r="B18503" s="834" t="str">
        <f t="shared" si="657"/>
        <v>|||</v>
      </c>
      <c r="H18503" s="835">
        <f t="shared" si="658"/>
        <v>31</v>
      </c>
    </row>
    <row r="18504" spans="2:8">
      <c r="B18504" s="834" t="str">
        <f t="shared" si="657"/>
        <v>|||</v>
      </c>
      <c r="H18504" s="835">
        <f t="shared" si="658"/>
        <v>31</v>
      </c>
    </row>
    <row r="18505" spans="2:8">
      <c r="B18505" s="834" t="str">
        <f t="shared" si="657"/>
        <v>|||</v>
      </c>
      <c r="H18505" s="835">
        <f t="shared" si="658"/>
        <v>31</v>
      </c>
    </row>
    <row r="18506" spans="2:8">
      <c r="B18506" s="834" t="str">
        <f t="shared" si="657"/>
        <v>|||</v>
      </c>
      <c r="H18506" s="835">
        <f t="shared" si="658"/>
        <v>31</v>
      </c>
    </row>
    <row r="18507" spans="2:8">
      <c r="B18507" s="834" t="str">
        <f t="shared" si="657"/>
        <v>|||</v>
      </c>
      <c r="H18507" s="835">
        <f t="shared" si="658"/>
        <v>31</v>
      </c>
    </row>
    <row r="18508" spans="2:8">
      <c r="B18508" s="834" t="str">
        <f t="shared" si="657"/>
        <v>|||</v>
      </c>
      <c r="H18508" s="835">
        <f t="shared" si="658"/>
        <v>31</v>
      </c>
    </row>
    <row r="18509" spans="2:8">
      <c r="B18509" s="834" t="str">
        <f t="shared" si="657"/>
        <v>|||</v>
      </c>
      <c r="H18509" s="835">
        <f t="shared" si="658"/>
        <v>31</v>
      </c>
    </row>
    <row r="18510" spans="2:8">
      <c r="B18510" s="834" t="str">
        <f t="shared" si="657"/>
        <v>|||</v>
      </c>
      <c r="H18510" s="835">
        <f t="shared" si="658"/>
        <v>31</v>
      </c>
    </row>
    <row r="18511" spans="2:8">
      <c r="B18511" s="834" t="str">
        <f t="shared" si="657"/>
        <v>|||</v>
      </c>
      <c r="H18511" s="835">
        <f t="shared" si="658"/>
        <v>31</v>
      </c>
    </row>
    <row r="18512" spans="2:8">
      <c r="B18512" s="834" t="str">
        <f t="shared" si="657"/>
        <v>|||</v>
      </c>
      <c r="H18512" s="835">
        <f t="shared" si="658"/>
        <v>31</v>
      </c>
    </row>
    <row r="18513" spans="2:8">
      <c r="B18513" s="834" t="str">
        <f t="shared" ref="B18513:B18576" si="659">C18513&amp;"|"&amp;D18513&amp;"|"&amp;E18513&amp;"|"&amp;F18513</f>
        <v>|||</v>
      </c>
      <c r="H18513" s="835">
        <f t="shared" ref="H18513:H18576" si="660">EOMONTH(L18513,0)</f>
        <v>31</v>
      </c>
    </row>
    <row r="18514" spans="2:8">
      <c r="B18514" s="834" t="str">
        <f t="shared" si="659"/>
        <v>|||</v>
      </c>
      <c r="H18514" s="835">
        <f t="shared" si="660"/>
        <v>31</v>
      </c>
    </row>
    <row r="18515" spans="2:8">
      <c r="B18515" s="834" t="str">
        <f t="shared" si="659"/>
        <v>|||</v>
      </c>
      <c r="H18515" s="835">
        <f t="shared" si="660"/>
        <v>31</v>
      </c>
    </row>
    <row r="18516" spans="2:8">
      <c r="B18516" s="834" t="str">
        <f t="shared" si="659"/>
        <v>|||</v>
      </c>
      <c r="H18516" s="835">
        <f t="shared" si="660"/>
        <v>31</v>
      </c>
    </row>
    <row r="18517" spans="2:8">
      <c r="B18517" s="834" t="str">
        <f t="shared" si="659"/>
        <v>|||</v>
      </c>
      <c r="H18517" s="835">
        <f t="shared" si="660"/>
        <v>31</v>
      </c>
    </row>
    <row r="18518" spans="2:8">
      <c r="B18518" s="834" t="str">
        <f t="shared" si="659"/>
        <v>|||</v>
      </c>
      <c r="H18518" s="835">
        <f t="shared" si="660"/>
        <v>31</v>
      </c>
    </row>
    <row r="18519" spans="2:8">
      <c r="B18519" s="834" t="str">
        <f t="shared" si="659"/>
        <v>|||</v>
      </c>
      <c r="H18519" s="835">
        <f t="shared" si="660"/>
        <v>31</v>
      </c>
    </row>
    <row r="18520" spans="2:8">
      <c r="B18520" s="834" t="str">
        <f t="shared" si="659"/>
        <v>|||</v>
      </c>
      <c r="H18520" s="835">
        <f t="shared" si="660"/>
        <v>31</v>
      </c>
    </row>
    <row r="18521" spans="2:8">
      <c r="B18521" s="834" t="str">
        <f t="shared" si="659"/>
        <v>|||</v>
      </c>
      <c r="H18521" s="835">
        <f t="shared" si="660"/>
        <v>31</v>
      </c>
    </row>
    <row r="18522" spans="2:8">
      <c r="B18522" s="834" t="str">
        <f t="shared" si="659"/>
        <v>|||</v>
      </c>
      <c r="H18522" s="835">
        <f t="shared" si="660"/>
        <v>31</v>
      </c>
    </row>
    <row r="18523" spans="2:8">
      <c r="B18523" s="834" t="str">
        <f t="shared" si="659"/>
        <v>|||</v>
      </c>
      <c r="H18523" s="835">
        <f t="shared" si="660"/>
        <v>31</v>
      </c>
    </row>
    <row r="18524" spans="2:8">
      <c r="B18524" s="834" t="str">
        <f t="shared" si="659"/>
        <v>|||</v>
      </c>
      <c r="H18524" s="835">
        <f t="shared" si="660"/>
        <v>31</v>
      </c>
    </row>
    <row r="18525" spans="2:8">
      <c r="B18525" s="834" t="str">
        <f t="shared" si="659"/>
        <v>|||</v>
      </c>
      <c r="H18525" s="835">
        <f t="shared" si="660"/>
        <v>31</v>
      </c>
    </row>
    <row r="18526" spans="2:8">
      <c r="B18526" s="834" t="str">
        <f t="shared" si="659"/>
        <v>|||</v>
      </c>
      <c r="H18526" s="835">
        <f t="shared" si="660"/>
        <v>31</v>
      </c>
    </row>
    <row r="18527" spans="2:8">
      <c r="B18527" s="834" t="str">
        <f t="shared" si="659"/>
        <v>|||</v>
      </c>
      <c r="H18527" s="835">
        <f t="shared" si="660"/>
        <v>31</v>
      </c>
    </row>
    <row r="18528" spans="2:8">
      <c r="B18528" s="834" t="str">
        <f t="shared" si="659"/>
        <v>|||</v>
      </c>
      <c r="H18528" s="835">
        <f t="shared" si="660"/>
        <v>31</v>
      </c>
    </row>
    <row r="18529" spans="2:8">
      <c r="B18529" s="834" t="str">
        <f t="shared" si="659"/>
        <v>|||</v>
      </c>
      <c r="H18529" s="835">
        <f t="shared" si="660"/>
        <v>31</v>
      </c>
    </row>
    <row r="18530" spans="2:8">
      <c r="B18530" s="834" t="str">
        <f t="shared" si="659"/>
        <v>|||</v>
      </c>
      <c r="H18530" s="835">
        <f t="shared" si="660"/>
        <v>31</v>
      </c>
    </row>
    <row r="18531" spans="2:8">
      <c r="B18531" s="834" t="str">
        <f t="shared" si="659"/>
        <v>|||</v>
      </c>
      <c r="H18531" s="835">
        <f t="shared" si="660"/>
        <v>31</v>
      </c>
    </row>
    <row r="18532" spans="2:8">
      <c r="B18532" s="834" t="str">
        <f t="shared" si="659"/>
        <v>|||</v>
      </c>
      <c r="H18532" s="835">
        <f t="shared" si="660"/>
        <v>31</v>
      </c>
    </row>
    <row r="18533" spans="2:8">
      <c r="B18533" s="834" t="str">
        <f t="shared" si="659"/>
        <v>|||</v>
      </c>
      <c r="H18533" s="835">
        <f t="shared" si="660"/>
        <v>31</v>
      </c>
    </row>
    <row r="18534" spans="2:8">
      <c r="B18534" s="834" t="str">
        <f t="shared" si="659"/>
        <v>|||</v>
      </c>
      <c r="H18534" s="835">
        <f t="shared" si="660"/>
        <v>31</v>
      </c>
    </row>
    <row r="18535" spans="2:8">
      <c r="B18535" s="834" t="str">
        <f t="shared" si="659"/>
        <v>|||</v>
      </c>
      <c r="H18535" s="835">
        <f t="shared" si="660"/>
        <v>31</v>
      </c>
    </row>
    <row r="18536" spans="2:8">
      <c r="B18536" s="834" t="str">
        <f t="shared" si="659"/>
        <v>|||</v>
      </c>
      <c r="H18536" s="835">
        <f t="shared" si="660"/>
        <v>31</v>
      </c>
    </row>
    <row r="18537" spans="2:8">
      <c r="B18537" s="834" t="str">
        <f t="shared" si="659"/>
        <v>|||</v>
      </c>
      <c r="H18537" s="835">
        <f t="shared" si="660"/>
        <v>31</v>
      </c>
    </row>
    <row r="18538" spans="2:8">
      <c r="B18538" s="834" t="str">
        <f t="shared" si="659"/>
        <v>|||</v>
      </c>
      <c r="H18538" s="835">
        <f t="shared" si="660"/>
        <v>31</v>
      </c>
    </row>
    <row r="18539" spans="2:8">
      <c r="B18539" s="834" t="str">
        <f t="shared" si="659"/>
        <v>|||</v>
      </c>
      <c r="H18539" s="835">
        <f t="shared" si="660"/>
        <v>31</v>
      </c>
    </row>
    <row r="18540" spans="2:8">
      <c r="B18540" s="834" t="str">
        <f t="shared" si="659"/>
        <v>|||</v>
      </c>
      <c r="H18540" s="835">
        <f t="shared" si="660"/>
        <v>31</v>
      </c>
    </row>
    <row r="18541" spans="2:8">
      <c r="B18541" s="834" t="str">
        <f t="shared" si="659"/>
        <v>|||</v>
      </c>
      <c r="H18541" s="835">
        <f t="shared" si="660"/>
        <v>31</v>
      </c>
    </row>
    <row r="18542" spans="2:8">
      <c r="B18542" s="834" t="str">
        <f t="shared" si="659"/>
        <v>|||</v>
      </c>
      <c r="H18542" s="835">
        <f t="shared" si="660"/>
        <v>31</v>
      </c>
    </row>
    <row r="18543" spans="2:8">
      <c r="B18543" s="834" t="str">
        <f t="shared" si="659"/>
        <v>|||</v>
      </c>
      <c r="H18543" s="835">
        <f t="shared" si="660"/>
        <v>31</v>
      </c>
    </row>
    <row r="18544" spans="2:8">
      <c r="B18544" s="834" t="str">
        <f t="shared" si="659"/>
        <v>|||</v>
      </c>
      <c r="H18544" s="835">
        <f t="shared" si="660"/>
        <v>31</v>
      </c>
    </row>
    <row r="18545" spans="2:8">
      <c r="B18545" s="834" t="str">
        <f t="shared" si="659"/>
        <v>|||</v>
      </c>
      <c r="H18545" s="835">
        <f t="shared" si="660"/>
        <v>31</v>
      </c>
    </row>
    <row r="18546" spans="2:8">
      <c r="B18546" s="834" t="str">
        <f t="shared" si="659"/>
        <v>|||</v>
      </c>
      <c r="H18546" s="835">
        <f t="shared" si="660"/>
        <v>31</v>
      </c>
    </row>
    <row r="18547" spans="2:8">
      <c r="B18547" s="834" t="str">
        <f t="shared" si="659"/>
        <v>|||</v>
      </c>
      <c r="H18547" s="835">
        <f t="shared" si="660"/>
        <v>31</v>
      </c>
    </row>
    <row r="18548" spans="2:8">
      <c r="B18548" s="834" t="str">
        <f t="shared" si="659"/>
        <v>|||</v>
      </c>
      <c r="H18548" s="835">
        <f t="shared" si="660"/>
        <v>31</v>
      </c>
    </row>
    <row r="18549" spans="2:8">
      <c r="B18549" s="834" t="str">
        <f t="shared" si="659"/>
        <v>|||</v>
      </c>
      <c r="H18549" s="835">
        <f t="shared" si="660"/>
        <v>31</v>
      </c>
    </row>
    <row r="18550" spans="2:8">
      <c r="B18550" s="834" t="str">
        <f t="shared" si="659"/>
        <v>|||</v>
      </c>
      <c r="H18550" s="835">
        <f t="shared" si="660"/>
        <v>31</v>
      </c>
    </row>
    <row r="18551" spans="2:8">
      <c r="B18551" s="834" t="str">
        <f t="shared" si="659"/>
        <v>|||</v>
      </c>
      <c r="H18551" s="835">
        <f t="shared" si="660"/>
        <v>31</v>
      </c>
    </row>
    <row r="18552" spans="2:8">
      <c r="B18552" s="834" t="str">
        <f t="shared" si="659"/>
        <v>|||</v>
      </c>
      <c r="H18552" s="835">
        <f t="shared" si="660"/>
        <v>31</v>
      </c>
    </row>
    <row r="18553" spans="2:8">
      <c r="B18553" s="834" t="str">
        <f t="shared" si="659"/>
        <v>|||</v>
      </c>
      <c r="H18553" s="835">
        <f t="shared" si="660"/>
        <v>31</v>
      </c>
    </row>
    <row r="18554" spans="2:8">
      <c r="B18554" s="834" t="str">
        <f t="shared" si="659"/>
        <v>|||</v>
      </c>
      <c r="H18554" s="835">
        <f t="shared" si="660"/>
        <v>31</v>
      </c>
    </row>
    <row r="18555" spans="2:8">
      <c r="B18555" s="834" t="str">
        <f t="shared" si="659"/>
        <v>|||</v>
      </c>
      <c r="H18555" s="835">
        <f t="shared" si="660"/>
        <v>31</v>
      </c>
    </row>
    <row r="18556" spans="2:8">
      <c r="B18556" s="834" t="str">
        <f t="shared" si="659"/>
        <v>|||</v>
      </c>
      <c r="H18556" s="835">
        <f t="shared" si="660"/>
        <v>31</v>
      </c>
    </row>
    <row r="18557" spans="2:8">
      <c r="B18557" s="834" t="str">
        <f t="shared" si="659"/>
        <v>|||</v>
      </c>
      <c r="H18557" s="835">
        <f t="shared" si="660"/>
        <v>31</v>
      </c>
    </row>
    <row r="18558" spans="2:8">
      <c r="B18558" s="834" t="str">
        <f t="shared" si="659"/>
        <v>|||</v>
      </c>
      <c r="H18558" s="835">
        <f t="shared" si="660"/>
        <v>31</v>
      </c>
    </row>
    <row r="18559" spans="2:8">
      <c r="B18559" s="834" t="str">
        <f t="shared" si="659"/>
        <v>|||</v>
      </c>
      <c r="H18559" s="835">
        <f t="shared" si="660"/>
        <v>31</v>
      </c>
    </row>
    <row r="18560" spans="2:8">
      <c r="B18560" s="834" t="str">
        <f t="shared" si="659"/>
        <v>|||</v>
      </c>
      <c r="H18560" s="835">
        <f t="shared" si="660"/>
        <v>31</v>
      </c>
    </row>
    <row r="18561" spans="2:8">
      <c r="B18561" s="834" t="str">
        <f t="shared" si="659"/>
        <v>|||</v>
      </c>
      <c r="H18561" s="835">
        <f t="shared" si="660"/>
        <v>31</v>
      </c>
    </row>
    <row r="18562" spans="2:8">
      <c r="B18562" s="834" t="str">
        <f t="shared" si="659"/>
        <v>|||</v>
      </c>
      <c r="H18562" s="835">
        <f t="shared" si="660"/>
        <v>31</v>
      </c>
    </row>
    <row r="18563" spans="2:8">
      <c r="B18563" s="834" t="str">
        <f t="shared" si="659"/>
        <v>|||</v>
      </c>
      <c r="H18563" s="835">
        <f t="shared" si="660"/>
        <v>31</v>
      </c>
    </row>
    <row r="18564" spans="2:8">
      <c r="B18564" s="834" t="str">
        <f t="shared" si="659"/>
        <v>|||</v>
      </c>
      <c r="H18564" s="835">
        <f t="shared" si="660"/>
        <v>31</v>
      </c>
    </row>
    <row r="18565" spans="2:8">
      <c r="B18565" s="834" t="str">
        <f t="shared" si="659"/>
        <v>|||</v>
      </c>
      <c r="H18565" s="835">
        <f t="shared" si="660"/>
        <v>31</v>
      </c>
    </row>
    <row r="18566" spans="2:8">
      <c r="B18566" s="834" t="str">
        <f t="shared" si="659"/>
        <v>|||</v>
      </c>
      <c r="H18566" s="835">
        <f t="shared" si="660"/>
        <v>31</v>
      </c>
    </row>
    <row r="18567" spans="2:8">
      <c r="B18567" s="834" t="str">
        <f t="shared" si="659"/>
        <v>|||</v>
      </c>
      <c r="H18567" s="835">
        <f t="shared" si="660"/>
        <v>31</v>
      </c>
    </row>
    <row r="18568" spans="2:8">
      <c r="B18568" s="834" t="str">
        <f t="shared" si="659"/>
        <v>|||</v>
      </c>
      <c r="H18568" s="835">
        <f t="shared" si="660"/>
        <v>31</v>
      </c>
    </row>
    <row r="18569" spans="2:8">
      <c r="B18569" s="834" t="str">
        <f t="shared" si="659"/>
        <v>|||</v>
      </c>
      <c r="H18569" s="835">
        <f t="shared" si="660"/>
        <v>31</v>
      </c>
    </row>
    <row r="18570" spans="2:8">
      <c r="B18570" s="834" t="str">
        <f t="shared" si="659"/>
        <v>|||</v>
      </c>
      <c r="H18570" s="835">
        <f t="shared" si="660"/>
        <v>31</v>
      </c>
    </row>
    <row r="18571" spans="2:8">
      <c r="B18571" s="834" t="str">
        <f t="shared" si="659"/>
        <v>|||</v>
      </c>
      <c r="H18571" s="835">
        <f t="shared" si="660"/>
        <v>31</v>
      </c>
    </row>
    <row r="18572" spans="2:8">
      <c r="B18572" s="834" t="str">
        <f t="shared" si="659"/>
        <v>|||</v>
      </c>
      <c r="H18572" s="835">
        <f t="shared" si="660"/>
        <v>31</v>
      </c>
    </row>
    <row r="18573" spans="2:8">
      <c r="B18573" s="834" t="str">
        <f t="shared" si="659"/>
        <v>|||</v>
      </c>
      <c r="H18573" s="835">
        <f t="shared" si="660"/>
        <v>31</v>
      </c>
    </row>
    <row r="18574" spans="2:8">
      <c r="B18574" s="834" t="str">
        <f t="shared" si="659"/>
        <v>|||</v>
      </c>
      <c r="H18574" s="835">
        <f t="shared" si="660"/>
        <v>31</v>
      </c>
    </row>
    <row r="18575" spans="2:8">
      <c r="B18575" s="834" t="str">
        <f t="shared" si="659"/>
        <v>|||</v>
      </c>
      <c r="H18575" s="835">
        <f t="shared" si="660"/>
        <v>31</v>
      </c>
    </row>
    <row r="18576" spans="2:8">
      <c r="B18576" s="834" t="str">
        <f t="shared" si="659"/>
        <v>|||</v>
      </c>
      <c r="H18576" s="835">
        <f t="shared" si="660"/>
        <v>31</v>
      </c>
    </row>
    <row r="18577" spans="2:8">
      <c r="B18577" s="834" t="str">
        <f t="shared" ref="B18577:B18640" si="661">C18577&amp;"|"&amp;D18577&amp;"|"&amp;E18577&amp;"|"&amp;F18577</f>
        <v>|||</v>
      </c>
      <c r="H18577" s="835">
        <f t="shared" ref="H18577:H18640" si="662">EOMONTH(L18577,0)</f>
        <v>31</v>
      </c>
    </row>
    <row r="18578" spans="2:8">
      <c r="B18578" s="834" t="str">
        <f t="shared" si="661"/>
        <v>|||</v>
      </c>
      <c r="H18578" s="835">
        <f t="shared" si="662"/>
        <v>31</v>
      </c>
    </row>
    <row r="18579" spans="2:8">
      <c r="B18579" s="834" t="str">
        <f t="shared" si="661"/>
        <v>|||</v>
      </c>
      <c r="H18579" s="835">
        <f t="shared" si="662"/>
        <v>31</v>
      </c>
    </row>
    <row r="18580" spans="2:8">
      <c r="B18580" s="834" t="str">
        <f t="shared" si="661"/>
        <v>|||</v>
      </c>
      <c r="H18580" s="835">
        <f t="shared" si="662"/>
        <v>31</v>
      </c>
    </row>
    <row r="18581" spans="2:8">
      <c r="B18581" s="834" t="str">
        <f t="shared" si="661"/>
        <v>|||</v>
      </c>
      <c r="H18581" s="835">
        <f t="shared" si="662"/>
        <v>31</v>
      </c>
    </row>
    <row r="18582" spans="2:8">
      <c r="B18582" s="834" t="str">
        <f t="shared" si="661"/>
        <v>|||</v>
      </c>
      <c r="H18582" s="835">
        <f t="shared" si="662"/>
        <v>31</v>
      </c>
    </row>
    <row r="18583" spans="2:8">
      <c r="B18583" s="834" t="str">
        <f t="shared" si="661"/>
        <v>|||</v>
      </c>
      <c r="H18583" s="835">
        <f t="shared" si="662"/>
        <v>31</v>
      </c>
    </row>
    <row r="18584" spans="2:8">
      <c r="B18584" s="834" t="str">
        <f t="shared" si="661"/>
        <v>|||</v>
      </c>
      <c r="H18584" s="835">
        <f t="shared" si="662"/>
        <v>31</v>
      </c>
    </row>
    <row r="18585" spans="2:8">
      <c r="B18585" s="834" t="str">
        <f t="shared" si="661"/>
        <v>|||</v>
      </c>
      <c r="H18585" s="835">
        <f t="shared" si="662"/>
        <v>31</v>
      </c>
    </row>
    <row r="18586" spans="2:8">
      <c r="B18586" s="834" t="str">
        <f t="shared" si="661"/>
        <v>|||</v>
      </c>
      <c r="H18586" s="835">
        <f t="shared" si="662"/>
        <v>31</v>
      </c>
    </row>
    <row r="18587" spans="2:8">
      <c r="B18587" s="834" t="str">
        <f t="shared" si="661"/>
        <v>|||</v>
      </c>
      <c r="H18587" s="835">
        <f t="shared" si="662"/>
        <v>31</v>
      </c>
    </row>
    <row r="18588" spans="2:8">
      <c r="B18588" s="834" t="str">
        <f t="shared" si="661"/>
        <v>|||</v>
      </c>
      <c r="H18588" s="835">
        <f t="shared" si="662"/>
        <v>31</v>
      </c>
    </row>
    <row r="18589" spans="2:8">
      <c r="B18589" s="834" t="str">
        <f t="shared" si="661"/>
        <v>|||</v>
      </c>
      <c r="H18589" s="835">
        <f t="shared" si="662"/>
        <v>31</v>
      </c>
    </row>
    <row r="18590" spans="2:8">
      <c r="B18590" s="834" t="str">
        <f t="shared" si="661"/>
        <v>|||</v>
      </c>
      <c r="H18590" s="835">
        <f t="shared" si="662"/>
        <v>31</v>
      </c>
    </row>
    <row r="18591" spans="2:8">
      <c r="B18591" s="834" t="str">
        <f t="shared" si="661"/>
        <v>|||</v>
      </c>
      <c r="H18591" s="835">
        <f t="shared" si="662"/>
        <v>31</v>
      </c>
    </row>
    <row r="18592" spans="2:8">
      <c r="B18592" s="834" t="str">
        <f t="shared" si="661"/>
        <v>|||</v>
      </c>
      <c r="H18592" s="835">
        <f t="shared" si="662"/>
        <v>31</v>
      </c>
    </row>
    <row r="18593" spans="2:8">
      <c r="B18593" s="834" t="str">
        <f t="shared" si="661"/>
        <v>|||</v>
      </c>
      <c r="H18593" s="835">
        <f t="shared" si="662"/>
        <v>31</v>
      </c>
    </row>
    <row r="18594" spans="2:8">
      <c r="B18594" s="834" t="str">
        <f t="shared" si="661"/>
        <v>|||</v>
      </c>
      <c r="H18594" s="835">
        <f t="shared" si="662"/>
        <v>31</v>
      </c>
    </row>
    <row r="18595" spans="2:8">
      <c r="B18595" s="834" t="str">
        <f t="shared" si="661"/>
        <v>|||</v>
      </c>
      <c r="H18595" s="835">
        <f t="shared" si="662"/>
        <v>31</v>
      </c>
    </row>
    <row r="18596" spans="2:8">
      <c r="B18596" s="834" t="str">
        <f t="shared" si="661"/>
        <v>|||</v>
      </c>
      <c r="H18596" s="835">
        <f t="shared" si="662"/>
        <v>31</v>
      </c>
    </row>
    <row r="18597" spans="2:8">
      <c r="B18597" s="834" t="str">
        <f t="shared" si="661"/>
        <v>|||</v>
      </c>
      <c r="H18597" s="835">
        <f t="shared" si="662"/>
        <v>31</v>
      </c>
    </row>
    <row r="18598" spans="2:8">
      <c r="B18598" s="834" t="str">
        <f t="shared" si="661"/>
        <v>|||</v>
      </c>
      <c r="H18598" s="835">
        <f t="shared" si="662"/>
        <v>31</v>
      </c>
    </row>
    <row r="18599" spans="2:8">
      <c r="B18599" s="834" t="str">
        <f t="shared" si="661"/>
        <v>|||</v>
      </c>
      <c r="H18599" s="835">
        <f t="shared" si="662"/>
        <v>31</v>
      </c>
    </row>
    <row r="18600" spans="2:8">
      <c r="B18600" s="834" t="str">
        <f t="shared" si="661"/>
        <v>|||</v>
      </c>
      <c r="H18600" s="835">
        <f t="shared" si="662"/>
        <v>31</v>
      </c>
    </row>
    <row r="18601" spans="2:8">
      <c r="B18601" s="834" t="str">
        <f t="shared" si="661"/>
        <v>|||</v>
      </c>
      <c r="H18601" s="835">
        <f t="shared" si="662"/>
        <v>31</v>
      </c>
    </row>
    <row r="18602" spans="2:8">
      <c r="B18602" s="834" t="str">
        <f t="shared" si="661"/>
        <v>|||</v>
      </c>
      <c r="H18602" s="835">
        <f t="shared" si="662"/>
        <v>31</v>
      </c>
    </row>
    <row r="18603" spans="2:8">
      <c r="B18603" s="834" t="str">
        <f t="shared" si="661"/>
        <v>|||</v>
      </c>
      <c r="H18603" s="835">
        <f t="shared" si="662"/>
        <v>31</v>
      </c>
    </row>
    <row r="18604" spans="2:8">
      <c r="B18604" s="834" t="str">
        <f t="shared" si="661"/>
        <v>|||</v>
      </c>
      <c r="H18604" s="835">
        <f t="shared" si="662"/>
        <v>31</v>
      </c>
    </row>
    <row r="18605" spans="2:8">
      <c r="B18605" s="834" t="str">
        <f t="shared" si="661"/>
        <v>|||</v>
      </c>
      <c r="H18605" s="835">
        <f t="shared" si="662"/>
        <v>31</v>
      </c>
    </row>
    <row r="18606" spans="2:8">
      <c r="B18606" s="834" t="str">
        <f t="shared" si="661"/>
        <v>|||</v>
      </c>
      <c r="H18606" s="835">
        <f t="shared" si="662"/>
        <v>31</v>
      </c>
    </row>
    <row r="18607" spans="2:8">
      <c r="B18607" s="834" t="str">
        <f t="shared" si="661"/>
        <v>|||</v>
      </c>
      <c r="H18607" s="835">
        <f t="shared" si="662"/>
        <v>31</v>
      </c>
    </row>
    <row r="18608" spans="2:8">
      <c r="B18608" s="834" t="str">
        <f t="shared" si="661"/>
        <v>|||</v>
      </c>
      <c r="H18608" s="835">
        <f t="shared" si="662"/>
        <v>31</v>
      </c>
    </row>
    <row r="18609" spans="2:8">
      <c r="B18609" s="834" t="str">
        <f t="shared" si="661"/>
        <v>|||</v>
      </c>
      <c r="H18609" s="835">
        <f t="shared" si="662"/>
        <v>31</v>
      </c>
    </row>
    <row r="18610" spans="2:8">
      <c r="B18610" s="834" t="str">
        <f t="shared" si="661"/>
        <v>|||</v>
      </c>
      <c r="H18610" s="835">
        <f t="shared" si="662"/>
        <v>31</v>
      </c>
    </row>
    <row r="18611" spans="2:8">
      <c r="B18611" s="834" t="str">
        <f t="shared" si="661"/>
        <v>|||</v>
      </c>
      <c r="H18611" s="835">
        <f t="shared" si="662"/>
        <v>31</v>
      </c>
    </row>
    <row r="18612" spans="2:8">
      <c r="B18612" s="834" t="str">
        <f t="shared" si="661"/>
        <v>|||</v>
      </c>
      <c r="H18612" s="835">
        <f t="shared" si="662"/>
        <v>31</v>
      </c>
    </row>
    <row r="18613" spans="2:8">
      <c r="B18613" s="834" t="str">
        <f t="shared" si="661"/>
        <v>|||</v>
      </c>
      <c r="H18613" s="835">
        <f t="shared" si="662"/>
        <v>31</v>
      </c>
    </row>
    <row r="18614" spans="2:8">
      <c r="B18614" s="834" t="str">
        <f t="shared" si="661"/>
        <v>|||</v>
      </c>
      <c r="H18614" s="835">
        <f t="shared" si="662"/>
        <v>31</v>
      </c>
    </row>
    <row r="18615" spans="2:8">
      <c r="B18615" s="834" t="str">
        <f t="shared" si="661"/>
        <v>|||</v>
      </c>
      <c r="H18615" s="835">
        <f t="shared" si="662"/>
        <v>31</v>
      </c>
    </row>
    <row r="18616" spans="2:8">
      <c r="B18616" s="834" t="str">
        <f t="shared" si="661"/>
        <v>|||</v>
      </c>
      <c r="H18616" s="835">
        <f t="shared" si="662"/>
        <v>31</v>
      </c>
    </row>
    <row r="18617" spans="2:8">
      <c r="B18617" s="834" t="str">
        <f t="shared" si="661"/>
        <v>|||</v>
      </c>
      <c r="H18617" s="835">
        <f t="shared" si="662"/>
        <v>31</v>
      </c>
    </row>
    <row r="18618" spans="2:8">
      <c r="B18618" s="834" t="str">
        <f t="shared" si="661"/>
        <v>|||</v>
      </c>
      <c r="H18618" s="835">
        <f t="shared" si="662"/>
        <v>31</v>
      </c>
    </row>
    <row r="18619" spans="2:8">
      <c r="B18619" s="834" t="str">
        <f t="shared" si="661"/>
        <v>|||</v>
      </c>
      <c r="H18619" s="835">
        <f t="shared" si="662"/>
        <v>31</v>
      </c>
    </row>
    <row r="18620" spans="2:8">
      <c r="B18620" s="834" t="str">
        <f t="shared" si="661"/>
        <v>|||</v>
      </c>
      <c r="H18620" s="835">
        <f t="shared" si="662"/>
        <v>31</v>
      </c>
    </row>
    <row r="18621" spans="2:8">
      <c r="B18621" s="834" t="str">
        <f t="shared" si="661"/>
        <v>|||</v>
      </c>
      <c r="H18621" s="835">
        <f t="shared" si="662"/>
        <v>31</v>
      </c>
    </row>
    <row r="18622" spans="2:8">
      <c r="B18622" s="834" t="str">
        <f t="shared" si="661"/>
        <v>|||</v>
      </c>
      <c r="H18622" s="835">
        <f t="shared" si="662"/>
        <v>31</v>
      </c>
    </row>
    <row r="18623" spans="2:8">
      <c r="B18623" s="834" t="str">
        <f t="shared" si="661"/>
        <v>|||</v>
      </c>
      <c r="H18623" s="835">
        <f t="shared" si="662"/>
        <v>31</v>
      </c>
    </row>
    <row r="18624" spans="2:8">
      <c r="B18624" s="834" t="str">
        <f t="shared" si="661"/>
        <v>|||</v>
      </c>
      <c r="H18624" s="835">
        <f t="shared" si="662"/>
        <v>31</v>
      </c>
    </row>
    <row r="18625" spans="2:8">
      <c r="B18625" s="834" t="str">
        <f t="shared" si="661"/>
        <v>|||</v>
      </c>
      <c r="H18625" s="835">
        <f t="shared" si="662"/>
        <v>31</v>
      </c>
    </row>
    <row r="18626" spans="2:8">
      <c r="B18626" s="834" t="str">
        <f t="shared" si="661"/>
        <v>|||</v>
      </c>
      <c r="H18626" s="835">
        <f t="shared" si="662"/>
        <v>31</v>
      </c>
    </row>
    <row r="18627" spans="2:8">
      <c r="B18627" s="834" t="str">
        <f t="shared" si="661"/>
        <v>|||</v>
      </c>
      <c r="H18627" s="835">
        <f t="shared" si="662"/>
        <v>31</v>
      </c>
    </row>
    <row r="18628" spans="2:8">
      <c r="B18628" s="834" t="str">
        <f t="shared" si="661"/>
        <v>|||</v>
      </c>
      <c r="H18628" s="835">
        <f t="shared" si="662"/>
        <v>31</v>
      </c>
    </row>
    <row r="18629" spans="2:8">
      <c r="B18629" s="834" t="str">
        <f t="shared" si="661"/>
        <v>|||</v>
      </c>
      <c r="H18629" s="835">
        <f t="shared" si="662"/>
        <v>31</v>
      </c>
    </row>
    <row r="18630" spans="2:8">
      <c r="B18630" s="834" t="str">
        <f t="shared" si="661"/>
        <v>|||</v>
      </c>
      <c r="H18630" s="835">
        <f t="shared" si="662"/>
        <v>31</v>
      </c>
    </row>
    <row r="18631" spans="2:8">
      <c r="B18631" s="834" t="str">
        <f t="shared" si="661"/>
        <v>|||</v>
      </c>
      <c r="H18631" s="835">
        <f t="shared" si="662"/>
        <v>31</v>
      </c>
    </row>
    <row r="18632" spans="2:8">
      <c r="B18632" s="834" t="str">
        <f t="shared" si="661"/>
        <v>|||</v>
      </c>
      <c r="H18632" s="835">
        <f t="shared" si="662"/>
        <v>31</v>
      </c>
    </row>
    <row r="18633" spans="2:8">
      <c r="B18633" s="834" t="str">
        <f t="shared" si="661"/>
        <v>|||</v>
      </c>
      <c r="H18633" s="835">
        <f t="shared" si="662"/>
        <v>31</v>
      </c>
    </row>
    <row r="18634" spans="2:8">
      <c r="B18634" s="834" t="str">
        <f t="shared" si="661"/>
        <v>|||</v>
      </c>
      <c r="H18634" s="835">
        <f t="shared" si="662"/>
        <v>31</v>
      </c>
    </row>
    <row r="18635" spans="2:8">
      <c r="B18635" s="834" t="str">
        <f t="shared" si="661"/>
        <v>|||</v>
      </c>
      <c r="H18635" s="835">
        <f t="shared" si="662"/>
        <v>31</v>
      </c>
    </row>
    <row r="18636" spans="2:8">
      <c r="B18636" s="834" t="str">
        <f t="shared" si="661"/>
        <v>|||</v>
      </c>
      <c r="H18636" s="835">
        <f t="shared" si="662"/>
        <v>31</v>
      </c>
    </row>
    <row r="18637" spans="2:8">
      <c r="B18637" s="834" t="str">
        <f t="shared" si="661"/>
        <v>|||</v>
      </c>
      <c r="H18637" s="835">
        <f t="shared" si="662"/>
        <v>31</v>
      </c>
    </row>
    <row r="18638" spans="2:8">
      <c r="B18638" s="834" t="str">
        <f t="shared" si="661"/>
        <v>|||</v>
      </c>
      <c r="H18638" s="835">
        <f t="shared" si="662"/>
        <v>31</v>
      </c>
    </row>
    <row r="18639" spans="2:8">
      <c r="B18639" s="834" t="str">
        <f t="shared" si="661"/>
        <v>|||</v>
      </c>
      <c r="H18639" s="835">
        <f t="shared" si="662"/>
        <v>31</v>
      </c>
    </row>
    <row r="18640" spans="2:8">
      <c r="B18640" s="834" t="str">
        <f t="shared" si="661"/>
        <v>|||</v>
      </c>
      <c r="H18640" s="835">
        <f t="shared" si="662"/>
        <v>31</v>
      </c>
    </row>
    <row r="18641" spans="2:8">
      <c r="B18641" s="834" t="str">
        <f t="shared" ref="B18641:B18704" si="663">C18641&amp;"|"&amp;D18641&amp;"|"&amp;E18641&amp;"|"&amp;F18641</f>
        <v>|||</v>
      </c>
      <c r="H18641" s="835">
        <f t="shared" ref="H18641:H18704" si="664">EOMONTH(L18641,0)</f>
        <v>31</v>
      </c>
    </row>
    <row r="18642" spans="2:8">
      <c r="B18642" s="834" t="str">
        <f t="shared" si="663"/>
        <v>|||</v>
      </c>
      <c r="H18642" s="835">
        <f t="shared" si="664"/>
        <v>31</v>
      </c>
    </row>
    <row r="18643" spans="2:8">
      <c r="B18643" s="834" t="str">
        <f t="shared" si="663"/>
        <v>|||</v>
      </c>
      <c r="H18643" s="835">
        <f t="shared" si="664"/>
        <v>31</v>
      </c>
    </row>
    <row r="18644" spans="2:8">
      <c r="B18644" s="834" t="str">
        <f t="shared" si="663"/>
        <v>|||</v>
      </c>
      <c r="H18644" s="835">
        <f t="shared" si="664"/>
        <v>31</v>
      </c>
    </row>
    <row r="18645" spans="2:8">
      <c r="B18645" s="834" t="str">
        <f t="shared" si="663"/>
        <v>|||</v>
      </c>
      <c r="H18645" s="835">
        <f t="shared" si="664"/>
        <v>31</v>
      </c>
    </row>
    <row r="18646" spans="2:8">
      <c r="B18646" s="834" t="str">
        <f t="shared" si="663"/>
        <v>|||</v>
      </c>
      <c r="H18646" s="835">
        <f t="shared" si="664"/>
        <v>31</v>
      </c>
    </row>
    <row r="18647" spans="2:8">
      <c r="B18647" s="834" t="str">
        <f t="shared" si="663"/>
        <v>|||</v>
      </c>
      <c r="H18647" s="835">
        <f t="shared" si="664"/>
        <v>31</v>
      </c>
    </row>
    <row r="18648" spans="2:8">
      <c r="B18648" s="834" t="str">
        <f t="shared" si="663"/>
        <v>|||</v>
      </c>
      <c r="H18648" s="835">
        <f t="shared" si="664"/>
        <v>31</v>
      </c>
    </row>
    <row r="18649" spans="2:8">
      <c r="B18649" s="834" t="str">
        <f t="shared" si="663"/>
        <v>|||</v>
      </c>
      <c r="H18649" s="835">
        <f t="shared" si="664"/>
        <v>31</v>
      </c>
    </row>
    <row r="18650" spans="2:8">
      <c r="B18650" s="834" t="str">
        <f t="shared" si="663"/>
        <v>|||</v>
      </c>
      <c r="H18650" s="835">
        <f t="shared" si="664"/>
        <v>31</v>
      </c>
    </row>
    <row r="18651" spans="2:8">
      <c r="B18651" s="834" t="str">
        <f t="shared" si="663"/>
        <v>|||</v>
      </c>
      <c r="H18651" s="835">
        <f t="shared" si="664"/>
        <v>31</v>
      </c>
    </row>
    <row r="18652" spans="2:8">
      <c r="B18652" s="834" t="str">
        <f t="shared" si="663"/>
        <v>|||</v>
      </c>
      <c r="H18652" s="835">
        <f t="shared" si="664"/>
        <v>31</v>
      </c>
    </row>
    <row r="18653" spans="2:8">
      <c r="B18653" s="834" t="str">
        <f t="shared" si="663"/>
        <v>|||</v>
      </c>
      <c r="H18653" s="835">
        <f t="shared" si="664"/>
        <v>31</v>
      </c>
    </row>
    <row r="18654" spans="2:8">
      <c r="B18654" s="834" t="str">
        <f t="shared" si="663"/>
        <v>|||</v>
      </c>
      <c r="H18654" s="835">
        <f t="shared" si="664"/>
        <v>31</v>
      </c>
    </row>
    <row r="18655" spans="2:8">
      <c r="B18655" s="834" t="str">
        <f t="shared" si="663"/>
        <v>|||</v>
      </c>
      <c r="H18655" s="835">
        <f t="shared" si="664"/>
        <v>31</v>
      </c>
    </row>
    <row r="18656" spans="2:8">
      <c r="B18656" s="834" t="str">
        <f t="shared" si="663"/>
        <v>|||</v>
      </c>
      <c r="H18656" s="835">
        <f t="shared" si="664"/>
        <v>31</v>
      </c>
    </row>
    <row r="18657" spans="2:8">
      <c r="B18657" s="834" t="str">
        <f t="shared" si="663"/>
        <v>|||</v>
      </c>
      <c r="H18657" s="835">
        <f t="shared" si="664"/>
        <v>31</v>
      </c>
    </row>
    <row r="18658" spans="2:8">
      <c r="B18658" s="834" t="str">
        <f t="shared" si="663"/>
        <v>|||</v>
      </c>
      <c r="H18658" s="835">
        <f t="shared" si="664"/>
        <v>31</v>
      </c>
    </row>
    <row r="18659" spans="2:8">
      <c r="B18659" s="834" t="str">
        <f t="shared" si="663"/>
        <v>|||</v>
      </c>
      <c r="H18659" s="835">
        <f t="shared" si="664"/>
        <v>31</v>
      </c>
    </row>
    <row r="18660" spans="2:8">
      <c r="B18660" s="834" t="str">
        <f t="shared" si="663"/>
        <v>|||</v>
      </c>
      <c r="H18660" s="835">
        <f t="shared" si="664"/>
        <v>31</v>
      </c>
    </row>
    <row r="18661" spans="2:8">
      <c r="B18661" s="834" t="str">
        <f t="shared" si="663"/>
        <v>|||</v>
      </c>
      <c r="H18661" s="835">
        <f t="shared" si="664"/>
        <v>31</v>
      </c>
    </row>
    <row r="18662" spans="2:8">
      <c r="B18662" s="834" t="str">
        <f t="shared" si="663"/>
        <v>|||</v>
      </c>
      <c r="H18662" s="835">
        <f t="shared" si="664"/>
        <v>31</v>
      </c>
    </row>
    <row r="18663" spans="2:8">
      <c r="B18663" s="834" t="str">
        <f t="shared" si="663"/>
        <v>|||</v>
      </c>
      <c r="H18663" s="835">
        <f t="shared" si="664"/>
        <v>31</v>
      </c>
    </row>
    <row r="18664" spans="2:8">
      <c r="B18664" s="834" t="str">
        <f t="shared" si="663"/>
        <v>|||</v>
      </c>
      <c r="H18664" s="835">
        <f t="shared" si="664"/>
        <v>31</v>
      </c>
    </row>
    <row r="18665" spans="2:8">
      <c r="B18665" s="834" t="str">
        <f t="shared" si="663"/>
        <v>|||</v>
      </c>
      <c r="H18665" s="835">
        <f t="shared" si="664"/>
        <v>31</v>
      </c>
    </row>
    <row r="18666" spans="2:8">
      <c r="B18666" s="834" t="str">
        <f t="shared" si="663"/>
        <v>|||</v>
      </c>
      <c r="H18666" s="835">
        <f t="shared" si="664"/>
        <v>31</v>
      </c>
    </row>
    <row r="18667" spans="2:8">
      <c r="B18667" s="834" t="str">
        <f t="shared" si="663"/>
        <v>|||</v>
      </c>
      <c r="H18667" s="835">
        <f t="shared" si="664"/>
        <v>31</v>
      </c>
    </row>
    <row r="18668" spans="2:8">
      <c r="B18668" s="834" t="str">
        <f t="shared" si="663"/>
        <v>|||</v>
      </c>
      <c r="H18668" s="835">
        <f t="shared" si="664"/>
        <v>31</v>
      </c>
    </row>
    <row r="18669" spans="2:8">
      <c r="B18669" s="834" t="str">
        <f t="shared" si="663"/>
        <v>|||</v>
      </c>
      <c r="H18669" s="835">
        <f t="shared" si="664"/>
        <v>31</v>
      </c>
    </row>
    <row r="18670" spans="2:8">
      <c r="B18670" s="834" t="str">
        <f t="shared" si="663"/>
        <v>|||</v>
      </c>
      <c r="H18670" s="835">
        <f t="shared" si="664"/>
        <v>31</v>
      </c>
    </row>
    <row r="18671" spans="2:8">
      <c r="B18671" s="834" t="str">
        <f t="shared" si="663"/>
        <v>|||</v>
      </c>
      <c r="H18671" s="835">
        <f t="shared" si="664"/>
        <v>31</v>
      </c>
    </row>
    <row r="18672" spans="2:8">
      <c r="B18672" s="834" t="str">
        <f t="shared" si="663"/>
        <v>|||</v>
      </c>
      <c r="H18672" s="835">
        <f t="shared" si="664"/>
        <v>31</v>
      </c>
    </row>
    <row r="18673" spans="2:8">
      <c r="B18673" s="834" t="str">
        <f t="shared" si="663"/>
        <v>|||</v>
      </c>
      <c r="H18673" s="835">
        <f t="shared" si="664"/>
        <v>31</v>
      </c>
    </row>
    <row r="18674" spans="2:8">
      <c r="B18674" s="834" t="str">
        <f t="shared" si="663"/>
        <v>|||</v>
      </c>
      <c r="H18674" s="835">
        <f t="shared" si="664"/>
        <v>31</v>
      </c>
    </row>
    <row r="18675" spans="2:8">
      <c r="B18675" s="834" t="str">
        <f t="shared" si="663"/>
        <v>|||</v>
      </c>
      <c r="H18675" s="835">
        <f t="shared" si="664"/>
        <v>31</v>
      </c>
    </row>
    <row r="18676" spans="2:8">
      <c r="B18676" s="834" t="str">
        <f t="shared" si="663"/>
        <v>|||</v>
      </c>
      <c r="H18676" s="835">
        <f t="shared" si="664"/>
        <v>31</v>
      </c>
    </row>
    <row r="18677" spans="2:8">
      <c r="B18677" s="834" t="str">
        <f t="shared" si="663"/>
        <v>|||</v>
      </c>
      <c r="H18677" s="835">
        <f t="shared" si="664"/>
        <v>31</v>
      </c>
    </row>
    <row r="18678" spans="2:8">
      <c r="B18678" s="834" t="str">
        <f t="shared" si="663"/>
        <v>|||</v>
      </c>
      <c r="H18678" s="835">
        <f t="shared" si="664"/>
        <v>31</v>
      </c>
    </row>
    <row r="18679" spans="2:8">
      <c r="B18679" s="834" t="str">
        <f t="shared" si="663"/>
        <v>|||</v>
      </c>
      <c r="H18679" s="835">
        <f t="shared" si="664"/>
        <v>31</v>
      </c>
    </row>
    <row r="18680" spans="2:8">
      <c r="B18680" s="834" t="str">
        <f t="shared" si="663"/>
        <v>|||</v>
      </c>
      <c r="H18680" s="835">
        <f t="shared" si="664"/>
        <v>31</v>
      </c>
    </row>
    <row r="18681" spans="2:8">
      <c r="B18681" s="834" t="str">
        <f t="shared" si="663"/>
        <v>|||</v>
      </c>
      <c r="H18681" s="835">
        <f t="shared" si="664"/>
        <v>31</v>
      </c>
    </row>
    <row r="18682" spans="2:8">
      <c r="B18682" s="834" t="str">
        <f t="shared" si="663"/>
        <v>|||</v>
      </c>
      <c r="H18682" s="835">
        <f t="shared" si="664"/>
        <v>31</v>
      </c>
    </row>
    <row r="18683" spans="2:8">
      <c r="B18683" s="834" t="str">
        <f t="shared" si="663"/>
        <v>|||</v>
      </c>
      <c r="H18683" s="835">
        <f t="shared" si="664"/>
        <v>31</v>
      </c>
    </row>
    <row r="18684" spans="2:8">
      <c r="B18684" s="834" t="str">
        <f t="shared" si="663"/>
        <v>|||</v>
      </c>
      <c r="H18684" s="835">
        <f t="shared" si="664"/>
        <v>31</v>
      </c>
    </row>
    <row r="18685" spans="2:8">
      <c r="B18685" s="834" t="str">
        <f t="shared" si="663"/>
        <v>|||</v>
      </c>
      <c r="H18685" s="835">
        <f t="shared" si="664"/>
        <v>31</v>
      </c>
    </row>
    <row r="18686" spans="2:8">
      <c r="B18686" s="834" t="str">
        <f t="shared" si="663"/>
        <v>|||</v>
      </c>
      <c r="H18686" s="835">
        <f t="shared" si="664"/>
        <v>31</v>
      </c>
    </row>
    <row r="18687" spans="2:8">
      <c r="B18687" s="834" t="str">
        <f t="shared" si="663"/>
        <v>|||</v>
      </c>
      <c r="H18687" s="835">
        <f t="shared" si="664"/>
        <v>31</v>
      </c>
    </row>
    <row r="18688" spans="2:8">
      <c r="B18688" s="834" t="str">
        <f t="shared" si="663"/>
        <v>|||</v>
      </c>
      <c r="H18688" s="835">
        <f t="shared" si="664"/>
        <v>31</v>
      </c>
    </row>
    <row r="18689" spans="2:8">
      <c r="B18689" s="834" t="str">
        <f t="shared" si="663"/>
        <v>|||</v>
      </c>
      <c r="H18689" s="835">
        <f t="shared" si="664"/>
        <v>31</v>
      </c>
    </row>
    <row r="18690" spans="2:8">
      <c r="B18690" s="834" t="str">
        <f t="shared" si="663"/>
        <v>|||</v>
      </c>
      <c r="H18690" s="835">
        <f t="shared" si="664"/>
        <v>31</v>
      </c>
    </row>
    <row r="18691" spans="2:8">
      <c r="B18691" s="834" t="str">
        <f t="shared" si="663"/>
        <v>|||</v>
      </c>
      <c r="H18691" s="835">
        <f t="shared" si="664"/>
        <v>31</v>
      </c>
    </row>
    <row r="18692" spans="2:8">
      <c r="B18692" s="834" t="str">
        <f t="shared" si="663"/>
        <v>|||</v>
      </c>
      <c r="H18692" s="835">
        <f t="shared" si="664"/>
        <v>31</v>
      </c>
    </row>
    <row r="18693" spans="2:8">
      <c r="B18693" s="834" t="str">
        <f t="shared" si="663"/>
        <v>|||</v>
      </c>
      <c r="H18693" s="835">
        <f t="shared" si="664"/>
        <v>31</v>
      </c>
    </row>
    <row r="18694" spans="2:8">
      <c r="B18694" s="834" t="str">
        <f t="shared" si="663"/>
        <v>|||</v>
      </c>
      <c r="H18694" s="835">
        <f t="shared" si="664"/>
        <v>31</v>
      </c>
    </row>
    <row r="18695" spans="2:8">
      <c r="B18695" s="834" t="str">
        <f t="shared" si="663"/>
        <v>|||</v>
      </c>
      <c r="H18695" s="835">
        <f t="shared" si="664"/>
        <v>31</v>
      </c>
    </row>
    <row r="18696" spans="2:8">
      <c r="B18696" s="834" t="str">
        <f t="shared" si="663"/>
        <v>|||</v>
      </c>
      <c r="H18696" s="835">
        <f t="shared" si="664"/>
        <v>31</v>
      </c>
    </row>
    <row r="18697" spans="2:8">
      <c r="B18697" s="834" t="str">
        <f t="shared" si="663"/>
        <v>|||</v>
      </c>
      <c r="H18697" s="835">
        <f t="shared" si="664"/>
        <v>31</v>
      </c>
    </row>
    <row r="18698" spans="2:8">
      <c r="B18698" s="834" t="str">
        <f t="shared" si="663"/>
        <v>|||</v>
      </c>
      <c r="H18698" s="835">
        <f t="shared" si="664"/>
        <v>31</v>
      </c>
    </row>
    <row r="18699" spans="2:8">
      <c r="B18699" s="834" t="str">
        <f t="shared" si="663"/>
        <v>|||</v>
      </c>
      <c r="H18699" s="835">
        <f t="shared" si="664"/>
        <v>31</v>
      </c>
    </row>
    <row r="18700" spans="2:8">
      <c r="B18700" s="834" t="str">
        <f t="shared" si="663"/>
        <v>|||</v>
      </c>
      <c r="H18700" s="835">
        <f t="shared" si="664"/>
        <v>31</v>
      </c>
    </row>
    <row r="18701" spans="2:8">
      <c r="B18701" s="834" t="str">
        <f t="shared" si="663"/>
        <v>|||</v>
      </c>
      <c r="H18701" s="835">
        <f t="shared" si="664"/>
        <v>31</v>
      </c>
    </row>
    <row r="18702" spans="2:8">
      <c r="B18702" s="834" t="str">
        <f t="shared" si="663"/>
        <v>|||</v>
      </c>
      <c r="H18702" s="835">
        <f t="shared" si="664"/>
        <v>31</v>
      </c>
    </row>
    <row r="18703" spans="2:8">
      <c r="B18703" s="834" t="str">
        <f t="shared" si="663"/>
        <v>|||</v>
      </c>
      <c r="H18703" s="835">
        <f t="shared" si="664"/>
        <v>31</v>
      </c>
    </row>
    <row r="18704" spans="2:8">
      <c r="B18704" s="834" t="str">
        <f t="shared" si="663"/>
        <v>|||</v>
      </c>
      <c r="H18704" s="835">
        <f t="shared" si="664"/>
        <v>31</v>
      </c>
    </row>
    <row r="18705" spans="2:8">
      <c r="B18705" s="834" t="str">
        <f t="shared" ref="B18705:B18768" si="665">C18705&amp;"|"&amp;D18705&amp;"|"&amp;E18705&amp;"|"&amp;F18705</f>
        <v>|||</v>
      </c>
      <c r="H18705" s="835">
        <f t="shared" ref="H18705:H18768" si="666">EOMONTH(L18705,0)</f>
        <v>31</v>
      </c>
    </row>
    <row r="18706" spans="2:8">
      <c r="B18706" s="834" t="str">
        <f t="shared" si="665"/>
        <v>|||</v>
      </c>
      <c r="H18706" s="835">
        <f t="shared" si="666"/>
        <v>31</v>
      </c>
    </row>
    <row r="18707" spans="2:8">
      <c r="B18707" s="834" t="str">
        <f t="shared" si="665"/>
        <v>|||</v>
      </c>
      <c r="H18707" s="835">
        <f t="shared" si="666"/>
        <v>31</v>
      </c>
    </row>
    <row r="18708" spans="2:8">
      <c r="B18708" s="834" t="str">
        <f t="shared" si="665"/>
        <v>|||</v>
      </c>
      <c r="H18708" s="835">
        <f t="shared" si="666"/>
        <v>31</v>
      </c>
    </row>
    <row r="18709" spans="2:8">
      <c r="B18709" s="834" t="str">
        <f t="shared" si="665"/>
        <v>|||</v>
      </c>
      <c r="H18709" s="835">
        <f t="shared" si="666"/>
        <v>31</v>
      </c>
    </row>
    <row r="18710" spans="2:8">
      <c r="B18710" s="834" t="str">
        <f t="shared" si="665"/>
        <v>|||</v>
      </c>
      <c r="H18710" s="835">
        <f t="shared" si="666"/>
        <v>31</v>
      </c>
    </row>
    <row r="18711" spans="2:8">
      <c r="B18711" s="834" t="str">
        <f t="shared" si="665"/>
        <v>|||</v>
      </c>
      <c r="H18711" s="835">
        <f t="shared" si="666"/>
        <v>31</v>
      </c>
    </row>
    <row r="18712" spans="2:8">
      <c r="B18712" s="834" t="str">
        <f t="shared" si="665"/>
        <v>|||</v>
      </c>
      <c r="H18712" s="835">
        <f t="shared" si="666"/>
        <v>31</v>
      </c>
    </row>
    <row r="18713" spans="2:8">
      <c r="B18713" s="834" t="str">
        <f t="shared" si="665"/>
        <v>|||</v>
      </c>
      <c r="H18713" s="835">
        <f t="shared" si="666"/>
        <v>31</v>
      </c>
    </row>
    <row r="18714" spans="2:8">
      <c r="B18714" s="834" t="str">
        <f t="shared" si="665"/>
        <v>|||</v>
      </c>
      <c r="H18714" s="835">
        <f t="shared" si="666"/>
        <v>31</v>
      </c>
    </row>
    <row r="18715" spans="2:8">
      <c r="B18715" s="834" t="str">
        <f t="shared" si="665"/>
        <v>|||</v>
      </c>
      <c r="H18715" s="835">
        <f t="shared" si="666"/>
        <v>31</v>
      </c>
    </row>
    <row r="18716" spans="2:8">
      <c r="B18716" s="834" t="str">
        <f t="shared" si="665"/>
        <v>|||</v>
      </c>
      <c r="H18716" s="835">
        <f t="shared" si="666"/>
        <v>31</v>
      </c>
    </row>
    <row r="18717" spans="2:8">
      <c r="B18717" s="834" t="str">
        <f t="shared" si="665"/>
        <v>|||</v>
      </c>
      <c r="H18717" s="835">
        <f t="shared" si="666"/>
        <v>31</v>
      </c>
    </row>
    <row r="18718" spans="2:8">
      <c r="B18718" s="834" t="str">
        <f t="shared" si="665"/>
        <v>|||</v>
      </c>
      <c r="H18718" s="835">
        <f t="shared" si="666"/>
        <v>31</v>
      </c>
    </row>
    <row r="18719" spans="2:8">
      <c r="B18719" s="834" t="str">
        <f t="shared" si="665"/>
        <v>|||</v>
      </c>
      <c r="H18719" s="835">
        <f t="shared" si="666"/>
        <v>31</v>
      </c>
    </row>
    <row r="18720" spans="2:8">
      <c r="B18720" s="834" t="str">
        <f t="shared" si="665"/>
        <v>|||</v>
      </c>
      <c r="H18720" s="835">
        <f t="shared" si="666"/>
        <v>31</v>
      </c>
    </row>
    <row r="18721" spans="2:8">
      <c r="B18721" s="834" t="str">
        <f t="shared" si="665"/>
        <v>|||</v>
      </c>
      <c r="H18721" s="835">
        <f t="shared" si="666"/>
        <v>31</v>
      </c>
    </row>
    <row r="18722" spans="2:8">
      <c r="B18722" s="834" t="str">
        <f t="shared" si="665"/>
        <v>|||</v>
      </c>
      <c r="H18722" s="835">
        <f t="shared" si="666"/>
        <v>31</v>
      </c>
    </row>
    <row r="18723" spans="2:8">
      <c r="B18723" s="834" t="str">
        <f t="shared" si="665"/>
        <v>|||</v>
      </c>
      <c r="H18723" s="835">
        <f t="shared" si="666"/>
        <v>31</v>
      </c>
    </row>
    <row r="18724" spans="2:8">
      <c r="B18724" s="834" t="str">
        <f t="shared" si="665"/>
        <v>|||</v>
      </c>
      <c r="H18724" s="835">
        <f t="shared" si="666"/>
        <v>31</v>
      </c>
    </row>
    <row r="18725" spans="2:8">
      <c r="B18725" s="834" t="str">
        <f t="shared" si="665"/>
        <v>|||</v>
      </c>
      <c r="H18725" s="835">
        <f t="shared" si="666"/>
        <v>31</v>
      </c>
    </row>
    <row r="18726" spans="2:8">
      <c r="B18726" s="834" t="str">
        <f t="shared" si="665"/>
        <v>|||</v>
      </c>
      <c r="H18726" s="835">
        <f t="shared" si="666"/>
        <v>31</v>
      </c>
    </row>
    <row r="18727" spans="2:8">
      <c r="B18727" s="834" t="str">
        <f t="shared" si="665"/>
        <v>|||</v>
      </c>
      <c r="H18727" s="835">
        <f t="shared" si="666"/>
        <v>31</v>
      </c>
    </row>
    <row r="18728" spans="2:8">
      <c r="B18728" s="834" t="str">
        <f t="shared" si="665"/>
        <v>|||</v>
      </c>
      <c r="H18728" s="835">
        <f t="shared" si="666"/>
        <v>31</v>
      </c>
    </row>
    <row r="18729" spans="2:8">
      <c r="B18729" s="834" t="str">
        <f t="shared" si="665"/>
        <v>|||</v>
      </c>
      <c r="H18729" s="835">
        <f t="shared" si="666"/>
        <v>31</v>
      </c>
    </row>
    <row r="18730" spans="2:8">
      <c r="B18730" s="834" t="str">
        <f t="shared" si="665"/>
        <v>|||</v>
      </c>
      <c r="H18730" s="835">
        <f t="shared" si="666"/>
        <v>31</v>
      </c>
    </row>
    <row r="18731" spans="2:8">
      <c r="B18731" s="834" t="str">
        <f t="shared" si="665"/>
        <v>|||</v>
      </c>
      <c r="H18731" s="835">
        <f t="shared" si="666"/>
        <v>31</v>
      </c>
    </row>
    <row r="18732" spans="2:8">
      <c r="B18732" s="834" t="str">
        <f t="shared" si="665"/>
        <v>|||</v>
      </c>
      <c r="H18732" s="835">
        <f t="shared" si="666"/>
        <v>31</v>
      </c>
    </row>
    <row r="18733" spans="2:8">
      <c r="B18733" s="834" t="str">
        <f t="shared" si="665"/>
        <v>|||</v>
      </c>
      <c r="H18733" s="835">
        <f t="shared" si="666"/>
        <v>31</v>
      </c>
    </row>
    <row r="18734" spans="2:8">
      <c r="B18734" s="834" t="str">
        <f t="shared" si="665"/>
        <v>|||</v>
      </c>
      <c r="H18734" s="835">
        <f t="shared" si="666"/>
        <v>31</v>
      </c>
    </row>
    <row r="18735" spans="2:8">
      <c r="B18735" s="834" t="str">
        <f t="shared" si="665"/>
        <v>|||</v>
      </c>
      <c r="H18735" s="835">
        <f t="shared" si="666"/>
        <v>31</v>
      </c>
    </row>
    <row r="18736" spans="2:8">
      <c r="B18736" s="834" t="str">
        <f t="shared" si="665"/>
        <v>|||</v>
      </c>
      <c r="H18736" s="835">
        <f t="shared" si="666"/>
        <v>31</v>
      </c>
    </row>
    <row r="18737" spans="2:8">
      <c r="B18737" s="834" t="str">
        <f t="shared" si="665"/>
        <v>|||</v>
      </c>
      <c r="H18737" s="835">
        <f t="shared" si="666"/>
        <v>31</v>
      </c>
    </row>
    <row r="18738" spans="2:8">
      <c r="B18738" s="834" t="str">
        <f t="shared" si="665"/>
        <v>|||</v>
      </c>
      <c r="H18738" s="835">
        <f t="shared" si="666"/>
        <v>31</v>
      </c>
    </row>
    <row r="18739" spans="2:8">
      <c r="B18739" s="834" t="str">
        <f t="shared" si="665"/>
        <v>|||</v>
      </c>
      <c r="H18739" s="835">
        <f t="shared" si="666"/>
        <v>31</v>
      </c>
    </row>
    <row r="18740" spans="2:8">
      <c r="B18740" s="834" t="str">
        <f t="shared" si="665"/>
        <v>|||</v>
      </c>
      <c r="H18740" s="835">
        <f t="shared" si="666"/>
        <v>31</v>
      </c>
    </row>
    <row r="18741" spans="2:8">
      <c r="B18741" s="834" t="str">
        <f t="shared" si="665"/>
        <v>|||</v>
      </c>
      <c r="H18741" s="835">
        <f t="shared" si="666"/>
        <v>31</v>
      </c>
    </row>
    <row r="18742" spans="2:8">
      <c r="B18742" s="834" t="str">
        <f t="shared" si="665"/>
        <v>|||</v>
      </c>
      <c r="H18742" s="835">
        <f t="shared" si="666"/>
        <v>31</v>
      </c>
    </row>
    <row r="18743" spans="2:8">
      <c r="B18743" s="834" t="str">
        <f t="shared" si="665"/>
        <v>|||</v>
      </c>
      <c r="H18743" s="835">
        <f t="shared" si="666"/>
        <v>31</v>
      </c>
    </row>
    <row r="18744" spans="2:8">
      <c r="B18744" s="834" t="str">
        <f t="shared" si="665"/>
        <v>|||</v>
      </c>
      <c r="H18744" s="835">
        <f t="shared" si="666"/>
        <v>31</v>
      </c>
    </row>
    <row r="18745" spans="2:8">
      <c r="B18745" s="834" t="str">
        <f t="shared" si="665"/>
        <v>|||</v>
      </c>
      <c r="H18745" s="835">
        <f t="shared" si="666"/>
        <v>31</v>
      </c>
    </row>
    <row r="18746" spans="2:8">
      <c r="B18746" s="834" t="str">
        <f t="shared" si="665"/>
        <v>|||</v>
      </c>
      <c r="H18746" s="835">
        <f t="shared" si="666"/>
        <v>31</v>
      </c>
    </row>
    <row r="18747" spans="2:8">
      <c r="B18747" s="834" t="str">
        <f t="shared" si="665"/>
        <v>|||</v>
      </c>
      <c r="H18747" s="835">
        <f t="shared" si="666"/>
        <v>31</v>
      </c>
    </row>
    <row r="18748" spans="2:8">
      <c r="B18748" s="834" t="str">
        <f t="shared" si="665"/>
        <v>|||</v>
      </c>
      <c r="H18748" s="835">
        <f t="shared" si="666"/>
        <v>31</v>
      </c>
    </row>
    <row r="18749" spans="2:8">
      <c r="B18749" s="834" t="str">
        <f t="shared" si="665"/>
        <v>|||</v>
      </c>
      <c r="H18749" s="835">
        <f t="shared" si="666"/>
        <v>31</v>
      </c>
    </row>
    <row r="18750" spans="2:8">
      <c r="B18750" s="834" t="str">
        <f t="shared" si="665"/>
        <v>|||</v>
      </c>
      <c r="H18750" s="835">
        <f t="shared" si="666"/>
        <v>31</v>
      </c>
    </row>
    <row r="18751" spans="2:8">
      <c r="B18751" s="834" t="str">
        <f t="shared" si="665"/>
        <v>|||</v>
      </c>
      <c r="H18751" s="835">
        <f t="shared" si="666"/>
        <v>31</v>
      </c>
    </row>
    <row r="18752" spans="2:8">
      <c r="B18752" s="834" t="str">
        <f t="shared" si="665"/>
        <v>|||</v>
      </c>
      <c r="H18752" s="835">
        <f t="shared" si="666"/>
        <v>31</v>
      </c>
    </row>
    <row r="18753" spans="2:8">
      <c r="B18753" s="834" t="str">
        <f t="shared" si="665"/>
        <v>|||</v>
      </c>
      <c r="H18753" s="835">
        <f t="shared" si="666"/>
        <v>31</v>
      </c>
    </row>
    <row r="18754" spans="2:8">
      <c r="B18754" s="834" t="str">
        <f t="shared" si="665"/>
        <v>|||</v>
      </c>
      <c r="H18754" s="835">
        <f t="shared" si="666"/>
        <v>31</v>
      </c>
    </row>
    <row r="18755" spans="2:8">
      <c r="B18755" s="834" t="str">
        <f t="shared" si="665"/>
        <v>|||</v>
      </c>
      <c r="H18755" s="835">
        <f t="shared" si="666"/>
        <v>31</v>
      </c>
    </row>
    <row r="18756" spans="2:8">
      <c r="B18756" s="834" t="str">
        <f t="shared" si="665"/>
        <v>|||</v>
      </c>
      <c r="H18756" s="835">
        <f t="shared" si="666"/>
        <v>31</v>
      </c>
    </row>
    <row r="18757" spans="2:8">
      <c r="B18757" s="834" t="str">
        <f t="shared" si="665"/>
        <v>|||</v>
      </c>
      <c r="H18757" s="835">
        <f t="shared" si="666"/>
        <v>31</v>
      </c>
    </row>
    <row r="18758" spans="2:8">
      <c r="B18758" s="834" t="str">
        <f t="shared" si="665"/>
        <v>|||</v>
      </c>
      <c r="H18758" s="835">
        <f t="shared" si="666"/>
        <v>31</v>
      </c>
    </row>
    <row r="18759" spans="2:8">
      <c r="B18759" s="834" t="str">
        <f t="shared" si="665"/>
        <v>|||</v>
      </c>
      <c r="H18759" s="835">
        <f t="shared" si="666"/>
        <v>31</v>
      </c>
    </row>
    <row r="18760" spans="2:8">
      <c r="B18760" s="834" t="str">
        <f t="shared" si="665"/>
        <v>|||</v>
      </c>
      <c r="H18760" s="835">
        <f t="shared" si="666"/>
        <v>31</v>
      </c>
    </row>
    <row r="18761" spans="2:8">
      <c r="B18761" s="834" t="str">
        <f t="shared" si="665"/>
        <v>|||</v>
      </c>
      <c r="H18761" s="835">
        <f t="shared" si="666"/>
        <v>31</v>
      </c>
    </row>
    <row r="18762" spans="2:8">
      <c r="B18762" s="834" t="str">
        <f t="shared" si="665"/>
        <v>|||</v>
      </c>
      <c r="H18762" s="835">
        <f t="shared" si="666"/>
        <v>31</v>
      </c>
    </row>
    <row r="18763" spans="2:8">
      <c r="B18763" s="834" t="str">
        <f t="shared" si="665"/>
        <v>|||</v>
      </c>
      <c r="H18763" s="835">
        <f t="shared" si="666"/>
        <v>31</v>
      </c>
    </row>
    <row r="18764" spans="2:8">
      <c r="B18764" s="834" t="str">
        <f t="shared" si="665"/>
        <v>|||</v>
      </c>
      <c r="H18764" s="835">
        <f t="shared" si="666"/>
        <v>31</v>
      </c>
    </row>
    <row r="18765" spans="2:8">
      <c r="B18765" s="834" t="str">
        <f t="shared" si="665"/>
        <v>|||</v>
      </c>
      <c r="H18765" s="835">
        <f t="shared" si="666"/>
        <v>31</v>
      </c>
    </row>
    <row r="18766" spans="2:8">
      <c r="B18766" s="834" t="str">
        <f t="shared" si="665"/>
        <v>|||</v>
      </c>
      <c r="H18766" s="835">
        <f t="shared" si="666"/>
        <v>31</v>
      </c>
    </row>
    <row r="18767" spans="2:8">
      <c r="B18767" s="834" t="str">
        <f t="shared" si="665"/>
        <v>|||</v>
      </c>
      <c r="H18767" s="835">
        <f t="shared" si="666"/>
        <v>31</v>
      </c>
    </row>
    <row r="18768" spans="2:8">
      <c r="B18768" s="834" t="str">
        <f t="shared" si="665"/>
        <v>|||</v>
      </c>
      <c r="H18768" s="835">
        <f t="shared" si="666"/>
        <v>31</v>
      </c>
    </row>
    <row r="18769" spans="2:8">
      <c r="B18769" s="834" t="str">
        <f t="shared" ref="B18769:B18832" si="667">C18769&amp;"|"&amp;D18769&amp;"|"&amp;E18769&amp;"|"&amp;F18769</f>
        <v>|||</v>
      </c>
      <c r="H18769" s="835">
        <f t="shared" ref="H18769:H18832" si="668">EOMONTH(L18769,0)</f>
        <v>31</v>
      </c>
    </row>
    <row r="18770" spans="2:8">
      <c r="B18770" s="834" t="str">
        <f t="shared" si="667"/>
        <v>|||</v>
      </c>
      <c r="H18770" s="835">
        <f t="shared" si="668"/>
        <v>31</v>
      </c>
    </row>
    <row r="18771" spans="2:8">
      <c r="B18771" s="834" t="str">
        <f t="shared" si="667"/>
        <v>|||</v>
      </c>
      <c r="H18771" s="835">
        <f t="shared" si="668"/>
        <v>31</v>
      </c>
    </row>
    <row r="18772" spans="2:8">
      <c r="B18772" s="834" t="str">
        <f t="shared" si="667"/>
        <v>|||</v>
      </c>
      <c r="H18772" s="835">
        <f t="shared" si="668"/>
        <v>31</v>
      </c>
    </row>
    <row r="18773" spans="2:8">
      <c r="B18773" s="834" t="str">
        <f t="shared" si="667"/>
        <v>|||</v>
      </c>
      <c r="H18773" s="835">
        <f t="shared" si="668"/>
        <v>31</v>
      </c>
    </row>
    <row r="18774" spans="2:8">
      <c r="B18774" s="834" t="str">
        <f t="shared" si="667"/>
        <v>|||</v>
      </c>
      <c r="H18774" s="835">
        <f t="shared" si="668"/>
        <v>31</v>
      </c>
    </row>
    <row r="18775" spans="2:8">
      <c r="B18775" s="834" t="str">
        <f t="shared" si="667"/>
        <v>|||</v>
      </c>
      <c r="H18775" s="835">
        <f t="shared" si="668"/>
        <v>31</v>
      </c>
    </row>
    <row r="18776" spans="2:8">
      <c r="B18776" s="834" t="str">
        <f t="shared" si="667"/>
        <v>|||</v>
      </c>
      <c r="H18776" s="835">
        <f t="shared" si="668"/>
        <v>31</v>
      </c>
    </row>
    <row r="18777" spans="2:8">
      <c r="B18777" s="834" t="str">
        <f t="shared" si="667"/>
        <v>|||</v>
      </c>
      <c r="H18777" s="835">
        <f t="shared" si="668"/>
        <v>31</v>
      </c>
    </row>
    <row r="18778" spans="2:8">
      <c r="B18778" s="834" t="str">
        <f t="shared" si="667"/>
        <v>|||</v>
      </c>
      <c r="H18778" s="835">
        <f t="shared" si="668"/>
        <v>31</v>
      </c>
    </row>
    <row r="18779" spans="2:8">
      <c r="B18779" s="834" t="str">
        <f t="shared" si="667"/>
        <v>|||</v>
      </c>
      <c r="H18779" s="835">
        <f t="shared" si="668"/>
        <v>31</v>
      </c>
    </row>
    <row r="18780" spans="2:8">
      <c r="B18780" s="834" t="str">
        <f t="shared" si="667"/>
        <v>|||</v>
      </c>
      <c r="H18780" s="835">
        <f t="shared" si="668"/>
        <v>31</v>
      </c>
    </row>
    <row r="18781" spans="2:8">
      <c r="B18781" s="834" t="str">
        <f t="shared" si="667"/>
        <v>|||</v>
      </c>
      <c r="H18781" s="835">
        <f t="shared" si="668"/>
        <v>31</v>
      </c>
    </row>
    <row r="18782" spans="2:8">
      <c r="B18782" s="834" t="str">
        <f t="shared" si="667"/>
        <v>|||</v>
      </c>
      <c r="H18782" s="835">
        <f t="shared" si="668"/>
        <v>31</v>
      </c>
    </row>
    <row r="18783" spans="2:8">
      <c r="B18783" s="834" t="str">
        <f t="shared" si="667"/>
        <v>|||</v>
      </c>
      <c r="H18783" s="835">
        <f t="shared" si="668"/>
        <v>31</v>
      </c>
    </row>
    <row r="18784" spans="2:8">
      <c r="B18784" s="834" t="str">
        <f t="shared" si="667"/>
        <v>|||</v>
      </c>
      <c r="H18784" s="835">
        <f t="shared" si="668"/>
        <v>31</v>
      </c>
    </row>
    <row r="18785" spans="2:8">
      <c r="B18785" s="834" t="str">
        <f t="shared" si="667"/>
        <v>|||</v>
      </c>
      <c r="H18785" s="835">
        <f t="shared" si="668"/>
        <v>31</v>
      </c>
    </row>
    <row r="18786" spans="2:8">
      <c r="B18786" s="834" t="str">
        <f t="shared" si="667"/>
        <v>|||</v>
      </c>
      <c r="H18786" s="835">
        <f t="shared" si="668"/>
        <v>31</v>
      </c>
    </row>
    <row r="18787" spans="2:8">
      <c r="B18787" s="834" t="str">
        <f t="shared" si="667"/>
        <v>|||</v>
      </c>
      <c r="H18787" s="835">
        <f t="shared" si="668"/>
        <v>31</v>
      </c>
    </row>
    <row r="18788" spans="2:8">
      <c r="B18788" s="834" t="str">
        <f t="shared" si="667"/>
        <v>|||</v>
      </c>
      <c r="H18788" s="835">
        <f t="shared" si="668"/>
        <v>31</v>
      </c>
    </row>
    <row r="18789" spans="2:8">
      <c r="B18789" s="834" t="str">
        <f t="shared" si="667"/>
        <v>|||</v>
      </c>
      <c r="H18789" s="835">
        <f t="shared" si="668"/>
        <v>31</v>
      </c>
    </row>
    <row r="18790" spans="2:8">
      <c r="B18790" s="834" t="str">
        <f t="shared" si="667"/>
        <v>|||</v>
      </c>
      <c r="H18790" s="835">
        <f t="shared" si="668"/>
        <v>31</v>
      </c>
    </row>
    <row r="18791" spans="2:8">
      <c r="B18791" s="834" t="str">
        <f t="shared" si="667"/>
        <v>|||</v>
      </c>
      <c r="H18791" s="835">
        <f t="shared" si="668"/>
        <v>31</v>
      </c>
    </row>
    <row r="18792" spans="2:8">
      <c r="B18792" s="834" t="str">
        <f t="shared" si="667"/>
        <v>|||</v>
      </c>
      <c r="H18792" s="835">
        <f t="shared" si="668"/>
        <v>31</v>
      </c>
    </row>
    <row r="18793" spans="2:8">
      <c r="B18793" s="834" t="str">
        <f t="shared" si="667"/>
        <v>|||</v>
      </c>
      <c r="H18793" s="835">
        <f t="shared" si="668"/>
        <v>31</v>
      </c>
    </row>
    <row r="18794" spans="2:8">
      <c r="B18794" s="834" t="str">
        <f t="shared" si="667"/>
        <v>|||</v>
      </c>
      <c r="H18794" s="835">
        <f t="shared" si="668"/>
        <v>31</v>
      </c>
    </row>
    <row r="18795" spans="2:8">
      <c r="B18795" s="834" t="str">
        <f t="shared" si="667"/>
        <v>|||</v>
      </c>
      <c r="H18795" s="835">
        <f t="shared" si="668"/>
        <v>31</v>
      </c>
    </row>
    <row r="18796" spans="2:8">
      <c r="B18796" s="834" t="str">
        <f t="shared" si="667"/>
        <v>|||</v>
      </c>
      <c r="H18796" s="835">
        <f t="shared" si="668"/>
        <v>31</v>
      </c>
    </row>
    <row r="18797" spans="2:8">
      <c r="B18797" s="834" t="str">
        <f t="shared" si="667"/>
        <v>|||</v>
      </c>
      <c r="H18797" s="835">
        <f t="shared" si="668"/>
        <v>31</v>
      </c>
    </row>
    <row r="18798" spans="2:8">
      <c r="B18798" s="834" t="str">
        <f t="shared" si="667"/>
        <v>|||</v>
      </c>
      <c r="H18798" s="835">
        <f t="shared" si="668"/>
        <v>31</v>
      </c>
    </row>
    <row r="18799" spans="2:8">
      <c r="B18799" s="834" t="str">
        <f t="shared" si="667"/>
        <v>|||</v>
      </c>
      <c r="H18799" s="835">
        <f t="shared" si="668"/>
        <v>31</v>
      </c>
    </row>
    <row r="18800" spans="2:8">
      <c r="B18800" s="834" t="str">
        <f t="shared" si="667"/>
        <v>|||</v>
      </c>
      <c r="H18800" s="835">
        <f t="shared" si="668"/>
        <v>31</v>
      </c>
    </row>
    <row r="18801" spans="2:8">
      <c r="B18801" s="834" t="str">
        <f t="shared" si="667"/>
        <v>|||</v>
      </c>
      <c r="H18801" s="835">
        <f t="shared" si="668"/>
        <v>31</v>
      </c>
    </row>
    <row r="18802" spans="2:8">
      <c r="B18802" s="834" t="str">
        <f t="shared" si="667"/>
        <v>|||</v>
      </c>
      <c r="H18802" s="835">
        <f t="shared" si="668"/>
        <v>31</v>
      </c>
    </row>
    <row r="18803" spans="2:8">
      <c r="B18803" s="834" t="str">
        <f t="shared" si="667"/>
        <v>|||</v>
      </c>
      <c r="H18803" s="835">
        <f t="shared" si="668"/>
        <v>31</v>
      </c>
    </row>
    <row r="18804" spans="2:8">
      <c r="B18804" s="834" t="str">
        <f t="shared" si="667"/>
        <v>|||</v>
      </c>
      <c r="H18804" s="835">
        <f t="shared" si="668"/>
        <v>31</v>
      </c>
    </row>
    <row r="18805" spans="2:8">
      <c r="B18805" s="834" t="str">
        <f t="shared" si="667"/>
        <v>|||</v>
      </c>
      <c r="H18805" s="835">
        <f t="shared" si="668"/>
        <v>31</v>
      </c>
    </row>
    <row r="18806" spans="2:8">
      <c r="B18806" s="834" t="str">
        <f t="shared" si="667"/>
        <v>|||</v>
      </c>
      <c r="H18806" s="835">
        <f t="shared" si="668"/>
        <v>31</v>
      </c>
    </row>
    <row r="18807" spans="2:8">
      <c r="B18807" s="834" t="str">
        <f t="shared" si="667"/>
        <v>|||</v>
      </c>
      <c r="H18807" s="835">
        <f t="shared" si="668"/>
        <v>31</v>
      </c>
    </row>
    <row r="18808" spans="2:8">
      <c r="B18808" s="834" t="str">
        <f t="shared" si="667"/>
        <v>|||</v>
      </c>
      <c r="H18808" s="835">
        <f t="shared" si="668"/>
        <v>31</v>
      </c>
    </row>
    <row r="18809" spans="2:8">
      <c r="B18809" s="834" t="str">
        <f t="shared" si="667"/>
        <v>|||</v>
      </c>
      <c r="H18809" s="835">
        <f t="shared" si="668"/>
        <v>31</v>
      </c>
    </row>
    <row r="18810" spans="2:8">
      <c r="B18810" s="834" t="str">
        <f t="shared" si="667"/>
        <v>|||</v>
      </c>
      <c r="H18810" s="835">
        <f t="shared" si="668"/>
        <v>31</v>
      </c>
    </row>
    <row r="18811" spans="2:8">
      <c r="B18811" s="834" t="str">
        <f t="shared" si="667"/>
        <v>|||</v>
      </c>
      <c r="H18811" s="835">
        <f t="shared" si="668"/>
        <v>31</v>
      </c>
    </row>
    <row r="18812" spans="2:8">
      <c r="B18812" s="834" t="str">
        <f t="shared" si="667"/>
        <v>|||</v>
      </c>
      <c r="H18812" s="835">
        <f t="shared" si="668"/>
        <v>31</v>
      </c>
    </row>
    <row r="18813" spans="2:8">
      <c r="B18813" s="834" t="str">
        <f t="shared" si="667"/>
        <v>|||</v>
      </c>
      <c r="H18813" s="835">
        <f t="shared" si="668"/>
        <v>31</v>
      </c>
    </row>
    <row r="18814" spans="2:8">
      <c r="B18814" s="834" t="str">
        <f t="shared" si="667"/>
        <v>|||</v>
      </c>
      <c r="H18814" s="835">
        <f t="shared" si="668"/>
        <v>31</v>
      </c>
    </row>
    <row r="18815" spans="2:8">
      <c r="B18815" s="834" t="str">
        <f t="shared" si="667"/>
        <v>|||</v>
      </c>
      <c r="H18815" s="835">
        <f t="shared" si="668"/>
        <v>31</v>
      </c>
    </row>
    <row r="18816" spans="2:8">
      <c r="B18816" s="834" t="str">
        <f t="shared" si="667"/>
        <v>|||</v>
      </c>
      <c r="H18816" s="835">
        <f t="shared" si="668"/>
        <v>31</v>
      </c>
    </row>
    <row r="18817" spans="2:8">
      <c r="B18817" s="834" t="str">
        <f t="shared" si="667"/>
        <v>|||</v>
      </c>
      <c r="H18817" s="835">
        <f t="shared" si="668"/>
        <v>31</v>
      </c>
    </row>
    <row r="18818" spans="2:8">
      <c r="B18818" s="834" t="str">
        <f t="shared" si="667"/>
        <v>|||</v>
      </c>
      <c r="H18818" s="835">
        <f t="shared" si="668"/>
        <v>31</v>
      </c>
    </row>
    <row r="18819" spans="2:8">
      <c r="B18819" s="834" t="str">
        <f t="shared" si="667"/>
        <v>|||</v>
      </c>
      <c r="H18819" s="835">
        <f t="shared" si="668"/>
        <v>31</v>
      </c>
    </row>
    <row r="18820" spans="2:8">
      <c r="B18820" s="834" t="str">
        <f t="shared" si="667"/>
        <v>|||</v>
      </c>
      <c r="H18820" s="835">
        <f t="shared" si="668"/>
        <v>31</v>
      </c>
    </row>
    <row r="18821" spans="2:8">
      <c r="B18821" s="834" t="str">
        <f t="shared" si="667"/>
        <v>|||</v>
      </c>
      <c r="H18821" s="835">
        <f t="shared" si="668"/>
        <v>31</v>
      </c>
    </row>
    <row r="18822" spans="2:8">
      <c r="B18822" s="834" t="str">
        <f t="shared" si="667"/>
        <v>|||</v>
      </c>
      <c r="H18822" s="835">
        <f t="shared" si="668"/>
        <v>31</v>
      </c>
    </row>
    <row r="18823" spans="2:8">
      <c r="B18823" s="834" t="str">
        <f t="shared" si="667"/>
        <v>|||</v>
      </c>
      <c r="H18823" s="835">
        <f t="shared" si="668"/>
        <v>31</v>
      </c>
    </row>
    <row r="18824" spans="2:8">
      <c r="B18824" s="834" t="str">
        <f t="shared" si="667"/>
        <v>|||</v>
      </c>
      <c r="H18824" s="835">
        <f t="shared" si="668"/>
        <v>31</v>
      </c>
    </row>
    <row r="18825" spans="2:8">
      <c r="B18825" s="834" t="str">
        <f t="shared" si="667"/>
        <v>|||</v>
      </c>
      <c r="H18825" s="835">
        <f t="shared" si="668"/>
        <v>31</v>
      </c>
    </row>
    <row r="18826" spans="2:8">
      <c r="B18826" s="834" t="str">
        <f t="shared" si="667"/>
        <v>|||</v>
      </c>
      <c r="H18826" s="835">
        <f t="shared" si="668"/>
        <v>31</v>
      </c>
    </row>
    <row r="18827" spans="2:8">
      <c r="B18827" s="834" t="str">
        <f t="shared" si="667"/>
        <v>|||</v>
      </c>
      <c r="H18827" s="835">
        <f t="shared" si="668"/>
        <v>31</v>
      </c>
    </row>
    <row r="18828" spans="2:8">
      <c r="B18828" s="834" t="str">
        <f t="shared" si="667"/>
        <v>|||</v>
      </c>
      <c r="H18828" s="835">
        <f t="shared" si="668"/>
        <v>31</v>
      </c>
    </row>
    <row r="18829" spans="2:8">
      <c r="B18829" s="834" t="str">
        <f t="shared" si="667"/>
        <v>|||</v>
      </c>
      <c r="H18829" s="835">
        <f t="shared" si="668"/>
        <v>31</v>
      </c>
    </row>
    <row r="18830" spans="2:8">
      <c r="B18830" s="834" t="str">
        <f t="shared" si="667"/>
        <v>|||</v>
      </c>
      <c r="H18830" s="835">
        <f t="shared" si="668"/>
        <v>31</v>
      </c>
    </row>
    <row r="18831" spans="2:8">
      <c r="B18831" s="834" t="str">
        <f t="shared" si="667"/>
        <v>|||</v>
      </c>
      <c r="H18831" s="835">
        <f t="shared" si="668"/>
        <v>31</v>
      </c>
    </row>
    <row r="18832" spans="2:8">
      <c r="B18832" s="834" t="str">
        <f t="shared" si="667"/>
        <v>|||</v>
      </c>
      <c r="H18832" s="835">
        <f t="shared" si="668"/>
        <v>31</v>
      </c>
    </row>
    <row r="18833" spans="2:8">
      <c r="B18833" s="834" t="str">
        <f t="shared" ref="B18833:B18896" si="669">C18833&amp;"|"&amp;D18833&amp;"|"&amp;E18833&amp;"|"&amp;F18833</f>
        <v>|||</v>
      </c>
      <c r="H18833" s="835">
        <f t="shared" ref="H18833:H18896" si="670">EOMONTH(L18833,0)</f>
        <v>31</v>
      </c>
    </row>
    <row r="18834" spans="2:8">
      <c r="B18834" s="834" t="str">
        <f t="shared" si="669"/>
        <v>|||</v>
      </c>
      <c r="H18834" s="835">
        <f t="shared" si="670"/>
        <v>31</v>
      </c>
    </row>
    <row r="18835" spans="2:8">
      <c r="B18835" s="834" t="str">
        <f t="shared" si="669"/>
        <v>|||</v>
      </c>
      <c r="H18835" s="835">
        <f t="shared" si="670"/>
        <v>31</v>
      </c>
    </row>
    <row r="18836" spans="2:8">
      <c r="B18836" s="834" t="str">
        <f t="shared" si="669"/>
        <v>|||</v>
      </c>
      <c r="H18836" s="835">
        <f t="shared" si="670"/>
        <v>31</v>
      </c>
    </row>
    <row r="18837" spans="2:8">
      <c r="B18837" s="834" t="str">
        <f t="shared" si="669"/>
        <v>|||</v>
      </c>
      <c r="H18837" s="835">
        <f t="shared" si="670"/>
        <v>31</v>
      </c>
    </row>
    <row r="18838" spans="2:8">
      <c r="B18838" s="834" t="str">
        <f t="shared" si="669"/>
        <v>|||</v>
      </c>
      <c r="H18838" s="835">
        <f t="shared" si="670"/>
        <v>31</v>
      </c>
    </row>
    <row r="18839" spans="2:8">
      <c r="B18839" s="834" t="str">
        <f t="shared" si="669"/>
        <v>|||</v>
      </c>
      <c r="H18839" s="835">
        <f t="shared" si="670"/>
        <v>31</v>
      </c>
    </row>
    <row r="18840" spans="2:8">
      <c r="B18840" s="834" t="str">
        <f t="shared" si="669"/>
        <v>|||</v>
      </c>
      <c r="H18840" s="835">
        <f t="shared" si="670"/>
        <v>31</v>
      </c>
    </row>
    <row r="18841" spans="2:8">
      <c r="B18841" s="834" t="str">
        <f t="shared" si="669"/>
        <v>|||</v>
      </c>
      <c r="H18841" s="835">
        <f t="shared" si="670"/>
        <v>31</v>
      </c>
    </row>
    <row r="18842" spans="2:8">
      <c r="B18842" s="834" t="str">
        <f t="shared" si="669"/>
        <v>|||</v>
      </c>
      <c r="H18842" s="835">
        <f t="shared" si="670"/>
        <v>31</v>
      </c>
    </row>
    <row r="18843" spans="2:8">
      <c r="B18843" s="834" t="str">
        <f t="shared" si="669"/>
        <v>|||</v>
      </c>
      <c r="H18843" s="835">
        <f t="shared" si="670"/>
        <v>31</v>
      </c>
    </row>
    <row r="18844" spans="2:8">
      <c r="B18844" s="834" t="str">
        <f t="shared" si="669"/>
        <v>|||</v>
      </c>
      <c r="H18844" s="835">
        <f t="shared" si="670"/>
        <v>31</v>
      </c>
    </row>
    <row r="18845" spans="2:8">
      <c r="B18845" s="834" t="str">
        <f t="shared" si="669"/>
        <v>|||</v>
      </c>
      <c r="H18845" s="835">
        <f t="shared" si="670"/>
        <v>31</v>
      </c>
    </row>
    <row r="18846" spans="2:8">
      <c r="B18846" s="834" t="str">
        <f t="shared" si="669"/>
        <v>|||</v>
      </c>
      <c r="H18846" s="835">
        <f t="shared" si="670"/>
        <v>31</v>
      </c>
    </row>
    <row r="18847" spans="2:8">
      <c r="B18847" s="834" t="str">
        <f t="shared" si="669"/>
        <v>|||</v>
      </c>
      <c r="H18847" s="835">
        <f t="shared" si="670"/>
        <v>31</v>
      </c>
    </row>
    <row r="18848" spans="2:8">
      <c r="B18848" s="834" t="str">
        <f t="shared" si="669"/>
        <v>|||</v>
      </c>
      <c r="H18848" s="835">
        <f t="shared" si="670"/>
        <v>31</v>
      </c>
    </row>
    <row r="18849" spans="2:8">
      <c r="B18849" s="834" t="str">
        <f t="shared" si="669"/>
        <v>|||</v>
      </c>
      <c r="H18849" s="835">
        <f t="shared" si="670"/>
        <v>31</v>
      </c>
    </row>
    <row r="18850" spans="2:8">
      <c r="B18850" s="834" t="str">
        <f t="shared" si="669"/>
        <v>|||</v>
      </c>
      <c r="H18850" s="835">
        <f t="shared" si="670"/>
        <v>31</v>
      </c>
    </row>
    <row r="18851" spans="2:8">
      <c r="B18851" s="834" t="str">
        <f t="shared" si="669"/>
        <v>|||</v>
      </c>
      <c r="H18851" s="835">
        <f t="shared" si="670"/>
        <v>31</v>
      </c>
    </row>
    <row r="18852" spans="2:8">
      <c r="B18852" s="834" t="str">
        <f t="shared" si="669"/>
        <v>|||</v>
      </c>
      <c r="H18852" s="835">
        <f t="shared" si="670"/>
        <v>31</v>
      </c>
    </row>
    <row r="18853" spans="2:8">
      <c r="B18853" s="834" t="str">
        <f t="shared" si="669"/>
        <v>|||</v>
      </c>
      <c r="H18853" s="835">
        <f t="shared" si="670"/>
        <v>31</v>
      </c>
    </row>
    <row r="18854" spans="2:8">
      <c r="B18854" s="834" t="str">
        <f t="shared" si="669"/>
        <v>|||</v>
      </c>
      <c r="H18854" s="835">
        <f t="shared" si="670"/>
        <v>31</v>
      </c>
    </row>
    <row r="18855" spans="2:8">
      <c r="B18855" s="834" t="str">
        <f t="shared" si="669"/>
        <v>|||</v>
      </c>
      <c r="H18855" s="835">
        <f t="shared" si="670"/>
        <v>31</v>
      </c>
    </row>
    <row r="18856" spans="2:8">
      <c r="B18856" s="834" t="str">
        <f t="shared" si="669"/>
        <v>|||</v>
      </c>
      <c r="H18856" s="835">
        <f t="shared" si="670"/>
        <v>31</v>
      </c>
    </row>
    <row r="18857" spans="2:8">
      <c r="B18857" s="834" t="str">
        <f t="shared" si="669"/>
        <v>|||</v>
      </c>
      <c r="H18857" s="835">
        <f t="shared" si="670"/>
        <v>31</v>
      </c>
    </row>
    <row r="18858" spans="2:8">
      <c r="B18858" s="834" t="str">
        <f t="shared" si="669"/>
        <v>|||</v>
      </c>
      <c r="H18858" s="835">
        <f t="shared" si="670"/>
        <v>31</v>
      </c>
    </row>
    <row r="18859" spans="2:8">
      <c r="B18859" s="834" t="str">
        <f t="shared" si="669"/>
        <v>|||</v>
      </c>
      <c r="H18859" s="835">
        <f t="shared" si="670"/>
        <v>31</v>
      </c>
    </row>
    <row r="18860" spans="2:8">
      <c r="B18860" s="834" t="str">
        <f t="shared" si="669"/>
        <v>|||</v>
      </c>
      <c r="H18860" s="835">
        <f t="shared" si="670"/>
        <v>31</v>
      </c>
    </row>
    <row r="18861" spans="2:8">
      <c r="B18861" s="834" t="str">
        <f t="shared" si="669"/>
        <v>|||</v>
      </c>
      <c r="H18861" s="835">
        <f t="shared" si="670"/>
        <v>31</v>
      </c>
    </row>
    <row r="18862" spans="2:8">
      <c r="B18862" s="834" t="str">
        <f t="shared" si="669"/>
        <v>|||</v>
      </c>
      <c r="H18862" s="835">
        <f t="shared" si="670"/>
        <v>31</v>
      </c>
    </row>
    <row r="18863" spans="2:8">
      <c r="B18863" s="834" t="str">
        <f t="shared" si="669"/>
        <v>|||</v>
      </c>
      <c r="H18863" s="835">
        <f t="shared" si="670"/>
        <v>31</v>
      </c>
    </row>
    <row r="18864" spans="2:8">
      <c r="B18864" s="834" t="str">
        <f t="shared" si="669"/>
        <v>|||</v>
      </c>
      <c r="H18864" s="835">
        <f t="shared" si="670"/>
        <v>31</v>
      </c>
    </row>
    <row r="18865" spans="2:8">
      <c r="B18865" s="834" t="str">
        <f t="shared" si="669"/>
        <v>|||</v>
      </c>
      <c r="H18865" s="835">
        <f t="shared" si="670"/>
        <v>31</v>
      </c>
    </row>
    <row r="18866" spans="2:8">
      <c r="B18866" s="834" t="str">
        <f t="shared" si="669"/>
        <v>|||</v>
      </c>
      <c r="H18866" s="835">
        <f t="shared" si="670"/>
        <v>31</v>
      </c>
    </row>
    <row r="18867" spans="2:8">
      <c r="B18867" s="834" t="str">
        <f t="shared" si="669"/>
        <v>|||</v>
      </c>
      <c r="H18867" s="835">
        <f t="shared" si="670"/>
        <v>31</v>
      </c>
    </row>
    <row r="18868" spans="2:8">
      <c r="B18868" s="834" t="str">
        <f t="shared" si="669"/>
        <v>|||</v>
      </c>
      <c r="H18868" s="835">
        <f t="shared" si="670"/>
        <v>31</v>
      </c>
    </row>
    <row r="18869" spans="2:8">
      <c r="B18869" s="834" t="str">
        <f t="shared" si="669"/>
        <v>|||</v>
      </c>
      <c r="H18869" s="835">
        <f t="shared" si="670"/>
        <v>31</v>
      </c>
    </row>
    <row r="18870" spans="2:8">
      <c r="B18870" s="834" t="str">
        <f t="shared" si="669"/>
        <v>|||</v>
      </c>
      <c r="H18870" s="835">
        <f t="shared" si="670"/>
        <v>31</v>
      </c>
    </row>
    <row r="18871" spans="2:8">
      <c r="B18871" s="834" t="str">
        <f t="shared" si="669"/>
        <v>|||</v>
      </c>
      <c r="H18871" s="835">
        <f t="shared" si="670"/>
        <v>31</v>
      </c>
    </row>
    <row r="18872" spans="2:8">
      <c r="B18872" s="834" t="str">
        <f t="shared" si="669"/>
        <v>|||</v>
      </c>
      <c r="H18872" s="835">
        <f t="shared" si="670"/>
        <v>31</v>
      </c>
    </row>
    <row r="18873" spans="2:8">
      <c r="B18873" s="834" t="str">
        <f t="shared" si="669"/>
        <v>|||</v>
      </c>
      <c r="H18873" s="835">
        <f t="shared" si="670"/>
        <v>31</v>
      </c>
    </row>
    <row r="18874" spans="2:8">
      <c r="B18874" s="834" t="str">
        <f t="shared" si="669"/>
        <v>|||</v>
      </c>
      <c r="H18874" s="835">
        <f t="shared" si="670"/>
        <v>31</v>
      </c>
    </row>
    <row r="18875" spans="2:8">
      <c r="B18875" s="834" t="str">
        <f t="shared" si="669"/>
        <v>|||</v>
      </c>
      <c r="H18875" s="835">
        <f t="shared" si="670"/>
        <v>31</v>
      </c>
    </row>
    <row r="18876" spans="2:8">
      <c r="B18876" s="834" t="str">
        <f t="shared" si="669"/>
        <v>|||</v>
      </c>
      <c r="H18876" s="835">
        <f t="shared" si="670"/>
        <v>31</v>
      </c>
    </row>
    <row r="18877" spans="2:8">
      <c r="B18877" s="834" t="str">
        <f t="shared" si="669"/>
        <v>|||</v>
      </c>
      <c r="H18877" s="835">
        <f t="shared" si="670"/>
        <v>31</v>
      </c>
    </row>
    <row r="18878" spans="2:8">
      <c r="B18878" s="834" t="str">
        <f t="shared" si="669"/>
        <v>|||</v>
      </c>
      <c r="H18878" s="835">
        <f t="shared" si="670"/>
        <v>31</v>
      </c>
    </row>
    <row r="18879" spans="2:8">
      <c r="B18879" s="834" t="str">
        <f t="shared" si="669"/>
        <v>|||</v>
      </c>
      <c r="H18879" s="835">
        <f t="shared" si="670"/>
        <v>31</v>
      </c>
    </row>
    <row r="18880" spans="2:8">
      <c r="B18880" s="834" t="str">
        <f t="shared" si="669"/>
        <v>|||</v>
      </c>
      <c r="H18880" s="835">
        <f t="shared" si="670"/>
        <v>31</v>
      </c>
    </row>
    <row r="18881" spans="2:8">
      <c r="B18881" s="834" t="str">
        <f t="shared" si="669"/>
        <v>|||</v>
      </c>
      <c r="H18881" s="835">
        <f t="shared" si="670"/>
        <v>31</v>
      </c>
    </row>
    <row r="18882" spans="2:8">
      <c r="B18882" s="834" t="str">
        <f t="shared" si="669"/>
        <v>|||</v>
      </c>
      <c r="H18882" s="835">
        <f t="shared" si="670"/>
        <v>31</v>
      </c>
    </row>
    <row r="18883" spans="2:8">
      <c r="B18883" s="834" t="str">
        <f t="shared" si="669"/>
        <v>|||</v>
      </c>
      <c r="H18883" s="835">
        <f t="shared" si="670"/>
        <v>31</v>
      </c>
    </row>
    <row r="18884" spans="2:8">
      <c r="B18884" s="834" t="str">
        <f t="shared" si="669"/>
        <v>|||</v>
      </c>
      <c r="H18884" s="835">
        <f t="shared" si="670"/>
        <v>31</v>
      </c>
    </row>
    <row r="18885" spans="2:8">
      <c r="B18885" s="834" t="str">
        <f t="shared" si="669"/>
        <v>|||</v>
      </c>
      <c r="H18885" s="835">
        <f t="shared" si="670"/>
        <v>31</v>
      </c>
    </row>
    <row r="18886" spans="2:8">
      <c r="B18886" s="834" t="str">
        <f t="shared" si="669"/>
        <v>|||</v>
      </c>
      <c r="H18886" s="835">
        <f t="shared" si="670"/>
        <v>31</v>
      </c>
    </row>
    <row r="18887" spans="2:8">
      <c r="B18887" s="834" t="str">
        <f t="shared" si="669"/>
        <v>|||</v>
      </c>
      <c r="H18887" s="835">
        <f t="shared" si="670"/>
        <v>31</v>
      </c>
    </row>
    <row r="18888" spans="2:8">
      <c r="B18888" s="834" t="str">
        <f t="shared" si="669"/>
        <v>|||</v>
      </c>
      <c r="H18888" s="835">
        <f t="shared" si="670"/>
        <v>31</v>
      </c>
    </row>
    <row r="18889" spans="2:8">
      <c r="B18889" s="834" t="str">
        <f t="shared" si="669"/>
        <v>|||</v>
      </c>
      <c r="H18889" s="835">
        <f t="shared" si="670"/>
        <v>31</v>
      </c>
    </row>
    <row r="18890" spans="2:8">
      <c r="B18890" s="834" t="str">
        <f t="shared" si="669"/>
        <v>|||</v>
      </c>
      <c r="H18890" s="835">
        <f t="shared" si="670"/>
        <v>31</v>
      </c>
    </row>
    <row r="18891" spans="2:8">
      <c r="B18891" s="834" t="str">
        <f t="shared" si="669"/>
        <v>|||</v>
      </c>
      <c r="H18891" s="835">
        <f t="shared" si="670"/>
        <v>31</v>
      </c>
    </row>
    <row r="18892" spans="2:8">
      <c r="B18892" s="834" t="str">
        <f t="shared" si="669"/>
        <v>|||</v>
      </c>
      <c r="H18892" s="835">
        <f t="shared" si="670"/>
        <v>31</v>
      </c>
    </row>
    <row r="18893" spans="2:8">
      <c r="B18893" s="834" t="str">
        <f t="shared" si="669"/>
        <v>|||</v>
      </c>
      <c r="H18893" s="835">
        <f t="shared" si="670"/>
        <v>31</v>
      </c>
    </row>
    <row r="18894" spans="2:8">
      <c r="B18894" s="834" t="str">
        <f t="shared" si="669"/>
        <v>|||</v>
      </c>
      <c r="H18894" s="835">
        <f t="shared" si="670"/>
        <v>31</v>
      </c>
    </row>
    <row r="18895" spans="2:8">
      <c r="B18895" s="834" t="str">
        <f t="shared" si="669"/>
        <v>|||</v>
      </c>
      <c r="H18895" s="835">
        <f t="shared" si="670"/>
        <v>31</v>
      </c>
    </row>
    <row r="18896" spans="2:8">
      <c r="B18896" s="834" t="str">
        <f t="shared" si="669"/>
        <v>|||</v>
      </c>
      <c r="H18896" s="835">
        <f t="shared" si="670"/>
        <v>31</v>
      </c>
    </row>
    <row r="18897" spans="2:8">
      <c r="B18897" s="834" t="str">
        <f t="shared" ref="B18897:B18960" si="671">C18897&amp;"|"&amp;D18897&amp;"|"&amp;E18897&amp;"|"&amp;F18897</f>
        <v>|||</v>
      </c>
      <c r="H18897" s="835">
        <f t="shared" ref="H18897:H18960" si="672">EOMONTH(L18897,0)</f>
        <v>31</v>
      </c>
    </row>
    <row r="18898" spans="2:8">
      <c r="B18898" s="834" t="str">
        <f t="shared" si="671"/>
        <v>|||</v>
      </c>
      <c r="H18898" s="835">
        <f t="shared" si="672"/>
        <v>31</v>
      </c>
    </row>
    <row r="18899" spans="2:8">
      <c r="B18899" s="834" t="str">
        <f t="shared" si="671"/>
        <v>|||</v>
      </c>
      <c r="H18899" s="835">
        <f t="shared" si="672"/>
        <v>31</v>
      </c>
    </row>
    <row r="18900" spans="2:8">
      <c r="B18900" s="834" t="str">
        <f t="shared" si="671"/>
        <v>|||</v>
      </c>
      <c r="H18900" s="835">
        <f t="shared" si="672"/>
        <v>31</v>
      </c>
    </row>
    <row r="18901" spans="2:8">
      <c r="B18901" s="834" t="str">
        <f t="shared" si="671"/>
        <v>|||</v>
      </c>
      <c r="H18901" s="835">
        <f t="shared" si="672"/>
        <v>31</v>
      </c>
    </row>
    <row r="18902" spans="2:8">
      <c r="B18902" s="834" t="str">
        <f t="shared" si="671"/>
        <v>|||</v>
      </c>
      <c r="H18902" s="835">
        <f t="shared" si="672"/>
        <v>31</v>
      </c>
    </row>
    <row r="18903" spans="2:8">
      <c r="B18903" s="834" t="str">
        <f t="shared" si="671"/>
        <v>|||</v>
      </c>
      <c r="H18903" s="835">
        <f t="shared" si="672"/>
        <v>31</v>
      </c>
    </row>
    <row r="18904" spans="2:8">
      <c r="B18904" s="834" t="str">
        <f t="shared" si="671"/>
        <v>|||</v>
      </c>
      <c r="H18904" s="835">
        <f t="shared" si="672"/>
        <v>31</v>
      </c>
    </row>
    <row r="18905" spans="2:8">
      <c r="B18905" s="834" t="str">
        <f t="shared" si="671"/>
        <v>|||</v>
      </c>
      <c r="H18905" s="835">
        <f t="shared" si="672"/>
        <v>31</v>
      </c>
    </row>
    <row r="18906" spans="2:8">
      <c r="B18906" s="834" t="str">
        <f t="shared" si="671"/>
        <v>|||</v>
      </c>
      <c r="H18906" s="835">
        <f t="shared" si="672"/>
        <v>31</v>
      </c>
    </row>
    <row r="18907" spans="2:8">
      <c r="B18907" s="834" t="str">
        <f t="shared" si="671"/>
        <v>|||</v>
      </c>
      <c r="H18907" s="835">
        <f t="shared" si="672"/>
        <v>31</v>
      </c>
    </row>
    <row r="18908" spans="2:8">
      <c r="B18908" s="834" t="str">
        <f t="shared" si="671"/>
        <v>|||</v>
      </c>
      <c r="H18908" s="835">
        <f t="shared" si="672"/>
        <v>31</v>
      </c>
    </row>
    <row r="18909" spans="2:8">
      <c r="B18909" s="834" t="str">
        <f t="shared" si="671"/>
        <v>|||</v>
      </c>
      <c r="H18909" s="835">
        <f t="shared" si="672"/>
        <v>31</v>
      </c>
    </row>
    <row r="18910" spans="2:8">
      <c r="B18910" s="834" t="str">
        <f t="shared" si="671"/>
        <v>|||</v>
      </c>
      <c r="H18910" s="835">
        <f t="shared" si="672"/>
        <v>31</v>
      </c>
    </row>
    <row r="18911" spans="2:8">
      <c r="B18911" s="834" t="str">
        <f t="shared" si="671"/>
        <v>|||</v>
      </c>
      <c r="H18911" s="835">
        <f t="shared" si="672"/>
        <v>31</v>
      </c>
    </row>
    <row r="18912" spans="2:8">
      <c r="B18912" s="834" t="str">
        <f t="shared" si="671"/>
        <v>|||</v>
      </c>
      <c r="H18912" s="835">
        <f t="shared" si="672"/>
        <v>31</v>
      </c>
    </row>
    <row r="18913" spans="2:8">
      <c r="B18913" s="834" t="str">
        <f t="shared" si="671"/>
        <v>|||</v>
      </c>
      <c r="H18913" s="835">
        <f t="shared" si="672"/>
        <v>31</v>
      </c>
    </row>
    <row r="18914" spans="2:8">
      <c r="B18914" s="834" t="str">
        <f t="shared" si="671"/>
        <v>|||</v>
      </c>
      <c r="H18914" s="835">
        <f t="shared" si="672"/>
        <v>31</v>
      </c>
    </row>
    <row r="18915" spans="2:8">
      <c r="B18915" s="834" t="str">
        <f t="shared" si="671"/>
        <v>|||</v>
      </c>
      <c r="H18915" s="835">
        <f t="shared" si="672"/>
        <v>31</v>
      </c>
    </row>
    <row r="18916" spans="2:8">
      <c r="B18916" s="834" t="str">
        <f t="shared" si="671"/>
        <v>|||</v>
      </c>
      <c r="H18916" s="835">
        <f t="shared" si="672"/>
        <v>31</v>
      </c>
    </row>
    <row r="18917" spans="2:8">
      <c r="B18917" s="834" t="str">
        <f t="shared" si="671"/>
        <v>|||</v>
      </c>
      <c r="H18917" s="835">
        <f t="shared" si="672"/>
        <v>31</v>
      </c>
    </row>
    <row r="18918" spans="2:8">
      <c r="B18918" s="834" t="str">
        <f t="shared" si="671"/>
        <v>|||</v>
      </c>
      <c r="H18918" s="835">
        <f t="shared" si="672"/>
        <v>31</v>
      </c>
    </row>
    <row r="18919" spans="2:8">
      <c r="B18919" s="834" t="str">
        <f t="shared" si="671"/>
        <v>|||</v>
      </c>
      <c r="H18919" s="835">
        <f t="shared" si="672"/>
        <v>31</v>
      </c>
    </row>
    <row r="18920" spans="2:8">
      <c r="B18920" s="834" t="str">
        <f t="shared" si="671"/>
        <v>|||</v>
      </c>
      <c r="H18920" s="835">
        <f t="shared" si="672"/>
        <v>31</v>
      </c>
    </row>
    <row r="18921" spans="2:8">
      <c r="B18921" s="834" t="str">
        <f t="shared" si="671"/>
        <v>|||</v>
      </c>
      <c r="H18921" s="835">
        <f t="shared" si="672"/>
        <v>31</v>
      </c>
    </row>
    <row r="18922" spans="2:8">
      <c r="B18922" s="834" t="str">
        <f t="shared" si="671"/>
        <v>|||</v>
      </c>
      <c r="H18922" s="835">
        <f t="shared" si="672"/>
        <v>31</v>
      </c>
    </row>
    <row r="18923" spans="2:8">
      <c r="B18923" s="834" t="str">
        <f t="shared" si="671"/>
        <v>|||</v>
      </c>
      <c r="H18923" s="835">
        <f t="shared" si="672"/>
        <v>31</v>
      </c>
    </row>
    <row r="18924" spans="2:8">
      <c r="B18924" s="834" t="str">
        <f t="shared" si="671"/>
        <v>|||</v>
      </c>
      <c r="H18924" s="835">
        <f t="shared" si="672"/>
        <v>31</v>
      </c>
    </row>
    <row r="18925" spans="2:8">
      <c r="B18925" s="834" t="str">
        <f t="shared" si="671"/>
        <v>|||</v>
      </c>
      <c r="H18925" s="835">
        <f t="shared" si="672"/>
        <v>31</v>
      </c>
    </row>
    <row r="18926" spans="2:8">
      <c r="B18926" s="834" t="str">
        <f t="shared" si="671"/>
        <v>|||</v>
      </c>
      <c r="H18926" s="835">
        <f t="shared" si="672"/>
        <v>31</v>
      </c>
    </row>
    <row r="18927" spans="2:8">
      <c r="B18927" s="834" t="str">
        <f t="shared" si="671"/>
        <v>|||</v>
      </c>
      <c r="H18927" s="835">
        <f t="shared" si="672"/>
        <v>31</v>
      </c>
    </row>
    <row r="18928" spans="2:8">
      <c r="B18928" s="834" t="str">
        <f t="shared" si="671"/>
        <v>|||</v>
      </c>
      <c r="H18928" s="835">
        <f t="shared" si="672"/>
        <v>31</v>
      </c>
    </row>
    <row r="18929" spans="2:8">
      <c r="B18929" s="834" t="str">
        <f t="shared" si="671"/>
        <v>|||</v>
      </c>
      <c r="H18929" s="835">
        <f t="shared" si="672"/>
        <v>31</v>
      </c>
    </row>
    <row r="18930" spans="2:8">
      <c r="B18930" s="834" t="str">
        <f t="shared" si="671"/>
        <v>|||</v>
      </c>
      <c r="H18930" s="835">
        <f t="shared" si="672"/>
        <v>31</v>
      </c>
    </row>
    <row r="18931" spans="2:8">
      <c r="B18931" s="834" t="str">
        <f t="shared" si="671"/>
        <v>|||</v>
      </c>
      <c r="H18931" s="835">
        <f t="shared" si="672"/>
        <v>31</v>
      </c>
    </row>
    <row r="18932" spans="2:8">
      <c r="B18932" s="834" t="str">
        <f t="shared" si="671"/>
        <v>|||</v>
      </c>
      <c r="H18932" s="835">
        <f t="shared" si="672"/>
        <v>31</v>
      </c>
    </row>
    <row r="18933" spans="2:8">
      <c r="B18933" s="834" t="str">
        <f t="shared" si="671"/>
        <v>|||</v>
      </c>
      <c r="H18933" s="835">
        <f t="shared" si="672"/>
        <v>31</v>
      </c>
    </row>
    <row r="18934" spans="2:8">
      <c r="B18934" s="834" t="str">
        <f t="shared" si="671"/>
        <v>|||</v>
      </c>
      <c r="H18934" s="835">
        <f t="shared" si="672"/>
        <v>31</v>
      </c>
    </row>
    <row r="18935" spans="2:8">
      <c r="B18935" s="834" t="str">
        <f t="shared" si="671"/>
        <v>|||</v>
      </c>
      <c r="H18935" s="835">
        <f t="shared" si="672"/>
        <v>31</v>
      </c>
    </row>
    <row r="18936" spans="2:8">
      <c r="B18936" s="834" t="str">
        <f t="shared" si="671"/>
        <v>|||</v>
      </c>
      <c r="H18936" s="835">
        <f t="shared" si="672"/>
        <v>31</v>
      </c>
    </row>
    <row r="18937" spans="2:8">
      <c r="B18937" s="834" t="str">
        <f t="shared" si="671"/>
        <v>|||</v>
      </c>
      <c r="H18937" s="835">
        <f t="shared" si="672"/>
        <v>31</v>
      </c>
    </row>
    <row r="18938" spans="2:8">
      <c r="B18938" s="834" t="str">
        <f t="shared" si="671"/>
        <v>|||</v>
      </c>
      <c r="H18938" s="835">
        <f t="shared" si="672"/>
        <v>31</v>
      </c>
    </row>
    <row r="18939" spans="2:8">
      <c r="B18939" s="834" t="str">
        <f t="shared" si="671"/>
        <v>|||</v>
      </c>
      <c r="H18939" s="835">
        <f t="shared" si="672"/>
        <v>31</v>
      </c>
    </row>
    <row r="18940" spans="2:8">
      <c r="B18940" s="834" t="str">
        <f t="shared" si="671"/>
        <v>|||</v>
      </c>
      <c r="H18940" s="835">
        <f t="shared" si="672"/>
        <v>31</v>
      </c>
    </row>
    <row r="18941" spans="2:8">
      <c r="B18941" s="834" t="str">
        <f t="shared" si="671"/>
        <v>|||</v>
      </c>
      <c r="H18941" s="835">
        <f t="shared" si="672"/>
        <v>31</v>
      </c>
    </row>
    <row r="18942" spans="2:8">
      <c r="B18942" s="834" t="str">
        <f t="shared" si="671"/>
        <v>|||</v>
      </c>
      <c r="H18942" s="835">
        <f t="shared" si="672"/>
        <v>31</v>
      </c>
    </row>
    <row r="18943" spans="2:8">
      <c r="B18943" s="834" t="str">
        <f t="shared" si="671"/>
        <v>|||</v>
      </c>
      <c r="H18943" s="835">
        <f t="shared" si="672"/>
        <v>31</v>
      </c>
    </row>
    <row r="18944" spans="2:8">
      <c r="B18944" s="834" t="str">
        <f t="shared" si="671"/>
        <v>|||</v>
      </c>
      <c r="H18944" s="835">
        <f t="shared" si="672"/>
        <v>31</v>
      </c>
    </row>
    <row r="18945" spans="2:8">
      <c r="B18945" s="834" t="str">
        <f t="shared" si="671"/>
        <v>|||</v>
      </c>
      <c r="H18945" s="835">
        <f t="shared" si="672"/>
        <v>31</v>
      </c>
    </row>
    <row r="18946" spans="2:8">
      <c r="B18946" s="834" t="str">
        <f t="shared" si="671"/>
        <v>|||</v>
      </c>
      <c r="H18946" s="835">
        <f t="shared" si="672"/>
        <v>31</v>
      </c>
    </row>
    <row r="18947" spans="2:8">
      <c r="B18947" s="834" t="str">
        <f t="shared" si="671"/>
        <v>|||</v>
      </c>
      <c r="H18947" s="835">
        <f t="shared" si="672"/>
        <v>31</v>
      </c>
    </row>
    <row r="18948" spans="2:8">
      <c r="B18948" s="834" t="str">
        <f t="shared" si="671"/>
        <v>|||</v>
      </c>
      <c r="H18948" s="835">
        <f t="shared" si="672"/>
        <v>31</v>
      </c>
    </row>
    <row r="18949" spans="2:8">
      <c r="B18949" s="834" t="str">
        <f t="shared" si="671"/>
        <v>|||</v>
      </c>
      <c r="H18949" s="835">
        <f t="shared" si="672"/>
        <v>31</v>
      </c>
    </row>
    <row r="18950" spans="2:8">
      <c r="B18950" s="834" t="str">
        <f t="shared" si="671"/>
        <v>|||</v>
      </c>
      <c r="H18950" s="835">
        <f t="shared" si="672"/>
        <v>31</v>
      </c>
    </row>
    <row r="18951" spans="2:8">
      <c r="B18951" s="834" t="str">
        <f t="shared" si="671"/>
        <v>|||</v>
      </c>
      <c r="H18951" s="835">
        <f t="shared" si="672"/>
        <v>31</v>
      </c>
    </row>
    <row r="18952" spans="2:8">
      <c r="B18952" s="834" t="str">
        <f t="shared" si="671"/>
        <v>|||</v>
      </c>
      <c r="H18952" s="835">
        <f t="shared" si="672"/>
        <v>31</v>
      </c>
    </row>
    <row r="18953" spans="2:8">
      <c r="B18953" s="834" t="str">
        <f t="shared" si="671"/>
        <v>|||</v>
      </c>
      <c r="H18953" s="835">
        <f t="shared" si="672"/>
        <v>31</v>
      </c>
    </row>
    <row r="18954" spans="2:8">
      <c r="B18954" s="834" t="str">
        <f t="shared" si="671"/>
        <v>|||</v>
      </c>
      <c r="H18954" s="835">
        <f t="shared" si="672"/>
        <v>31</v>
      </c>
    </row>
    <row r="18955" spans="2:8">
      <c r="B18955" s="834" t="str">
        <f t="shared" si="671"/>
        <v>|||</v>
      </c>
      <c r="H18955" s="835">
        <f t="shared" si="672"/>
        <v>31</v>
      </c>
    </row>
    <row r="18956" spans="2:8">
      <c r="B18956" s="834" t="str">
        <f t="shared" si="671"/>
        <v>|||</v>
      </c>
      <c r="H18956" s="835">
        <f t="shared" si="672"/>
        <v>31</v>
      </c>
    </row>
    <row r="18957" spans="2:8">
      <c r="B18957" s="834" t="str">
        <f t="shared" si="671"/>
        <v>|||</v>
      </c>
      <c r="H18957" s="835">
        <f t="shared" si="672"/>
        <v>31</v>
      </c>
    </row>
    <row r="18958" spans="2:8">
      <c r="B18958" s="834" t="str">
        <f t="shared" si="671"/>
        <v>|||</v>
      </c>
      <c r="H18958" s="835">
        <f t="shared" si="672"/>
        <v>31</v>
      </c>
    </row>
    <row r="18959" spans="2:8">
      <c r="B18959" s="834" t="str">
        <f t="shared" si="671"/>
        <v>|||</v>
      </c>
      <c r="H18959" s="835">
        <f t="shared" si="672"/>
        <v>31</v>
      </c>
    </row>
    <row r="18960" spans="2:8">
      <c r="B18960" s="834" t="str">
        <f t="shared" si="671"/>
        <v>|||</v>
      </c>
      <c r="H18960" s="835">
        <f t="shared" si="672"/>
        <v>31</v>
      </c>
    </row>
    <row r="18961" spans="2:8">
      <c r="B18961" s="834" t="str">
        <f t="shared" ref="B18961:B19024" si="673">C18961&amp;"|"&amp;D18961&amp;"|"&amp;E18961&amp;"|"&amp;F18961</f>
        <v>|||</v>
      </c>
      <c r="H18961" s="835">
        <f t="shared" ref="H18961:H19024" si="674">EOMONTH(L18961,0)</f>
        <v>31</v>
      </c>
    </row>
    <row r="18962" spans="2:8">
      <c r="B18962" s="834" t="str">
        <f t="shared" si="673"/>
        <v>|||</v>
      </c>
      <c r="H18962" s="835">
        <f t="shared" si="674"/>
        <v>31</v>
      </c>
    </row>
    <row r="18963" spans="2:8">
      <c r="B18963" s="834" t="str">
        <f t="shared" si="673"/>
        <v>|||</v>
      </c>
      <c r="H18963" s="835">
        <f t="shared" si="674"/>
        <v>31</v>
      </c>
    </row>
    <row r="18964" spans="2:8">
      <c r="B18964" s="834" t="str">
        <f t="shared" si="673"/>
        <v>|||</v>
      </c>
      <c r="H18964" s="835">
        <f t="shared" si="674"/>
        <v>31</v>
      </c>
    </row>
    <row r="18965" spans="2:8">
      <c r="B18965" s="834" t="str">
        <f t="shared" si="673"/>
        <v>|||</v>
      </c>
      <c r="H18965" s="835">
        <f t="shared" si="674"/>
        <v>31</v>
      </c>
    </row>
    <row r="18966" spans="2:8">
      <c r="B18966" s="834" t="str">
        <f t="shared" si="673"/>
        <v>|||</v>
      </c>
      <c r="H18966" s="835">
        <f t="shared" si="674"/>
        <v>31</v>
      </c>
    </row>
    <row r="18967" spans="2:8">
      <c r="B18967" s="834" t="str">
        <f t="shared" si="673"/>
        <v>|||</v>
      </c>
      <c r="H18967" s="835">
        <f t="shared" si="674"/>
        <v>31</v>
      </c>
    </row>
    <row r="18968" spans="2:8">
      <c r="B18968" s="834" t="str">
        <f t="shared" si="673"/>
        <v>|||</v>
      </c>
      <c r="H18968" s="835">
        <f t="shared" si="674"/>
        <v>31</v>
      </c>
    </row>
    <row r="18969" spans="2:8">
      <c r="B18969" s="834" t="str">
        <f t="shared" si="673"/>
        <v>|||</v>
      </c>
      <c r="H18969" s="835">
        <f t="shared" si="674"/>
        <v>31</v>
      </c>
    </row>
    <row r="18970" spans="2:8">
      <c r="B18970" s="834" t="str">
        <f t="shared" si="673"/>
        <v>|||</v>
      </c>
      <c r="H18970" s="835">
        <f t="shared" si="674"/>
        <v>31</v>
      </c>
    </row>
    <row r="18971" spans="2:8">
      <c r="B18971" s="834" t="str">
        <f t="shared" si="673"/>
        <v>|||</v>
      </c>
      <c r="H18971" s="835">
        <f t="shared" si="674"/>
        <v>31</v>
      </c>
    </row>
    <row r="18972" spans="2:8">
      <c r="B18972" s="834" t="str">
        <f t="shared" si="673"/>
        <v>|||</v>
      </c>
      <c r="H18972" s="835">
        <f t="shared" si="674"/>
        <v>31</v>
      </c>
    </row>
    <row r="18973" spans="2:8">
      <c r="B18973" s="834" t="str">
        <f t="shared" si="673"/>
        <v>|||</v>
      </c>
      <c r="H18973" s="835">
        <f t="shared" si="674"/>
        <v>31</v>
      </c>
    </row>
    <row r="18974" spans="2:8">
      <c r="B18974" s="834" t="str">
        <f t="shared" si="673"/>
        <v>|||</v>
      </c>
      <c r="H18974" s="835">
        <f t="shared" si="674"/>
        <v>31</v>
      </c>
    </row>
    <row r="18975" spans="2:8">
      <c r="B18975" s="834" t="str">
        <f t="shared" si="673"/>
        <v>|||</v>
      </c>
      <c r="H18975" s="835">
        <f t="shared" si="674"/>
        <v>31</v>
      </c>
    </row>
    <row r="18976" spans="2:8">
      <c r="B18976" s="834" t="str">
        <f t="shared" si="673"/>
        <v>|||</v>
      </c>
      <c r="H18976" s="835">
        <f t="shared" si="674"/>
        <v>31</v>
      </c>
    </row>
    <row r="18977" spans="2:8">
      <c r="B18977" s="834" t="str">
        <f t="shared" si="673"/>
        <v>|||</v>
      </c>
      <c r="H18977" s="835">
        <f t="shared" si="674"/>
        <v>31</v>
      </c>
    </row>
    <row r="18978" spans="2:8">
      <c r="B18978" s="834" t="str">
        <f t="shared" si="673"/>
        <v>|||</v>
      </c>
      <c r="H18978" s="835">
        <f t="shared" si="674"/>
        <v>31</v>
      </c>
    </row>
    <row r="18979" spans="2:8">
      <c r="B18979" s="834" t="str">
        <f t="shared" si="673"/>
        <v>|||</v>
      </c>
      <c r="H18979" s="835">
        <f t="shared" si="674"/>
        <v>31</v>
      </c>
    </row>
    <row r="18980" spans="2:8">
      <c r="B18980" s="834" t="str">
        <f t="shared" si="673"/>
        <v>|||</v>
      </c>
      <c r="H18980" s="835">
        <f t="shared" si="674"/>
        <v>31</v>
      </c>
    </row>
    <row r="18981" spans="2:8">
      <c r="B18981" s="834" t="str">
        <f t="shared" si="673"/>
        <v>|||</v>
      </c>
      <c r="H18981" s="835">
        <f t="shared" si="674"/>
        <v>31</v>
      </c>
    </row>
    <row r="18982" spans="2:8">
      <c r="B18982" s="834" t="str">
        <f t="shared" si="673"/>
        <v>|||</v>
      </c>
      <c r="H18982" s="835">
        <f t="shared" si="674"/>
        <v>31</v>
      </c>
    </row>
    <row r="18983" spans="2:8">
      <c r="B18983" s="834" t="str">
        <f t="shared" si="673"/>
        <v>|||</v>
      </c>
      <c r="H18983" s="835">
        <f t="shared" si="674"/>
        <v>31</v>
      </c>
    </row>
    <row r="18984" spans="2:8">
      <c r="B18984" s="834" t="str">
        <f t="shared" si="673"/>
        <v>|||</v>
      </c>
      <c r="H18984" s="835">
        <f t="shared" si="674"/>
        <v>31</v>
      </c>
    </row>
    <row r="18985" spans="2:8">
      <c r="B18985" s="834" t="str">
        <f t="shared" si="673"/>
        <v>|||</v>
      </c>
      <c r="H18985" s="835">
        <f t="shared" si="674"/>
        <v>31</v>
      </c>
    </row>
    <row r="18986" spans="2:8">
      <c r="B18986" s="834" t="str">
        <f t="shared" si="673"/>
        <v>|||</v>
      </c>
      <c r="H18986" s="835">
        <f t="shared" si="674"/>
        <v>31</v>
      </c>
    </row>
    <row r="18987" spans="2:8">
      <c r="B18987" s="834" t="str">
        <f t="shared" si="673"/>
        <v>|||</v>
      </c>
      <c r="H18987" s="835">
        <f t="shared" si="674"/>
        <v>31</v>
      </c>
    </row>
    <row r="18988" spans="2:8">
      <c r="B18988" s="834" t="str">
        <f t="shared" si="673"/>
        <v>|||</v>
      </c>
      <c r="H18988" s="835">
        <f t="shared" si="674"/>
        <v>31</v>
      </c>
    </row>
    <row r="18989" spans="2:8">
      <c r="B18989" s="834" t="str">
        <f t="shared" si="673"/>
        <v>|||</v>
      </c>
      <c r="H18989" s="835">
        <f t="shared" si="674"/>
        <v>31</v>
      </c>
    </row>
    <row r="18990" spans="2:8">
      <c r="B18990" s="834" t="str">
        <f t="shared" si="673"/>
        <v>|||</v>
      </c>
      <c r="H18990" s="835">
        <f t="shared" si="674"/>
        <v>31</v>
      </c>
    </row>
    <row r="18991" spans="2:8">
      <c r="B18991" s="834" t="str">
        <f t="shared" si="673"/>
        <v>|||</v>
      </c>
      <c r="H18991" s="835">
        <f t="shared" si="674"/>
        <v>31</v>
      </c>
    </row>
    <row r="18992" spans="2:8">
      <c r="B18992" s="834" t="str">
        <f t="shared" si="673"/>
        <v>|||</v>
      </c>
      <c r="H18992" s="835">
        <f t="shared" si="674"/>
        <v>31</v>
      </c>
    </row>
    <row r="18993" spans="2:8">
      <c r="B18993" s="834" t="str">
        <f t="shared" si="673"/>
        <v>|||</v>
      </c>
      <c r="H18993" s="835">
        <f t="shared" si="674"/>
        <v>31</v>
      </c>
    </row>
    <row r="18994" spans="2:8">
      <c r="B18994" s="834" t="str">
        <f t="shared" si="673"/>
        <v>|||</v>
      </c>
      <c r="H18994" s="835">
        <f t="shared" si="674"/>
        <v>31</v>
      </c>
    </row>
    <row r="18995" spans="2:8">
      <c r="B18995" s="834" t="str">
        <f t="shared" si="673"/>
        <v>|||</v>
      </c>
      <c r="H18995" s="835">
        <f t="shared" si="674"/>
        <v>31</v>
      </c>
    </row>
    <row r="18996" spans="2:8">
      <c r="B18996" s="834" t="str">
        <f t="shared" si="673"/>
        <v>|||</v>
      </c>
      <c r="H18996" s="835">
        <f t="shared" si="674"/>
        <v>31</v>
      </c>
    </row>
    <row r="18997" spans="2:8">
      <c r="B18997" s="834" t="str">
        <f t="shared" si="673"/>
        <v>|||</v>
      </c>
      <c r="H18997" s="835">
        <f t="shared" si="674"/>
        <v>31</v>
      </c>
    </row>
    <row r="18998" spans="2:8">
      <c r="B18998" s="834" t="str">
        <f t="shared" si="673"/>
        <v>|||</v>
      </c>
      <c r="H18998" s="835">
        <f t="shared" si="674"/>
        <v>31</v>
      </c>
    </row>
    <row r="18999" spans="2:8">
      <c r="B18999" s="834" t="str">
        <f t="shared" si="673"/>
        <v>|||</v>
      </c>
      <c r="H18999" s="835">
        <f t="shared" si="674"/>
        <v>31</v>
      </c>
    </row>
    <row r="19000" spans="2:8">
      <c r="B19000" s="834" t="str">
        <f t="shared" si="673"/>
        <v>|||</v>
      </c>
      <c r="H19000" s="835">
        <f t="shared" si="674"/>
        <v>31</v>
      </c>
    </row>
    <row r="19001" spans="2:8">
      <c r="B19001" s="834" t="str">
        <f t="shared" si="673"/>
        <v>|||</v>
      </c>
      <c r="H19001" s="835">
        <f t="shared" si="674"/>
        <v>31</v>
      </c>
    </row>
    <row r="19002" spans="2:8">
      <c r="B19002" s="834" t="str">
        <f t="shared" si="673"/>
        <v>|||</v>
      </c>
      <c r="H19002" s="835">
        <f t="shared" si="674"/>
        <v>31</v>
      </c>
    </row>
    <row r="19003" spans="2:8">
      <c r="B19003" s="834" t="str">
        <f t="shared" si="673"/>
        <v>|||</v>
      </c>
      <c r="H19003" s="835">
        <f t="shared" si="674"/>
        <v>31</v>
      </c>
    </row>
    <row r="19004" spans="2:8">
      <c r="B19004" s="834" t="str">
        <f t="shared" si="673"/>
        <v>|||</v>
      </c>
      <c r="H19004" s="835">
        <f t="shared" si="674"/>
        <v>31</v>
      </c>
    </row>
    <row r="19005" spans="2:8">
      <c r="B19005" s="834" t="str">
        <f t="shared" si="673"/>
        <v>|||</v>
      </c>
      <c r="H19005" s="835">
        <f t="shared" si="674"/>
        <v>31</v>
      </c>
    </row>
    <row r="19006" spans="2:8">
      <c r="B19006" s="834" t="str">
        <f t="shared" si="673"/>
        <v>|||</v>
      </c>
      <c r="H19006" s="835">
        <f t="shared" si="674"/>
        <v>31</v>
      </c>
    </row>
    <row r="19007" spans="2:8">
      <c r="B19007" s="834" t="str">
        <f t="shared" si="673"/>
        <v>|||</v>
      </c>
      <c r="H19007" s="835">
        <f t="shared" si="674"/>
        <v>31</v>
      </c>
    </row>
    <row r="19008" spans="2:8">
      <c r="B19008" s="834" t="str">
        <f t="shared" si="673"/>
        <v>|||</v>
      </c>
      <c r="H19008" s="835">
        <f t="shared" si="674"/>
        <v>31</v>
      </c>
    </row>
    <row r="19009" spans="2:8">
      <c r="B19009" s="834" t="str">
        <f t="shared" si="673"/>
        <v>|||</v>
      </c>
      <c r="H19009" s="835">
        <f t="shared" si="674"/>
        <v>31</v>
      </c>
    </row>
    <row r="19010" spans="2:8">
      <c r="B19010" s="834" t="str">
        <f t="shared" si="673"/>
        <v>|||</v>
      </c>
      <c r="H19010" s="835">
        <f t="shared" si="674"/>
        <v>31</v>
      </c>
    </row>
    <row r="19011" spans="2:8">
      <c r="B19011" s="834" t="str">
        <f t="shared" si="673"/>
        <v>|||</v>
      </c>
      <c r="H19011" s="835">
        <f t="shared" si="674"/>
        <v>31</v>
      </c>
    </row>
    <row r="19012" spans="2:8">
      <c r="B19012" s="834" t="str">
        <f t="shared" si="673"/>
        <v>|||</v>
      </c>
      <c r="H19012" s="835">
        <f t="shared" si="674"/>
        <v>31</v>
      </c>
    </row>
    <row r="19013" spans="2:8">
      <c r="B19013" s="834" t="str">
        <f t="shared" si="673"/>
        <v>|||</v>
      </c>
      <c r="H19013" s="835">
        <f t="shared" si="674"/>
        <v>31</v>
      </c>
    </row>
    <row r="19014" spans="2:8">
      <c r="B19014" s="834" t="str">
        <f t="shared" si="673"/>
        <v>|||</v>
      </c>
      <c r="H19014" s="835">
        <f t="shared" si="674"/>
        <v>31</v>
      </c>
    </row>
    <row r="19015" spans="2:8">
      <c r="B19015" s="834" t="str">
        <f t="shared" si="673"/>
        <v>|||</v>
      </c>
      <c r="H19015" s="835">
        <f t="shared" si="674"/>
        <v>31</v>
      </c>
    </row>
    <row r="19016" spans="2:8">
      <c r="B19016" s="834" t="str">
        <f t="shared" si="673"/>
        <v>|||</v>
      </c>
      <c r="H19016" s="835">
        <f t="shared" si="674"/>
        <v>31</v>
      </c>
    </row>
    <row r="19017" spans="2:8">
      <c r="B19017" s="834" t="str">
        <f t="shared" si="673"/>
        <v>|||</v>
      </c>
      <c r="H19017" s="835">
        <f t="shared" si="674"/>
        <v>31</v>
      </c>
    </row>
    <row r="19018" spans="2:8">
      <c r="B19018" s="834" t="str">
        <f t="shared" si="673"/>
        <v>|||</v>
      </c>
      <c r="H19018" s="835">
        <f t="shared" si="674"/>
        <v>31</v>
      </c>
    </row>
    <row r="19019" spans="2:8">
      <c r="B19019" s="834" t="str">
        <f t="shared" si="673"/>
        <v>|||</v>
      </c>
      <c r="H19019" s="835">
        <f t="shared" si="674"/>
        <v>31</v>
      </c>
    </row>
    <row r="19020" spans="2:8">
      <c r="B19020" s="834" t="str">
        <f t="shared" si="673"/>
        <v>|||</v>
      </c>
      <c r="H19020" s="835">
        <f t="shared" si="674"/>
        <v>31</v>
      </c>
    </row>
    <row r="19021" spans="2:8">
      <c r="B19021" s="834" t="str">
        <f t="shared" si="673"/>
        <v>|||</v>
      </c>
      <c r="H19021" s="835">
        <f t="shared" si="674"/>
        <v>31</v>
      </c>
    </row>
    <row r="19022" spans="2:8">
      <c r="B19022" s="834" t="str">
        <f t="shared" si="673"/>
        <v>|||</v>
      </c>
      <c r="H19022" s="835">
        <f t="shared" si="674"/>
        <v>31</v>
      </c>
    </row>
    <row r="19023" spans="2:8">
      <c r="B19023" s="834" t="str">
        <f t="shared" si="673"/>
        <v>|||</v>
      </c>
      <c r="H19023" s="835">
        <f t="shared" si="674"/>
        <v>31</v>
      </c>
    </row>
    <row r="19024" spans="2:8">
      <c r="B19024" s="834" t="str">
        <f t="shared" si="673"/>
        <v>|||</v>
      </c>
      <c r="H19024" s="835">
        <f t="shared" si="674"/>
        <v>31</v>
      </c>
    </row>
    <row r="19025" spans="2:8">
      <c r="B19025" s="834" t="str">
        <f t="shared" ref="B19025:B19088" si="675">C19025&amp;"|"&amp;D19025&amp;"|"&amp;E19025&amp;"|"&amp;F19025</f>
        <v>|||</v>
      </c>
      <c r="H19025" s="835">
        <f t="shared" ref="H19025:H19088" si="676">EOMONTH(L19025,0)</f>
        <v>31</v>
      </c>
    </row>
    <row r="19026" spans="2:8">
      <c r="B19026" s="834" t="str">
        <f t="shared" si="675"/>
        <v>|||</v>
      </c>
      <c r="H19026" s="835">
        <f t="shared" si="676"/>
        <v>31</v>
      </c>
    </row>
    <row r="19027" spans="2:8">
      <c r="B19027" s="834" t="str">
        <f t="shared" si="675"/>
        <v>|||</v>
      </c>
      <c r="H19027" s="835">
        <f t="shared" si="676"/>
        <v>31</v>
      </c>
    </row>
    <row r="19028" spans="2:8">
      <c r="B19028" s="834" t="str">
        <f t="shared" si="675"/>
        <v>|||</v>
      </c>
      <c r="H19028" s="835">
        <f t="shared" si="676"/>
        <v>31</v>
      </c>
    </row>
    <row r="19029" spans="2:8">
      <c r="B19029" s="834" t="str">
        <f t="shared" si="675"/>
        <v>|||</v>
      </c>
      <c r="H19029" s="835">
        <f t="shared" si="676"/>
        <v>31</v>
      </c>
    </row>
    <row r="19030" spans="2:8">
      <c r="B19030" s="834" t="str">
        <f t="shared" si="675"/>
        <v>|||</v>
      </c>
      <c r="H19030" s="835">
        <f t="shared" si="676"/>
        <v>31</v>
      </c>
    </row>
    <row r="19031" spans="2:8">
      <c r="B19031" s="834" t="str">
        <f t="shared" si="675"/>
        <v>|||</v>
      </c>
      <c r="H19031" s="835">
        <f t="shared" si="676"/>
        <v>31</v>
      </c>
    </row>
    <row r="19032" spans="2:8">
      <c r="B19032" s="834" t="str">
        <f t="shared" si="675"/>
        <v>|||</v>
      </c>
      <c r="H19032" s="835">
        <f t="shared" si="676"/>
        <v>31</v>
      </c>
    </row>
    <row r="19033" spans="2:8">
      <c r="B19033" s="834" t="str">
        <f t="shared" si="675"/>
        <v>|||</v>
      </c>
      <c r="H19033" s="835">
        <f t="shared" si="676"/>
        <v>31</v>
      </c>
    </row>
    <row r="19034" spans="2:8">
      <c r="B19034" s="834" t="str">
        <f t="shared" si="675"/>
        <v>|||</v>
      </c>
      <c r="H19034" s="835">
        <f t="shared" si="676"/>
        <v>31</v>
      </c>
    </row>
    <row r="19035" spans="2:8">
      <c r="B19035" s="834" t="str">
        <f t="shared" si="675"/>
        <v>|||</v>
      </c>
      <c r="H19035" s="835">
        <f t="shared" si="676"/>
        <v>31</v>
      </c>
    </row>
    <row r="19036" spans="2:8">
      <c r="B19036" s="834" t="str">
        <f t="shared" si="675"/>
        <v>|||</v>
      </c>
      <c r="H19036" s="835">
        <f t="shared" si="676"/>
        <v>31</v>
      </c>
    </row>
    <row r="19037" spans="2:8">
      <c r="B19037" s="834" t="str">
        <f t="shared" si="675"/>
        <v>|||</v>
      </c>
      <c r="H19037" s="835">
        <f t="shared" si="676"/>
        <v>31</v>
      </c>
    </row>
    <row r="19038" spans="2:8">
      <c r="B19038" s="834" t="str">
        <f t="shared" si="675"/>
        <v>|||</v>
      </c>
      <c r="H19038" s="835">
        <f t="shared" si="676"/>
        <v>31</v>
      </c>
    </row>
    <row r="19039" spans="2:8">
      <c r="B19039" s="834" t="str">
        <f t="shared" si="675"/>
        <v>|||</v>
      </c>
      <c r="H19039" s="835">
        <f t="shared" si="676"/>
        <v>31</v>
      </c>
    </row>
    <row r="19040" spans="2:8">
      <c r="B19040" s="834" t="str">
        <f t="shared" si="675"/>
        <v>|||</v>
      </c>
      <c r="H19040" s="835">
        <f t="shared" si="676"/>
        <v>31</v>
      </c>
    </row>
    <row r="19041" spans="2:8">
      <c r="B19041" s="834" t="str">
        <f t="shared" si="675"/>
        <v>|||</v>
      </c>
      <c r="H19041" s="835">
        <f t="shared" si="676"/>
        <v>31</v>
      </c>
    </row>
    <row r="19042" spans="2:8">
      <c r="B19042" s="834" t="str">
        <f t="shared" si="675"/>
        <v>|||</v>
      </c>
      <c r="H19042" s="835">
        <f t="shared" si="676"/>
        <v>31</v>
      </c>
    </row>
    <row r="19043" spans="2:8">
      <c r="B19043" s="834" t="str">
        <f t="shared" si="675"/>
        <v>|||</v>
      </c>
      <c r="H19043" s="835">
        <f t="shared" si="676"/>
        <v>31</v>
      </c>
    </row>
    <row r="19044" spans="2:8">
      <c r="B19044" s="834" t="str">
        <f t="shared" si="675"/>
        <v>|||</v>
      </c>
      <c r="H19044" s="835">
        <f t="shared" si="676"/>
        <v>31</v>
      </c>
    </row>
    <row r="19045" spans="2:8">
      <c r="B19045" s="834" t="str">
        <f t="shared" si="675"/>
        <v>|||</v>
      </c>
      <c r="H19045" s="835">
        <f t="shared" si="676"/>
        <v>31</v>
      </c>
    </row>
    <row r="19046" spans="2:8">
      <c r="B19046" s="834" t="str">
        <f t="shared" si="675"/>
        <v>|||</v>
      </c>
      <c r="H19046" s="835">
        <f t="shared" si="676"/>
        <v>31</v>
      </c>
    </row>
    <row r="19047" spans="2:8">
      <c r="B19047" s="834" t="str">
        <f t="shared" si="675"/>
        <v>|||</v>
      </c>
      <c r="H19047" s="835">
        <f t="shared" si="676"/>
        <v>31</v>
      </c>
    </row>
    <row r="19048" spans="2:8">
      <c r="B19048" s="834" t="str">
        <f t="shared" si="675"/>
        <v>|||</v>
      </c>
      <c r="H19048" s="835">
        <f t="shared" si="676"/>
        <v>31</v>
      </c>
    </row>
    <row r="19049" spans="2:8">
      <c r="B19049" s="834" t="str">
        <f t="shared" si="675"/>
        <v>|||</v>
      </c>
      <c r="H19049" s="835">
        <f t="shared" si="676"/>
        <v>31</v>
      </c>
    </row>
    <row r="19050" spans="2:8">
      <c r="B19050" s="834" t="str">
        <f t="shared" si="675"/>
        <v>|||</v>
      </c>
      <c r="H19050" s="835">
        <f t="shared" si="676"/>
        <v>31</v>
      </c>
    </row>
    <row r="19051" spans="2:8">
      <c r="B19051" s="834" t="str">
        <f t="shared" si="675"/>
        <v>|||</v>
      </c>
      <c r="H19051" s="835">
        <f t="shared" si="676"/>
        <v>31</v>
      </c>
    </row>
    <row r="19052" spans="2:8">
      <c r="B19052" s="834" t="str">
        <f t="shared" si="675"/>
        <v>|||</v>
      </c>
      <c r="H19052" s="835">
        <f t="shared" si="676"/>
        <v>31</v>
      </c>
    </row>
    <row r="19053" spans="2:8">
      <c r="B19053" s="834" t="str">
        <f t="shared" si="675"/>
        <v>|||</v>
      </c>
      <c r="H19053" s="835">
        <f t="shared" si="676"/>
        <v>31</v>
      </c>
    </row>
    <row r="19054" spans="2:8">
      <c r="B19054" s="834" t="str">
        <f t="shared" si="675"/>
        <v>|||</v>
      </c>
      <c r="H19054" s="835">
        <f t="shared" si="676"/>
        <v>31</v>
      </c>
    </row>
    <row r="19055" spans="2:8">
      <c r="B19055" s="834" t="str">
        <f t="shared" si="675"/>
        <v>|||</v>
      </c>
      <c r="H19055" s="835">
        <f t="shared" si="676"/>
        <v>31</v>
      </c>
    </row>
    <row r="19056" spans="2:8">
      <c r="B19056" s="834" t="str">
        <f t="shared" si="675"/>
        <v>|||</v>
      </c>
      <c r="H19056" s="835">
        <f t="shared" si="676"/>
        <v>31</v>
      </c>
    </row>
    <row r="19057" spans="2:8">
      <c r="B19057" s="834" t="str">
        <f t="shared" si="675"/>
        <v>|||</v>
      </c>
      <c r="H19057" s="835">
        <f t="shared" si="676"/>
        <v>31</v>
      </c>
    </row>
    <row r="19058" spans="2:8">
      <c r="B19058" s="834" t="str">
        <f t="shared" si="675"/>
        <v>|||</v>
      </c>
      <c r="H19058" s="835">
        <f t="shared" si="676"/>
        <v>31</v>
      </c>
    </row>
    <row r="19059" spans="2:8">
      <c r="B19059" s="834" t="str">
        <f t="shared" si="675"/>
        <v>|||</v>
      </c>
      <c r="H19059" s="835">
        <f t="shared" si="676"/>
        <v>31</v>
      </c>
    </row>
    <row r="19060" spans="2:8">
      <c r="B19060" s="834" t="str">
        <f t="shared" si="675"/>
        <v>|||</v>
      </c>
      <c r="H19060" s="835">
        <f t="shared" si="676"/>
        <v>31</v>
      </c>
    </row>
    <row r="19061" spans="2:8">
      <c r="B19061" s="834" t="str">
        <f t="shared" si="675"/>
        <v>|||</v>
      </c>
      <c r="H19061" s="835">
        <f t="shared" si="676"/>
        <v>31</v>
      </c>
    </row>
    <row r="19062" spans="2:8">
      <c r="B19062" s="834" t="str">
        <f t="shared" si="675"/>
        <v>|||</v>
      </c>
      <c r="H19062" s="835">
        <f t="shared" si="676"/>
        <v>31</v>
      </c>
    </row>
    <row r="19063" spans="2:8">
      <c r="B19063" s="834" t="str">
        <f t="shared" si="675"/>
        <v>|||</v>
      </c>
      <c r="H19063" s="835">
        <f t="shared" si="676"/>
        <v>31</v>
      </c>
    </row>
    <row r="19064" spans="2:8">
      <c r="B19064" s="834" t="str">
        <f t="shared" si="675"/>
        <v>|||</v>
      </c>
      <c r="H19064" s="835">
        <f t="shared" si="676"/>
        <v>31</v>
      </c>
    </row>
    <row r="19065" spans="2:8">
      <c r="B19065" s="834" t="str">
        <f t="shared" si="675"/>
        <v>|||</v>
      </c>
      <c r="H19065" s="835">
        <f t="shared" si="676"/>
        <v>31</v>
      </c>
    </row>
    <row r="19066" spans="2:8">
      <c r="B19066" s="834" t="str">
        <f t="shared" si="675"/>
        <v>|||</v>
      </c>
      <c r="H19066" s="835">
        <f t="shared" si="676"/>
        <v>31</v>
      </c>
    </row>
    <row r="19067" spans="2:8">
      <c r="B19067" s="834" t="str">
        <f t="shared" si="675"/>
        <v>|||</v>
      </c>
      <c r="H19067" s="835">
        <f t="shared" si="676"/>
        <v>31</v>
      </c>
    </row>
    <row r="19068" spans="2:8">
      <c r="B19068" s="834" t="str">
        <f t="shared" si="675"/>
        <v>|||</v>
      </c>
      <c r="H19068" s="835">
        <f t="shared" si="676"/>
        <v>31</v>
      </c>
    </row>
    <row r="19069" spans="2:8">
      <c r="B19069" s="834" t="str">
        <f t="shared" si="675"/>
        <v>|||</v>
      </c>
      <c r="H19069" s="835">
        <f t="shared" si="676"/>
        <v>31</v>
      </c>
    </row>
    <row r="19070" spans="2:8">
      <c r="B19070" s="834" t="str">
        <f t="shared" si="675"/>
        <v>|||</v>
      </c>
      <c r="H19070" s="835">
        <f t="shared" si="676"/>
        <v>31</v>
      </c>
    </row>
    <row r="19071" spans="2:8">
      <c r="B19071" s="834" t="str">
        <f t="shared" si="675"/>
        <v>|||</v>
      </c>
      <c r="H19071" s="835">
        <f t="shared" si="676"/>
        <v>31</v>
      </c>
    </row>
    <row r="19072" spans="2:8">
      <c r="B19072" s="834" t="str">
        <f t="shared" si="675"/>
        <v>|||</v>
      </c>
      <c r="H19072" s="835">
        <f t="shared" si="676"/>
        <v>31</v>
      </c>
    </row>
    <row r="19073" spans="2:8">
      <c r="B19073" s="834" t="str">
        <f t="shared" si="675"/>
        <v>|||</v>
      </c>
      <c r="H19073" s="835">
        <f t="shared" si="676"/>
        <v>31</v>
      </c>
    </row>
    <row r="19074" spans="2:8">
      <c r="B19074" s="834" t="str">
        <f t="shared" si="675"/>
        <v>|||</v>
      </c>
      <c r="H19074" s="835">
        <f t="shared" si="676"/>
        <v>31</v>
      </c>
    </row>
    <row r="19075" spans="2:8">
      <c r="B19075" s="834" t="str">
        <f t="shared" si="675"/>
        <v>|||</v>
      </c>
      <c r="H19075" s="835">
        <f t="shared" si="676"/>
        <v>31</v>
      </c>
    </row>
    <row r="19076" spans="2:8">
      <c r="B19076" s="834" t="str">
        <f t="shared" si="675"/>
        <v>|||</v>
      </c>
      <c r="H19076" s="835">
        <f t="shared" si="676"/>
        <v>31</v>
      </c>
    </row>
    <row r="19077" spans="2:8">
      <c r="B19077" s="834" t="str">
        <f t="shared" si="675"/>
        <v>|||</v>
      </c>
      <c r="H19077" s="835">
        <f t="shared" si="676"/>
        <v>31</v>
      </c>
    </row>
    <row r="19078" spans="2:8">
      <c r="B19078" s="834" t="str">
        <f t="shared" si="675"/>
        <v>|||</v>
      </c>
      <c r="H19078" s="835">
        <f t="shared" si="676"/>
        <v>31</v>
      </c>
    </row>
    <row r="19079" spans="2:8">
      <c r="B19079" s="834" t="str">
        <f t="shared" si="675"/>
        <v>|||</v>
      </c>
      <c r="H19079" s="835">
        <f t="shared" si="676"/>
        <v>31</v>
      </c>
    </row>
    <row r="19080" spans="2:8">
      <c r="B19080" s="834" t="str">
        <f t="shared" si="675"/>
        <v>|||</v>
      </c>
      <c r="H19080" s="835">
        <f t="shared" si="676"/>
        <v>31</v>
      </c>
    </row>
    <row r="19081" spans="2:8">
      <c r="B19081" s="834" t="str">
        <f t="shared" si="675"/>
        <v>|||</v>
      </c>
      <c r="H19081" s="835">
        <f t="shared" si="676"/>
        <v>31</v>
      </c>
    </row>
    <row r="19082" spans="2:8">
      <c r="B19082" s="834" t="str">
        <f t="shared" si="675"/>
        <v>|||</v>
      </c>
      <c r="H19082" s="835">
        <f t="shared" si="676"/>
        <v>31</v>
      </c>
    </row>
    <row r="19083" spans="2:8">
      <c r="B19083" s="834" t="str">
        <f t="shared" si="675"/>
        <v>|||</v>
      </c>
      <c r="H19083" s="835">
        <f t="shared" si="676"/>
        <v>31</v>
      </c>
    </row>
    <row r="19084" spans="2:8">
      <c r="B19084" s="834" t="str">
        <f t="shared" si="675"/>
        <v>|||</v>
      </c>
      <c r="H19084" s="835">
        <f t="shared" si="676"/>
        <v>31</v>
      </c>
    </row>
    <row r="19085" spans="2:8">
      <c r="B19085" s="834" t="str">
        <f t="shared" si="675"/>
        <v>|||</v>
      </c>
      <c r="H19085" s="835">
        <f t="shared" si="676"/>
        <v>31</v>
      </c>
    </row>
    <row r="19086" spans="2:8">
      <c r="B19086" s="834" t="str">
        <f t="shared" si="675"/>
        <v>|||</v>
      </c>
      <c r="H19086" s="835">
        <f t="shared" si="676"/>
        <v>31</v>
      </c>
    </row>
    <row r="19087" spans="2:8">
      <c r="B19087" s="834" t="str">
        <f t="shared" si="675"/>
        <v>|||</v>
      </c>
      <c r="H19087" s="835">
        <f t="shared" si="676"/>
        <v>31</v>
      </c>
    </row>
    <row r="19088" spans="2:8">
      <c r="B19088" s="834" t="str">
        <f t="shared" si="675"/>
        <v>|||</v>
      </c>
      <c r="H19088" s="835">
        <f t="shared" si="676"/>
        <v>31</v>
      </c>
    </row>
    <row r="19089" spans="2:8">
      <c r="B19089" s="834" t="str">
        <f t="shared" ref="B19089:B19152" si="677">C19089&amp;"|"&amp;D19089&amp;"|"&amp;E19089&amp;"|"&amp;F19089</f>
        <v>|||</v>
      </c>
      <c r="H19089" s="835">
        <f t="shared" ref="H19089:H19152" si="678">EOMONTH(L19089,0)</f>
        <v>31</v>
      </c>
    </row>
    <row r="19090" spans="2:8">
      <c r="B19090" s="834" t="str">
        <f t="shared" si="677"/>
        <v>|||</v>
      </c>
      <c r="H19090" s="835">
        <f t="shared" si="678"/>
        <v>31</v>
      </c>
    </row>
    <row r="19091" spans="2:8">
      <c r="B19091" s="834" t="str">
        <f t="shared" si="677"/>
        <v>|||</v>
      </c>
      <c r="H19091" s="835">
        <f t="shared" si="678"/>
        <v>31</v>
      </c>
    </row>
    <row r="19092" spans="2:8">
      <c r="B19092" s="834" t="str">
        <f t="shared" si="677"/>
        <v>|||</v>
      </c>
      <c r="H19092" s="835">
        <f t="shared" si="678"/>
        <v>31</v>
      </c>
    </row>
    <row r="19093" spans="2:8">
      <c r="B19093" s="834" t="str">
        <f t="shared" si="677"/>
        <v>|||</v>
      </c>
      <c r="H19093" s="835">
        <f t="shared" si="678"/>
        <v>31</v>
      </c>
    </row>
    <row r="19094" spans="2:8">
      <c r="B19094" s="834" t="str">
        <f t="shared" si="677"/>
        <v>|||</v>
      </c>
      <c r="H19094" s="835">
        <f t="shared" si="678"/>
        <v>31</v>
      </c>
    </row>
    <row r="19095" spans="2:8">
      <c r="B19095" s="834" t="str">
        <f t="shared" si="677"/>
        <v>|||</v>
      </c>
      <c r="H19095" s="835">
        <f t="shared" si="678"/>
        <v>31</v>
      </c>
    </row>
    <row r="19096" spans="2:8">
      <c r="B19096" s="834" t="str">
        <f t="shared" si="677"/>
        <v>|||</v>
      </c>
      <c r="H19096" s="835">
        <f t="shared" si="678"/>
        <v>31</v>
      </c>
    </row>
    <row r="19097" spans="2:8">
      <c r="B19097" s="834" t="str">
        <f t="shared" si="677"/>
        <v>|||</v>
      </c>
      <c r="H19097" s="835">
        <f t="shared" si="678"/>
        <v>31</v>
      </c>
    </row>
    <row r="19098" spans="2:8">
      <c r="B19098" s="834" t="str">
        <f t="shared" si="677"/>
        <v>|||</v>
      </c>
      <c r="H19098" s="835">
        <f t="shared" si="678"/>
        <v>31</v>
      </c>
    </row>
    <row r="19099" spans="2:8">
      <c r="B19099" s="834" t="str">
        <f t="shared" si="677"/>
        <v>|||</v>
      </c>
      <c r="H19099" s="835">
        <f t="shared" si="678"/>
        <v>31</v>
      </c>
    </row>
    <row r="19100" spans="2:8">
      <c r="B19100" s="834" t="str">
        <f t="shared" si="677"/>
        <v>|||</v>
      </c>
      <c r="H19100" s="835">
        <f t="shared" si="678"/>
        <v>31</v>
      </c>
    </row>
    <row r="19101" spans="2:8">
      <c r="B19101" s="834" t="str">
        <f t="shared" si="677"/>
        <v>|||</v>
      </c>
      <c r="H19101" s="835">
        <f t="shared" si="678"/>
        <v>31</v>
      </c>
    </row>
    <row r="19102" spans="2:8">
      <c r="B19102" s="834" t="str">
        <f t="shared" si="677"/>
        <v>|||</v>
      </c>
      <c r="H19102" s="835">
        <f t="shared" si="678"/>
        <v>31</v>
      </c>
    </row>
    <row r="19103" spans="2:8">
      <c r="B19103" s="834" t="str">
        <f t="shared" si="677"/>
        <v>|||</v>
      </c>
      <c r="H19103" s="835">
        <f t="shared" si="678"/>
        <v>31</v>
      </c>
    </row>
    <row r="19104" spans="2:8">
      <c r="B19104" s="834" t="str">
        <f t="shared" si="677"/>
        <v>|||</v>
      </c>
      <c r="H19104" s="835">
        <f t="shared" si="678"/>
        <v>31</v>
      </c>
    </row>
    <row r="19105" spans="2:8">
      <c r="B19105" s="834" t="str">
        <f t="shared" si="677"/>
        <v>|||</v>
      </c>
      <c r="H19105" s="835">
        <f t="shared" si="678"/>
        <v>31</v>
      </c>
    </row>
    <row r="19106" spans="2:8">
      <c r="B19106" s="834" t="str">
        <f t="shared" si="677"/>
        <v>|||</v>
      </c>
      <c r="H19106" s="835">
        <f t="shared" si="678"/>
        <v>31</v>
      </c>
    </row>
    <row r="19107" spans="2:8">
      <c r="B19107" s="834" t="str">
        <f t="shared" si="677"/>
        <v>|||</v>
      </c>
      <c r="H19107" s="835">
        <f t="shared" si="678"/>
        <v>31</v>
      </c>
    </row>
    <row r="19108" spans="2:8">
      <c r="B19108" s="834" t="str">
        <f t="shared" si="677"/>
        <v>|||</v>
      </c>
      <c r="H19108" s="835">
        <f t="shared" si="678"/>
        <v>31</v>
      </c>
    </row>
    <row r="19109" spans="2:8">
      <c r="B19109" s="834" t="str">
        <f t="shared" si="677"/>
        <v>|||</v>
      </c>
      <c r="H19109" s="835">
        <f t="shared" si="678"/>
        <v>31</v>
      </c>
    </row>
    <row r="19110" spans="2:8">
      <c r="B19110" s="834" t="str">
        <f t="shared" si="677"/>
        <v>|||</v>
      </c>
      <c r="H19110" s="835">
        <f t="shared" si="678"/>
        <v>31</v>
      </c>
    </row>
    <row r="19111" spans="2:8">
      <c r="B19111" s="834" t="str">
        <f t="shared" si="677"/>
        <v>|||</v>
      </c>
      <c r="H19111" s="835">
        <f t="shared" si="678"/>
        <v>31</v>
      </c>
    </row>
    <row r="19112" spans="2:8">
      <c r="B19112" s="834" t="str">
        <f t="shared" si="677"/>
        <v>|||</v>
      </c>
      <c r="H19112" s="835">
        <f t="shared" si="678"/>
        <v>31</v>
      </c>
    </row>
    <row r="19113" spans="2:8">
      <c r="B19113" s="834" t="str">
        <f t="shared" si="677"/>
        <v>|||</v>
      </c>
      <c r="H19113" s="835">
        <f t="shared" si="678"/>
        <v>31</v>
      </c>
    </row>
    <row r="19114" spans="2:8">
      <c r="B19114" s="834" t="str">
        <f t="shared" si="677"/>
        <v>|||</v>
      </c>
      <c r="H19114" s="835">
        <f t="shared" si="678"/>
        <v>31</v>
      </c>
    </row>
    <row r="19115" spans="2:8">
      <c r="B19115" s="834" t="str">
        <f t="shared" si="677"/>
        <v>|||</v>
      </c>
      <c r="H19115" s="835">
        <f t="shared" si="678"/>
        <v>31</v>
      </c>
    </row>
    <row r="19116" spans="2:8">
      <c r="B19116" s="834" t="str">
        <f t="shared" si="677"/>
        <v>|||</v>
      </c>
      <c r="H19116" s="835">
        <f t="shared" si="678"/>
        <v>31</v>
      </c>
    </row>
    <row r="19117" spans="2:8">
      <c r="B19117" s="834" t="str">
        <f t="shared" si="677"/>
        <v>|||</v>
      </c>
      <c r="H19117" s="835">
        <f t="shared" si="678"/>
        <v>31</v>
      </c>
    </row>
    <row r="19118" spans="2:8">
      <c r="B19118" s="834" t="str">
        <f t="shared" si="677"/>
        <v>|||</v>
      </c>
      <c r="H19118" s="835">
        <f t="shared" si="678"/>
        <v>31</v>
      </c>
    </row>
    <row r="19119" spans="2:8">
      <c r="B19119" s="834" t="str">
        <f t="shared" si="677"/>
        <v>|||</v>
      </c>
      <c r="H19119" s="835">
        <f t="shared" si="678"/>
        <v>31</v>
      </c>
    </row>
    <row r="19120" spans="2:8">
      <c r="B19120" s="834" t="str">
        <f t="shared" si="677"/>
        <v>|||</v>
      </c>
      <c r="H19120" s="835">
        <f t="shared" si="678"/>
        <v>31</v>
      </c>
    </row>
    <row r="19121" spans="2:8">
      <c r="B19121" s="834" t="str">
        <f t="shared" si="677"/>
        <v>|||</v>
      </c>
      <c r="H19121" s="835">
        <f t="shared" si="678"/>
        <v>31</v>
      </c>
    </row>
    <row r="19122" spans="2:8">
      <c r="B19122" s="834" t="str">
        <f t="shared" si="677"/>
        <v>|||</v>
      </c>
      <c r="H19122" s="835">
        <f t="shared" si="678"/>
        <v>31</v>
      </c>
    </row>
    <row r="19123" spans="2:8">
      <c r="B19123" s="834" t="str">
        <f t="shared" si="677"/>
        <v>|||</v>
      </c>
      <c r="H19123" s="835">
        <f t="shared" si="678"/>
        <v>31</v>
      </c>
    </row>
    <row r="19124" spans="2:8">
      <c r="B19124" s="834" t="str">
        <f t="shared" si="677"/>
        <v>|||</v>
      </c>
      <c r="H19124" s="835">
        <f t="shared" si="678"/>
        <v>31</v>
      </c>
    </row>
    <row r="19125" spans="2:8">
      <c r="B19125" s="834" t="str">
        <f t="shared" si="677"/>
        <v>|||</v>
      </c>
      <c r="H19125" s="835">
        <f t="shared" si="678"/>
        <v>31</v>
      </c>
    </row>
    <row r="19126" spans="2:8">
      <c r="B19126" s="834" t="str">
        <f t="shared" si="677"/>
        <v>|||</v>
      </c>
      <c r="H19126" s="835">
        <f t="shared" si="678"/>
        <v>31</v>
      </c>
    </row>
    <row r="19127" spans="2:8">
      <c r="B19127" s="834" t="str">
        <f t="shared" si="677"/>
        <v>|||</v>
      </c>
      <c r="H19127" s="835">
        <f t="shared" si="678"/>
        <v>31</v>
      </c>
    </row>
    <row r="19128" spans="2:8">
      <c r="B19128" s="834" t="str">
        <f t="shared" si="677"/>
        <v>|||</v>
      </c>
      <c r="H19128" s="835">
        <f t="shared" si="678"/>
        <v>31</v>
      </c>
    </row>
    <row r="19129" spans="2:8">
      <c r="B19129" s="834" t="str">
        <f t="shared" si="677"/>
        <v>|||</v>
      </c>
      <c r="H19129" s="835">
        <f t="shared" si="678"/>
        <v>31</v>
      </c>
    </row>
    <row r="19130" spans="2:8">
      <c r="B19130" s="834" t="str">
        <f t="shared" si="677"/>
        <v>|||</v>
      </c>
      <c r="H19130" s="835">
        <f t="shared" si="678"/>
        <v>31</v>
      </c>
    </row>
    <row r="19131" spans="2:8">
      <c r="B19131" s="834" t="str">
        <f t="shared" si="677"/>
        <v>|||</v>
      </c>
      <c r="H19131" s="835">
        <f t="shared" si="678"/>
        <v>31</v>
      </c>
    </row>
    <row r="19132" spans="2:8">
      <c r="B19132" s="834" t="str">
        <f t="shared" si="677"/>
        <v>|||</v>
      </c>
      <c r="H19132" s="835">
        <f t="shared" si="678"/>
        <v>31</v>
      </c>
    </row>
    <row r="19133" spans="2:8">
      <c r="B19133" s="834" t="str">
        <f t="shared" si="677"/>
        <v>|||</v>
      </c>
      <c r="H19133" s="835">
        <f t="shared" si="678"/>
        <v>31</v>
      </c>
    </row>
    <row r="19134" spans="2:8">
      <c r="B19134" s="834" t="str">
        <f t="shared" si="677"/>
        <v>|||</v>
      </c>
      <c r="H19134" s="835">
        <f t="shared" si="678"/>
        <v>31</v>
      </c>
    </row>
    <row r="19135" spans="2:8">
      <c r="B19135" s="834" t="str">
        <f t="shared" si="677"/>
        <v>|||</v>
      </c>
      <c r="H19135" s="835">
        <f t="shared" si="678"/>
        <v>31</v>
      </c>
    </row>
    <row r="19136" spans="2:8">
      <c r="B19136" s="834" t="str">
        <f t="shared" si="677"/>
        <v>|||</v>
      </c>
      <c r="H19136" s="835">
        <f t="shared" si="678"/>
        <v>31</v>
      </c>
    </row>
    <row r="19137" spans="2:8">
      <c r="B19137" s="834" t="str">
        <f t="shared" si="677"/>
        <v>|||</v>
      </c>
      <c r="H19137" s="835">
        <f t="shared" si="678"/>
        <v>31</v>
      </c>
    </row>
    <row r="19138" spans="2:8">
      <c r="B19138" s="834" t="str">
        <f t="shared" si="677"/>
        <v>|||</v>
      </c>
      <c r="H19138" s="835">
        <f t="shared" si="678"/>
        <v>31</v>
      </c>
    </row>
    <row r="19139" spans="2:8">
      <c r="B19139" s="834" t="str">
        <f t="shared" si="677"/>
        <v>|||</v>
      </c>
      <c r="H19139" s="835">
        <f t="shared" si="678"/>
        <v>31</v>
      </c>
    </row>
    <row r="19140" spans="2:8">
      <c r="B19140" s="834" t="str">
        <f t="shared" si="677"/>
        <v>|||</v>
      </c>
      <c r="H19140" s="835">
        <f t="shared" si="678"/>
        <v>31</v>
      </c>
    </row>
    <row r="19141" spans="2:8">
      <c r="B19141" s="834" t="str">
        <f t="shared" si="677"/>
        <v>|||</v>
      </c>
      <c r="H19141" s="835">
        <f t="shared" si="678"/>
        <v>31</v>
      </c>
    </row>
    <row r="19142" spans="2:8">
      <c r="B19142" s="834" t="str">
        <f t="shared" si="677"/>
        <v>|||</v>
      </c>
      <c r="H19142" s="835">
        <f t="shared" si="678"/>
        <v>31</v>
      </c>
    </row>
    <row r="19143" spans="2:8">
      <c r="B19143" s="834" t="str">
        <f t="shared" si="677"/>
        <v>|||</v>
      </c>
      <c r="H19143" s="835">
        <f t="shared" si="678"/>
        <v>31</v>
      </c>
    </row>
    <row r="19144" spans="2:8">
      <c r="B19144" s="834" t="str">
        <f t="shared" si="677"/>
        <v>|||</v>
      </c>
      <c r="H19144" s="835">
        <f t="shared" si="678"/>
        <v>31</v>
      </c>
    </row>
    <row r="19145" spans="2:8">
      <c r="B19145" s="834" t="str">
        <f t="shared" si="677"/>
        <v>|||</v>
      </c>
      <c r="H19145" s="835">
        <f t="shared" si="678"/>
        <v>31</v>
      </c>
    </row>
    <row r="19146" spans="2:8">
      <c r="B19146" s="834" t="str">
        <f t="shared" si="677"/>
        <v>|||</v>
      </c>
      <c r="H19146" s="835">
        <f t="shared" si="678"/>
        <v>31</v>
      </c>
    </row>
    <row r="19147" spans="2:8">
      <c r="B19147" s="834" t="str">
        <f t="shared" si="677"/>
        <v>|||</v>
      </c>
      <c r="H19147" s="835">
        <f t="shared" si="678"/>
        <v>31</v>
      </c>
    </row>
    <row r="19148" spans="2:8">
      <c r="B19148" s="834" t="str">
        <f t="shared" si="677"/>
        <v>|||</v>
      </c>
      <c r="H19148" s="835">
        <f t="shared" si="678"/>
        <v>31</v>
      </c>
    </row>
    <row r="19149" spans="2:8">
      <c r="B19149" s="834" t="str">
        <f t="shared" si="677"/>
        <v>|||</v>
      </c>
      <c r="H19149" s="835">
        <f t="shared" si="678"/>
        <v>31</v>
      </c>
    </row>
    <row r="19150" spans="2:8">
      <c r="B19150" s="834" t="str">
        <f t="shared" si="677"/>
        <v>|||</v>
      </c>
      <c r="H19150" s="835">
        <f t="shared" si="678"/>
        <v>31</v>
      </c>
    </row>
    <row r="19151" spans="2:8">
      <c r="B19151" s="834" t="str">
        <f t="shared" si="677"/>
        <v>|||</v>
      </c>
      <c r="H19151" s="835">
        <f t="shared" si="678"/>
        <v>31</v>
      </c>
    </row>
    <row r="19152" spans="2:8">
      <c r="B19152" s="834" t="str">
        <f t="shared" si="677"/>
        <v>|||</v>
      </c>
      <c r="H19152" s="835">
        <f t="shared" si="678"/>
        <v>31</v>
      </c>
    </row>
    <row r="19153" spans="2:8">
      <c r="B19153" s="834" t="str">
        <f t="shared" ref="B19153:B19216" si="679">C19153&amp;"|"&amp;D19153&amp;"|"&amp;E19153&amp;"|"&amp;F19153</f>
        <v>|||</v>
      </c>
      <c r="H19153" s="835">
        <f t="shared" ref="H19153:H19216" si="680">EOMONTH(L19153,0)</f>
        <v>31</v>
      </c>
    </row>
    <row r="19154" spans="2:8">
      <c r="B19154" s="834" t="str">
        <f t="shared" si="679"/>
        <v>|||</v>
      </c>
      <c r="H19154" s="835">
        <f t="shared" si="680"/>
        <v>31</v>
      </c>
    </row>
    <row r="19155" spans="2:8">
      <c r="B19155" s="834" t="str">
        <f t="shared" si="679"/>
        <v>|||</v>
      </c>
      <c r="H19155" s="835">
        <f t="shared" si="680"/>
        <v>31</v>
      </c>
    </row>
    <row r="19156" spans="2:8">
      <c r="B19156" s="834" t="str">
        <f t="shared" si="679"/>
        <v>|||</v>
      </c>
      <c r="H19156" s="835">
        <f t="shared" si="680"/>
        <v>31</v>
      </c>
    </row>
    <row r="19157" spans="2:8">
      <c r="B19157" s="834" t="str">
        <f t="shared" si="679"/>
        <v>|||</v>
      </c>
      <c r="H19157" s="835">
        <f t="shared" si="680"/>
        <v>31</v>
      </c>
    </row>
    <row r="19158" spans="2:8">
      <c r="B19158" s="834" t="str">
        <f t="shared" si="679"/>
        <v>|||</v>
      </c>
      <c r="H19158" s="835">
        <f t="shared" si="680"/>
        <v>31</v>
      </c>
    </row>
    <row r="19159" spans="2:8">
      <c r="B19159" s="834" t="str">
        <f t="shared" si="679"/>
        <v>|||</v>
      </c>
      <c r="H19159" s="835">
        <f t="shared" si="680"/>
        <v>31</v>
      </c>
    </row>
    <row r="19160" spans="2:8">
      <c r="B19160" s="834" t="str">
        <f t="shared" si="679"/>
        <v>|||</v>
      </c>
      <c r="H19160" s="835">
        <f t="shared" si="680"/>
        <v>31</v>
      </c>
    </row>
    <row r="19161" spans="2:8">
      <c r="B19161" s="834" t="str">
        <f t="shared" si="679"/>
        <v>|||</v>
      </c>
      <c r="H19161" s="835">
        <f t="shared" si="680"/>
        <v>31</v>
      </c>
    </row>
    <row r="19162" spans="2:8">
      <c r="B19162" s="834" t="str">
        <f t="shared" si="679"/>
        <v>|||</v>
      </c>
      <c r="H19162" s="835">
        <f t="shared" si="680"/>
        <v>31</v>
      </c>
    </row>
    <row r="19163" spans="2:8">
      <c r="B19163" s="834" t="str">
        <f t="shared" si="679"/>
        <v>|||</v>
      </c>
      <c r="H19163" s="835">
        <f t="shared" si="680"/>
        <v>31</v>
      </c>
    </row>
    <row r="19164" spans="2:8">
      <c r="B19164" s="834" t="str">
        <f t="shared" si="679"/>
        <v>|||</v>
      </c>
      <c r="H19164" s="835">
        <f t="shared" si="680"/>
        <v>31</v>
      </c>
    </row>
    <row r="19165" spans="2:8">
      <c r="B19165" s="834" t="str">
        <f t="shared" si="679"/>
        <v>|||</v>
      </c>
      <c r="H19165" s="835">
        <f t="shared" si="680"/>
        <v>31</v>
      </c>
    </row>
    <row r="19166" spans="2:8">
      <c r="B19166" s="834" t="str">
        <f t="shared" si="679"/>
        <v>|||</v>
      </c>
      <c r="H19166" s="835">
        <f t="shared" si="680"/>
        <v>31</v>
      </c>
    </row>
    <row r="19167" spans="2:8">
      <c r="B19167" s="834" t="str">
        <f t="shared" si="679"/>
        <v>|||</v>
      </c>
      <c r="H19167" s="835">
        <f t="shared" si="680"/>
        <v>31</v>
      </c>
    </row>
    <row r="19168" spans="2:8">
      <c r="B19168" s="834" t="str">
        <f t="shared" si="679"/>
        <v>|||</v>
      </c>
      <c r="H19168" s="835">
        <f t="shared" si="680"/>
        <v>31</v>
      </c>
    </row>
    <row r="19169" spans="2:8">
      <c r="B19169" s="834" t="str">
        <f t="shared" si="679"/>
        <v>|||</v>
      </c>
      <c r="H19169" s="835">
        <f t="shared" si="680"/>
        <v>31</v>
      </c>
    </row>
    <row r="19170" spans="2:8">
      <c r="B19170" s="834" t="str">
        <f t="shared" si="679"/>
        <v>|||</v>
      </c>
      <c r="H19170" s="835">
        <f t="shared" si="680"/>
        <v>31</v>
      </c>
    </row>
    <row r="19171" spans="2:8">
      <c r="B19171" s="834" t="str">
        <f t="shared" si="679"/>
        <v>|||</v>
      </c>
      <c r="H19171" s="835">
        <f t="shared" si="680"/>
        <v>31</v>
      </c>
    </row>
    <row r="19172" spans="2:8">
      <c r="B19172" s="834" t="str">
        <f t="shared" si="679"/>
        <v>|||</v>
      </c>
      <c r="H19172" s="835">
        <f t="shared" si="680"/>
        <v>31</v>
      </c>
    </row>
    <row r="19173" spans="2:8">
      <c r="B19173" s="834" t="str">
        <f t="shared" si="679"/>
        <v>|||</v>
      </c>
      <c r="H19173" s="835">
        <f t="shared" si="680"/>
        <v>31</v>
      </c>
    </row>
    <row r="19174" spans="2:8">
      <c r="B19174" s="834" t="str">
        <f t="shared" si="679"/>
        <v>|||</v>
      </c>
      <c r="H19174" s="835">
        <f t="shared" si="680"/>
        <v>31</v>
      </c>
    </row>
    <row r="19175" spans="2:8">
      <c r="B19175" s="834" t="str">
        <f t="shared" si="679"/>
        <v>|||</v>
      </c>
      <c r="H19175" s="835">
        <f t="shared" si="680"/>
        <v>31</v>
      </c>
    </row>
    <row r="19176" spans="2:8">
      <c r="B19176" s="834" t="str">
        <f t="shared" si="679"/>
        <v>|||</v>
      </c>
      <c r="H19176" s="835">
        <f t="shared" si="680"/>
        <v>31</v>
      </c>
    </row>
    <row r="19177" spans="2:8">
      <c r="B19177" s="834" t="str">
        <f t="shared" si="679"/>
        <v>|||</v>
      </c>
      <c r="H19177" s="835">
        <f t="shared" si="680"/>
        <v>31</v>
      </c>
    </row>
    <row r="19178" spans="2:8">
      <c r="B19178" s="834" t="str">
        <f t="shared" si="679"/>
        <v>|||</v>
      </c>
      <c r="H19178" s="835">
        <f t="shared" si="680"/>
        <v>31</v>
      </c>
    </row>
    <row r="19179" spans="2:8">
      <c r="B19179" s="834" t="str">
        <f t="shared" si="679"/>
        <v>|||</v>
      </c>
      <c r="H19179" s="835">
        <f t="shared" si="680"/>
        <v>31</v>
      </c>
    </row>
    <row r="19180" spans="2:8">
      <c r="B19180" s="834" t="str">
        <f t="shared" si="679"/>
        <v>|||</v>
      </c>
      <c r="H19180" s="835">
        <f t="shared" si="680"/>
        <v>31</v>
      </c>
    </row>
    <row r="19181" spans="2:8">
      <c r="B19181" s="834" t="str">
        <f t="shared" si="679"/>
        <v>|||</v>
      </c>
      <c r="H19181" s="835">
        <f t="shared" si="680"/>
        <v>31</v>
      </c>
    </row>
    <row r="19182" spans="2:8">
      <c r="B19182" s="834" t="str">
        <f t="shared" si="679"/>
        <v>|||</v>
      </c>
      <c r="H19182" s="835">
        <f t="shared" si="680"/>
        <v>31</v>
      </c>
    </row>
    <row r="19183" spans="2:8">
      <c r="B19183" s="834" t="str">
        <f t="shared" si="679"/>
        <v>|||</v>
      </c>
      <c r="H19183" s="835">
        <f t="shared" si="680"/>
        <v>31</v>
      </c>
    </row>
    <row r="19184" spans="2:8">
      <c r="B19184" s="834" t="str">
        <f t="shared" si="679"/>
        <v>|||</v>
      </c>
      <c r="H19184" s="835">
        <f t="shared" si="680"/>
        <v>31</v>
      </c>
    </row>
    <row r="19185" spans="2:8">
      <c r="B19185" s="834" t="str">
        <f t="shared" si="679"/>
        <v>|||</v>
      </c>
      <c r="H19185" s="835">
        <f t="shared" si="680"/>
        <v>31</v>
      </c>
    </row>
    <row r="19186" spans="2:8">
      <c r="B19186" s="834" t="str">
        <f t="shared" si="679"/>
        <v>|||</v>
      </c>
      <c r="H19186" s="835">
        <f t="shared" si="680"/>
        <v>31</v>
      </c>
    </row>
    <row r="19187" spans="2:8">
      <c r="B19187" s="834" t="str">
        <f t="shared" si="679"/>
        <v>|||</v>
      </c>
      <c r="H19187" s="835">
        <f t="shared" si="680"/>
        <v>31</v>
      </c>
    </row>
    <row r="19188" spans="2:8">
      <c r="B19188" s="834" t="str">
        <f t="shared" si="679"/>
        <v>|||</v>
      </c>
      <c r="H19188" s="835">
        <f t="shared" si="680"/>
        <v>31</v>
      </c>
    </row>
    <row r="19189" spans="2:8">
      <c r="B19189" s="834" t="str">
        <f t="shared" si="679"/>
        <v>|||</v>
      </c>
      <c r="H19189" s="835">
        <f t="shared" si="680"/>
        <v>31</v>
      </c>
    </row>
    <row r="19190" spans="2:8">
      <c r="B19190" s="834" t="str">
        <f t="shared" si="679"/>
        <v>|||</v>
      </c>
      <c r="H19190" s="835">
        <f t="shared" si="680"/>
        <v>31</v>
      </c>
    </row>
    <row r="19191" spans="2:8">
      <c r="B19191" s="834" t="str">
        <f t="shared" si="679"/>
        <v>|||</v>
      </c>
      <c r="H19191" s="835">
        <f t="shared" si="680"/>
        <v>31</v>
      </c>
    </row>
    <row r="19192" spans="2:8">
      <c r="B19192" s="834" t="str">
        <f t="shared" si="679"/>
        <v>|||</v>
      </c>
      <c r="H19192" s="835">
        <f t="shared" si="680"/>
        <v>31</v>
      </c>
    </row>
    <row r="19193" spans="2:8">
      <c r="B19193" s="834" t="str">
        <f t="shared" si="679"/>
        <v>|||</v>
      </c>
      <c r="H19193" s="835">
        <f t="shared" si="680"/>
        <v>31</v>
      </c>
    </row>
    <row r="19194" spans="2:8">
      <c r="B19194" s="834" t="str">
        <f t="shared" si="679"/>
        <v>|||</v>
      </c>
      <c r="H19194" s="835">
        <f t="shared" si="680"/>
        <v>31</v>
      </c>
    </row>
    <row r="19195" spans="2:8">
      <c r="B19195" s="834" t="str">
        <f t="shared" si="679"/>
        <v>|||</v>
      </c>
      <c r="H19195" s="835">
        <f t="shared" si="680"/>
        <v>31</v>
      </c>
    </row>
    <row r="19196" spans="2:8">
      <c r="B19196" s="834" t="str">
        <f t="shared" si="679"/>
        <v>|||</v>
      </c>
      <c r="H19196" s="835">
        <f t="shared" si="680"/>
        <v>31</v>
      </c>
    </row>
    <row r="19197" spans="2:8">
      <c r="B19197" s="834" t="str">
        <f t="shared" si="679"/>
        <v>|||</v>
      </c>
      <c r="H19197" s="835">
        <f t="shared" si="680"/>
        <v>31</v>
      </c>
    </row>
    <row r="19198" spans="2:8">
      <c r="B19198" s="834" t="str">
        <f t="shared" si="679"/>
        <v>|||</v>
      </c>
      <c r="H19198" s="835">
        <f t="shared" si="680"/>
        <v>31</v>
      </c>
    </row>
    <row r="19199" spans="2:8">
      <c r="B19199" s="834" t="str">
        <f t="shared" si="679"/>
        <v>|||</v>
      </c>
      <c r="H19199" s="835">
        <f t="shared" si="680"/>
        <v>31</v>
      </c>
    </row>
    <row r="19200" spans="2:8">
      <c r="B19200" s="834" t="str">
        <f t="shared" si="679"/>
        <v>|||</v>
      </c>
      <c r="H19200" s="835">
        <f t="shared" si="680"/>
        <v>31</v>
      </c>
    </row>
    <row r="19201" spans="2:8">
      <c r="B19201" s="834" t="str">
        <f t="shared" si="679"/>
        <v>|||</v>
      </c>
      <c r="H19201" s="835">
        <f t="shared" si="680"/>
        <v>31</v>
      </c>
    </row>
    <row r="19202" spans="2:8">
      <c r="B19202" s="834" t="str">
        <f t="shared" si="679"/>
        <v>|||</v>
      </c>
      <c r="H19202" s="835">
        <f t="shared" si="680"/>
        <v>31</v>
      </c>
    </row>
    <row r="19203" spans="2:8">
      <c r="B19203" s="834" t="str">
        <f t="shared" si="679"/>
        <v>|||</v>
      </c>
      <c r="H19203" s="835">
        <f t="shared" si="680"/>
        <v>31</v>
      </c>
    </row>
    <row r="19204" spans="2:8">
      <c r="B19204" s="834" t="str">
        <f t="shared" si="679"/>
        <v>|||</v>
      </c>
      <c r="H19204" s="835">
        <f t="shared" si="680"/>
        <v>31</v>
      </c>
    </row>
    <row r="19205" spans="2:8">
      <c r="B19205" s="834" t="str">
        <f t="shared" si="679"/>
        <v>|||</v>
      </c>
      <c r="H19205" s="835">
        <f t="shared" si="680"/>
        <v>31</v>
      </c>
    </row>
    <row r="19206" spans="2:8">
      <c r="B19206" s="834" t="str">
        <f t="shared" si="679"/>
        <v>|||</v>
      </c>
      <c r="H19206" s="835">
        <f t="shared" si="680"/>
        <v>31</v>
      </c>
    </row>
    <row r="19207" spans="2:8">
      <c r="B19207" s="834" t="str">
        <f t="shared" si="679"/>
        <v>|||</v>
      </c>
      <c r="H19207" s="835">
        <f t="shared" si="680"/>
        <v>31</v>
      </c>
    </row>
    <row r="19208" spans="2:8">
      <c r="B19208" s="834" t="str">
        <f t="shared" si="679"/>
        <v>|||</v>
      </c>
      <c r="H19208" s="835">
        <f t="shared" si="680"/>
        <v>31</v>
      </c>
    </row>
    <row r="19209" spans="2:8">
      <c r="B19209" s="834" t="str">
        <f t="shared" si="679"/>
        <v>|||</v>
      </c>
      <c r="H19209" s="835">
        <f t="shared" si="680"/>
        <v>31</v>
      </c>
    </row>
    <row r="19210" spans="2:8">
      <c r="B19210" s="834" t="str">
        <f t="shared" si="679"/>
        <v>|||</v>
      </c>
      <c r="H19210" s="835">
        <f t="shared" si="680"/>
        <v>31</v>
      </c>
    </row>
    <row r="19211" spans="2:8">
      <c r="B19211" s="834" t="str">
        <f t="shared" si="679"/>
        <v>|||</v>
      </c>
      <c r="H19211" s="835">
        <f t="shared" si="680"/>
        <v>31</v>
      </c>
    </row>
    <row r="19212" spans="2:8">
      <c r="B19212" s="834" t="str">
        <f t="shared" si="679"/>
        <v>|||</v>
      </c>
      <c r="H19212" s="835">
        <f t="shared" si="680"/>
        <v>31</v>
      </c>
    </row>
    <row r="19213" spans="2:8">
      <c r="B19213" s="834" t="str">
        <f t="shared" si="679"/>
        <v>|||</v>
      </c>
      <c r="H19213" s="835">
        <f t="shared" si="680"/>
        <v>31</v>
      </c>
    </row>
    <row r="19214" spans="2:8">
      <c r="B19214" s="834" t="str">
        <f t="shared" si="679"/>
        <v>|||</v>
      </c>
      <c r="H19214" s="835">
        <f t="shared" si="680"/>
        <v>31</v>
      </c>
    </row>
    <row r="19215" spans="2:8">
      <c r="B19215" s="834" t="str">
        <f t="shared" si="679"/>
        <v>|||</v>
      </c>
      <c r="H19215" s="835">
        <f t="shared" si="680"/>
        <v>31</v>
      </c>
    </row>
    <row r="19216" spans="2:8">
      <c r="B19216" s="834" t="str">
        <f t="shared" si="679"/>
        <v>|||</v>
      </c>
      <c r="H19216" s="835">
        <f t="shared" si="680"/>
        <v>31</v>
      </c>
    </row>
    <row r="19217" spans="2:8">
      <c r="B19217" s="834" t="str">
        <f t="shared" ref="B19217:B19280" si="681">C19217&amp;"|"&amp;D19217&amp;"|"&amp;E19217&amp;"|"&amp;F19217</f>
        <v>|||</v>
      </c>
      <c r="H19217" s="835">
        <f t="shared" ref="H19217:H19280" si="682">EOMONTH(L19217,0)</f>
        <v>31</v>
      </c>
    </row>
    <row r="19218" spans="2:8">
      <c r="B19218" s="834" t="str">
        <f t="shared" si="681"/>
        <v>|||</v>
      </c>
      <c r="H19218" s="835">
        <f t="shared" si="682"/>
        <v>31</v>
      </c>
    </row>
    <row r="19219" spans="2:8">
      <c r="B19219" s="834" t="str">
        <f t="shared" si="681"/>
        <v>|||</v>
      </c>
      <c r="H19219" s="835">
        <f t="shared" si="682"/>
        <v>31</v>
      </c>
    </row>
    <row r="19220" spans="2:8">
      <c r="B19220" s="834" t="str">
        <f t="shared" si="681"/>
        <v>|||</v>
      </c>
      <c r="H19220" s="835">
        <f t="shared" si="682"/>
        <v>31</v>
      </c>
    </row>
    <row r="19221" spans="2:8">
      <c r="B19221" s="834" t="str">
        <f t="shared" si="681"/>
        <v>|||</v>
      </c>
      <c r="H19221" s="835">
        <f t="shared" si="682"/>
        <v>31</v>
      </c>
    </row>
    <row r="19222" spans="2:8">
      <c r="B19222" s="834" t="str">
        <f t="shared" si="681"/>
        <v>|||</v>
      </c>
      <c r="H19222" s="835">
        <f t="shared" si="682"/>
        <v>31</v>
      </c>
    </row>
    <row r="19223" spans="2:8">
      <c r="B19223" s="834" t="str">
        <f t="shared" si="681"/>
        <v>|||</v>
      </c>
      <c r="H19223" s="835">
        <f t="shared" si="682"/>
        <v>31</v>
      </c>
    </row>
    <row r="19224" spans="2:8">
      <c r="B19224" s="834" t="str">
        <f t="shared" si="681"/>
        <v>|||</v>
      </c>
      <c r="H19224" s="835">
        <f t="shared" si="682"/>
        <v>31</v>
      </c>
    </row>
    <row r="19225" spans="2:8">
      <c r="B19225" s="834" t="str">
        <f t="shared" si="681"/>
        <v>|||</v>
      </c>
      <c r="H19225" s="835">
        <f t="shared" si="682"/>
        <v>31</v>
      </c>
    </row>
    <row r="19226" spans="2:8">
      <c r="B19226" s="834" t="str">
        <f t="shared" si="681"/>
        <v>|||</v>
      </c>
      <c r="H19226" s="835">
        <f t="shared" si="682"/>
        <v>31</v>
      </c>
    </row>
    <row r="19227" spans="2:8">
      <c r="B19227" s="834" t="str">
        <f t="shared" si="681"/>
        <v>|||</v>
      </c>
      <c r="H19227" s="835">
        <f t="shared" si="682"/>
        <v>31</v>
      </c>
    </row>
    <row r="19228" spans="2:8">
      <c r="B19228" s="834" t="str">
        <f t="shared" si="681"/>
        <v>|||</v>
      </c>
      <c r="H19228" s="835">
        <f t="shared" si="682"/>
        <v>31</v>
      </c>
    </row>
    <row r="19229" spans="2:8">
      <c r="B19229" s="834" t="str">
        <f t="shared" si="681"/>
        <v>|||</v>
      </c>
      <c r="H19229" s="835">
        <f t="shared" si="682"/>
        <v>31</v>
      </c>
    </row>
    <row r="19230" spans="2:8">
      <c r="B19230" s="834" t="str">
        <f t="shared" si="681"/>
        <v>|||</v>
      </c>
      <c r="H19230" s="835">
        <f t="shared" si="682"/>
        <v>31</v>
      </c>
    </row>
    <row r="19231" spans="2:8">
      <c r="B19231" s="834" t="str">
        <f t="shared" si="681"/>
        <v>|||</v>
      </c>
      <c r="H19231" s="835">
        <f t="shared" si="682"/>
        <v>31</v>
      </c>
    </row>
    <row r="19232" spans="2:8">
      <c r="B19232" s="834" t="str">
        <f t="shared" si="681"/>
        <v>|||</v>
      </c>
      <c r="H19232" s="835">
        <f t="shared" si="682"/>
        <v>31</v>
      </c>
    </row>
    <row r="19233" spans="2:8">
      <c r="B19233" s="834" t="str">
        <f t="shared" si="681"/>
        <v>|||</v>
      </c>
      <c r="H19233" s="835">
        <f t="shared" si="682"/>
        <v>31</v>
      </c>
    </row>
    <row r="19234" spans="2:8">
      <c r="B19234" s="834" t="str">
        <f t="shared" si="681"/>
        <v>|||</v>
      </c>
      <c r="H19234" s="835">
        <f t="shared" si="682"/>
        <v>31</v>
      </c>
    </row>
    <row r="19235" spans="2:8">
      <c r="B19235" s="834" t="str">
        <f t="shared" si="681"/>
        <v>|||</v>
      </c>
      <c r="H19235" s="835">
        <f t="shared" si="682"/>
        <v>31</v>
      </c>
    </row>
    <row r="19236" spans="2:8">
      <c r="B19236" s="834" t="str">
        <f t="shared" si="681"/>
        <v>|||</v>
      </c>
      <c r="H19236" s="835">
        <f t="shared" si="682"/>
        <v>31</v>
      </c>
    </row>
    <row r="19237" spans="2:8">
      <c r="B19237" s="834" t="str">
        <f t="shared" si="681"/>
        <v>|||</v>
      </c>
      <c r="H19237" s="835">
        <f t="shared" si="682"/>
        <v>31</v>
      </c>
    </row>
    <row r="19238" spans="2:8">
      <c r="B19238" s="834" t="str">
        <f t="shared" si="681"/>
        <v>|||</v>
      </c>
      <c r="H19238" s="835">
        <f t="shared" si="682"/>
        <v>31</v>
      </c>
    </row>
    <row r="19239" spans="2:8">
      <c r="B19239" s="834" t="str">
        <f t="shared" si="681"/>
        <v>|||</v>
      </c>
      <c r="H19239" s="835">
        <f t="shared" si="682"/>
        <v>31</v>
      </c>
    </row>
    <row r="19240" spans="2:8">
      <c r="B19240" s="834" t="str">
        <f t="shared" si="681"/>
        <v>|||</v>
      </c>
      <c r="H19240" s="835">
        <f t="shared" si="682"/>
        <v>31</v>
      </c>
    </row>
    <row r="19241" spans="2:8">
      <c r="B19241" s="834" t="str">
        <f t="shared" si="681"/>
        <v>|||</v>
      </c>
      <c r="H19241" s="835">
        <f t="shared" si="682"/>
        <v>31</v>
      </c>
    </row>
    <row r="19242" spans="2:8">
      <c r="B19242" s="834" t="str">
        <f t="shared" si="681"/>
        <v>|||</v>
      </c>
      <c r="H19242" s="835">
        <f t="shared" si="682"/>
        <v>31</v>
      </c>
    </row>
    <row r="19243" spans="2:8">
      <c r="B19243" s="834" t="str">
        <f t="shared" si="681"/>
        <v>|||</v>
      </c>
      <c r="H19243" s="835">
        <f t="shared" si="682"/>
        <v>31</v>
      </c>
    </row>
    <row r="19244" spans="2:8">
      <c r="B19244" s="834" t="str">
        <f t="shared" si="681"/>
        <v>|||</v>
      </c>
      <c r="H19244" s="835">
        <f t="shared" si="682"/>
        <v>31</v>
      </c>
    </row>
    <row r="19245" spans="2:8">
      <c r="B19245" s="834" t="str">
        <f t="shared" si="681"/>
        <v>|||</v>
      </c>
      <c r="H19245" s="835">
        <f t="shared" si="682"/>
        <v>31</v>
      </c>
    </row>
    <row r="19246" spans="2:8">
      <c r="B19246" s="834" t="str">
        <f t="shared" si="681"/>
        <v>|||</v>
      </c>
      <c r="H19246" s="835">
        <f t="shared" si="682"/>
        <v>31</v>
      </c>
    </row>
    <row r="19247" spans="2:8">
      <c r="B19247" s="834" t="str">
        <f t="shared" si="681"/>
        <v>|||</v>
      </c>
      <c r="H19247" s="835">
        <f t="shared" si="682"/>
        <v>31</v>
      </c>
    </row>
    <row r="19248" spans="2:8">
      <c r="B19248" s="834" t="str">
        <f t="shared" si="681"/>
        <v>|||</v>
      </c>
      <c r="H19248" s="835">
        <f t="shared" si="682"/>
        <v>31</v>
      </c>
    </row>
    <row r="19249" spans="2:8">
      <c r="B19249" s="834" t="str">
        <f t="shared" si="681"/>
        <v>|||</v>
      </c>
      <c r="H19249" s="835">
        <f t="shared" si="682"/>
        <v>31</v>
      </c>
    </row>
    <row r="19250" spans="2:8">
      <c r="B19250" s="834" t="str">
        <f t="shared" si="681"/>
        <v>|||</v>
      </c>
      <c r="H19250" s="835">
        <f t="shared" si="682"/>
        <v>31</v>
      </c>
    </row>
    <row r="19251" spans="2:8">
      <c r="B19251" s="834" t="str">
        <f t="shared" si="681"/>
        <v>|||</v>
      </c>
      <c r="H19251" s="835">
        <f t="shared" si="682"/>
        <v>31</v>
      </c>
    </row>
    <row r="19252" spans="2:8">
      <c r="B19252" s="834" t="str">
        <f t="shared" si="681"/>
        <v>|||</v>
      </c>
      <c r="H19252" s="835">
        <f t="shared" si="682"/>
        <v>31</v>
      </c>
    </row>
    <row r="19253" spans="2:8">
      <c r="B19253" s="834" t="str">
        <f t="shared" si="681"/>
        <v>|||</v>
      </c>
      <c r="H19253" s="835">
        <f t="shared" si="682"/>
        <v>31</v>
      </c>
    </row>
    <row r="19254" spans="2:8">
      <c r="B19254" s="834" t="str">
        <f t="shared" si="681"/>
        <v>|||</v>
      </c>
      <c r="H19254" s="835">
        <f t="shared" si="682"/>
        <v>31</v>
      </c>
    </row>
    <row r="19255" spans="2:8">
      <c r="B19255" s="834" t="str">
        <f t="shared" si="681"/>
        <v>|||</v>
      </c>
      <c r="H19255" s="835">
        <f t="shared" si="682"/>
        <v>31</v>
      </c>
    </row>
    <row r="19256" spans="2:8">
      <c r="B19256" s="834" t="str">
        <f t="shared" si="681"/>
        <v>|||</v>
      </c>
      <c r="H19256" s="835">
        <f t="shared" si="682"/>
        <v>31</v>
      </c>
    </row>
    <row r="19257" spans="2:8">
      <c r="B19257" s="834" t="str">
        <f t="shared" si="681"/>
        <v>|||</v>
      </c>
      <c r="H19257" s="835">
        <f t="shared" si="682"/>
        <v>31</v>
      </c>
    </row>
    <row r="19258" spans="2:8">
      <c r="B19258" s="834" t="str">
        <f t="shared" si="681"/>
        <v>|||</v>
      </c>
      <c r="H19258" s="835">
        <f t="shared" si="682"/>
        <v>31</v>
      </c>
    </row>
    <row r="19259" spans="2:8">
      <c r="B19259" s="834" t="str">
        <f t="shared" si="681"/>
        <v>|||</v>
      </c>
      <c r="H19259" s="835">
        <f t="shared" si="682"/>
        <v>31</v>
      </c>
    </row>
    <row r="19260" spans="2:8">
      <c r="B19260" s="834" t="str">
        <f t="shared" si="681"/>
        <v>|||</v>
      </c>
      <c r="H19260" s="835">
        <f t="shared" si="682"/>
        <v>31</v>
      </c>
    </row>
    <row r="19261" spans="2:8">
      <c r="B19261" s="834" t="str">
        <f t="shared" si="681"/>
        <v>|||</v>
      </c>
      <c r="H19261" s="835">
        <f t="shared" si="682"/>
        <v>31</v>
      </c>
    </row>
    <row r="19262" spans="2:8">
      <c r="B19262" s="834" t="str">
        <f t="shared" si="681"/>
        <v>|||</v>
      </c>
      <c r="H19262" s="835">
        <f t="shared" si="682"/>
        <v>31</v>
      </c>
    </row>
    <row r="19263" spans="2:8">
      <c r="B19263" s="834" t="str">
        <f t="shared" si="681"/>
        <v>|||</v>
      </c>
      <c r="H19263" s="835">
        <f t="shared" si="682"/>
        <v>31</v>
      </c>
    </row>
    <row r="19264" spans="2:8">
      <c r="B19264" s="834" t="str">
        <f t="shared" si="681"/>
        <v>|||</v>
      </c>
      <c r="H19264" s="835">
        <f t="shared" si="682"/>
        <v>31</v>
      </c>
    </row>
    <row r="19265" spans="2:8">
      <c r="B19265" s="834" t="str">
        <f t="shared" si="681"/>
        <v>|||</v>
      </c>
      <c r="H19265" s="835">
        <f t="shared" si="682"/>
        <v>31</v>
      </c>
    </row>
    <row r="19266" spans="2:8">
      <c r="B19266" s="834" t="str">
        <f t="shared" si="681"/>
        <v>|||</v>
      </c>
      <c r="H19266" s="835">
        <f t="shared" si="682"/>
        <v>31</v>
      </c>
    </row>
    <row r="19267" spans="2:8">
      <c r="B19267" s="834" t="str">
        <f t="shared" si="681"/>
        <v>|||</v>
      </c>
      <c r="H19267" s="835">
        <f t="shared" si="682"/>
        <v>31</v>
      </c>
    </row>
    <row r="19268" spans="2:8">
      <c r="B19268" s="834" t="str">
        <f t="shared" si="681"/>
        <v>|||</v>
      </c>
      <c r="H19268" s="835">
        <f t="shared" si="682"/>
        <v>31</v>
      </c>
    </row>
    <row r="19269" spans="2:8">
      <c r="B19269" s="834" t="str">
        <f t="shared" si="681"/>
        <v>|||</v>
      </c>
      <c r="H19269" s="835">
        <f t="shared" si="682"/>
        <v>31</v>
      </c>
    </row>
    <row r="19270" spans="2:8">
      <c r="B19270" s="834" t="str">
        <f t="shared" si="681"/>
        <v>|||</v>
      </c>
      <c r="H19270" s="835">
        <f t="shared" si="682"/>
        <v>31</v>
      </c>
    </row>
    <row r="19271" spans="2:8">
      <c r="B19271" s="834" t="str">
        <f t="shared" si="681"/>
        <v>|||</v>
      </c>
      <c r="H19271" s="835">
        <f t="shared" si="682"/>
        <v>31</v>
      </c>
    </row>
    <row r="19272" spans="2:8">
      <c r="B19272" s="834" t="str">
        <f t="shared" si="681"/>
        <v>|||</v>
      </c>
      <c r="H19272" s="835">
        <f t="shared" si="682"/>
        <v>31</v>
      </c>
    </row>
    <row r="19273" spans="2:8">
      <c r="B19273" s="834" t="str">
        <f t="shared" si="681"/>
        <v>|||</v>
      </c>
      <c r="H19273" s="835">
        <f t="shared" si="682"/>
        <v>31</v>
      </c>
    </row>
    <row r="19274" spans="2:8">
      <c r="B19274" s="834" t="str">
        <f t="shared" si="681"/>
        <v>|||</v>
      </c>
      <c r="H19274" s="835">
        <f t="shared" si="682"/>
        <v>31</v>
      </c>
    </row>
    <row r="19275" spans="2:8">
      <c r="B19275" s="834" t="str">
        <f t="shared" si="681"/>
        <v>|||</v>
      </c>
      <c r="H19275" s="835">
        <f t="shared" si="682"/>
        <v>31</v>
      </c>
    </row>
    <row r="19276" spans="2:8">
      <c r="B19276" s="834" t="str">
        <f t="shared" si="681"/>
        <v>|||</v>
      </c>
      <c r="H19276" s="835">
        <f t="shared" si="682"/>
        <v>31</v>
      </c>
    </row>
    <row r="19277" spans="2:8">
      <c r="B19277" s="834" t="str">
        <f t="shared" si="681"/>
        <v>|||</v>
      </c>
      <c r="H19277" s="835">
        <f t="shared" si="682"/>
        <v>31</v>
      </c>
    </row>
    <row r="19278" spans="2:8">
      <c r="B19278" s="834" t="str">
        <f t="shared" si="681"/>
        <v>|||</v>
      </c>
      <c r="H19278" s="835">
        <f t="shared" si="682"/>
        <v>31</v>
      </c>
    </row>
    <row r="19279" spans="2:8">
      <c r="B19279" s="834" t="str">
        <f t="shared" si="681"/>
        <v>|||</v>
      </c>
      <c r="H19279" s="835">
        <f t="shared" si="682"/>
        <v>31</v>
      </c>
    </row>
    <row r="19280" spans="2:8">
      <c r="B19280" s="834" t="str">
        <f t="shared" si="681"/>
        <v>|||</v>
      </c>
      <c r="H19280" s="835">
        <f t="shared" si="682"/>
        <v>31</v>
      </c>
    </row>
    <row r="19281" spans="2:8">
      <c r="B19281" s="834" t="str">
        <f t="shared" ref="B19281:B19344" si="683">C19281&amp;"|"&amp;D19281&amp;"|"&amp;E19281&amp;"|"&amp;F19281</f>
        <v>|||</v>
      </c>
      <c r="H19281" s="835">
        <f t="shared" ref="H19281:H19344" si="684">EOMONTH(L19281,0)</f>
        <v>31</v>
      </c>
    </row>
    <row r="19282" spans="2:8">
      <c r="B19282" s="834" t="str">
        <f t="shared" si="683"/>
        <v>|||</v>
      </c>
      <c r="H19282" s="835">
        <f t="shared" si="684"/>
        <v>31</v>
      </c>
    </row>
    <row r="19283" spans="2:8">
      <c r="B19283" s="834" t="str">
        <f t="shared" si="683"/>
        <v>|||</v>
      </c>
      <c r="H19283" s="835">
        <f t="shared" si="684"/>
        <v>31</v>
      </c>
    </row>
    <row r="19284" spans="2:8">
      <c r="B19284" s="834" t="str">
        <f t="shared" si="683"/>
        <v>|||</v>
      </c>
      <c r="H19284" s="835">
        <f t="shared" si="684"/>
        <v>31</v>
      </c>
    </row>
    <row r="19285" spans="2:8">
      <c r="B19285" s="834" t="str">
        <f t="shared" si="683"/>
        <v>|||</v>
      </c>
      <c r="H19285" s="835">
        <f t="shared" si="684"/>
        <v>31</v>
      </c>
    </row>
    <row r="19286" spans="2:8">
      <c r="B19286" s="834" t="str">
        <f t="shared" si="683"/>
        <v>|||</v>
      </c>
      <c r="H19286" s="835">
        <f t="shared" si="684"/>
        <v>31</v>
      </c>
    </row>
    <row r="19287" spans="2:8">
      <c r="B19287" s="834" t="str">
        <f t="shared" si="683"/>
        <v>|||</v>
      </c>
      <c r="H19287" s="835">
        <f t="shared" si="684"/>
        <v>31</v>
      </c>
    </row>
    <row r="19288" spans="2:8">
      <c r="B19288" s="834" t="str">
        <f t="shared" si="683"/>
        <v>|||</v>
      </c>
      <c r="H19288" s="835">
        <f t="shared" si="684"/>
        <v>31</v>
      </c>
    </row>
    <row r="19289" spans="2:8">
      <c r="B19289" s="834" t="str">
        <f t="shared" si="683"/>
        <v>|||</v>
      </c>
      <c r="H19289" s="835">
        <f t="shared" si="684"/>
        <v>31</v>
      </c>
    </row>
    <row r="19290" spans="2:8">
      <c r="B19290" s="834" t="str">
        <f t="shared" si="683"/>
        <v>|||</v>
      </c>
      <c r="H19290" s="835">
        <f t="shared" si="684"/>
        <v>31</v>
      </c>
    </row>
    <row r="19291" spans="2:8">
      <c r="B19291" s="834" t="str">
        <f t="shared" si="683"/>
        <v>|||</v>
      </c>
      <c r="H19291" s="835">
        <f t="shared" si="684"/>
        <v>31</v>
      </c>
    </row>
    <row r="19292" spans="2:8">
      <c r="B19292" s="834" t="str">
        <f t="shared" si="683"/>
        <v>|||</v>
      </c>
      <c r="H19292" s="835">
        <f t="shared" si="684"/>
        <v>31</v>
      </c>
    </row>
    <row r="19293" spans="2:8">
      <c r="B19293" s="834" t="str">
        <f t="shared" si="683"/>
        <v>|||</v>
      </c>
      <c r="H19293" s="835">
        <f t="shared" si="684"/>
        <v>31</v>
      </c>
    </row>
    <row r="19294" spans="2:8">
      <c r="B19294" s="834" t="str">
        <f t="shared" si="683"/>
        <v>|||</v>
      </c>
      <c r="H19294" s="835">
        <f t="shared" si="684"/>
        <v>31</v>
      </c>
    </row>
    <row r="19295" spans="2:8">
      <c r="B19295" s="834" t="str">
        <f t="shared" si="683"/>
        <v>|||</v>
      </c>
      <c r="H19295" s="835">
        <f t="shared" si="684"/>
        <v>31</v>
      </c>
    </row>
    <row r="19296" spans="2:8">
      <c r="B19296" s="834" t="str">
        <f t="shared" si="683"/>
        <v>|||</v>
      </c>
      <c r="H19296" s="835">
        <f t="shared" si="684"/>
        <v>31</v>
      </c>
    </row>
    <row r="19297" spans="2:8">
      <c r="B19297" s="834" t="str">
        <f t="shared" si="683"/>
        <v>|||</v>
      </c>
      <c r="H19297" s="835">
        <f t="shared" si="684"/>
        <v>31</v>
      </c>
    </row>
    <row r="19298" spans="2:8">
      <c r="B19298" s="834" t="str">
        <f t="shared" si="683"/>
        <v>|||</v>
      </c>
      <c r="H19298" s="835">
        <f t="shared" si="684"/>
        <v>31</v>
      </c>
    </row>
    <row r="19299" spans="2:8">
      <c r="B19299" s="834" t="str">
        <f t="shared" si="683"/>
        <v>|||</v>
      </c>
      <c r="H19299" s="835">
        <f t="shared" si="684"/>
        <v>31</v>
      </c>
    </row>
    <row r="19300" spans="2:8">
      <c r="B19300" s="834" t="str">
        <f t="shared" si="683"/>
        <v>|||</v>
      </c>
      <c r="H19300" s="835">
        <f t="shared" si="684"/>
        <v>31</v>
      </c>
    </row>
    <row r="19301" spans="2:8">
      <c r="B19301" s="834" t="str">
        <f t="shared" si="683"/>
        <v>|||</v>
      </c>
      <c r="H19301" s="835">
        <f t="shared" si="684"/>
        <v>31</v>
      </c>
    </row>
    <row r="19302" spans="2:8">
      <c r="B19302" s="834" t="str">
        <f t="shared" si="683"/>
        <v>|||</v>
      </c>
      <c r="H19302" s="835">
        <f t="shared" si="684"/>
        <v>31</v>
      </c>
    </row>
    <row r="19303" spans="2:8">
      <c r="B19303" s="834" t="str">
        <f t="shared" si="683"/>
        <v>|||</v>
      </c>
      <c r="H19303" s="835">
        <f t="shared" si="684"/>
        <v>31</v>
      </c>
    </row>
    <row r="19304" spans="2:8">
      <c r="B19304" s="834" t="str">
        <f t="shared" si="683"/>
        <v>|||</v>
      </c>
      <c r="H19304" s="835">
        <f t="shared" si="684"/>
        <v>31</v>
      </c>
    </row>
    <row r="19305" spans="2:8">
      <c r="B19305" s="834" t="str">
        <f t="shared" si="683"/>
        <v>|||</v>
      </c>
      <c r="H19305" s="835">
        <f t="shared" si="684"/>
        <v>31</v>
      </c>
    </row>
    <row r="19306" spans="2:8">
      <c r="B19306" s="834" t="str">
        <f t="shared" si="683"/>
        <v>|||</v>
      </c>
      <c r="H19306" s="835">
        <f t="shared" si="684"/>
        <v>31</v>
      </c>
    </row>
    <row r="19307" spans="2:8">
      <c r="B19307" s="834" t="str">
        <f t="shared" si="683"/>
        <v>|||</v>
      </c>
      <c r="H19307" s="835">
        <f t="shared" si="684"/>
        <v>31</v>
      </c>
    </row>
    <row r="19308" spans="2:8">
      <c r="B19308" s="834" t="str">
        <f t="shared" si="683"/>
        <v>|||</v>
      </c>
      <c r="H19308" s="835">
        <f t="shared" si="684"/>
        <v>31</v>
      </c>
    </row>
    <row r="19309" spans="2:8">
      <c r="B19309" s="834" t="str">
        <f t="shared" si="683"/>
        <v>|||</v>
      </c>
      <c r="H19309" s="835">
        <f t="shared" si="684"/>
        <v>31</v>
      </c>
    </row>
    <row r="19310" spans="2:8">
      <c r="B19310" s="834" t="str">
        <f t="shared" si="683"/>
        <v>|||</v>
      </c>
      <c r="H19310" s="835">
        <f t="shared" si="684"/>
        <v>31</v>
      </c>
    </row>
    <row r="19311" spans="2:8">
      <c r="B19311" s="834" t="str">
        <f t="shared" si="683"/>
        <v>|||</v>
      </c>
      <c r="H19311" s="835">
        <f t="shared" si="684"/>
        <v>31</v>
      </c>
    </row>
    <row r="19312" spans="2:8">
      <c r="B19312" s="834" t="str">
        <f t="shared" si="683"/>
        <v>|||</v>
      </c>
      <c r="H19312" s="835">
        <f t="shared" si="684"/>
        <v>31</v>
      </c>
    </row>
    <row r="19313" spans="2:8">
      <c r="B19313" s="834" t="str">
        <f t="shared" si="683"/>
        <v>|||</v>
      </c>
      <c r="H19313" s="835">
        <f t="shared" si="684"/>
        <v>31</v>
      </c>
    </row>
    <row r="19314" spans="2:8">
      <c r="B19314" s="834" t="str">
        <f t="shared" si="683"/>
        <v>|||</v>
      </c>
      <c r="H19314" s="835">
        <f t="shared" si="684"/>
        <v>31</v>
      </c>
    </row>
    <row r="19315" spans="2:8">
      <c r="B19315" s="834" t="str">
        <f t="shared" si="683"/>
        <v>|||</v>
      </c>
      <c r="H19315" s="835">
        <f t="shared" si="684"/>
        <v>31</v>
      </c>
    </row>
    <row r="19316" spans="2:8">
      <c r="B19316" s="834" t="str">
        <f t="shared" si="683"/>
        <v>|||</v>
      </c>
      <c r="H19316" s="835">
        <f t="shared" si="684"/>
        <v>31</v>
      </c>
    </row>
    <row r="19317" spans="2:8">
      <c r="B19317" s="834" t="str">
        <f t="shared" si="683"/>
        <v>|||</v>
      </c>
      <c r="H19317" s="835">
        <f t="shared" si="684"/>
        <v>31</v>
      </c>
    </row>
    <row r="19318" spans="2:8">
      <c r="B19318" s="834" t="str">
        <f t="shared" si="683"/>
        <v>|||</v>
      </c>
      <c r="H19318" s="835">
        <f t="shared" si="684"/>
        <v>31</v>
      </c>
    </row>
    <row r="19319" spans="2:8">
      <c r="B19319" s="834" t="str">
        <f t="shared" si="683"/>
        <v>|||</v>
      </c>
      <c r="H19319" s="835">
        <f t="shared" si="684"/>
        <v>31</v>
      </c>
    </row>
    <row r="19320" spans="2:8">
      <c r="B19320" s="834" t="str">
        <f t="shared" si="683"/>
        <v>|||</v>
      </c>
      <c r="H19320" s="835">
        <f t="shared" si="684"/>
        <v>31</v>
      </c>
    </row>
    <row r="19321" spans="2:8">
      <c r="B19321" s="834" t="str">
        <f t="shared" si="683"/>
        <v>|||</v>
      </c>
      <c r="H19321" s="835">
        <f t="shared" si="684"/>
        <v>31</v>
      </c>
    </row>
    <row r="19322" spans="2:8">
      <c r="B19322" s="834" t="str">
        <f t="shared" si="683"/>
        <v>|||</v>
      </c>
      <c r="H19322" s="835">
        <f t="shared" si="684"/>
        <v>31</v>
      </c>
    </row>
    <row r="19323" spans="2:8">
      <c r="B19323" s="834" t="str">
        <f t="shared" si="683"/>
        <v>|||</v>
      </c>
      <c r="H19323" s="835">
        <f t="shared" si="684"/>
        <v>31</v>
      </c>
    </row>
    <row r="19324" spans="2:8">
      <c r="B19324" s="834" t="str">
        <f t="shared" si="683"/>
        <v>|||</v>
      </c>
      <c r="H19324" s="835">
        <f t="shared" si="684"/>
        <v>31</v>
      </c>
    </row>
    <row r="19325" spans="2:8">
      <c r="B19325" s="834" t="str">
        <f t="shared" si="683"/>
        <v>|||</v>
      </c>
      <c r="H19325" s="835">
        <f t="shared" si="684"/>
        <v>31</v>
      </c>
    </row>
    <row r="19326" spans="2:8">
      <c r="B19326" s="834" t="str">
        <f t="shared" si="683"/>
        <v>|||</v>
      </c>
      <c r="H19326" s="835">
        <f t="shared" si="684"/>
        <v>31</v>
      </c>
    </row>
    <row r="19327" spans="2:8">
      <c r="B19327" s="834" t="str">
        <f t="shared" si="683"/>
        <v>|||</v>
      </c>
      <c r="H19327" s="835">
        <f t="shared" si="684"/>
        <v>31</v>
      </c>
    </row>
    <row r="19328" spans="2:8">
      <c r="B19328" s="834" t="str">
        <f t="shared" si="683"/>
        <v>|||</v>
      </c>
      <c r="H19328" s="835">
        <f t="shared" si="684"/>
        <v>31</v>
      </c>
    </row>
    <row r="19329" spans="2:8">
      <c r="B19329" s="834" t="str">
        <f t="shared" si="683"/>
        <v>|||</v>
      </c>
      <c r="H19329" s="835">
        <f t="shared" si="684"/>
        <v>31</v>
      </c>
    </row>
    <row r="19330" spans="2:8">
      <c r="B19330" s="834" t="str">
        <f t="shared" si="683"/>
        <v>|||</v>
      </c>
      <c r="H19330" s="835">
        <f t="shared" si="684"/>
        <v>31</v>
      </c>
    </row>
    <row r="19331" spans="2:8">
      <c r="B19331" s="834" t="str">
        <f t="shared" si="683"/>
        <v>|||</v>
      </c>
      <c r="H19331" s="835">
        <f t="shared" si="684"/>
        <v>31</v>
      </c>
    </row>
    <row r="19332" spans="2:8">
      <c r="B19332" s="834" t="str">
        <f t="shared" si="683"/>
        <v>|||</v>
      </c>
      <c r="H19332" s="835">
        <f t="shared" si="684"/>
        <v>31</v>
      </c>
    </row>
    <row r="19333" spans="2:8">
      <c r="B19333" s="834" t="str">
        <f t="shared" si="683"/>
        <v>|||</v>
      </c>
      <c r="H19333" s="835">
        <f t="shared" si="684"/>
        <v>31</v>
      </c>
    </row>
    <row r="19334" spans="2:8">
      <c r="B19334" s="834" t="str">
        <f t="shared" si="683"/>
        <v>|||</v>
      </c>
      <c r="H19334" s="835">
        <f t="shared" si="684"/>
        <v>31</v>
      </c>
    </row>
    <row r="19335" spans="2:8">
      <c r="B19335" s="834" t="str">
        <f t="shared" si="683"/>
        <v>|||</v>
      </c>
      <c r="H19335" s="835">
        <f t="shared" si="684"/>
        <v>31</v>
      </c>
    </row>
    <row r="19336" spans="2:8">
      <c r="B19336" s="834" t="str">
        <f t="shared" si="683"/>
        <v>|||</v>
      </c>
      <c r="H19336" s="835">
        <f t="shared" si="684"/>
        <v>31</v>
      </c>
    </row>
    <row r="19337" spans="2:8">
      <c r="B19337" s="834" t="str">
        <f t="shared" si="683"/>
        <v>|||</v>
      </c>
      <c r="H19337" s="835">
        <f t="shared" si="684"/>
        <v>31</v>
      </c>
    </row>
    <row r="19338" spans="2:8">
      <c r="B19338" s="834" t="str">
        <f t="shared" si="683"/>
        <v>|||</v>
      </c>
      <c r="H19338" s="835">
        <f t="shared" si="684"/>
        <v>31</v>
      </c>
    </row>
    <row r="19339" spans="2:8">
      <c r="B19339" s="834" t="str">
        <f t="shared" si="683"/>
        <v>|||</v>
      </c>
      <c r="H19339" s="835">
        <f t="shared" si="684"/>
        <v>31</v>
      </c>
    </row>
    <row r="19340" spans="2:8">
      <c r="B19340" s="834" t="str">
        <f t="shared" si="683"/>
        <v>|||</v>
      </c>
      <c r="H19340" s="835">
        <f t="shared" si="684"/>
        <v>31</v>
      </c>
    </row>
    <row r="19341" spans="2:8">
      <c r="B19341" s="834" t="str">
        <f t="shared" si="683"/>
        <v>|||</v>
      </c>
      <c r="H19341" s="835">
        <f t="shared" si="684"/>
        <v>31</v>
      </c>
    </row>
    <row r="19342" spans="2:8">
      <c r="B19342" s="834" t="str">
        <f t="shared" si="683"/>
        <v>|||</v>
      </c>
      <c r="H19342" s="835">
        <f t="shared" si="684"/>
        <v>31</v>
      </c>
    </row>
    <row r="19343" spans="2:8">
      <c r="B19343" s="834" t="str">
        <f t="shared" si="683"/>
        <v>|||</v>
      </c>
      <c r="H19343" s="835">
        <f t="shared" si="684"/>
        <v>31</v>
      </c>
    </row>
    <row r="19344" spans="2:8">
      <c r="B19344" s="834" t="str">
        <f t="shared" si="683"/>
        <v>|||</v>
      </c>
      <c r="H19344" s="835">
        <f t="shared" si="684"/>
        <v>31</v>
      </c>
    </row>
    <row r="19345" spans="2:8">
      <c r="B19345" s="834" t="str">
        <f t="shared" ref="B19345:B19408" si="685">C19345&amp;"|"&amp;D19345&amp;"|"&amp;E19345&amp;"|"&amp;F19345</f>
        <v>|||</v>
      </c>
      <c r="H19345" s="835">
        <f t="shared" ref="H19345:H19408" si="686">EOMONTH(L19345,0)</f>
        <v>31</v>
      </c>
    </row>
    <row r="19346" spans="2:8">
      <c r="B19346" s="834" t="str">
        <f t="shared" si="685"/>
        <v>|||</v>
      </c>
      <c r="H19346" s="835">
        <f t="shared" si="686"/>
        <v>31</v>
      </c>
    </row>
    <row r="19347" spans="2:8">
      <c r="B19347" s="834" t="str">
        <f t="shared" si="685"/>
        <v>|||</v>
      </c>
      <c r="H19347" s="835">
        <f t="shared" si="686"/>
        <v>31</v>
      </c>
    </row>
    <row r="19348" spans="2:8">
      <c r="B19348" s="834" t="str">
        <f t="shared" si="685"/>
        <v>|||</v>
      </c>
      <c r="H19348" s="835">
        <f t="shared" si="686"/>
        <v>31</v>
      </c>
    </row>
    <row r="19349" spans="2:8">
      <c r="B19349" s="834" t="str">
        <f t="shared" si="685"/>
        <v>|||</v>
      </c>
      <c r="H19349" s="835">
        <f t="shared" si="686"/>
        <v>31</v>
      </c>
    </row>
    <row r="19350" spans="2:8">
      <c r="B19350" s="834" t="str">
        <f t="shared" si="685"/>
        <v>|||</v>
      </c>
      <c r="H19350" s="835">
        <f t="shared" si="686"/>
        <v>31</v>
      </c>
    </row>
    <row r="19351" spans="2:8">
      <c r="B19351" s="834" t="str">
        <f t="shared" si="685"/>
        <v>|||</v>
      </c>
      <c r="H19351" s="835">
        <f t="shared" si="686"/>
        <v>31</v>
      </c>
    </row>
    <row r="19352" spans="2:8">
      <c r="B19352" s="834" t="str">
        <f t="shared" si="685"/>
        <v>|||</v>
      </c>
      <c r="H19352" s="835">
        <f t="shared" si="686"/>
        <v>31</v>
      </c>
    </row>
    <row r="19353" spans="2:8">
      <c r="B19353" s="834" t="str">
        <f t="shared" si="685"/>
        <v>|||</v>
      </c>
      <c r="H19353" s="835">
        <f t="shared" si="686"/>
        <v>31</v>
      </c>
    </row>
    <row r="19354" spans="2:8">
      <c r="B19354" s="834" t="str">
        <f t="shared" si="685"/>
        <v>|||</v>
      </c>
      <c r="H19354" s="835">
        <f t="shared" si="686"/>
        <v>31</v>
      </c>
    </row>
    <row r="19355" spans="2:8">
      <c r="B19355" s="834" t="str">
        <f t="shared" si="685"/>
        <v>|||</v>
      </c>
      <c r="H19355" s="835">
        <f t="shared" si="686"/>
        <v>31</v>
      </c>
    </row>
    <row r="19356" spans="2:8">
      <c r="B19356" s="834" t="str">
        <f t="shared" si="685"/>
        <v>|||</v>
      </c>
      <c r="H19356" s="835">
        <f t="shared" si="686"/>
        <v>31</v>
      </c>
    </row>
    <row r="19357" spans="2:8">
      <c r="B19357" s="834" t="str">
        <f t="shared" si="685"/>
        <v>|||</v>
      </c>
      <c r="H19357" s="835">
        <f t="shared" si="686"/>
        <v>31</v>
      </c>
    </row>
    <row r="19358" spans="2:8">
      <c r="B19358" s="834" t="str">
        <f t="shared" si="685"/>
        <v>|||</v>
      </c>
      <c r="H19358" s="835">
        <f t="shared" si="686"/>
        <v>31</v>
      </c>
    </row>
    <row r="19359" spans="2:8">
      <c r="B19359" s="834" t="str">
        <f t="shared" si="685"/>
        <v>|||</v>
      </c>
      <c r="H19359" s="835">
        <f t="shared" si="686"/>
        <v>31</v>
      </c>
    </row>
    <row r="19360" spans="2:8">
      <c r="B19360" s="834" t="str">
        <f t="shared" si="685"/>
        <v>|||</v>
      </c>
      <c r="H19360" s="835">
        <f t="shared" si="686"/>
        <v>31</v>
      </c>
    </row>
    <row r="19361" spans="2:8">
      <c r="B19361" s="834" t="str">
        <f t="shared" si="685"/>
        <v>|||</v>
      </c>
      <c r="H19361" s="835">
        <f t="shared" si="686"/>
        <v>31</v>
      </c>
    </row>
    <row r="19362" spans="2:8">
      <c r="B19362" s="834" t="str">
        <f t="shared" si="685"/>
        <v>|||</v>
      </c>
      <c r="H19362" s="835">
        <f t="shared" si="686"/>
        <v>31</v>
      </c>
    </row>
    <row r="19363" spans="2:8">
      <c r="B19363" s="834" t="str">
        <f t="shared" si="685"/>
        <v>|||</v>
      </c>
      <c r="H19363" s="835">
        <f t="shared" si="686"/>
        <v>31</v>
      </c>
    </row>
    <row r="19364" spans="2:8">
      <c r="B19364" s="834" t="str">
        <f t="shared" si="685"/>
        <v>|||</v>
      </c>
      <c r="H19364" s="835">
        <f t="shared" si="686"/>
        <v>31</v>
      </c>
    </row>
    <row r="19365" spans="2:8">
      <c r="B19365" s="834" t="str">
        <f t="shared" si="685"/>
        <v>|||</v>
      </c>
      <c r="H19365" s="835">
        <f t="shared" si="686"/>
        <v>31</v>
      </c>
    </row>
    <row r="19366" spans="2:8">
      <c r="B19366" s="834" t="str">
        <f t="shared" si="685"/>
        <v>|||</v>
      </c>
      <c r="H19366" s="835">
        <f t="shared" si="686"/>
        <v>31</v>
      </c>
    </row>
    <row r="19367" spans="2:8">
      <c r="B19367" s="834" t="str">
        <f t="shared" si="685"/>
        <v>|||</v>
      </c>
      <c r="H19367" s="835">
        <f t="shared" si="686"/>
        <v>31</v>
      </c>
    </row>
    <row r="19368" spans="2:8">
      <c r="B19368" s="834" t="str">
        <f t="shared" si="685"/>
        <v>|||</v>
      </c>
      <c r="H19368" s="835">
        <f t="shared" si="686"/>
        <v>31</v>
      </c>
    </row>
    <row r="19369" spans="2:8">
      <c r="B19369" s="834" t="str">
        <f t="shared" si="685"/>
        <v>|||</v>
      </c>
      <c r="H19369" s="835">
        <f t="shared" si="686"/>
        <v>31</v>
      </c>
    </row>
    <row r="19370" spans="2:8">
      <c r="B19370" s="834" t="str">
        <f t="shared" si="685"/>
        <v>|||</v>
      </c>
      <c r="H19370" s="835">
        <f t="shared" si="686"/>
        <v>31</v>
      </c>
    </row>
    <row r="19371" spans="2:8">
      <c r="B19371" s="834" t="str">
        <f t="shared" si="685"/>
        <v>|||</v>
      </c>
      <c r="H19371" s="835">
        <f t="shared" si="686"/>
        <v>31</v>
      </c>
    </row>
    <row r="19372" spans="2:8">
      <c r="B19372" s="834" t="str">
        <f t="shared" si="685"/>
        <v>|||</v>
      </c>
      <c r="H19372" s="835">
        <f t="shared" si="686"/>
        <v>31</v>
      </c>
    </row>
    <row r="19373" spans="2:8">
      <c r="B19373" s="834" t="str">
        <f t="shared" si="685"/>
        <v>|||</v>
      </c>
      <c r="H19373" s="835">
        <f t="shared" si="686"/>
        <v>31</v>
      </c>
    </row>
    <row r="19374" spans="2:8">
      <c r="B19374" s="834" t="str">
        <f t="shared" si="685"/>
        <v>|||</v>
      </c>
      <c r="H19374" s="835">
        <f t="shared" si="686"/>
        <v>31</v>
      </c>
    </row>
    <row r="19375" spans="2:8">
      <c r="B19375" s="834" t="str">
        <f t="shared" si="685"/>
        <v>|||</v>
      </c>
      <c r="H19375" s="835">
        <f t="shared" si="686"/>
        <v>31</v>
      </c>
    </row>
    <row r="19376" spans="2:8">
      <c r="B19376" s="834" t="str">
        <f t="shared" si="685"/>
        <v>|||</v>
      </c>
      <c r="H19376" s="835">
        <f t="shared" si="686"/>
        <v>31</v>
      </c>
    </row>
    <row r="19377" spans="2:8">
      <c r="B19377" s="834" t="str">
        <f t="shared" si="685"/>
        <v>|||</v>
      </c>
      <c r="H19377" s="835">
        <f t="shared" si="686"/>
        <v>31</v>
      </c>
    </row>
    <row r="19378" spans="2:8">
      <c r="B19378" s="834" t="str">
        <f t="shared" si="685"/>
        <v>|||</v>
      </c>
      <c r="H19378" s="835">
        <f t="shared" si="686"/>
        <v>31</v>
      </c>
    </row>
    <row r="19379" spans="2:8">
      <c r="B19379" s="834" t="str">
        <f t="shared" si="685"/>
        <v>|||</v>
      </c>
      <c r="H19379" s="835">
        <f t="shared" si="686"/>
        <v>31</v>
      </c>
    </row>
    <row r="19380" spans="2:8">
      <c r="B19380" s="834" t="str">
        <f t="shared" si="685"/>
        <v>|||</v>
      </c>
      <c r="H19380" s="835">
        <f t="shared" si="686"/>
        <v>31</v>
      </c>
    </row>
    <row r="19381" spans="2:8">
      <c r="B19381" s="834" t="str">
        <f t="shared" si="685"/>
        <v>|||</v>
      </c>
      <c r="H19381" s="835">
        <f t="shared" si="686"/>
        <v>31</v>
      </c>
    </row>
    <row r="19382" spans="2:8">
      <c r="B19382" s="834" t="str">
        <f t="shared" si="685"/>
        <v>|||</v>
      </c>
      <c r="H19382" s="835">
        <f t="shared" si="686"/>
        <v>31</v>
      </c>
    </row>
    <row r="19383" spans="2:8">
      <c r="B19383" s="834" t="str">
        <f t="shared" si="685"/>
        <v>|||</v>
      </c>
      <c r="H19383" s="835">
        <f t="shared" si="686"/>
        <v>31</v>
      </c>
    </row>
    <row r="19384" spans="2:8">
      <c r="B19384" s="834" t="str">
        <f t="shared" si="685"/>
        <v>|||</v>
      </c>
      <c r="H19384" s="835">
        <f t="shared" si="686"/>
        <v>31</v>
      </c>
    </row>
    <row r="19385" spans="2:8">
      <c r="B19385" s="834" t="str">
        <f t="shared" si="685"/>
        <v>|||</v>
      </c>
      <c r="H19385" s="835">
        <f t="shared" si="686"/>
        <v>31</v>
      </c>
    </row>
    <row r="19386" spans="2:8">
      <c r="B19386" s="834" t="str">
        <f t="shared" si="685"/>
        <v>|||</v>
      </c>
      <c r="H19386" s="835">
        <f t="shared" si="686"/>
        <v>31</v>
      </c>
    </row>
    <row r="19387" spans="2:8">
      <c r="B19387" s="834" t="str">
        <f t="shared" si="685"/>
        <v>|||</v>
      </c>
      <c r="H19387" s="835">
        <f t="shared" si="686"/>
        <v>31</v>
      </c>
    </row>
    <row r="19388" spans="2:8">
      <c r="B19388" s="834" t="str">
        <f t="shared" si="685"/>
        <v>|||</v>
      </c>
      <c r="H19388" s="835">
        <f t="shared" si="686"/>
        <v>31</v>
      </c>
    </row>
    <row r="19389" spans="2:8">
      <c r="B19389" s="834" t="str">
        <f t="shared" si="685"/>
        <v>|||</v>
      </c>
      <c r="H19389" s="835">
        <f t="shared" si="686"/>
        <v>31</v>
      </c>
    </row>
    <row r="19390" spans="2:8">
      <c r="B19390" s="834" t="str">
        <f t="shared" si="685"/>
        <v>|||</v>
      </c>
      <c r="H19390" s="835">
        <f t="shared" si="686"/>
        <v>31</v>
      </c>
    </row>
    <row r="19391" spans="2:8">
      <c r="B19391" s="834" t="str">
        <f t="shared" si="685"/>
        <v>|||</v>
      </c>
      <c r="H19391" s="835">
        <f t="shared" si="686"/>
        <v>31</v>
      </c>
    </row>
    <row r="19392" spans="2:8">
      <c r="B19392" s="834" t="str">
        <f t="shared" si="685"/>
        <v>|||</v>
      </c>
      <c r="H19392" s="835">
        <f t="shared" si="686"/>
        <v>31</v>
      </c>
    </row>
    <row r="19393" spans="2:8">
      <c r="B19393" s="834" t="str">
        <f t="shared" si="685"/>
        <v>|||</v>
      </c>
      <c r="H19393" s="835">
        <f t="shared" si="686"/>
        <v>31</v>
      </c>
    </row>
    <row r="19394" spans="2:8">
      <c r="B19394" s="834" t="str">
        <f t="shared" si="685"/>
        <v>|||</v>
      </c>
      <c r="H19394" s="835">
        <f t="shared" si="686"/>
        <v>31</v>
      </c>
    </row>
    <row r="19395" spans="2:8">
      <c r="B19395" s="834" t="str">
        <f t="shared" si="685"/>
        <v>|||</v>
      </c>
      <c r="H19395" s="835">
        <f t="shared" si="686"/>
        <v>31</v>
      </c>
    </row>
    <row r="19396" spans="2:8">
      <c r="B19396" s="834" t="str">
        <f t="shared" si="685"/>
        <v>|||</v>
      </c>
      <c r="H19396" s="835">
        <f t="shared" si="686"/>
        <v>31</v>
      </c>
    </row>
    <row r="19397" spans="2:8">
      <c r="B19397" s="834" t="str">
        <f t="shared" si="685"/>
        <v>|||</v>
      </c>
      <c r="H19397" s="835">
        <f t="shared" si="686"/>
        <v>31</v>
      </c>
    </row>
    <row r="19398" spans="2:8">
      <c r="B19398" s="834" t="str">
        <f t="shared" si="685"/>
        <v>|||</v>
      </c>
      <c r="H19398" s="835">
        <f t="shared" si="686"/>
        <v>31</v>
      </c>
    </row>
    <row r="19399" spans="2:8">
      <c r="B19399" s="834" t="str">
        <f t="shared" si="685"/>
        <v>|||</v>
      </c>
      <c r="H19399" s="835">
        <f t="shared" si="686"/>
        <v>31</v>
      </c>
    </row>
    <row r="19400" spans="2:8">
      <c r="B19400" s="834" t="str">
        <f t="shared" si="685"/>
        <v>|||</v>
      </c>
      <c r="H19400" s="835">
        <f t="shared" si="686"/>
        <v>31</v>
      </c>
    </row>
    <row r="19401" spans="2:8">
      <c r="B19401" s="834" t="str">
        <f t="shared" si="685"/>
        <v>|||</v>
      </c>
      <c r="H19401" s="835">
        <f t="shared" si="686"/>
        <v>31</v>
      </c>
    </row>
    <row r="19402" spans="2:8">
      <c r="B19402" s="834" t="str">
        <f t="shared" si="685"/>
        <v>|||</v>
      </c>
      <c r="H19402" s="835">
        <f t="shared" si="686"/>
        <v>31</v>
      </c>
    </row>
    <row r="19403" spans="2:8">
      <c r="B19403" s="834" t="str">
        <f t="shared" si="685"/>
        <v>|||</v>
      </c>
      <c r="H19403" s="835">
        <f t="shared" si="686"/>
        <v>31</v>
      </c>
    </row>
    <row r="19404" spans="2:8">
      <c r="B19404" s="834" t="str">
        <f t="shared" si="685"/>
        <v>|||</v>
      </c>
      <c r="H19404" s="835">
        <f t="shared" si="686"/>
        <v>31</v>
      </c>
    </row>
    <row r="19405" spans="2:8">
      <c r="B19405" s="834" t="str">
        <f t="shared" si="685"/>
        <v>|||</v>
      </c>
      <c r="H19405" s="835">
        <f t="shared" si="686"/>
        <v>31</v>
      </c>
    </row>
    <row r="19406" spans="2:8">
      <c r="B19406" s="834" t="str">
        <f t="shared" si="685"/>
        <v>|||</v>
      </c>
      <c r="H19406" s="835">
        <f t="shared" si="686"/>
        <v>31</v>
      </c>
    </row>
    <row r="19407" spans="2:8">
      <c r="B19407" s="834" t="str">
        <f t="shared" si="685"/>
        <v>|||</v>
      </c>
      <c r="H19407" s="835">
        <f t="shared" si="686"/>
        <v>31</v>
      </c>
    </row>
    <row r="19408" spans="2:8">
      <c r="B19408" s="834" t="str">
        <f t="shared" si="685"/>
        <v>|||</v>
      </c>
      <c r="H19408" s="835">
        <f t="shared" si="686"/>
        <v>31</v>
      </c>
    </row>
    <row r="19409" spans="2:8">
      <c r="B19409" s="834" t="str">
        <f t="shared" ref="B19409:B19472" si="687">C19409&amp;"|"&amp;D19409&amp;"|"&amp;E19409&amp;"|"&amp;F19409</f>
        <v>|||</v>
      </c>
      <c r="H19409" s="835">
        <f t="shared" ref="H19409:H19472" si="688">EOMONTH(L19409,0)</f>
        <v>31</v>
      </c>
    </row>
    <row r="19410" spans="2:8">
      <c r="B19410" s="834" t="str">
        <f t="shared" si="687"/>
        <v>|||</v>
      </c>
      <c r="H19410" s="835">
        <f t="shared" si="688"/>
        <v>31</v>
      </c>
    </row>
    <row r="19411" spans="2:8">
      <c r="B19411" s="834" t="str">
        <f t="shared" si="687"/>
        <v>|||</v>
      </c>
      <c r="H19411" s="835">
        <f t="shared" si="688"/>
        <v>31</v>
      </c>
    </row>
    <row r="19412" spans="2:8">
      <c r="B19412" s="834" t="str">
        <f t="shared" si="687"/>
        <v>|||</v>
      </c>
      <c r="H19412" s="835">
        <f t="shared" si="688"/>
        <v>31</v>
      </c>
    </row>
    <row r="19413" spans="2:8">
      <c r="B19413" s="834" t="str">
        <f t="shared" si="687"/>
        <v>|||</v>
      </c>
      <c r="H19413" s="835">
        <f t="shared" si="688"/>
        <v>31</v>
      </c>
    </row>
    <row r="19414" spans="2:8">
      <c r="B19414" s="834" t="str">
        <f t="shared" si="687"/>
        <v>|||</v>
      </c>
      <c r="H19414" s="835">
        <f t="shared" si="688"/>
        <v>31</v>
      </c>
    </row>
    <row r="19415" spans="2:8">
      <c r="B19415" s="834" t="str">
        <f t="shared" si="687"/>
        <v>|||</v>
      </c>
      <c r="H19415" s="835">
        <f t="shared" si="688"/>
        <v>31</v>
      </c>
    </row>
    <row r="19416" spans="2:8">
      <c r="B19416" s="834" t="str">
        <f t="shared" si="687"/>
        <v>|||</v>
      </c>
      <c r="H19416" s="835">
        <f t="shared" si="688"/>
        <v>31</v>
      </c>
    </row>
    <row r="19417" spans="2:8">
      <c r="B19417" s="834" t="str">
        <f t="shared" si="687"/>
        <v>|||</v>
      </c>
      <c r="H19417" s="835">
        <f t="shared" si="688"/>
        <v>31</v>
      </c>
    </row>
    <row r="19418" spans="2:8">
      <c r="B19418" s="834" t="str">
        <f t="shared" si="687"/>
        <v>|||</v>
      </c>
      <c r="H19418" s="835">
        <f t="shared" si="688"/>
        <v>31</v>
      </c>
    </row>
    <row r="19419" spans="2:8">
      <c r="B19419" s="834" t="str">
        <f t="shared" si="687"/>
        <v>|||</v>
      </c>
      <c r="H19419" s="835">
        <f t="shared" si="688"/>
        <v>31</v>
      </c>
    </row>
    <row r="19420" spans="2:8">
      <c r="B19420" s="834" t="str">
        <f t="shared" si="687"/>
        <v>|||</v>
      </c>
      <c r="H19420" s="835">
        <f t="shared" si="688"/>
        <v>31</v>
      </c>
    </row>
    <row r="19421" spans="2:8">
      <c r="B19421" s="834" t="str">
        <f t="shared" si="687"/>
        <v>|||</v>
      </c>
      <c r="H19421" s="835">
        <f t="shared" si="688"/>
        <v>31</v>
      </c>
    </row>
    <row r="19422" spans="2:8">
      <c r="B19422" s="834" t="str">
        <f t="shared" si="687"/>
        <v>|||</v>
      </c>
      <c r="H19422" s="835">
        <f t="shared" si="688"/>
        <v>31</v>
      </c>
    </row>
    <row r="19423" spans="2:8">
      <c r="B19423" s="834" t="str">
        <f t="shared" si="687"/>
        <v>|||</v>
      </c>
      <c r="H19423" s="835">
        <f t="shared" si="688"/>
        <v>31</v>
      </c>
    </row>
    <row r="19424" spans="2:8">
      <c r="B19424" s="834" t="str">
        <f t="shared" si="687"/>
        <v>|||</v>
      </c>
      <c r="H19424" s="835">
        <f t="shared" si="688"/>
        <v>31</v>
      </c>
    </row>
    <row r="19425" spans="2:8">
      <c r="B19425" s="834" t="str">
        <f t="shared" si="687"/>
        <v>|||</v>
      </c>
      <c r="H19425" s="835">
        <f t="shared" si="688"/>
        <v>31</v>
      </c>
    </row>
    <row r="19426" spans="2:8">
      <c r="B19426" s="834" t="str">
        <f t="shared" si="687"/>
        <v>|||</v>
      </c>
      <c r="H19426" s="835">
        <f t="shared" si="688"/>
        <v>31</v>
      </c>
    </row>
    <row r="19427" spans="2:8">
      <c r="B19427" s="834" t="str">
        <f t="shared" si="687"/>
        <v>|||</v>
      </c>
      <c r="H19427" s="835">
        <f t="shared" si="688"/>
        <v>31</v>
      </c>
    </row>
    <row r="19428" spans="2:8">
      <c r="B19428" s="834" t="str">
        <f t="shared" si="687"/>
        <v>|||</v>
      </c>
      <c r="H19428" s="835">
        <f t="shared" si="688"/>
        <v>31</v>
      </c>
    </row>
    <row r="19429" spans="2:8">
      <c r="B19429" s="834" t="str">
        <f t="shared" si="687"/>
        <v>|||</v>
      </c>
      <c r="H19429" s="835">
        <f t="shared" si="688"/>
        <v>31</v>
      </c>
    </row>
    <row r="19430" spans="2:8">
      <c r="B19430" s="834" t="str">
        <f t="shared" si="687"/>
        <v>|||</v>
      </c>
      <c r="H19430" s="835">
        <f t="shared" si="688"/>
        <v>31</v>
      </c>
    </row>
    <row r="19431" spans="2:8">
      <c r="B19431" s="834" t="str">
        <f t="shared" si="687"/>
        <v>|||</v>
      </c>
      <c r="H19431" s="835">
        <f t="shared" si="688"/>
        <v>31</v>
      </c>
    </row>
    <row r="19432" spans="2:8">
      <c r="B19432" s="834" t="str">
        <f t="shared" si="687"/>
        <v>|||</v>
      </c>
      <c r="H19432" s="835">
        <f t="shared" si="688"/>
        <v>31</v>
      </c>
    </row>
    <row r="19433" spans="2:8">
      <c r="B19433" s="834" t="str">
        <f t="shared" si="687"/>
        <v>|||</v>
      </c>
      <c r="H19433" s="835">
        <f t="shared" si="688"/>
        <v>31</v>
      </c>
    </row>
    <row r="19434" spans="2:8">
      <c r="B19434" s="834" t="str">
        <f t="shared" si="687"/>
        <v>|||</v>
      </c>
      <c r="H19434" s="835">
        <f t="shared" si="688"/>
        <v>31</v>
      </c>
    </row>
    <row r="19435" spans="2:8">
      <c r="B19435" s="834" t="str">
        <f t="shared" si="687"/>
        <v>|||</v>
      </c>
      <c r="H19435" s="835">
        <f t="shared" si="688"/>
        <v>31</v>
      </c>
    </row>
    <row r="19436" spans="2:8">
      <c r="B19436" s="834" t="str">
        <f t="shared" si="687"/>
        <v>|||</v>
      </c>
      <c r="H19436" s="835">
        <f t="shared" si="688"/>
        <v>31</v>
      </c>
    </row>
    <row r="19437" spans="2:8">
      <c r="B19437" s="834" t="str">
        <f t="shared" si="687"/>
        <v>|||</v>
      </c>
      <c r="H19437" s="835">
        <f t="shared" si="688"/>
        <v>31</v>
      </c>
    </row>
    <row r="19438" spans="2:8">
      <c r="B19438" s="834" t="str">
        <f t="shared" si="687"/>
        <v>|||</v>
      </c>
      <c r="H19438" s="835">
        <f t="shared" si="688"/>
        <v>31</v>
      </c>
    </row>
    <row r="19439" spans="2:8">
      <c r="B19439" s="834" t="str">
        <f t="shared" si="687"/>
        <v>|||</v>
      </c>
      <c r="H19439" s="835">
        <f t="shared" si="688"/>
        <v>31</v>
      </c>
    </row>
    <row r="19440" spans="2:8">
      <c r="B19440" s="834" t="str">
        <f t="shared" si="687"/>
        <v>|||</v>
      </c>
      <c r="H19440" s="835">
        <f t="shared" si="688"/>
        <v>31</v>
      </c>
    </row>
    <row r="19441" spans="2:8">
      <c r="B19441" s="834" t="str">
        <f t="shared" si="687"/>
        <v>|||</v>
      </c>
      <c r="H19441" s="835">
        <f t="shared" si="688"/>
        <v>31</v>
      </c>
    </row>
    <row r="19442" spans="2:8">
      <c r="B19442" s="834" t="str">
        <f t="shared" si="687"/>
        <v>|||</v>
      </c>
      <c r="H19442" s="835">
        <f t="shared" si="688"/>
        <v>31</v>
      </c>
    </row>
    <row r="19443" spans="2:8">
      <c r="B19443" s="834" t="str">
        <f t="shared" si="687"/>
        <v>|||</v>
      </c>
      <c r="H19443" s="835">
        <f t="shared" si="688"/>
        <v>31</v>
      </c>
    </row>
    <row r="19444" spans="2:8">
      <c r="B19444" s="834" t="str">
        <f t="shared" si="687"/>
        <v>|||</v>
      </c>
      <c r="H19444" s="835">
        <f t="shared" si="688"/>
        <v>31</v>
      </c>
    </row>
    <row r="19445" spans="2:8">
      <c r="B19445" s="834" t="str">
        <f t="shared" si="687"/>
        <v>|||</v>
      </c>
      <c r="H19445" s="835">
        <f t="shared" si="688"/>
        <v>31</v>
      </c>
    </row>
    <row r="19446" spans="2:8">
      <c r="B19446" s="834" t="str">
        <f t="shared" si="687"/>
        <v>|||</v>
      </c>
      <c r="H19446" s="835">
        <f t="shared" si="688"/>
        <v>31</v>
      </c>
    </row>
    <row r="19447" spans="2:8">
      <c r="B19447" s="834" t="str">
        <f t="shared" si="687"/>
        <v>|||</v>
      </c>
      <c r="H19447" s="835">
        <f t="shared" si="688"/>
        <v>31</v>
      </c>
    </row>
    <row r="19448" spans="2:8">
      <c r="B19448" s="834" t="str">
        <f t="shared" si="687"/>
        <v>|||</v>
      </c>
      <c r="H19448" s="835">
        <f t="shared" si="688"/>
        <v>31</v>
      </c>
    </row>
    <row r="19449" spans="2:8">
      <c r="B19449" s="834" t="str">
        <f t="shared" si="687"/>
        <v>|||</v>
      </c>
      <c r="H19449" s="835">
        <f t="shared" si="688"/>
        <v>31</v>
      </c>
    </row>
    <row r="19450" spans="2:8">
      <c r="B19450" s="834" t="str">
        <f t="shared" si="687"/>
        <v>|||</v>
      </c>
      <c r="H19450" s="835">
        <f t="shared" si="688"/>
        <v>31</v>
      </c>
    </row>
    <row r="19451" spans="2:8">
      <c r="B19451" s="834" t="str">
        <f t="shared" si="687"/>
        <v>|||</v>
      </c>
      <c r="H19451" s="835">
        <f t="shared" si="688"/>
        <v>31</v>
      </c>
    </row>
    <row r="19452" spans="2:8">
      <c r="B19452" s="834" t="str">
        <f t="shared" si="687"/>
        <v>|||</v>
      </c>
      <c r="H19452" s="835">
        <f t="shared" si="688"/>
        <v>31</v>
      </c>
    </row>
    <row r="19453" spans="2:8">
      <c r="B19453" s="834" t="str">
        <f t="shared" si="687"/>
        <v>|||</v>
      </c>
      <c r="H19453" s="835">
        <f t="shared" si="688"/>
        <v>31</v>
      </c>
    </row>
    <row r="19454" spans="2:8">
      <c r="B19454" s="834" t="str">
        <f t="shared" si="687"/>
        <v>|||</v>
      </c>
      <c r="H19454" s="835">
        <f t="shared" si="688"/>
        <v>31</v>
      </c>
    </row>
    <row r="19455" spans="2:8">
      <c r="B19455" s="834" t="str">
        <f t="shared" si="687"/>
        <v>|||</v>
      </c>
      <c r="H19455" s="835">
        <f t="shared" si="688"/>
        <v>31</v>
      </c>
    </row>
    <row r="19456" spans="2:8">
      <c r="B19456" s="834" t="str">
        <f t="shared" si="687"/>
        <v>|||</v>
      </c>
      <c r="H19456" s="835">
        <f t="shared" si="688"/>
        <v>31</v>
      </c>
    </row>
    <row r="19457" spans="2:8">
      <c r="B19457" s="834" t="str">
        <f t="shared" si="687"/>
        <v>|||</v>
      </c>
      <c r="H19457" s="835">
        <f t="shared" si="688"/>
        <v>31</v>
      </c>
    </row>
    <row r="19458" spans="2:8">
      <c r="B19458" s="834" t="str">
        <f t="shared" si="687"/>
        <v>|||</v>
      </c>
      <c r="H19458" s="835">
        <f t="shared" si="688"/>
        <v>31</v>
      </c>
    </row>
    <row r="19459" spans="2:8">
      <c r="B19459" s="834" t="str">
        <f t="shared" si="687"/>
        <v>|||</v>
      </c>
      <c r="H19459" s="835">
        <f t="shared" si="688"/>
        <v>31</v>
      </c>
    </row>
    <row r="19460" spans="2:8">
      <c r="B19460" s="834" t="str">
        <f t="shared" si="687"/>
        <v>|||</v>
      </c>
      <c r="H19460" s="835">
        <f t="shared" si="688"/>
        <v>31</v>
      </c>
    </row>
    <row r="19461" spans="2:8">
      <c r="B19461" s="834" t="str">
        <f t="shared" si="687"/>
        <v>|||</v>
      </c>
      <c r="H19461" s="835">
        <f t="shared" si="688"/>
        <v>31</v>
      </c>
    </row>
    <row r="19462" spans="2:8">
      <c r="B19462" s="834" t="str">
        <f t="shared" si="687"/>
        <v>|||</v>
      </c>
      <c r="H19462" s="835">
        <f t="shared" si="688"/>
        <v>31</v>
      </c>
    </row>
    <row r="19463" spans="2:8">
      <c r="B19463" s="834" t="str">
        <f t="shared" si="687"/>
        <v>|||</v>
      </c>
      <c r="H19463" s="835">
        <f t="shared" si="688"/>
        <v>31</v>
      </c>
    </row>
    <row r="19464" spans="2:8">
      <c r="B19464" s="834" t="str">
        <f t="shared" si="687"/>
        <v>|||</v>
      </c>
      <c r="H19464" s="835">
        <f t="shared" si="688"/>
        <v>31</v>
      </c>
    </row>
    <row r="19465" spans="2:8">
      <c r="B19465" s="834" t="str">
        <f t="shared" si="687"/>
        <v>|||</v>
      </c>
      <c r="H19465" s="835">
        <f t="shared" si="688"/>
        <v>31</v>
      </c>
    </row>
    <row r="19466" spans="2:8">
      <c r="B19466" s="834" t="str">
        <f t="shared" si="687"/>
        <v>|||</v>
      </c>
      <c r="H19466" s="835">
        <f t="shared" si="688"/>
        <v>31</v>
      </c>
    </row>
    <row r="19467" spans="2:8">
      <c r="B19467" s="834" t="str">
        <f t="shared" si="687"/>
        <v>|||</v>
      </c>
      <c r="H19467" s="835">
        <f t="shared" si="688"/>
        <v>31</v>
      </c>
    </row>
    <row r="19468" spans="2:8">
      <c r="B19468" s="834" t="str">
        <f t="shared" si="687"/>
        <v>|||</v>
      </c>
      <c r="H19468" s="835">
        <f t="shared" si="688"/>
        <v>31</v>
      </c>
    </row>
    <row r="19469" spans="2:8">
      <c r="B19469" s="834" t="str">
        <f t="shared" si="687"/>
        <v>|||</v>
      </c>
      <c r="H19469" s="835">
        <f t="shared" si="688"/>
        <v>31</v>
      </c>
    </row>
    <row r="19470" spans="2:8">
      <c r="B19470" s="834" t="str">
        <f t="shared" si="687"/>
        <v>|||</v>
      </c>
      <c r="H19470" s="835">
        <f t="shared" si="688"/>
        <v>31</v>
      </c>
    </row>
    <row r="19471" spans="2:8">
      <c r="B19471" s="834" t="str">
        <f t="shared" si="687"/>
        <v>|||</v>
      </c>
      <c r="H19471" s="835">
        <f t="shared" si="688"/>
        <v>31</v>
      </c>
    </row>
    <row r="19472" spans="2:8">
      <c r="B19472" s="834" t="str">
        <f t="shared" si="687"/>
        <v>|||</v>
      </c>
      <c r="H19472" s="835">
        <f t="shared" si="688"/>
        <v>31</v>
      </c>
    </row>
    <row r="19473" spans="2:8">
      <c r="B19473" s="834" t="str">
        <f t="shared" ref="B19473:B19536" si="689">C19473&amp;"|"&amp;D19473&amp;"|"&amp;E19473&amp;"|"&amp;F19473</f>
        <v>|||</v>
      </c>
      <c r="H19473" s="835">
        <f t="shared" ref="H19473:H19536" si="690">EOMONTH(L19473,0)</f>
        <v>31</v>
      </c>
    </row>
    <row r="19474" spans="2:8">
      <c r="B19474" s="834" t="str">
        <f t="shared" si="689"/>
        <v>|||</v>
      </c>
      <c r="H19474" s="835">
        <f t="shared" si="690"/>
        <v>31</v>
      </c>
    </row>
    <row r="19475" spans="2:8">
      <c r="B19475" s="834" t="str">
        <f t="shared" si="689"/>
        <v>|||</v>
      </c>
      <c r="H19475" s="835">
        <f t="shared" si="690"/>
        <v>31</v>
      </c>
    </row>
    <row r="19476" spans="2:8">
      <c r="B19476" s="834" t="str">
        <f t="shared" si="689"/>
        <v>|||</v>
      </c>
      <c r="H19476" s="835">
        <f t="shared" si="690"/>
        <v>31</v>
      </c>
    </row>
    <row r="19477" spans="2:8">
      <c r="B19477" s="834" t="str">
        <f t="shared" si="689"/>
        <v>|||</v>
      </c>
      <c r="H19477" s="835">
        <f t="shared" si="690"/>
        <v>31</v>
      </c>
    </row>
    <row r="19478" spans="2:8">
      <c r="B19478" s="834" t="str">
        <f t="shared" si="689"/>
        <v>|||</v>
      </c>
      <c r="H19478" s="835">
        <f t="shared" si="690"/>
        <v>31</v>
      </c>
    </row>
    <row r="19479" spans="2:8">
      <c r="B19479" s="834" t="str">
        <f t="shared" si="689"/>
        <v>|||</v>
      </c>
      <c r="H19479" s="835">
        <f t="shared" si="690"/>
        <v>31</v>
      </c>
    </row>
    <row r="19480" spans="2:8">
      <c r="B19480" s="834" t="str">
        <f t="shared" si="689"/>
        <v>|||</v>
      </c>
      <c r="H19480" s="835">
        <f t="shared" si="690"/>
        <v>31</v>
      </c>
    </row>
    <row r="19481" spans="2:8">
      <c r="B19481" s="834" t="str">
        <f t="shared" si="689"/>
        <v>|||</v>
      </c>
      <c r="H19481" s="835">
        <f t="shared" si="690"/>
        <v>31</v>
      </c>
    </row>
    <row r="19482" spans="2:8">
      <c r="B19482" s="834" t="str">
        <f t="shared" si="689"/>
        <v>|||</v>
      </c>
      <c r="H19482" s="835">
        <f t="shared" si="690"/>
        <v>31</v>
      </c>
    </row>
    <row r="19483" spans="2:8">
      <c r="B19483" s="834" t="str">
        <f t="shared" si="689"/>
        <v>|||</v>
      </c>
      <c r="H19483" s="835">
        <f t="shared" si="690"/>
        <v>31</v>
      </c>
    </row>
    <row r="19484" spans="2:8">
      <c r="B19484" s="834" t="str">
        <f t="shared" si="689"/>
        <v>|||</v>
      </c>
      <c r="H19484" s="835">
        <f t="shared" si="690"/>
        <v>31</v>
      </c>
    </row>
    <row r="19485" spans="2:8">
      <c r="B19485" s="834" t="str">
        <f t="shared" si="689"/>
        <v>|||</v>
      </c>
      <c r="H19485" s="835">
        <f t="shared" si="690"/>
        <v>31</v>
      </c>
    </row>
    <row r="19486" spans="2:8">
      <c r="B19486" s="834" t="str">
        <f t="shared" si="689"/>
        <v>|||</v>
      </c>
      <c r="H19486" s="835">
        <f t="shared" si="690"/>
        <v>31</v>
      </c>
    </row>
    <row r="19487" spans="2:8">
      <c r="B19487" s="834" t="str">
        <f t="shared" si="689"/>
        <v>|||</v>
      </c>
      <c r="H19487" s="835">
        <f t="shared" si="690"/>
        <v>31</v>
      </c>
    </row>
    <row r="19488" spans="2:8">
      <c r="B19488" s="834" t="str">
        <f t="shared" si="689"/>
        <v>|||</v>
      </c>
      <c r="H19488" s="835">
        <f t="shared" si="690"/>
        <v>31</v>
      </c>
    </row>
    <row r="19489" spans="2:8">
      <c r="B19489" s="834" t="str">
        <f t="shared" si="689"/>
        <v>|||</v>
      </c>
      <c r="H19489" s="835">
        <f t="shared" si="690"/>
        <v>31</v>
      </c>
    </row>
    <row r="19490" spans="2:8">
      <c r="B19490" s="834" t="str">
        <f t="shared" si="689"/>
        <v>|||</v>
      </c>
      <c r="H19490" s="835">
        <f t="shared" si="690"/>
        <v>31</v>
      </c>
    </row>
    <row r="19491" spans="2:8">
      <c r="B19491" s="834" t="str">
        <f t="shared" si="689"/>
        <v>|||</v>
      </c>
      <c r="H19491" s="835">
        <f t="shared" si="690"/>
        <v>31</v>
      </c>
    </row>
    <row r="19492" spans="2:8">
      <c r="B19492" s="834" t="str">
        <f t="shared" si="689"/>
        <v>|||</v>
      </c>
      <c r="H19492" s="835">
        <f t="shared" si="690"/>
        <v>31</v>
      </c>
    </row>
    <row r="19493" spans="2:8">
      <c r="B19493" s="834" t="str">
        <f t="shared" si="689"/>
        <v>|||</v>
      </c>
      <c r="H19493" s="835">
        <f t="shared" si="690"/>
        <v>31</v>
      </c>
    </row>
    <row r="19494" spans="2:8">
      <c r="B19494" s="834" t="str">
        <f t="shared" si="689"/>
        <v>|||</v>
      </c>
      <c r="H19494" s="835">
        <f t="shared" si="690"/>
        <v>31</v>
      </c>
    </row>
    <row r="19495" spans="2:8">
      <c r="B19495" s="834" t="str">
        <f t="shared" si="689"/>
        <v>|||</v>
      </c>
      <c r="H19495" s="835">
        <f t="shared" si="690"/>
        <v>31</v>
      </c>
    </row>
    <row r="19496" spans="2:8">
      <c r="B19496" s="834" t="str">
        <f t="shared" si="689"/>
        <v>|||</v>
      </c>
      <c r="H19496" s="835">
        <f t="shared" si="690"/>
        <v>31</v>
      </c>
    </row>
    <row r="19497" spans="2:8">
      <c r="B19497" s="834" t="str">
        <f t="shared" si="689"/>
        <v>|||</v>
      </c>
      <c r="H19497" s="835">
        <f t="shared" si="690"/>
        <v>31</v>
      </c>
    </row>
    <row r="19498" spans="2:8">
      <c r="B19498" s="834" t="str">
        <f t="shared" si="689"/>
        <v>|||</v>
      </c>
      <c r="H19498" s="835">
        <f t="shared" si="690"/>
        <v>31</v>
      </c>
    </row>
    <row r="19499" spans="2:8">
      <c r="B19499" s="834" t="str">
        <f t="shared" si="689"/>
        <v>|||</v>
      </c>
      <c r="H19499" s="835">
        <f t="shared" si="690"/>
        <v>31</v>
      </c>
    </row>
    <row r="19500" spans="2:8">
      <c r="B19500" s="834" t="str">
        <f t="shared" si="689"/>
        <v>|||</v>
      </c>
      <c r="H19500" s="835">
        <f t="shared" si="690"/>
        <v>31</v>
      </c>
    </row>
    <row r="19501" spans="2:8">
      <c r="B19501" s="834" t="str">
        <f t="shared" si="689"/>
        <v>|||</v>
      </c>
      <c r="H19501" s="835">
        <f t="shared" si="690"/>
        <v>31</v>
      </c>
    </row>
    <row r="19502" spans="2:8">
      <c r="B19502" s="834" t="str">
        <f t="shared" si="689"/>
        <v>|||</v>
      </c>
      <c r="H19502" s="835">
        <f t="shared" si="690"/>
        <v>31</v>
      </c>
    </row>
    <row r="19503" spans="2:8">
      <c r="B19503" s="834" t="str">
        <f t="shared" si="689"/>
        <v>|||</v>
      </c>
      <c r="H19503" s="835">
        <f t="shared" si="690"/>
        <v>31</v>
      </c>
    </row>
    <row r="19504" spans="2:8">
      <c r="B19504" s="834" t="str">
        <f t="shared" si="689"/>
        <v>|||</v>
      </c>
      <c r="H19504" s="835">
        <f t="shared" si="690"/>
        <v>31</v>
      </c>
    </row>
    <row r="19505" spans="2:8">
      <c r="B19505" s="834" t="str">
        <f t="shared" si="689"/>
        <v>|||</v>
      </c>
      <c r="H19505" s="835">
        <f t="shared" si="690"/>
        <v>31</v>
      </c>
    </row>
    <row r="19506" spans="2:8">
      <c r="B19506" s="834" t="str">
        <f t="shared" si="689"/>
        <v>|||</v>
      </c>
      <c r="H19506" s="835">
        <f t="shared" si="690"/>
        <v>31</v>
      </c>
    </row>
    <row r="19507" spans="2:8">
      <c r="B19507" s="834" t="str">
        <f t="shared" si="689"/>
        <v>|||</v>
      </c>
      <c r="H19507" s="835">
        <f t="shared" si="690"/>
        <v>31</v>
      </c>
    </row>
    <row r="19508" spans="2:8">
      <c r="B19508" s="834" t="str">
        <f t="shared" si="689"/>
        <v>|||</v>
      </c>
      <c r="H19508" s="835">
        <f t="shared" si="690"/>
        <v>31</v>
      </c>
    </row>
    <row r="19509" spans="2:8">
      <c r="B19509" s="834" t="str">
        <f t="shared" si="689"/>
        <v>|||</v>
      </c>
      <c r="H19509" s="835">
        <f t="shared" si="690"/>
        <v>31</v>
      </c>
    </row>
    <row r="19510" spans="2:8">
      <c r="B19510" s="834" t="str">
        <f t="shared" si="689"/>
        <v>|||</v>
      </c>
      <c r="H19510" s="835">
        <f t="shared" si="690"/>
        <v>31</v>
      </c>
    </row>
    <row r="19511" spans="2:8">
      <c r="B19511" s="834" t="str">
        <f t="shared" si="689"/>
        <v>|||</v>
      </c>
      <c r="H19511" s="835">
        <f t="shared" si="690"/>
        <v>31</v>
      </c>
    </row>
    <row r="19512" spans="2:8">
      <c r="B19512" s="834" t="str">
        <f t="shared" si="689"/>
        <v>|||</v>
      </c>
      <c r="H19512" s="835">
        <f t="shared" si="690"/>
        <v>31</v>
      </c>
    </row>
    <row r="19513" spans="2:8">
      <c r="B19513" s="834" t="str">
        <f t="shared" si="689"/>
        <v>|||</v>
      </c>
      <c r="H19513" s="835">
        <f t="shared" si="690"/>
        <v>31</v>
      </c>
    </row>
    <row r="19514" spans="2:8">
      <c r="B19514" s="834" t="str">
        <f t="shared" si="689"/>
        <v>|||</v>
      </c>
      <c r="H19514" s="835">
        <f t="shared" si="690"/>
        <v>31</v>
      </c>
    </row>
    <row r="19515" spans="2:8">
      <c r="B19515" s="834" t="str">
        <f t="shared" si="689"/>
        <v>|||</v>
      </c>
      <c r="H19515" s="835">
        <f t="shared" si="690"/>
        <v>31</v>
      </c>
    </row>
    <row r="19516" spans="2:8">
      <c r="B19516" s="834" t="str">
        <f t="shared" si="689"/>
        <v>|||</v>
      </c>
      <c r="H19516" s="835">
        <f t="shared" si="690"/>
        <v>31</v>
      </c>
    </row>
    <row r="19517" spans="2:8">
      <c r="B19517" s="834" t="str">
        <f t="shared" si="689"/>
        <v>|||</v>
      </c>
      <c r="H19517" s="835">
        <f t="shared" si="690"/>
        <v>31</v>
      </c>
    </row>
    <row r="19518" spans="2:8">
      <c r="B19518" s="834" t="str">
        <f t="shared" si="689"/>
        <v>|||</v>
      </c>
      <c r="H19518" s="835">
        <f t="shared" si="690"/>
        <v>31</v>
      </c>
    </row>
    <row r="19519" spans="2:8">
      <c r="B19519" s="834" t="str">
        <f t="shared" si="689"/>
        <v>|||</v>
      </c>
      <c r="H19519" s="835">
        <f t="shared" si="690"/>
        <v>31</v>
      </c>
    </row>
    <row r="19520" spans="2:8">
      <c r="B19520" s="834" t="str">
        <f t="shared" si="689"/>
        <v>|||</v>
      </c>
      <c r="H19520" s="835">
        <f t="shared" si="690"/>
        <v>31</v>
      </c>
    </row>
    <row r="19521" spans="2:8">
      <c r="B19521" s="834" t="str">
        <f t="shared" si="689"/>
        <v>|||</v>
      </c>
      <c r="H19521" s="835">
        <f t="shared" si="690"/>
        <v>31</v>
      </c>
    </row>
    <row r="19522" spans="2:8">
      <c r="B19522" s="834" t="str">
        <f t="shared" si="689"/>
        <v>|||</v>
      </c>
      <c r="H19522" s="835">
        <f t="shared" si="690"/>
        <v>31</v>
      </c>
    </row>
    <row r="19523" spans="2:8">
      <c r="B19523" s="834" t="str">
        <f t="shared" si="689"/>
        <v>|||</v>
      </c>
      <c r="H19523" s="835">
        <f t="shared" si="690"/>
        <v>31</v>
      </c>
    </row>
    <row r="19524" spans="2:8">
      <c r="B19524" s="834" t="str">
        <f t="shared" si="689"/>
        <v>|||</v>
      </c>
      <c r="H19524" s="835">
        <f t="shared" si="690"/>
        <v>31</v>
      </c>
    </row>
    <row r="19525" spans="2:8">
      <c r="B19525" s="834" t="str">
        <f t="shared" si="689"/>
        <v>|||</v>
      </c>
      <c r="H19525" s="835">
        <f t="shared" si="690"/>
        <v>31</v>
      </c>
    </row>
    <row r="19526" spans="2:8">
      <c r="B19526" s="834" t="str">
        <f t="shared" si="689"/>
        <v>|||</v>
      </c>
      <c r="H19526" s="835">
        <f t="shared" si="690"/>
        <v>31</v>
      </c>
    </row>
    <row r="19527" spans="2:8">
      <c r="B19527" s="834" t="str">
        <f t="shared" si="689"/>
        <v>|||</v>
      </c>
      <c r="H19527" s="835">
        <f t="shared" si="690"/>
        <v>31</v>
      </c>
    </row>
    <row r="19528" spans="2:8">
      <c r="B19528" s="834" t="str">
        <f t="shared" si="689"/>
        <v>|||</v>
      </c>
      <c r="H19528" s="835">
        <f t="shared" si="690"/>
        <v>31</v>
      </c>
    </row>
    <row r="19529" spans="2:8">
      <c r="B19529" s="834" t="str">
        <f t="shared" si="689"/>
        <v>|||</v>
      </c>
      <c r="H19529" s="835">
        <f t="shared" si="690"/>
        <v>31</v>
      </c>
    </row>
    <row r="19530" spans="2:8">
      <c r="B19530" s="834" t="str">
        <f t="shared" si="689"/>
        <v>|||</v>
      </c>
      <c r="H19530" s="835">
        <f t="shared" si="690"/>
        <v>31</v>
      </c>
    </row>
    <row r="19531" spans="2:8">
      <c r="B19531" s="834" t="str">
        <f t="shared" si="689"/>
        <v>|||</v>
      </c>
      <c r="H19531" s="835">
        <f t="shared" si="690"/>
        <v>31</v>
      </c>
    </row>
    <row r="19532" spans="2:8">
      <c r="B19532" s="834" t="str">
        <f t="shared" si="689"/>
        <v>|||</v>
      </c>
      <c r="H19532" s="835">
        <f t="shared" si="690"/>
        <v>31</v>
      </c>
    </row>
    <row r="19533" spans="2:8">
      <c r="B19533" s="834" t="str">
        <f t="shared" si="689"/>
        <v>|||</v>
      </c>
      <c r="H19533" s="835">
        <f t="shared" si="690"/>
        <v>31</v>
      </c>
    </row>
    <row r="19534" spans="2:8">
      <c r="B19534" s="834" t="str">
        <f t="shared" si="689"/>
        <v>|||</v>
      </c>
      <c r="H19534" s="835">
        <f t="shared" si="690"/>
        <v>31</v>
      </c>
    </row>
    <row r="19535" spans="2:8">
      <c r="B19535" s="834" t="str">
        <f t="shared" si="689"/>
        <v>|||</v>
      </c>
      <c r="H19535" s="835">
        <f t="shared" si="690"/>
        <v>31</v>
      </c>
    </row>
    <row r="19536" spans="2:8">
      <c r="B19536" s="834" t="str">
        <f t="shared" si="689"/>
        <v>|||</v>
      </c>
      <c r="H19536" s="835">
        <f t="shared" si="690"/>
        <v>31</v>
      </c>
    </row>
    <row r="19537" spans="2:8">
      <c r="B19537" s="834" t="str">
        <f t="shared" ref="B19537:B19600" si="691">C19537&amp;"|"&amp;D19537&amp;"|"&amp;E19537&amp;"|"&amp;F19537</f>
        <v>|||</v>
      </c>
      <c r="H19537" s="835">
        <f t="shared" ref="H19537:H19600" si="692">EOMONTH(L19537,0)</f>
        <v>31</v>
      </c>
    </row>
    <row r="19538" spans="2:8">
      <c r="B19538" s="834" t="str">
        <f t="shared" si="691"/>
        <v>|||</v>
      </c>
      <c r="H19538" s="835">
        <f t="shared" si="692"/>
        <v>31</v>
      </c>
    </row>
    <row r="19539" spans="2:8">
      <c r="B19539" s="834" t="str">
        <f t="shared" si="691"/>
        <v>|||</v>
      </c>
      <c r="H19539" s="835">
        <f t="shared" si="692"/>
        <v>31</v>
      </c>
    </row>
    <row r="19540" spans="2:8">
      <c r="B19540" s="834" t="str">
        <f t="shared" si="691"/>
        <v>|||</v>
      </c>
      <c r="H19540" s="835">
        <f t="shared" si="692"/>
        <v>31</v>
      </c>
    </row>
    <row r="19541" spans="2:8">
      <c r="B19541" s="834" t="str">
        <f t="shared" si="691"/>
        <v>|||</v>
      </c>
      <c r="H19541" s="835">
        <f t="shared" si="692"/>
        <v>31</v>
      </c>
    </row>
    <row r="19542" spans="2:8">
      <c r="B19542" s="834" t="str">
        <f t="shared" si="691"/>
        <v>|||</v>
      </c>
      <c r="H19542" s="835">
        <f t="shared" si="692"/>
        <v>31</v>
      </c>
    </row>
    <row r="19543" spans="2:8">
      <c r="B19543" s="834" t="str">
        <f t="shared" si="691"/>
        <v>|||</v>
      </c>
      <c r="H19543" s="835">
        <f t="shared" si="692"/>
        <v>31</v>
      </c>
    </row>
    <row r="19544" spans="2:8">
      <c r="B19544" s="834" t="str">
        <f t="shared" si="691"/>
        <v>|||</v>
      </c>
      <c r="H19544" s="835">
        <f t="shared" si="692"/>
        <v>31</v>
      </c>
    </row>
    <row r="19545" spans="2:8">
      <c r="B19545" s="834" t="str">
        <f t="shared" si="691"/>
        <v>|||</v>
      </c>
      <c r="H19545" s="835">
        <f t="shared" si="692"/>
        <v>31</v>
      </c>
    </row>
    <row r="19546" spans="2:8">
      <c r="B19546" s="834" t="str">
        <f t="shared" si="691"/>
        <v>|||</v>
      </c>
      <c r="H19546" s="835">
        <f t="shared" si="692"/>
        <v>31</v>
      </c>
    </row>
    <row r="19547" spans="2:8">
      <c r="B19547" s="834" t="str">
        <f t="shared" si="691"/>
        <v>|||</v>
      </c>
      <c r="H19547" s="835">
        <f t="shared" si="692"/>
        <v>31</v>
      </c>
    </row>
    <row r="19548" spans="2:8">
      <c r="B19548" s="834" t="str">
        <f t="shared" si="691"/>
        <v>|||</v>
      </c>
      <c r="H19548" s="835">
        <f t="shared" si="692"/>
        <v>31</v>
      </c>
    </row>
    <row r="19549" spans="2:8">
      <c r="B19549" s="834" t="str">
        <f t="shared" si="691"/>
        <v>|||</v>
      </c>
      <c r="H19549" s="835">
        <f t="shared" si="692"/>
        <v>31</v>
      </c>
    </row>
    <row r="19550" spans="2:8">
      <c r="B19550" s="834" t="str">
        <f t="shared" si="691"/>
        <v>|||</v>
      </c>
      <c r="H19550" s="835">
        <f t="shared" si="692"/>
        <v>31</v>
      </c>
    </row>
    <row r="19551" spans="2:8">
      <c r="B19551" s="834" t="str">
        <f t="shared" si="691"/>
        <v>|||</v>
      </c>
      <c r="H19551" s="835">
        <f t="shared" si="692"/>
        <v>31</v>
      </c>
    </row>
    <row r="19552" spans="2:8">
      <c r="B19552" s="834" t="str">
        <f t="shared" si="691"/>
        <v>|||</v>
      </c>
      <c r="H19552" s="835">
        <f t="shared" si="692"/>
        <v>31</v>
      </c>
    </row>
    <row r="19553" spans="2:8">
      <c r="B19553" s="834" t="str">
        <f t="shared" si="691"/>
        <v>|||</v>
      </c>
      <c r="H19553" s="835">
        <f t="shared" si="692"/>
        <v>31</v>
      </c>
    </row>
    <row r="19554" spans="2:8">
      <c r="B19554" s="834" t="str">
        <f t="shared" si="691"/>
        <v>|||</v>
      </c>
      <c r="H19554" s="835">
        <f t="shared" si="692"/>
        <v>31</v>
      </c>
    </row>
    <row r="19555" spans="2:8">
      <c r="B19555" s="834" t="str">
        <f t="shared" si="691"/>
        <v>|||</v>
      </c>
      <c r="H19555" s="835">
        <f t="shared" si="692"/>
        <v>31</v>
      </c>
    </row>
    <row r="19556" spans="2:8">
      <c r="B19556" s="834" t="str">
        <f t="shared" si="691"/>
        <v>|||</v>
      </c>
      <c r="H19556" s="835">
        <f t="shared" si="692"/>
        <v>31</v>
      </c>
    </row>
    <row r="19557" spans="2:8">
      <c r="B19557" s="834" t="str">
        <f t="shared" si="691"/>
        <v>|||</v>
      </c>
      <c r="H19557" s="835">
        <f t="shared" si="692"/>
        <v>31</v>
      </c>
    </row>
    <row r="19558" spans="2:8">
      <c r="B19558" s="834" t="str">
        <f t="shared" si="691"/>
        <v>|||</v>
      </c>
      <c r="H19558" s="835">
        <f t="shared" si="692"/>
        <v>31</v>
      </c>
    </row>
    <row r="19559" spans="2:8">
      <c r="B19559" s="834" t="str">
        <f t="shared" si="691"/>
        <v>|||</v>
      </c>
      <c r="H19559" s="835">
        <f t="shared" si="692"/>
        <v>31</v>
      </c>
    </row>
    <row r="19560" spans="2:8">
      <c r="B19560" s="834" t="str">
        <f t="shared" si="691"/>
        <v>|||</v>
      </c>
      <c r="H19560" s="835">
        <f t="shared" si="692"/>
        <v>31</v>
      </c>
    </row>
    <row r="19561" spans="2:8">
      <c r="B19561" s="834" t="str">
        <f t="shared" si="691"/>
        <v>|||</v>
      </c>
      <c r="H19561" s="835">
        <f t="shared" si="692"/>
        <v>31</v>
      </c>
    </row>
    <row r="19562" spans="2:8">
      <c r="B19562" s="834" t="str">
        <f t="shared" si="691"/>
        <v>|||</v>
      </c>
      <c r="H19562" s="835">
        <f t="shared" si="692"/>
        <v>31</v>
      </c>
    </row>
    <row r="19563" spans="2:8">
      <c r="B19563" s="834" t="str">
        <f t="shared" si="691"/>
        <v>|||</v>
      </c>
      <c r="H19563" s="835">
        <f t="shared" si="692"/>
        <v>31</v>
      </c>
    </row>
    <row r="19564" spans="2:8">
      <c r="B19564" s="834" t="str">
        <f t="shared" si="691"/>
        <v>|||</v>
      </c>
      <c r="H19564" s="835">
        <f t="shared" si="692"/>
        <v>31</v>
      </c>
    </row>
    <row r="19565" spans="2:8">
      <c r="B19565" s="834" t="str">
        <f t="shared" si="691"/>
        <v>|||</v>
      </c>
      <c r="H19565" s="835">
        <f t="shared" si="692"/>
        <v>31</v>
      </c>
    </row>
    <row r="19566" spans="2:8">
      <c r="B19566" s="834" t="str">
        <f t="shared" si="691"/>
        <v>|||</v>
      </c>
      <c r="H19566" s="835">
        <f t="shared" si="692"/>
        <v>31</v>
      </c>
    </row>
    <row r="19567" spans="2:8">
      <c r="B19567" s="834" t="str">
        <f t="shared" si="691"/>
        <v>|||</v>
      </c>
      <c r="H19567" s="835">
        <f t="shared" si="692"/>
        <v>31</v>
      </c>
    </row>
    <row r="19568" spans="2:8">
      <c r="B19568" s="834" t="str">
        <f t="shared" si="691"/>
        <v>|||</v>
      </c>
      <c r="H19568" s="835">
        <f t="shared" si="692"/>
        <v>31</v>
      </c>
    </row>
    <row r="19569" spans="2:8">
      <c r="B19569" s="834" t="str">
        <f t="shared" si="691"/>
        <v>|||</v>
      </c>
      <c r="H19569" s="835">
        <f t="shared" si="692"/>
        <v>31</v>
      </c>
    </row>
    <row r="19570" spans="2:8">
      <c r="B19570" s="834" t="str">
        <f t="shared" si="691"/>
        <v>|||</v>
      </c>
      <c r="H19570" s="835">
        <f t="shared" si="692"/>
        <v>31</v>
      </c>
    </row>
    <row r="19571" spans="2:8">
      <c r="B19571" s="834" t="str">
        <f t="shared" si="691"/>
        <v>|||</v>
      </c>
      <c r="H19571" s="835">
        <f t="shared" si="692"/>
        <v>31</v>
      </c>
    </row>
    <row r="19572" spans="2:8">
      <c r="B19572" s="834" t="str">
        <f t="shared" si="691"/>
        <v>|||</v>
      </c>
      <c r="H19572" s="835">
        <f t="shared" si="692"/>
        <v>31</v>
      </c>
    </row>
    <row r="19573" spans="2:8">
      <c r="B19573" s="834" t="str">
        <f t="shared" si="691"/>
        <v>|||</v>
      </c>
      <c r="H19573" s="835">
        <f t="shared" si="692"/>
        <v>31</v>
      </c>
    </row>
    <row r="19574" spans="2:8">
      <c r="B19574" s="834" t="str">
        <f t="shared" si="691"/>
        <v>|||</v>
      </c>
      <c r="H19574" s="835">
        <f t="shared" si="692"/>
        <v>31</v>
      </c>
    </row>
    <row r="19575" spans="2:8">
      <c r="B19575" s="834" t="str">
        <f t="shared" si="691"/>
        <v>|||</v>
      </c>
      <c r="H19575" s="835">
        <f t="shared" si="692"/>
        <v>31</v>
      </c>
    </row>
    <row r="19576" spans="2:8">
      <c r="B19576" s="834" t="str">
        <f t="shared" si="691"/>
        <v>|||</v>
      </c>
      <c r="H19576" s="835">
        <f t="shared" si="692"/>
        <v>31</v>
      </c>
    </row>
    <row r="19577" spans="2:8">
      <c r="B19577" s="834" t="str">
        <f t="shared" si="691"/>
        <v>|||</v>
      </c>
      <c r="H19577" s="835">
        <f t="shared" si="692"/>
        <v>31</v>
      </c>
    </row>
    <row r="19578" spans="2:8">
      <c r="B19578" s="834" t="str">
        <f t="shared" si="691"/>
        <v>|||</v>
      </c>
      <c r="H19578" s="835">
        <f t="shared" si="692"/>
        <v>31</v>
      </c>
    </row>
    <row r="19579" spans="2:8">
      <c r="B19579" s="834" t="str">
        <f t="shared" si="691"/>
        <v>|||</v>
      </c>
      <c r="H19579" s="835">
        <f t="shared" si="692"/>
        <v>31</v>
      </c>
    </row>
    <row r="19580" spans="2:8">
      <c r="B19580" s="834" t="str">
        <f t="shared" si="691"/>
        <v>|||</v>
      </c>
      <c r="H19580" s="835">
        <f t="shared" si="692"/>
        <v>31</v>
      </c>
    </row>
    <row r="19581" spans="2:8">
      <c r="B19581" s="834" t="str">
        <f t="shared" si="691"/>
        <v>|||</v>
      </c>
      <c r="H19581" s="835">
        <f t="shared" si="692"/>
        <v>31</v>
      </c>
    </row>
    <row r="19582" spans="2:8">
      <c r="B19582" s="834" t="str">
        <f t="shared" si="691"/>
        <v>|||</v>
      </c>
      <c r="H19582" s="835">
        <f t="shared" si="692"/>
        <v>31</v>
      </c>
    </row>
    <row r="19583" spans="2:8">
      <c r="B19583" s="834" t="str">
        <f t="shared" si="691"/>
        <v>|||</v>
      </c>
      <c r="H19583" s="835">
        <f t="shared" si="692"/>
        <v>31</v>
      </c>
    </row>
    <row r="19584" spans="2:8">
      <c r="B19584" s="834" t="str">
        <f t="shared" si="691"/>
        <v>|||</v>
      </c>
      <c r="H19584" s="835">
        <f t="shared" si="692"/>
        <v>31</v>
      </c>
    </row>
    <row r="19585" spans="2:8">
      <c r="B19585" s="834" t="str">
        <f t="shared" si="691"/>
        <v>|||</v>
      </c>
      <c r="H19585" s="835">
        <f t="shared" si="692"/>
        <v>31</v>
      </c>
    </row>
    <row r="19586" spans="2:8">
      <c r="B19586" s="834" t="str">
        <f t="shared" si="691"/>
        <v>|||</v>
      </c>
      <c r="H19586" s="835">
        <f t="shared" si="692"/>
        <v>31</v>
      </c>
    </row>
    <row r="19587" spans="2:8">
      <c r="B19587" s="834" t="str">
        <f t="shared" si="691"/>
        <v>|||</v>
      </c>
      <c r="H19587" s="835">
        <f t="shared" si="692"/>
        <v>31</v>
      </c>
    </row>
    <row r="19588" spans="2:8">
      <c r="B19588" s="834" t="str">
        <f t="shared" si="691"/>
        <v>|||</v>
      </c>
      <c r="H19588" s="835">
        <f t="shared" si="692"/>
        <v>31</v>
      </c>
    </row>
    <row r="19589" spans="2:8">
      <c r="B19589" s="834" t="str">
        <f t="shared" si="691"/>
        <v>|||</v>
      </c>
      <c r="H19589" s="835">
        <f t="shared" si="692"/>
        <v>31</v>
      </c>
    </row>
    <row r="19590" spans="2:8">
      <c r="B19590" s="834" t="str">
        <f t="shared" si="691"/>
        <v>|||</v>
      </c>
      <c r="H19590" s="835">
        <f t="shared" si="692"/>
        <v>31</v>
      </c>
    </row>
    <row r="19591" spans="2:8">
      <c r="B19591" s="834" t="str">
        <f t="shared" si="691"/>
        <v>|||</v>
      </c>
      <c r="H19591" s="835">
        <f t="shared" si="692"/>
        <v>31</v>
      </c>
    </row>
    <row r="19592" spans="2:8">
      <c r="B19592" s="834" t="str">
        <f t="shared" si="691"/>
        <v>|||</v>
      </c>
      <c r="H19592" s="835">
        <f t="shared" si="692"/>
        <v>31</v>
      </c>
    </row>
    <row r="19593" spans="2:8">
      <c r="B19593" s="834" t="str">
        <f t="shared" si="691"/>
        <v>|||</v>
      </c>
      <c r="H19593" s="835">
        <f t="shared" si="692"/>
        <v>31</v>
      </c>
    </row>
    <row r="19594" spans="2:8">
      <c r="B19594" s="834" t="str">
        <f t="shared" si="691"/>
        <v>|||</v>
      </c>
      <c r="H19594" s="835">
        <f t="shared" si="692"/>
        <v>31</v>
      </c>
    </row>
    <row r="19595" spans="2:8">
      <c r="B19595" s="834" t="str">
        <f t="shared" si="691"/>
        <v>|||</v>
      </c>
      <c r="H19595" s="835">
        <f t="shared" si="692"/>
        <v>31</v>
      </c>
    </row>
    <row r="19596" spans="2:8">
      <c r="B19596" s="834" t="str">
        <f t="shared" si="691"/>
        <v>|||</v>
      </c>
      <c r="H19596" s="835">
        <f t="shared" si="692"/>
        <v>31</v>
      </c>
    </row>
    <row r="19597" spans="2:8">
      <c r="B19597" s="834" t="str">
        <f t="shared" si="691"/>
        <v>|||</v>
      </c>
      <c r="H19597" s="835">
        <f t="shared" si="692"/>
        <v>31</v>
      </c>
    </row>
    <row r="19598" spans="2:8">
      <c r="B19598" s="834" t="str">
        <f t="shared" si="691"/>
        <v>|||</v>
      </c>
      <c r="H19598" s="835">
        <f t="shared" si="692"/>
        <v>31</v>
      </c>
    </row>
    <row r="19599" spans="2:8">
      <c r="B19599" s="834" t="str">
        <f t="shared" si="691"/>
        <v>|||</v>
      </c>
      <c r="H19599" s="835">
        <f t="shared" si="692"/>
        <v>31</v>
      </c>
    </row>
    <row r="19600" spans="2:8">
      <c r="B19600" s="834" t="str">
        <f t="shared" si="691"/>
        <v>|||</v>
      </c>
      <c r="H19600" s="835">
        <f t="shared" si="692"/>
        <v>31</v>
      </c>
    </row>
    <row r="19601" spans="2:8">
      <c r="B19601" s="834" t="str">
        <f t="shared" ref="B19601:B19664" si="693">C19601&amp;"|"&amp;D19601&amp;"|"&amp;E19601&amp;"|"&amp;F19601</f>
        <v>|||</v>
      </c>
      <c r="H19601" s="835">
        <f t="shared" ref="H19601:H19664" si="694">EOMONTH(L19601,0)</f>
        <v>31</v>
      </c>
    </row>
    <row r="19602" spans="2:8">
      <c r="B19602" s="834" t="str">
        <f t="shared" si="693"/>
        <v>|||</v>
      </c>
      <c r="H19602" s="835">
        <f t="shared" si="694"/>
        <v>31</v>
      </c>
    </row>
    <row r="19603" spans="2:8">
      <c r="B19603" s="834" t="str">
        <f t="shared" si="693"/>
        <v>|||</v>
      </c>
      <c r="H19603" s="835">
        <f t="shared" si="694"/>
        <v>31</v>
      </c>
    </row>
    <row r="19604" spans="2:8">
      <c r="B19604" s="834" t="str">
        <f t="shared" si="693"/>
        <v>|||</v>
      </c>
      <c r="H19604" s="835">
        <f t="shared" si="694"/>
        <v>31</v>
      </c>
    </row>
    <row r="19605" spans="2:8">
      <c r="B19605" s="834" t="str">
        <f t="shared" si="693"/>
        <v>|||</v>
      </c>
      <c r="H19605" s="835">
        <f t="shared" si="694"/>
        <v>31</v>
      </c>
    </row>
    <row r="19606" spans="2:8">
      <c r="B19606" s="834" t="str">
        <f t="shared" si="693"/>
        <v>|||</v>
      </c>
      <c r="H19606" s="835">
        <f t="shared" si="694"/>
        <v>31</v>
      </c>
    </row>
    <row r="19607" spans="2:8">
      <c r="B19607" s="834" t="str">
        <f t="shared" si="693"/>
        <v>|||</v>
      </c>
      <c r="H19607" s="835">
        <f t="shared" si="694"/>
        <v>31</v>
      </c>
    </row>
    <row r="19608" spans="2:8">
      <c r="B19608" s="834" t="str">
        <f t="shared" si="693"/>
        <v>|||</v>
      </c>
      <c r="H19608" s="835">
        <f t="shared" si="694"/>
        <v>31</v>
      </c>
    </row>
    <row r="19609" spans="2:8">
      <c r="B19609" s="834" t="str">
        <f t="shared" si="693"/>
        <v>|||</v>
      </c>
      <c r="H19609" s="835">
        <f t="shared" si="694"/>
        <v>31</v>
      </c>
    </row>
    <row r="19610" spans="2:8">
      <c r="B19610" s="834" t="str">
        <f t="shared" si="693"/>
        <v>|||</v>
      </c>
      <c r="H19610" s="835">
        <f t="shared" si="694"/>
        <v>31</v>
      </c>
    </row>
    <row r="19611" spans="2:8">
      <c r="B19611" s="834" t="str">
        <f t="shared" si="693"/>
        <v>|||</v>
      </c>
      <c r="H19611" s="835">
        <f t="shared" si="694"/>
        <v>31</v>
      </c>
    </row>
    <row r="19612" spans="2:8">
      <c r="B19612" s="834" t="str">
        <f t="shared" si="693"/>
        <v>|||</v>
      </c>
      <c r="H19612" s="835">
        <f t="shared" si="694"/>
        <v>31</v>
      </c>
    </row>
    <row r="19613" spans="2:8">
      <c r="B19613" s="834" t="str">
        <f t="shared" si="693"/>
        <v>|||</v>
      </c>
      <c r="H19613" s="835">
        <f t="shared" si="694"/>
        <v>31</v>
      </c>
    </row>
    <row r="19614" spans="2:8">
      <c r="B19614" s="834" t="str">
        <f t="shared" si="693"/>
        <v>|||</v>
      </c>
      <c r="H19614" s="835">
        <f t="shared" si="694"/>
        <v>31</v>
      </c>
    </row>
    <row r="19615" spans="2:8">
      <c r="B19615" s="834" t="str">
        <f t="shared" si="693"/>
        <v>|||</v>
      </c>
      <c r="H19615" s="835">
        <f t="shared" si="694"/>
        <v>31</v>
      </c>
    </row>
    <row r="19616" spans="2:8">
      <c r="B19616" s="834" t="str">
        <f t="shared" si="693"/>
        <v>|||</v>
      </c>
      <c r="H19616" s="835">
        <f t="shared" si="694"/>
        <v>31</v>
      </c>
    </row>
    <row r="19617" spans="2:8">
      <c r="B19617" s="834" t="str">
        <f t="shared" si="693"/>
        <v>|||</v>
      </c>
      <c r="H19617" s="835">
        <f t="shared" si="694"/>
        <v>31</v>
      </c>
    </row>
    <row r="19618" spans="2:8">
      <c r="B19618" s="834" t="str">
        <f t="shared" si="693"/>
        <v>|||</v>
      </c>
      <c r="H19618" s="835">
        <f t="shared" si="694"/>
        <v>31</v>
      </c>
    </row>
    <row r="19619" spans="2:8">
      <c r="B19619" s="834" t="str">
        <f t="shared" si="693"/>
        <v>|||</v>
      </c>
      <c r="H19619" s="835">
        <f t="shared" si="694"/>
        <v>31</v>
      </c>
    </row>
    <row r="19620" spans="2:8">
      <c r="B19620" s="834" t="str">
        <f t="shared" si="693"/>
        <v>|||</v>
      </c>
      <c r="H19620" s="835">
        <f t="shared" si="694"/>
        <v>31</v>
      </c>
    </row>
    <row r="19621" spans="2:8">
      <c r="B19621" s="834" t="str">
        <f t="shared" si="693"/>
        <v>|||</v>
      </c>
      <c r="H19621" s="835">
        <f t="shared" si="694"/>
        <v>31</v>
      </c>
    </row>
    <row r="19622" spans="2:8">
      <c r="B19622" s="834" t="str">
        <f t="shared" si="693"/>
        <v>|||</v>
      </c>
      <c r="H19622" s="835">
        <f t="shared" si="694"/>
        <v>31</v>
      </c>
    </row>
    <row r="19623" spans="2:8">
      <c r="B19623" s="834" t="str">
        <f t="shared" si="693"/>
        <v>|||</v>
      </c>
      <c r="H19623" s="835">
        <f t="shared" si="694"/>
        <v>31</v>
      </c>
    </row>
    <row r="19624" spans="2:8">
      <c r="B19624" s="834" t="str">
        <f t="shared" si="693"/>
        <v>|||</v>
      </c>
      <c r="H19624" s="835">
        <f t="shared" si="694"/>
        <v>31</v>
      </c>
    </row>
    <row r="19625" spans="2:8">
      <c r="B19625" s="834" t="str">
        <f t="shared" si="693"/>
        <v>|||</v>
      </c>
      <c r="H19625" s="835">
        <f t="shared" si="694"/>
        <v>31</v>
      </c>
    </row>
    <row r="19626" spans="2:8">
      <c r="B19626" s="834" t="str">
        <f t="shared" si="693"/>
        <v>|||</v>
      </c>
      <c r="H19626" s="835">
        <f t="shared" si="694"/>
        <v>31</v>
      </c>
    </row>
    <row r="19627" spans="2:8">
      <c r="B19627" s="834" t="str">
        <f t="shared" si="693"/>
        <v>|||</v>
      </c>
      <c r="H19627" s="835">
        <f t="shared" si="694"/>
        <v>31</v>
      </c>
    </row>
    <row r="19628" spans="2:8">
      <c r="B19628" s="834" t="str">
        <f t="shared" si="693"/>
        <v>|||</v>
      </c>
      <c r="H19628" s="835">
        <f t="shared" si="694"/>
        <v>31</v>
      </c>
    </row>
    <row r="19629" spans="2:8">
      <c r="B19629" s="834" t="str">
        <f t="shared" si="693"/>
        <v>|||</v>
      </c>
      <c r="H19629" s="835">
        <f t="shared" si="694"/>
        <v>31</v>
      </c>
    </row>
    <row r="19630" spans="2:8">
      <c r="B19630" s="834" t="str">
        <f t="shared" si="693"/>
        <v>|||</v>
      </c>
      <c r="H19630" s="835">
        <f t="shared" si="694"/>
        <v>31</v>
      </c>
    </row>
    <row r="19631" spans="2:8">
      <c r="B19631" s="834" t="str">
        <f t="shared" si="693"/>
        <v>|||</v>
      </c>
      <c r="H19631" s="835">
        <f t="shared" si="694"/>
        <v>31</v>
      </c>
    </row>
    <row r="19632" spans="2:8">
      <c r="B19632" s="834" t="str">
        <f t="shared" si="693"/>
        <v>|||</v>
      </c>
      <c r="H19632" s="835">
        <f t="shared" si="694"/>
        <v>31</v>
      </c>
    </row>
    <row r="19633" spans="2:8">
      <c r="B19633" s="834" t="str">
        <f t="shared" si="693"/>
        <v>|||</v>
      </c>
      <c r="H19633" s="835">
        <f t="shared" si="694"/>
        <v>31</v>
      </c>
    </row>
    <row r="19634" spans="2:8">
      <c r="B19634" s="834" t="str">
        <f t="shared" si="693"/>
        <v>|||</v>
      </c>
      <c r="H19634" s="835">
        <f t="shared" si="694"/>
        <v>31</v>
      </c>
    </row>
    <row r="19635" spans="2:8">
      <c r="B19635" s="834" t="str">
        <f t="shared" si="693"/>
        <v>|||</v>
      </c>
      <c r="H19635" s="835">
        <f t="shared" si="694"/>
        <v>31</v>
      </c>
    </row>
    <row r="19636" spans="2:8">
      <c r="B19636" s="834" t="str">
        <f t="shared" si="693"/>
        <v>|||</v>
      </c>
      <c r="H19636" s="835">
        <f t="shared" si="694"/>
        <v>31</v>
      </c>
    </row>
    <row r="19637" spans="2:8">
      <c r="B19637" s="834" t="str">
        <f t="shared" si="693"/>
        <v>|||</v>
      </c>
      <c r="H19637" s="835">
        <f t="shared" si="694"/>
        <v>31</v>
      </c>
    </row>
    <row r="19638" spans="2:8">
      <c r="B19638" s="834" t="str">
        <f t="shared" si="693"/>
        <v>|||</v>
      </c>
      <c r="H19638" s="835">
        <f t="shared" si="694"/>
        <v>31</v>
      </c>
    </row>
    <row r="19639" spans="2:8">
      <c r="B19639" s="834" t="str">
        <f t="shared" si="693"/>
        <v>|||</v>
      </c>
      <c r="H19639" s="835">
        <f t="shared" si="694"/>
        <v>31</v>
      </c>
    </row>
    <row r="19640" spans="2:8">
      <c r="B19640" s="834" t="str">
        <f t="shared" si="693"/>
        <v>|||</v>
      </c>
      <c r="H19640" s="835">
        <f t="shared" si="694"/>
        <v>31</v>
      </c>
    </row>
    <row r="19641" spans="2:8">
      <c r="B19641" s="834" t="str">
        <f t="shared" si="693"/>
        <v>|||</v>
      </c>
      <c r="H19641" s="835">
        <f t="shared" si="694"/>
        <v>31</v>
      </c>
    </row>
    <row r="19642" spans="2:8">
      <c r="B19642" s="834" t="str">
        <f t="shared" si="693"/>
        <v>|||</v>
      </c>
      <c r="H19642" s="835">
        <f t="shared" si="694"/>
        <v>31</v>
      </c>
    </row>
    <row r="19643" spans="2:8">
      <c r="B19643" s="834" t="str">
        <f t="shared" si="693"/>
        <v>|||</v>
      </c>
      <c r="H19643" s="835">
        <f t="shared" si="694"/>
        <v>31</v>
      </c>
    </row>
    <row r="19644" spans="2:8">
      <c r="B19644" s="834" t="str">
        <f t="shared" si="693"/>
        <v>|||</v>
      </c>
      <c r="H19644" s="835">
        <f t="shared" si="694"/>
        <v>31</v>
      </c>
    </row>
    <row r="19645" spans="2:8">
      <c r="B19645" s="834" t="str">
        <f t="shared" si="693"/>
        <v>|||</v>
      </c>
      <c r="H19645" s="835">
        <f t="shared" si="694"/>
        <v>31</v>
      </c>
    </row>
    <row r="19646" spans="2:8">
      <c r="B19646" s="834" t="str">
        <f t="shared" si="693"/>
        <v>|||</v>
      </c>
      <c r="H19646" s="835">
        <f t="shared" si="694"/>
        <v>31</v>
      </c>
    </row>
    <row r="19647" spans="2:8">
      <c r="B19647" s="834" t="str">
        <f t="shared" si="693"/>
        <v>|||</v>
      </c>
      <c r="H19647" s="835">
        <f t="shared" si="694"/>
        <v>31</v>
      </c>
    </row>
    <row r="19648" spans="2:8">
      <c r="B19648" s="834" t="str">
        <f t="shared" si="693"/>
        <v>|||</v>
      </c>
      <c r="H19648" s="835">
        <f t="shared" si="694"/>
        <v>31</v>
      </c>
    </row>
    <row r="19649" spans="2:8">
      <c r="B19649" s="834" t="str">
        <f t="shared" si="693"/>
        <v>|||</v>
      </c>
      <c r="H19649" s="835">
        <f t="shared" si="694"/>
        <v>31</v>
      </c>
    </row>
    <row r="19650" spans="2:8">
      <c r="B19650" s="834" t="str">
        <f t="shared" si="693"/>
        <v>|||</v>
      </c>
      <c r="H19650" s="835">
        <f t="shared" si="694"/>
        <v>31</v>
      </c>
    </row>
    <row r="19651" spans="2:8">
      <c r="B19651" s="834" t="str">
        <f t="shared" si="693"/>
        <v>|||</v>
      </c>
      <c r="H19651" s="835">
        <f t="shared" si="694"/>
        <v>31</v>
      </c>
    </row>
    <row r="19652" spans="2:8">
      <c r="B19652" s="834" t="str">
        <f t="shared" si="693"/>
        <v>|||</v>
      </c>
      <c r="H19652" s="835">
        <f t="shared" si="694"/>
        <v>31</v>
      </c>
    </row>
    <row r="19653" spans="2:8">
      <c r="B19653" s="834" t="str">
        <f t="shared" si="693"/>
        <v>|||</v>
      </c>
      <c r="H19653" s="835">
        <f t="shared" si="694"/>
        <v>31</v>
      </c>
    </row>
    <row r="19654" spans="2:8">
      <c r="B19654" s="834" t="str">
        <f t="shared" si="693"/>
        <v>|||</v>
      </c>
      <c r="H19654" s="835">
        <f t="shared" si="694"/>
        <v>31</v>
      </c>
    </row>
    <row r="19655" spans="2:8">
      <c r="B19655" s="834" t="str">
        <f t="shared" si="693"/>
        <v>|||</v>
      </c>
      <c r="H19655" s="835">
        <f t="shared" si="694"/>
        <v>31</v>
      </c>
    </row>
    <row r="19656" spans="2:8">
      <c r="B19656" s="834" t="str">
        <f t="shared" si="693"/>
        <v>|||</v>
      </c>
      <c r="H19656" s="835">
        <f t="shared" si="694"/>
        <v>31</v>
      </c>
    </row>
    <row r="19657" spans="2:8">
      <c r="B19657" s="834" t="str">
        <f t="shared" si="693"/>
        <v>|||</v>
      </c>
      <c r="H19657" s="835">
        <f t="shared" si="694"/>
        <v>31</v>
      </c>
    </row>
    <row r="19658" spans="2:8">
      <c r="B19658" s="834" t="str">
        <f t="shared" si="693"/>
        <v>|||</v>
      </c>
      <c r="H19658" s="835">
        <f t="shared" si="694"/>
        <v>31</v>
      </c>
    </row>
    <row r="19659" spans="2:8">
      <c r="B19659" s="834" t="str">
        <f t="shared" si="693"/>
        <v>|||</v>
      </c>
      <c r="H19659" s="835">
        <f t="shared" si="694"/>
        <v>31</v>
      </c>
    </row>
    <row r="19660" spans="2:8">
      <c r="B19660" s="834" t="str">
        <f t="shared" si="693"/>
        <v>|||</v>
      </c>
      <c r="H19660" s="835">
        <f t="shared" si="694"/>
        <v>31</v>
      </c>
    </row>
    <row r="19661" spans="2:8">
      <c r="B19661" s="834" t="str">
        <f t="shared" si="693"/>
        <v>|||</v>
      </c>
      <c r="H19661" s="835">
        <f t="shared" si="694"/>
        <v>31</v>
      </c>
    </row>
    <row r="19662" spans="2:8">
      <c r="B19662" s="834" t="str">
        <f t="shared" si="693"/>
        <v>|||</v>
      </c>
      <c r="H19662" s="835">
        <f t="shared" si="694"/>
        <v>31</v>
      </c>
    </row>
    <row r="19663" spans="2:8">
      <c r="B19663" s="834" t="str">
        <f t="shared" si="693"/>
        <v>|||</v>
      </c>
      <c r="H19663" s="835">
        <f t="shared" si="694"/>
        <v>31</v>
      </c>
    </row>
    <row r="19664" spans="2:8">
      <c r="B19664" s="834" t="str">
        <f t="shared" si="693"/>
        <v>|||</v>
      </c>
      <c r="H19664" s="835">
        <f t="shared" si="694"/>
        <v>31</v>
      </c>
    </row>
    <row r="19665" spans="2:8">
      <c r="B19665" s="834" t="str">
        <f t="shared" ref="B19665:B19728" si="695">C19665&amp;"|"&amp;D19665&amp;"|"&amp;E19665&amp;"|"&amp;F19665</f>
        <v>|||</v>
      </c>
      <c r="H19665" s="835">
        <f t="shared" ref="H19665:H19728" si="696">EOMONTH(L19665,0)</f>
        <v>31</v>
      </c>
    </row>
    <row r="19666" spans="2:8">
      <c r="B19666" s="834" t="str">
        <f t="shared" si="695"/>
        <v>|||</v>
      </c>
      <c r="H19666" s="835">
        <f t="shared" si="696"/>
        <v>31</v>
      </c>
    </row>
    <row r="19667" spans="2:8">
      <c r="B19667" s="834" t="str">
        <f t="shared" si="695"/>
        <v>|||</v>
      </c>
      <c r="H19667" s="835">
        <f t="shared" si="696"/>
        <v>31</v>
      </c>
    </row>
    <row r="19668" spans="2:8">
      <c r="B19668" s="834" t="str">
        <f t="shared" si="695"/>
        <v>|||</v>
      </c>
      <c r="H19668" s="835">
        <f t="shared" si="696"/>
        <v>31</v>
      </c>
    </row>
    <row r="19669" spans="2:8">
      <c r="B19669" s="834" t="str">
        <f t="shared" si="695"/>
        <v>|||</v>
      </c>
      <c r="H19669" s="835">
        <f t="shared" si="696"/>
        <v>31</v>
      </c>
    </row>
    <row r="19670" spans="2:8">
      <c r="B19670" s="834" t="str">
        <f t="shared" si="695"/>
        <v>|||</v>
      </c>
      <c r="H19670" s="835">
        <f t="shared" si="696"/>
        <v>31</v>
      </c>
    </row>
    <row r="19671" spans="2:8">
      <c r="B19671" s="834" t="str">
        <f t="shared" si="695"/>
        <v>|||</v>
      </c>
      <c r="H19671" s="835">
        <f t="shared" si="696"/>
        <v>31</v>
      </c>
    </row>
    <row r="19672" spans="2:8">
      <c r="B19672" s="834" t="str">
        <f t="shared" si="695"/>
        <v>|||</v>
      </c>
      <c r="H19672" s="835">
        <f t="shared" si="696"/>
        <v>31</v>
      </c>
    </row>
    <row r="19673" spans="2:8">
      <c r="B19673" s="834" t="str">
        <f t="shared" si="695"/>
        <v>|||</v>
      </c>
      <c r="H19673" s="835">
        <f t="shared" si="696"/>
        <v>31</v>
      </c>
    </row>
    <row r="19674" spans="2:8">
      <c r="B19674" s="834" t="str">
        <f t="shared" si="695"/>
        <v>|||</v>
      </c>
      <c r="H19674" s="835">
        <f t="shared" si="696"/>
        <v>31</v>
      </c>
    </row>
    <row r="19675" spans="2:8">
      <c r="B19675" s="834" t="str">
        <f t="shared" si="695"/>
        <v>|||</v>
      </c>
      <c r="H19675" s="835">
        <f t="shared" si="696"/>
        <v>31</v>
      </c>
    </row>
    <row r="19676" spans="2:8">
      <c r="B19676" s="834" t="str">
        <f t="shared" si="695"/>
        <v>|||</v>
      </c>
      <c r="H19676" s="835">
        <f t="shared" si="696"/>
        <v>31</v>
      </c>
    </row>
    <row r="19677" spans="2:8">
      <c r="B19677" s="834" t="str">
        <f t="shared" si="695"/>
        <v>|||</v>
      </c>
      <c r="H19677" s="835">
        <f t="shared" si="696"/>
        <v>31</v>
      </c>
    </row>
    <row r="19678" spans="2:8">
      <c r="B19678" s="834" t="str">
        <f t="shared" si="695"/>
        <v>|||</v>
      </c>
      <c r="H19678" s="835">
        <f t="shared" si="696"/>
        <v>31</v>
      </c>
    </row>
    <row r="19679" spans="2:8">
      <c r="B19679" s="834" t="str">
        <f t="shared" si="695"/>
        <v>|||</v>
      </c>
      <c r="H19679" s="835">
        <f t="shared" si="696"/>
        <v>31</v>
      </c>
    </row>
    <row r="19680" spans="2:8">
      <c r="B19680" s="834" t="str">
        <f t="shared" si="695"/>
        <v>|||</v>
      </c>
      <c r="H19680" s="835">
        <f t="shared" si="696"/>
        <v>31</v>
      </c>
    </row>
    <row r="19681" spans="2:8">
      <c r="B19681" s="834" t="str">
        <f t="shared" si="695"/>
        <v>|||</v>
      </c>
      <c r="H19681" s="835">
        <f t="shared" si="696"/>
        <v>31</v>
      </c>
    </row>
    <row r="19682" spans="2:8">
      <c r="B19682" s="834" t="str">
        <f t="shared" si="695"/>
        <v>|||</v>
      </c>
      <c r="H19682" s="835">
        <f t="shared" si="696"/>
        <v>31</v>
      </c>
    </row>
    <row r="19683" spans="2:8">
      <c r="B19683" s="834" t="str">
        <f t="shared" si="695"/>
        <v>|||</v>
      </c>
      <c r="H19683" s="835">
        <f t="shared" si="696"/>
        <v>31</v>
      </c>
    </row>
    <row r="19684" spans="2:8">
      <c r="B19684" s="834" t="str">
        <f t="shared" si="695"/>
        <v>|||</v>
      </c>
      <c r="H19684" s="835">
        <f t="shared" si="696"/>
        <v>31</v>
      </c>
    </row>
    <row r="19685" spans="2:8">
      <c r="B19685" s="834" t="str">
        <f t="shared" si="695"/>
        <v>|||</v>
      </c>
      <c r="H19685" s="835">
        <f t="shared" si="696"/>
        <v>31</v>
      </c>
    </row>
    <row r="19686" spans="2:8">
      <c r="B19686" s="834" t="str">
        <f t="shared" si="695"/>
        <v>|||</v>
      </c>
      <c r="H19686" s="835">
        <f t="shared" si="696"/>
        <v>31</v>
      </c>
    </row>
    <row r="19687" spans="2:8">
      <c r="B19687" s="834" t="str">
        <f t="shared" si="695"/>
        <v>|||</v>
      </c>
      <c r="H19687" s="835">
        <f t="shared" si="696"/>
        <v>31</v>
      </c>
    </row>
    <row r="19688" spans="2:8">
      <c r="B19688" s="834" t="str">
        <f t="shared" si="695"/>
        <v>|||</v>
      </c>
      <c r="H19688" s="835">
        <f t="shared" si="696"/>
        <v>31</v>
      </c>
    </row>
    <row r="19689" spans="2:8">
      <c r="B19689" s="834" t="str">
        <f t="shared" si="695"/>
        <v>|||</v>
      </c>
      <c r="H19689" s="835">
        <f t="shared" si="696"/>
        <v>31</v>
      </c>
    </row>
    <row r="19690" spans="2:8">
      <c r="B19690" s="834" t="str">
        <f t="shared" si="695"/>
        <v>|||</v>
      </c>
      <c r="H19690" s="835">
        <f t="shared" si="696"/>
        <v>31</v>
      </c>
    </row>
    <row r="19691" spans="2:8">
      <c r="B19691" s="834" t="str">
        <f t="shared" si="695"/>
        <v>|||</v>
      </c>
      <c r="H19691" s="835">
        <f t="shared" si="696"/>
        <v>31</v>
      </c>
    </row>
    <row r="19692" spans="2:8">
      <c r="B19692" s="834" t="str">
        <f t="shared" si="695"/>
        <v>|||</v>
      </c>
      <c r="H19692" s="835">
        <f t="shared" si="696"/>
        <v>31</v>
      </c>
    </row>
    <row r="19693" spans="2:8">
      <c r="B19693" s="834" t="str">
        <f t="shared" si="695"/>
        <v>|||</v>
      </c>
      <c r="H19693" s="835">
        <f t="shared" si="696"/>
        <v>31</v>
      </c>
    </row>
    <row r="19694" spans="2:8">
      <c r="B19694" s="834" t="str">
        <f t="shared" si="695"/>
        <v>|||</v>
      </c>
      <c r="H19694" s="835">
        <f t="shared" si="696"/>
        <v>31</v>
      </c>
    </row>
    <row r="19695" spans="2:8">
      <c r="B19695" s="834" t="str">
        <f t="shared" si="695"/>
        <v>|||</v>
      </c>
      <c r="H19695" s="835">
        <f t="shared" si="696"/>
        <v>31</v>
      </c>
    </row>
    <row r="19696" spans="2:8">
      <c r="B19696" s="834" t="str">
        <f t="shared" si="695"/>
        <v>|||</v>
      </c>
      <c r="H19696" s="835">
        <f t="shared" si="696"/>
        <v>31</v>
      </c>
    </row>
    <row r="19697" spans="2:8">
      <c r="B19697" s="834" t="str">
        <f t="shared" si="695"/>
        <v>|||</v>
      </c>
      <c r="H19697" s="835">
        <f t="shared" si="696"/>
        <v>31</v>
      </c>
    </row>
    <row r="19698" spans="2:8">
      <c r="B19698" s="834" t="str">
        <f t="shared" si="695"/>
        <v>|||</v>
      </c>
      <c r="H19698" s="835">
        <f t="shared" si="696"/>
        <v>31</v>
      </c>
    </row>
    <row r="19699" spans="2:8">
      <c r="B19699" s="834" t="str">
        <f t="shared" si="695"/>
        <v>|||</v>
      </c>
      <c r="H19699" s="835">
        <f t="shared" si="696"/>
        <v>31</v>
      </c>
    </row>
    <row r="19700" spans="2:8">
      <c r="B19700" s="834" t="str">
        <f t="shared" si="695"/>
        <v>|||</v>
      </c>
      <c r="H19700" s="835">
        <f t="shared" si="696"/>
        <v>31</v>
      </c>
    </row>
    <row r="19701" spans="2:8">
      <c r="B19701" s="834" t="str">
        <f t="shared" si="695"/>
        <v>|||</v>
      </c>
      <c r="H19701" s="835">
        <f t="shared" si="696"/>
        <v>31</v>
      </c>
    </row>
    <row r="19702" spans="2:8">
      <c r="B19702" s="834" t="str">
        <f t="shared" si="695"/>
        <v>|||</v>
      </c>
      <c r="H19702" s="835">
        <f t="shared" si="696"/>
        <v>31</v>
      </c>
    </row>
    <row r="19703" spans="2:8">
      <c r="B19703" s="834" t="str">
        <f t="shared" si="695"/>
        <v>|||</v>
      </c>
      <c r="H19703" s="835">
        <f t="shared" si="696"/>
        <v>31</v>
      </c>
    </row>
    <row r="19704" spans="2:8">
      <c r="B19704" s="834" t="str">
        <f t="shared" si="695"/>
        <v>|||</v>
      </c>
      <c r="H19704" s="835">
        <f t="shared" si="696"/>
        <v>31</v>
      </c>
    </row>
    <row r="19705" spans="2:8">
      <c r="B19705" s="834" t="str">
        <f t="shared" si="695"/>
        <v>|||</v>
      </c>
      <c r="H19705" s="835">
        <f t="shared" si="696"/>
        <v>31</v>
      </c>
    </row>
    <row r="19706" spans="2:8">
      <c r="B19706" s="834" t="str">
        <f t="shared" si="695"/>
        <v>|||</v>
      </c>
      <c r="H19706" s="835">
        <f t="shared" si="696"/>
        <v>31</v>
      </c>
    </row>
    <row r="19707" spans="2:8">
      <c r="B19707" s="834" t="str">
        <f t="shared" si="695"/>
        <v>|||</v>
      </c>
      <c r="H19707" s="835">
        <f t="shared" si="696"/>
        <v>31</v>
      </c>
    </row>
    <row r="19708" spans="2:8">
      <c r="B19708" s="834" t="str">
        <f t="shared" si="695"/>
        <v>|||</v>
      </c>
      <c r="H19708" s="835">
        <f t="shared" si="696"/>
        <v>31</v>
      </c>
    </row>
    <row r="19709" spans="2:8">
      <c r="B19709" s="834" t="str">
        <f t="shared" si="695"/>
        <v>|||</v>
      </c>
      <c r="H19709" s="835">
        <f t="shared" si="696"/>
        <v>31</v>
      </c>
    </row>
    <row r="19710" spans="2:8">
      <c r="B19710" s="834" t="str">
        <f t="shared" si="695"/>
        <v>|||</v>
      </c>
      <c r="H19710" s="835">
        <f t="shared" si="696"/>
        <v>31</v>
      </c>
    </row>
    <row r="19711" spans="2:8">
      <c r="B19711" s="834" t="str">
        <f t="shared" si="695"/>
        <v>|||</v>
      </c>
      <c r="H19711" s="835">
        <f t="shared" si="696"/>
        <v>31</v>
      </c>
    </row>
    <row r="19712" spans="2:8">
      <c r="B19712" s="834" t="str">
        <f t="shared" si="695"/>
        <v>|||</v>
      </c>
      <c r="H19712" s="835">
        <f t="shared" si="696"/>
        <v>31</v>
      </c>
    </row>
    <row r="19713" spans="2:8">
      <c r="B19713" s="834" t="str">
        <f t="shared" si="695"/>
        <v>|||</v>
      </c>
      <c r="H19713" s="835">
        <f t="shared" si="696"/>
        <v>31</v>
      </c>
    </row>
    <row r="19714" spans="2:8">
      <c r="B19714" s="834" t="str">
        <f t="shared" si="695"/>
        <v>|||</v>
      </c>
      <c r="H19714" s="835">
        <f t="shared" si="696"/>
        <v>31</v>
      </c>
    </row>
    <row r="19715" spans="2:8">
      <c r="B19715" s="834" t="str">
        <f t="shared" si="695"/>
        <v>|||</v>
      </c>
      <c r="H19715" s="835">
        <f t="shared" si="696"/>
        <v>31</v>
      </c>
    </row>
    <row r="19716" spans="2:8">
      <c r="B19716" s="834" t="str">
        <f t="shared" si="695"/>
        <v>|||</v>
      </c>
      <c r="H19716" s="835">
        <f t="shared" si="696"/>
        <v>31</v>
      </c>
    </row>
    <row r="19717" spans="2:8">
      <c r="B19717" s="834" t="str">
        <f t="shared" si="695"/>
        <v>|||</v>
      </c>
      <c r="H19717" s="835">
        <f t="shared" si="696"/>
        <v>31</v>
      </c>
    </row>
    <row r="19718" spans="2:8">
      <c r="B19718" s="834" t="str">
        <f t="shared" si="695"/>
        <v>|||</v>
      </c>
      <c r="H19718" s="835">
        <f t="shared" si="696"/>
        <v>31</v>
      </c>
    </row>
    <row r="19719" spans="2:8">
      <c r="B19719" s="834" t="str">
        <f t="shared" si="695"/>
        <v>|||</v>
      </c>
      <c r="H19719" s="835">
        <f t="shared" si="696"/>
        <v>31</v>
      </c>
    </row>
    <row r="19720" spans="2:8">
      <c r="B19720" s="834" t="str">
        <f t="shared" si="695"/>
        <v>|||</v>
      </c>
      <c r="H19720" s="835">
        <f t="shared" si="696"/>
        <v>31</v>
      </c>
    </row>
    <row r="19721" spans="2:8">
      <c r="B19721" s="834" t="str">
        <f t="shared" si="695"/>
        <v>|||</v>
      </c>
      <c r="H19721" s="835">
        <f t="shared" si="696"/>
        <v>31</v>
      </c>
    </row>
    <row r="19722" spans="2:8">
      <c r="B19722" s="834" t="str">
        <f t="shared" si="695"/>
        <v>|||</v>
      </c>
      <c r="H19722" s="835">
        <f t="shared" si="696"/>
        <v>31</v>
      </c>
    </row>
    <row r="19723" spans="2:8">
      <c r="B19723" s="834" t="str">
        <f t="shared" si="695"/>
        <v>|||</v>
      </c>
      <c r="H19723" s="835">
        <f t="shared" si="696"/>
        <v>31</v>
      </c>
    </row>
    <row r="19724" spans="2:8">
      <c r="B19724" s="834" t="str">
        <f t="shared" si="695"/>
        <v>|||</v>
      </c>
      <c r="H19724" s="835">
        <f t="shared" si="696"/>
        <v>31</v>
      </c>
    </row>
    <row r="19725" spans="2:8">
      <c r="B19725" s="834" t="str">
        <f t="shared" si="695"/>
        <v>|||</v>
      </c>
      <c r="H19725" s="835">
        <f t="shared" si="696"/>
        <v>31</v>
      </c>
    </row>
    <row r="19726" spans="2:8">
      <c r="B19726" s="834" t="str">
        <f t="shared" si="695"/>
        <v>|||</v>
      </c>
      <c r="H19726" s="835">
        <f t="shared" si="696"/>
        <v>31</v>
      </c>
    </row>
    <row r="19727" spans="2:8">
      <c r="B19727" s="834" t="str">
        <f t="shared" si="695"/>
        <v>|||</v>
      </c>
      <c r="H19727" s="835">
        <f t="shared" si="696"/>
        <v>31</v>
      </c>
    </row>
    <row r="19728" spans="2:8">
      <c r="B19728" s="834" t="str">
        <f t="shared" si="695"/>
        <v>|||</v>
      </c>
      <c r="H19728" s="835">
        <f t="shared" si="696"/>
        <v>31</v>
      </c>
    </row>
    <row r="19729" spans="2:8">
      <c r="B19729" s="834" t="str">
        <f t="shared" ref="B19729:B19792" si="697">C19729&amp;"|"&amp;D19729&amp;"|"&amp;E19729&amp;"|"&amp;F19729</f>
        <v>|||</v>
      </c>
      <c r="H19729" s="835">
        <f t="shared" ref="H19729:H19792" si="698">EOMONTH(L19729,0)</f>
        <v>31</v>
      </c>
    </row>
    <row r="19730" spans="2:8">
      <c r="B19730" s="834" t="str">
        <f t="shared" si="697"/>
        <v>|||</v>
      </c>
      <c r="H19730" s="835">
        <f t="shared" si="698"/>
        <v>31</v>
      </c>
    </row>
    <row r="19731" spans="2:8">
      <c r="B19731" s="834" t="str">
        <f t="shared" si="697"/>
        <v>|||</v>
      </c>
      <c r="H19731" s="835">
        <f t="shared" si="698"/>
        <v>31</v>
      </c>
    </row>
    <row r="19732" spans="2:8">
      <c r="B19732" s="834" t="str">
        <f t="shared" si="697"/>
        <v>|||</v>
      </c>
      <c r="H19732" s="835">
        <f t="shared" si="698"/>
        <v>31</v>
      </c>
    </row>
    <row r="19733" spans="2:8">
      <c r="B19733" s="834" t="str">
        <f t="shared" si="697"/>
        <v>|||</v>
      </c>
      <c r="H19733" s="835">
        <f t="shared" si="698"/>
        <v>31</v>
      </c>
    </row>
    <row r="19734" spans="2:8">
      <c r="B19734" s="834" t="str">
        <f t="shared" si="697"/>
        <v>|||</v>
      </c>
      <c r="H19734" s="835">
        <f t="shared" si="698"/>
        <v>31</v>
      </c>
    </row>
    <row r="19735" spans="2:8">
      <c r="B19735" s="834" t="str">
        <f t="shared" si="697"/>
        <v>|||</v>
      </c>
      <c r="H19735" s="835">
        <f t="shared" si="698"/>
        <v>31</v>
      </c>
    </row>
    <row r="19736" spans="2:8">
      <c r="B19736" s="834" t="str">
        <f t="shared" si="697"/>
        <v>|||</v>
      </c>
      <c r="H19736" s="835">
        <f t="shared" si="698"/>
        <v>31</v>
      </c>
    </row>
    <row r="19737" spans="2:8">
      <c r="B19737" s="834" t="str">
        <f t="shared" si="697"/>
        <v>|||</v>
      </c>
      <c r="H19737" s="835">
        <f t="shared" si="698"/>
        <v>31</v>
      </c>
    </row>
    <row r="19738" spans="2:8">
      <c r="B19738" s="834" t="str">
        <f t="shared" si="697"/>
        <v>|||</v>
      </c>
      <c r="H19738" s="835">
        <f t="shared" si="698"/>
        <v>31</v>
      </c>
    </row>
    <row r="19739" spans="2:8">
      <c r="B19739" s="834" t="str">
        <f t="shared" si="697"/>
        <v>|||</v>
      </c>
      <c r="H19739" s="835">
        <f t="shared" si="698"/>
        <v>31</v>
      </c>
    </row>
    <row r="19740" spans="2:8">
      <c r="B19740" s="834" t="str">
        <f t="shared" si="697"/>
        <v>|||</v>
      </c>
      <c r="H19740" s="835">
        <f t="shared" si="698"/>
        <v>31</v>
      </c>
    </row>
    <row r="19741" spans="2:8">
      <c r="B19741" s="834" t="str">
        <f t="shared" si="697"/>
        <v>|||</v>
      </c>
      <c r="H19741" s="835">
        <f t="shared" si="698"/>
        <v>31</v>
      </c>
    </row>
    <row r="19742" spans="2:8">
      <c r="B19742" s="834" t="str">
        <f t="shared" si="697"/>
        <v>|||</v>
      </c>
      <c r="H19742" s="835">
        <f t="shared" si="698"/>
        <v>31</v>
      </c>
    </row>
    <row r="19743" spans="2:8">
      <c r="B19743" s="834" t="str">
        <f t="shared" si="697"/>
        <v>|||</v>
      </c>
      <c r="H19743" s="835">
        <f t="shared" si="698"/>
        <v>31</v>
      </c>
    </row>
    <row r="19744" spans="2:8">
      <c r="B19744" s="834" t="str">
        <f t="shared" si="697"/>
        <v>|||</v>
      </c>
      <c r="H19744" s="835">
        <f t="shared" si="698"/>
        <v>31</v>
      </c>
    </row>
    <row r="19745" spans="2:8">
      <c r="B19745" s="834" t="str">
        <f t="shared" si="697"/>
        <v>|||</v>
      </c>
      <c r="H19745" s="835">
        <f t="shared" si="698"/>
        <v>31</v>
      </c>
    </row>
    <row r="19746" spans="2:8">
      <c r="B19746" s="834" t="str">
        <f t="shared" si="697"/>
        <v>|||</v>
      </c>
      <c r="H19746" s="835">
        <f t="shared" si="698"/>
        <v>31</v>
      </c>
    </row>
    <row r="19747" spans="2:8">
      <c r="B19747" s="834" t="str">
        <f t="shared" si="697"/>
        <v>|||</v>
      </c>
      <c r="H19747" s="835">
        <f t="shared" si="698"/>
        <v>31</v>
      </c>
    </row>
    <row r="19748" spans="2:8">
      <c r="B19748" s="834" t="str">
        <f t="shared" si="697"/>
        <v>|||</v>
      </c>
      <c r="H19748" s="835">
        <f t="shared" si="698"/>
        <v>31</v>
      </c>
    </row>
    <row r="19749" spans="2:8">
      <c r="B19749" s="834" t="str">
        <f t="shared" si="697"/>
        <v>|||</v>
      </c>
      <c r="H19749" s="835">
        <f t="shared" si="698"/>
        <v>31</v>
      </c>
    </row>
    <row r="19750" spans="2:8">
      <c r="B19750" s="834" t="str">
        <f t="shared" si="697"/>
        <v>|||</v>
      </c>
      <c r="H19750" s="835">
        <f t="shared" si="698"/>
        <v>31</v>
      </c>
    </row>
    <row r="19751" spans="2:8">
      <c r="B19751" s="834" t="str">
        <f t="shared" si="697"/>
        <v>|||</v>
      </c>
      <c r="H19751" s="835">
        <f t="shared" si="698"/>
        <v>31</v>
      </c>
    </row>
    <row r="19752" spans="2:8">
      <c r="B19752" s="834" t="str">
        <f t="shared" si="697"/>
        <v>|||</v>
      </c>
      <c r="H19752" s="835">
        <f t="shared" si="698"/>
        <v>31</v>
      </c>
    </row>
    <row r="19753" spans="2:8">
      <c r="B19753" s="834" t="str">
        <f t="shared" si="697"/>
        <v>|||</v>
      </c>
      <c r="H19753" s="835">
        <f t="shared" si="698"/>
        <v>31</v>
      </c>
    </row>
    <row r="19754" spans="2:8">
      <c r="B19754" s="834" t="str">
        <f t="shared" si="697"/>
        <v>|||</v>
      </c>
      <c r="H19754" s="835">
        <f t="shared" si="698"/>
        <v>31</v>
      </c>
    </row>
    <row r="19755" spans="2:8">
      <c r="B19755" s="834" t="str">
        <f t="shared" si="697"/>
        <v>|||</v>
      </c>
      <c r="H19755" s="835">
        <f t="shared" si="698"/>
        <v>31</v>
      </c>
    </row>
    <row r="19756" spans="2:8">
      <c r="B19756" s="834" t="str">
        <f t="shared" si="697"/>
        <v>|||</v>
      </c>
      <c r="H19756" s="835">
        <f t="shared" si="698"/>
        <v>31</v>
      </c>
    </row>
    <row r="19757" spans="2:8">
      <c r="B19757" s="834" t="str">
        <f t="shared" si="697"/>
        <v>|||</v>
      </c>
      <c r="H19757" s="835">
        <f t="shared" si="698"/>
        <v>31</v>
      </c>
    </row>
    <row r="19758" spans="2:8">
      <c r="B19758" s="834" t="str">
        <f t="shared" si="697"/>
        <v>|||</v>
      </c>
      <c r="H19758" s="835">
        <f t="shared" si="698"/>
        <v>31</v>
      </c>
    </row>
    <row r="19759" spans="2:8">
      <c r="B19759" s="834" t="str">
        <f t="shared" si="697"/>
        <v>|||</v>
      </c>
      <c r="H19759" s="835">
        <f t="shared" si="698"/>
        <v>31</v>
      </c>
    </row>
    <row r="19760" spans="2:8">
      <c r="B19760" s="834" t="str">
        <f t="shared" si="697"/>
        <v>|||</v>
      </c>
      <c r="H19760" s="835">
        <f t="shared" si="698"/>
        <v>31</v>
      </c>
    </row>
    <row r="19761" spans="2:8">
      <c r="B19761" s="834" t="str">
        <f t="shared" si="697"/>
        <v>|||</v>
      </c>
      <c r="H19761" s="835">
        <f t="shared" si="698"/>
        <v>31</v>
      </c>
    </row>
    <row r="19762" spans="2:8">
      <c r="B19762" s="834" t="str">
        <f t="shared" si="697"/>
        <v>|||</v>
      </c>
      <c r="H19762" s="835">
        <f t="shared" si="698"/>
        <v>31</v>
      </c>
    </row>
    <row r="19763" spans="2:8">
      <c r="B19763" s="834" t="str">
        <f t="shared" si="697"/>
        <v>|||</v>
      </c>
      <c r="H19763" s="835">
        <f t="shared" si="698"/>
        <v>31</v>
      </c>
    </row>
    <row r="19764" spans="2:8">
      <c r="B19764" s="834" t="str">
        <f t="shared" si="697"/>
        <v>|||</v>
      </c>
      <c r="H19764" s="835">
        <f t="shared" si="698"/>
        <v>31</v>
      </c>
    </row>
    <row r="19765" spans="2:8">
      <c r="B19765" s="834" t="str">
        <f t="shared" si="697"/>
        <v>|||</v>
      </c>
      <c r="H19765" s="835">
        <f t="shared" si="698"/>
        <v>31</v>
      </c>
    </row>
    <row r="19766" spans="2:8">
      <c r="B19766" s="834" t="str">
        <f t="shared" si="697"/>
        <v>|||</v>
      </c>
      <c r="H19766" s="835">
        <f t="shared" si="698"/>
        <v>31</v>
      </c>
    </row>
    <row r="19767" spans="2:8">
      <c r="B19767" s="834" t="str">
        <f t="shared" si="697"/>
        <v>|||</v>
      </c>
      <c r="H19767" s="835">
        <f t="shared" si="698"/>
        <v>31</v>
      </c>
    </row>
    <row r="19768" spans="2:8">
      <c r="B19768" s="834" t="str">
        <f t="shared" si="697"/>
        <v>|||</v>
      </c>
      <c r="H19768" s="835">
        <f t="shared" si="698"/>
        <v>31</v>
      </c>
    </row>
    <row r="19769" spans="2:8">
      <c r="B19769" s="834" t="str">
        <f t="shared" si="697"/>
        <v>|||</v>
      </c>
      <c r="H19769" s="835">
        <f t="shared" si="698"/>
        <v>31</v>
      </c>
    </row>
    <row r="19770" spans="2:8">
      <c r="B19770" s="834" t="str">
        <f t="shared" si="697"/>
        <v>|||</v>
      </c>
      <c r="H19770" s="835">
        <f t="shared" si="698"/>
        <v>31</v>
      </c>
    </row>
    <row r="19771" spans="2:8">
      <c r="B19771" s="834" t="str">
        <f t="shared" si="697"/>
        <v>|||</v>
      </c>
      <c r="H19771" s="835">
        <f t="shared" si="698"/>
        <v>31</v>
      </c>
    </row>
    <row r="19772" spans="2:8">
      <c r="B19772" s="834" t="str">
        <f t="shared" si="697"/>
        <v>|||</v>
      </c>
      <c r="H19772" s="835">
        <f t="shared" si="698"/>
        <v>31</v>
      </c>
    </row>
    <row r="19773" spans="2:8">
      <c r="B19773" s="834" t="str">
        <f t="shared" si="697"/>
        <v>|||</v>
      </c>
      <c r="H19773" s="835">
        <f t="shared" si="698"/>
        <v>31</v>
      </c>
    </row>
    <row r="19774" spans="2:8">
      <c r="B19774" s="834" t="str">
        <f t="shared" si="697"/>
        <v>|||</v>
      </c>
      <c r="H19774" s="835">
        <f t="shared" si="698"/>
        <v>31</v>
      </c>
    </row>
    <row r="19775" spans="2:8">
      <c r="B19775" s="834" t="str">
        <f t="shared" si="697"/>
        <v>|||</v>
      </c>
      <c r="H19775" s="835">
        <f t="shared" si="698"/>
        <v>31</v>
      </c>
    </row>
    <row r="19776" spans="2:8">
      <c r="B19776" s="834" t="str">
        <f t="shared" si="697"/>
        <v>|||</v>
      </c>
      <c r="H19776" s="835">
        <f t="shared" si="698"/>
        <v>31</v>
      </c>
    </row>
    <row r="19777" spans="2:8">
      <c r="B19777" s="834" t="str">
        <f t="shared" si="697"/>
        <v>|||</v>
      </c>
      <c r="H19777" s="835">
        <f t="shared" si="698"/>
        <v>31</v>
      </c>
    </row>
    <row r="19778" spans="2:8">
      <c r="B19778" s="834" t="str">
        <f t="shared" si="697"/>
        <v>|||</v>
      </c>
      <c r="H19778" s="835">
        <f t="shared" si="698"/>
        <v>31</v>
      </c>
    </row>
    <row r="19779" spans="2:8">
      <c r="B19779" s="834" t="str">
        <f t="shared" si="697"/>
        <v>|||</v>
      </c>
      <c r="H19779" s="835">
        <f t="shared" si="698"/>
        <v>31</v>
      </c>
    </row>
    <row r="19780" spans="2:8">
      <c r="B19780" s="834" t="str">
        <f t="shared" si="697"/>
        <v>|||</v>
      </c>
      <c r="H19780" s="835">
        <f t="shared" si="698"/>
        <v>31</v>
      </c>
    </row>
    <row r="19781" spans="2:8">
      <c r="B19781" s="834" t="str">
        <f t="shared" si="697"/>
        <v>|||</v>
      </c>
      <c r="H19781" s="835">
        <f t="shared" si="698"/>
        <v>31</v>
      </c>
    </row>
    <row r="19782" spans="2:8">
      <c r="B19782" s="834" t="str">
        <f t="shared" si="697"/>
        <v>|||</v>
      </c>
      <c r="H19782" s="835">
        <f t="shared" si="698"/>
        <v>31</v>
      </c>
    </row>
    <row r="19783" spans="2:8">
      <c r="B19783" s="834" t="str">
        <f t="shared" si="697"/>
        <v>|||</v>
      </c>
      <c r="H19783" s="835">
        <f t="shared" si="698"/>
        <v>31</v>
      </c>
    </row>
    <row r="19784" spans="2:8">
      <c r="B19784" s="834" t="str">
        <f t="shared" si="697"/>
        <v>|||</v>
      </c>
      <c r="H19784" s="835">
        <f t="shared" si="698"/>
        <v>31</v>
      </c>
    </row>
    <row r="19785" spans="2:8">
      <c r="B19785" s="834" t="str">
        <f t="shared" si="697"/>
        <v>|||</v>
      </c>
      <c r="H19785" s="835">
        <f t="shared" si="698"/>
        <v>31</v>
      </c>
    </row>
    <row r="19786" spans="2:8">
      <c r="B19786" s="834" t="str">
        <f t="shared" si="697"/>
        <v>|||</v>
      </c>
      <c r="H19786" s="835">
        <f t="shared" si="698"/>
        <v>31</v>
      </c>
    </row>
    <row r="19787" spans="2:8">
      <c r="B19787" s="834" t="str">
        <f t="shared" si="697"/>
        <v>|||</v>
      </c>
      <c r="H19787" s="835">
        <f t="shared" si="698"/>
        <v>31</v>
      </c>
    </row>
    <row r="19788" spans="2:8">
      <c r="B19788" s="834" t="str">
        <f t="shared" si="697"/>
        <v>|||</v>
      </c>
      <c r="H19788" s="835">
        <f t="shared" si="698"/>
        <v>31</v>
      </c>
    </row>
    <row r="19789" spans="2:8">
      <c r="B19789" s="834" t="str">
        <f t="shared" si="697"/>
        <v>|||</v>
      </c>
      <c r="H19789" s="835">
        <f t="shared" si="698"/>
        <v>31</v>
      </c>
    </row>
    <row r="19790" spans="2:8">
      <c r="B19790" s="834" t="str">
        <f t="shared" si="697"/>
        <v>|||</v>
      </c>
      <c r="H19790" s="835">
        <f t="shared" si="698"/>
        <v>31</v>
      </c>
    </row>
    <row r="19791" spans="2:8">
      <c r="B19791" s="834" t="str">
        <f t="shared" si="697"/>
        <v>|||</v>
      </c>
      <c r="H19791" s="835">
        <f t="shared" si="698"/>
        <v>31</v>
      </c>
    </row>
    <row r="19792" spans="2:8">
      <c r="B19792" s="834" t="str">
        <f t="shared" si="697"/>
        <v>|||</v>
      </c>
      <c r="H19792" s="835">
        <f t="shared" si="698"/>
        <v>31</v>
      </c>
    </row>
    <row r="19793" spans="2:8">
      <c r="B19793" s="834" t="str">
        <f t="shared" ref="B19793:B19856" si="699">C19793&amp;"|"&amp;D19793&amp;"|"&amp;E19793&amp;"|"&amp;F19793</f>
        <v>|||</v>
      </c>
      <c r="H19793" s="835">
        <f t="shared" ref="H19793:H19856" si="700">EOMONTH(L19793,0)</f>
        <v>31</v>
      </c>
    </row>
    <row r="19794" spans="2:8">
      <c r="B19794" s="834" t="str">
        <f t="shared" si="699"/>
        <v>|||</v>
      </c>
      <c r="H19794" s="835">
        <f t="shared" si="700"/>
        <v>31</v>
      </c>
    </row>
    <row r="19795" spans="2:8">
      <c r="B19795" s="834" t="str">
        <f t="shared" si="699"/>
        <v>|||</v>
      </c>
      <c r="H19795" s="835">
        <f t="shared" si="700"/>
        <v>31</v>
      </c>
    </row>
    <row r="19796" spans="2:8">
      <c r="B19796" s="834" t="str">
        <f t="shared" si="699"/>
        <v>|||</v>
      </c>
      <c r="H19796" s="835">
        <f t="shared" si="700"/>
        <v>31</v>
      </c>
    </row>
    <row r="19797" spans="2:8">
      <c r="B19797" s="834" t="str">
        <f t="shared" si="699"/>
        <v>|||</v>
      </c>
      <c r="H19797" s="835">
        <f t="shared" si="700"/>
        <v>31</v>
      </c>
    </row>
    <row r="19798" spans="2:8">
      <c r="B19798" s="834" t="str">
        <f t="shared" si="699"/>
        <v>|||</v>
      </c>
      <c r="H19798" s="835">
        <f t="shared" si="700"/>
        <v>31</v>
      </c>
    </row>
    <row r="19799" spans="2:8">
      <c r="B19799" s="834" t="str">
        <f t="shared" si="699"/>
        <v>|||</v>
      </c>
      <c r="H19799" s="835">
        <f t="shared" si="700"/>
        <v>31</v>
      </c>
    </row>
    <row r="19800" spans="2:8">
      <c r="B19800" s="834" t="str">
        <f t="shared" si="699"/>
        <v>|||</v>
      </c>
      <c r="H19800" s="835">
        <f t="shared" si="700"/>
        <v>31</v>
      </c>
    </row>
    <row r="19801" spans="2:8">
      <c r="B19801" s="834" t="str">
        <f t="shared" si="699"/>
        <v>|||</v>
      </c>
      <c r="H19801" s="835">
        <f t="shared" si="700"/>
        <v>31</v>
      </c>
    </row>
    <row r="19802" spans="2:8">
      <c r="B19802" s="834" t="str">
        <f t="shared" si="699"/>
        <v>|||</v>
      </c>
      <c r="H19802" s="835">
        <f t="shared" si="700"/>
        <v>31</v>
      </c>
    </row>
    <row r="19803" spans="2:8">
      <c r="B19803" s="834" t="str">
        <f t="shared" si="699"/>
        <v>|||</v>
      </c>
      <c r="H19803" s="835">
        <f t="shared" si="700"/>
        <v>31</v>
      </c>
    </row>
    <row r="19804" spans="2:8">
      <c r="B19804" s="834" t="str">
        <f t="shared" si="699"/>
        <v>|||</v>
      </c>
      <c r="H19804" s="835">
        <f t="shared" si="700"/>
        <v>31</v>
      </c>
    </row>
    <row r="19805" spans="2:8">
      <c r="B19805" s="834" t="str">
        <f t="shared" si="699"/>
        <v>|||</v>
      </c>
      <c r="H19805" s="835">
        <f t="shared" si="700"/>
        <v>31</v>
      </c>
    </row>
    <row r="19806" spans="2:8">
      <c r="B19806" s="834" t="str">
        <f t="shared" si="699"/>
        <v>|||</v>
      </c>
      <c r="H19806" s="835">
        <f t="shared" si="700"/>
        <v>31</v>
      </c>
    </row>
    <row r="19807" spans="2:8">
      <c r="B19807" s="834" t="str">
        <f t="shared" si="699"/>
        <v>|||</v>
      </c>
      <c r="H19807" s="835">
        <f t="shared" si="700"/>
        <v>31</v>
      </c>
    </row>
    <row r="19808" spans="2:8">
      <c r="B19808" s="834" t="str">
        <f t="shared" si="699"/>
        <v>|||</v>
      </c>
      <c r="H19808" s="835">
        <f t="shared" si="700"/>
        <v>31</v>
      </c>
    </row>
    <row r="19809" spans="2:8">
      <c r="B19809" s="834" t="str">
        <f t="shared" si="699"/>
        <v>|||</v>
      </c>
      <c r="H19809" s="835">
        <f t="shared" si="700"/>
        <v>31</v>
      </c>
    </row>
    <row r="19810" spans="2:8">
      <c r="B19810" s="834" t="str">
        <f t="shared" si="699"/>
        <v>|||</v>
      </c>
      <c r="H19810" s="835">
        <f t="shared" si="700"/>
        <v>31</v>
      </c>
    </row>
    <row r="19811" spans="2:8">
      <c r="B19811" s="834" t="str">
        <f t="shared" si="699"/>
        <v>|||</v>
      </c>
      <c r="H19811" s="835">
        <f t="shared" si="700"/>
        <v>31</v>
      </c>
    </row>
    <row r="19812" spans="2:8">
      <c r="B19812" s="834" t="str">
        <f t="shared" si="699"/>
        <v>|||</v>
      </c>
      <c r="H19812" s="835">
        <f t="shared" si="700"/>
        <v>31</v>
      </c>
    </row>
    <row r="19813" spans="2:8">
      <c r="B19813" s="834" t="str">
        <f t="shared" si="699"/>
        <v>|||</v>
      </c>
      <c r="H19813" s="835">
        <f t="shared" si="700"/>
        <v>31</v>
      </c>
    </row>
    <row r="19814" spans="2:8">
      <c r="B19814" s="834" t="str">
        <f t="shared" si="699"/>
        <v>|||</v>
      </c>
      <c r="H19814" s="835">
        <f t="shared" si="700"/>
        <v>31</v>
      </c>
    </row>
    <row r="19815" spans="2:8">
      <c r="B19815" s="834" t="str">
        <f t="shared" si="699"/>
        <v>|||</v>
      </c>
      <c r="H19815" s="835">
        <f t="shared" si="700"/>
        <v>31</v>
      </c>
    </row>
    <row r="19816" spans="2:8">
      <c r="B19816" s="834" t="str">
        <f t="shared" si="699"/>
        <v>|||</v>
      </c>
      <c r="H19816" s="835">
        <f t="shared" si="700"/>
        <v>31</v>
      </c>
    </row>
    <row r="19817" spans="2:8">
      <c r="B19817" s="834" t="str">
        <f t="shared" si="699"/>
        <v>|||</v>
      </c>
      <c r="H19817" s="835">
        <f t="shared" si="700"/>
        <v>31</v>
      </c>
    </row>
    <row r="19818" spans="2:8">
      <c r="B19818" s="834" t="str">
        <f t="shared" si="699"/>
        <v>|||</v>
      </c>
      <c r="H19818" s="835">
        <f t="shared" si="700"/>
        <v>31</v>
      </c>
    </row>
    <row r="19819" spans="2:8">
      <c r="B19819" s="834" t="str">
        <f t="shared" si="699"/>
        <v>|||</v>
      </c>
      <c r="H19819" s="835">
        <f t="shared" si="700"/>
        <v>31</v>
      </c>
    </row>
    <row r="19820" spans="2:8">
      <c r="B19820" s="834" t="str">
        <f t="shared" si="699"/>
        <v>|||</v>
      </c>
      <c r="H19820" s="835">
        <f t="shared" si="700"/>
        <v>31</v>
      </c>
    </row>
    <row r="19821" spans="2:8">
      <c r="B19821" s="834" t="str">
        <f t="shared" si="699"/>
        <v>|||</v>
      </c>
      <c r="H19821" s="835">
        <f t="shared" si="700"/>
        <v>31</v>
      </c>
    </row>
    <row r="19822" spans="2:8">
      <c r="B19822" s="834" t="str">
        <f t="shared" si="699"/>
        <v>|||</v>
      </c>
      <c r="H19822" s="835">
        <f t="shared" si="700"/>
        <v>31</v>
      </c>
    </row>
    <row r="19823" spans="2:8">
      <c r="B19823" s="834" t="str">
        <f t="shared" si="699"/>
        <v>|||</v>
      </c>
      <c r="H19823" s="835">
        <f t="shared" si="700"/>
        <v>31</v>
      </c>
    </row>
    <row r="19824" spans="2:8">
      <c r="B19824" s="834" t="str">
        <f t="shared" si="699"/>
        <v>|||</v>
      </c>
      <c r="H19824" s="835">
        <f t="shared" si="700"/>
        <v>31</v>
      </c>
    </row>
    <row r="19825" spans="2:8">
      <c r="B19825" s="834" t="str">
        <f t="shared" si="699"/>
        <v>|||</v>
      </c>
      <c r="H19825" s="835">
        <f t="shared" si="700"/>
        <v>31</v>
      </c>
    </row>
    <row r="19826" spans="2:8">
      <c r="B19826" s="834" t="str">
        <f t="shared" si="699"/>
        <v>|||</v>
      </c>
      <c r="H19826" s="835">
        <f t="shared" si="700"/>
        <v>31</v>
      </c>
    </row>
    <row r="19827" spans="2:8">
      <c r="B19827" s="834" t="str">
        <f t="shared" si="699"/>
        <v>|||</v>
      </c>
      <c r="H19827" s="835">
        <f t="shared" si="700"/>
        <v>31</v>
      </c>
    </row>
    <row r="19828" spans="2:8">
      <c r="B19828" s="834" t="str">
        <f t="shared" si="699"/>
        <v>|||</v>
      </c>
      <c r="H19828" s="835">
        <f t="shared" si="700"/>
        <v>31</v>
      </c>
    </row>
    <row r="19829" spans="2:8">
      <c r="B19829" s="834" t="str">
        <f t="shared" si="699"/>
        <v>|||</v>
      </c>
      <c r="H19829" s="835">
        <f t="shared" si="700"/>
        <v>31</v>
      </c>
    </row>
    <row r="19830" spans="2:8">
      <c r="B19830" s="834" t="str">
        <f t="shared" si="699"/>
        <v>|||</v>
      </c>
      <c r="H19830" s="835">
        <f t="shared" si="700"/>
        <v>31</v>
      </c>
    </row>
    <row r="19831" spans="2:8">
      <c r="B19831" s="834" t="str">
        <f t="shared" si="699"/>
        <v>|||</v>
      </c>
      <c r="H19831" s="835">
        <f t="shared" si="700"/>
        <v>31</v>
      </c>
    </row>
    <row r="19832" spans="2:8">
      <c r="B19832" s="834" t="str">
        <f t="shared" si="699"/>
        <v>|||</v>
      </c>
      <c r="H19832" s="835">
        <f t="shared" si="700"/>
        <v>31</v>
      </c>
    </row>
    <row r="19833" spans="2:8">
      <c r="B19833" s="834" t="str">
        <f t="shared" si="699"/>
        <v>|||</v>
      </c>
      <c r="H19833" s="835">
        <f t="shared" si="700"/>
        <v>31</v>
      </c>
    </row>
    <row r="19834" spans="2:8">
      <c r="B19834" s="834" t="str">
        <f t="shared" si="699"/>
        <v>|||</v>
      </c>
      <c r="H19834" s="835">
        <f t="shared" si="700"/>
        <v>31</v>
      </c>
    </row>
    <row r="19835" spans="2:8">
      <c r="B19835" s="834" t="str">
        <f t="shared" si="699"/>
        <v>|||</v>
      </c>
      <c r="H19835" s="835">
        <f t="shared" si="700"/>
        <v>31</v>
      </c>
    </row>
    <row r="19836" spans="2:8">
      <c r="B19836" s="834" t="str">
        <f t="shared" si="699"/>
        <v>|||</v>
      </c>
      <c r="H19836" s="835">
        <f t="shared" si="700"/>
        <v>31</v>
      </c>
    </row>
    <row r="19837" spans="2:8">
      <c r="B19837" s="834" t="str">
        <f t="shared" si="699"/>
        <v>|||</v>
      </c>
      <c r="H19837" s="835">
        <f t="shared" si="700"/>
        <v>31</v>
      </c>
    </row>
    <row r="19838" spans="2:8">
      <c r="B19838" s="834" t="str">
        <f t="shared" si="699"/>
        <v>|||</v>
      </c>
      <c r="H19838" s="835">
        <f t="shared" si="700"/>
        <v>31</v>
      </c>
    </row>
    <row r="19839" spans="2:8">
      <c r="B19839" s="834" t="str">
        <f t="shared" si="699"/>
        <v>|||</v>
      </c>
      <c r="H19839" s="835">
        <f t="shared" si="700"/>
        <v>31</v>
      </c>
    </row>
    <row r="19840" spans="2:8">
      <c r="B19840" s="834" t="str">
        <f t="shared" si="699"/>
        <v>|||</v>
      </c>
      <c r="H19840" s="835">
        <f t="shared" si="700"/>
        <v>31</v>
      </c>
    </row>
    <row r="19841" spans="2:8">
      <c r="B19841" s="834" t="str">
        <f t="shared" si="699"/>
        <v>|||</v>
      </c>
      <c r="H19841" s="835">
        <f t="shared" si="700"/>
        <v>31</v>
      </c>
    </row>
    <row r="19842" spans="2:8">
      <c r="B19842" s="834" t="str">
        <f t="shared" si="699"/>
        <v>|||</v>
      </c>
      <c r="H19842" s="835">
        <f t="shared" si="700"/>
        <v>31</v>
      </c>
    </row>
    <row r="19843" spans="2:8">
      <c r="B19843" s="834" t="str">
        <f t="shared" si="699"/>
        <v>|||</v>
      </c>
      <c r="H19843" s="835">
        <f t="shared" si="700"/>
        <v>31</v>
      </c>
    </row>
    <row r="19844" spans="2:8">
      <c r="B19844" s="834" t="str">
        <f t="shared" si="699"/>
        <v>|||</v>
      </c>
      <c r="H19844" s="835">
        <f t="shared" si="700"/>
        <v>31</v>
      </c>
    </row>
    <row r="19845" spans="2:8">
      <c r="B19845" s="834" t="str">
        <f t="shared" si="699"/>
        <v>|||</v>
      </c>
      <c r="H19845" s="835">
        <f t="shared" si="700"/>
        <v>31</v>
      </c>
    </row>
    <row r="19846" spans="2:8">
      <c r="B19846" s="834" t="str">
        <f t="shared" si="699"/>
        <v>|||</v>
      </c>
      <c r="H19846" s="835">
        <f t="shared" si="700"/>
        <v>31</v>
      </c>
    </row>
    <row r="19847" spans="2:8">
      <c r="B19847" s="834" t="str">
        <f t="shared" si="699"/>
        <v>|||</v>
      </c>
      <c r="H19847" s="835">
        <f t="shared" si="700"/>
        <v>31</v>
      </c>
    </row>
    <row r="19848" spans="2:8">
      <c r="B19848" s="834" t="str">
        <f t="shared" si="699"/>
        <v>|||</v>
      </c>
      <c r="H19848" s="835">
        <f t="shared" si="700"/>
        <v>31</v>
      </c>
    </row>
    <row r="19849" spans="2:8">
      <c r="B19849" s="834" t="str">
        <f t="shared" si="699"/>
        <v>|||</v>
      </c>
      <c r="H19849" s="835">
        <f t="shared" si="700"/>
        <v>31</v>
      </c>
    </row>
    <row r="19850" spans="2:8">
      <c r="B19850" s="834" t="str">
        <f t="shared" si="699"/>
        <v>|||</v>
      </c>
      <c r="H19850" s="835">
        <f t="shared" si="700"/>
        <v>31</v>
      </c>
    </row>
    <row r="19851" spans="2:8">
      <c r="B19851" s="834" t="str">
        <f t="shared" si="699"/>
        <v>|||</v>
      </c>
      <c r="H19851" s="835">
        <f t="shared" si="700"/>
        <v>31</v>
      </c>
    </row>
    <row r="19852" spans="2:8">
      <c r="B19852" s="834" t="str">
        <f t="shared" si="699"/>
        <v>|||</v>
      </c>
      <c r="H19852" s="835">
        <f t="shared" si="700"/>
        <v>31</v>
      </c>
    </row>
    <row r="19853" spans="2:8">
      <c r="B19853" s="834" t="str">
        <f t="shared" si="699"/>
        <v>|||</v>
      </c>
      <c r="H19853" s="835">
        <f t="shared" si="700"/>
        <v>31</v>
      </c>
    </row>
    <row r="19854" spans="2:8">
      <c r="B19854" s="834" t="str">
        <f t="shared" si="699"/>
        <v>|||</v>
      </c>
      <c r="H19854" s="835">
        <f t="shared" si="700"/>
        <v>31</v>
      </c>
    </row>
    <row r="19855" spans="2:8">
      <c r="B19855" s="834" t="str">
        <f t="shared" si="699"/>
        <v>|||</v>
      </c>
      <c r="H19855" s="835">
        <f t="shared" si="700"/>
        <v>31</v>
      </c>
    </row>
    <row r="19856" spans="2:8">
      <c r="B19856" s="834" t="str">
        <f t="shared" si="699"/>
        <v>|||</v>
      </c>
      <c r="H19856" s="835">
        <f t="shared" si="700"/>
        <v>31</v>
      </c>
    </row>
    <row r="19857" spans="2:8">
      <c r="B19857" s="834" t="str">
        <f t="shared" ref="B19857:B19920" si="701">C19857&amp;"|"&amp;D19857&amp;"|"&amp;E19857&amp;"|"&amp;F19857</f>
        <v>|||</v>
      </c>
      <c r="H19857" s="835">
        <f t="shared" ref="H19857:H19920" si="702">EOMONTH(L19857,0)</f>
        <v>31</v>
      </c>
    </row>
    <row r="19858" spans="2:8">
      <c r="B19858" s="834" t="str">
        <f t="shared" si="701"/>
        <v>|||</v>
      </c>
      <c r="H19858" s="835">
        <f t="shared" si="702"/>
        <v>31</v>
      </c>
    </row>
    <row r="19859" spans="2:8">
      <c r="B19859" s="834" t="str">
        <f t="shared" si="701"/>
        <v>|||</v>
      </c>
      <c r="H19859" s="835">
        <f t="shared" si="702"/>
        <v>31</v>
      </c>
    </row>
    <row r="19860" spans="2:8">
      <c r="B19860" s="834" t="str">
        <f t="shared" si="701"/>
        <v>|||</v>
      </c>
      <c r="H19860" s="835">
        <f t="shared" si="702"/>
        <v>31</v>
      </c>
    </row>
    <row r="19861" spans="2:8">
      <c r="B19861" s="834" t="str">
        <f t="shared" si="701"/>
        <v>|||</v>
      </c>
      <c r="H19861" s="835">
        <f t="shared" si="702"/>
        <v>31</v>
      </c>
    </row>
    <row r="19862" spans="2:8">
      <c r="B19862" s="834" t="str">
        <f t="shared" si="701"/>
        <v>|||</v>
      </c>
      <c r="H19862" s="835">
        <f t="shared" si="702"/>
        <v>31</v>
      </c>
    </row>
    <row r="19863" spans="2:8">
      <c r="B19863" s="834" t="str">
        <f t="shared" si="701"/>
        <v>|||</v>
      </c>
      <c r="H19863" s="835">
        <f t="shared" si="702"/>
        <v>31</v>
      </c>
    </row>
    <row r="19864" spans="2:8">
      <c r="B19864" s="834" t="str">
        <f t="shared" si="701"/>
        <v>|||</v>
      </c>
      <c r="H19864" s="835">
        <f t="shared" si="702"/>
        <v>31</v>
      </c>
    </row>
    <row r="19865" spans="2:8">
      <c r="B19865" s="834" t="str">
        <f t="shared" si="701"/>
        <v>|||</v>
      </c>
      <c r="H19865" s="835">
        <f t="shared" si="702"/>
        <v>31</v>
      </c>
    </row>
    <row r="19866" spans="2:8">
      <c r="B19866" s="834" t="str">
        <f t="shared" si="701"/>
        <v>|||</v>
      </c>
      <c r="H19866" s="835">
        <f t="shared" si="702"/>
        <v>31</v>
      </c>
    </row>
    <row r="19867" spans="2:8">
      <c r="B19867" s="834" t="str">
        <f t="shared" si="701"/>
        <v>|||</v>
      </c>
      <c r="H19867" s="835">
        <f t="shared" si="702"/>
        <v>31</v>
      </c>
    </row>
    <row r="19868" spans="2:8">
      <c r="B19868" s="834" t="str">
        <f t="shared" si="701"/>
        <v>|||</v>
      </c>
      <c r="H19868" s="835">
        <f t="shared" si="702"/>
        <v>31</v>
      </c>
    </row>
    <row r="19869" spans="2:8">
      <c r="B19869" s="834" t="str">
        <f t="shared" si="701"/>
        <v>|||</v>
      </c>
      <c r="H19869" s="835">
        <f t="shared" si="702"/>
        <v>31</v>
      </c>
    </row>
    <row r="19870" spans="2:8">
      <c r="B19870" s="834" t="str">
        <f t="shared" si="701"/>
        <v>|||</v>
      </c>
      <c r="H19870" s="835">
        <f t="shared" si="702"/>
        <v>31</v>
      </c>
    </row>
    <row r="19871" spans="2:8">
      <c r="B19871" s="834" t="str">
        <f t="shared" si="701"/>
        <v>|||</v>
      </c>
      <c r="H19871" s="835">
        <f t="shared" si="702"/>
        <v>31</v>
      </c>
    </row>
    <row r="19872" spans="2:8">
      <c r="B19872" s="834" t="str">
        <f t="shared" si="701"/>
        <v>|||</v>
      </c>
      <c r="H19872" s="835">
        <f t="shared" si="702"/>
        <v>31</v>
      </c>
    </row>
    <row r="19873" spans="2:8">
      <c r="B19873" s="834" t="str">
        <f t="shared" si="701"/>
        <v>|||</v>
      </c>
      <c r="H19873" s="835">
        <f t="shared" si="702"/>
        <v>31</v>
      </c>
    </row>
    <row r="19874" spans="2:8">
      <c r="B19874" s="834" t="str">
        <f t="shared" si="701"/>
        <v>|||</v>
      </c>
      <c r="H19874" s="835">
        <f t="shared" si="702"/>
        <v>31</v>
      </c>
    </row>
    <row r="19875" spans="2:8">
      <c r="B19875" s="834" t="str">
        <f t="shared" si="701"/>
        <v>|||</v>
      </c>
      <c r="H19875" s="835">
        <f t="shared" si="702"/>
        <v>31</v>
      </c>
    </row>
    <row r="19876" spans="2:8">
      <c r="B19876" s="834" t="str">
        <f t="shared" si="701"/>
        <v>|||</v>
      </c>
      <c r="H19876" s="835">
        <f t="shared" si="702"/>
        <v>31</v>
      </c>
    </row>
    <row r="19877" spans="2:8">
      <c r="B19877" s="834" t="str">
        <f t="shared" si="701"/>
        <v>|||</v>
      </c>
      <c r="H19877" s="835">
        <f t="shared" si="702"/>
        <v>31</v>
      </c>
    </row>
    <row r="19878" spans="2:8">
      <c r="B19878" s="834" t="str">
        <f t="shared" si="701"/>
        <v>|||</v>
      </c>
      <c r="H19878" s="835">
        <f t="shared" si="702"/>
        <v>31</v>
      </c>
    </row>
    <row r="19879" spans="2:8">
      <c r="B19879" s="834" t="str">
        <f t="shared" si="701"/>
        <v>|||</v>
      </c>
      <c r="H19879" s="835">
        <f t="shared" si="702"/>
        <v>31</v>
      </c>
    </row>
    <row r="19880" spans="2:8">
      <c r="B19880" s="834" t="str">
        <f t="shared" si="701"/>
        <v>|||</v>
      </c>
      <c r="H19880" s="835">
        <f t="shared" si="702"/>
        <v>31</v>
      </c>
    </row>
    <row r="19881" spans="2:8">
      <c r="B19881" s="834" t="str">
        <f t="shared" si="701"/>
        <v>|||</v>
      </c>
      <c r="H19881" s="835">
        <f t="shared" si="702"/>
        <v>31</v>
      </c>
    </row>
    <row r="19882" spans="2:8">
      <c r="B19882" s="834" t="str">
        <f t="shared" si="701"/>
        <v>|||</v>
      </c>
      <c r="H19882" s="835">
        <f t="shared" si="702"/>
        <v>31</v>
      </c>
    </row>
    <row r="19883" spans="2:8">
      <c r="B19883" s="834" t="str">
        <f t="shared" si="701"/>
        <v>|||</v>
      </c>
      <c r="H19883" s="835">
        <f t="shared" si="702"/>
        <v>31</v>
      </c>
    </row>
    <row r="19884" spans="2:8">
      <c r="B19884" s="834" t="str">
        <f t="shared" si="701"/>
        <v>|||</v>
      </c>
      <c r="H19884" s="835">
        <f t="shared" si="702"/>
        <v>31</v>
      </c>
    </row>
    <row r="19885" spans="2:8">
      <c r="B19885" s="834" t="str">
        <f t="shared" si="701"/>
        <v>|||</v>
      </c>
      <c r="H19885" s="835">
        <f t="shared" si="702"/>
        <v>31</v>
      </c>
    </row>
    <row r="19886" spans="2:8">
      <c r="B19886" s="834" t="str">
        <f t="shared" si="701"/>
        <v>|||</v>
      </c>
      <c r="H19886" s="835">
        <f t="shared" si="702"/>
        <v>31</v>
      </c>
    </row>
    <row r="19887" spans="2:8">
      <c r="B19887" s="834" t="str">
        <f t="shared" si="701"/>
        <v>|||</v>
      </c>
      <c r="H19887" s="835">
        <f t="shared" si="702"/>
        <v>31</v>
      </c>
    </row>
    <row r="19888" spans="2:8">
      <c r="B19888" s="834" t="str">
        <f t="shared" si="701"/>
        <v>|||</v>
      </c>
      <c r="H19888" s="835">
        <f t="shared" si="702"/>
        <v>31</v>
      </c>
    </row>
    <row r="19889" spans="2:8">
      <c r="B19889" s="834" t="str">
        <f t="shared" si="701"/>
        <v>|||</v>
      </c>
      <c r="H19889" s="835">
        <f t="shared" si="702"/>
        <v>31</v>
      </c>
    </row>
    <row r="19890" spans="2:8">
      <c r="B19890" s="834" t="str">
        <f t="shared" si="701"/>
        <v>|||</v>
      </c>
      <c r="H19890" s="835">
        <f t="shared" si="702"/>
        <v>31</v>
      </c>
    </row>
    <row r="19891" spans="2:8">
      <c r="B19891" s="834" t="str">
        <f t="shared" si="701"/>
        <v>|||</v>
      </c>
      <c r="H19891" s="835">
        <f t="shared" si="702"/>
        <v>31</v>
      </c>
    </row>
    <row r="19892" spans="2:8">
      <c r="B19892" s="834" t="str">
        <f t="shared" si="701"/>
        <v>|||</v>
      </c>
      <c r="H19892" s="835">
        <f t="shared" si="702"/>
        <v>31</v>
      </c>
    </row>
    <row r="19893" spans="2:8">
      <c r="B19893" s="834" t="str">
        <f t="shared" si="701"/>
        <v>|||</v>
      </c>
      <c r="H19893" s="835">
        <f t="shared" si="702"/>
        <v>31</v>
      </c>
    </row>
    <row r="19894" spans="2:8">
      <c r="B19894" s="834" t="str">
        <f t="shared" si="701"/>
        <v>|||</v>
      </c>
      <c r="H19894" s="835">
        <f t="shared" si="702"/>
        <v>31</v>
      </c>
    </row>
    <row r="19895" spans="2:8">
      <c r="B19895" s="834" t="str">
        <f t="shared" si="701"/>
        <v>|||</v>
      </c>
      <c r="H19895" s="835">
        <f t="shared" si="702"/>
        <v>31</v>
      </c>
    </row>
    <row r="19896" spans="2:8">
      <c r="B19896" s="834" t="str">
        <f t="shared" si="701"/>
        <v>|||</v>
      </c>
      <c r="H19896" s="835">
        <f t="shared" si="702"/>
        <v>31</v>
      </c>
    </row>
    <row r="19897" spans="2:8">
      <c r="B19897" s="834" t="str">
        <f t="shared" si="701"/>
        <v>|||</v>
      </c>
      <c r="H19897" s="835">
        <f t="shared" si="702"/>
        <v>31</v>
      </c>
    </row>
    <row r="19898" spans="2:8">
      <c r="B19898" s="834" t="str">
        <f t="shared" si="701"/>
        <v>|||</v>
      </c>
      <c r="H19898" s="835">
        <f t="shared" si="702"/>
        <v>31</v>
      </c>
    </row>
    <row r="19899" spans="2:8">
      <c r="B19899" s="834" t="str">
        <f t="shared" si="701"/>
        <v>|||</v>
      </c>
      <c r="H19899" s="835">
        <f t="shared" si="702"/>
        <v>31</v>
      </c>
    </row>
    <row r="19900" spans="2:8">
      <c r="B19900" s="834" t="str">
        <f t="shared" si="701"/>
        <v>|||</v>
      </c>
      <c r="H19900" s="835">
        <f t="shared" si="702"/>
        <v>31</v>
      </c>
    </row>
    <row r="19901" spans="2:8">
      <c r="B19901" s="834" t="str">
        <f t="shared" si="701"/>
        <v>|||</v>
      </c>
      <c r="H19901" s="835">
        <f t="shared" si="702"/>
        <v>31</v>
      </c>
    </row>
    <row r="19902" spans="2:8">
      <c r="B19902" s="834" t="str">
        <f t="shared" si="701"/>
        <v>|||</v>
      </c>
      <c r="H19902" s="835">
        <f t="shared" si="702"/>
        <v>31</v>
      </c>
    </row>
    <row r="19903" spans="2:8">
      <c r="B19903" s="834" t="str">
        <f t="shared" si="701"/>
        <v>|||</v>
      </c>
      <c r="H19903" s="835">
        <f t="shared" si="702"/>
        <v>31</v>
      </c>
    </row>
    <row r="19904" spans="2:8">
      <c r="B19904" s="834" t="str">
        <f t="shared" si="701"/>
        <v>|||</v>
      </c>
      <c r="H19904" s="835">
        <f t="shared" si="702"/>
        <v>31</v>
      </c>
    </row>
    <row r="19905" spans="2:8">
      <c r="B19905" s="834" t="str">
        <f t="shared" si="701"/>
        <v>|||</v>
      </c>
      <c r="H19905" s="835">
        <f t="shared" si="702"/>
        <v>31</v>
      </c>
    </row>
    <row r="19906" spans="2:8">
      <c r="B19906" s="834" t="str">
        <f t="shared" si="701"/>
        <v>|||</v>
      </c>
      <c r="H19906" s="835">
        <f t="shared" si="702"/>
        <v>31</v>
      </c>
    </row>
    <row r="19907" spans="2:8">
      <c r="B19907" s="834" t="str">
        <f t="shared" si="701"/>
        <v>|||</v>
      </c>
      <c r="H19907" s="835">
        <f t="shared" si="702"/>
        <v>31</v>
      </c>
    </row>
    <row r="19908" spans="2:8">
      <c r="B19908" s="834" t="str">
        <f t="shared" si="701"/>
        <v>|||</v>
      </c>
      <c r="H19908" s="835">
        <f t="shared" si="702"/>
        <v>31</v>
      </c>
    </row>
    <row r="19909" spans="2:8">
      <c r="B19909" s="834" t="str">
        <f t="shared" si="701"/>
        <v>|||</v>
      </c>
      <c r="H19909" s="835">
        <f t="shared" si="702"/>
        <v>31</v>
      </c>
    </row>
    <row r="19910" spans="2:8">
      <c r="B19910" s="834" t="str">
        <f t="shared" si="701"/>
        <v>|||</v>
      </c>
      <c r="H19910" s="835">
        <f t="shared" si="702"/>
        <v>31</v>
      </c>
    </row>
    <row r="19911" spans="2:8">
      <c r="B19911" s="834" t="str">
        <f t="shared" si="701"/>
        <v>|||</v>
      </c>
      <c r="H19911" s="835">
        <f t="shared" si="702"/>
        <v>31</v>
      </c>
    </row>
    <row r="19912" spans="2:8">
      <c r="B19912" s="834" t="str">
        <f t="shared" si="701"/>
        <v>|||</v>
      </c>
      <c r="H19912" s="835">
        <f t="shared" si="702"/>
        <v>31</v>
      </c>
    </row>
    <row r="19913" spans="2:8">
      <c r="B19913" s="834" t="str">
        <f t="shared" si="701"/>
        <v>|||</v>
      </c>
      <c r="H19913" s="835">
        <f t="shared" si="702"/>
        <v>31</v>
      </c>
    </row>
    <row r="19914" spans="2:8">
      <c r="B19914" s="834" t="str">
        <f t="shared" si="701"/>
        <v>|||</v>
      </c>
      <c r="H19914" s="835">
        <f t="shared" si="702"/>
        <v>31</v>
      </c>
    </row>
    <row r="19915" spans="2:8">
      <c r="B19915" s="834" t="str">
        <f t="shared" si="701"/>
        <v>|||</v>
      </c>
      <c r="H19915" s="835">
        <f t="shared" si="702"/>
        <v>31</v>
      </c>
    </row>
    <row r="19916" spans="2:8">
      <c r="B19916" s="834" t="str">
        <f t="shared" si="701"/>
        <v>|||</v>
      </c>
      <c r="H19916" s="835">
        <f t="shared" si="702"/>
        <v>31</v>
      </c>
    </row>
    <row r="19917" spans="2:8">
      <c r="B19917" s="834" t="str">
        <f t="shared" si="701"/>
        <v>|||</v>
      </c>
      <c r="H19917" s="835">
        <f t="shared" si="702"/>
        <v>31</v>
      </c>
    </row>
    <row r="19918" spans="2:8">
      <c r="B19918" s="834" t="str">
        <f t="shared" si="701"/>
        <v>|||</v>
      </c>
      <c r="H19918" s="835">
        <f t="shared" si="702"/>
        <v>31</v>
      </c>
    </row>
    <row r="19919" spans="2:8">
      <c r="B19919" s="834" t="str">
        <f t="shared" si="701"/>
        <v>|||</v>
      </c>
      <c r="H19919" s="835">
        <f t="shared" si="702"/>
        <v>31</v>
      </c>
    </row>
    <row r="19920" spans="2:8">
      <c r="B19920" s="834" t="str">
        <f t="shared" si="701"/>
        <v>|||</v>
      </c>
      <c r="H19920" s="835">
        <f t="shared" si="702"/>
        <v>31</v>
      </c>
    </row>
    <row r="19921" spans="2:8">
      <c r="B19921" s="834" t="str">
        <f t="shared" ref="B19921:B19984" si="703">C19921&amp;"|"&amp;D19921&amp;"|"&amp;E19921&amp;"|"&amp;F19921</f>
        <v>|||</v>
      </c>
      <c r="H19921" s="835">
        <f t="shared" ref="H19921:H19984" si="704">EOMONTH(L19921,0)</f>
        <v>31</v>
      </c>
    </row>
    <row r="19922" spans="2:8">
      <c r="B19922" s="834" t="str">
        <f t="shared" si="703"/>
        <v>|||</v>
      </c>
      <c r="H19922" s="835">
        <f t="shared" si="704"/>
        <v>31</v>
      </c>
    </row>
    <row r="19923" spans="2:8">
      <c r="B19923" s="834" t="str">
        <f t="shared" si="703"/>
        <v>|||</v>
      </c>
      <c r="H19923" s="835">
        <f t="shared" si="704"/>
        <v>31</v>
      </c>
    </row>
    <row r="19924" spans="2:8">
      <c r="B19924" s="834" t="str">
        <f t="shared" si="703"/>
        <v>|||</v>
      </c>
      <c r="H19924" s="835">
        <f t="shared" si="704"/>
        <v>31</v>
      </c>
    </row>
    <row r="19925" spans="2:8">
      <c r="B19925" s="834" t="str">
        <f t="shared" si="703"/>
        <v>|||</v>
      </c>
      <c r="H19925" s="835">
        <f t="shared" si="704"/>
        <v>31</v>
      </c>
    </row>
    <row r="19926" spans="2:8">
      <c r="B19926" s="834" t="str">
        <f t="shared" si="703"/>
        <v>|||</v>
      </c>
      <c r="H19926" s="835">
        <f t="shared" si="704"/>
        <v>31</v>
      </c>
    </row>
    <row r="19927" spans="2:8">
      <c r="B19927" s="834" t="str">
        <f t="shared" si="703"/>
        <v>|||</v>
      </c>
      <c r="H19927" s="835">
        <f t="shared" si="704"/>
        <v>31</v>
      </c>
    </row>
    <row r="19928" spans="2:8">
      <c r="B19928" s="834" t="str">
        <f t="shared" si="703"/>
        <v>|||</v>
      </c>
      <c r="H19928" s="835">
        <f t="shared" si="704"/>
        <v>31</v>
      </c>
    </row>
    <row r="19929" spans="2:8">
      <c r="B19929" s="834" t="str">
        <f t="shared" si="703"/>
        <v>|||</v>
      </c>
      <c r="H19929" s="835">
        <f t="shared" si="704"/>
        <v>31</v>
      </c>
    </row>
    <row r="19930" spans="2:8">
      <c r="B19930" s="834" t="str">
        <f t="shared" si="703"/>
        <v>|||</v>
      </c>
      <c r="H19930" s="835">
        <f t="shared" si="704"/>
        <v>31</v>
      </c>
    </row>
    <row r="19931" spans="2:8">
      <c r="B19931" s="834" t="str">
        <f t="shared" si="703"/>
        <v>|||</v>
      </c>
      <c r="H19931" s="835">
        <f t="shared" si="704"/>
        <v>31</v>
      </c>
    </row>
    <row r="19932" spans="2:8">
      <c r="B19932" s="834" t="str">
        <f t="shared" si="703"/>
        <v>|||</v>
      </c>
      <c r="H19932" s="835">
        <f t="shared" si="704"/>
        <v>31</v>
      </c>
    </row>
    <row r="19933" spans="2:8">
      <c r="B19933" s="834" t="str">
        <f t="shared" si="703"/>
        <v>|||</v>
      </c>
      <c r="H19933" s="835">
        <f t="shared" si="704"/>
        <v>31</v>
      </c>
    </row>
    <row r="19934" spans="2:8">
      <c r="B19934" s="834" t="str">
        <f t="shared" si="703"/>
        <v>|||</v>
      </c>
      <c r="H19934" s="835">
        <f t="shared" si="704"/>
        <v>31</v>
      </c>
    </row>
    <row r="19935" spans="2:8">
      <c r="B19935" s="834" t="str">
        <f t="shared" si="703"/>
        <v>|||</v>
      </c>
      <c r="H19935" s="835">
        <f t="shared" si="704"/>
        <v>31</v>
      </c>
    </row>
    <row r="19936" spans="2:8">
      <c r="B19936" s="834" t="str">
        <f t="shared" si="703"/>
        <v>|||</v>
      </c>
      <c r="H19936" s="835">
        <f t="shared" si="704"/>
        <v>31</v>
      </c>
    </row>
    <row r="19937" spans="2:8">
      <c r="B19937" s="834" t="str">
        <f t="shared" si="703"/>
        <v>|||</v>
      </c>
      <c r="H19937" s="835">
        <f t="shared" si="704"/>
        <v>31</v>
      </c>
    </row>
    <row r="19938" spans="2:8">
      <c r="B19938" s="834" t="str">
        <f t="shared" si="703"/>
        <v>|||</v>
      </c>
      <c r="H19938" s="835">
        <f t="shared" si="704"/>
        <v>31</v>
      </c>
    </row>
    <row r="19939" spans="2:8">
      <c r="B19939" s="834" t="str">
        <f t="shared" si="703"/>
        <v>|||</v>
      </c>
      <c r="H19939" s="835">
        <f t="shared" si="704"/>
        <v>31</v>
      </c>
    </row>
    <row r="19940" spans="2:8">
      <c r="B19940" s="834" t="str">
        <f t="shared" si="703"/>
        <v>|||</v>
      </c>
      <c r="H19940" s="835">
        <f t="shared" si="704"/>
        <v>31</v>
      </c>
    </row>
    <row r="19941" spans="2:8">
      <c r="B19941" s="834" t="str">
        <f t="shared" si="703"/>
        <v>|||</v>
      </c>
      <c r="H19941" s="835">
        <f t="shared" si="704"/>
        <v>31</v>
      </c>
    </row>
    <row r="19942" spans="2:8">
      <c r="B19942" s="834" t="str">
        <f t="shared" si="703"/>
        <v>|||</v>
      </c>
      <c r="H19942" s="835">
        <f t="shared" si="704"/>
        <v>31</v>
      </c>
    </row>
    <row r="19943" spans="2:8">
      <c r="B19943" s="834" t="str">
        <f t="shared" si="703"/>
        <v>|||</v>
      </c>
      <c r="H19943" s="835">
        <f t="shared" si="704"/>
        <v>31</v>
      </c>
    </row>
    <row r="19944" spans="2:8">
      <c r="B19944" s="834" t="str">
        <f t="shared" si="703"/>
        <v>|||</v>
      </c>
      <c r="H19944" s="835">
        <f t="shared" si="704"/>
        <v>31</v>
      </c>
    </row>
    <row r="19945" spans="2:8">
      <c r="B19945" s="834" t="str">
        <f t="shared" si="703"/>
        <v>|||</v>
      </c>
      <c r="H19945" s="835">
        <f t="shared" si="704"/>
        <v>31</v>
      </c>
    </row>
    <row r="19946" spans="2:8">
      <c r="B19946" s="834" t="str">
        <f t="shared" si="703"/>
        <v>|||</v>
      </c>
      <c r="H19946" s="835">
        <f t="shared" si="704"/>
        <v>31</v>
      </c>
    </row>
    <row r="19947" spans="2:8">
      <c r="B19947" s="834" t="str">
        <f t="shared" si="703"/>
        <v>|||</v>
      </c>
      <c r="H19947" s="835">
        <f t="shared" si="704"/>
        <v>31</v>
      </c>
    </row>
    <row r="19948" spans="2:8">
      <c r="B19948" s="834" t="str">
        <f t="shared" si="703"/>
        <v>|||</v>
      </c>
      <c r="H19948" s="835">
        <f t="shared" si="704"/>
        <v>31</v>
      </c>
    </row>
    <row r="19949" spans="2:8">
      <c r="B19949" s="834" t="str">
        <f t="shared" si="703"/>
        <v>|||</v>
      </c>
      <c r="H19949" s="835">
        <f t="shared" si="704"/>
        <v>31</v>
      </c>
    </row>
    <row r="19950" spans="2:8">
      <c r="B19950" s="834" t="str">
        <f t="shared" si="703"/>
        <v>|||</v>
      </c>
      <c r="H19950" s="835">
        <f t="shared" si="704"/>
        <v>31</v>
      </c>
    </row>
    <row r="19951" spans="2:8">
      <c r="B19951" s="834" t="str">
        <f t="shared" si="703"/>
        <v>|||</v>
      </c>
      <c r="H19951" s="835">
        <f t="shared" si="704"/>
        <v>31</v>
      </c>
    </row>
    <row r="19952" spans="2:8">
      <c r="B19952" s="834" t="str">
        <f t="shared" si="703"/>
        <v>|||</v>
      </c>
      <c r="H19952" s="835">
        <f t="shared" si="704"/>
        <v>31</v>
      </c>
    </row>
    <row r="19953" spans="2:8">
      <c r="B19953" s="834" t="str">
        <f t="shared" si="703"/>
        <v>|||</v>
      </c>
      <c r="H19953" s="835">
        <f t="shared" si="704"/>
        <v>31</v>
      </c>
    </row>
    <row r="19954" spans="2:8">
      <c r="B19954" s="834" t="str">
        <f t="shared" si="703"/>
        <v>|||</v>
      </c>
      <c r="H19954" s="835">
        <f t="shared" si="704"/>
        <v>31</v>
      </c>
    </row>
    <row r="19955" spans="2:8">
      <c r="B19955" s="834" t="str">
        <f t="shared" si="703"/>
        <v>|||</v>
      </c>
      <c r="H19955" s="835">
        <f t="shared" si="704"/>
        <v>31</v>
      </c>
    </row>
    <row r="19956" spans="2:8">
      <c r="B19956" s="834" t="str">
        <f t="shared" si="703"/>
        <v>|||</v>
      </c>
      <c r="H19956" s="835">
        <f t="shared" si="704"/>
        <v>31</v>
      </c>
    </row>
    <row r="19957" spans="2:8">
      <c r="B19957" s="834" t="str">
        <f t="shared" si="703"/>
        <v>|||</v>
      </c>
      <c r="H19957" s="835">
        <f t="shared" si="704"/>
        <v>31</v>
      </c>
    </row>
    <row r="19958" spans="2:8">
      <c r="B19958" s="834" t="str">
        <f t="shared" si="703"/>
        <v>|||</v>
      </c>
      <c r="H19958" s="835">
        <f t="shared" si="704"/>
        <v>31</v>
      </c>
    </row>
    <row r="19959" spans="2:8">
      <c r="B19959" s="834" t="str">
        <f t="shared" si="703"/>
        <v>|||</v>
      </c>
      <c r="H19959" s="835">
        <f t="shared" si="704"/>
        <v>31</v>
      </c>
    </row>
    <row r="19960" spans="2:8">
      <c r="B19960" s="834" t="str">
        <f t="shared" si="703"/>
        <v>|||</v>
      </c>
      <c r="H19960" s="835">
        <f t="shared" si="704"/>
        <v>31</v>
      </c>
    </row>
    <row r="19961" spans="2:8">
      <c r="B19961" s="834" t="str">
        <f t="shared" si="703"/>
        <v>|||</v>
      </c>
      <c r="H19961" s="835">
        <f t="shared" si="704"/>
        <v>31</v>
      </c>
    </row>
    <row r="19962" spans="2:8">
      <c r="B19962" s="834" t="str">
        <f t="shared" si="703"/>
        <v>|||</v>
      </c>
      <c r="H19962" s="835">
        <f t="shared" si="704"/>
        <v>31</v>
      </c>
    </row>
    <row r="19963" spans="2:8">
      <c r="B19963" s="834" t="str">
        <f t="shared" si="703"/>
        <v>|||</v>
      </c>
      <c r="H19963" s="835">
        <f t="shared" si="704"/>
        <v>31</v>
      </c>
    </row>
    <row r="19964" spans="2:8">
      <c r="B19964" s="834" t="str">
        <f t="shared" si="703"/>
        <v>|||</v>
      </c>
      <c r="H19964" s="835">
        <f t="shared" si="704"/>
        <v>31</v>
      </c>
    </row>
    <row r="19965" spans="2:8">
      <c r="B19965" s="834" t="str">
        <f t="shared" si="703"/>
        <v>|||</v>
      </c>
      <c r="H19965" s="835">
        <f t="shared" si="704"/>
        <v>31</v>
      </c>
    </row>
    <row r="19966" spans="2:8">
      <c r="B19966" s="834" t="str">
        <f t="shared" si="703"/>
        <v>|||</v>
      </c>
      <c r="H19966" s="835">
        <f t="shared" si="704"/>
        <v>31</v>
      </c>
    </row>
    <row r="19967" spans="2:8">
      <c r="B19967" s="834" t="str">
        <f t="shared" si="703"/>
        <v>|||</v>
      </c>
      <c r="H19967" s="835">
        <f t="shared" si="704"/>
        <v>31</v>
      </c>
    </row>
    <row r="19968" spans="2:8">
      <c r="B19968" s="834" t="str">
        <f t="shared" si="703"/>
        <v>|||</v>
      </c>
      <c r="H19968" s="835">
        <f t="shared" si="704"/>
        <v>31</v>
      </c>
    </row>
    <row r="19969" spans="2:8">
      <c r="B19969" s="834" t="str">
        <f t="shared" si="703"/>
        <v>|||</v>
      </c>
      <c r="H19969" s="835">
        <f t="shared" si="704"/>
        <v>31</v>
      </c>
    </row>
    <row r="19970" spans="2:8">
      <c r="B19970" s="834" t="str">
        <f t="shared" si="703"/>
        <v>|||</v>
      </c>
      <c r="H19970" s="835">
        <f t="shared" si="704"/>
        <v>31</v>
      </c>
    </row>
    <row r="19971" spans="2:8">
      <c r="B19971" s="834" t="str">
        <f t="shared" si="703"/>
        <v>|||</v>
      </c>
      <c r="H19971" s="835">
        <f t="shared" si="704"/>
        <v>31</v>
      </c>
    </row>
    <row r="19972" spans="2:8">
      <c r="B19972" s="834" t="str">
        <f t="shared" si="703"/>
        <v>|||</v>
      </c>
      <c r="H19972" s="835">
        <f t="shared" si="704"/>
        <v>31</v>
      </c>
    </row>
    <row r="19973" spans="2:8">
      <c r="B19973" s="834" t="str">
        <f t="shared" si="703"/>
        <v>|||</v>
      </c>
      <c r="H19973" s="835">
        <f t="shared" si="704"/>
        <v>31</v>
      </c>
    </row>
    <row r="19974" spans="2:8">
      <c r="B19974" s="834" t="str">
        <f t="shared" si="703"/>
        <v>|||</v>
      </c>
      <c r="H19974" s="835">
        <f t="shared" si="704"/>
        <v>31</v>
      </c>
    </row>
    <row r="19975" spans="2:8">
      <c r="B19975" s="834" t="str">
        <f t="shared" si="703"/>
        <v>|||</v>
      </c>
      <c r="H19975" s="835">
        <f t="shared" si="704"/>
        <v>31</v>
      </c>
    </row>
    <row r="19976" spans="2:8">
      <c r="B19976" s="834" t="str">
        <f t="shared" si="703"/>
        <v>|||</v>
      </c>
      <c r="H19976" s="835">
        <f t="shared" si="704"/>
        <v>31</v>
      </c>
    </row>
    <row r="19977" spans="2:8">
      <c r="B19977" s="834" t="str">
        <f t="shared" si="703"/>
        <v>|||</v>
      </c>
      <c r="H19977" s="835">
        <f t="shared" si="704"/>
        <v>31</v>
      </c>
    </row>
    <row r="19978" spans="2:8">
      <c r="B19978" s="834" t="str">
        <f t="shared" si="703"/>
        <v>|||</v>
      </c>
      <c r="H19978" s="835">
        <f t="shared" si="704"/>
        <v>31</v>
      </c>
    </row>
    <row r="19979" spans="2:8">
      <c r="B19979" s="834" t="str">
        <f t="shared" si="703"/>
        <v>|||</v>
      </c>
      <c r="H19979" s="835">
        <f t="shared" si="704"/>
        <v>31</v>
      </c>
    </row>
    <row r="19980" spans="2:8">
      <c r="B19980" s="834" t="str">
        <f t="shared" si="703"/>
        <v>|||</v>
      </c>
      <c r="H19980" s="835">
        <f t="shared" si="704"/>
        <v>31</v>
      </c>
    </row>
    <row r="19981" spans="2:8">
      <c r="B19981" s="834" t="str">
        <f t="shared" si="703"/>
        <v>|||</v>
      </c>
      <c r="H19981" s="835">
        <f t="shared" si="704"/>
        <v>31</v>
      </c>
    </row>
    <row r="19982" spans="2:8">
      <c r="B19982" s="834" t="str">
        <f t="shared" si="703"/>
        <v>|||</v>
      </c>
      <c r="H19982" s="835">
        <f t="shared" si="704"/>
        <v>31</v>
      </c>
    </row>
    <row r="19983" spans="2:8">
      <c r="B19983" s="834" t="str">
        <f t="shared" si="703"/>
        <v>|||</v>
      </c>
      <c r="H19983" s="835">
        <f t="shared" si="704"/>
        <v>31</v>
      </c>
    </row>
    <row r="19984" spans="2:8">
      <c r="B19984" s="834" t="str">
        <f t="shared" si="703"/>
        <v>|||</v>
      </c>
      <c r="H19984" s="835">
        <f t="shared" si="704"/>
        <v>31</v>
      </c>
    </row>
    <row r="19985" spans="2:8">
      <c r="B19985" s="834" t="str">
        <f t="shared" ref="B19985:B20000" si="705">C19985&amp;"|"&amp;D19985&amp;"|"&amp;E19985&amp;"|"&amp;F19985</f>
        <v>|||</v>
      </c>
      <c r="H19985" s="835">
        <f t="shared" ref="H19985:H20000" si="706">EOMONTH(L19985,0)</f>
        <v>31</v>
      </c>
    </row>
    <row r="19986" spans="2:8">
      <c r="B19986" s="834" t="str">
        <f t="shared" si="705"/>
        <v>|||</v>
      </c>
      <c r="H19986" s="835">
        <f t="shared" si="706"/>
        <v>31</v>
      </c>
    </row>
    <row r="19987" spans="2:8">
      <c r="B19987" s="834" t="str">
        <f t="shared" si="705"/>
        <v>|||</v>
      </c>
      <c r="H19987" s="835">
        <f t="shared" si="706"/>
        <v>31</v>
      </c>
    </row>
    <row r="19988" spans="2:8">
      <c r="B19988" s="834" t="str">
        <f t="shared" si="705"/>
        <v>|||</v>
      </c>
      <c r="H19988" s="835">
        <f t="shared" si="706"/>
        <v>31</v>
      </c>
    </row>
    <row r="19989" spans="2:8">
      <c r="B19989" s="834" t="str">
        <f t="shared" si="705"/>
        <v>|||</v>
      </c>
      <c r="H19989" s="835">
        <f t="shared" si="706"/>
        <v>31</v>
      </c>
    </row>
    <row r="19990" spans="2:8">
      <c r="B19990" s="834" t="str">
        <f t="shared" si="705"/>
        <v>|||</v>
      </c>
      <c r="H19990" s="835">
        <f t="shared" si="706"/>
        <v>31</v>
      </c>
    </row>
    <row r="19991" spans="2:8">
      <c r="B19991" s="834" t="str">
        <f t="shared" si="705"/>
        <v>|||</v>
      </c>
      <c r="H19991" s="835">
        <f t="shared" si="706"/>
        <v>31</v>
      </c>
    </row>
    <row r="19992" spans="2:8">
      <c r="B19992" s="834" t="str">
        <f t="shared" si="705"/>
        <v>|||</v>
      </c>
      <c r="H19992" s="835">
        <f t="shared" si="706"/>
        <v>31</v>
      </c>
    </row>
    <row r="19993" spans="2:8">
      <c r="B19993" s="834" t="str">
        <f t="shared" si="705"/>
        <v>|||</v>
      </c>
      <c r="H19993" s="835">
        <f t="shared" si="706"/>
        <v>31</v>
      </c>
    </row>
    <row r="19994" spans="2:8">
      <c r="B19994" s="834" t="str">
        <f t="shared" si="705"/>
        <v>|||</v>
      </c>
      <c r="H19994" s="835">
        <f t="shared" si="706"/>
        <v>31</v>
      </c>
    </row>
    <row r="19995" spans="2:8">
      <c r="B19995" s="834" t="str">
        <f t="shared" si="705"/>
        <v>|||</v>
      </c>
      <c r="H19995" s="835">
        <f t="shared" si="706"/>
        <v>31</v>
      </c>
    </row>
    <row r="19996" spans="2:8">
      <c r="B19996" s="834" t="str">
        <f t="shared" si="705"/>
        <v>|||</v>
      </c>
      <c r="H19996" s="835">
        <f t="shared" si="706"/>
        <v>31</v>
      </c>
    </row>
    <row r="19997" spans="2:8">
      <c r="B19997" s="834" t="str">
        <f t="shared" si="705"/>
        <v>|||</v>
      </c>
      <c r="H19997" s="835">
        <f t="shared" si="706"/>
        <v>31</v>
      </c>
    </row>
    <row r="19998" spans="2:8">
      <c r="B19998" s="834" t="str">
        <f t="shared" si="705"/>
        <v>|||</v>
      </c>
      <c r="H19998" s="835">
        <f t="shared" si="706"/>
        <v>31</v>
      </c>
    </row>
    <row r="19999" spans="2:8">
      <c r="B19999" s="834" t="str">
        <f t="shared" si="705"/>
        <v>|||</v>
      </c>
      <c r="H19999" s="835">
        <f t="shared" si="706"/>
        <v>31</v>
      </c>
    </row>
    <row r="20000" spans="2:8">
      <c r="B20000" s="834" t="str">
        <f t="shared" si="705"/>
        <v>|||</v>
      </c>
      <c r="H20000" s="835">
        <f t="shared" si="706"/>
        <v>31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20"/>
  <sheetViews>
    <sheetView workbookViewId="0"/>
  </sheetViews>
  <sheetFormatPr defaultRowHeight="15"/>
  <cols>
    <col min="1" max="1" width="23.42578125" bestFit="1" customWidth="1"/>
    <col min="2" max="2" width="52.5703125" customWidth="1"/>
  </cols>
  <sheetData>
    <row r="1" spans="1:3">
      <c r="A1" s="1084" t="s">
        <v>623</v>
      </c>
      <c r="B1" s="1084"/>
    </row>
    <row r="2" spans="1:3">
      <c r="A2" s="1085" t="s">
        <v>624</v>
      </c>
      <c r="B2" s="1086" t="s">
        <v>625</v>
      </c>
    </row>
    <row r="3" spans="1:3">
      <c r="A3" s="1085" t="s">
        <v>626</v>
      </c>
      <c r="B3" s="1086">
        <v>7.9</v>
      </c>
    </row>
    <row r="4" spans="1:3">
      <c r="A4" s="1085" t="s">
        <v>627</v>
      </c>
      <c r="B4" s="1086"/>
    </row>
    <row r="5" spans="1:3">
      <c r="A5" s="258"/>
    </row>
    <row r="6" spans="1:3">
      <c r="A6" s="1084" t="s">
        <v>638</v>
      </c>
      <c r="B6" s="1084"/>
    </row>
    <row r="7" spans="1:3">
      <c r="A7" s="1085"/>
      <c r="B7" s="1085"/>
    </row>
    <row r="8" spans="1:3">
      <c r="A8" s="258"/>
    </row>
    <row r="9" spans="1:3">
      <c r="A9" s="1084" t="s">
        <v>628</v>
      </c>
      <c r="B9" s="1084"/>
    </row>
    <row r="10" spans="1:3">
      <c r="A10" s="1085" t="s">
        <v>470</v>
      </c>
      <c r="B10" s="1086" t="e">
        <f ca="1">OFFSET(mapping.mfi_detail.mfi_name,1,0)</f>
        <v>#NAME?</v>
      </c>
      <c r="C10" t="s">
        <v>666</v>
      </c>
    </row>
    <row r="11" spans="1:3">
      <c r="A11" s="1085" t="s">
        <v>426</v>
      </c>
      <c r="B11" s="1086" t="e">
        <f ca="1">OFFSET(mapping.mfi_detail.mfi_id,1,0)</f>
        <v>#NAME?</v>
      </c>
    </row>
    <row r="12" spans="1:3">
      <c r="A12" s="1085" t="s">
        <v>636</v>
      </c>
      <c r="B12" s="1086" t="e">
        <f ca="1">OFFSET(mapping.mfi_detail.reporting_currency,1,0)</f>
        <v>#NAME?</v>
      </c>
    </row>
    <row r="13" spans="1:3">
      <c r="A13" s="1085" t="s">
        <v>629</v>
      </c>
      <c r="B13" s="1086" t="e">
        <f ca="1">OFFSET(mapping.mfi_detail.country_name,1,0)</f>
        <v>#NAME?</v>
      </c>
    </row>
    <row r="14" spans="1:3">
      <c r="A14" s="1085" t="s">
        <v>630</v>
      </c>
      <c r="B14" s="1086" t="e">
        <f ca="1">OFFSET(mapping.mfi_detail.region_name,1,0)</f>
        <v>#NAME?</v>
      </c>
    </row>
    <row r="15" spans="1:3">
      <c r="A15" s="1085" t="s">
        <v>631</v>
      </c>
      <c r="B15" s="1086" t="e">
        <f ca="1">OFFSET(mapping.mfi_detail.region_id,1,0)</f>
        <v>#NAME?</v>
      </c>
    </row>
    <row r="16" spans="1:3">
      <c r="A16" s="1085" t="s">
        <v>632</v>
      </c>
      <c r="B16" s="1086" t="e">
        <f ca="1">OFFSET(mapping.mfi_detail.network,1,0)</f>
        <v>#NAME?</v>
      </c>
    </row>
    <row r="17" spans="1:2">
      <c r="A17" s="1085" t="s">
        <v>633</v>
      </c>
      <c r="B17" s="1086" t="e">
        <f ca="1">OFFSET(mapping.mfi_detail.date_established,1,0)</f>
        <v>#NAME?</v>
      </c>
    </row>
    <row r="18" spans="1:2">
      <c r="A18" s="1085" t="s">
        <v>634</v>
      </c>
      <c r="B18" s="1086" t="e">
        <f ca="1">OFFSET(mapping.mfi_detail.legal_status,1,0)</f>
        <v>#NAME?</v>
      </c>
    </row>
    <row r="19" spans="1:2">
      <c r="A19" s="1085" t="s">
        <v>637</v>
      </c>
      <c r="B19" s="1086" t="e">
        <f ca="1">OFFSET(mapping.mfi_detail.usd_fx_rate,1,0)</f>
        <v>#NAME?</v>
      </c>
    </row>
    <row r="20" spans="1:2">
      <c r="A20" s="1085" t="s">
        <v>635</v>
      </c>
      <c r="B20" s="1086" t="e">
        <f ca="1">OFFSET(mapping.mfi_detail.usd_eur_fx_rate,1,0)</f>
        <v>#NAME?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N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38" sqref="A38"/>
    </sheetView>
  </sheetViews>
  <sheetFormatPr defaultRowHeight="15" outlineLevelRow="1"/>
  <cols>
    <col min="1" max="1" width="12.7109375" style="831" customWidth="1"/>
    <col min="2" max="2" width="25.140625" style="683" customWidth="1"/>
    <col min="3" max="3" width="49.28515625" style="831" customWidth="1"/>
    <col min="4" max="38" width="15.5703125" style="831" customWidth="1"/>
    <col min="39" max="16384" width="9.140625" style="831"/>
  </cols>
  <sheetData>
    <row r="1" spans="1:40" outlineLevel="1">
      <c r="A1" s="879">
        <v>17</v>
      </c>
      <c r="B1" s="891" t="s">
        <v>567</v>
      </c>
      <c r="C1" s="892" t="str">
        <f>DATA_FORMATTING!E122</f>
        <v/>
      </c>
      <c r="D1" s="892" t="str">
        <f>DATA_FORMATTING!F122</f>
        <v/>
      </c>
      <c r="E1" s="892" t="str">
        <f>DATA_FORMATTING!G122</f>
        <v/>
      </c>
      <c r="F1" s="892" t="str">
        <f>DATA_FORMATTING!H122</f>
        <v/>
      </c>
      <c r="G1" s="892" t="str">
        <f>DATA_FORMATTING!I122</f>
        <v/>
      </c>
      <c r="H1" s="892" t="str">
        <f>DATA_FORMATTING!J122</f>
        <v/>
      </c>
      <c r="I1" s="892" t="str">
        <f>DATA_FORMATTING!K122</f>
        <v/>
      </c>
      <c r="J1" s="892" t="str">
        <f>DATA_FORMATTING!L122</f>
        <v/>
      </c>
      <c r="K1" s="892" t="str">
        <f>DATA_FORMATTING!M122</f>
        <v/>
      </c>
      <c r="L1" s="892" t="str">
        <f>DATA_FORMATTING!N122</f>
        <v/>
      </c>
      <c r="M1" s="892" t="str">
        <f>DATA_FORMATTING!O122</f>
        <v/>
      </c>
      <c r="N1" s="892" t="str">
        <f>DATA_FORMATTING!P122</f>
        <v/>
      </c>
      <c r="O1" s="892" t="str">
        <f>DATA_FORMATTING!Q122</f>
        <v/>
      </c>
      <c r="P1" s="892" t="str">
        <f>DATA_FORMATTING!R122</f>
        <v/>
      </c>
      <c r="Q1" s="892" t="str">
        <f>DATA_FORMATTING!S122</f>
        <v/>
      </c>
      <c r="R1" s="892" t="str">
        <f>DATA_FORMATTING!T122</f>
        <v/>
      </c>
      <c r="S1" s="892" t="str">
        <f>DATA_FORMATTING!U122</f>
        <v/>
      </c>
      <c r="T1" s="892" t="str">
        <f>DATA_FORMATTING!V122</f>
        <v/>
      </c>
      <c r="U1" s="892" t="str">
        <f>DATA_FORMATTING!W122</f>
        <v/>
      </c>
      <c r="V1" s="892" t="str">
        <f>DATA_FORMATTING!X122</f>
        <v/>
      </c>
      <c r="W1" s="892" t="str">
        <f>DATA_FORMATTING!Y122</f>
        <v/>
      </c>
      <c r="X1" s="892" t="str">
        <f>DATA_FORMATTING!Z122</f>
        <v/>
      </c>
      <c r="Y1" s="892" t="str">
        <f>DATA_FORMATTING!AA122</f>
        <v/>
      </c>
      <c r="Z1" s="892" t="str">
        <f>DATA_FORMATTING!AB122</f>
        <v/>
      </c>
      <c r="AA1" s="892" t="str">
        <f>DATA_FORMATTING!AC122</f>
        <v/>
      </c>
      <c r="AB1" s="892" t="str">
        <f>DATA_FORMATTING!AD122</f>
        <v/>
      </c>
      <c r="AC1" s="892" t="str">
        <f>DATA_FORMATTING!AE122</f>
        <v/>
      </c>
      <c r="AD1" s="892" t="str">
        <f>DATA_FORMATTING!AF122</f>
        <v/>
      </c>
      <c r="AE1" s="892" t="str">
        <f>DATA_FORMATTING!AG122</f>
        <v/>
      </c>
      <c r="AF1" s="892" t="str">
        <f>DATA_FORMATTING!AH122</f>
        <v/>
      </c>
      <c r="AG1" s="892" t="str">
        <f>DATA_FORMATTING!AI122</f>
        <v/>
      </c>
      <c r="AH1" s="892" t="str">
        <f>DATA_FORMATTING!AJ122</f>
        <v/>
      </c>
      <c r="AI1" s="892" t="str">
        <f>DATA_FORMATTING!AK122</f>
        <v/>
      </c>
      <c r="AJ1" s="892" t="str">
        <f>DATA_FORMATTING!AL122</f>
        <v/>
      </c>
      <c r="AK1" s="892" t="str">
        <f>DATA_FORMATTING!AM122</f>
        <v/>
      </c>
      <c r="AL1" s="892">
        <f>DATA_FORMATTING!AN122</f>
        <v>0</v>
      </c>
      <c r="AM1" s="887"/>
      <c r="AN1" s="887"/>
    </row>
    <row r="2" spans="1:40" outlineLevel="1">
      <c r="A2" t="s">
        <v>546</v>
      </c>
      <c r="B2" s="888" t="s">
        <v>566</v>
      </c>
      <c r="C2" s="887" t="e">
        <f t="shared" ref="C2:AL2" si="0">EOMONTH(C1,-1)</f>
        <v>#VALUE!</v>
      </c>
      <c r="D2" s="887" t="e">
        <f t="shared" si="0"/>
        <v>#VALUE!</v>
      </c>
      <c r="E2" s="887" t="e">
        <f t="shared" si="0"/>
        <v>#VALUE!</v>
      </c>
      <c r="F2" s="887" t="e">
        <f t="shared" si="0"/>
        <v>#VALUE!</v>
      </c>
      <c r="G2" s="887" t="e">
        <f t="shared" si="0"/>
        <v>#VALUE!</v>
      </c>
      <c r="H2" s="887" t="e">
        <f t="shared" si="0"/>
        <v>#VALUE!</v>
      </c>
      <c r="I2" s="887" t="e">
        <f t="shared" si="0"/>
        <v>#VALUE!</v>
      </c>
      <c r="J2" s="887" t="e">
        <f t="shared" si="0"/>
        <v>#VALUE!</v>
      </c>
      <c r="K2" s="887" t="e">
        <f t="shared" si="0"/>
        <v>#VALUE!</v>
      </c>
      <c r="L2" s="887" t="e">
        <f t="shared" si="0"/>
        <v>#VALUE!</v>
      </c>
      <c r="M2" s="887" t="e">
        <f t="shared" si="0"/>
        <v>#VALUE!</v>
      </c>
      <c r="N2" s="887" t="e">
        <f t="shared" si="0"/>
        <v>#VALUE!</v>
      </c>
      <c r="O2" s="887" t="e">
        <f t="shared" si="0"/>
        <v>#VALUE!</v>
      </c>
      <c r="P2" s="887" t="e">
        <f t="shared" si="0"/>
        <v>#VALUE!</v>
      </c>
      <c r="Q2" s="887" t="e">
        <f t="shared" si="0"/>
        <v>#VALUE!</v>
      </c>
      <c r="R2" s="887" t="e">
        <f t="shared" si="0"/>
        <v>#VALUE!</v>
      </c>
      <c r="S2" s="887" t="e">
        <f t="shared" si="0"/>
        <v>#VALUE!</v>
      </c>
      <c r="T2" s="887" t="e">
        <f t="shared" si="0"/>
        <v>#VALUE!</v>
      </c>
      <c r="U2" s="887" t="e">
        <f t="shared" si="0"/>
        <v>#VALUE!</v>
      </c>
      <c r="V2" s="887" t="e">
        <f t="shared" si="0"/>
        <v>#VALUE!</v>
      </c>
      <c r="W2" s="887" t="e">
        <f t="shared" si="0"/>
        <v>#VALUE!</v>
      </c>
      <c r="X2" s="887" t="e">
        <f t="shared" si="0"/>
        <v>#VALUE!</v>
      </c>
      <c r="Y2" s="887" t="e">
        <f t="shared" si="0"/>
        <v>#VALUE!</v>
      </c>
      <c r="Z2" s="887" t="e">
        <f t="shared" si="0"/>
        <v>#VALUE!</v>
      </c>
      <c r="AA2" s="887" t="e">
        <f t="shared" si="0"/>
        <v>#VALUE!</v>
      </c>
      <c r="AB2" s="887" t="e">
        <f t="shared" si="0"/>
        <v>#VALUE!</v>
      </c>
      <c r="AC2" s="887" t="e">
        <f t="shared" si="0"/>
        <v>#VALUE!</v>
      </c>
      <c r="AD2" s="887" t="e">
        <f t="shared" si="0"/>
        <v>#VALUE!</v>
      </c>
      <c r="AE2" s="887" t="e">
        <f t="shared" si="0"/>
        <v>#VALUE!</v>
      </c>
      <c r="AF2" s="887" t="e">
        <f t="shared" si="0"/>
        <v>#VALUE!</v>
      </c>
      <c r="AG2" s="887" t="e">
        <f t="shared" si="0"/>
        <v>#VALUE!</v>
      </c>
      <c r="AH2" s="887" t="e">
        <f t="shared" si="0"/>
        <v>#VALUE!</v>
      </c>
      <c r="AI2" s="887" t="e">
        <f t="shared" si="0"/>
        <v>#VALUE!</v>
      </c>
      <c r="AJ2" s="887" t="e">
        <f t="shared" si="0"/>
        <v>#VALUE!</v>
      </c>
      <c r="AK2" s="887" t="e">
        <f t="shared" si="0"/>
        <v>#VALUE!</v>
      </c>
      <c r="AL2" s="887" t="e">
        <f t="shared" si="0"/>
        <v>#NUM!</v>
      </c>
      <c r="AM2" s="887"/>
      <c r="AN2" s="887"/>
    </row>
    <row r="3" spans="1:40" outlineLevel="1">
      <c r="B3" s="888" t="s">
        <v>565</v>
      </c>
      <c r="C3" s="887" t="e">
        <f ca="1">DATE(YEAR(C1),IF(OR(Config!$B$13="Sri Lanka",Config!$B$13="India"),4,1),IF(OR(Config!$B$13="Sri Lanka",Config!$B$13="India"),30,31))</f>
        <v>#VALUE!</v>
      </c>
      <c r="D3" s="887" t="e">
        <f ca="1">DATE(YEAR(D1),IF(OR(Config!$B$13="Sri Lanka",Config!$B$13="India"),4,1),IF(OR(Config!$B$13="Sri Lanka",Config!$B$13="India"),30,31))</f>
        <v>#VALUE!</v>
      </c>
      <c r="E3" s="887" t="e">
        <f ca="1">DATE(YEAR(E1),IF(OR(Config!$B$13="Sri Lanka",Config!$B$13="India"),4,1),IF(OR(Config!$B$13="Sri Lanka",Config!$B$13="India"),30,31))</f>
        <v>#VALUE!</v>
      </c>
      <c r="F3" s="887" t="e">
        <f ca="1">DATE(YEAR(F1),IF(OR(Config!$B$13="Sri Lanka",Config!$B$13="India"),4,1),IF(OR(Config!$B$13="Sri Lanka",Config!$B$13="India"),30,31))</f>
        <v>#VALUE!</v>
      </c>
      <c r="G3" s="887" t="e">
        <f ca="1">DATE(YEAR(G1),IF(OR(Config!$B$13="Sri Lanka",Config!$B$13="India"),4,1),IF(OR(Config!$B$13="Sri Lanka",Config!$B$13="India"),30,31))</f>
        <v>#VALUE!</v>
      </c>
      <c r="H3" s="887" t="e">
        <f ca="1">DATE(YEAR(H1),IF(OR(Config!$B$13="Sri Lanka",Config!$B$13="India"),4,1),IF(OR(Config!$B$13="Sri Lanka",Config!$B$13="India"),30,31))</f>
        <v>#VALUE!</v>
      </c>
      <c r="I3" s="887" t="e">
        <f ca="1">DATE(YEAR(I1),IF(OR(Config!$B$13="Sri Lanka",Config!$B$13="India"),4,1),IF(OR(Config!$B$13="Sri Lanka",Config!$B$13="India"),30,31))</f>
        <v>#VALUE!</v>
      </c>
      <c r="J3" s="887" t="e">
        <f ca="1">DATE(YEAR(J1),IF(OR(Config!$B$13="Sri Lanka",Config!$B$13="India"),4,1),IF(OR(Config!$B$13="Sri Lanka",Config!$B$13="India"),30,31))</f>
        <v>#VALUE!</v>
      </c>
      <c r="K3" s="887" t="e">
        <f ca="1">DATE(YEAR(K1),IF(OR(Config!$B$13="Sri Lanka",Config!$B$13="India"),4,1),IF(OR(Config!$B$13="Sri Lanka",Config!$B$13="India"),30,31))</f>
        <v>#VALUE!</v>
      </c>
      <c r="L3" s="887" t="e">
        <f ca="1">DATE(YEAR(L1),IF(OR(Config!$B$13="Sri Lanka",Config!$B$13="India"),4,1),IF(OR(Config!$B$13="Sri Lanka",Config!$B$13="India"),30,31))</f>
        <v>#VALUE!</v>
      </c>
      <c r="M3" s="887" t="e">
        <f ca="1">DATE(YEAR(M1),IF(OR(Config!$B$13="Sri Lanka",Config!$B$13="India"),4,1),IF(OR(Config!$B$13="Sri Lanka",Config!$B$13="India"),30,31))</f>
        <v>#VALUE!</v>
      </c>
      <c r="N3" s="887" t="e">
        <f ca="1">DATE(YEAR(N1),IF(OR(Config!$B$13="Sri Lanka",Config!$B$13="India"),4,1),IF(OR(Config!$B$13="Sri Lanka",Config!$B$13="India"),30,31))</f>
        <v>#VALUE!</v>
      </c>
      <c r="O3" s="887" t="e">
        <f ca="1">DATE(YEAR(O1),IF(OR(Config!$B$13="Sri Lanka",Config!$B$13="India"),4,1),IF(OR(Config!$B$13="Sri Lanka",Config!$B$13="India"),30,31))</f>
        <v>#VALUE!</v>
      </c>
      <c r="P3" s="887" t="e">
        <f ca="1">DATE(YEAR(P1),IF(OR(Config!$B$13="Sri Lanka",Config!$B$13="India"),4,1),IF(OR(Config!$B$13="Sri Lanka",Config!$B$13="India"),30,31))</f>
        <v>#VALUE!</v>
      </c>
      <c r="Q3" s="887" t="e">
        <f ca="1">DATE(YEAR(Q1),IF(OR(Config!$B$13="Sri Lanka",Config!$B$13="India"),4,1),IF(OR(Config!$B$13="Sri Lanka",Config!$B$13="India"),30,31))</f>
        <v>#VALUE!</v>
      </c>
      <c r="R3" s="887" t="e">
        <f ca="1">DATE(YEAR(R1),IF(OR(Config!$B$13="Sri Lanka",Config!$B$13="India"),4,1),IF(OR(Config!$B$13="Sri Lanka",Config!$B$13="India"),30,31))</f>
        <v>#VALUE!</v>
      </c>
      <c r="S3" s="887" t="e">
        <f ca="1">DATE(YEAR(S1),IF(OR(Config!$B$13="Sri Lanka",Config!$B$13="India"),4,1),IF(OR(Config!$B$13="Sri Lanka",Config!$B$13="India"),30,31))</f>
        <v>#VALUE!</v>
      </c>
      <c r="T3" s="887" t="e">
        <f ca="1">DATE(YEAR(T1),IF(OR(Config!$B$13="Sri Lanka",Config!$B$13="India"),4,1),IF(OR(Config!$B$13="Sri Lanka",Config!$B$13="India"),30,31))</f>
        <v>#VALUE!</v>
      </c>
      <c r="U3" s="887" t="e">
        <f ca="1">DATE(YEAR(U1),IF(OR(Config!$B$13="Sri Lanka",Config!$B$13="India"),4,1),IF(OR(Config!$B$13="Sri Lanka",Config!$B$13="India"),30,31))</f>
        <v>#VALUE!</v>
      </c>
      <c r="V3" s="887" t="e">
        <f ca="1">DATE(YEAR(V1),IF(OR(Config!$B$13="Sri Lanka",Config!$B$13="India"),4,1),IF(OR(Config!$B$13="Sri Lanka",Config!$B$13="India"),30,31))</f>
        <v>#VALUE!</v>
      </c>
      <c r="W3" s="887" t="e">
        <f ca="1">DATE(YEAR(W1),IF(OR(Config!$B$13="Sri Lanka",Config!$B$13="India"),4,1),IF(OR(Config!$B$13="Sri Lanka",Config!$B$13="India"),30,31))</f>
        <v>#VALUE!</v>
      </c>
      <c r="X3" s="887" t="e">
        <f ca="1">DATE(YEAR(X1),IF(OR(Config!$B$13="Sri Lanka",Config!$B$13="India"),4,1),IF(OR(Config!$B$13="Sri Lanka",Config!$B$13="India"),30,31))</f>
        <v>#VALUE!</v>
      </c>
      <c r="Y3" s="887" t="e">
        <f ca="1">DATE(YEAR(Y1),IF(OR(Config!$B$13="Sri Lanka",Config!$B$13="India"),4,1),IF(OR(Config!$B$13="Sri Lanka",Config!$B$13="India"),30,31))</f>
        <v>#VALUE!</v>
      </c>
      <c r="Z3" s="887" t="e">
        <f ca="1">DATE(YEAR(Z1),IF(OR(Config!$B$13="Sri Lanka",Config!$B$13="India"),4,1),IF(OR(Config!$B$13="Sri Lanka",Config!$B$13="India"),30,31))</f>
        <v>#VALUE!</v>
      </c>
      <c r="AA3" s="887" t="e">
        <f ca="1">DATE(YEAR(AA1),IF(OR(Config!$B$13="Sri Lanka",Config!$B$13="India"),4,1),IF(OR(Config!$B$13="Sri Lanka",Config!$B$13="India"),30,31))</f>
        <v>#VALUE!</v>
      </c>
      <c r="AB3" s="887" t="e">
        <f ca="1">DATE(YEAR(AB1),IF(OR(Config!$B$13="Sri Lanka",Config!$B$13="India"),4,1),IF(OR(Config!$B$13="Sri Lanka",Config!$B$13="India"),30,31))</f>
        <v>#VALUE!</v>
      </c>
      <c r="AC3" s="887" t="e">
        <f ca="1">DATE(YEAR(AC1),IF(OR(Config!$B$13="Sri Lanka",Config!$B$13="India"),4,1),IF(OR(Config!$B$13="Sri Lanka",Config!$B$13="India"),30,31))</f>
        <v>#VALUE!</v>
      </c>
      <c r="AD3" s="887" t="e">
        <f ca="1">DATE(YEAR(AD1),IF(OR(Config!$B$13="Sri Lanka",Config!$B$13="India"),4,1),IF(OR(Config!$B$13="Sri Lanka",Config!$B$13="India"),30,31))</f>
        <v>#VALUE!</v>
      </c>
      <c r="AE3" s="887" t="e">
        <f ca="1">DATE(YEAR(AE1),IF(OR(Config!$B$13="Sri Lanka",Config!$B$13="India"),4,1),IF(OR(Config!$B$13="Sri Lanka",Config!$B$13="India"),30,31))</f>
        <v>#VALUE!</v>
      </c>
      <c r="AF3" s="887" t="e">
        <f ca="1">DATE(YEAR(AF1),IF(OR(Config!$B$13="Sri Lanka",Config!$B$13="India"),4,1),IF(OR(Config!$B$13="Sri Lanka",Config!$B$13="India"),30,31))</f>
        <v>#VALUE!</v>
      </c>
      <c r="AG3" s="887" t="e">
        <f ca="1">DATE(YEAR(AG1),IF(OR(Config!$B$13="Sri Lanka",Config!$B$13="India"),4,1),IF(OR(Config!$B$13="Sri Lanka",Config!$B$13="India"),30,31))</f>
        <v>#VALUE!</v>
      </c>
      <c r="AH3" s="887" t="e">
        <f ca="1">DATE(YEAR(AH1),IF(OR(Config!$B$13="Sri Lanka",Config!$B$13="India"),4,1),IF(OR(Config!$B$13="Sri Lanka",Config!$B$13="India"),30,31))</f>
        <v>#VALUE!</v>
      </c>
      <c r="AI3" s="887" t="e">
        <f ca="1">DATE(YEAR(AI1),IF(OR(Config!$B$13="Sri Lanka",Config!$B$13="India"),4,1),IF(OR(Config!$B$13="Sri Lanka",Config!$B$13="India"),30,31))</f>
        <v>#VALUE!</v>
      </c>
      <c r="AJ3" s="887" t="e">
        <f ca="1">DATE(YEAR(AJ1),IF(OR(Config!$B$13="Sri Lanka",Config!$B$13="India"),4,1),IF(OR(Config!$B$13="Sri Lanka",Config!$B$13="India"),30,31))</f>
        <v>#VALUE!</v>
      </c>
      <c r="AK3" s="887" t="e">
        <f ca="1">DATE(YEAR(AK1),IF(OR(Config!$B$13="Sri Lanka",Config!$B$13="India"),4,1),IF(OR(Config!$B$13="Sri Lanka",Config!$B$13="India"),30,31))</f>
        <v>#VALUE!</v>
      </c>
      <c r="AL3" s="887" t="e">
        <f ca="1">DATE(YEAR(AL1),IF(OR(Config!$B$13="Sri Lanka",Config!$B$13="India"),4,1),IF(OR(Config!$B$13="Sri Lanka",Config!$B$13="India"),30,31))</f>
        <v>#NAME?</v>
      </c>
    </row>
    <row r="4" spans="1:40" outlineLevel="1">
      <c r="B4" s="888" t="s">
        <v>564</v>
      </c>
      <c r="C4" s="887" t="e">
        <f t="shared" ref="C4:AL4" si="1">EOMONTH(C1,-12)</f>
        <v>#VALUE!</v>
      </c>
      <c r="D4" s="887" t="e">
        <f t="shared" si="1"/>
        <v>#VALUE!</v>
      </c>
      <c r="E4" s="887" t="e">
        <f t="shared" si="1"/>
        <v>#VALUE!</v>
      </c>
      <c r="F4" s="887" t="e">
        <f t="shared" si="1"/>
        <v>#VALUE!</v>
      </c>
      <c r="G4" s="887" t="e">
        <f t="shared" si="1"/>
        <v>#VALUE!</v>
      </c>
      <c r="H4" s="887" t="e">
        <f t="shared" si="1"/>
        <v>#VALUE!</v>
      </c>
      <c r="I4" s="887" t="e">
        <f t="shared" si="1"/>
        <v>#VALUE!</v>
      </c>
      <c r="J4" s="887" t="e">
        <f t="shared" si="1"/>
        <v>#VALUE!</v>
      </c>
      <c r="K4" s="887" t="e">
        <f t="shared" si="1"/>
        <v>#VALUE!</v>
      </c>
      <c r="L4" s="887" t="e">
        <f t="shared" si="1"/>
        <v>#VALUE!</v>
      </c>
      <c r="M4" s="887" t="e">
        <f t="shared" si="1"/>
        <v>#VALUE!</v>
      </c>
      <c r="N4" s="887" t="e">
        <f t="shared" si="1"/>
        <v>#VALUE!</v>
      </c>
      <c r="O4" s="887" t="e">
        <f t="shared" si="1"/>
        <v>#VALUE!</v>
      </c>
      <c r="P4" s="887" t="e">
        <f t="shared" si="1"/>
        <v>#VALUE!</v>
      </c>
      <c r="Q4" s="887" t="e">
        <f t="shared" si="1"/>
        <v>#VALUE!</v>
      </c>
      <c r="R4" s="887" t="e">
        <f t="shared" si="1"/>
        <v>#VALUE!</v>
      </c>
      <c r="S4" s="887" t="e">
        <f t="shared" si="1"/>
        <v>#VALUE!</v>
      </c>
      <c r="T4" s="887" t="e">
        <f t="shared" si="1"/>
        <v>#VALUE!</v>
      </c>
      <c r="U4" s="887" t="e">
        <f t="shared" si="1"/>
        <v>#VALUE!</v>
      </c>
      <c r="V4" s="887" t="e">
        <f t="shared" si="1"/>
        <v>#VALUE!</v>
      </c>
      <c r="W4" s="887" t="e">
        <f t="shared" si="1"/>
        <v>#VALUE!</v>
      </c>
      <c r="X4" s="887" t="e">
        <f t="shared" si="1"/>
        <v>#VALUE!</v>
      </c>
      <c r="Y4" s="887" t="e">
        <f t="shared" si="1"/>
        <v>#VALUE!</v>
      </c>
      <c r="Z4" s="887" t="e">
        <f t="shared" si="1"/>
        <v>#VALUE!</v>
      </c>
      <c r="AA4" s="887" t="e">
        <f t="shared" si="1"/>
        <v>#VALUE!</v>
      </c>
      <c r="AB4" s="887" t="e">
        <f t="shared" si="1"/>
        <v>#VALUE!</v>
      </c>
      <c r="AC4" s="887" t="e">
        <f t="shared" si="1"/>
        <v>#VALUE!</v>
      </c>
      <c r="AD4" s="887" t="e">
        <f t="shared" si="1"/>
        <v>#VALUE!</v>
      </c>
      <c r="AE4" s="887" t="e">
        <f t="shared" si="1"/>
        <v>#VALUE!</v>
      </c>
      <c r="AF4" s="887" t="e">
        <f t="shared" si="1"/>
        <v>#VALUE!</v>
      </c>
      <c r="AG4" s="887" t="e">
        <f t="shared" si="1"/>
        <v>#VALUE!</v>
      </c>
      <c r="AH4" s="887" t="e">
        <f t="shared" si="1"/>
        <v>#VALUE!</v>
      </c>
      <c r="AI4" s="887" t="e">
        <f t="shared" si="1"/>
        <v>#VALUE!</v>
      </c>
      <c r="AJ4" s="887" t="e">
        <f t="shared" si="1"/>
        <v>#VALUE!</v>
      </c>
      <c r="AK4" s="887" t="e">
        <f t="shared" si="1"/>
        <v>#VALUE!</v>
      </c>
      <c r="AL4" s="887" t="e">
        <f t="shared" si="1"/>
        <v>#NUM!</v>
      </c>
    </row>
    <row r="5" spans="1:40">
      <c r="A5" s="879"/>
      <c r="B5" s="884"/>
      <c r="C5" s="892" t="str">
        <f>C1</f>
        <v/>
      </c>
      <c r="D5" s="892" t="str">
        <f t="shared" ref="D5:AL5" si="2">D1</f>
        <v/>
      </c>
      <c r="E5" s="892" t="str">
        <f t="shared" si="2"/>
        <v/>
      </c>
      <c r="F5" s="892" t="str">
        <f t="shared" si="2"/>
        <v/>
      </c>
      <c r="G5" s="892" t="str">
        <f t="shared" si="2"/>
        <v/>
      </c>
      <c r="H5" s="892" t="str">
        <f t="shared" si="2"/>
        <v/>
      </c>
      <c r="I5" s="892" t="str">
        <f t="shared" si="2"/>
        <v/>
      </c>
      <c r="J5" s="892" t="str">
        <f t="shared" si="2"/>
        <v/>
      </c>
      <c r="K5" s="892" t="str">
        <f t="shared" si="2"/>
        <v/>
      </c>
      <c r="L5" s="892" t="str">
        <f t="shared" si="2"/>
        <v/>
      </c>
      <c r="M5" s="892" t="str">
        <f t="shared" si="2"/>
        <v/>
      </c>
      <c r="N5" s="892" t="str">
        <f t="shared" si="2"/>
        <v/>
      </c>
      <c r="O5" s="892" t="str">
        <f t="shared" si="2"/>
        <v/>
      </c>
      <c r="P5" s="892" t="str">
        <f t="shared" si="2"/>
        <v/>
      </c>
      <c r="Q5" s="892" t="str">
        <f t="shared" si="2"/>
        <v/>
      </c>
      <c r="R5" s="892" t="str">
        <f t="shared" si="2"/>
        <v/>
      </c>
      <c r="S5" s="892" t="str">
        <f t="shared" si="2"/>
        <v/>
      </c>
      <c r="T5" s="892" t="str">
        <f t="shared" si="2"/>
        <v/>
      </c>
      <c r="U5" s="892" t="str">
        <f t="shared" si="2"/>
        <v/>
      </c>
      <c r="V5" s="892" t="str">
        <f t="shared" si="2"/>
        <v/>
      </c>
      <c r="W5" s="892" t="str">
        <f t="shared" si="2"/>
        <v/>
      </c>
      <c r="X5" s="892" t="str">
        <f t="shared" si="2"/>
        <v/>
      </c>
      <c r="Y5" s="892" t="str">
        <f t="shared" si="2"/>
        <v/>
      </c>
      <c r="Z5" s="892" t="str">
        <f t="shared" si="2"/>
        <v/>
      </c>
      <c r="AA5" s="892" t="str">
        <f t="shared" si="2"/>
        <v/>
      </c>
      <c r="AB5" s="892" t="str">
        <f t="shared" si="2"/>
        <v/>
      </c>
      <c r="AC5" s="892" t="str">
        <f t="shared" si="2"/>
        <v/>
      </c>
      <c r="AD5" s="892" t="str">
        <f t="shared" si="2"/>
        <v/>
      </c>
      <c r="AE5" s="892" t="str">
        <f t="shared" si="2"/>
        <v/>
      </c>
      <c r="AF5" s="892" t="str">
        <f t="shared" si="2"/>
        <v/>
      </c>
      <c r="AG5" s="892" t="str">
        <f t="shared" si="2"/>
        <v/>
      </c>
      <c r="AH5" s="892" t="str">
        <f t="shared" si="2"/>
        <v/>
      </c>
      <c r="AI5" s="892" t="str">
        <f t="shared" si="2"/>
        <v/>
      </c>
      <c r="AJ5" s="892" t="str">
        <f t="shared" si="2"/>
        <v/>
      </c>
      <c r="AK5" s="892" t="str">
        <f t="shared" si="2"/>
        <v/>
      </c>
      <c r="AL5" s="892">
        <f t="shared" si="2"/>
        <v>0</v>
      </c>
    </row>
    <row r="6" spans="1:40">
      <c r="A6" s="890">
        <v>282</v>
      </c>
      <c r="B6" s="886" t="s">
        <v>563</v>
      </c>
      <c r="C6" s="831" t="e">
        <f>VLOOKUP(C1,DB_LOAD!$H$3:$L$10000,4,FALSE)</f>
        <v>#N/A</v>
      </c>
      <c r="D6" s="831" t="e">
        <f>VLOOKUP(D1,DB_LOAD!$H$3:$L$10000,4,FALSE)</f>
        <v>#N/A</v>
      </c>
      <c r="E6" s="831" t="e">
        <f>VLOOKUP(E1,DB_LOAD!$H$3:$L$10000,4,FALSE)</f>
        <v>#N/A</v>
      </c>
      <c r="F6" s="831" t="e">
        <f>VLOOKUP(F1,DB_LOAD!$H$3:$L$10000,4,FALSE)</f>
        <v>#N/A</v>
      </c>
      <c r="G6" s="831" t="e">
        <f>VLOOKUP(G1,DB_LOAD!$H$3:$L$10000,4,FALSE)</f>
        <v>#N/A</v>
      </c>
      <c r="H6" s="831" t="e">
        <f>VLOOKUP(H1,DB_LOAD!$H$3:$L$10000,4,FALSE)</f>
        <v>#N/A</v>
      </c>
      <c r="I6" s="831" t="e">
        <f>VLOOKUP(I1,DB_LOAD!$H$3:$L$10000,4,FALSE)</f>
        <v>#N/A</v>
      </c>
      <c r="J6" s="831" t="e">
        <f>VLOOKUP(J1,DB_LOAD!$H$3:$L$10000,4,FALSE)</f>
        <v>#N/A</v>
      </c>
      <c r="K6" s="831" t="e">
        <f>VLOOKUP(K1,DB_LOAD!$H$3:$L$10000,4,FALSE)</f>
        <v>#N/A</v>
      </c>
      <c r="L6" s="831" t="e">
        <f>VLOOKUP(L1,DB_LOAD!$H$3:$L$10000,4,FALSE)</f>
        <v>#N/A</v>
      </c>
      <c r="M6" s="831" t="e">
        <f>VLOOKUP(M1,DB_LOAD!$H$3:$L$10000,4,FALSE)</f>
        <v>#N/A</v>
      </c>
      <c r="N6" s="831" t="e">
        <f>VLOOKUP(N1,DB_LOAD!$H$3:$L$10000,4,FALSE)</f>
        <v>#N/A</v>
      </c>
      <c r="O6" s="831" t="e">
        <f>VLOOKUP(O1,DB_LOAD!$H$3:$L$10000,4,FALSE)</f>
        <v>#N/A</v>
      </c>
      <c r="P6" s="831" t="e">
        <f>VLOOKUP(P1,DB_LOAD!$H$3:$L$10000,4,FALSE)</f>
        <v>#N/A</v>
      </c>
      <c r="Q6" s="831" t="e">
        <f>VLOOKUP(Q1,DB_LOAD!$H$3:$L$10000,4,FALSE)</f>
        <v>#N/A</v>
      </c>
      <c r="R6" s="831" t="e">
        <f>VLOOKUP(R1,DB_LOAD!$H$3:$L$10000,4,FALSE)</f>
        <v>#N/A</v>
      </c>
      <c r="S6" s="831" t="e">
        <f>VLOOKUP(S1,DB_LOAD!$H$3:$L$10000,4,FALSE)</f>
        <v>#N/A</v>
      </c>
      <c r="T6" s="831" t="e">
        <f>VLOOKUP(T1,DB_LOAD!$H$3:$L$10000,4,FALSE)</f>
        <v>#N/A</v>
      </c>
      <c r="U6" s="831" t="e">
        <f>VLOOKUP(U1,DB_LOAD!$H$3:$L$10000,4,FALSE)</f>
        <v>#N/A</v>
      </c>
      <c r="V6" s="831" t="e">
        <f>VLOOKUP(V1,DB_LOAD!$H$3:$L$10000,4,FALSE)</f>
        <v>#N/A</v>
      </c>
      <c r="W6" s="831" t="e">
        <f>VLOOKUP(W1,DB_LOAD!$H$3:$L$10000,4,FALSE)</f>
        <v>#N/A</v>
      </c>
      <c r="X6" s="831" t="e">
        <f>VLOOKUP(X1,DB_LOAD!$H$3:$L$10000,4,FALSE)</f>
        <v>#N/A</v>
      </c>
      <c r="Y6" s="831" t="e">
        <f>VLOOKUP(Y1,DB_LOAD!$H$3:$L$10000,4,FALSE)</f>
        <v>#N/A</v>
      </c>
      <c r="Z6" s="831" t="e">
        <f>VLOOKUP(Z1,DB_LOAD!$H$3:$L$10000,4,FALSE)</f>
        <v>#N/A</v>
      </c>
      <c r="AA6" s="831" t="e">
        <f>VLOOKUP(AA1,DB_LOAD!$H$3:$L$10000,4,FALSE)</f>
        <v>#N/A</v>
      </c>
      <c r="AB6" s="831" t="e">
        <f>VLOOKUP(AB1,DB_LOAD!$H$3:$L$10000,4,FALSE)</f>
        <v>#N/A</v>
      </c>
      <c r="AC6" s="831" t="e">
        <f>VLOOKUP(AC1,DB_LOAD!$H$3:$L$10000,4,FALSE)</f>
        <v>#N/A</v>
      </c>
      <c r="AD6" s="831" t="e">
        <f>VLOOKUP(AD1,DB_LOAD!$H$3:$L$10000,4,FALSE)</f>
        <v>#N/A</v>
      </c>
      <c r="AE6" s="831" t="e">
        <f>VLOOKUP(AE1,DB_LOAD!$H$3:$L$10000,4,FALSE)</f>
        <v>#N/A</v>
      </c>
      <c r="AF6" s="831" t="e">
        <f>VLOOKUP(AF1,DB_LOAD!$H$3:$L$10000,4,FALSE)</f>
        <v>#N/A</v>
      </c>
      <c r="AG6" s="831" t="e">
        <f>VLOOKUP(AG1,DB_LOAD!$H$3:$L$10000,4,FALSE)</f>
        <v>#N/A</v>
      </c>
      <c r="AH6" s="831" t="e">
        <f>VLOOKUP(AH1,DB_LOAD!$H$3:$L$10000,4,FALSE)</f>
        <v>#N/A</v>
      </c>
      <c r="AI6" s="831" t="e">
        <f>VLOOKUP(AI1,DB_LOAD!$H$3:$L$10000,4,FALSE)</f>
        <v>#N/A</v>
      </c>
      <c r="AJ6" s="831" t="e">
        <f>VLOOKUP(AJ1,DB_LOAD!$H$3:$L$10000,4,FALSE)</f>
        <v>#N/A</v>
      </c>
      <c r="AK6" s="831" t="e">
        <f>VLOOKUP(AK1,DB_LOAD!$H$3:$L$10000,4,FALSE)</f>
        <v>#N/A</v>
      </c>
      <c r="AL6" s="831" t="e">
        <f>VLOOKUP(AL1,DB_LOAD!$H$3:$L$10000,4,FALSE)</f>
        <v>#N/A</v>
      </c>
    </row>
    <row r="7" spans="1:40">
      <c r="A7" s="890">
        <v>283</v>
      </c>
      <c r="B7" s="886" t="s">
        <v>562</v>
      </c>
      <c r="C7" s="831" t="e">
        <f>VLOOKUP(C2,DB_LOAD!$H$3:$L$10000,4,FALSE)</f>
        <v>#VALUE!</v>
      </c>
      <c r="D7" s="831" t="e">
        <f>VLOOKUP(D2,DB_LOAD!$H$3:$L$10000,4,FALSE)</f>
        <v>#VALUE!</v>
      </c>
      <c r="E7" s="831" t="e">
        <f>VLOOKUP(E2,DB_LOAD!$H$3:$L$10000,4,FALSE)</f>
        <v>#VALUE!</v>
      </c>
      <c r="F7" s="831" t="e">
        <f>VLOOKUP(F2,DB_LOAD!$H$3:$L$10000,4,FALSE)</f>
        <v>#VALUE!</v>
      </c>
      <c r="G7" s="831" t="e">
        <f>VLOOKUP(G2,DB_LOAD!$H$3:$L$10000,4,FALSE)</f>
        <v>#VALUE!</v>
      </c>
      <c r="H7" s="831" t="e">
        <f>VLOOKUP(H2,DB_LOAD!$H$3:$L$10000,4,FALSE)</f>
        <v>#VALUE!</v>
      </c>
      <c r="I7" s="831" t="e">
        <f>VLOOKUP(I2,DB_LOAD!$H$3:$L$10000,4,FALSE)</f>
        <v>#VALUE!</v>
      </c>
      <c r="J7" s="831" t="e">
        <f>VLOOKUP(J2,DB_LOAD!$H$3:$L$10000,4,FALSE)</f>
        <v>#VALUE!</v>
      </c>
      <c r="K7" s="831" t="e">
        <f>VLOOKUP(K2,DB_LOAD!$H$3:$L$10000,4,FALSE)</f>
        <v>#VALUE!</v>
      </c>
      <c r="L7" s="831" t="e">
        <f>VLOOKUP(L2,DB_LOAD!$H$3:$L$10000,4,FALSE)</f>
        <v>#VALUE!</v>
      </c>
      <c r="M7" s="831" t="e">
        <f>VLOOKUP(M2,DB_LOAD!$H$3:$L$10000,4,FALSE)</f>
        <v>#VALUE!</v>
      </c>
      <c r="N7" s="831" t="e">
        <f>VLOOKUP(N2,DB_LOAD!$H$3:$L$10000,4,FALSE)</f>
        <v>#VALUE!</v>
      </c>
      <c r="O7" s="831" t="e">
        <f>VLOOKUP(O2,DB_LOAD!$H$3:$L$10000,4,FALSE)</f>
        <v>#VALUE!</v>
      </c>
      <c r="P7" s="831" t="e">
        <f>VLOOKUP(P2,DB_LOAD!$H$3:$L$10000,4,FALSE)</f>
        <v>#VALUE!</v>
      </c>
      <c r="Q7" s="831" t="e">
        <f>VLOOKUP(Q2,DB_LOAD!$H$3:$L$10000,4,FALSE)</f>
        <v>#VALUE!</v>
      </c>
      <c r="R7" s="831" t="e">
        <f>VLOOKUP(R2,DB_LOAD!$H$3:$L$10000,4,FALSE)</f>
        <v>#VALUE!</v>
      </c>
      <c r="S7" s="831" t="e">
        <f>VLOOKUP(S2,DB_LOAD!$H$3:$L$10000,4,FALSE)</f>
        <v>#VALUE!</v>
      </c>
      <c r="T7" s="831" t="e">
        <f>VLOOKUP(T2,DB_LOAD!$H$3:$L$10000,4,FALSE)</f>
        <v>#VALUE!</v>
      </c>
      <c r="U7" s="831" t="e">
        <f>VLOOKUP(U2,DB_LOAD!$H$3:$L$10000,4,FALSE)</f>
        <v>#VALUE!</v>
      </c>
      <c r="V7" s="831" t="e">
        <f>VLOOKUP(V2,DB_LOAD!$H$3:$L$10000,4,FALSE)</f>
        <v>#VALUE!</v>
      </c>
      <c r="W7" s="831" t="e">
        <f>VLOOKUP(W2,DB_LOAD!$H$3:$L$10000,4,FALSE)</f>
        <v>#VALUE!</v>
      </c>
      <c r="X7" s="831" t="e">
        <f>VLOOKUP(X2,DB_LOAD!$H$3:$L$10000,4,FALSE)</f>
        <v>#VALUE!</v>
      </c>
      <c r="Y7" s="831" t="e">
        <f>VLOOKUP(Y2,DB_LOAD!$H$3:$L$10000,4,FALSE)</f>
        <v>#VALUE!</v>
      </c>
      <c r="Z7" s="831" t="e">
        <f>VLOOKUP(Z2,DB_LOAD!$H$3:$L$10000,4,FALSE)</f>
        <v>#VALUE!</v>
      </c>
      <c r="AA7" s="831" t="e">
        <f>VLOOKUP(AA2,DB_LOAD!$H$3:$L$10000,4,FALSE)</f>
        <v>#VALUE!</v>
      </c>
      <c r="AB7" s="831" t="e">
        <f>VLOOKUP(AB2,DB_LOAD!$H$3:$L$10000,4,FALSE)</f>
        <v>#VALUE!</v>
      </c>
      <c r="AC7" s="831" t="e">
        <f>VLOOKUP(AC2,DB_LOAD!$H$3:$L$10000,4,FALSE)</f>
        <v>#VALUE!</v>
      </c>
      <c r="AD7" s="831" t="e">
        <f>VLOOKUP(AD2,DB_LOAD!$H$3:$L$10000,4,FALSE)</f>
        <v>#VALUE!</v>
      </c>
      <c r="AE7" s="831" t="e">
        <f>VLOOKUP(AE2,DB_LOAD!$H$3:$L$10000,4,FALSE)</f>
        <v>#VALUE!</v>
      </c>
      <c r="AF7" s="831" t="e">
        <f>VLOOKUP(AF2,DB_LOAD!$H$3:$L$10000,4,FALSE)</f>
        <v>#VALUE!</v>
      </c>
      <c r="AG7" s="831" t="e">
        <f>VLOOKUP(AG2,DB_LOAD!$H$3:$L$10000,4,FALSE)</f>
        <v>#VALUE!</v>
      </c>
      <c r="AH7" s="831" t="e">
        <f>VLOOKUP(AH2,DB_LOAD!$H$3:$L$10000,4,FALSE)</f>
        <v>#VALUE!</v>
      </c>
      <c r="AI7" s="831" t="e">
        <f>VLOOKUP(AI2,DB_LOAD!$H$3:$L$10000,4,FALSE)</f>
        <v>#VALUE!</v>
      </c>
      <c r="AJ7" s="831" t="e">
        <f>VLOOKUP(AJ2,DB_LOAD!$H$3:$L$10000,4,FALSE)</f>
        <v>#VALUE!</v>
      </c>
      <c r="AK7" s="831" t="e">
        <f>VLOOKUP(AK2,DB_LOAD!$H$3:$L$10000,4,FALSE)</f>
        <v>#VALUE!</v>
      </c>
      <c r="AL7" s="831" t="e">
        <f>VLOOKUP(AL2,DB_LOAD!$H$3:$L$10000,4,FALSE)</f>
        <v>#NUM!</v>
      </c>
    </row>
    <row r="8" spans="1:40">
      <c r="A8" s="890">
        <v>284</v>
      </c>
      <c r="B8" s="886" t="s">
        <v>561</v>
      </c>
      <c r="C8" s="831" t="e">
        <f ca="1">AVERAGE((OFFSET(DB_LOAD!$K3:$K10000,MATCH(C1,DB_LOAD!$H3:$H10000,0)-1,0,IF(OR(Config!$B$13="India",Config!$B$13="Sri Lanka"),IF(MONTH(C1)=3,12,MONTH(C1)-3),MONTH(C1))*1)))</f>
        <v>#N/A</v>
      </c>
      <c r="D8" s="831" t="e">
        <f ca="1">AVERAGE((OFFSET(DB_LOAD!$K3:$K10000,MATCH(D1,DB_LOAD!$H3:$H10000,0)-1,0,IF(OR(Config!$B$13="India",Config!$B$13="Sri Lanka"),IF(MONTH(D1)=3,12,MONTH(D1)-3),MONTH(D1))*1)))</f>
        <v>#N/A</v>
      </c>
      <c r="E8" s="831" t="e">
        <f ca="1">AVERAGE((OFFSET(DB_LOAD!$K3:$K10000,MATCH(E1,DB_LOAD!$H3:$H10000,0)-1,0,IF(OR(Config!$B$13="India",Config!$B$13="Sri Lanka"),IF(MONTH(E1)=3,12,MONTH(E1)-3),MONTH(E1))*1)))</f>
        <v>#N/A</v>
      </c>
      <c r="F8" s="831" t="e">
        <f ca="1">AVERAGE((OFFSET(DB_LOAD!$K3:$K10000,MATCH(F1,DB_LOAD!$H3:$H10000,0)-1,0,IF(OR(Config!$B$13="India",Config!$B$13="Sri Lanka"),IF(MONTH(F1)=3,12,MONTH(F1)-3),MONTH(F1))*1)))</f>
        <v>#N/A</v>
      </c>
      <c r="G8" s="831" t="e">
        <f ca="1">AVERAGE((OFFSET(DB_LOAD!$K3:$K10000,MATCH(G1,DB_LOAD!$H3:$H10000,0)-1,0,IF(OR(Config!$B$13="India",Config!$B$13="Sri Lanka"),IF(MONTH(G1)=3,12,MONTH(G1)-3),MONTH(G1))*1)))</f>
        <v>#N/A</v>
      </c>
      <c r="H8" s="831" t="e">
        <f ca="1">AVERAGE((OFFSET(DB_LOAD!$K3:$K10000,MATCH(H1,DB_LOAD!$H3:$H10000,0)-1,0,IF(OR(Config!$B$13="India",Config!$B$13="Sri Lanka"),IF(MONTH(H1)=3,12,MONTH(H1)-3),MONTH(H1))*1)))</f>
        <v>#N/A</v>
      </c>
      <c r="I8" s="831" t="e">
        <f ca="1">AVERAGE((OFFSET(DB_LOAD!$K3:$K10000,MATCH(I1,DB_LOAD!$H3:$H10000,0)-1,0,IF(OR(Config!$B$13="India",Config!$B$13="Sri Lanka"),IF(MONTH(I1)=3,12,MONTH(I1)-3),MONTH(I1))*1)))</f>
        <v>#N/A</v>
      </c>
      <c r="J8" s="831" t="e">
        <f ca="1">AVERAGE((OFFSET(DB_LOAD!$K3:$K10000,MATCH(J1,DB_LOAD!$H3:$H10000,0)-1,0,IF(OR(Config!$B$13="India",Config!$B$13="Sri Lanka"),IF(MONTH(J1)=3,12,MONTH(J1)-3),MONTH(J1))*1)))</f>
        <v>#N/A</v>
      </c>
      <c r="K8" s="831" t="e">
        <f ca="1">AVERAGE((OFFSET(DB_LOAD!$K3:$K10000,MATCH(K1,DB_LOAD!$H3:$H10000,0)-1,0,IF(OR(Config!$B$13="India",Config!$B$13="Sri Lanka"),IF(MONTH(K1)=3,12,MONTH(K1)-3),MONTH(K1))*1)))</f>
        <v>#N/A</v>
      </c>
      <c r="L8" s="831" t="e">
        <f ca="1">AVERAGE((OFFSET(DB_LOAD!$K3:$K10000,MATCH(L1,DB_LOAD!$H3:$H10000,0)-1,0,IF(OR(Config!$B$13="India",Config!$B$13="Sri Lanka"),IF(MONTH(L1)=3,12,MONTH(L1)-3),MONTH(L1))*1)))</f>
        <v>#N/A</v>
      </c>
      <c r="M8" s="831" t="e">
        <f ca="1">AVERAGE((OFFSET(DB_LOAD!$K3:$K10000,MATCH(M1,DB_LOAD!$H3:$H10000,0)-1,0,IF(OR(Config!$B$13="India",Config!$B$13="Sri Lanka"),IF(MONTH(M1)=3,12,MONTH(M1)-3),MONTH(M1))*1)))</f>
        <v>#N/A</v>
      </c>
      <c r="N8" s="831" t="e">
        <f ca="1">AVERAGE((OFFSET(DB_LOAD!$K3:$K10000,MATCH(N1,DB_LOAD!$H3:$H10000,0)-1,0,IF(OR(Config!$B$13="India",Config!$B$13="Sri Lanka"),IF(MONTH(N1)=3,12,MONTH(N1)-3),MONTH(N1))*1)))</f>
        <v>#N/A</v>
      </c>
      <c r="O8" s="831" t="e">
        <f ca="1">AVERAGE((OFFSET(DB_LOAD!$K3:$K10000,MATCH(O1,DB_LOAD!$H3:$H10000,0)-1,0,IF(OR(Config!$B$13="India",Config!$B$13="Sri Lanka"),IF(MONTH(O1)=3,12,MONTH(O1)-3),MONTH(O1))*1)))</f>
        <v>#N/A</v>
      </c>
      <c r="P8" s="831" t="e">
        <f ca="1">AVERAGE((OFFSET(DB_LOAD!$K3:$K10000,MATCH(P1,DB_LOAD!$H3:$H10000,0)-1,0,IF(OR(Config!$B$13="India",Config!$B$13="Sri Lanka"),IF(MONTH(P1)=3,12,MONTH(P1)-3),MONTH(P1))*1)))</f>
        <v>#N/A</v>
      </c>
      <c r="Q8" s="831" t="e">
        <f ca="1">AVERAGE((OFFSET(DB_LOAD!$K3:$K10000,MATCH(Q1,DB_LOAD!$H3:$H10000,0)-1,0,IF(OR(Config!$B$13="India",Config!$B$13="Sri Lanka"),IF(MONTH(Q1)=3,12,MONTH(Q1)-3),MONTH(Q1))*1)))</f>
        <v>#N/A</v>
      </c>
      <c r="R8" s="831" t="e">
        <f ca="1">AVERAGE((OFFSET(DB_LOAD!$K3:$K10000,MATCH(R1,DB_LOAD!$H3:$H10000,0)-1,0,IF(OR(Config!$B$13="India",Config!$B$13="Sri Lanka"),IF(MONTH(R1)=3,12,MONTH(R1)-3),MONTH(R1))*1)))</f>
        <v>#N/A</v>
      </c>
      <c r="S8" s="831" t="e">
        <f ca="1">AVERAGE((OFFSET(DB_LOAD!$K3:$K10000,MATCH(S1,DB_LOAD!$H3:$H10000,0)-1,0,IF(OR(Config!$B$13="India",Config!$B$13="Sri Lanka"),IF(MONTH(S1)=3,12,MONTH(S1)-3),MONTH(S1))*1)))</f>
        <v>#N/A</v>
      </c>
      <c r="T8" s="831" t="e">
        <f ca="1">AVERAGE((OFFSET(DB_LOAD!$K3:$K10000,MATCH(T1,DB_LOAD!$H3:$H10000,0)-1,0,IF(OR(Config!$B$13="India",Config!$B$13="Sri Lanka"),IF(MONTH(T1)=3,12,MONTH(T1)-3),MONTH(T1))*1)))</f>
        <v>#N/A</v>
      </c>
      <c r="U8" s="831" t="e">
        <f ca="1">AVERAGE((OFFSET(DB_LOAD!$K3:$K10000,MATCH(U1,DB_LOAD!$H3:$H10000,0)-1,0,IF(OR(Config!$B$13="India",Config!$B$13="Sri Lanka"),IF(MONTH(U1)=3,12,MONTH(U1)-3),MONTH(U1))*1)))</f>
        <v>#N/A</v>
      </c>
      <c r="V8" s="831" t="e">
        <f ca="1">AVERAGE((OFFSET(DB_LOAD!$K3:$K10000,MATCH(V1,DB_LOAD!$H3:$H10000,0)-1,0,IF(OR(Config!$B$13="India",Config!$B$13="Sri Lanka"),IF(MONTH(V1)=3,12,MONTH(V1)-3),MONTH(V1))*1)))</f>
        <v>#N/A</v>
      </c>
      <c r="W8" s="831" t="e">
        <f ca="1">AVERAGE((OFFSET(DB_LOAD!$K3:$K10000,MATCH(W1,DB_LOAD!$H3:$H10000,0)-1,0,IF(OR(Config!$B$13="India",Config!$B$13="Sri Lanka"),IF(MONTH(W1)=3,12,MONTH(W1)-3),MONTH(W1))*1)))</f>
        <v>#N/A</v>
      </c>
      <c r="X8" s="831" t="e">
        <f ca="1">AVERAGE((OFFSET(DB_LOAD!$K3:$K10000,MATCH(X1,DB_LOAD!$H3:$H10000,0)-1,0,IF(OR(Config!$B$13="India",Config!$B$13="Sri Lanka"),IF(MONTH(X1)=3,12,MONTH(X1)-3),MONTH(X1))*1)))</f>
        <v>#N/A</v>
      </c>
      <c r="Y8" s="831" t="e">
        <f ca="1">AVERAGE((OFFSET(DB_LOAD!$K3:$K10000,MATCH(Y1,DB_LOAD!$H3:$H10000,0)-1,0,IF(OR(Config!$B$13="India",Config!$B$13="Sri Lanka"),IF(MONTH(Y1)=3,12,MONTH(Y1)-3),MONTH(Y1))*1)))</f>
        <v>#N/A</v>
      </c>
      <c r="Z8" s="831" t="e">
        <f ca="1">AVERAGE((OFFSET(DB_LOAD!$K3:$K10000,MATCH(Z1,DB_LOAD!$H3:$H10000,0)-1,0,IF(OR(Config!$B$13="India",Config!$B$13="Sri Lanka"),IF(MONTH(Z1)=3,12,MONTH(Z1)-3),MONTH(Z1))*1)))</f>
        <v>#N/A</v>
      </c>
      <c r="AA8" s="831" t="e">
        <f ca="1">AVERAGE((OFFSET(DB_LOAD!$K3:$K10000,MATCH(AA1,DB_LOAD!$H3:$H10000,0)-1,0,IF(OR(Config!$B$13="India",Config!$B$13="Sri Lanka"),IF(MONTH(AA1)=3,12,MONTH(AA1)-3),MONTH(AA1))*1)))</f>
        <v>#N/A</v>
      </c>
      <c r="AB8" s="831" t="e">
        <f ca="1">AVERAGE((OFFSET(DB_LOAD!$K3:$K10000,MATCH(AB1,DB_LOAD!$H3:$H10000,0)-1,0,IF(OR(Config!$B$13="India",Config!$B$13="Sri Lanka"),IF(MONTH(AB1)=3,12,MONTH(AB1)-3),MONTH(AB1))*1)))</f>
        <v>#N/A</v>
      </c>
      <c r="AC8" s="831" t="e">
        <f ca="1">AVERAGE((OFFSET(DB_LOAD!$K3:$K10000,MATCH(AC1,DB_LOAD!$H3:$H10000,0)-1,0,IF(OR(Config!$B$13="India",Config!$B$13="Sri Lanka"),IF(MONTH(AC1)=3,12,MONTH(AC1)-3),MONTH(AC1))*1)))</f>
        <v>#N/A</v>
      </c>
      <c r="AD8" s="831" t="e">
        <f ca="1">AVERAGE((OFFSET(DB_LOAD!$K3:$K10000,MATCH(AD1,DB_LOAD!$H3:$H10000,0)-1,0,IF(OR(Config!$B$13="India",Config!$B$13="Sri Lanka"),IF(MONTH(AD1)=3,12,MONTH(AD1)-3),MONTH(AD1))*1)))</f>
        <v>#N/A</v>
      </c>
      <c r="AE8" s="831" t="e">
        <f ca="1">AVERAGE((OFFSET(DB_LOAD!$K3:$K10000,MATCH(AE1,DB_LOAD!$H3:$H10000,0)-1,0,IF(OR(Config!$B$13="India",Config!$B$13="Sri Lanka"),IF(MONTH(AE1)=3,12,MONTH(AE1)-3),MONTH(AE1))*1)))</f>
        <v>#N/A</v>
      </c>
      <c r="AF8" s="831" t="e">
        <f ca="1">AVERAGE((OFFSET(DB_LOAD!$K3:$K10000,MATCH(AF1,DB_LOAD!$H3:$H10000,0)-1,0,IF(OR(Config!$B$13="India",Config!$B$13="Sri Lanka"),IF(MONTH(AF1)=3,12,MONTH(AF1)-3),MONTH(AF1))*1)))</f>
        <v>#N/A</v>
      </c>
      <c r="AG8" s="831" t="e">
        <f ca="1">AVERAGE((OFFSET(DB_LOAD!$K3:$K10000,MATCH(AG1,DB_LOAD!$H3:$H10000,0)-1,0,IF(OR(Config!$B$13="India",Config!$B$13="Sri Lanka"),IF(MONTH(AG1)=3,12,MONTH(AG1)-3),MONTH(AG1))*1)))</f>
        <v>#N/A</v>
      </c>
      <c r="AH8" s="831" t="e">
        <f ca="1">AVERAGE((OFFSET(DB_LOAD!$K3:$K10000,MATCH(AH1,DB_LOAD!$H3:$H10000,0)-1,0,IF(OR(Config!$B$13="India",Config!$B$13="Sri Lanka"),IF(MONTH(AH1)=3,12,MONTH(AH1)-3),MONTH(AH1))*1)))</f>
        <v>#N/A</v>
      </c>
      <c r="AI8" s="831" t="e">
        <f ca="1">AVERAGE((OFFSET(DB_LOAD!$K3:$K10000,MATCH(AI1,DB_LOAD!$H3:$H10000,0)-1,0,IF(OR(Config!$B$13="India",Config!$B$13="Sri Lanka"),IF(MONTH(AI1)=3,12,MONTH(AI1)-3),MONTH(AI1))*1)))</f>
        <v>#N/A</v>
      </c>
      <c r="AJ8" s="831" t="e">
        <f ca="1">AVERAGE((OFFSET(DB_LOAD!$K3:$K10000,MATCH(AJ1,DB_LOAD!$H3:$H10000,0)-1,0,IF(OR(Config!$B$13="India",Config!$B$13="Sri Lanka"),IF(MONTH(AJ1)=3,12,MONTH(AJ1)-3),MONTH(AJ1))*1)))</f>
        <v>#N/A</v>
      </c>
      <c r="AK8" s="831" t="e">
        <f ca="1">AVERAGE((OFFSET(DB_LOAD!$K3:$K10000,MATCH(AK1,DB_LOAD!$H3:$H10000,0)-1,0,IF(OR(Config!$B$13="India",Config!$B$13="Sri Lanka"),IF(MONTH(AK1)=3,12,MONTH(AK1)-3),MONTH(AK1))*1)))</f>
        <v>#N/A</v>
      </c>
      <c r="AL8" s="831" t="e">
        <f ca="1">AVERAGE((OFFSET(DB_LOAD!$K3:$K10000,MATCH(AL1,DB_LOAD!$H3:$H10000,0)-1,0,IF(OR(Config!$B$13="India",Config!$B$13="Sri Lanka"),IF(MONTH(AL1)=3,12,MONTH(AL1)-3),MONTH(AL1))*1)))</f>
        <v>#N/A</v>
      </c>
    </row>
    <row r="9" spans="1:40" ht="18" customHeight="1">
      <c r="A9" s="890">
        <v>285</v>
      </c>
      <c r="B9" s="885" t="s">
        <v>560</v>
      </c>
      <c r="C9" s="831" t="e">
        <f ca="1">AVERAGE((OFFSET(DB_LOAD!$K3:$K10000,MATCH(C1,DB_LOAD!$H3:$H10000,0)-1,0,12,1)))</f>
        <v>#N/A</v>
      </c>
      <c r="D9" s="831" t="e">
        <f ca="1">AVERAGE((OFFSET(DB_LOAD!$K3:$K10000,MATCH(D1,DB_LOAD!$H3:$H10000,0)-1,0,12,1)))</f>
        <v>#N/A</v>
      </c>
      <c r="E9" s="831" t="e">
        <f ca="1">AVERAGE((OFFSET(DB_LOAD!$K3:$K10000,MATCH(E1,DB_LOAD!$H3:$H10000,0)-1,0,12,1)))</f>
        <v>#N/A</v>
      </c>
      <c r="F9" s="831" t="e">
        <f ca="1">AVERAGE((OFFSET(DB_LOAD!$K3:$K10000,MATCH(F1,DB_LOAD!$H3:$H10000,0)-1,0,12,1)))</f>
        <v>#N/A</v>
      </c>
      <c r="G9" s="831" t="e">
        <f ca="1">AVERAGE((OFFSET(DB_LOAD!$K3:$K10000,MATCH(G1,DB_LOAD!$H3:$H10000,0)-1,0,12,1)))</f>
        <v>#N/A</v>
      </c>
      <c r="H9" s="831" t="e">
        <f ca="1">AVERAGE((OFFSET(DB_LOAD!$K3:$K10000,MATCH(H1,DB_LOAD!$H3:$H10000,0)-1,0,12,1)))</f>
        <v>#N/A</v>
      </c>
      <c r="I9" s="831" t="e">
        <f ca="1">AVERAGE((OFFSET(DB_LOAD!$K3:$K10000,MATCH(I1,DB_LOAD!$H3:$H10000,0)-1,0,12,1)))</f>
        <v>#N/A</v>
      </c>
      <c r="J9" s="831" t="e">
        <f ca="1">AVERAGE((OFFSET(DB_LOAD!$K3:$K10000,MATCH(J1,DB_LOAD!$H3:$H10000,0)-1,0,12,1)))</f>
        <v>#N/A</v>
      </c>
      <c r="K9" s="831" t="e">
        <f ca="1">AVERAGE((OFFSET(DB_LOAD!$K3:$K10000,MATCH(K1,DB_LOAD!$H3:$H10000,0)-1,0,12,1)))</f>
        <v>#N/A</v>
      </c>
      <c r="L9" s="831" t="e">
        <f ca="1">AVERAGE((OFFSET(DB_LOAD!$K3:$K10000,MATCH(L1,DB_LOAD!$H3:$H10000,0)-1,0,12,1)))</f>
        <v>#N/A</v>
      </c>
      <c r="M9" s="831" t="e">
        <f ca="1">AVERAGE((OFFSET(DB_LOAD!$K3:$K10000,MATCH(M1,DB_LOAD!$H3:$H10000,0)-1,0,12,1)))</f>
        <v>#N/A</v>
      </c>
      <c r="N9" s="831" t="e">
        <f ca="1">AVERAGE((OFFSET(DB_LOAD!$K3:$K10000,MATCH(N1,DB_LOAD!$H3:$H10000,0)-1,0,12,1)))</f>
        <v>#N/A</v>
      </c>
      <c r="O9" s="831" t="e">
        <f ca="1">AVERAGE((OFFSET(DB_LOAD!$K3:$K10000,MATCH(O1,DB_LOAD!$H3:$H10000,0)-1,0,12,1)))</f>
        <v>#N/A</v>
      </c>
      <c r="P9" s="831" t="e">
        <f ca="1">AVERAGE((OFFSET(DB_LOAD!$K3:$K10000,MATCH(P1,DB_LOAD!$H3:$H10000,0)-1,0,12,1)))</f>
        <v>#N/A</v>
      </c>
      <c r="Q9" s="831" t="e">
        <f ca="1">AVERAGE((OFFSET(DB_LOAD!$K3:$K10000,MATCH(Q1,DB_LOAD!$H3:$H10000,0)-1,0,12,1)))</f>
        <v>#N/A</v>
      </c>
      <c r="R9" s="831" t="e">
        <f ca="1">AVERAGE((OFFSET(DB_LOAD!$K3:$K10000,MATCH(R1,DB_LOAD!$H3:$H10000,0)-1,0,12,1)))</f>
        <v>#N/A</v>
      </c>
      <c r="S9" s="831" t="e">
        <f ca="1">AVERAGE((OFFSET(DB_LOAD!$K3:$K10000,MATCH(S1,DB_LOAD!$H3:$H10000,0)-1,0,12,1)))</f>
        <v>#N/A</v>
      </c>
      <c r="T9" s="831" t="e">
        <f ca="1">AVERAGE((OFFSET(DB_LOAD!$K3:$K10000,MATCH(T1,DB_LOAD!$H3:$H10000,0)-1,0,12,1)))</f>
        <v>#N/A</v>
      </c>
      <c r="U9" s="831" t="e">
        <f ca="1">AVERAGE((OFFSET(DB_LOAD!$K3:$K10000,MATCH(U1,DB_LOAD!$H3:$H10000,0)-1,0,12,1)))</f>
        <v>#N/A</v>
      </c>
      <c r="V9" s="831" t="e">
        <f ca="1">AVERAGE((OFFSET(DB_LOAD!$K3:$K10000,MATCH(V1,DB_LOAD!$H3:$H10000,0)-1,0,12,1)))</f>
        <v>#N/A</v>
      </c>
      <c r="W9" s="831" t="e">
        <f ca="1">AVERAGE((OFFSET(DB_LOAD!$K3:$K10000,MATCH(W1,DB_LOAD!$H3:$H10000,0)-1,0,12,1)))</f>
        <v>#N/A</v>
      </c>
      <c r="X9" s="831" t="e">
        <f ca="1">AVERAGE((OFFSET(DB_LOAD!$K3:$K10000,MATCH(X1,DB_LOAD!$H3:$H10000,0)-1,0,12,1)))</f>
        <v>#N/A</v>
      </c>
      <c r="Y9" s="831" t="e">
        <f ca="1">AVERAGE((OFFSET(DB_LOAD!$K3:$K10000,MATCH(Y1,DB_LOAD!$H3:$H10000,0)-1,0,12,1)))</f>
        <v>#N/A</v>
      </c>
      <c r="Z9" s="831" t="e">
        <f ca="1">AVERAGE((OFFSET(DB_LOAD!$K3:$K10000,MATCH(Z1,DB_LOAD!$H3:$H10000,0)-1,0,12,1)))</f>
        <v>#N/A</v>
      </c>
      <c r="AA9" s="831" t="e">
        <f ca="1">AVERAGE((OFFSET(DB_LOAD!$K3:$K10000,MATCH(AA1,DB_LOAD!$H3:$H10000,0)-1,0,12,1)))</f>
        <v>#N/A</v>
      </c>
      <c r="AB9" s="831" t="e">
        <f ca="1">AVERAGE((OFFSET(DB_LOAD!$K3:$K10000,MATCH(AB1,DB_LOAD!$H3:$H10000,0)-1,0,12,1)))</f>
        <v>#N/A</v>
      </c>
      <c r="AC9" s="831" t="e">
        <f ca="1">AVERAGE((OFFSET(DB_LOAD!$K3:$K10000,MATCH(AC1,DB_LOAD!$H3:$H10000,0)-1,0,12,1)))</f>
        <v>#N/A</v>
      </c>
      <c r="AD9" s="831" t="e">
        <f ca="1">AVERAGE((OFFSET(DB_LOAD!$K3:$K10000,MATCH(AD1,DB_LOAD!$H3:$H10000,0)-1,0,12,1)))</f>
        <v>#N/A</v>
      </c>
      <c r="AE9" s="831" t="e">
        <f ca="1">AVERAGE((OFFSET(DB_LOAD!$K3:$K10000,MATCH(AE1,DB_LOAD!$H3:$H10000,0)-1,0,12,1)))</f>
        <v>#N/A</v>
      </c>
      <c r="AF9" s="831" t="e">
        <f ca="1">AVERAGE((OFFSET(DB_LOAD!$K3:$K10000,MATCH(AF1,DB_LOAD!$H3:$H10000,0)-1,0,12,1)))</f>
        <v>#N/A</v>
      </c>
      <c r="AG9" s="831" t="e">
        <f ca="1">AVERAGE((OFFSET(DB_LOAD!$K3:$K10000,MATCH(AG1,DB_LOAD!$H3:$H10000,0)-1,0,12,1)))</f>
        <v>#N/A</v>
      </c>
      <c r="AH9" s="831" t="e">
        <f ca="1">AVERAGE((OFFSET(DB_LOAD!$K3:$K10000,MATCH(AH1,DB_LOAD!$H3:$H10000,0)-1,0,12,1)))</f>
        <v>#N/A</v>
      </c>
      <c r="AI9" s="831" t="e">
        <f ca="1">AVERAGE((OFFSET(DB_LOAD!$K3:$K10000,MATCH(AI1,DB_LOAD!$H3:$H10000,0)-1,0,12,1)))</f>
        <v>#N/A</v>
      </c>
      <c r="AJ9" s="831" t="e">
        <f ca="1">AVERAGE((OFFSET(DB_LOAD!$K3:$K10000,MATCH(AJ1,DB_LOAD!$H3:$H10000,0)-1,0,12,1)))</f>
        <v>#N/A</v>
      </c>
      <c r="AK9" s="831" t="e">
        <f ca="1">AVERAGE((OFFSET(DB_LOAD!$K3:$K10000,MATCH(AK1,DB_LOAD!$H3:$H10000,0)-1,0,12,1)))</f>
        <v>#N/A</v>
      </c>
      <c r="AL9" s="831" t="e">
        <f ca="1">AVERAGE((OFFSET(DB_LOAD!$K3:$K10000,MATCH(AL1,DB_LOAD!$H3:$H10000,0)-1,0,12,1)))</f>
        <v>#N/A</v>
      </c>
    </row>
    <row r="10" spans="1:40">
      <c r="A10" s="890">
        <v>253</v>
      </c>
      <c r="B10" s="883" t="s">
        <v>370</v>
      </c>
      <c r="C10" s="880" t="str">
        <f ca="1">IFERROR(DATA_FORMATTING!E131,"")</f>
        <v/>
      </c>
      <c r="D10" s="880" t="str">
        <f ca="1">IFERROR(DATA_FORMATTING!F131,"")</f>
        <v/>
      </c>
      <c r="E10" s="880" t="str">
        <f ca="1">IFERROR(DATA_FORMATTING!G131,"")</f>
        <v/>
      </c>
      <c r="F10" s="880" t="str">
        <f ca="1">IFERROR(DATA_FORMATTING!H131,"")</f>
        <v/>
      </c>
      <c r="G10" s="880" t="str">
        <f ca="1">IFERROR(DATA_FORMATTING!I131,"")</f>
        <v/>
      </c>
      <c r="H10" s="880" t="str">
        <f ca="1">IFERROR(DATA_FORMATTING!J131,"")</f>
        <v/>
      </c>
      <c r="I10" s="880" t="str">
        <f ca="1">IFERROR(DATA_FORMATTING!K131,"")</f>
        <v/>
      </c>
      <c r="J10" s="880" t="str">
        <f ca="1">IFERROR(DATA_FORMATTING!L131,"")</f>
        <v/>
      </c>
      <c r="K10" s="880" t="str">
        <f ca="1">IFERROR(DATA_FORMATTING!M131,"")</f>
        <v/>
      </c>
      <c r="L10" s="880" t="str">
        <f ca="1">IFERROR(DATA_FORMATTING!N131,"")</f>
        <v/>
      </c>
      <c r="M10" s="880" t="str">
        <f ca="1">IFERROR(DATA_FORMATTING!O131,"")</f>
        <v/>
      </c>
      <c r="N10" s="880" t="str">
        <f ca="1">IFERROR(DATA_FORMATTING!P131,"")</f>
        <v/>
      </c>
      <c r="O10" s="880" t="str">
        <f ca="1">IFERROR(DATA_FORMATTING!Q131,"")</f>
        <v/>
      </c>
      <c r="P10" s="880" t="str">
        <f ca="1">IFERROR(DATA_FORMATTING!R131,"")</f>
        <v/>
      </c>
      <c r="Q10" s="880" t="str">
        <f ca="1">IFERROR(DATA_FORMATTING!S131,"")</f>
        <v/>
      </c>
      <c r="R10" s="880" t="str">
        <f ca="1">IFERROR(DATA_FORMATTING!T131,"")</f>
        <v/>
      </c>
      <c r="S10" s="880" t="str">
        <f ca="1">IFERROR(DATA_FORMATTING!U131,"")</f>
        <v/>
      </c>
      <c r="T10" s="880" t="str">
        <f ca="1">IFERROR(DATA_FORMATTING!V131,"")</f>
        <v/>
      </c>
      <c r="U10" s="880" t="str">
        <f ca="1">IFERROR(DATA_FORMATTING!W131,"")</f>
        <v/>
      </c>
      <c r="V10" s="880" t="str">
        <f ca="1">IFERROR(DATA_FORMATTING!X131,"")</f>
        <v/>
      </c>
      <c r="W10" s="880" t="str">
        <f ca="1">IFERROR(DATA_FORMATTING!Y131,"")</f>
        <v/>
      </c>
      <c r="X10" s="880" t="str">
        <f ca="1">IFERROR(DATA_FORMATTING!Z131,"")</f>
        <v/>
      </c>
      <c r="Y10" s="880" t="str">
        <f ca="1">IFERROR(DATA_FORMATTING!AA131,"")</f>
        <v/>
      </c>
      <c r="Z10" s="880" t="str">
        <f ca="1">IFERROR(DATA_FORMATTING!AB131,"")</f>
        <v/>
      </c>
      <c r="AA10" s="880" t="str">
        <f ca="1">IFERROR(DATA_FORMATTING!AC131,"")</f>
        <v/>
      </c>
      <c r="AB10" s="880" t="str">
        <f ca="1">IFERROR(DATA_FORMATTING!AD131,"")</f>
        <v/>
      </c>
      <c r="AC10" s="880" t="str">
        <f ca="1">IFERROR(DATA_FORMATTING!AE131,"")</f>
        <v/>
      </c>
      <c r="AD10" s="880" t="str">
        <f ca="1">IFERROR(DATA_FORMATTING!AF131,"")</f>
        <v/>
      </c>
      <c r="AE10" s="880" t="str">
        <f ca="1">IFERROR(DATA_FORMATTING!AG131,"")</f>
        <v/>
      </c>
      <c r="AF10" s="880" t="str">
        <f ca="1">IFERROR(DATA_FORMATTING!AH131,"")</f>
        <v/>
      </c>
      <c r="AG10" s="880" t="str">
        <f ca="1">IFERROR(DATA_FORMATTING!AI131,"")</f>
        <v/>
      </c>
      <c r="AH10" s="880" t="str">
        <f ca="1">IFERROR(DATA_FORMATTING!AJ131,"")</f>
        <v/>
      </c>
      <c r="AI10" s="880" t="str">
        <f ca="1">IFERROR(DATA_FORMATTING!AK131,"")</f>
        <v/>
      </c>
      <c r="AJ10" s="880" t="str">
        <f ca="1">IFERROR(DATA_FORMATTING!AL131,"")</f>
        <v/>
      </c>
      <c r="AK10" s="880" t="str">
        <f ca="1">IFERROR(DATA_FORMATTING!AM131,"")</f>
        <v/>
      </c>
      <c r="AL10" s="880" t="str">
        <f ca="1">IFERROR(DATA_FORMATTING!AN131,"")</f>
        <v/>
      </c>
    </row>
    <row r="11" spans="1:40">
      <c r="A11" s="890">
        <v>252</v>
      </c>
      <c r="B11" s="882" t="s">
        <v>547</v>
      </c>
      <c r="C11" s="880" t="str">
        <f ca="1">IFERROR(DATA_FORMATTING!E128,"")</f>
        <v/>
      </c>
      <c r="D11" s="880" t="str">
        <f ca="1">IFERROR(DATA_FORMATTING!F128,"")</f>
        <v/>
      </c>
      <c r="E11" s="880" t="str">
        <f ca="1">IFERROR(DATA_FORMATTING!G128,"")</f>
        <v/>
      </c>
      <c r="F11" s="880" t="str">
        <f ca="1">IFERROR(DATA_FORMATTING!H128,"")</f>
        <v/>
      </c>
      <c r="G11" s="880" t="str">
        <f ca="1">IFERROR(DATA_FORMATTING!I128,"")</f>
        <v/>
      </c>
      <c r="H11" s="880" t="str">
        <f ca="1">IFERROR(DATA_FORMATTING!J128,"")</f>
        <v/>
      </c>
      <c r="I11" s="880" t="str">
        <f ca="1">IFERROR(DATA_FORMATTING!K128,"")</f>
        <v/>
      </c>
      <c r="J11" s="880" t="str">
        <f ca="1">IFERROR(DATA_FORMATTING!L128,"")</f>
        <v/>
      </c>
      <c r="K11" s="880" t="str">
        <f ca="1">IFERROR(DATA_FORMATTING!M128,"")</f>
        <v/>
      </c>
      <c r="L11" s="880" t="str">
        <f ca="1">IFERROR(DATA_FORMATTING!N128,"")</f>
        <v/>
      </c>
      <c r="M11" s="880" t="str">
        <f ca="1">IFERROR(DATA_FORMATTING!O128,"")</f>
        <v/>
      </c>
      <c r="N11" s="880" t="str">
        <f ca="1">IFERROR(DATA_FORMATTING!P128,"")</f>
        <v/>
      </c>
      <c r="O11" s="880" t="str">
        <f ca="1">IFERROR(DATA_FORMATTING!Q128,"")</f>
        <v/>
      </c>
      <c r="P11" s="880" t="str">
        <f ca="1">IFERROR(DATA_FORMATTING!R128,"")</f>
        <v/>
      </c>
      <c r="Q11" s="880" t="str">
        <f ca="1">IFERROR(DATA_FORMATTING!S128,"")</f>
        <v/>
      </c>
      <c r="R11" s="880" t="str">
        <f ca="1">IFERROR(DATA_FORMATTING!T128,"")</f>
        <v/>
      </c>
      <c r="S11" s="880" t="str">
        <f ca="1">IFERROR(DATA_FORMATTING!U128,"")</f>
        <v/>
      </c>
      <c r="T11" s="880" t="str">
        <f ca="1">IFERROR(DATA_FORMATTING!V128,"")</f>
        <v/>
      </c>
      <c r="U11" s="880" t="str">
        <f ca="1">IFERROR(DATA_FORMATTING!W128,"")</f>
        <v/>
      </c>
      <c r="V11" s="880" t="str">
        <f ca="1">IFERROR(DATA_FORMATTING!X128,"")</f>
        <v/>
      </c>
      <c r="W11" s="880" t="str">
        <f ca="1">IFERROR(DATA_FORMATTING!Y128,"")</f>
        <v/>
      </c>
      <c r="X11" s="880" t="str">
        <f ca="1">IFERROR(DATA_FORMATTING!Z128,"")</f>
        <v/>
      </c>
      <c r="Y11" s="880" t="str">
        <f ca="1">IFERROR(DATA_FORMATTING!AA128,"")</f>
        <v/>
      </c>
      <c r="Z11" s="880" t="str">
        <f ca="1">IFERROR(DATA_FORMATTING!AB128,"")</f>
        <v/>
      </c>
      <c r="AA11" s="880" t="str">
        <f ca="1">IFERROR(DATA_FORMATTING!AC128,"")</f>
        <v/>
      </c>
      <c r="AB11" s="880" t="str">
        <f ca="1">IFERROR(DATA_FORMATTING!AD128,"")</f>
        <v/>
      </c>
      <c r="AC11" s="880" t="str">
        <f ca="1">IFERROR(DATA_FORMATTING!AE128,"")</f>
        <v/>
      </c>
      <c r="AD11" s="880" t="str">
        <f ca="1">IFERROR(DATA_FORMATTING!AF128,"")</f>
        <v/>
      </c>
      <c r="AE11" s="880" t="str">
        <f ca="1">IFERROR(DATA_FORMATTING!AG128,"")</f>
        <v/>
      </c>
      <c r="AF11" s="880" t="str">
        <f ca="1">IFERROR(DATA_FORMATTING!AH128,"")</f>
        <v/>
      </c>
      <c r="AG11" s="880" t="str">
        <f ca="1">IFERROR(DATA_FORMATTING!AI128,"")</f>
        <v/>
      </c>
      <c r="AH11" s="880" t="str">
        <f ca="1">IFERROR(DATA_FORMATTING!AJ128,"")</f>
        <v/>
      </c>
      <c r="AI11" s="880" t="str">
        <f ca="1">IFERROR(DATA_FORMATTING!AK128,"")</f>
        <v/>
      </c>
      <c r="AJ11" s="880" t="str">
        <f ca="1">IFERROR(DATA_FORMATTING!AL128,"")</f>
        <v/>
      </c>
      <c r="AK11" s="880" t="str">
        <f ca="1">IFERROR(DATA_FORMATTING!AM128,"")</f>
        <v/>
      </c>
      <c r="AL11" s="880" t="str">
        <f ca="1">IFERROR(DATA_FORMATTING!AN128,"")</f>
        <v/>
      </c>
    </row>
    <row r="12" spans="1:40">
      <c r="A12" s="890">
        <v>267</v>
      </c>
      <c r="B12" s="882" t="s">
        <v>192</v>
      </c>
      <c r="C12" s="880" t="str">
        <f ca="1">IFERROR(DATA_FORMATTING!E129,"")</f>
        <v/>
      </c>
      <c r="D12" s="880" t="str">
        <f ca="1">IFERROR(DATA_FORMATTING!F129,"")</f>
        <v/>
      </c>
      <c r="E12" s="880" t="str">
        <f ca="1">IFERROR(DATA_FORMATTING!G129,"")</f>
        <v/>
      </c>
      <c r="F12" s="880" t="str">
        <f ca="1">IFERROR(DATA_FORMATTING!H129,"")</f>
        <v/>
      </c>
      <c r="G12" s="880" t="str">
        <f ca="1">IFERROR(DATA_FORMATTING!I129,"")</f>
        <v/>
      </c>
      <c r="H12" s="880" t="str">
        <f ca="1">IFERROR(DATA_FORMATTING!J129,"")</f>
        <v/>
      </c>
      <c r="I12" s="880" t="str">
        <f ca="1">IFERROR(DATA_FORMATTING!K129,"")</f>
        <v/>
      </c>
      <c r="J12" s="880" t="str">
        <f ca="1">IFERROR(DATA_FORMATTING!L129,"")</f>
        <v/>
      </c>
      <c r="K12" s="880" t="str">
        <f ca="1">IFERROR(DATA_FORMATTING!M129,"")</f>
        <v/>
      </c>
      <c r="L12" s="880" t="str">
        <f ca="1">IFERROR(DATA_FORMATTING!N129,"")</f>
        <v/>
      </c>
      <c r="M12" s="880" t="str">
        <f ca="1">IFERROR(DATA_FORMATTING!O129,"")</f>
        <v/>
      </c>
      <c r="N12" s="880" t="str">
        <f ca="1">IFERROR(DATA_FORMATTING!P129,"")</f>
        <v/>
      </c>
      <c r="O12" s="880" t="str">
        <f ca="1">IFERROR(DATA_FORMATTING!Q129,"")</f>
        <v/>
      </c>
      <c r="P12" s="880" t="str">
        <f ca="1">IFERROR(DATA_FORMATTING!R129,"")</f>
        <v/>
      </c>
      <c r="Q12" s="880" t="str">
        <f ca="1">IFERROR(DATA_FORMATTING!S129,"")</f>
        <v/>
      </c>
      <c r="R12" s="880" t="str">
        <f ca="1">IFERROR(DATA_FORMATTING!T129,"")</f>
        <v/>
      </c>
      <c r="S12" s="880" t="str">
        <f ca="1">IFERROR(DATA_FORMATTING!U129,"")</f>
        <v/>
      </c>
      <c r="T12" s="880" t="str">
        <f ca="1">IFERROR(DATA_FORMATTING!V129,"")</f>
        <v/>
      </c>
      <c r="U12" s="880" t="str">
        <f ca="1">IFERROR(DATA_FORMATTING!W129,"")</f>
        <v/>
      </c>
      <c r="V12" s="880" t="str">
        <f ca="1">IFERROR(DATA_FORMATTING!X129,"")</f>
        <v/>
      </c>
      <c r="W12" s="880" t="str">
        <f ca="1">IFERROR(DATA_FORMATTING!Y129,"")</f>
        <v/>
      </c>
      <c r="X12" s="880" t="str">
        <f ca="1">IFERROR(DATA_FORMATTING!Z129,"")</f>
        <v/>
      </c>
      <c r="Y12" s="880" t="str">
        <f ca="1">IFERROR(DATA_FORMATTING!AA129,"")</f>
        <v/>
      </c>
      <c r="Z12" s="880" t="str">
        <f ca="1">IFERROR(DATA_FORMATTING!AB129,"")</f>
        <v/>
      </c>
      <c r="AA12" s="880" t="str">
        <f ca="1">IFERROR(DATA_FORMATTING!AC129,"")</f>
        <v/>
      </c>
      <c r="AB12" s="880" t="str">
        <f ca="1">IFERROR(DATA_FORMATTING!AD129,"")</f>
        <v/>
      </c>
      <c r="AC12" s="880" t="str">
        <f ca="1">IFERROR(DATA_FORMATTING!AE129,"")</f>
        <v/>
      </c>
      <c r="AD12" s="880" t="str">
        <f ca="1">IFERROR(DATA_FORMATTING!AF129,"")</f>
        <v/>
      </c>
      <c r="AE12" s="880" t="str">
        <f ca="1">IFERROR(DATA_FORMATTING!AG129,"")</f>
        <v/>
      </c>
      <c r="AF12" s="880" t="str">
        <f ca="1">IFERROR(DATA_FORMATTING!AH129,"")</f>
        <v/>
      </c>
      <c r="AG12" s="880" t="str">
        <f ca="1">IFERROR(DATA_FORMATTING!AI129,"")</f>
        <v/>
      </c>
      <c r="AH12" s="880" t="str">
        <f ca="1">IFERROR(DATA_FORMATTING!AJ129,"")</f>
        <v/>
      </c>
      <c r="AI12" s="880" t="str">
        <f ca="1">IFERROR(DATA_FORMATTING!AK129,"")</f>
        <v/>
      </c>
      <c r="AJ12" s="880" t="str">
        <f ca="1">IFERROR(DATA_FORMATTING!AL129,"")</f>
        <v/>
      </c>
      <c r="AK12" s="880" t="str">
        <f ca="1">IFERROR(DATA_FORMATTING!AM129,"")</f>
        <v/>
      </c>
      <c r="AL12" s="880" t="str">
        <f ca="1">IFERROR(DATA_FORMATTING!AN129,"")</f>
        <v/>
      </c>
    </row>
    <row r="13" spans="1:40">
      <c r="A13" s="890">
        <v>268</v>
      </c>
      <c r="B13" s="882" t="s">
        <v>559</v>
      </c>
      <c r="C13" s="880" t="str">
        <f ca="1">IFERROR(DATA_FORMATTING!E142,"")</f>
        <v/>
      </c>
      <c r="D13" s="880" t="str">
        <f ca="1">IFERROR(DATA_FORMATTING!F142,"")</f>
        <v/>
      </c>
      <c r="E13" s="880" t="str">
        <f ca="1">IFERROR(DATA_FORMATTING!G142,"")</f>
        <v/>
      </c>
      <c r="F13" s="880" t="str">
        <f ca="1">IFERROR(DATA_FORMATTING!H142,"")</f>
        <v/>
      </c>
      <c r="G13" s="880" t="str">
        <f ca="1">IFERROR(DATA_FORMATTING!I142,"")</f>
        <v/>
      </c>
      <c r="H13" s="880" t="str">
        <f ca="1">IFERROR(DATA_FORMATTING!J142,"")</f>
        <v/>
      </c>
      <c r="I13" s="880" t="str">
        <f ca="1">IFERROR(DATA_FORMATTING!K142,"")</f>
        <v/>
      </c>
      <c r="J13" s="880" t="str">
        <f ca="1">IFERROR(DATA_FORMATTING!L142,"")</f>
        <v/>
      </c>
      <c r="K13" s="880" t="str">
        <f ca="1">IFERROR(DATA_FORMATTING!M142,"")</f>
        <v/>
      </c>
      <c r="L13" s="880" t="str">
        <f ca="1">IFERROR(DATA_FORMATTING!N142,"")</f>
        <v/>
      </c>
      <c r="M13" s="880" t="str">
        <f ca="1">IFERROR(DATA_FORMATTING!O142,"")</f>
        <v/>
      </c>
      <c r="N13" s="880" t="str">
        <f ca="1">IFERROR(DATA_FORMATTING!P142,"")</f>
        <v/>
      </c>
      <c r="O13" s="880" t="str">
        <f ca="1">IFERROR(DATA_FORMATTING!Q142,"")</f>
        <v/>
      </c>
      <c r="P13" s="880" t="str">
        <f ca="1">IFERROR(DATA_FORMATTING!R142,"")</f>
        <v/>
      </c>
      <c r="Q13" s="880" t="str">
        <f ca="1">IFERROR(DATA_FORMATTING!S142,"")</f>
        <v/>
      </c>
      <c r="R13" s="880" t="str">
        <f ca="1">IFERROR(DATA_FORMATTING!T142,"")</f>
        <v/>
      </c>
      <c r="S13" s="880" t="str">
        <f ca="1">IFERROR(DATA_FORMATTING!U142,"")</f>
        <v/>
      </c>
      <c r="T13" s="880" t="str">
        <f ca="1">IFERROR(DATA_FORMATTING!V142,"")</f>
        <v/>
      </c>
      <c r="U13" s="880" t="str">
        <f ca="1">IFERROR(DATA_FORMATTING!W142,"")</f>
        <v/>
      </c>
      <c r="V13" s="880" t="str">
        <f ca="1">IFERROR(DATA_FORMATTING!X142,"")</f>
        <v/>
      </c>
      <c r="W13" s="880" t="str">
        <f ca="1">IFERROR(DATA_FORMATTING!Y142,"")</f>
        <v/>
      </c>
      <c r="X13" s="880" t="str">
        <f ca="1">IFERROR(DATA_FORMATTING!Z142,"")</f>
        <v/>
      </c>
      <c r="Y13" s="880" t="str">
        <f ca="1">IFERROR(DATA_FORMATTING!AA142,"")</f>
        <v/>
      </c>
      <c r="Z13" s="880" t="str">
        <f ca="1">IFERROR(DATA_FORMATTING!AB142,"")</f>
        <v/>
      </c>
      <c r="AA13" s="880" t="str">
        <f ca="1">IFERROR(DATA_FORMATTING!AC142,"")</f>
        <v/>
      </c>
      <c r="AB13" s="880" t="str">
        <f ca="1">IFERROR(DATA_FORMATTING!AD142,"")</f>
        <v/>
      </c>
      <c r="AC13" s="880" t="str">
        <f ca="1">IFERROR(DATA_FORMATTING!AE142,"")</f>
        <v/>
      </c>
      <c r="AD13" s="880" t="str">
        <f ca="1">IFERROR(DATA_FORMATTING!AF142,"")</f>
        <v/>
      </c>
      <c r="AE13" s="880" t="str">
        <f ca="1">IFERROR(DATA_FORMATTING!AG142,"")</f>
        <v/>
      </c>
      <c r="AF13" s="880" t="str">
        <f ca="1">IFERROR(DATA_FORMATTING!AH142,"")</f>
        <v/>
      </c>
      <c r="AG13" s="880" t="str">
        <f ca="1">IFERROR(DATA_FORMATTING!AI142,"")</f>
        <v/>
      </c>
      <c r="AH13" s="880" t="str">
        <f ca="1">IFERROR(DATA_FORMATTING!AJ142,"")</f>
        <v/>
      </c>
      <c r="AI13" s="880" t="str">
        <f ca="1">IFERROR(DATA_FORMATTING!AK142,"")</f>
        <v/>
      </c>
      <c r="AJ13" s="880" t="str">
        <f ca="1">IFERROR(DATA_FORMATTING!AL142,"")</f>
        <v/>
      </c>
      <c r="AK13" s="880" t="str">
        <f ca="1">IFERROR(DATA_FORMATTING!AM142,"")</f>
        <v/>
      </c>
      <c r="AL13" s="880" t="str">
        <f ca="1">IFERROR(DATA_FORMATTING!AN142,"")</f>
        <v/>
      </c>
    </row>
    <row r="14" spans="1:40">
      <c r="A14" s="890">
        <v>255</v>
      </c>
      <c r="B14" s="882" t="s">
        <v>126</v>
      </c>
      <c r="C14" s="880" t="str">
        <f ca="1">IFERROR(DATA_FORMATTING!E147,"")</f>
        <v/>
      </c>
      <c r="D14" s="880" t="str">
        <f ca="1">IFERROR(DATA_FORMATTING!F147,"")</f>
        <v/>
      </c>
      <c r="E14" s="880" t="str">
        <f ca="1">IFERROR(DATA_FORMATTING!G147,"")</f>
        <v/>
      </c>
      <c r="F14" s="880" t="str">
        <f ca="1">IFERROR(DATA_FORMATTING!H147,"")</f>
        <v/>
      </c>
      <c r="G14" s="880" t="str">
        <f ca="1">IFERROR(DATA_FORMATTING!I147,"")</f>
        <v/>
      </c>
      <c r="H14" s="880" t="str">
        <f ca="1">IFERROR(DATA_FORMATTING!J147,"")</f>
        <v/>
      </c>
      <c r="I14" s="880" t="str">
        <f ca="1">IFERROR(DATA_FORMATTING!K147,"")</f>
        <v/>
      </c>
      <c r="J14" s="880" t="str">
        <f ca="1">IFERROR(DATA_FORMATTING!L147,"")</f>
        <v/>
      </c>
      <c r="K14" s="880" t="str">
        <f ca="1">IFERROR(DATA_FORMATTING!M147,"")</f>
        <v/>
      </c>
      <c r="L14" s="880" t="str">
        <f ca="1">IFERROR(DATA_FORMATTING!N147,"")</f>
        <v/>
      </c>
      <c r="M14" s="880" t="str">
        <f ca="1">IFERROR(DATA_FORMATTING!O147,"")</f>
        <v/>
      </c>
      <c r="N14" s="880" t="str">
        <f ca="1">IFERROR(DATA_FORMATTING!P147,"")</f>
        <v/>
      </c>
      <c r="O14" s="880" t="str">
        <f ca="1">IFERROR(DATA_FORMATTING!Q147,"")</f>
        <v/>
      </c>
      <c r="P14" s="880" t="str">
        <f ca="1">IFERROR(DATA_FORMATTING!R147,"")</f>
        <v/>
      </c>
      <c r="Q14" s="880" t="str">
        <f ca="1">IFERROR(DATA_FORMATTING!S147,"")</f>
        <v/>
      </c>
      <c r="R14" s="880" t="str">
        <f ca="1">IFERROR(DATA_FORMATTING!T147,"")</f>
        <v/>
      </c>
      <c r="S14" s="880" t="str">
        <f ca="1">IFERROR(DATA_FORMATTING!U147,"")</f>
        <v/>
      </c>
      <c r="T14" s="880" t="str">
        <f ca="1">IFERROR(DATA_FORMATTING!V147,"")</f>
        <v/>
      </c>
      <c r="U14" s="880" t="str">
        <f ca="1">IFERROR(DATA_FORMATTING!W147,"")</f>
        <v/>
      </c>
      <c r="V14" s="880" t="str">
        <f ca="1">IFERROR(DATA_FORMATTING!X147,"")</f>
        <v/>
      </c>
      <c r="W14" s="880" t="str">
        <f ca="1">IFERROR(DATA_FORMATTING!Y147,"")</f>
        <v/>
      </c>
      <c r="X14" s="880" t="str">
        <f ca="1">IFERROR(DATA_FORMATTING!Z147,"")</f>
        <v/>
      </c>
      <c r="Y14" s="880" t="str">
        <f ca="1">IFERROR(DATA_FORMATTING!AA147,"")</f>
        <v/>
      </c>
      <c r="Z14" s="880" t="str">
        <f ca="1">IFERROR(DATA_FORMATTING!AB147,"")</f>
        <v/>
      </c>
      <c r="AA14" s="880" t="str">
        <f ca="1">IFERROR(DATA_FORMATTING!AC147,"")</f>
        <v/>
      </c>
      <c r="AB14" s="880" t="str">
        <f ca="1">IFERROR(DATA_FORMATTING!AD147,"")</f>
        <v/>
      </c>
      <c r="AC14" s="880" t="str">
        <f ca="1">IFERROR(DATA_FORMATTING!AE147,"")</f>
        <v/>
      </c>
      <c r="AD14" s="880" t="str">
        <f ca="1">IFERROR(DATA_FORMATTING!AF147,"")</f>
        <v/>
      </c>
      <c r="AE14" s="880" t="str">
        <f ca="1">IFERROR(DATA_FORMATTING!AG147,"")</f>
        <v/>
      </c>
      <c r="AF14" s="880" t="str">
        <f ca="1">IFERROR(DATA_FORMATTING!AH147,"")</f>
        <v/>
      </c>
      <c r="AG14" s="880" t="str">
        <f ca="1">IFERROR(DATA_FORMATTING!AI147,"")</f>
        <v/>
      </c>
      <c r="AH14" s="880" t="str">
        <f ca="1">IFERROR(DATA_FORMATTING!AJ147,"")</f>
        <v/>
      </c>
      <c r="AI14" s="880" t="str">
        <f ca="1">IFERROR(DATA_FORMATTING!AK147,"")</f>
        <v/>
      </c>
      <c r="AJ14" s="880" t="str">
        <f ca="1">IFERROR(DATA_FORMATTING!AL147,"")</f>
        <v/>
      </c>
      <c r="AK14" s="880" t="str">
        <f ca="1">IFERROR(DATA_FORMATTING!AM147,"")</f>
        <v/>
      </c>
      <c r="AL14" s="880" t="str">
        <f ca="1">IFERROR(DATA_FORMATTING!AN147,"")</f>
        <v/>
      </c>
    </row>
    <row r="15" spans="1:40">
      <c r="A15" s="890">
        <v>269</v>
      </c>
      <c r="B15" s="882" t="s">
        <v>65</v>
      </c>
      <c r="C15" s="880" t="str">
        <f ca="1">IFERROR(DATA_FORMATTING!AY123,"")</f>
        <v/>
      </c>
      <c r="D15" s="880" t="str">
        <f ca="1">IFERROR(DATA_FORMATTING!AZ123,"")</f>
        <v/>
      </c>
      <c r="E15" s="880" t="str">
        <f ca="1">IFERROR(DATA_FORMATTING!BA123,"")</f>
        <v/>
      </c>
      <c r="F15" s="880" t="str">
        <f ca="1">IFERROR(DATA_FORMATTING!BB123,"")</f>
        <v/>
      </c>
      <c r="G15" s="880" t="str">
        <f ca="1">IFERROR(DATA_FORMATTING!BC123,"")</f>
        <v/>
      </c>
      <c r="H15" s="880" t="str">
        <f ca="1">IFERROR(DATA_FORMATTING!BD123,"")</f>
        <v/>
      </c>
      <c r="I15" s="880" t="str">
        <f ca="1">IFERROR(DATA_FORMATTING!BE123,"")</f>
        <v/>
      </c>
      <c r="J15" s="880" t="str">
        <f ca="1">IFERROR(DATA_FORMATTING!BF123,"")</f>
        <v/>
      </c>
      <c r="K15" s="880" t="str">
        <f ca="1">IFERROR(DATA_FORMATTING!BG123,"")</f>
        <v/>
      </c>
      <c r="L15" s="880" t="str">
        <f ca="1">IFERROR(DATA_FORMATTING!BH123,"")</f>
        <v/>
      </c>
      <c r="M15" s="880" t="str">
        <f ca="1">IFERROR(DATA_FORMATTING!BI123,"")</f>
        <v/>
      </c>
      <c r="N15" s="880" t="str">
        <f ca="1">IFERROR(DATA_FORMATTING!BJ123,"")</f>
        <v/>
      </c>
      <c r="O15" s="880" t="str">
        <f ca="1">IFERROR(DATA_FORMATTING!BK123,"")</f>
        <v/>
      </c>
      <c r="P15" s="880" t="str">
        <f ca="1">IFERROR(DATA_FORMATTING!BL123,"")</f>
        <v/>
      </c>
      <c r="Q15" s="880" t="str">
        <f ca="1">IFERROR(DATA_FORMATTING!BM123,"")</f>
        <v/>
      </c>
      <c r="R15" s="880" t="str">
        <f ca="1">IFERROR(DATA_FORMATTING!BN123,"")</f>
        <v/>
      </c>
      <c r="S15" s="880" t="str">
        <f ca="1">IFERROR(DATA_FORMATTING!BO123,"")</f>
        <v/>
      </c>
      <c r="T15" s="880" t="str">
        <f ca="1">IFERROR(DATA_FORMATTING!BP123,"")</f>
        <v/>
      </c>
      <c r="U15" s="880" t="str">
        <f ca="1">IFERROR(DATA_FORMATTING!BQ123,"")</f>
        <v/>
      </c>
      <c r="V15" s="880" t="str">
        <f ca="1">IFERROR(DATA_FORMATTING!BR123,"")</f>
        <v/>
      </c>
      <c r="W15" s="880" t="str">
        <f ca="1">IFERROR(DATA_FORMATTING!BS123,"")</f>
        <v/>
      </c>
      <c r="X15" s="880" t="str">
        <f ca="1">IFERROR(DATA_FORMATTING!BT123,"")</f>
        <v/>
      </c>
      <c r="Y15" s="880" t="str">
        <f ca="1">IFERROR(DATA_FORMATTING!BU123,"")</f>
        <v/>
      </c>
      <c r="Z15" s="880" t="str">
        <f ca="1">IFERROR(DATA_FORMATTING!BV123,"")</f>
        <v/>
      </c>
      <c r="AA15" s="880" t="str">
        <f ca="1">IFERROR(DATA_FORMATTING!BW123,"")</f>
        <v/>
      </c>
      <c r="AB15" s="880" t="str">
        <f ca="1">IFERROR(DATA_FORMATTING!BX123,"")</f>
        <v/>
      </c>
      <c r="AC15" s="880" t="str">
        <f ca="1">IFERROR(DATA_FORMATTING!BY123,"")</f>
        <v/>
      </c>
      <c r="AD15" s="880" t="str">
        <f ca="1">IFERROR(DATA_FORMATTING!BZ123,"")</f>
        <v/>
      </c>
      <c r="AE15" s="880" t="str">
        <f ca="1">IFERROR(DATA_FORMATTING!CA123,"")</f>
        <v/>
      </c>
      <c r="AF15" s="880" t="str">
        <f ca="1">IFERROR(DATA_FORMATTING!CB123,"")</f>
        <v/>
      </c>
      <c r="AG15" s="880" t="str">
        <f ca="1">IFERROR(DATA_FORMATTING!CC123,"")</f>
        <v/>
      </c>
      <c r="AH15" s="880" t="str">
        <f ca="1">IFERROR(DATA_FORMATTING!CD123,"")</f>
        <v/>
      </c>
      <c r="AI15" s="880" t="str">
        <f ca="1">IFERROR(DATA_FORMATTING!CE123,"")</f>
        <v/>
      </c>
      <c r="AJ15" s="880" t="str">
        <f ca="1">IFERROR(DATA_FORMATTING!CF123,"")</f>
        <v/>
      </c>
      <c r="AK15" s="880" t="str">
        <f ca="1">IFERROR(DATA_FORMATTING!CG123,"")</f>
        <v/>
      </c>
      <c r="AL15" s="880" t="str">
        <f ca="1">IFERROR(DATA_FORMATTING!CH123,"")</f>
        <v/>
      </c>
    </row>
    <row r="16" spans="1:40">
      <c r="A16" s="890">
        <v>256</v>
      </c>
      <c r="B16" s="882" t="s">
        <v>268</v>
      </c>
      <c r="C16" s="880" t="str">
        <f ca="1">IFERROR(DATA_FORMATTING!AY145,"")</f>
        <v/>
      </c>
      <c r="D16" s="880" t="str">
        <f ca="1">IFERROR(DATA_FORMATTING!AZ145,"")</f>
        <v/>
      </c>
      <c r="E16" s="880" t="str">
        <f ca="1">IFERROR(DATA_FORMATTING!BA145,"")</f>
        <v/>
      </c>
      <c r="F16" s="880" t="str">
        <f ca="1">IFERROR(DATA_FORMATTING!BB145,"")</f>
        <v/>
      </c>
      <c r="G16" s="880" t="str">
        <f ca="1">IFERROR(DATA_FORMATTING!BC145,"")</f>
        <v/>
      </c>
      <c r="H16" s="880" t="str">
        <f ca="1">IFERROR(DATA_FORMATTING!BD145,"")</f>
        <v/>
      </c>
      <c r="I16" s="880" t="str">
        <f ca="1">IFERROR(DATA_FORMATTING!BE145,"")</f>
        <v/>
      </c>
      <c r="J16" s="880" t="str">
        <f ca="1">IFERROR(DATA_FORMATTING!BF145,"")</f>
        <v/>
      </c>
      <c r="K16" s="880" t="str">
        <f ca="1">IFERROR(DATA_FORMATTING!BG145,"")</f>
        <v/>
      </c>
      <c r="L16" s="880" t="str">
        <f ca="1">IFERROR(DATA_FORMATTING!BH145,"")</f>
        <v/>
      </c>
      <c r="M16" s="880" t="str">
        <f ca="1">IFERROR(DATA_FORMATTING!BI145,"")</f>
        <v/>
      </c>
      <c r="N16" s="880" t="str">
        <f ca="1">IFERROR(DATA_FORMATTING!BJ145,"")</f>
        <v/>
      </c>
      <c r="O16" s="880" t="str">
        <f ca="1">IFERROR(DATA_FORMATTING!BK145,"")</f>
        <v/>
      </c>
      <c r="P16" s="880" t="str">
        <f ca="1">IFERROR(DATA_FORMATTING!BL145,"")</f>
        <v/>
      </c>
      <c r="Q16" s="880" t="str">
        <f ca="1">IFERROR(DATA_FORMATTING!BM145,"")</f>
        <v/>
      </c>
      <c r="R16" s="880" t="str">
        <f ca="1">IFERROR(DATA_FORMATTING!BN145,"")</f>
        <v/>
      </c>
      <c r="S16" s="880" t="str">
        <f ca="1">IFERROR(DATA_FORMATTING!BO145,"")</f>
        <v/>
      </c>
      <c r="T16" s="880" t="str">
        <f ca="1">IFERROR(DATA_FORMATTING!BP145,"")</f>
        <v/>
      </c>
      <c r="U16" s="880" t="str">
        <f ca="1">IFERROR(DATA_FORMATTING!BQ145,"")</f>
        <v/>
      </c>
      <c r="V16" s="880" t="str">
        <f ca="1">IFERROR(DATA_FORMATTING!BR145,"")</f>
        <v/>
      </c>
      <c r="W16" s="880" t="str">
        <f ca="1">IFERROR(DATA_FORMATTING!BS145,"")</f>
        <v/>
      </c>
      <c r="X16" s="880" t="str">
        <f ca="1">IFERROR(DATA_FORMATTING!BT145,"")</f>
        <v/>
      </c>
      <c r="Y16" s="880" t="str">
        <f ca="1">IFERROR(DATA_FORMATTING!BU145,"")</f>
        <v/>
      </c>
      <c r="Z16" s="880" t="str">
        <f ca="1">IFERROR(DATA_FORMATTING!BV145,"")</f>
        <v/>
      </c>
      <c r="AA16" s="880" t="str">
        <f ca="1">IFERROR(DATA_FORMATTING!BW145,"")</f>
        <v/>
      </c>
      <c r="AB16" s="880" t="str">
        <f ca="1">IFERROR(DATA_FORMATTING!BX145,"")</f>
        <v/>
      </c>
      <c r="AC16" s="880" t="str">
        <f ca="1">IFERROR(DATA_FORMATTING!BY145,"")</f>
        <v/>
      </c>
      <c r="AD16" s="880" t="str">
        <f ca="1">IFERROR(DATA_FORMATTING!BZ145,"")</f>
        <v/>
      </c>
      <c r="AE16" s="880" t="str">
        <f ca="1">IFERROR(DATA_FORMATTING!CA145,"")</f>
        <v/>
      </c>
      <c r="AF16" s="880" t="str">
        <f ca="1">IFERROR(DATA_FORMATTING!CB145,"")</f>
        <v/>
      </c>
      <c r="AG16" s="880" t="str">
        <f ca="1">IFERROR(DATA_FORMATTING!CC145,"")</f>
        <v/>
      </c>
      <c r="AH16" s="880" t="str">
        <f ca="1">IFERROR(DATA_FORMATTING!CD145,"")</f>
        <v/>
      </c>
      <c r="AI16" s="880" t="str">
        <f ca="1">IFERROR(DATA_FORMATTING!CE145,"")</f>
        <v/>
      </c>
      <c r="AJ16" s="880" t="str">
        <f ca="1">IFERROR(DATA_FORMATTING!CF145,"")</f>
        <v/>
      </c>
      <c r="AK16" s="880" t="str">
        <f ca="1">IFERROR(DATA_FORMATTING!CG145,"")</f>
        <v/>
      </c>
      <c r="AL16" s="880" t="str">
        <f ca="1">IFERROR(DATA_FORMATTING!CH145,"")</f>
        <v/>
      </c>
    </row>
    <row r="17" spans="1:38">
      <c r="A17" s="890">
        <v>270</v>
      </c>
      <c r="B17" s="882" t="s">
        <v>89</v>
      </c>
      <c r="C17" s="880" t="str">
        <f ca="1">IFERROR(DATA_FORMATTING!EO128,"")</f>
        <v/>
      </c>
      <c r="D17" s="880" t="str">
        <f ca="1">IFERROR(DATA_FORMATTING!EP128,"")</f>
        <v/>
      </c>
      <c r="E17" s="880" t="str">
        <f ca="1">IFERROR(DATA_FORMATTING!EQ128,"")</f>
        <v/>
      </c>
      <c r="F17" s="880" t="str">
        <f ca="1">IFERROR(DATA_FORMATTING!ER128,"")</f>
        <v/>
      </c>
      <c r="G17" s="880" t="str">
        <f ca="1">IFERROR(DATA_FORMATTING!ES128,"")</f>
        <v/>
      </c>
      <c r="H17" s="880" t="str">
        <f ca="1">IFERROR(DATA_FORMATTING!ET128,"")</f>
        <v/>
      </c>
      <c r="I17" s="880" t="str">
        <f ca="1">IFERROR(DATA_FORMATTING!EU128,"")</f>
        <v/>
      </c>
      <c r="J17" s="880" t="str">
        <f ca="1">IFERROR(DATA_FORMATTING!EV128,"")</f>
        <v/>
      </c>
      <c r="K17" s="880" t="str">
        <f ca="1">IFERROR(DATA_FORMATTING!EW128,"")</f>
        <v/>
      </c>
      <c r="L17" s="880" t="str">
        <f ca="1">IFERROR(DATA_FORMATTING!EX128,"")</f>
        <v/>
      </c>
      <c r="M17" s="880" t="str">
        <f ca="1">IFERROR(DATA_FORMATTING!EY128,"")</f>
        <v/>
      </c>
      <c r="N17" s="880" t="str">
        <f ca="1">IFERROR(DATA_FORMATTING!EZ128,"")</f>
        <v/>
      </c>
      <c r="O17" s="880" t="str">
        <f ca="1">IFERROR(DATA_FORMATTING!FA128,"")</f>
        <v/>
      </c>
      <c r="P17" s="880" t="str">
        <f ca="1">IFERROR(DATA_FORMATTING!FB128,"")</f>
        <v/>
      </c>
      <c r="Q17" s="880" t="str">
        <f ca="1">IFERROR(DATA_FORMATTING!FC128,"")</f>
        <v/>
      </c>
      <c r="R17" s="880" t="str">
        <f ca="1">IFERROR(DATA_FORMATTING!FD128,"")</f>
        <v/>
      </c>
      <c r="S17" s="880" t="str">
        <f ca="1">IFERROR(DATA_FORMATTING!FE128,"")</f>
        <v/>
      </c>
      <c r="T17" s="880" t="str">
        <f ca="1">IFERROR(DATA_FORMATTING!FF128,"")</f>
        <v/>
      </c>
      <c r="U17" s="880" t="str">
        <f ca="1">IFERROR(DATA_FORMATTING!FG128,"")</f>
        <v/>
      </c>
      <c r="V17" s="880" t="str">
        <f ca="1">IFERROR(DATA_FORMATTING!FH128,"")</f>
        <v/>
      </c>
      <c r="W17" s="880" t="str">
        <f ca="1">IFERROR(DATA_FORMATTING!FI128,"")</f>
        <v/>
      </c>
      <c r="X17" s="880" t="str">
        <f ca="1">IFERROR(DATA_FORMATTING!FJ128,"")</f>
        <v/>
      </c>
      <c r="Y17" s="880" t="str">
        <f ca="1">IFERROR(DATA_FORMATTING!FK128,"")</f>
        <v/>
      </c>
      <c r="Z17" s="880" t="str">
        <f ca="1">IFERROR(DATA_FORMATTING!FL128,"")</f>
        <v/>
      </c>
      <c r="AA17" s="880" t="str">
        <f ca="1">IFERROR(DATA_FORMATTING!FM128,"")</f>
        <v/>
      </c>
      <c r="AB17" s="880" t="str">
        <f ca="1">IFERROR(DATA_FORMATTING!FN128,"")</f>
        <v/>
      </c>
      <c r="AC17" s="880" t="str">
        <f ca="1">IFERROR(DATA_FORMATTING!FO128,"")</f>
        <v/>
      </c>
      <c r="AD17" s="880" t="str">
        <f ca="1">IFERROR(DATA_FORMATTING!FP128,"")</f>
        <v/>
      </c>
      <c r="AE17" s="880" t="str">
        <f ca="1">IFERROR(DATA_FORMATTING!FQ128,"")</f>
        <v/>
      </c>
      <c r="AF17" s="880" t="str">
        <f ca="1">IFERROR(DATA_FORMATTING!FR128,"")</f>
        <v/>
      </c>
      <c r="AG17" s="880" t="str">
        <f ca="1">IFERROR(DATA_FORMATTING!FS128,"")</f>
        <v/>
      </c>
      <c r="AH17" s="880" t="str">
        <f ca="1">IFERROR(DATA_FORMATTING!FT128,"")</f>
        <v/>
      </c>
      <c r="AI17" s="880" t="str">
        <f ca="1">IFERROR(DATA_FORMATTING!FU128,"")</f>
        <v/>
      </c>
      <c r="AJ17" s="880" t="str">
        <f ca="1">IFERROR(DATA_FORMATTING!FV128,"")</f>
        <v/>
      </c>
      <c r="AK17" s="880" t="str">
        <f ca="1">IFERROR(DATA_FORMATTING!FW128,"")</f>
        <v/>
      </c>
      <c r="AL17" s="880" t="str">
        <f ca="1">IFERROR(DATA_FORMATTING!FX128,"")</f>
        <v/>
      </c>
    </row>
    <row r="18" spans="1:38">
      <c r="A18" s="890">
        <v>271</v>
      </c>
      <c r="B18" s="881" t="s">
        <v>558</v>
      </c>
      <c r="C18" s="880" t="str">
        <f ca="1">IFERROR(DATA_FORMATTING!EO127,"")</f>
        <v/>
      </c>
      <c r="D18" s="880" t="str">
        <f ca="1">IFERROR(DATA_FORMATTING!EP127,"")</f>
        <v/>
      </c>
      <c r="E18" s="880" t="str">
        <f ca="1">IFERROR(DATA_FORMATTING!EQ127,"")</f>
        <v/>
      </c>
      <c r="F18" s="880" t="str">
        <f ca="1">IFERROR(DATA_FORMATTING!ER127,"")</f>
        <v/>
      </c>
      <c r="G18" s="880" t="str">
        <f ca="1">IFERROR(DATA_FORMATTING!ES127,"")</f>
        <v/>
      </c>
      <c r="H18" s="880" t="str">
        <f ca="1">IFERROR(DATA_FORMATTING!ET127,"")</f>
        <v/>
      </c>
      <c r="I18" s="880" t="str">
        <f ca="1">IFERROR(DATA_FORMATTING!EU127,"")</f>
        <v/>
      </c>
      <c r="J18" s="880" t="str">
        <f ca="1">IFERROR(DATA_FORMATTING!EV127,"")</f>
        <v/>
      </c>
      <c r="K18" s="880" t="str">
        <f ca="1">IFERROR(DATA_FORMATTING!EW127,"")</f>
        <v/>
      </c>
      <c r="L18" s="880" t="str">
        <f ca="1">IFERROR(DATA_FORMATTING!EX127,"")</f>
        <v/>
      </c>
      <c r="M18" s="880" t="str">
        <f ca="1">IFERROR(DATA_FORMATTING!EY127,"")</f>
        <v/>
      </c>
      <c r="N18" s="880" t="str">
        <f ca="1">IFERROR(DATA_FORMATTING!EZ127,"")</f>
        <v/>
      </c>
      <c r="O18" s="880" t="str">
        <f ca="1">IFERROR(DATA_FORMATTING!FA127,"")</f>
        <v/>
      </c>
      <c r="P18" s="880" t="str">
        <f ca="1">IFERROR(DATA_FORMATTING!FB127,"")</f>
        <v/>
      </c>
      <c r="Q18" s="880" t="str">
        <f ca="1">IFERROR(DATA_FORMATTING!FC127,"")</f>
        <v/>
      </c>
      <c r="R18" s="880" t="str">
        <f ca="1">IFERROR(DATA_FORMATTING!FD127,"")</f>
        <v/>
      </c>
      <c r="S18" s="880" t="str">
        <f ca="1">IFERROR(DATA_FORMATTING!FE127,"")</f>
        <v/>
      </c>
      <c r="T18" s="880" t="str">
        <f ca="1">IFERROR(DATA_FORMATTING!FF127,"")</f>
        <v/>
      </c>
      <c r="U18" s="880" t="str">
        <f ca="1">IFERROR(DATA_FORMATTING!FG127,"")</f>
        <v/>
      </c>
      <c r="V18" s="880" t="str">
        <f ca="1">IFERROR(DATA_FORMATTING!FH127,"")</f>
        <v/>
      </c>
      <c r="W18" s="880" t="str">
        <f ca="1">IFERROR(DATA_FORMATTING!FI127,"")</f>
        <v/>
      </c>
      <c r="X18" s="880" t="str">
        <f ca="1">IFERROR(DATA_FORMATTING!FJ127,"")</f>
        <v/>
      </c>
      <c r="Y18" s="880" t="str">
        <f ca="1">IFERROR(DATA_FORMATTING!FK127,"")</f>
        <v/>
      </c>
      <c r="Z18" s="880" t="str">
        <f ca="1">IFERROR(DATA_FORMATTING!FL127,"")</f>
        <v/>
      </c>
      <c r="AA18" s="880" t="str">
        <f ca="1">IFERROR(DATA_FORMATTING!FM127,"")</f>
        <v/>
      </c>
      <c r="AB18" s="880" t="str">
        <f ca="1">IFERROR(DATA_FORMATTING!FN127,"")</f>
        <v/>
      </c>
      <c r="AC18" s="880" t="str">
        <f ca="1">IFERROR(DATA_FORMATTING!FO127,"")</f>
        <v/>
      </c>
      <c r="AD18" s="880" t="str">
        <f ca="1">IFERROR(DATA_FORMATTING!FP127,"")</f>
        <v/>
      </c>
      <c r="AE18" s="880" t="str">
        <f ca="1">IFERROR(DATA_FORMATTING!FQ127,"")</f>
        <v/>
      </c>
      <c r="AF18" s="880" t="str">
        <f ca="1">IFERROR(DATA_FORMATTING!FR127,"")</f>
        <v/>
      </c>
      <c r="AG18" s="880" t="str">
        <f ca="1">IFERROR(DATA_FORMATTING!FS127,"")</f>
        <v/>
      </c>
      <c r="AH18" s="880" t="str">
        <f ca="1">IFERROR(DATA_FORMATTING!FT127,"")</f>
        <v/>
      </c>
      <c r="AI18" s="880" t="str">
        <f ca="1">IFERROR(DATA_FORMATTING!FU127,"")</f>
        <v/>
      </c>
      <c r="AJ18" s="880" t="str">
        <f ca="1">IFERROR(DATA_FORMATTING!FV127,"")</f>
        <v/>
      </c>
      <c r="AK18" s="880" t="str">
        <f ca="1">IFERROR(DATA_FORMATTING!FW127,"")</f>
        <v/>
      </c>
      <c r="AL18" s="880" t="str">
        <f ca="1">IFERROR(DATA_FORMATTING!FX127,"")</f>
        <v/>
      </c>
    </row>
    <row r="19" spans="1:38">
      <c r="A19" s="890">
        <v>262</v>
      </c>
      <c r="B19" s="881" t="s">
        <v>548</v>
      </c>
      <c r="C19" s="880" t="str">
        <f ca="1">IFERROR(HLOOKUP(C3,DATA_FORMATTING!$E$122:$AN$148,10,FALSE),"")</f>
        <v/>
      </c>
      <c r="D19" s="880" t="str">
        <f ca="1">IFERROR(HLOOKUP(D3,DATA_FORMATTING!$E$122:$AN$148,10,FALSE),"")</f>
        <v/>
      </c>
      <c r="E19" s="880" t="str">
        <f ca="1">IFERROR(HLOOKUP(E3,DATA_FORMATTING!$E$122:$AN$148,10,FALSE),"")</f>
        <v/>
      </c>
      <c r="F19" s="880" t="str">
        <f ca="1">IFERROR(HLOOKUP(F3,DATA_FORMATTING!$E$122:$AN$148,10,FALSE),"")</f>
        <v/>
      </c>
      <c r="G19" s="880" t="str">
        <f ca="1">IFERROR(HLOOKUP(G3,DATA_FORMATTING!$E$122:$AN$148,10,FALSE),"")</f>
        <v/>
      </c>
      <c r="H19" s="880" t="str">
        <f ca="1">IFERROR(HLOOKUP(H3,DATA_FORMATTING!$E$122:$AN$148,10,FALSE),"")</f>
        <v/>
      </c>
      <c r="I19" s="880" t="str">
        <f ca="1">IFERROR(HLOOKUP(I3,DATA_FORMATTING!$E$122:$AN$148,10,FALSE),"")</f>
        <v/>
      </c>
      <c r="J19" s="880" t="str">
        <f ca="1">IFERROR(HLOOKUP(J3,DATA_FORMATTING!$E$122:$AN$148,10,FALSE),"")</f>
        <v/>
      </c>
      <c r="K19" s="880" t="str">
        <f ca="1">IFERROR(HLOOKUP(K3,DATA_FORMATTING!$E$122:$AN$148,10,FALSE),"")</f>
        <v/>
      </c>
      <c r="L19" s="880" t="str">
        <f ca="1">IFERROR(HLOOKUP(L3,DATA_FORMATTING!$E$122:$AN$148,10,FALSE),"")</f>
        <v/>
      </c>
      <c r="M19" s="880" t="str">
        <f ca="1">IFERROR(HLOOKUP(M3,DATA_FORMATTING!$E$122:$AN$148,10,FALSE),"")</f>
        <v/>
      </c>
      <c r="N19" s="880" t="str">
        <f ca="1">IFERROR(HLOOKUP(N3,DATA_FORMATTING!$E$122:$AN$148,10,FALSE),"")</f>
        <v/>
      </c>
      <c r="O19" s="880" t="str">
        <f ca="1">IFERROR(HLOOKUP(O3,DATA_FORMATTING!$E$122:$AN$148,10,FALSE),"")</f>
        <v/>
      </c>
      <c r="P19" s="880" t="str">
        <f ca="1">IFERROR(HLOOKUP(P3,DATA_FORMATTING!$E$122:$AN$148,10,FALSE),"")</f>
        <v/>
      </c>
      <c r="Q19" s="880" t="str">
        <f ca="1">IFERROR(HLOOKUP(Q3,DATA_FORMATTING!$E$122:$AN$148,10,FALSE),"")</f>
        <v/>
      </c>
      <c r="R19" s="880" t="str">
        <f ca="1">IFERROR(HLOOKUP(R3,DATA_FORMATTING!$E$122:$AN$148,10,FALSE),"")</f>
        <v/>
      </c>
      <c r="S19" s="880" t="str">
        <f ca="1">IFERROR(HLOOKUP(S3,DATA_FORMATTING!$E$122:$AN$148,10,FALSE),"")</f>
        <v/>
      </c>
      <c r="T19" s="880" t="str">
        <f ca="1">IFERROR(HLOOKUP(T3,DATA_FORMATTING!$E$122:$AN$148,10,FALSE),"")</f>
        <v/>
      </c>
      <c r="U19" s="880" t="str">
        <f ca="1">IFERROR(HLOOKUP(U3,DATA_FORMATTING!$E$122:$AN$148,10,FALSE),"")</f>
        <v/>
      </c>
      <c r="V19" s="880" t="str">
        <f ca="1">IFERROR(HLOOKUP(V3,DATA_FORMATTING!$E$122:$AN$148,10,FALSE),"")</f>
        <v/>
      </c>
      <c r="W19" s="880" t="str">
        <f ca="1">IFERROR(HLOOKUP(W3,DATA_FORMATTING!$E$122:$AN$148,10,FALSE),"")</f>
        <v/>
      </c>
      <c r="X19" s="880" t="str">
        <f ca="1">IFERROR(HLOOKUP(X3,DATA_FORMATTING!$E$122:$AN$148,10,FALSE),"")</f>
        <v/>
      </c>
      <c r="Y19" s="880" t="str">
        <f ca="1">IFERROR(HLOOKUP(Y3,DATA_FORMATTING!$E$122:$AN$148,10,FALSE),"")</f>
        <v/>
      </c>
      <c r="Z19" s="880" t="str">
        <f ca="1">IFERROR(HLOOKUP(Z3,DATA_FORMATTING!$E$122:$AN$148,10,FALSE),"")</f>
        <v/>
      </c>
      <c r="AA19" s="880" t="str">
        <f ca="1">IFERROR(HLOOKUP(AA3,DATA_FORMATTING!$E$122:$AN$148,10,FALSE),"")</f>
        <v/>
      </c>
      <c r="AB19" s="880" t="str">
        <f ca="1">IFERROR(HLOOKUP(AB3,DATA_FORMATTING!$E$122:$AN$148,10,FALSE),"")</f>
        <v/>
      </c>
      <c r="AC19" s="880" t="str">
        <f ca="1">IFERROR(HLOOKUP(AC3,DATA_FORMATTING!$E$122:$AN$148,10,FALSE),"")</f>
        <v/>
      </c>
      <c r="AD19" s="880" t="str">
        <f ca="1">IFERROR(HLOOKUP(AD3,DATA_FORMATTING!$E$122:$AN$148,10,FALSE),"")</f>
        <v/>
      </c>
      <c r="AE19" s="880" t="str">
        <f ca="1">IFERROR(HLOOKUP(AE3,DATA_FORMATTING!$E$122:$AN$148,10,FALSE),"")</f>
        <v/>
      </c>
      <c r="AF19" s="880" t="str">
        <f ca="1">IFERROR(HLOOKUP(AF3,DATA_FORMATTING!$E$122:$AN$148,10,FALSE),"")</f>
        <v/>
      </c>
      <c r="AG19" s="880" t="str">
        <f ca="1">IFERROR(HLOOKUP(AG3,DATA_FORMATTING!$E$122:$AN$148,10,FALSE),"")</f>
        <v/>
      </c>
      <c r="AH19" s="880" t="str">
        <f ca="1">IFERROR(HLOOKUP(AH3,DATA_FORMATTING!$E$122:$AN$148,10,FALSE),"")</f>
        <v/>
      </c>
      <c r="AI19" s="880" t="str">
        <f ca="1">IFERROR(HLOOKUP(AI3,DATA_FORMATTING!$E$122:$AN$148,10,FALSE),"")</f>
        <v/>
      </c>
      <c r="AJ19" s="880" t="str">
        <f ca="1">IFERROR(HLOOKUP(AJ3,DATA_FORMATTING!$E$122:$AN$148,10,FALSE),"")</f>
        <v/>
      </c>
      <c r="AK19" s="880" t="str">
        <f ca="1">IFERROR(HLOOKUP(AK3,DATA_FORMATTING!$E$122:$AN$148,10,FALSE),"")</f>
        <v/>
      </c>
      <c r="AL19" s="880" t="str">
        <f ca="1">IFERROR(HLOOKUP(AL3,DATA_FORMATTING!$E$122:$AN$148,10,FALSE),"")</f>
        <v/>
      </c>
    </row>
    <row r="20" spans="1:38">
      <c r="A20" s="890">
        <v>263</v>
      </c>
      <c r="B20" s="881" t="s">
        <v>549</v>
      </c>
      <c r="C20" s="880" t="str">
        <f ca="1">IFERROR(HLOOKUP(C3,DATA_FORMATTING!$E$122:$AN$148,26,FALSE),"")</f>
        <v/>
      </c>
      <c r="D20" s="880" t="str">
        <f ca="1">IFERROR(HLOOKUP(D3,DATA_FORMATTING!$E$122:$AN$148,26,FALSE),"")</f>
        <v/>
      </c>
      <c r="E20" s="880" t="str">
        <f ca="1">IFERROR(HLOOKUP(E3,DATA_FORMATTING!$E$122:$AN$148,26,FALSE),"")</f>
        <v/>
      </c>
      <c r="F20" s="880" t="str">
        <f ca="1">IFERROR(HLOOKUP(F3,DATA_FORMATTING!$E$122:$AN$148,26,FALSE),"")</f>
        <v/>
      </c>
      <c r="G20" s="880" t="str">
        <f ca="1">IFERROR(HLOOKUP(G3,DATA_FORMATTING!$E$122:$AN$148,26,FALSE),"")</f>
        <v/>
      </c>
      <c r="H20" s="880" t="str">
        <f ca="1">IFERROR(HLOOKUP(H3,DATA_FORMATTING!$E$122:$AN$148,26,FALSE),"")</f>
        <v/>
      </c>
      <c r="I20" s="880" t="str">
        <f ca="1">IFERROR(HLOOKUP(I3,DATA_FORMATTING!$E$122:$AN$148,26,FALSE),"")</f>
        <v/>
      </c>
      <c r="J20" s="880" t="str">
        <f ca="1">IFERROR(HLOOKUP(J3,DATA_FORMATTING!$E$122:$AN$148,26,FALSE),"")</f>
        <v/>
      </c>
      <c r="K20" s="880" t="str">
        <f ca="1">IFERROR(HLOOKUP(K3,DATA_FORMATTING!$E$122:$AN$148,26,FALSE),"")</f>
        <v/>
      </c>
      <c r="L20" s="880" t="str">
        <f ca="1">IFERROR(HLOOKUP(L3,DATA_FORMATTING!$E$122:$AN$148,26,FALSE),"")</f>
        <v/>
      </c>
      <c r="M20" s="880" t="str">
        <f ca="1">IFERROR(HLOOKUP(M3,DATA_FORMATTING!$E$122:$AN$148,26,FALSE),"")</f>
        <v/>
      </c>
      <c r="N20" s="880" t="str">
        <f ca="1">IFERROR(HLOOKUP(N3,DATA_FORMATTING!$E$122:$AN$148,26,FALSE),"")</f>
        <v/>
      </c>
      <c r="O20" s="880" t="str">
        <f ca="1">IFERROR(HLOOKUP(O3,DATA_FORMATTING!$E$122:$AN$148,26,FALSE),"")</f>
        <v/>
      </c>
      <c r="P20" s="880" t="str">
        <f ca="1">IFERROR(HLOOKUP(P3,DATA_FORMATTING!$E$122:$AN$148,26,FALSE),"")</f>
        <v/>
      </c>
      <c r="Q20" s="880" t="str">
        <f ca="1">IFERROR(HLOOKUP(Q3,DATA_FORMATTING!$E$122:$AN$148,26,FALSE),"")</f>
        <v/>
      </c>
      <c r="R20" s="880" t="str">
        <f ca="1">IFERROR(HLOOKUP(R3,DATA_FORMATTING!$E$122:$AN$148,26,FALSE),"")</f>
        <v/>
      </c>
      <c r="S20" s="880" t="str">
        <f ca="1">IFERROR(HLOOKUP(S3,DATA_FORMATTING!$E$122:$AN$148,26,FALSE),"")</f>
        <v/>
      </c>
      <c r="T20" s="880" t="str">
        <f ca="1">IFERROR(HLOOKUP(T3,DATA_FORMATTING!$E$122:$AN$148,26,FALSE),"")</f>
        <v/>
      </c>
      <c r="U20" s="880" t="str">
        <f ca="1">IFERROR(HLOOKUP(U3,DATA_FORMATTING!$E$122:$AN$148,26,FALSE),"")</f>
        <v/>
      </c>
      <c r="V20" s="880" t="str">
        <f ca="1">IFERROR(HLOOKUP(V3,DATA_FORMATTING!$E$122:$AN$148,26,FALSE),"")</f>
        <v/>
      </c>
      <c r="W20" s="880" t="str">
        <f ca="1">IFERROR(HLOOKUP(W3,DATA_FORMATTING!$E$122:$AN$148,26,FALSE),"")</f>
        <v/>
      </c>
      <c r="X20" s="880" t="str">
        <f ca="1">IFERROR(HLOOKUP(X3,DATA_FORMATTING!$E$122:$AN$148,26,FALSE),"")</f>
        <v/>
      </c>
      <c r="Y20" s="880" t="str">
        <f ca="1">IFERROR(HLOOKUP(Y3,DATA_FORMATTING!$E$122:$AN$148,26,FALSE),"")</f>
        <v/>
      </c>
      <c r="Z20" s="880" t="str">
        <f ca="1">IFERROR(HLOOKUP(Z3,DATA_FORMATTING!$E$122:$AN$148,26,FALSE),"")</f>
        <v/>
      </c>
      <c r="AA20" s="880" t="str">
        <f ca="1">IFERROR(HLOOKUP(AA3,DATA_FORMATTING!$E$122:$AN$148,26,FALSE),"")</f>
        <v/>
      </c>
      <c r="AB20" s="880" t="str">
        <f ca="1">IFERROR(HLOOKUP(AB3,DATA_FORMATTING!$E$122:$AN$148,26,FALSE),"")</f>
        <v/>
      </c>
      <c r="AC20" s="880" t="str">
        <f ca="1">IFERROR(HLOOKUP(AC3,DATA_FORMATTING!$E$122:$AN$148,26,FALSE),"")</f>
        <v/>
      </c>
      <c r="AD20" s="880" t="str">
        <f ca="1">IFERROR(HLOOKUP(AD3,DATA_FORMATTING!$E$122:$AN$148,26,FALSE),"")</f>
        <v/>
      </c>
      <c r="AE20" s="880" t="str">
        <f ca="1">IFERROR(HLOOKUP(AE3,DATA_FORMATTING!$E$122:$AN$148,26,FALSE),"")</f>
        <v/>
      </c>
      <c r="AF20" s="880" t="str">
        <f ca="1">IFERROR(HLOOKUP(AF3,DATA_FORMATTING!$E$122:$AN$148,26,FALSE),"")</f>
        <v/>
      </c>
      <c r="AG20" s="880" t="str">
        <f ca="1">IFERROR(HLOOKUP(AG3,DATA_FORMATTING!$E$122:$AN$148,26,FALSE),"")</f>
        <v/>
      </c>
      <c r="AH20" s="880" t="str">
        <f ca="1">IFERROR(HLOOKUP(AH3,DATA_FORMATTING!$E$122:$AN$148,26,FALSE),"")</f>
        <v/>
      </c>
      <c r="AI20" s="880" t="str">
        <f ca="1">IFERROR(HLOOKUP(AI3,DATA_FORMATTING!$E$122:$AN$148,26,FALSE),"")</f>
        <v/>
      </c>
      <c r="AJ20" s="880" t="str">
        <f ca="1">IFERROR(HLOOKUP(AJ3,DATA_FORMATTING!$E$122:$AN$148,26,FALSE),"")</f>
        <v/>
      </c>
      <c r="AK20" s="880" t="str">
        <f ca="1">IFERROR(HLOOKUP(AK3,DATA_FORMATTING!$E$122:$AN$148,26,FALSE),"")</f>
        <v/>
      </c>
      <c r="AL20" s="880" t="str">
        <f ca="1">IFERROR(HLOOKUP(AL3,DATA_FORMATTING!$E$122:$AN$148,26,FALSE),"")</f>
        <v/>
      </c>
    </row>
    <row r="21" spans="1:38">
      <c r="A21" s="890">
        <v>272</v>
      </c>
      <c r="B21" s="881" t="s">
        <v>29</v>
      </c>
      <c r="C21" s="880" t="e">
        <f ca="1">DATA_FORMATTING!CT126</f>
        <v>#NAME?</v>
      </c>
      <c r="D21" s="880" t="e">
        <f ca="1">DATA_FORMATTING!CU126</f>
        <v>#NAME?</v>
      </c>
      <c r="E21" s="880" t="e">
        <f ca="1">DATA_FORMATTING!CV126</f>
        <v>#NAME?</v>
      </c>
      <c r="F21" s="880" t="e">
        <f ca="1">DATA_FORMATTING!CW126</f>
        <v>#NAME?</v>
      </c>
      <c r="G21" s="880" t="e">
        <f ca="1">DATA_FORMATTING!CX126</f>
        <v>#NAME?</v>
      </c>
      <c r="H21" s="880" t="e">
        <f ca="1">DATA_FORMATTING!CY126</f>
        <v>#NAME?</v>
      </c>
      <c r="I21" s="880" t="e">
        <f ca="1">DATA_FORMATTING!CZ126</f>
        <v>#NAME?</v>
      </c>
      <c r="J21" s="880" t="e">
        <f ca="1">DATA_FORMATTING!DA126</f>
        <v>#NAME?</v>
      </c>
      <c r="K21" s="880" t="e">
        <f ca="1">DATA_FORMATTING!DB126</f>
        <v>#NAME?</v>
      </c>
      <c r="L21" s="880" t="e">
        <f ca="1">DATA_FORMATTING!DC126</f>
        <v>#NAME?</v>
      </c>
      <c r="M21" s="880" t="e">
        <f ca="1">DATA_FORMATTING!DD126</f>
        <v>#NAME?</v>
      </c>
      <c r="N21" s="880" t="e">
        <f ca="1">DATA_FORMATTING!DE126</f>
        <v>#NAME?</v>
      </c>
      <c r="O21" s="880" t="e">
        <f ca="1">DATA_FORMATTING!DF126</f>
        <v>#NAME?</v>
      </c>
      <c r="P21" s="880" t="e">
        <f ca="1">DATA_FORMATTING!DG126</f>
        <v>#NAME?</v>
      </c>
      <c r="Q21" s="880" t="e">
        <f ca="1">DATA_FORMATTING!DH126</f>
        <v>#NAME?</v>
      </c>
      <c r="R21" s="880" t="e">
        <f ca="1">DATA_FORMATTING!DI126</f>
        <v>#NAME?</v>
      </c>
      <c r="S21" s="880" t="e">
        <f ca="1">DATA_FORMATTING!DJ126</f>
        <v>#NAME?</v>
      </c>
      <c r="T21" s="880" t="e">
        <f ca="1">DATA_FORMATTING!DK126</f>
        <v>#NAME?</v>
      </c>
      <c r="U21" s="880" t="e">
        <f ca="1">DATA_FORMATTING!DL126</f>
        <v>#NAME?</v>
      </c>
      <c r="V21" s="880" t="e">
        <f ca="1">DATA_FORMATTING!DM126</f>
        <v>#NAME?</v>
      </c>
      <c r="W21" s="880" t="e">
        <f ca="1">DATA_FORMATTING!DN126</f>
        <v>#NAME?</v>
      </c>
      <c r="X21" s="880" t="e">
        <f ca="1">DATA_FORMATTING!DO126</f>
        <v>#NAME?</v>
      </c>
      <c r="Y21" s="880" t="e">
        <f ca="1">DATA_FORMATTING!DP126</f>
        <v>#NAME?</v>
      </c>
      <c r="Z21" s="880" t="e">
        <f ca="1">DATA_FORMATTING!DQ126</f>
        <v>#NAME?</v>
      </c>
      <c r="AA21" s="880" t="e">
        <f ca="1">DATA_FORMATTING!DR126</f>
        <v>#NAME?</v>
      </c>
      <c r="AB21" s="880" t="e">
        <f ca="1">DATA_FORMATTING!DS126</f>
        <v>#NAME?</v>
      </c>
      <c r="AC21" s="880" t="e">
        <f ca="1">DATA_FORMATTING!DT126</f>
        <v>#NAME?</v>
      </c>
      <c r="AD21" s="880" t="e">
        <f ca="1">DATA_FORMATTING!DU126</f>
        <v>#NAME?</v>
      </c>
      <c r="AE21" s="880" t="e">
        <f ca="1">DATA_FORMATTING!DV126</f>
        <v>#NAME?</v>
      </c>
      <c r="AF21" s="880" t="e">
        <f ca="1">DATA_FORMATTING!DW126</f>
        <v>#NAME?</v>
      </c>
      <c r="AG21" s="880" t="e">
        <f ca="1">DATA_FORMATTING!DX126</f>
        <v>#NAME?</v>
      </c>
      <c r="AH21" s="880" t="e">
        <f ca="1">DATA_FORMATTING!DY126</f>
        <v>#NAME?</v>
      </c>
      <c r="AI21" s="880" t="e">
        <f ca="1">DATA_FORMATTING!DZ126</f>
        <v>#NAME?</v>
      </c>
      <c r="AJ21" s="880" t="e">
        <f ca="1">DATA_FORMATTING!EA126</f>
        <v>#NAME?</v>
      </c>
      <c r="AK21" s="880" t="e">
        <f ca="1">DATA_FORMATTING!EB126</f>
        <v>#NAME?</v>
      </c>
      <c r="AL21" s="880" t="e">
        <f ca="1">DATA_FORMATTING!EC126</f>
        <v>#NAME?</v>
      </c>
    </row>
    <row r="22" spans="1:38">
      <c r="A22" s="890">
        <v>273</v>
      </c>
      <c r="B22" s="881" t="s">
        <v>568</v>
      </c>
      <c r="C22" s="880" t="e">
        <f ca="1">DATA_FORMATTING!CT131</f>
        <v>#NAME?</v>
      </c>
      <c r="D22" s="880" t="e">
        <f ca="1">DATA_FORMATTING!CU131</f>
        <v>#NAME?</v>
      </c>
      <c r="E22" s="880" t="e">
        <f ca="1">DATA_FORMATTING!CV131</f>
        <v>#NAME?</v>
      </c>
      <c r="F22" s="880" t="e">
        <f ca="1">DATA_FORMATTING!CW131</f>
        <v>#NAME?</v>
      </c>
      <c r="G22" s="880" t="e">
        <f ca="1">DATA_FORMATTING!CX131</f>
        <v>#NAME?</v>
      </c>
      <c r="H22" s="880" t="e">
        <f ca="1">DATA_FORMATTING!CY131</f>
        <v>#NAME?</v>
      </c>
      <c r="I22" s="880" t="e">
        <f ca="1">DATA_FORMATTING!CZ131</f>
        <v>#NAME?</v>
      </c>
      <c r="J22" s="880" t="e">
        <f ca="1">DATA_FORMATTING!DA131</f>
        <v>#NAME?</v>
      </c>
      <c r="K22" s="880" t="e">
        <f ca="1">DATA_FORMATTING!DB131</f>
        <v>#NAME?</v>
      </c>
      <c r="L22" s="880" t="e">
        <f ca="1">DATA_FORMATTING!DC131</f>
        <v>#NAME?</v>
      </c>
      <c r="M22" s="880" t="e">
        <f ca="1">DATA_FORMATTING!DD131</f>
        <v>#NAME?</v>
      </c>
      <c r="N22" s="880" t="e">
        <f ca="1">DATA_FORMATTING!DE131</f>
        <v>#NAME?</v>
      </c>
      <c r="O22" s="880" t="e">
        <f ca="1">DATA_FORMATTING!DF131</f>
        <v>#NAME?</v>
      </c>
      <c r="P22" s="880" t="e">
        <f ca="1">DATA_FORMATTING!DG131</f>
        <v>#NAME?</v>
      </c>
      <c r="Q22" s="880" t="e">
        <f ca="1">DATA_FORMATTING!DH131</f>
        <v>#NAME?</v>
      </c>
      <c r="R22" s="880" t="e">
        <f ca="1">DATA_FORMATTING!DI131</f>
        <v>#NAME?</v>
      </c>
      <c r="S22" s="880" t="e">
        <f ca="1">DATA_FORMATTING!DJ131</f>
        <v>#NAME?</v>
      </c>
      <c r="T22" s="880" t="e">
        <f ca="1">DATA_FORMATTING!DK131</f>
        <v>#NAME?</v>
      </c>
      <c r="U22" s="880" t="e">
        <f ca="1">DATA_FORMATTING!DL131</f>
        <v>#NAME?</v>
      </c>
      <c r="V22" s="880" t="e">
        <f ca="1">DATA_FORMATTING!DM131</f>
        <v>#NAME?</v>
      </c>
      <c r="W22" s="880" t="e">
        <f ca="1">DATA_FORMATTING!DN131</f>
        <v>#NAME?</v>
      </c>
      <c r="X22" s="880" t="e">
        <f ca="1">DATA_FORMATTING!DO131</f>
        <v>#NAME?</v>
      </c>
      <c r="Y22" s="880" t="e">
        <f ca="1">DATA_FORMATTING!DP131</f>
        <v>#NAME?</v>
      </c>
      <c r="Z22" s="880" t="e">
        <f ca="1">DATA_FORMATTING!DQ131</f>
        <v>#NAME?</v>
      </c>
      <c r="AA22" s="880" t="e">
        <f ca="1">DATA_FORMATTING!DR131</f>
        <v>#NAME?</v>
      </c>
      <c r="AB22" s="880" t="e">
        <f ca="1">DATA_FORMATTING!DS131</f>
        <v>#NAME?</v>
      </c>
      <c r="AC22" s="880" t="e">
        <f ca="1">DATA_FORMATTING!DT131</f>
        <v>#NAME?</v>
      </c>
      <c r="AD22" s="880" t="e">
        <f ca="1">DATA_FORMATTING!DU131</f>
        <v>#NAME?</v>
      </c>
      <c r="AE22" s="880" t="e">
        <f ca="1">DATA_FORMATTING!DV131</f>
        <v>#NAME?</v>
      </c>
      <c r="AF22" s="880" t="e">
        <f ca="1">DATA_FORMATTING!DW131</f>
        <v>#NAME?</v>
      </c>
      <c r="AG22" s="880" t="e">
        <f ca="1">DATA_FORMATTING!DX131</f>
        <v>#NAME?</v>
      </c>
      <c r="AH22" s="880" t="e">
        <f ca="1">DATA_FORMATTING!DY131</f>
        <v>#NAME?</v>
      </c>
      <c r="AI22" s="880" t="e">
        <f ca="1">DATA_FORMATTING!DZ131</f>
        <v>#NAME?</v>
      </c>
      <c r="AJ22" s="880" t="e">
        <f ca="1">DATA_FORMATTING!EA131</f>
        <v>#NAME?</v>
      </c>
      <c r="AK22" s="880" t="e">
        <f ca="1">DATA_FORMATTING!EB131</f>
        <v>#NAME?</v>
      </c>
      <c r="AL22" s="880" t="e">
        <f ca="1">DATA_FORMATTING!EC131</f>
        <v>#NAME?</v>
      </c>
    </row>
    <row r="23" spans="1:38">
      <c r="A23" s="890">
        <v>274</v>
      </c>
      <c r="B23" s="881" t="s">
        <v>557</v>
      </c>
      <c r="C23" s="880" t="e">
        <f ca="1">DATA_FORMATTING!CT140</f>
        <v>#NAME?</v>
      </c>
      <c r="D23" s="880" t="e">
        <f ca="1">DATA_FORMATTING!CU140</f>
        <v>#NAME?</v>
      </c>
      <c r="E23" s="880" t="e">
        <f ca="1">DATA_FORMATTING!CV140</f>
        <v>#NAME?</v>
      </c>
      <c r="F23" s="880" t="e">
        <f ca="1">DATA_FORMATTING!CW140</f>
        <v>#NAME?</v>
      </c>
      <c r="G23" s="880" t="e">
        <f ca="1">DATA_FORMATTING!CX140</f>
        <v>#NAME?</v>
      </c>
      <c r="H23" s="880" t="e">
        <f ca="1">DATA_FORMATTING!CY140</f>
        <v>#NAME?</v>
      </c>
      <c r="I23" s="880" t="e">
        <f ca="1">DATA_FORMATTING!CZ140</f>
        <v>#NAME?</v>
      </c>
      <c r="J23" s="880" t="e">
        <f ca="1">DATA_FORMATTING!DA140</f>
        <v>#NAME?</v>
      </c>
      <c r="K23" s="880" t="e">
        <f ca="1">DATA_FORMATTING!DB140</f>
        <v>#NAME?</v>
      </c>
      <c r="L23" s="880" t="e">
        <f ca="1">DATA_FORMATTING!DC140</f>
        <v>#NAME?</v>
      </c>
      <c r="M23" s="880" t="e">
        <f ca="1">DATA_FORMATTING!DD140</f>
        <v>#NAME?</v>
      </c>
      <c r="N23" s="880" t="e">
        <f ca="1">DATA_FORMATTING!DE140</f>
        <v>#NAME?</v>
      </c>
      <c r="O23" s="880" t="e">
        <f ca="1">DATA_FORMATTING!DF140</f>
        <v>#NAME?</v>
      </c>
      <c r="P23" s="880" t="e">
        <f ca="1">DATA_FORMATTING!DG140</f>
        <v>#NAME?</v>
      </c>
      <c r="Q23" s="880" t="e">
        <f ca="1">DATA_FORMATTING!DH140</f>
        <v>#NAME?</v>
      </c>
      <c r="R23" s="880" t="e">
        <f ca="1">DATA_FORMATTING!DI140</f>
        <v>#NAME?</v>
      </c>
      <c r="S23" s="880" t="e">
        <f ca="1">DATA_FORMATTING!DJ140</f>
        <v>#NAME?</v>
      </c>
      <c r="T23" s="880" t="e">
        <f ca="1">DATA_FORMATTING!DK140</f>
        <v>#NAME?</v>
      </c>
      <c r="U23" s="880" t="e">
        <f ca="1">DATA_FORMATTING!DL140</f>
        <v>#NAME?</v>
      </c>
      <c r="V23" s="880" t="e">
        <f ca="1">DATA_FORMATTING!DM140</f>
        <v>#NAME?</v>
      </c>
      <c r="W23" s="880" t="e">
        <f ca="1">DATA_FORMATTING!DN140</f>
        <v>#NAME?</v>
      </c>
      <c r="X23" s="880" t="e">
        <f ca="1">DATA_FORMATTING!DO140</f>
        <v>#NAME?</v>
      </c>
      <c r="Y23" s="880" t="e">
        <f ca="1">DATA_FORMATTING!DP140</f>
        <v>#NAME?</v>
      </c>
      <c r="Z23" s="880" t="e">
        <f ca="1">DATA_FORMATTING!DQ140</f>
        <v>#NAME?</v>
      </c>
      <c r="AA23" s="880" t="e">
        <f ca="1">DATA_FORMATTING!DR140</f>
        <v>#NAME?</v>
      </c>
      <c r="AB23" s="880" t="e">
        <f ca="1">DATA_FORMATTING!DS140</f>
        <v>#NAME?</v>
      </c>
      <c r="AC23" s="880" t="e">
        <f ca="1">DATA_FORMATTING!DT140</f>
        <v>#NAME?</v>
      </c>
      <c r="AD23" s="880" t="e">
        <f ca="1">DATA_FORMATTING!DU140</f>
        <v>#NAME?</v>
      </c>
      <c r="AE23" s="880" t="e">
        <f ca="1">DATA_FORMATTING!DV140</f>
        <v>#NAME?</v>
      </c>
      <c r="AF23" s="880" t="e">
        <f ca="1">DATA_FORMATTING!DW140</f>
        <v>#NAME?</v>
      </c>
      <c r="AG23" s="880" t="e">
        <f ca="1">DATA_FORMATTING!DX140</f>
        <v>#NAME?</v>
      </c>
      <c r="AH23" s="880" t="e">
        <f ca="1">DATA_FORMATTING!DY140</f>
        <v>#NAME?</v>
      </c>
      <c r="AI23" s="880" t="e">
        <f ca="1">DATA_FORMATTING!DZ140</f>
        <v>#NAME?</v>
      </c>
      <c r="AJ23" s="880" t="e">
        <f ca="1">DATA_FORMATTING!EA140</f>
        <v>#NAME?</v>
      </c>
      <c r="AK23" s="880" t="e">
        <f ca="1">DATA_FORMATTING!EB140</f>
        <v>#NAME?</v>
      </c>
      <c r="AL23" s="880" t="e">
        <f ca="1">DATA_FORMATTING!EC140</f>
        <v>#NAME?</v>
      </c>
    </row>
    <row r="24" spans="1:38">
      <c r="A24" s="890">
        <v>264</v>
      </c>
      <c r="B24" s="881" t="s">
        <v>550</v>
      </c>
      <c r="C24" s="880" t="str">
        <f>IFERROR(DATA_FORMATTING!E157,"")</f>
        <v/>
      </c>
      <c r="D24" s="880" t="str">
        <f>IFERROR(DATA_FORMATTING!F157,"")</f>
        <v/>
      </c>
      <c r="E24" s="880" t="str">
        <f>IFERROR(DATA_FORMATTING!G157,"")</f>
        <v/>
      </c>
      <c r="F24" s="880" t="str">
        <f>IFERROR(DATA_FORMATTING!H157,"")</f>
        <v/>
      </c>
      <c r="G24" s="880" t="str">
        <f>IFERROR(DATA_FORMATTING!I157,"")</f>
        <v/>
      </c>
      <c r="H24" s="880" t="str">
        <f>IFERROR(DATA_FORMATTING!J157,"")</f>
        <v/>
      </c>
      <c r="I24" s="880" t="str">
        <f>IFERROR(DATA_FORMATTING!K157,"")</f>
        <v/>
      </c>
      <c r="J24" s="880" t="str">
        <f>IFERROR(DATA_FORMATTING!L157,"")</f>
        <v/>
      </c>
      <c r="K24" s="880" t="str">
        <f>IFERROR(DATA_FORMATTING!M157,"")</f>
        <v/>
      </c>
      <c r="L24" s="880" t="str">
        <f>IFERROR(DATA_FORMATTING!N157,"")</f>
        <v/>
      </c>
      <c r="M24" s="880" t="str">
        <f>IFERROR(DATA_FORMATTING!O157,"")</f>
        <v/>
      </c>
      <c r="N24" s="880" t="str">
        <f>IFERROR(DATA_FORMATTING!P157,"")</f>
        <v/>
      </c>
      <c r="O24" s="880" t="str">
        <f>IFERROR(DATA_FORMATTING!Q157,"")</f>
        <v/>
      </c>
      <c r="P24" s="880" t="str">
        <f>IFERROR(DATA_FORMATTING!R157,"")</f>
        <v/>
      </c>
      <c r="Q24" s="880" t="str">
        <f>IFERROR(DATA_FORMATTING!S157,"")</f>
        <v/>
      </c>
      <c r="R24" s="880" t="str">
        <f>IFERROR(DATA_FORMATTING!T157,"")</f>
        <v/>
      </c>
      <c r="S24" s="880" t="str">
        <f>IFERROR(DATA_FORMATTING!U157,"")</f>
        <v/>
      </c>
      <c r="T24" s="880" t="str">
        <f>IFERROR(DATA_FORMATTING!V157,"")</f>
        <v/>
      </c>
      <c r="U24" s="880" t="str">
        <f>IFERROR(DATA_FORMATTING!W157,"")</f>
        <v/>
      </c>
      <c r="V24" s="880" t="str">
        <f>IFERROR(DATA_FORMATTING!X157,"")</f>
        <v/>
      </c>
      <c r="W24" s="880" t="str">
        <f>IFERROR(DATA_FORMATTING!Y157,"")</f>
        <v/>
      </c>
      <c r="X24" s="880" t="str">
        <f>IFERROR(DATA_FORMATTING!Z157,"")</f>
        <v/>
      </c>
      <c r="Y24" s="880" t="str">
        <f>IFERROR(DATA_FORMATTING!AA157,"")</f>
        <v/>
      </c>
      <c r="Z24" s="880" t="str">
        <f>IFERROR(DATA_FORMATTING!AB157,"")</f>
        <v/>
      </c>
      <c r="AA24" s="880" t="str">
        <f>IFERROR(DATA_FORMATTING!AC157,"")</f>
        <v/>
      </c>
      <c r="AB24" s="880" t="str">
        <f>IFERROR(DATA_FORMATTING!AD157,"")</f>
        <v/>
      </c>
      <c r="AC24" s="880" t="str">
        <f>IFERROR(DATA_FORMATTING!AE157,"")</f>
        <v/>
      </c>
      <c r="AD24" s="880" t="str">
        <f>IFERROR(DATA_FORMATTING!AF157,"")</f>
        <v/>
      </c>
      <c r="AE24" s="880" t="str">
        <f>IFERROR(DATA_FORMATTING!AG157,"")</f>
        <v/>
      </c>
      <c r="AF24" s="880" t="str">
        <f>IFERROR(DATA_FORMATTING!AH157,"")</f>
        <v/>
      </c>
      <c r="AG24" s="880" t="str">
        <f>IFERROR(DATA_FORMATTING!AI157,"")</f>
        <v/>
      </c>
      <c r="AH24" s="880" t="str">
        <f>IFERROR(DATA_FORMATTING!AJ157,"")</f>
        <v/>
      </c>
      <c r="AI24" s="880" t="str">
        <f>IFERROR(DATA_FORMATTING!AK157,"")</f>
        <v/>
      </c>
      <c r="AJ24" s="880" t="str">
        <f>IFERROR(DATA_FORMATTING!AL157,"")</f>
        <v/>
      </c>
      <c r="AK24" s="880" t="str">
        <f>IFERROR(DATA_FORMATTING!AM157,"")</f>
        <v/>
      </c>
      <c r="AL24" s="880" t="str">
        <f>IFERROR(DATA_FORMATTING!AN157,"")</f>
        <v/>
      </c>
    </row>
    <row r="25" spans="1:38">
      <c r="A25" s="890">
        <v>275</v>
      </c>
      <c r="B25" s="881" t="s">
        <v>556</v>
      </c>
      <c r="C25" s="880" t="e">
        <f ca="1">DATA_FORMATTING!GH124</f>
        <v>#NAME?</v>
      </c>
      <c r="D25" s="880" t="e">
        <f ca="1">DATA_FORMATTING!GI124</f>
        <v>#NAME?</v>
      </c>
      <c r="E25" s="880" t="e">
        <f ca="1">DATA_FORMATTING!GJ124</f>
        <v>#NAME?</v>
      </c>
      <c r="F25" s="880" t="e">
        <f ca="1">DATA_FORMATTING!GK124</f>
        <v>#NAME?</v>
      </c>
      <c r="G25" s="880" t="e">
        <f ca="1">DATA_FORMATTING!GL124</f>
        <v>#NAME?</v>
      </c>
      <c r="H25" s="880" t="e">
        <f ca="1">DATA_FORMATTING!GM124</f>
        <v>#NAME?</v>
      </c>
      <c r="I25" s="880" t="e">
        <f ca="1">DATA_FORMATTING!GN124</f>
        <v>#NAME?</v>
      </c>
      <c r="J25" s="880" t="e">
        <f ca="1">DATA_FORMATTING!GO124</f>
        <v>#NAME?</v>
      </c>
      <c r="K25" s="880" t="e">
        <f ca="1">DATA_FORMATTING!GP124</f>
        <v>#NAME?</v>
      </c>
      <c r="L25" s="880" t="e">
        <f ca="1">DATA_FORMATTING!GQ124</f>
        <v>#NAME?</v>
      </c>
      <c r="M25" s="880" t="e">
        <f ca="1">DATA_FORMATTING!GR124</f>
        <v>#NAME?</v>
      </c>
      <c r="N25" s="880" t="e">
        <f ca="1">DATA_FORMATTING!GS124</f>
        <v>#NAME?</v>
      </c>
      <c r="O25" s="880" t="e">
        <f ca="1">DATA_FORMATTING!GT124</f>
        <v>#NAME?</v>
      </c>
      <c r="P25" s="880" t="e">
        <f ca="1">DATA_FORMATTING!GU124</f>
        <v>#NAME?</v>
      </c>
      <c r="Q25" s="880" t="e">
        <f ca="1">DATA_FORMATTING!GV124</f>
        <v>#NAME?</v>
      </c>
      <c r="R25" s="880" t="e">
        <f ca="1">DATA_FORMATTING!GW124</f>
        <v>#NAME?</v>
      </c>
      <c r="S25" s="880" t="e">
        <f ca="1">DATA_FORMATTING!GX124</f>
        <v>#NAME?</v>
      </c>
      <c r="T25" s="880" t="e">
        <f ca="1">DATA_FORMATTING!GY124</f>
        <v>#NAME?</v>
      </c>
      <c r="U25" s="880" t="e">
        <f ca="1">DATA_FORMATTING!GZ124</f>
        <v>#NAME?</v>
      </c>
      <c r="V25" s="880" t="e">
        <f ca="1">DATA_FORMATTING!HA124</f>
        <v>#NAME?</v>
      </c>
      <c r="W25" s="880" t="e">
        <f ca="1">DATA_FORMATTING!HB124</f>
        <v>#NAME?</v>
      </c>
      <c r="X25" s="880" t="e">
        <f ca="1">DATA_FORMATTING!HC124</f>
        <v>#NAME?</v>
      </c>
      <c r="Y25" s="880" t="e">
        <f ca="1">DATA_FORMATTING!HD124</f>
        <v>#NAME?</v>
      </c>
      <c r="Z25" s="880" t="e">
        <f ca="1">DATA_FORMATTING!HE124</f>
        <v>#NAME?</v>
      </c>
      <c r="AA25" s="880" t="e">
        <f ca="1">DATA_FORMATTING!HF124</f>
        <v>#NAME?</v>
      </c>
      <c r="AB25" s="880" t="e">
        <f ca="1">DATA_FORMATTING!HG124</f>
        <v>#NAME?</v>
      </c>
      <c r="AC25" s="880" t="e">
        <f ca="1">DATA_FORMATTING!HH124</f>
        <v>#NAME?</v>
      </c>
      <c r="AD25" s="880" t="e">
        <f ca="1">DATA_FORMATTING!HI124</f>
        <v>#NAME?</v>
      </c>
      <c r="AE25" s="880" t="e">
        <f ca="1">DATA_FORMATTING!HJ124</f>
        <v>#NAME?</v>
      </c>
      <c r="AF25" s="880" t="e">
        <f ca="1">DATA_FORMATTING!HK124</f>
        <v>#NAME?</v>
      </c>
      <c r="AG25" s="880" t="e">
        <f ca="1">DATA_FORMATTING!HL124</f>
        <v>#NAME?</v>
      </c>
      <c r="AH25" s="880" t="e">
        <f ca="1">DATA_FORMATTING!HM124</f>
        <v>#NAME?</v>
      </c>
      <c r="AI25" s="880" t="e">
        <f ca="1">DATA_FORMATTING!HN124</f>
        <v>#NAME?</v>
      </c>
      <c r="AJ25" s="880" t="e">
        <f ca="1">DATA_FORMATTING!HO124</f>
        <v>#NAME?</v>
      </c>
      <c r="AK25" s="880" t="e">
        <f ca="1">DATA_FORMATTING!HP124</f>
        <v>#NAME?</v>
      </c>
      <c r="AL25" s="880" t="e">
        <f ca="1">DATA_FORMATTING!HQ124</f>
        <v>#NAME?</v>
      </c>
    </row>
    <row r="26" spans="1:38">
      <c r="A26" s="890">
        <v>276</v>
      </c>
      <c r="B26" s="881" t="s">
        <v>555</v>
      </c>
      <c r="C26" s="880" t="e">
        <f ca="1">DATA_FORMATTING!GH126</f>
        <v>#NAME?</v>
      </c>
      <c r="D26" s="880" t="e">
        <f ca="1">DATA_FORMATTING!GI126</f>
        <v>#NAME?</v>
      </c>
      <c r="E26" s="880" t="e">
        <f ca="1">DATA_FORMATTING!GJ126</f>
        <v>#NAME?</v>
      </c>
      <c r="F26" s="880" t="e">
        <f ca="1">DATA_FORMATTING!GK126</f>
        <v>#NAME?</v>
      </c>
      <c r="G26" s="880" t="e">
        <f ca="1">DATA_FORMATTING!GL126</f>
        <v>#NAME?</v>
      </c>
      <c r="H26" s="880" t="e">
        <f ca="1">DATA_FORMATTING!GM126</f>
        <v>#NAME?</v>
      </c>
      <c r="I26" s="880" t="e">
        <f ca="1">DATA_FORMATTING!GN126</f>
        <v>#NAME?</v>
      </c>
      <c r="J26" s="880" t="e">
        <f ca="1">DATA_FORMATTING!GO126</f>
        <v>#NAME?</v>
      </c>
      <c r="K26" s="880" t="e">
        <f ca="1">DATA_FORMATTING!GP126</f>
        <v>#NAME?</v>
      </c>
      <c r="L26" s="880" t="e">
        <f ca="1">DATA_FORMATTING!GQ126</f>
        <v>#NAME?</v>
      </c>
      <c r="M26" s="880" t="e">
        <f ca="1">DATA_FORMATTING!GR126</f>
        <v>#NAME?</v>
      </c>
      <c r="N26" s="880" t="e">
        <f ca="1">DATA_FORMATTING!GS126</f>
        <v>#NAME?</v>
      </c>
      <c r="O26" s="880" t="e">
        <f ca="1">DATA_FORMATTING!GT126</f>
        <v>#NAME?</v>
      </c>
      <c r="P26" s="880" t="e">
        <f ca="1">DATA_FORMATTING!GU126</f>
        <v>#NAME?</v>
      </c>
      <c r="Q26" s="880" t="e">
        <f ca="1">DATA_FORMATTING!GV126</f>
        <v>#NAME?</v>
      </c>
      <c r="R26" s="880" t="e">
        <f ca="1">DATA_FORMATTING!GW126</f>
        <v>#NAME?</v>
      </c>
      <c r="S26" s="880" t="e">
        <f ca="1">DATA_FORMATTING!GX126</f>
        <v>#NAME?</v>
      </c>
      <c r="T26" s="880" t="e">
        <f ca="1">DATA_FORMATTING!GY126</f>
        <v>#NAME?</v>
      </c>
      <c r="U26" s="880" t="e">
        <f ca="1">DATA_FORMATTING!GZ126</f>
        <v>#NAME?</v>
      </c>
      <c r="V26" s="880" t="e">
        <f ca="1">DATA_FORMATTING!HA126</f>
        <v>#NAME?</v>
      </c>
      <c r="W26" s="880" t="e">
        <f ca="1">DATA_FORMATTING!HB126</f>
        <v>#NAME?</v>
      </c>
      <c r="X26" s="880" t="e">
        <f ca="1">DATA_FORMATTING!HC126</f>
        <v>#NAME?</v>
      </c>
      <c r="Y26" s="880" t="e">
        <f ca="1">DATA_FORMATTING!HD126</f>
        <v>#NAME?</v>
      </c>
      <c r="Z26" s="880" t="e">
        <f ca="1">DATA_FORMATTING!HE126</f>
        <v>#NAME?</v>
      </c>
      <c r="AA26" s="880" t="e">
        <f ca="1">DATA_FORMATTING!HF126</f>
        <v>#NAME?</v>
      </c>
      <c r="AB26" s="880" t="e">
        <f ca="1">DATA_FORMATTING!HG126</f>
        <v>#NAME?</v>
      </c>
      <c r="AC26" s="880" t="e">
        <f ca="1">DATA_FORMATTING!HH126</f>
        <v>#NAME?</v>
      </c>
      <c r="AD26" s="880" t="e">
        <f ca="1">DATA_FORMATTING!HI126</f>
        <v>#NAME?</v>
      </c>
      <c r="AE26" s="880" t="e">
        <f ca="1">DATA_FORMATTING!HJ126</f>
        <v>#NAME?</v>
      </c>
      <c r="AF26" s="880" t="e">
        <f ca="1">DATA_FORMATTING!HK126</f>
        <v>#NAME?</v>
      </c>
      <c r="AG26" s="880" t="e">
        <f ca="1">DATA_FORMATTING!HL126</f>
        <v>#NAME?</v>
      </c>
      <c r="AH26" s="880" t="e">
        <f ca="1">DATA_FORMATTING!HM126</f>
        <v>#NAME?</v>
      </c>
      <c r="AI26" s="880" t="e">
        <f ca="1">DATA_FORMATTING!HN126</f>
        <v>#NAME?</v>
      </c>
      <c r="AJ26" s="880" t="e">
        <f ca="1">DATA_FORMATTING!HO126</f>
        <v>#NAME?</v>
      </c>
      <c r="AK26" s="880" t="e">
        <f ca="1">DATA_FORMATTING!HP126</f>
        <v>#NAME?</v>
      </c>
      <c r="AL26" s="880" t="e">
        <f ca="1">DATA_FORMATTING!HQ126</f>
        <v>#NAME?</v>
      </c>
    </row>
    <row r="27" spans="1:38">
      <c r="A27" s="890">
        <v>277</v>
      </c>
      <c r="B27" s="881" t="s">
        <v>554</v>
      </c>
      <c r="C27" s="880" t="e">
        <f ca="1">SUM(DATA_FORMATTING!GH59:GH60)</f>
        <v>#NAME?</v>
      </c>
      <c r="D27" s="880" t="e">
        <f ca="1">SUM(DATA_FORMATTING!GI59:GI60)</f>
        <v>#NAME?</v>
      </c>
      <c r="E27" s="880" t="e">
        <f ca="1">SUM(DATA_FORMATTING!GJ59:GJ60)</f>
        <v>#NAME?</v>
      </c>
      <c r="F27" s="880" t="e">
        <f ca="1">SUM(DATA_FORMATTING!GK59:GK60)</f>
        <v>#NAME?</v>
      </c>
      <c r="G27" s="880" t="e">
        <f ca="1">SUM(DATA_FORMATTING!GL59:GL60)</f>
        <v>#NAME?</v>
      </c>
      <c r="H27" s="880" t="e">
        <f ca="1">SUM(DATA_FORMATTING!GM59:GM60)</f>
        <v>#NAME?</v>
      </c>
      <c r="I27" s="880" t="e">
        <f ca="1">SUM(DATA_FORMATTING!GN59:GN60)</f>
        <v>#NAME?</v>
      </c>
      <c r="J27" s="880" t="e">
        <f ca="1">SUM(DATA_FORMATTING!GO59:GO60)</f>
        <v>#NAME?</v>
      </c>
      <c r="K27" s="880" t="e">
        <f ca="1">SUM(DATA_FORMATTING!GP59:GP60)</f>
        <v>#NAME?</v>
      </c>
      <c r="L27" s="880" t="e">
        <f ca="1">SUM(DATA_FORMATTING!GQ59:GQ60)</f>
        <v>#NAME?</v>
      </c>
      <c r="M27" s="880" t="e">
        <f ca="1">SUM(DATA_FORMATTING!GR59:GR60)</f>
        <v>#NAME?</v>
      </c>
      <c r="N27" s="880" t="e">
        <f ca="1">SUM(DATA_FORMATTING!GS59:GS60)</f>
        <v>#NAME?</v>
      </c>
      <c r="O27" s="880" t="e">
        <f ca="1">SUM(DATA_FORMATTING!GT59:GT60)</f>
        <v>#NAME?</v>
      </c>
      <c r="P27" s="880" t="e">
        <f ca="1">SUM(DATA_FORMATTING!GU59:GU60)</f>
        <v>#NAME?</v>
      </c>
      <c r="Q27" s="880" t="e">
        <f ca="1">SUM(DATA_FORMATTING!GV59:GV60)</f>
        <v>#NAME?</v>
      </c>
      <c r="R27" s="880" t="e">
        <f ca="1">SUM(DATA_FORMATTING!GW59:GW60)</f>
        <v>#NAME?</v>
      </c>
      <c r="S27" s="880" t="e">
        <f ca="1">SUM(DATA_FORMATTING!GX59:GX60)</f>
        <v>#NAME?</v>
      </c>
      <c r="T27" s="880" t="e">
        <f ca="1">SUM(DATA_FORMATTING!GY59:GY60)</f>
        <v>#NAME?</v>
      </c>
      <c r="U27" s="880" t="e">
        <f ca="1">SUM(DATA_FORMATTING!GZ59:GZ60)</f>
        <v>#NAME?</v>
      </c>
      <c r="V27" s="880" t="e">
        <f ca="1">SUM(DATA_FORMATTING!HA59:HA60)</f>
        <v>#NAME?</v>
      </c>
      <c r="W27" s="880" t="e">
        <f ca="1">SUM(DATA_FORMATTING!HB59:HB60)</f>
        <v>#NAME?</v>
      </c>
      <c r="X27" s="880" t="e">
        <f ca="1">SUM(DATA_FORMATTING!HC59:HC60)</f>
        <v>#NAME?</v>
      </c>
      <c r="Y27" s="880" t="e">
        <f ca="1">SUM(DATA_FORMATTING!HD59:HD60)</f>
        <v>#NAME?</v>
      </c>
      <c r="Z27" s="880" t="e">
        <f ca="1">SUM(DATA_FORMATTING!HE59:HE60)</f>
        <v>#NAME?</v>
      </c>
      <c r="AA27" s="880" t="e">
        <f ca="1">SUM(DATA_FORMATTING!HF59:HF60)</f>
        <v>#NAME?</v>
      </c>
      <c r="AB27" s="880" t="e">
        <f ca="1">SUM(DATA_FORMATTING!HG59:HG60)</f>
        <v>#NAME?</v>
      </c>
      <c r="AC27" s="880" t="e">
        <f ca="1">SUM(DATA_FORMATTING!HH59:HH60)</f>
        <v>#NAME?</v>
      </c>
      <c r="AD27" s="880" t="e">
        <f ca="1">SUM(DATA_FORMATTING!HI59:HI60)</f>
        <v>#NAME?</v>
      </c>
      <c r="AE27" s="880" t="e">
        <f ca="1">SUM(DATA_FORMATTING!HJ59:HJ60)</f>
        <v>#NAME?</v>
      </c>
      <c r="AF27" s="880" t="e">
        <f ca="1">SUM(DATA_FORMATTING!HK59:HK60)</f>
        <v>#NAME?</v>
      </c>
      <c r="AG27" s="880" t="e">
        <f ca="1">SUM(DATA_FORMATTING!HL59:HL60)</f>
        <v>#NAME?</v>
      </c>
      <c r="AH27" s="880" t="e">
        <f ca="1">SUM(DATA_FORMATTING!HM59:HM60)</f>
        <v>#NAME?</v>
      </c>
      <c r="AI27" s="880" t="e">
        <f ca="1">SUM(DATA_FORMATTING!HN59:HN60)</f>
        <v>#NAME?</v>
      </c>
      <c r="AJ27" s="880" t="e">
        <f ca="1">SUM(DATA_FORMATTING!HO59:HO60)</f>
        <v>#NAME?</v>
      </c>
      <c r="AK27" s="880" t="e">
        <f ca="1">SUM(DATA_FORMATTING!HP59:HP60)</f>
        <v>#NAME?</v>
      </c>
      <c r="AL27" s="880" t="e">
        <f ca="1">SUM(DATA_FORMATTING!HQ59:HQ60)</f>
        <v>#NAME?</v>
      </c>
    </row>
    <row r="28" spans="1:38">
      <c r="A28" s="890">
        <v>278</v>
      </c>
      <c r="B28" s="881" t="s">
        <v>553</v>
      </c>
      <c r="C28" s="880" t="e">
        <f ca="1">SUM(DATA_FORMATTING!GH65:GH66)</f>
        <v>#NAME?</v>
      </c>
      <c r="D28" s="880" t="e">
        <f ca="1">SUM(DATA_FORMATTING!GI65:GI66)</f>
        <v>#NAME?</v>
      </c>
      <c r="E28" s="880" t="e">
        <f ca="1">SUM(DATA_FORMATTING!GJ65:GJ66)</f>
        <v>#NAME?</v>
      </c>
      <c r="F28" s="880" t="e">
        <f ca="1">SUM(DATA_FORMATTING!GK65:GK66)</f>
        <v>#NAME?</v>
      </c>
      <c r="G28" s="880" t="e">
        <f ca="1">SUM(DATA_FORMATTING!GL65:GL66)</f>
        <v>#NAME?</v>
      </c>
      <c r="H28" s="880" t="e">
        <f ca="1">SUM(DATA_FORMATTING!GM65:GM66)</f>
        <v>#NAME?</v>
      </c>
      <c r="I28" s="880" t="e">
        <f ca="1">SUM(DATA_FORMATTING!GN65:GN66)</f>
        <v>#NAME?</v>
      </c>
      <c r="J28" s="880" t="e">
        <f ca="1">SUM(DATA_FORMATTING!GO65:GO66)</f>
        <v>#NAME?</v>
      </c>
      <c r="K28" s="880" t="e">
        <f ca="1">SUM(DATA_FORMATTING!GP65:GP66)</f>
        <v>#NAME?</v>
      </c>
      <c r="L28" s="880" t="e">
        <f ca="1">SUM(DATA_FORMATTING!GQ65:GQ66)</f>
        <v>#NAME?</v>
      </c>
      <c r="M28" s="880" t="e">
        <f ca="1">SUM(DATA_FORMATTING!GR65:GR66)</f>
        <v>#NAME?</v>
      </c>
      <c r="N28" s="880" t="e">
        <f ca="1">SUM(DATA_FORMATTING!GS65:GS66)</f>
        <v>#NAME?</v>
      </c>
      <c r="O28" s="880" t="e">
        <f ca="1">SUM(DATA_FORMATTING!GT65:GT66)</f>
        <v>#NAME?</v>
      </c>
      <c r="P28" s="880" t="e">
        <f ca="1">SUM(DATA_FORMATTING!GU65:GU66)</f>
        <v>#NAME?</v>
      </c>
      <c r="Q28" s="880" t="e">
        <f ca="1">SUM(DATA_FORMATTING!GV65:GV66)</f>
        <v>#NAME?</v>
      </c>
      <c r="R28" s="880" t="e">
        <f ca="1">SUM(DATA_FORMATTING!GW65:GW66)</f>
        <v>#NAME?</v>
      </c>
      <c r="S28" s="880" t="e">
        <f ca="1">SUM(DATA_FORMATTING!GX65:GX66)</f>
        <v>#NAME?</v>
      </c>
      <c r="T28" s="880" t="e">
        <f ca="1">SUM(DATA_FORMATTING!GY65:GY66)</f>
        <v>#NAME?</v>
      </c>
      <c r="U28" s="880" t="e">
        <f ca="1">SUM(DATA_FORMATTING!GZ65:GZ66)</f>
        <v>#NAME?</v>
      </c>
      <c r="V28" s="880" t="e">
        <f ca="1">SUM(DATA_FORMATTING!HA65:HA66)</f>
        <v>#NAME?</v>
      </c>
      <c r="W28" s="880" t="e">
        <f ca="1">SUM(DATA_FORMATTING!HB65:HB66)</f>
        <v>#NAME?</v>
      </c>
      <c r="X28" s="880" t="e">
        <f ca="1">SUM(DATA_FORMATTING!HC65:HC66)</f>
        <v>#NAME?</v>
      </c>
      <c r="Y28" s="880" t="e">
        <f ca="1">SUM(DATA_FORMATTING!HD65:HD66)</f>
        <v>#NAME?</v>
      </c>
      <c r="Z28" s="880" t="e">
        <f ca="1">SUM(DATA_FORMATTING!HE65:HE66)</f>
        <v>#NAME?</v>
      </c>
      <c r="AA28" s="880" t="e">
        <f ca="1">SUM(DATA_FORMATTING!HF65:HF66)</f>
        <v>#NAME?</v>
      </c>
      <c r="AB28" s="880" t="e">
        <f ca="1">SUM(DATA_FORMATTING!HG65:HG66)</f>
        <v>#NAME?</v>
      </c>
      <c r="AC28" s="880" t="e">
        <f ca="1">SUM(DATA_FORMATTING!HH65:HH66)</f>
        <v>#NAME?</v>
      </c>
      <c r="AD28" s="880" t="e">
        <f ca="1">SUM(DATA_FORMATTING!HI65:HI66)</f>
        <v>#NAME?</v>
      </c>
      <c r="AE28" s="880" t="e">
        <f ca="1">SUM(DATA_FORMATTING!HJ65:HJ66)</f>
        <v>#NAME?</v>
      </c>
      <c r="AF28" s="880" t="e">
        <f ca="1">SUM(DATA_FORMATTING!HK65:HK66)</f>
        <v>#NAME?</v>
      </c>
      <c r="AG28" s="880" t="e">
        <f ca="1">SUM(DATA_FORMATTING!HL65:HL66)</f>
        <v>#NAME?</v>
      </c>
      <c r="AH28" s="880" t="e">
        <f ca="1">SUM(DATA_FORMATTING!HM65:HM66)</f>
        <v>#NAME?</v>
      </c>
      <c r="AI28" s="880" t="e">
        <f ca="1">SUM(DATA_FORMATTING!HN65:HN66)</f>
        <v>#NAME?</v>
      </c>
      <c r="AJ28" s="880" t="e">
        <f ca="1">SUM(DATA_FORMATTING!HO65:HO66)</f>
        <v>#NAME?</v>
      </c>
      <c r="AK28" s="880" t="e">
        <f ca="1">SUM(DATA_FORMATTING!HP65:HP66)</f>
        <v>#NAME?</v>
      </c>
      <c r="AL28" s="880" t="e">
        <f ca="1">SUM(DATA_FORMATTING!HQ65:HQ66)</f>
        <v>#NAME?</v>
      </c>
    </row>
    <row r="29" spans="1:38">
      <c r="A29" s="890">
        <v>279</v>
      </c>
      <c r="B29" s="881" t="s">
        <v>552</v>
      </c>
      <c r="C29" s="880" t="e">
        <f ca="1">SUM(DATA_FORMATTING!CT128:CT130)</f>
        <v>#NAME?</v>
      </c>
      <c r="D29" s="880" t="e">
        <f ca="1">SUM(DATA_FORMATTING!CU128:CU130)</f>
        <v>#NAME?</v>
      </c>
      <c r="E29" s="880" t="e">
        <f ca="1">SUM(DATA_FORMATTING!CV128:CV130)</f>
        <v>#NAME?</v>
      </c>
      <c r="F29" s="880" t="e">
        <f ca="1">SUM(DATA_FORMATTING!CW128:CW130)</f>
        <v>#NAME?</v>
      </c>
      <c r="G29" s="880" t="e">
        <f ca="1">SUM(DATA_FORMATTING!CX128:CX130)</f>
        <v>#NAME?</v>
      </c>
      <c r="H29" s="880" t="e">
        <f ca="1">SUM(DATA_FORMATTING!CY128:CY130)</f>
        <v>#NAME?</v>
      </c>
      <c r="I29" s="880" t="e">
        <f ca="1">SUM(DATA_FORMATTING!CZ128:CZ130)</f>
        <v>#NAME?</v>
      </c>
      <c r="J29" s="880" t="e">
        <f ca="1">SUM(DATA_FORMATTING!DA128:DA130)</f>
        <v>#NAME?</v>
      </c>
      <c r="K29" s="880" t="e">
        <f ca="1">SUM(DATA_FORMATTING!DB128:DB130)</f>
        <v>#NAME?</v>
      </c>
      <c r="L29" s="880" t="e">
        <f ca="1">SUM(DATA_FORMATTING!DC128:DC130)</f>
        <v>#NAME?</v>
      </c>
      <c r="M29" s="880" t="e">
        <f ca="1">SUM(DATA_FORMATTING!DD128:DD130)</f>
        <v>#NAME?</v>
      </c>
      <c r="N29" s="880" t="e">
        <f ca="1">SUM(DATA_FORMATTING!DE128:DE130)</f>
        <v>#NAME?</v>
      </c>
      <c r="O29" s="880" t="e">
        <f ca="1">SUM(DATA_FORMATTING!DF128:DF130)</f>
        <v>#NAME?</v>
      </c>
      <c r="P29" s="880" t="e">
        <f ca="1">SUM(DATA_FORMATTING!DG128:DG130)</f>
        <v>#NAME?</v>
      </c>
      <c r="Q29" s="880" t="e">
        <f ca="1">SUM(DATA_FORMATTING!DH128:DH130)</f>
        <v>#NAME?</v>
      </c>
      <c r="R29" s="880" t="e">
        <f ca="1">SUM(DATA_FORMATTING!DI128:DI130)</f>
        <v>#NAME?</v>
      </c>
      <c r="S29" s="880" t="e">
        <f ca="1">SUM(DATA_FORMATTING!DJ128:DJ130)</f>
        <v>#NAME?</v>
      </c>
      <c r="T29" s="880" t="e">
        <f ca="1">SUM(DATA_FORMATTING!DK128:DK130)</f>
        <v>#NAME?</v>
      </c>
      <c r="U29" s="880" t="e">
        <f ca="1">SUM(DATA_FORMATTING!DL128:DL130)</f>
        <v>#NAME?</v>
      </c>
      <c r="V29" s="880" t="e">
        <f ca="1">SUM(DATA_FORMATTING!DM128:DM130)</f>
        <v>#NAME?</v>
      </c>
      <c r="W29" s="880" t="e">
        <f ca="1">SUM(DATA_FORMATTING!DN128:DN130)</f>
        <v>#NAME?</v>
      </c>
      <c r="X29" s="880" t="e">
        <f ca="1">SUM(DATA_FORMATTING!DO128:DO130)</f>
        <v>#NAME?</v>
      </c>
      <c r="Y29" s="880" t="e">
        <f ca="1">SUM(DATA_FORMATTING!DP128:DP130)</f>
        <v>#NAME?</v>
      </c>
      <c r="Z29" s="880" t="e">
        <f ca="1">SUM(DATA_FORMATTING!DQ128:DQ130)</f>
        <v>#NAME?</v>
      </c>
      <c r="AA29" s="880" t="e">
        <f ca="1">SUM(DATA_FORMATTING!DR128:DR130)</f>
        <v>#NAME?</v>
      </c>
      <c r="AB29" s="880" t="e">
        <f ca="1">SUM(DATA_FORMATTING!DS128:DS130)</f>
        <v>#NAME?</v>
      </c>
      <c r="AC29" s="880" t="e">
        <f ca="1">SUM(DATA_FORMATTING!DT128:DT130)</f>
        <v>#NAME?</v>
      </c>
      <c r="AD29" s="880" t="e">
        <f ca="1">SUM(DATA_FORMATTING!DU128:DU130)</f>
        <v>#NAME?</v>
      </c>
      <c r="AE29" s="880" t="e">
        <f ca="1">SUM(DATA_FORMATTING!DV128:DV130)</f>
        <v>#NAME?</v>
      </c>
      <c r="AF29" s="880" t="e">
        <f ca="1">SUM(DATA_FORMATTING!DW128:DW130)</f>
        <v>#NAME?</v>
      </c>
      <c r="AG29" s="880" t="e">
        <f ca="1">SUM(DATA_FORMATTING!DX128:DX130)</f>
        <v>#NAME?</v>
      </c>
      <c r="AH29" s="880" t="e">
        <f ca="1">SUM(DATA_FORMATTING!DY128:DY130)</f>
        <v>#NAME?</v>
      </c>
      <c r="AI29" s="880" t="e">
        <f ca="1">SUM(DATA_FORMATTING!DZ128:DZ130)</f>
        <v>#NAME?</v>
      </c>
      <c r="AJ29" s="880" t="e">
        <f ca="1">SUM(DATA_FORMATTING!EA128:EA130)</f>
        <v>#NAME?</v>
      </c>
      <c r="AK29" s="880" t="e">
        <f ca="1">SUM(DATA_FORMATTING!EB128:EB130)</f>
        <v>#NAME?</v>
      </c>
      <c r="AL29" s="880" t="e">
        <f ca="1">SUM(DATA_FORMATTING!EC128:EC130)</f>
        <v>#NAME?</v>
      </c>
    </row>
    <row r="30" spans="1:38">
      <c r="A30" s="890">
        <v>281</v>
      </c>
      <c r="B30" s="881" t="s">
        <v>551</v>
      </c>
      <c r="C30" s="880" t="str">
        <f>IFERROR(HLOOKUP(C2,DATA_FORMATTING!$E$122:$AN$148,26,FALSE),"")</f>
        <v/>
      </c>
      <c r="D30" s="880" t="str">
        <f>IFERROR(HLOOKUP(D2,DATA_FORMATTING!$E$122:$AN$148,26,FALSE),"")</f>
        <v/>
      </c>
      <c r="E30" s="880" t="str">
        <f>IFERROR(HLOOKUP(E2,DATA_FORMATTING!$E$122:$AN$148,26,FALSE),"")</f>
        <v/>
      </c>
      <c r="F30" s="880" t="str">
        <f>IFERROR(HLOOKUP(F2,DATA_FORMATTING!$E$122:$AN$148,26,FALSE),"")</f>
        <v/>
      </c>
      <c r="G30" s="880" t="str">
        <f>IFERROR(HLOOKUP(G2,DATA_FORMATTING!$E$122:$AN$148,26,FALSE),"")</f>
        <v/>
      </c>
      <c r="H30" s="880" t="str">
        <f>IFERROR(HLOOKUP(H2,DATA_FORMATTING!$E$122:$AN$148,26,FALSE),"")</f>
        <v/>
      </c>
      <c r="I30" s="880" t="str">
        <f>IFERROR(HLOOKUP(I2,DATA_FORMATTING!$E$122:$AN$148,26,FALSE),"")</f>
        <v/>
      </c>
      <c r="J30" s="880" t="str">
        <f>IFERROR(HLOOKUP(J2,DATA_FORMATTING!$E$122:$AN$148,26,FALSE),"")</f>
        <v/>
      </c>
      <c r="K30" s="880" t="str">
        <f>IFERROR(HLOOKUP(K2,DATA_FORMATTING!$E$122:$AN$148,26,FALSE),"")</f>
        <v/>
      </c>
      <c r="L30" s="880" t="str">
        <f>IFERROR(HLOOKUP(L2,DATA_FORMATTING!$E$122:$AN$148,26,FALSE),"")</f>
        <v/>
      </c>
      <c r="M30" s="880" t="str">
        <f>IFERROR(HLOOKUP(M2,DATA_FORMATTING!$E$122:$AN$148,26,FALSE),"")</f>
        <v/>
      </c>
      <c r="N30" s="880" t="str">
        <f>IFERROR(HLOOKUP(N2,DATA_FORMATTING!$E$122:$AN$148,26,FALSE),"")</f>
        <v/>
      </c>
      <c r="O30" s="880" t="str">
        <f>IFERROR(HLOOKUP(O2,DATA_FORMATTING!$E$122:$AN$148,26,FALSE),"")</f>
        <v/>
      </c>
      <c r="P30" s="880" t="str">
        <f>IFERROR(HLOOKUP(P2,DATA_FORMATTING!$E$122:$AN$148,26,FALSE),"")</f>
        <v/>
      </c>
      <c r="Q30" s="880" t="str">
        <f>IFERROR(HLOOKUP(Q2,DATA_FORMATTING!$E$122:$AN$148,26,FALSE),"")</f>
        <v/>
      </c>
      <c r="R30" s="880" t="str">
        <f>IFERROR(HLOOKUP(R2,DATA_FORMATTING!$E$122:$AN$148,26,FALSE),"")</f>
        <v/>
      </c>
      <c r="S30" s="880" t="str">
        <f>IFERROR(HLOOKUP(S2,DATA_FORMATTING!$E$122:$AN$148,26,FALSE),"")</f>
        <v/>
      </c>
      <c r="T30" s="880" t="str">
        <f>IFERROR(HLOOKUP(T2,DATA_FORMATTING!$E$122:$AN$148,26,FALSE),"")</f>
        <v/>
      </c>
      <c r="U30" s="880" t="str">
        <f>IFERROR(HLOOKUP(U2,DATA_FORMATTING!$E$122:$AN$148,26,FALSE),"")</f>
        <v/>
      </c>
      <c r="V30" s="880" t="str">
        <f>IFERROR(HLOOKUP(V2,DATA_FORMATTING!$E$122:$AN$148,26,FALSE),"")</f>
        <v/>
      </c>
      <c r="W30" s="880" t="str">
        <f>IFERROR(HLOOKUP(W2,DATA_FORMATTING!$E$122:$AN$148,26,FALSE),"")</f>
        <v/>
      </c>
      <c r="X30" s="880" t="str">
        <f>IFERROR(HLOOKUP(X2,DATA_FORMATTING!$E$122:$AN$148,26,FALSE),"")</f>
        <v/>
      </c>
      <c r="Y30" s="880" t="str">
        <f>IFERROR(HLOOKUP(Y2,DATA_FORMATTING!$E$122:$AN$148,26,FALSE),"")</f>
        <v/>
      </c>
      <c r="Z30" s="880" t="str">
        <f>IFERROR(HLOOKUP(Z2,DATA_FORMATTING!$E$122:$AN$148,26,FALSE),"")</f>
        <v/>
      </c>
      <c r="AA30" s="880" t="str">
        <f>IFERROR(HLOOKUP(AA2,DATA_FORMATTING!$E$122:$AN$148,26,FALSE),"")</f>
        <v/>
      </c>
      <c r="AB30" s="880" t="str">
        <f>IFERROR(HLOOKUP(AB2,DATA_FORMATTING!$E$122:$AN$148,26,FALSE),"")</f>
        <v/>
      </c>
      <c r="AC30" s="880" t="str">
        <f>IFERROR(HLOOKUP(AC2,DATA_FORMATTING!$E$122:$AN$148,26,FALSE),"")</f>
        <v/>
      </c>
      <c r="AD30" s="880" t="str">
        <f>IFERROR(HLOOKUP(AD2,DATA_FORMATTING!$E$122:$AN$148,26,FALSE),"")</f>
        <v/>
      </c>
      <c r="AE30" s="880" t="str">
        <f>IFERROR(HLOOKUP(AE2,DATA_FORMATTING!$E$122:$AN$148,26,FALSE),"")</f>
        <v/>
      </c>
      <c r="AF30" s="880" t="str">
        <f>IFERROR(HLOOKUP(AF2,DATA_FORMATTING!$E$122:$AN$148,26,FALSE),"")</f>
        <v/>
      </c>
      <c r="AG30" s="880" t="str">
        <f>IFERROR(HLOOKUP(AG2,DATA_FORMATTING!$E$122:$AN$148,26,FALSE),"")</f>
        <v/>
      </c>
      <c r="AH30" s="880" t="str">
        <f>IFERROR(HLOOKUP(AH2,DATA_FORMATTING!$E$122:$AN$148,26,FALSE),"")</f>
        <v/>
      </c>
      <c r="AI30" s="880" t="str">
        <f>IFERROR(HLOOKUP(AI2,DATA_FORMATTING!$E$122:$AN$148,26,FALSE),"")</f>
        <v/>
      </c>
      <c r="AJ30" s="880" t="str">
        <f>IFERROR(HLOOKUP(AJ2,DATA_FORMATTING!$E$122:$AN$148,26,FALSE),"")</f>
        <v/>
      </c>
      <c r="AK30" s="880" t="str">
        <f>IFERROR(HLOOKUP(AK2,DATA_FORMATTING!$E$122:$AN$148,26,FALSE),"")</f>
        <v/>
      </c>
      <c r="AL30" s="880" t="str">
        <f>IFERROR(HLOOKUP(AL2,DATA_FORMATTING!$E$122:$AN$148,26,FALSE),"")</f>
        <v/>
      </c>
    </row>
    <row r="31" spans="1:38">
      <c r="A31" s="890">
        <v>286</v>
      </c>
      <c r="B31" s="895" t="s">
        <v>569</v>
      </c>
      <c r="C31" s="880"/>
      <c r="D31" s="880"/>
      <c r="E31" s="880"/>
      <c r="F31" s="880"/>
      <c r="G31" s="880"/>
      <c r="H31" s="880"/>
      <c r="I31" s="880"/>
      <c r="J31" s="880"/>
      <c r="K31" s="880" t="e">
        <f ca="1">AVERAGEIF(DATA_FORMATTING!A121:M121,1,DATA_FORMATTING!A128:M128)</f>
        <v>#DIV/0!</v>
      </c>
      <c r="L31" s="880" t="e">
        <f ca="1">AVERAGEIF(DATA_FORMATTING!B121:N121,1,DATA_FORMATTING!B128:N128)</f>
        <v>#DIV/0!</v>
      </c>
      <c r="M31" s="880" t="e">
        <f ca="1">AVERAGEIF(DATA_FORMATTING!C121:O121,1,DATA_FORMATTING!C128:O128)</f>
        <v>#DIV/0!</v>
      </c>
      <c r="N31" s="880" t="e">
        <f ca="1">AVERAGEIF(DATA_FORMATTING!D121:P121,1,DATA_FORMATTING!D128:P128)</f>
        <v>#DIV/0!</v>
      </c>
      <c r="O31" s="880" t="e">
        <f ca="1">AVERAGEIF(DATA_FORMATTING!E121:Q121,1,DATA_FORMATTING!E128:Q128)</f>
        <v>#DIV/0!</v>
      </c>
      <c r="P31" s="880" t="e">
        <f ca="1">AVERAGEIF(DATA_FORMATTING!F121:R121,1,DATA_FORMATTING!F128:R128)</f>
        <v>#DIV/0!</v>
      </c>
      <c r="Q31" s="880" t="e">
        <f ca="1">AVERAGEIF(DATA_FORMATTING!G121:S121,1,DATA_FORMATTING!G128:S128)</f>
        <v>#DIV/0!</v>
      </c>
      <c r="R31" s="880" t="e">
        <f ca="1">AVERAGEIF(DATA_FORMATTING!H121:T121,1,DATA_FORMATTING!H128:T128)</f>
        <v>#DIV/0!</v>
      </c>
      <c r="S31" s="880" t="e">
        <f ca="1">AVERAGEIF(DATA_FORMATTING!I121:U121,1,DATA_FORMATTING!I128:U128)</f>
        <v>#DIV/0!</v>
      </c>
      <c r="T31" s="880" t="e">
        <f ca="1">AVERAGEIF(DATA_FORMATTING!J121:V121,1,DATA_FORMATTING!J128:V128)</f>
        <v>#DIV/0!</v>
      </c>
      <c r="U31" s="880" t="e">
        <f ca="1">AVERAGEIF(DATA_FORMATTING!K121:W121,1,DATA_FORMATTING!K128:W128)</f>
        <v>#DIV/0!</v>
      </c>
      <c r="V31" s="880" t="e">
        <f ca="1">AVERAGEIF(DATA_FORMATTING!L121:X121,1,DATA_FORMATTING!L128:X128)</f>
        <v>#DIV/0!</v>
      </c>
      <c r="W31" s="880" t="e">
        <f ca="1">AVERAGEIF(DATA_FORMATTING!M121:Y121,1,DATA_FORMATTING!M128:Y128)</f>
        <v>#DIV/0!</v>
      </c>
      <c r="X31" s="880" t="e">
        <f ca="1">AVERAGEIF(DATA_FORMATTING!N121:Z121,1,DATA_FORMATTING!N128:Z128)</f>
        <v>#DIV/0!</v>
      </c>
      <c r="Y31" s="880" t="e">
        <f ca="1">AVERAGEIF(DATA_FORMATTING!O121:AA121,1,DATA_FORMATTING!O128:AA128)</f>
        <v>#DIV/0!</v>
      </c>
      <c r="Z31" s="880" t="e">
        <f ca="1">AVERAGEIF(DATA_FORMATTING!P121:AB121,1,DATA_FORMATTING!P128:AB128)</f>
        <v>#DIV/0!</v>
      </c>
      <c r="AA31" s="880" t="e">
        <f ca="1">AVERAGEIF(DATA_FORMATTING!Q121:AC121,1,DATA_FORMATTING!Q128:AC128)</f>
        <v>#DIV/0!</v>
      </c>
      <c r="AB31" s="880" t="e">
        <f ca="1">AVERAGEIF(DATA_FORMATTING!R121:AD121,1,DATA_FORMATTING!R128:AD128)</f>
        <v>#DIV/0!</v>
      </c>
      <c r="AC31" s="880" t="e">
        <f ca="1">AVERAGEIF(DATA_FORMATTING!S121:AE121,1,DATA_FORMATTING!S128:AE128)</f>
        <v>#DIV/0!</v>
      </c>
      <c r="AD31" s="880" t="e">
        <f ca="1">AVERAGEIF(DATA_FORMATTING!T121:AF121,1,DATA_FORMATTING!T128:AF128)</f>
        <v>#DIV/0!</v>
      </c>
      <c r="AE31" s="880" t="e">
        <f ca="1">AVERAGEIF(DATA_FORMATTING!U121:AG121,1,DATA_FORMATTING!U128:AG128)</f>
        <v>#DIV/0!</v>
      </c>
      <c r="AF31" s="880" t="e">
        <f ca="1">AVERAGEIF(DATA_FORMATTING!V121:AH121,1,DATA_FORMATTING!V128:AH128)</f>
        <v>#DIV/0!</v>
      </c>
      <c r="AG31" s="880" t="e">
        <f ca="1">AVERAGEIF(DATA_FORMATTING!W121:AI121,1,DATA_FORMATTING!W128:AI128)</f>
        <v>#DIV/0!</v>
      </c>
      <c r="AH31" s="880" t="e">
        <f ca="1">AVERAGEIF(DATA_FORMATTING!X121:AJ121,1,DATA_FORMATTING!X128:AJ128)</f>
        <v>#DIV/0!</v>
      </c>
      <c r="AI31" s="880" t="e">
        <f ca="1">AVERAGEIF(DATA_FORMATTING!Y121:AK121,1,DATA_FORMATTING!Y128:AK128)</f>
        <v>#DIV/0!</v>
      </c>
      <c r="AJ31" s="880" t="e">
        <f ca="1">AVERAGEIF(DATA_FORMATTING!Z121:AL121,1,DATA_FORMATTING!Z128:AL128)</f>
        <v>#DIV/0!</v>
      </c>
      <c r="AK31" s="880" t="e">
        <f ca="1">AVERAGEIF(DATA_FORMATTING!AA121:AM121,1,DATA_FORMATTING!AA128:AM128)</f>
        <v>#DIV/0!</v>
      </c>
      <c r="AL31" s="880" t="e">
        <f ca="1">AVERAGEIF(DATA_FORMATTING!AB121:AN121,1,DATA_FORMATTING!AB128:AN128)</f>
        <v>#DIV/0!</v>
      </c>
    </row>
    <row r="32" spans="1:38">
      <c r="A32" s="894">
        <v>287</v>
      </c>
      <c r="B32" s="895" t="s">
        <v>570</v>
      </c>
      <c r="C32" s="880"/>
      <c r="D32" s="880"/>
      <c r="E32" s="880"/>
      <c r="F32" s="880"/>
      <c r="G32" s="880"/>
      <c r="H32" s="880"/>
      <c r="I32" s="880"/>
      <c r="J32" s="880"/>
      <c r="K32" s="880" t="e">
        <f ca="1">AVERAGEIF(DATA_FORMATTING!A121:M121,1,DATA_FORMATTING!A131:M131)</f>
        <v>#DIV/0!</v>
      </c>
      <c r="L32" s="880" t="e">
        <f ca="1">AVERAGEIF(DATA_FORMATTING!B121:N121,1,DATA_FORMATTING!B131:N131)</f>
        <v>#DIV/0!</v>
      </c>
      <c r="M32" s="880" t="e">
        <f ca="1">AVERAGEIF(DATA_FORMATTING!C121:O121,1,DATA_FORMATTING!C131:O131)</f>
        <v>#DIV/0!</v>
      </c>
      <c r="N32" s="880" t="e">
        <f ca="1">AVERAGEIF(DATA_FORMATTING!D121:P121,1,DATA_FORMATTING!D131:P131)</f>
        <v>#DIV/0!</v>
      </c>
      <c r="O32" s="880" t="e">
        <f ca="1">AVERAGEIF(DATA_FORMATTING!E121:Q121,1,DATA_FORMATTING!E131:Q131)</f>
        <v>#DIV/0!</v>
      </c>
      <c r="P32" s="880" t="e">
        <f ca="1">AVERAGEIF(DATA_FORMATTING!F121:R121,1,DATA_FORMATTING!F131:R131)</f>
        <v>#DIV/0!</v>
      </c>
      <c r="Q32" s="880" t="e">
        <f ca="1">AVERAGEIF(DATA_FORMATTING!G121:S121,1,DATA_FORMATTING!G131:S131)</f>
        <v>#DIV/0!</v>
      </c>
      <c r="R32" s="880" t="e">
        <f ca="1">AVERAGEIF(DATA_FORMATTING!H121:T121,1,DATA_FORMATTING!H131:T131)</f>
        <v>#DIV/0!</v>
      </c>
      <c r="S32" s="880" t="e">
        <f ca="1">AVERAGEIF(DATA_FORMATTING!I121:U121,1,DATA_FORMATTING!I131:U131)</f>
        <v>#DIV/0!</v>
      </c>
      <c r="T32" s="880" t="e">
        <f ca="1">AVERAGEIF(DATA_FORMATTING!J121:V121,1,DATA_FORMATTING!J131:V131)</f>
        <v>#DIV/0!</v>
      </c>
      <c r="U32" s="880" t="e">
        <f ca="1">AVERAGEIF(DATA_FORMATTING!K121:W121,1,DATA_FORMATTING!K131:W131)</f>
        <v>#DIV/0!</v>
      </c>
      <c r="V32" s="880" t="e">
        <f ca="1">AVERAGEIF(DATA_FORMATTING!L121:X121,1,DATA_FORMATTING!L131:X131)</f>
        <v>#DIV/0!</v>
      </c>
      <c r="W32" s="880" t="e">
        <f ca="1">AVERAGEIF(DATA_FORMATTING!M121:Y121,1,DATA_FORMATTING!M131:Y131)</f>
        <v>#DIV/0!</v>
      </c>
      <c r="X32" s="880" t="e">
        <f ca="1">AVERAGEIF(DATA_FORMATTING!N121:Z121,1,DATA_FORMATTING!N131:Z131)</f>
        <v>#DIV/0!</v>
      </c>
      <c r="Y32" s="880" t="e">
        <f ca="1">AVERAGEIF(DATA_FORMATTING!O121:AA121,1,DATA_FORMATTING!O131:AA131)</f>
        <v>#DIV/0!</v>
      </c>
      <c r="Z32" s="880" t="e">
        <f ca="1">AVERAGEIF(DATA_FORMATTING!P121:AB121,1,DATA_FORMATTING!P131:AB131)</f>
        <v>#DIV/0!</v>
      </c>
      <c r="AA32" s="880" t="e">
        <f ca="1">AVERAGEIF(DATA_FORMATTING!Q121:AC121,1,DATA_FORMATTING!Q131:AC131)</f>
        <v>#DIV/0!</v>
      </c>
      <c r="AB32" s="880" t="e">
        <f ca="1">AVERAGEIF(DATA_FORMATTING!R121:AD121,1,DATA_FORMATTING!R131:AD131)</f>
        <v>#DIV/0!</v>
      </c>
      <c r="AC32" s="880" t="e">
        <f ca="1">AVERAGEIF(DATA_FORMATTING!S121:AE121,1,DATA_FORMATTING!S131:AE131)</f>
        <v>#DIV/0!</v>
      </c>
      <c r="AD32" s="880" t="e">
        <f ca="1">AVERAGEIF(DATA_FORMATTING!T121:AF121,1,DATA_FORMATTING!T131:AF131)</f>
        <v>#DIV/0!</v>
      </c>
      <c r="AE32" s="880" t="e">
        <f ca="1">AVERAGEIF(DATA_FORMATTING!U121:AG121,1,DATA_FORMATTING!U131:AG131)</f>
        <v>#DIV/0!</v>
      </c>
      <c r="AF32" s="880" t="e">
        <f ca="1">AVERAGEIF(DATA_FORMATTING!V121:AH121,1,DATA_FORMATTING!V131:AH131)</f>
        <v>#DIV/0!</v>
      </c>
      <c r="AG32" s="880" t="e">
        <f ca="1">AVERAGEIF(DATA_FORMATTING!W121:AI121,1,DATA_FORMATTING!W131:AI131)</f>
        <v>#DIV/0!</v>
      </c>
      <c r="AH32" s="880" t="e">
        <f ca="1">AVERAGEIF(DATA_FORMATTING!X121:AJ121,1,DATA_FORMATTING!X131:AJ131)</f>
        <v>#DIV/0!</v>
      </c>
      <c r="AI32" s="880" t="e">
        <f ca="1">AVERAGEIF(DATA_FORMATTING!Y121:AK121,1,DATA_FORMATTING!Y131:AK131)</f>
        <v>#DIV/0!</v>
      </c>
      <c r="AJ32" s="880" t="e">
        <f ca="1">AVERAGEIF(DATA_FORMATTING!Z121:AL121,1,DATA_FORMATTING!Z131:AL131)</f>
        <v>#DIV/0!</v>
      </c>
      <c r="AK32" s="880" t="e">
        <f ca="1">AVERAGEIF(DATA_FORMATTING!AA121:AM121,1,DATA_FORMATTING!AA131:AM131)</f>
        <v>#DIV/0!</v>
      </c>
      <c r="AL32" s="880" t="e">
        <f ca="1">AVERAGEIF(DATA_FORMATTING!AB121:AN121,1,DATA_FORMATTING!AB131:AN131)</f>
        <v>#DIV/0!</v>
      </c>
    </row>
    <row r="33" spans="1:38">
      <c r="A33" s="894">
        <v>288</v>
      </c>
      <c r="B33" s="895" t="s">
        <v>571</v>
      </c>
      <c r="C33" s="880"/>
      <c r="D33" s="880"/>
      <c r="E33" s="880"/>
      <c r="F33" s="880"/>
      <c r="G33" s="880"/>
      <c r="H33" s="880"/>
      <c r="I33" s="880"/>
      <c r="J33" s="880"/>
      <c r="K33" s="880" t="e">
        <f ca="1">AVERAGEIF(DATA_FORMATTING!A121:M121,1,DATA_FORMATTING!A147:M147)</f>
        <v>#DIV/0!</v>
      </c>
      <c r="L33" s="880" t="e">
        <f ca="1">AVERAGEIF(DATA_FORMATTING!B121:N121,1,DATA_FORMATTING!B147:N147)</f>
        <v>#DIV/0!</v>
      </c>
      <c r="M33" s="880" t="e">
        <f ca="1">AVERAGEIF(DATA_FORMATTING!C121:O121,1,DATA_FORMATTING!C147:O147)</f>
        <v>#DIV/0!</v>
      </c>
      <c r="N33" s="880" t="e">
        <f ca="1">AVERAGEIF(DATA_FORMATTING!D121:P121,1,DATA_FORMATTING!D147:P147)</f>
        <v>#DIV/0!</v>
      </c>
      <c r="O33" s="880" t="e">
        <f ca="1">AVERAGEIF(DATA_FORMATTING!E121:Q121,1,DATA_FORMATTING!E147:Q147)</f>
        <v>#DIV/0!</v>
      </c>
      <c r="P33" s="880" t="e">
        <f ca="1">AVERAGEIF(DATA_FORMATTING!F121:R121,1,DATA_FORMATTING!F147:R147)</f>
        <v>#DIV/0!</v>
      </c>
      <c r="Q33" s="880" t="e">
        <f ca="1">AVERAGEIF(DATA_FORMATTING!G121:S121,1,DATA_FORMATTING!G147:S147)</f>
        <v>#DIV/0!</v>
      </c>
      <c r="R33" s="880" t="e">
        <f ca="1">AVERAGEIF(DATA_FORMATTING!H121:T121,1,DATA_FORMATTING!H147:T147)</f>
        <v>#DIV/0!</v>
      </c>
      <c r="S33" s="880" t="e">
        <f ca="1">AVERAGEIF(DATA_FORMATTING!I121:U121,1,DATA_FORMATTING!I147:U147)</f>
        <v>#DIV/0!</v>
      </c>
      <c r="T33" s="880" t="e">
        <f ca="1">AVERAGEIF(DATA_FORMATTING!J121:V121,1,DATA_FORMATTING!J147:V147)</f>
        <v>#DIV/0!</v>
      </c>
      <c r="U33" s="880" t="e">
        <f ca="1">AVERAGEIF(DATA_FORMATTING!K121:W121,1,DATA_FORMATTING!K147:W147)</f>
        <v>#DIV/0!</v>
      </c>
      <c r="V33" s="880" t="e">
        <f ca="1">AVERAGEIF(DATA_FORMATTING!L121:X121,1,DATA_FORMATTING!L147:X147)</f>
        <v>#DIV/0!</v>
      </c>
      <c r="W33" s="880" t="e">
        <f ca="1">AVERAGEIF(DATA_FORMATTING!M121:Y121,1,DATA_FORMATTING!M147:Y147)</f>
        <v>#DIV/0!</v>
      </c>
      <c r="X33" s="880" t="e">
        <f ca="1">AVERAGEIF(DATA_FORMATTING!N121:Z121,1,DATA_FORMATTING!N147:Z147)</f>
        <v>#DIV/0!</v>
      </c>
      <c r="Y33" s="880" t="e">
        <f ca="1">AVERAGEIF(DATA_FORMATTING!O121:AA121,1,DATA_FORMATTING!O147:AA147)</f>
        <v>#DIV/0!</v>
      </c>
      <c r="Z33" s="880" t="e">
        <f ca="1">AVERAGEIF(DATA_FORMATTING!P121:AB121,1,DATA_FORMATTING!P147:AB147)</f>
        <v>#DIV/0!</v>
      </c>
      <c r="AA33" s="880" t="e">
        <f ca="1">AVERAGEIF(DATA_FORMATTING!Q121:AC121,1,DATA_FORMATTING!Q147:AC147)</f>
        <v>#DIV/0!</v>
      </c>
      <c r="AB33" s="880" t="e">
        <f ca="1">AVERAGEIF(DATA_FORMATTING!R121:AD121,1,DATA_FORMATTING!R147:AD147)</f>
        <v>#DIV/0!</v>
      </c>
      <c r="AC33" s="880" t="e">
        <f ca="1">AVERAGEIF(DATA_FORMATTING!S121:AE121,1,DATA_FORMATTING!S147:AE147)</f>
        <v>#DIV/0!</v>
      </c>
      <c r="AD33" s="880" t="e">
        <f ca="1">AVERAGEIF(DATA_FORMATTING!T121:AF121,1,DATA_FORMATTING!T147:AF147)</f>
        <v>#DIV/0!</v>
      </c>
      <c r="AE33" s="880" t="e">
        <f ca="1">AVERAGEIF(DATA_FORMATTING!U121:AG121,1,DATA_FORMATTING!U147:AG147)</f>
        <v>#DIV/0!</v>
      </c>
      <c r="AF33" s="880" t="e">
        <f ca="1">AVERAGEIF(DATA_FORMATTING!V121:AH121,1,DATA_FORMATTING!V147:AH147)</f>
        <v>#DIV/0!</v>
      </c>
      <c r="AG33" s="880" t="e">
        <f ca="1">AVERAGEIF(DATA_FORMATTING!W121:AI121,1,DATA_FORMATTING!W147:AI147)</f>
        <v>#DIV/0!</v>
      </c>
      <c r="AH33" s="880" t="e">
        <f ca="1">AVERAGEIF(DATA_FORMATTING!X121:AJ121,1,DATA_FORMATTING!X147:AJ147)</f>
        <v>#DIV/0!</v>
      </c>
      <c r="AI33" s="880" t="e">
        <f ca="1">AVERAGEIF(DATA_FORMATTING!Y121:AK121,1,DATA_FORMATTING!Y147:AK147)</f>
        <v>#DIV/0!</v>
      </c>
      <c r="AJ33" s="880" t="e">
        <f ca="1">AVERAGEIF(DATA_FORMATTING!Z121:AL121,1,DATA_FORMATTING!Z147:AL147)</f>
        <v>#DIV/0!</v>
      </c>
      <c r="AK33" s="880" t="e">
        <f ca="1">AVERAGEIF(DATA_FORMATTING!AA121:AM121,1,DATA_FORMATTING!AA147:AM147)</f>
        <v>#DIV/0!</v>
      </c>
      <c r="AL33" s="880" t="e">
        <f ca="1">AVERAGEIF(DATA_FORMATTING!AB121:AN121,1,DATA_FORMATTING!AB147:AN147)</f>
        <v>#DIV/0!</v>
      </c>
    </row>
    <row r="34" spans="1:38">
      <c r="A34" s="894">
        <v>289</v>
      </c>
      <c r="B34" s="895" t="s">
        <v>572</v>
      </c>
      <c r="C34" s="1075"/>
      <c r="D34" s="880"/>
      <c r="E34" s="880"/>
      <c r="F34" s="880"/>
      <c r="G34" s="880"/>
      <c r="H34" s="880"/>
      <c r="I34" s="880"/>
      <c r="J34" s="880"/>
      <c r="K34" s="880" t="e">
        <f ca="1">AVERAGEIF(DATA_FORMATTING!A121:M121,1,DATA_FORMATTING!A135:M135)</f>
        <v>#DIV/0!</v>
      </c>
      <c r="L34" s="880" t="e">
        <f ca="1">AVERAGEIF(DATA_FORMATTING!B121:N121,1,DATA_FORMATTING!B135:N135)</f>
        <v>#DIV/0!</v>
      </c>
      <c r="M34" s="880" t="e">
        <f ca="1">AVERAGEIF(DATA_FORMATTING!C121:O121,1,DATA_FORMATTING!C135:O135)</f>
        <v>#DIV/0!</v>
      </c>
      <c r="N34" s="880" t="e">
        <f ca="1">AVERAGEIF(DATA_FORMATTING!D121:P121,1,DATA_FORMATTING!D135:P135)</f>
        <v>#DIV/0!</v>
      </c>
      <c r="O34" s="880" t="e">
        <f ca="1">AVERAGEIF(DATA_FORMATTING!E121:Q121,1,DATA_FORMATTING!E135:Q135)</f>
        <v>#DIV/0!</v>
      </c>
      <c r="P34" s="880" t="e">
        <f ca="1">AVERAGEIF(DATA_FORMATTING!F121:R121,1,DATA_FORMATTING!F135:R135)</f>
        <v>#DIV/0!</v>
      </c>
      <c r="Q34" s="880" t="e">
        <f ca="1">AVERAGEIF(DATA_FORMATTING!G121:S121,1,DATA_FORMATTING!G135:S135)</f>
        <v>#DIV/0!</v>
      </c>
      <c r="R34" s="880" t="e">
        <f ca="1">AVERAGEIF(DATA_FORMATTING!H121:T121,1,DATA_FORMATTING!H135:T135)</f>
        <v>#DIV/0!</v>
      </c>
      <c r="S34" s="880" t="e">
        <f ca="1">AVERAGEIF(DATA_FORMATTING!I121:U121,1,DATA_FORMATTING!I135:U135)</f>
        <v>#DIV/0!</v>
      </c>
      <c r="T34" s="880" t="e">
        <f ca="1">AVERAGEIF(DATA_FORMATTING!J121:V121,1,DATA_FORMATTING!J135:V135)</f>
        <v>#DIV/0!</v>
      </c>
      <c r="U34" s="880" t="e">
        <f ca="1">AVERAGEIF(DATA_FORMATTING!K121:W121,1,DATA_FORMATTING!K135:W135)</f>
        <v>#DIV/0!</v>
      </c>
      <c r="V34" s="880" t="e">
        <f ca="1">AVERAGEIF(DATA_FORMATTING!L121:X121,1,DATA_FORMATTING!L135:X135)</f>
        <v>#DIV/0!</v>
      </c>
      <c r="W34" s="880" t="e">
        <f ca="1">AVERAGEIF(DATA_FORMATTING!M121:Y121,1,DATA_FORMATTING!M135:Y135)</f>
        <v>#DIV/0!</v>
      </c>
      <c r="X34" s="880" t="e">
        <f ca="1">AVERAGEIF(DATA_FORMATTING!N121:Z121,1,DATA_FORMATTING!N135:Z135)</f>
        <v>#DIV/0!</v>
      </c>
      <c r="Y34" s="880" t="e">
        <f ca="1">AVERAGEIF(DATA_FORMATTING!O121:AA121,1,DATA_FORMATTING!O135:AA135)</f>
        <v>#DIV/0!</v>
      </c>
      <c r="Z34" s="880" t="e">
        <f ca="1">AVERAGEIF(DATA_FORMATTING!P121:AB121,1,DATA_FORMATTING!P135:AB135)</f>
        <v>#DIV/0!</v>
      </c>
      <c r="AA34" s="880" t="e">
        <f ca="1">AVERAGEIF(DATA_FORMATTING!Q121:AC121,1,DATA_FORMATTING!Q135:AC135)</f>
        <v>#DIV/0!</v>
      </c>
      <c r="AB34" s="880" t="e">
        <f ca="1">AVERAGEIF(DATA_FORMATTING!R121:AD121,1,DATA_FORMATTING!R135:AD135)</f>
        <v>#DIV/0!</v>
      </c>
      <c r="AC34" s="880" t="e">
        <f ca="1">AVERAGEIF(DATA_FORMATTING!S121:AE121,1,DATA_FORMATTING!S135:AE135)</f>
        <v>#DIV/0!</v>
      </c>
      <c r="AD34" s="880" t="e">
        <f ca="1">AVERAGEIF(DATA_FORMATTING!T121:AF121,1,DATA_FORMATTING!T135:AF135)</f>
        <v>#DIV/0!</v>
      </c>
      <c r="AE34" s="880" t="e">
        <f ca="1">AVERAGEIF(DATA_FORMATTING!U121:AG121,1,DATA_FORMATTING!U135:AG135)</f>
        <v>#DIV/0!</v>
      </c>
      <c r="AF34" s="880" t="e">
        <f ca="1">AVERAGEIF(DATA_FORMATTING!V121:AH121,1,DATA_FORMATTING!V135:AH135)</f>
        <v>#DIV/0!</v>
      </c>
      <c r="AG34" s="880" t="e">
        <f ca="1">AVERAGEIF(DATA_FORMATTING!W121:AI121,1,DATA_FORMATTING!W135:AI135)</f>
        <v>#DIV/0!</v>
      </c>
      <c r="AH34" s="880" t="e">
        <f ca="1">AVERAGEIF(DATA_FORMATTING!X121:AJ121,1,DATA_FORMATTING!X135:AJ135)</f>
        <v>#DIV/0!</v>
      </c>
      <c r="AI34" s="880" t="e">
        <f ca="1">AVERAGEIF(DATA_FORMATTING!Y121:AK121,1,DATA_FORMATTING!Y135:AK135)</f>
        <v>#DIV/0!</v>
      </c>
      <c r="AJ34" s="880" t="e">
        <f ca="1">AVERAGEIF(DATA_FORMATTING!Z121:AL121,1,DATA_FORMATTING!Z135:AL135)</f>
        <v>#DIV/0!</v>
      </c>
      <c r="AK34" s="880" t="e">
        <f ca="1">AVERAGEIF(DATA_FORMATTING!AA121:AM121,1,DATA_FORMATTING!AA135:AM135)</f>
        <v>#DIV/0!</v>
      </c>
      <c r="AL34" s="880" t="e">
        <f ca="1">AVERAGEIF(DATA_FORMATTING!AB121:AN121,1,DATA_FORMATTING!AB135:AN135)</f>
        <v>#DIV/0!</v>
      </c>
    </row>
    <row r="35" spans="1:38">
      <c r="A35" s="894">
        <v>294</v>
      </c>
      <c r="B35" s="895" t="s">
        <v>573</v>
      </c>
      <c r="C35" s="880" t="e">
        <f ca="1">DATA_FORMATTING!AY208</f>
        <v>#NAME?</v>
      </c>
      <c r="D35" s="880" t="e">
        <f ca="1">DATA_FORMATTING!AZ208</f>
        <v>#NAME?</v>
      </c>
      <c r="E35" s="880" t="e">
        <f ca="1">DATA_FORMATTING!BA208</f>
        <v>#NAME?</v>
      </c>
      <c r="F35" s="880" t="e">
        <f ca="1">DATA_FORMATTING!BB208</f>
        <v>#NAME?</v>
      </c>
      <c r="G35" s="880" t="e">
        <f ca="1">DATA_FORMATTING!BC208</f>
        <v>#NAME?</v>
      </c>
      <c r="H35" s="880" t="e">
        <f ca="1">DATA_FORMATTING!BD208</f>
        <v>#NAME?</v>
      </c>
      <c r="I35" s="880" t="e">
        <f ca="1">DATA_FORMATTING!BE208</f>
        <v>#NAME?</v>
      </c>
      <c r="J35" s="880" t="e">
        <f ca="1">DATA_FORMATTING!BF208</f>
        <v>#NAME?</v>
      </c>
      <c r="K35" s="880" t="e">
        <f ca="1">DATA_FORMATTING!BG208</f>
        <v>#NAME?</v>
      </c>
      <c r="L35" s="880" t="e">
        <f ca="1">DATA_FORMATTING!BH208</f>
        <v>#NAME?</v>
      </c>
      <c r="M35" s="880" t="e">
        <f ca="1">DATA_FORMATTING!BI208</f>
        <v>#NAME?</v>
      </c>
      <c r="N35" s="880" t="e">
        <f ca="1">DATA_FORMATTING!BJ208</f>
        <v>#NAME?</v>
      </c>
      <c r="O35" s="880" t="e">
        <f ca="1">DATA_FORMATTING!BK208</f>
        <v>#NAME?</v>
      </c>
      <c r="P35" s="880" t="e">
        <f ca="1">DATA_FORMATTING!BL208</f>
        <v>#NAME?</v>
      </c>
      <c r="Q35" s="880" t="e">
        <f ca="1">DATA_FORMATTING!BM208</f>
        <v>#NAME?</v>
      </c>
      <c r="R35" s="880" t="e">
        <f ca="1">DATA_FORMATTING!BN208</f>
        <v>#NAME?</v>
      </c>
      <c r="S35" s="880" t="e">
        <f ca="1">DATA_FORMATTING!BO208</f>
        <v>#NAME?</v>
      </c>
      <c r="T35" s="880" t="e">
        <f ca="1">DATA_FORMATTING!BP208</f>
        <v>#NAME?</v>
      </c>
      <c r="U35" s="880" t="e">
        <f ca="1">DATA_FORMATTING!BQ208</f>
        <v>#NAME?</v>
      </c>
      <c r="V35" s="880" t="e">
        <f ca="1">DATA_FORMATTING!BR208</f>
        <v>#NAME?</v>
      </c>
      <c r="W35" s="880" t="e">
        <f ca="1">DATA_FORMATTING!BS208</f>
        <v>#NAME?</v>
      </c>
      <c r="X35" s="880" t="e">
        <f ca="1">DATA_FORMATTING!BT208</f>
        <v>#NAME?</v>
      </c>
      <c r="Y35" s="880" t="e">
        <f ca="1">DATA_FORMATTING!BU208</f>
        <v>#NAME?</v>
      </c>
      <c r="Z35" s="880" t="e">
        <f ca="1">DATA_FORMATTING!BV208</f>
        <v>#NAME?</v>
      </c>
      <c r="AA35" s="880" t="e">
        <f ca="1">DATA_FORMATTING!BW208</f>
        <v>#NAME?</v>
      </c>
      <c r="AB35" s="880" t="e">
        <f ca="1">DATA_FORMATTING!BX208</f>
        <v>#NAME?</v>
      </c>
      <c r="AC35" s="880" t="e">
        <f ca="1">DATA_FORMATTING!BY208</f>
        <v>#NAME?</v>
      </c>
      <c r="AD35" s="880" t="e">
        <f ca="1">DATA_FORMATTING!BZ208</f>
        <v>#NAME?</v>
      </c>
      <c r="AE35" s="880" t="e">
        <f ca="1">DATA_FORMATTING!CA208</f>
        <v>#NAME?</v>
      </c>
      <c r="AF35" s="880" t="e">
        <f ca="1">DATA_FORMATTING!CB208</f>
        <v>#NAME?</v>
      </c>
      <c r="AG35" s="880" t="e">
        <f ca="1">DATA_FORMATTING!CC208</f>
        <v>#NAME?</v>
      </c>
      <c r="AH35" s="880" t="e">
        <f ca="1">DATA_FORMATTING!CD208</f>
        <v>#NAME?</v>
      </c>
      <c r="AI35" s="880" t="e">
        <f ca="1">DATA_FORMATTING!CE208</f>
        <v>#NAME?</v>
      </c>
      <c r="AJ35" s="880" t="e">
        <f ca="1">DATA_FORMATTING!CF208</f>
        <v>#NAME?</v>
      </c>
      <c r="AK35" s="880" t="e">
        <f ca="1">DATA_FORMATTING!CG208</f>
        <v>#NAME?</v>
      </c>
      <c r="AL35" s="880" t="e">
        <f ca="1">DATA_FORMATTING!CH208</f>
        <v>#NAME?</v>
      </c>
    </row>
    <row r="36" spans="1:38">
      <c r="A36" s="894">
        <v>290</v>
      </c>
      <c r="B36" s="895" t="s">
        <v>574</v>
      </c>
      <c r="C36" s="1075"/>
      <c r="D36" s="880"/>
      <c r="E36" s="880"/>
      <c r="F36" s="880"/>
      <c r="G36" s="880"/>
      <c r="H36" s="880"/>
      <c r="I36" s="880"/>
      <c r="J36" s="880" t="e">
        <f ca="1">AVERAGEIF(INDIRECT(CELL("address",OFFSET(J10,0,IF(MONTH(J5)-MONTH(J3)+1&gt;-1,-(MONTH(J5)-MONTH(J3)+1),-(12+(MONTH(J5)-MONTH(J3)+1)))))):J10,"&lt;&gt;0",INDIRECT(CELL("address",OFFSET(J10,0,IF(MONTH(J5)-MONTH(J3)+1&gt;-1,-(MONTH(J5)-MONTH(J3)+1),-(12+(MONTH(J5)-MONTH(J3)+1)))))):J10)</f>
        <v>#VALUE!</v>
      </c>
      <c r="K36" s="880" t="e">
        <f ca="1">AVERAGEIF(INDIRECT(CELL("address",OFFSET(K10,0,IF(MONTH(K5)-MONTH(K3)+1&gt;-1,-(MONTH(K5)-MONTH(K3)+1),-(12+(MONTH(K5)-MONTH(K3)+1)))))):K10,"&lt;&gt;0",INDIRECT(CELL("address",OFFSET(K10,0,IF(MONTH(K5)-MONTH(K3)+1&gt;-1,-(MONTH(K5)-MONTH(K3)+1),-(12+(MONTH(K5)-MONTH(K3)+1)))))):K10)</f>
        <v>#VALUE!</v>
      </c>
      <c r="L36" s="880" t="e">
        <f ca="1">AVERAGEIF(INDIRECT(CELL("address",OFFSET(L10,0,IF(MONTH(L5)-MONTH(L3)+1&gt;-1,-(MONTH(L5)-MONTH(L3)+1),-(12+(MONTH(L5)-MONTH(L3)+1)))))):L10,"&lt;&gt;0",INDIRECT(CELL("address",OFFSET(L10,0,IF(MONTH(L5)-MONTH(L3)+1&gt;-1,-(MONTH(L5)-MONTH(L3)+1),-(12+(MONTH(L5)-MONTH(L3)+1)))))):L10)</f>
        <v>#VALUE!</v>
      </c>
      <c r="M36" s="880" t="e">
        <f ca="1">AVERAGEIF(INDIRECT(CELL("address",OFFSET(M10,0,IF(MONTH(M5)-MONTH(M3)+1&gt;-1,-(MONTH(M5)-MONTH(M3)+1),-(12+(MONTH(M5)-MONTH(M3)+1)))))):M10,"&lt;&gt;0",INDIRECT(CELL("address",OFFSET(M10,0,IF(MONTH(M5)-MONTH(M3)+1&gt;-1,-(MONTH(M5)-MONTH(M3)+1),-(12+(MONTH(M5)-MONTH(M3)+1)))))):M10)</f>
        <v>#VALUE!</v>
      </c>
      <c r="N36" s="880" t="e">
        <f ca="1">AVERAGEIF(INDIRECT(CELL("address",OFFSET(N10,0,IF(MONTH(N5)-MONTH(N3)+1&gt;-1,-(MONTH(N5)-MONTH(N3)+1),-(12+(MONTH(N5)-MONTH(N3)+1)))))):N10,"&lt;&gt;0",INDIRECT(CELL("address",OFFSET(N10,0,IF(MONTH(N5)-MONTH(N3)+1&gt;-1,-(MONTH(N5)-MONTH(N3)+1),-(12+(MONTH(N5)-MONTH(N3)+1)))))):N10)</f>
        <v>#VALUE!</v>
      </c>
      <c r="O36" s="880" t="e">
        <f ca="1">AVERAGEIF(INDIRECT(CELL("address",OFFSET(O10,0,IF(MONTH(O5)-MONTH(O3)+1&gt;-1,-(MONTH(O5)-MONTH(O3)+1),-(12+(MONTH(O5)-MONTH(O3)+1)))))):O10,"&lt;&gt;0",INDIRECT(CELL("address",OFFSET(O10,0,IF(MONTH(O5)-MONTH(O3)+1&gt;-1,-(MONTH(O5)-MONTH(O3)+1),-(12+(MONTH(O5)-MONTH(O3)+1)))))):O10)</f>
        <v>#VALUE!</v>
      </c>
      <c r="P36" s="880" t="e">
        <f ca="1">AVERAGEIF(INDIRECT(CELL("address",OFFSET(P10,0,IF(MONTH(P5)-MONTH(P3)+1&gt;-1,-(MONTH(P5)-MONTH(P3)+1),-(12+(MONTH(P5)-MONTH(P3)+1)))))):P10,"&lt;&gt;0",INDIRECT(CELL("address",OFFSET(P10,0,IF(MONTH(P5)-MONTH(P3)+1&gt;-1,-(MONTH(P5)-MONTH(P3)+1),-(12+(MONTH(P5)-MONTH(P3)+1)))))):P10)</f>
        <v>#VALUE!</v>
      </c>
      <c r="Q36" s="880" t="e">
        <f ca="1">AVERAGEIF(INDIRECT(CELL("address",OFFSET(Q10,0,IF(MONTH(Q5)-MONTH(Q3)+1&gt;-1,-(MONTH(Q5)-MONTH(Q3)+1),-(12+(MONTH(Q5)-MONTH(Q3)+1)))))):Q10,"&lt;&gt;0",INDIRECT(CELL("address",OFFSET(Q10,0,IF(MONTH(Q5)-MONTH(Q3)+1&gt;-1,-(MONTH(Q5)-MONTH(Q3)+1),-(12+(MONTH(Q5)-MONTH(Q3)+1)))))):Q10)</f>
        <v>#VALUE!</v>
      </c>
      <c r="R36" s="880" t="e">
        <f ca="1">AVERAGEIF(INDIRECT(CELL("address",OFFSET(R10,0,IF(MONTH(R5)-MONTH(R3)+1&gt;-1,-(MONTH(R5)-MONTH(R3)+1),-(12+(MONTH(R5)-MONTH(R3)+1)))))):R10,"&lt;&gt;0",INDIRECT(CELL("address",OFFSET(R10,0,IF(MONTH(R5)-MONTH(R3)+1&gt;-1,-(MONTH(R5)-MONTH(R3)+1),-(12+(MONTH(R5)-MONTH(R3)+1)))))):R10)</f>
        <v>#VALUE!</v>
      </c>
      <c r="S36" s="880" t="e">
        <f ca="1">AVERAGEIF(INDIRECT(CELL("address",OFFSET(S10,0,IF(MONTH(S5)-MONTH(S3)+1&gt;-1,-(MONTH(S5)-MONTH(S3)+1),-(12+(MONTH(S5)-MONTH(S3)+1)))))):S10,"&lt;&gt;0",INDIRECT(CELL("address",OFFSET(S10,0,IF(MONTH(S5)-MONTH(S3)+1&gt;-1,-(MONTH(S5)-MONTH(S3)+1),-(12+(MONTH(S5)-MONTH(S3)+1)))))):S10)</f>
        <v>#VALUE!</v>
      </c>
      <c r="T36" s="880" t="e">
        <f ca="1">AVERAGEIF(INDIRECT(CELL("address",OFFSET(T10,0,IF(MONTH(T5)-MONTH(T3)+1&gt;-1,-(MONTH(T5)-MONTH(T3)+1),-(12+(MONTH(T5)-MONTH(T3)+1)))))):T10,"&lt;&gt;0",INDIRECT(CELL("address",OFFSET(T10,0,IF(MONTH(T5)-MONTH(T3)+1&gt;-1,-(MONTH(T5)-MONTH(T3)+1),-(12+(MONTH(T5)-MONTH(T3)+1)))))):T10)</f>
        <v>#VALUE!</v>
      </c>
      <c r="U36" s="880" t="e">
        <f ca="1">AVERAGEIF(INDIRECT(CELL("address",OFFSET(U10,0,IF(MONTH(U5)-MONTH(U3)+1&gt;-1,-(MONTH(U5)-MONTH(U3)+1),-(12+(MONTH(U5)-MONTH(U3)+1)))))):U10,"&lt;&gt;0",INDIRECT(CELL("address",OFFSET(U10,0,IF(MONTH(U5)-MONTH(U3)+1&gt;-1,-(MONTH(U5)-MONTH(U3)+1),-(12+(MONTH(U5)-MONTH(U3)+1)))))):U10)</f>
        <v>#VALUE!</v>
      </c>
      <c r="V36" s="880" t="e">
        <f ca="1">AVERAGEIF(INDIRECT(CELL("address",OFFSET(V10,0,IF(MONTH(V5)-MONTH(V3)+1&gt;-1,-(MONTH(V5)-MONTH(V3)+1),-(12+(MONTH(V5)-MONTH(V3)+1)))))):V10,"&lt;&gt;0",INDIRECT(CELL("address",OFFSET(V10,0,IF(MONTH(V5)-MONTH(V3)+1&gt;-1,-(MONTH(V5)-MONTH(V3)+1),-(12+(MONTH(V5)-MONTH(V3)+1)))))):V10)</f>
        <v>#VALUE!</v>
      </c>
      <c r="W36" s="880" t="e">
        <f ca="1">AVERAGEIF(INDIRECT(CELL("address",OFFSET(W10,0,IF(MONTH(W5)-MONTH(W3)+1&gt;-1,-(MONTH(W5)-MONTH(W3)+1),-(12+(MONTH(W5)-MONTH(W3)+1)))))):W10,"&lt;&gt;0",INDIRECT(CELL("address",OFFSET(W10,0,IF(MONTH(W5)-MONTH(W3)+1&gt;-1,-(MONTH(W5)-MONTH(W3)+1),-(12+(MONTH(W5)-MONTH(W3)+1)))))):W10)</f>
        <v>#VALUE!</v>
      </c>
      <c r="X36" s="880" t="e">
        <f ca="1">AVERAGEIF(INDIRECT(CELL("address",OFFSET(X10,0,IF(MONTH(X5)-MONTH(X3)+1&gt;-1,-(MONTH(X5)-MONTH(X3)+1),-(12+(MONTH(X5)-MONTH(X3)+1)))))):X10,"&lt;&gt;0",INDIRECT(CELL("address",OFFSET(X10,0,IF(MONTH(X5)-MONTH(X3)+1&gt;-1,-(MONTH(X5)-MONTH(X3)+1),-(12+(MONTH(X5)-MONTH(X3)+1)))))):X10)</f>
        <v>#VALUE!</v>
      </c>
      <c r="Y36" s="880" t="e">
        <f ca="1">AVERAGEIF(INDIRECT(CELL("address",OFFSET(Y10,0,IF(MONTH(Y5)-MONTH(Y3)+1&gt;-1,-(MONTH(Y5)-MONTH(Y3)+1),-(12+(MONTH(Y5)-MONTH(Y3)+1)))))):Y10,"&lt;&gt;0",INDIRECT(CELL("address",OFFSET(Y10,0,IF(MONTH(Y5)-MONTH(Y3)+1&gt;-1,-(MONTH(Y5)-MONTH(Y3)+1),-(12+(MONTH(Y5)-MONTH(Y3)+1)))))):Y10)</f>
        <v>#VALUE!</v>
      </c>
      <c r="Z36" s="880" t="e">
        <f ca="1">AVERAGEIF(INDIRECT(CELL("address",OFFSET(Z10,0,IF(MONTH(Z5)-MONTH(Z3)+1&gt;-1,-(MONTH(Z5)-MONTH(Z3)+1),-(12+(MONTH(Z5)-MONTH(Z3)+1)))))):Z10,"&lt;&gt;0",INDIRECT(CELL("address",OFFSET(Z10,0,IF(MONTH(Z5)-MONTH(Z3)+1&gt;-1,-(MONTH(Z5)-MONTH(Z3)+1),-(12+(MONTH(Z5)-MONTH(Z3)+1)))))):Z10)</f>
        <v>#VALUE!</v>
      </c>
      <c r="AA36" s="880" t="e">
        <f ca="1">AVERAGEIF(INDIRECT(CELL("address",OFFSET(AA10,0,IF(MONTH(AA5)-MONTH(AA3)+1&gt;-1,-(MONTH(AA5)-MONTH(AA3)+1),-(12+(MONTH(AA5)-MONTH(AA3)+1)))))):AA10,"&lt;&gt;0",INDIRECT(CELL("address",OFFSET(AA10,0,IF(MONTH(AA5)-MONTH(AA3)+1&gt;-1,-(MONTH(AA5)-MONTH(AA3)+1),-(12+(MONTH(AA5)-MONTH(AA3)+1)))))):AA10)</f>
        <v>#VALUE!</v>
      </c>
      <c r="AB36" s="880" t="e">
        <f ca="1">AVERAGEIF(INDIRECT(CELL("address",OFFSET(AB10,0,IF(MONTH(AB5)-MONTH(AB3)+1&gt;-1,-(MONTH(AB5)-MONTH(AB3)+1),-(12+(MONTH(AB5)-MONTH(AB3)+1)))))):AB10,"&lt;&gt;0",INDIRECT(CELL("address",OFFSET(AB10,0,IF(MONTH(AB5)-MONTH(AB3)+1&gt;-1,-(MONTH(AB5)-MONTH(AB3)+1),-(12+(MONTH(AB5)-MONTH(AB3)+1)))))):AB10)</f>
        <v>#VALUE!</v>
      </c>
      <c r="AC36" s="880" t="e">
        <f ca="1">AVERAGEIF(INDIRECT(CELL("address",OFFSET(AC10,0,IF(MONTH(AC5)-MONTH(AC3)+1&gt;-1,-(MONTH(AC5)-MONTH(AC3)+1),-(12+(MONTH(AC5)-MONTH(AC3)+1)))))):AC10,"&lt;&gt;0",INDIRECT(CELL("address",OFFSET(AC10,0,IF(MONTH(AC5)-MONTH(AC3)+1&gt;-1,-(MONTH(AC5)-MONTH(AC3)+1),-(12+(MONTH(AC5)-MONTH(AC3)+1)))))):AC10)</f>
        <v>#VALUE!</v>
      </c>
      <c r="AD36" s="880" t="e">
        <f ca="1">AVERAGEIF(INDIRECT(CELL("address",OFFSET(AD10,0,IF(MONTH(AD5)-MONTH(AD3)+1&gt;-1,-(MONTH(AD5)-MONTH(AD3)+1),-(12+(MONTH(AD5)-MONTH(AD3)+1)))))):AD10,"&lt;&gt;0",INDIRECT(CELL("address",OFFSET(AD10,0,IF(MONTH(AD5)-MONTH(AD3)+1&gt;-1,-(MONTH(AD5)-MONTH(AD3)+1),-(12+(MONTH(AD5)-MONTH(AD3)+1)))))):AD10)</f>
        <v>#VALUE!</v>
      </c>
      <c r="AE36" s="880" t="e">
        <f ca="1">AVERAGEIF(INDIRECT(CELL("address",OFFSET(AE10,0,IF(MONTH(AE5)-MONTH(AE3)+1&gt;-1,-(MONTH(AE5)-MONTH(AE3)+1),-(12+(MONTH(AE5)-MONTH(AE3)+1)))))):AE10,"&lt;&gt;0",INDIRECT(CELL("address",OFFSET(AE10,0,IF(MONTH(AE5)-MONTH(AE3)+1&gt;-1,-(MONTH(AE5)-MONTH(AE3)+1),-(12+(MONTH(AE5)-MONTH(AE3)+1)))))):AE10)</f>
        <v>#VALUE!</v>
      </c>
      <c r="AF36" s="880" t="e">
        <f ca="1">AVERAGEIF(INDIRECT(CELL("address",OFFSET(AF10,0,IF(MONTH(AF5)-MONTH(AF3)+1&gt;-1,-(MONTH(AF5)-MONTH(AF3)+1),-(12+(MONTH(AF5)-MONTH(AF3)+1)))))):AF10,"&lt;&gt;0",INDIRECT(CELL("address",OFFSET(AF10,0,IF(MONTH(AF5)-MONTH(AF3)+1&gt;-1,-(MONTH(AF5)-MONTH(AF3)+1),-(12+(MONTH(AF5)-MONTH(AF3)+1)))))):AF10)</f>
        <v>#VALUE!</v>
      </c>
      <c r="AG36" s="880" t="e">
        <f ca="1">AVERAGEIF(INDIRECT(CELL("address",OFFSET(AG10,0,IF(MONTH(AG5)-MONTH(AG3)+1&gt;-1,-(MONTH(AG5)-MONTH(AG3)+1),-(12+(MONTH(AG5)-MONTH(AG3)+1)))))):AG10,"&lt;&gt;0",INDIRECT(CELL("address",OFFSET(AG10,0,IF(MONTH(AG5)-MONTH(AG3)+1&gt;-1,-(MONTH(AG5)-MONTH(AG3)+1),-(12+(MONTH(AG5)-MONTH(AG3)+1)))))):AG10)</f>
        <v>#VALUE!</v>
      </c>
      <c r="AH36" s="880" t="e">
        <f ca="1">AVERAGEIF(INDIRECT(CELL("address",OFFSET(AH10,0,IF(MONTH(AH5)-MONTH(AH3)+1&gt;-1,-(MONTH(AH5)-MONTH(AH3)+1),-(12+(MONTH(AH5)-MONTH(AH3)+1)))))):AH10,"&lt;&gt;0",INDIRECT(CELL("address",OFFSET(AH10,0,IF(MONTH(AH5)-MONTH(AH3)+1&gt;-1,-(MONTH(AH5)-MONTH(AH3)+1),-(12+(MONTH(AH5)-MONTH(AH3)+1)))))):AH10)</f>
        <v>#VALUE!</v>
      </c>
      <c r="AI36" s="880" t="e">
        <f ca="1">AVERAGEIF(INDIRECT(CELL("address",OFFSET(AI10,0,IF(MONTH(AI5)-MONTH(AI3)+1&gt;-1,-(MONTH(AI5)-MONTH(AI3)+1),-(12+(MONTH(AI5)-MONTH(AI3)+1)))))):AI10,"&lt;&gt;0",INDIRECT(CELL("address",OFFSET(AI10,0,IF(MONTH(AI5)-MONTH(AI3)+1&gt;-1,-(MONTH(AI5)-MONTH(AI3)+1),-(12+(MONTH(AI5)-MONTH(AI3)+1)))))):AI10)</f>
        <v>#VALUE!</v>
      </c>
      <c r="AJ36" s="880" t="e">
        <f ca="1">AVERAGEIF(INDIRECT(CELL("address",OFFSET(AJ10,0,IF(MONTH(AJ5)-MONTH(AJ3)+1&gt;-1,-(MONTH(AJ5)-MONTH(AJ3)+1),-(12+(MONTH(AJ5)-MONTH(AJ3)+1)))))):AJ10,"&lt;&gt;0",INDIRECT(CELL("address",OFFSET(AJ10,0,IF(MONTH(AJ5)-MONTH(AJ3)+1&gt;-1,-(MONTH(AJ5)-MONTH(AJ3)+1),-(12+(MONTH(AJ5)-MONTH(AJ3)+1)))))):AJ10)</f>
        <v>#VALUE!</v>
      </c>
      <c r="AK36" s="880" t="e">
        <f ca="1">AVERAGEIF(INDIRECT(CELL("address",OFFSET(AK10,0,IF(MONTH(AK5)-MONTH(AK3)+1&gt;-1,-(MONTH(AK5)-MONTH(AK3)+1),-(12+(MONTH(AK5)-MONTH(AK3)+1)))))):AK10,"&lt;&gt;0",INDIRECT(CELL("address",OFFSET(AK10,0,IF(MONTH(AK5)-MONTH(AK3)+1&gt;-1,-(MONTH(AK5)-MONTH(AK3)+1),-(12+(MONTH(AK5)-MONTH(AK3)+1)))))):AK10)</f>
        <v>#VALUE!</v>
      </c>
      <c r="AL36" s="880" t="e">
        <f ca="1">AVERAGEIF(INDIRECT(CELL("address",OFFSET(AL10,0,IF(MONTH(AL5)-MONTH(AL3)+1&gt;-1,-(MONTH(AL5)-MONTH(AL3)+1),-(12+(MONTH(AL5)-MONTH(AL3)+1)))))):AL10,"&lt;&gt;0",INDIRECT(CELL("address",OFFSET(AL10,0,IF(MONTH(AL5)-MONTH(AL3)+1&gt;-1,-(MONTH(AL5)-MONTH(AL3)+1),-(12+(MONTH(AL5)-MONTH(AL3)+1)))))):AL10)</f>
        <v>#NAME?</v>
      </c>
    </row>
    <row r="37" spans="1:38">
      <c r="A37" s="894">
        <v>291</v>
      </c>
      <c r="B37" s="895" t="s">
        <v>575</v>
      </c>
      <c r="C37" s="1075"/>
      <c r="D37" s="880"/>
      <c r="E37" s="880"/>
      <c r="F37" s="880"/>
      <c r="G37" s="880"/>
      <c r="H37" s="880"/>
      <c r="I37" s="880"/>
      <c r="J37" s="880" t="e">
        <f ca="1">AVERAGEIF(INDIRECT(CELL("address",OFFSET(J11,0,IF(MONTH(J5)-MONTH(J3)+1&gt;-1,-(MONTH(J5)-MONTH(J3)+1),-(12+(MONTH(J5)-MONTH(J3)+1)))))):J11,"&lt;&gt;0",INDIRECT(CELL("address",OFFSET(J11,0,IF(MONTH(J5)-MONTH(J3)+1&gt;-1,-(MONTH(J5)-MONTH(J3)+1),-(12+(MONTH(J5)-MONTH(J3)+1)))))):J11)</f>
        <v>#VALUE!</v>
      </c>
      <c r="K37" s="880" t="e">
        <f ca="1">AVERAGEIF(INDIRECT(CELL("address",OFFSET(K11,0,IF(MONTH(K5)-MONTH(K3)+1&gt;-1,-(MONTH(K5)-MONTH(K3)+1),-(12+(MONTH(K5)-MONTH(K3)+1)))))):K11,"&lt;&gt;0",INDIRECT(CELL("address",OFFSET(K11,0,IF(MONTH(K5)-MONTH(K3)+1&gt;-1,-(MONTH(K5)-MONTH(K3)+1),-(12+(MONTH(K5)-MONTH(K3)+1)))))):K11)</f>
        <v>#VALUE!</v>
      </c>
      <c r="L37" s="880" t="e">
        <f ca="1">AVERAGEIF(INDIRECT(CELL("address",OFFSET(L11,0,IF(MONTH(L5)-MONTH(L3)+1&gt;-1,-(MONTH(L5)-MONTH(L3)+1),-(12+(MONTH(L5)-MONTH(L3)+1)))))):L11,"&lt;&gt;0",INDIRECT(CELL("address",OFFSET(L11,0,IF(MONTH(L5)-MONTH(L3)+1&gt;-1,-(MONTH(L5)-MONTH(L3)+1),-(12+(MONTH(L5)-MONTH(L3)+1)))))):L11)</f>
        <v>#VALUE!</v>
      </c>
      <c r="M37" s="880" t="e">
        <f ca="1">AVERAGEIF(INDIRECT(CELL("address",OFFSET(M11,0,IF(MONTH(M5)-MONTH(M3)+1&gt;-1,-(MONTH(M5)-MONTH(M3)+1),-(12+(MONTH(M5)-MONTH(M3)+1)))))):M11,"&lt;&gt;0",INDIRECT(CELL("address",OFFSET(M11,0,IF(MONTH(M5)-MONTH(M3)+1&gt;-1,-(MONTH(M5)-MONTH(M3)+1),-(12+(MONTH(M5)-MONTH(M3)+1)))))):M11)</f>
        <v>#VALUE!</v>
      </c>
      <c r="N37" s="880" t="e">
        <f ca="1">AVERAGEIF(INDIRECT(CELL("address",OFFSET(N11,0,IF(MONTH(N5)-MONTH(N3)+1&gt;-1,-(MONTH(N5)-MONTH(N3)+1),-(12+(MONTH(N5)-MONTH(N3)+1)))))):N11,"&lt;&gt;0",INDIRECT(CELL("address",OFFSET(N11,0,IF(MONTH(N5)-MONTH(N3)+1&gt;-1,-(MONTH(N5)-MONTH(N3)+1),-(12+(MONTH(N5)-MONTH(N3)+1)))))):N11)</f>
        <v>#VALUE!</v>
      </c>
      <c r="O37" s="880" t="e">
        <f ca="1">AVERAGEIF(INDIRECT(CELL("address",OFFSET(O11,0,IF(MONTH(O5)-MONTH(O3)+1&gt;-1,-(MONTH(O5)-MONTH(O3)+1),-(12+(MONTH(O5)-MONTH(O3)+1)))))):O11,"&lt;&gt;0",INDIRECT(CELL("address",OFFSET(O11,0,IF(MONTH(O5)-MONTH(O3)+1&gt;-1,-(MONTH(O5)-MONTH(O3)+1),-(12+(MONTH(O5)-MONTH(O3)+1)))))):O11)</f>
        <v>#VALUE!</v>
      </c>
      <c r="P37" s="880" t="e">
        <f ca="1">AVERAGEIF(INDIRECT(CELL("address",OFFSET(P11,0,IF(MONTH(P5)-MONTH(P3)+1&gt;-1,-(MONTH(P5)-MONTH(P3)+1),-(12+(MONTH(P5)-MONTH(P3)+1)))))):P11,"&lt;&gt;0",INDIRECT(CELL("address",OFFSET(P11,0,IF(MONTH(P5)-MONTH(P3)+1&gt;-1,-(MONTH(P5)-MONTH(P3)+1),-(12+(MONTH(P5)-MONTH(P3)+1)))))):P11)</f>
        <v>#VALUE!</v>
      </c>
      <c r="Q37" s="880" t="e">
        <f ca="1">AVERAGEIF(INDIRECT(CELL("address",OFFSET(Q11,0,IF(MONTH(Q5)-MONTH(Q3)+1&gt;-1,-(MONTH(Q5)-MONTH(Q3)+1),-(12+(MONTH(Q5)-MONTH(Q3)+1)))))):Q11,"&lt;&gt;0",INDIRECT(CELL("address",OFFSET(Q11,0,IF(MONTH(Q5)-MONTH(Q3)+1&gt;-1,-(MONTH(Q5)-MONTH(Q3)+1),-(12+(MONTH(Q5)-MONTH(Q3)+1)))))):Q11)</f>
        <v>#VALUE!</v>
      </c>
      <c r="R37" s="880" t="e">
        <f ca="1">AVERAGEIF(INDIRECT(CELL("address",OFFSET(R11,0,IF(MONTH(R5)-MONTH(R3)+1&gt;-1,-(MONTH(R5)-MONTH(R3)+1),-(12+(MONTH(R5)-MONTH(R3)+1)))))):R11,"&lt;&gt;0",INDIRECT(CELL("address",OFFSET(R11,0,IF(MONTH(R5)-MONTH(R3)+1&gt;-1,-(MONTH(R5)-MONTH(R3)+1),-(12+(MONTH(R5)-MONTH(R3)+1)))))):R11)</f>
        <v>#VALUE!</v>
      </c>
      <c r="S37" s="880" t="e">
        <f ca="1">AVERAGEIF(INDIRECT(CELL("address",OFFSET(S11,0,IF(MONTH(S5)-MONTH(S3)+1&gt;-1,-(MONTH(S5)-MONTH(S3)+1),-(12+(MONTH(S5)-MONTH(S3)+1)))))):S11,"&lt;&gt;0",INDIRECT(CELL("address",OFFSET(S11,0,IF(MONTH(S5)-MONTH(S3)+1&gt;-1,-(MONTH(S5)-MONTH(S3)+1),-(12+(MONTH(S5)-MONTH(S3)+1)))))):S11)</f>
        <v>#VALUE!</v>
      </c>
      <c r="T37" s="880" t="e">
        <f ca="1">AVERAGEIF(INDIRECT(CELL("address",OFFSET(T11,0,IF(MONTH(T5)-MONTH(T3)+1&gt;-1,-(MONTH(T5)-MONTH(T3)+1),-(12+(MONTH(T5)-MONTH(T3)+1)))))):T11,"&lt;&gt;0",INDIRECT(CELL("address",OFFSET(T11,0,IF(MONTH(T5)-MONTH(T3)+1&gt;-1,-(MONTH(T5)-MONTH(T3)+1),-(12+(MONTH(T5)-MONTH(T3)+1)))))):T11)</f>
        <v>#VALUE!</v>
      </c>
      <c r="U37" s="880" t="e">
        <f ca="1">AVERAGEIF(INDIRECT(CELL("address",OFFSET(U11,0,IF(MONTH(U5)-MONTH(U3)+1&gt;-1,-(MONTH(U5)-MONTH(U3)+1),-(12+(MONTH(U5)-MONTH(U3)+1)))))):U11,"&lt;&gt;0",INDIRECT(CELL("address",OFFSET(U11,0,IF(MONTH(U5)-MONTH(U3)+1&gt;-1,-(MONTH(U5)-MONTH(U3)+1),-(12+(MONTH(U5)-MONTH(U3)+1)))))):U11)</f>
        <v>#VALUE!</v>
      </c>
      <c r="V37" s="880" t="e">
        <f ca="1">AVERAGEIF(INDIRECT(CELL("address",OFFSET(V11,0,IF(MONTH(V5)-MONTH(V3)+1&gt;-1,-(MONTH(V5)-MONTH(V3)+1),-(12+(MONTH(V5)-MONTH(V3)+1)))))):V11,"&lt;&gt;0",INDIRECT(CELL("address",OFFSET(V11,0,IF(MONTH(V5)-MONTH(V3)+1&gt;-1,-(MONTH(V5)-MONTH(V3)+1),-(12+(MONTH(V5)-MONTH(V3)+1)))))):V11)</f>
        <v>#VALUE!</v>
      </c>
      <c r="W37" s="880" t="e">
        <f ca="1">AVERAGEIF(INDIRECT(CELL("address",OFFSET(W11,0,IF(MONTH(W5)-MONTH(W3)+1&gt;-1,-(MONTH(W5)-MONTH(W3)+1),-(12+(MONTH(W5)-MONTH(W3)+1)))))):W11,"&lt;&gt;0",INDIRECT(CELL("address",OFFSET(W11,0,IF(MONTH(W5)-MONTH(W3)+1&gt;-1,-(MONTH(W5)-MONTH(W3)+1),-(12+(MONTH(W5)-MONTH(W3)+1)))))):W11)</f>
        <v>#VALUE!</v>
      </c>
      <c r="X37" s="880" t="e">
        <f ca="1">AVERAGEIF(INDIRECT(CELL("address",OFFSET(X11,0,IF(MONTH(X5)-MONTH(X3)+1&gt;-1,-(MONTH(X5)-MONTH(X3)+1),-(12+(MONTH(X5)-MONTH(X3)+1)))))):X11,"&lt;&gt;0",INDIRECT(CELL("address",OFFSET(X11,0,IF(MONTH(X5)-MONTH(X3)+1&gt;-1,-(MONTH(X5)-MONTH(X3)+1),-(12+(MONTH(X5)-MONTH(X3)+1)))))):X11)</f>
        <v>#VALUE!</v>
      </c>
      <c r="Y37" s="880" t="e">
        <f ca="1">AVERAGEIF(INDIRECT(CELL("address",OFFSET(Y11,0,IF(MONTH(Y5)-MONTH(Y3)+1&gt;-1,-(MONTH(Y5)-MONTH(Y3)+1),-(12+(MONTH(Y5)-MONTH(Y3)+1)))))):Y11,"&lt;&gt;0",INDIRECT(CELL("address",OFFSET(Y11,0,IF(MONTH(Y5)-MONTH(Y3)+1&gt;-1,-(MONTH(Y5)-MONTH(Y3)+1),-(12+(MONTH(Y5)-MONTH(Y3)+1)))))):Y11)</f>
        <v>#VALUE!</v>
      </c>
      <c r="Z37" s="880" t="e">
        <f ca="1">AVERAGEIF(INDIRECT(CELL("address",OFFSET(Z11,0,IF(MONTH(Z5)-MONTH(Z3)+1&gt;-1,-(MONTH(Z5)-MONTH(Z3)+1),-(12+(MONTH(Z5)-MONTH(Z3)+1)))))):Z11,"&lt;&gt;0",INDIRECT(CELL("address",OFFSET(Z11,0,IF(MONTH(Z5)-MONTH(Z3)+1&gt;-1,-(MONTH(Z5)-MONTH(Z3)+1),-(12+(MONTH(Z5)-MONTH(Z3)+1)))))):Z11)</f>
        <v>#VALUE!</v>
      </c>
      <c r="AA37" s="880" t="e">
        <f ca="1">AVERAGEIF(INDIRECT(CELL("address",OFFSET(AA11,0,IF(MONTH(AA5)-MONTH(AA3)+1&gt;-1,-(MONTH(AA5)-MONTH(AA3)+1),-(12+(MONTH(AA5)-MONTH(AA3)+1)))))):AA11,"&lt;&gt;0",INDIRECT(CELL("address",OFFSET(AA11,0,IF(MONTH(AA5)-MONTH(AA3)+1&gt;-1,-(MONTH(AA5)-MONTH(AA3)+1),-(12+(MONTH(AA5)-MONTH(AA3)+1)))))):AA11)</f>
        <v>#VALUE!</v>
      </c>
      <c r="AB37" s="880" t="e">
        <f ca="1">AVERAGEIF(INDIRECT(CELL("address",OFFSET(AB11,0,IF(MONTH(AB5)-MONTH(AB3)+1&gt;-1,-(MONTH(AB5)-MONTH(AB3)+1),-(12+(MONTH(AB5)-MONTH(AB3)+1)))))):AB11,"&lt;&gt;0",INDIRECT(CELL("address",OFFSET(AB11,0,IF(MONTH(AB5)-MONTH(AB3)+1&gt;-1,-(MONTH(AB5)-MONTH(AB3)+1),-(12+(MONTH(AB5)-MONTH(AB3)+1)))))):AB11)</f>
        <v>#VALUE!</v>
      </c>
      <c r="AC37" s="880" t="e">
        <f ca="1">AVERAGEIF(INDIRECT(CELL("address",OFFSET(AC11,0,IF(MONTH(AC5)-MONTH(AC3)+1&gt;-1,-(MONTH(AC5)-MONTH(AC3)+1),-(12+(MONTH(AC5)-MONTH(AC3)+1)))))):AC11,"&lt;&gt;0",INDIRECT(CELL("address",OFFSET(AC11,0,IF(MONTH(AC5)-MONTH(AC3)+1&gt;-1,-(MONTH(AC5)-MONTH(AC3)+1),-(12+(MONTH(AC5)-MONTH(AC3)+1)))))):AC11)</f>
        <v>#VALUE!</v>
      </c>
      <c r="AD37" s="880" t="e">
        <f ca="1">AVERAGEIF(INDIRECT(CELL("address",OFFSET(AD11,0,IF(MONTH(AD5)-MONTH(AD3)+1&gt;-1,-(MONTH(AD5)-MONTH(AD3)+1),-(12+(MONTH(AD5)-MONTH(AD3)+1)))))):AD11,"&lt;&gt;0",INDIRECT(CELL("address",OFFSET(AD11,0,IF(MONTH(AD5)-MONTH(AD3)+1&gt;-1,-(MONTH(AD5)-MONTH(AD3)+1),-(12+(MONTH(AD5)-MONTH(AD3)+1)))))):AD11)</f>
        <v>#VALUE!</v>
      </c>
      <c r="AE37" s="880" t="e">
        <f ca="1">AVERAGEIF(INDIRECT(CELL("address",OFFSET(AE11,0,IF(MONTH(AE5)-MONTH(AE3)+1&gt;-1,-(MONTH(AE5)-MONTH(AE3)+1),-(12+(MONTH(AE5)-MONTH(AE3)+1)))))):AE11,"&lt;&gt;0",INDIRECT(CELL("address",OFFSET(AE11,0,IF(MONTH(AE5)-MONTH(AE3)+1&gt;-1,-(MONTH(AE5)-MONTH(AE3)+1),-(12+(MONTH(AE5)-MONTH(AE3)+1)))))):AE11)</f>
        <v>#VALUE!</v>
      </c>
      <c r="AF37" s="880" t="e">
        <f ca="1">AVERAGEIF(INDIRECT(CELL("address",OFFSET(AF11,0,IF(MONTH(AF5)-MONTH(AF3)+1&gt;-1,-(MONTH(AF5)-MONTH(AF3)+1),-(12+(MONTH(AF5)-MONTH(AF3)+1)))))):AF11,"&lt;&gt;0",INDIRECT(CELL("address",OFFSET(AF11,0,IF(MONTH(AF5)-MONTH(AF3)+1&gt;-1,-(MONTH(AF5)-MONTH(AF3)+1),-(12+(MONTH(AF5)-MONTH(AF3)+1)))))):AF11)</f>
        <v>#VALUE!</v>
      </c>
      <c r="AG37" s="880" t="e">
        <f ca="1">AVERAGEIF(INDIRECT(CELL("address",OFFSET(AG11,0,IF(MONTH(AG5)-MONTH(AG3)+1&gt;-1,-(MONTH(AG5)-MONTH(AG3)+1),-(12+(MONTH(AG5)-MONTH(AG3)+1)))))):AG11,"&lt;&gt;0",INDIRECT(CELL("address",OFFSET(AG11,0,IF(MONTH(AG5)-MONTH(AG3)+1&gt;-1,-(MONTH(AG5)-MONTH(AG3)+1),-(12+(MONTH(AG5)-MONTH(AG3)+1)))))):AG11)</f>
        <v>#VALUE!</v>
      </c>
      <c r="AH37" s="880" t="e">
        <f ca="1">AVERAGEIF(INDIRECT(CELL("address",OFFSET(AH11,0,IF(MONTH(AH5)-MONTH(AH3)+1&gt;-1,-(MONTH(AH5)-MONTH(AH3)+1),-(12+(MONTH(AH5)-MONTH(AH3)+1)))))):AH11,"&lt;&gt;0",INDIRECT(CELL("address",OFFSET(AH11,0,IF(MONTH(AH5)-MONTH(AH3)+1&gt;-1,-(MONTH(AH5)-MONTH(AH3)+1),-(12+(MONTH(AH5)-MONTH(AH3)+1)))))):AH11)</f>
        <v>#VALUE!</v>
      </c>
      <c r="AI37" s="880" t="e">
        <f ca="1">AVERAGEIF(INDIRECT(CELL("address",OFFSET(AI11,0,IF(MONTH(AI5)-MONTH(AI3)+1&gt;-1,-(MONTH(AI5)-MONTH(AI3)+1),-(12+(MONTH(AI5)-MONTH(AI3)+1)))))):AI11,"&lt;&gt;0",INDIRECT(CELL("address",OFFSET(AI11,0,IF(MONTH(AI5)-MONTH(AI3)+1&gt;-1,-(MONTH(AI5)-MONTH(AI3)+1),-(12+(MONTH(AI5)-MONTH(AI3)+1)))))):AI11)</f>
        <v>#VALUE!</v>
      </c>
      <c r="AJ37" s="880" t="e">
        <f ca="1">AVERAGEIF(INDIRECT(CELL("address",OFFSET(AJ11,0,IF(MONTH(AJ5)-MONTH(AJ3)+1&gt;-1,-(MONTH(AJ5)-MONTH(AJ3)+1),-(12+(MONTH(AJ5)-MONTH(AJ3)+1)))))):AJ11,"&lt;&gt;0",INDIRECT(CELL("address",OFFSET(AJ11,0,IF(MONTH(AJ5)-MONTH(AJ3)+1&gt;-1,-(MONTH(AJ5)-MONTH(AJ3)+1),-(12+(MONTH(AJ5)-MONTH(AJ3)+1)))))):AJ11)</f>
        <v>#VALUE!</v>
      </c>
      <c r="AK37" s="880" t="e">
        <f ca="1">AVERAGEIF(INDIRECT(CELL("address",OFFSET(AK11,0,IF(MONTH(AK5)-MONTH(AK3)+1&gt;-1,-(MONTH(AK5)-MONTH(AK3)+1),-(12+(MONTH(AK5)-MONTH(AK3)+1)))))):AK11,"&lt;&gt;0",INDIRECT(CELL("address",OFFSET(AK11,0,IF(MONTH(AK5)-MONTH(AK3)+1&gt;-1,-(MONTH(AK5)-MONTH(AK3)+1),-(12+(MONTH(AK5)-MONTH(AK3)+1)))))):AK11)</f>
        <v>#VALUE!</v>
      </c>
      <c r="AL37" s="880" t="e">
        <f ca="1">AVERAGEIF(INDIRECT(CELL("address",OFFSET(AL11,0,IF(MONTH(AL5)-MONTH(AL3)+1&gt;-1,-(MONTH(AL5)-MONTH(AL3)+1),-(12+(MONTH(AL5)-MONTH(AL3)+1)))))):AL11,"&lt;&gt;0",INDIRECT(CELL("address",OFFSET(AL11,0,IF(MONTH(AL5)-MONTH(AL3)+1&gt;-1,-(MONTH(AL5)-MONTH(AL3)+1),-(12+(MONTH(AL5)-MONTH(AL3)+1)))))):AL11)</f>
        <v>#NAME?</v>
      </c>
    </row>
    <row r="38" spans="1:38">
      <c r="A38" s="894">
        <v>292</v>
      </c>
      <c r="B38" s="895" t="s">
        <v>576</v>
      </c>
      <c r="C38" s="1075"/>
      <c r="D38" s="880"/>
      <c r="E38" s="880"/>
      <c r="F38" s="880"/>
      <c r="G38" s="880"/>
      <c r="H38" s="880"/>
      <c r="I38" s="880"/>
      <c r="J38" s="880" t="e">
        <f ca="1">AVERAGEIF(INDIRECT(CELL("address",OFFSET(J14,0,IF(MONTH(J5)-MONTH(J3)+1&gt;-1,-(MONTH(J5)-MONTH(J3)+1),-(12+(MONTH(J5)-MONTH(J3)+1)))))):J14,"&lt;&gt;0",INDIRECT(CELL("address",OFFSET(J14,0,IF(MONTH(J5)-MONTH(J3)+1&gt;-1,-(MONTH(J5)-MONTH(J3)+1),-(12+(MONTH(J5)-MONTH(J3)+1)))))):J14)</f>
        <v>#VALUE!</v>
      </c>
      <c r="K38" s="880" t="e">
        <f ca="1">AVERAGEIF(INDIRECT(CELL("address",OFFSET(K14,0,IF(MONTH(K5)-MONTH(K3)+1&gt;-1,-(MONTH(K5)-MONTH(K3)+1),-(12+(MONTH(K5)-MONTH(K3)+1)))))):K14,"&lt;&gt;0",INDIRECT(CELL("address",OFFSET(K14,0,IF(MONTH(K5)-MONTH(K3)+1&gt;-1,-(MONTH(K5)-MONTH(K3)+1),-(12+(MONTH(K5)-MONTH(K3)+1)))))):K14)</f>
        <v>#VALUE!</v>
      </c>
      <c r="L38" s="880" t="e">
        <f ca="1">AVERAGEIF(INDIRECT(CELL("address",OFFSET(L14,0,IF(MONTH(L5)-MONTH(L3)+1&gt;-1,-(MONTH(L5)-MONTH(L3)+1),-(12+(MONTH(L5)-MONTH(L3)+1)))))):L14,"&lt;&gt;0",INDIRECT(CELL("address",OFFSET(L14,0,IF(MONTH(L5)-MONTH(L3)+1&gt;-1,-(MONTH(L5)-MONTH(L3)+1),-(12+(MONTH(L5)-MONTH(L3)+1)))))):L14)</f>
        <v>#VALUE!</v>
      </c>
      <c r="M38" s="880" t="e">
        <f ca="1">AVERAGEIF(INDIRECT(CELL("address",OFFSET(M14,0,IF(MONTH(M5)-MONTH(M3)+1&gt;-1,-(MONTH(M5)-MONTH(M3)+1),-(12+(MONTH(M5)-MONTH(M3)+1)))))):M14,"&lt;&gt;0",INDIRECT(CELL("address",OFFSET(M14,0,IF(MONTH(M5)-MONTH(M3)+1&gt;-1,-(MONTH(M5)-MONTH(M3)+1),-(12+(MONTH(M5)-MONTH(M3)+1)))))):M14)</f>
        <v>#VALUE!</v>
      </c>
      <c r="N38" s="880" t="e">
        <f ca="1">AVERAGEIF(INDIRECT(CELL("address",OFFSET(N14,0,IF(MONTH(N5)-MONTH(N3)+1&gt;-1,-(MONTH(N5)-MONTH(N3)+1),-(12+(MONTH(N5)-MONTH(N3)+1)))))):N14,"&lt;&gt;0",INDIRECT(CELL("address",OFFSET(N14,0,IF(MONTH(N5)-MONTH(N3)+1&gt;-1,-(MONTH(N5)-MONTH(N3)+1),-(12+(MONTH(N5)-MONTH(N3)+1)))))):N14)</f>
        <v>#VALUE!</v>
      </c>
      <c r="O38" s="880" t="e">
        <f ca="1">AVERAGEIF(INDIRECT(CELL("address",OFFSET(O14,0,IF(MONTH(O5)-MONTH(O3)+1&gt;-1,-(MONTH(O5)-MONTH(O3)+1),-(12+(MONTH(O5)-MONTH(O3)+1)))))):O14,"&lt;&gt;0",INDIRECT(CELL("address",OFFSET(O14,0,IF(MONTH(O5)-MONTH(O3)+1&gt;-1,-(MONTH(O5)-MONTH(O3)+1),-(12+(MONTH(O5)-MONTH(O3)+1)))))):O14)</f>
        <v>#VALUE!</v>
      </c>
      <c r="P38" s="880" t="e">
        <f ca="1">AVERAGEIF(INDIRECT(CELL("address",OFFSET(P14,0,IF(MONTH(P5)-MONTH(P3)+1&gt;-1,-(MONTH(P5)-MONTH(P3)+1),-(12+(MONTH(P5)-MONTH(P3)+1)))))):P14,"&lt;&gt;0",INDIRECT(CELL("address",OFFSET(P14,0,IF(MONTH(P5)-MONTH(P3)+1&gt;-1,-(MONTH(P5)-MONTH(P3)+1),-(12+(MONTH(P5)-MONTH(P3)+1)))))):P14)</f>
        <v>#VALUE!</v>
      </c>
      <c r="Q38" s="880" t="e">
        <f ca="1">AVERAGEIF(INDIRECT(CELL("address",OFFSET(Q14,0,IF(MONTH(Q5)-MONTH(Q3)+1&gt;-1,-(MONTH(Q5)-MONTH(Q3)+1),-(12+(MONTH(Q5)-MONTH(Q3)+1)))))):Q14,"&lt;&gt;0",INDIRECT(CELL("address",OFFSET(Q14,0,IF(MONTH(Q5)-MONTH(Q3)+1&gt;-1,-(MONTH(Q5)-MONTH(Q3)+1),-(12+(MONTH(Q5)-MONTH(Q3)+1)))))):Q14)</f>
        <v>#VALUE!</v>
      </c>
      <c r="R38" s="880" t="e">
        <f ca="1">AVERAGEIF(INDIRECT(CELL("address",OFFSET(R14,0,IF(MONTH(R5)-MONTH(R3)+1&gt;-1,-(MONTH(R5)-MONTH(R3)+1),-(12+(MONTH(R5)-MONTH(R3)+1)))))):R14,"&lt;&gt;0",INDIRECT(CELL("address",OFFSET(R14,0,IF(MONTH(R5)-MONTH(R3)+1&gt;-1,-(MONTH(R5)-MONTH(R3)+1),-(12+(MONTH(R5)-MONTH(R3)+1)))))):R14)</f>
        <v>#VALUE!</v>
      </c>
      <c r="S38" s="880" t="e">
        <f ca="1">AVERAGEIF(INDIRECT(CELL("address",OFFSET(S14,0,IF(MONTH(S5)-MONTH(S3)+1&gt;-1,-(MONTH(S5)-MONTH(S3)+1),-(12+(MONTH(S5)-MONTH(S3)+1)))))):S14,"&lt;&gt;0",INDIRECT(CELL("address",OFFSET(S14,0,IF(MONTH(S5)-MONTH(S3)+1&gt;-1,-(MONTH(S5)-MONTH(S3)+1),-(12+(MONTH(S5)-MONTH(S3)+1)))))):S14)</f>
        <v>#VALUE!</v>
      </c>
      <c r="T38" s="880" t="e">
        <f ca="1">AVERAGEIF(INDIRECT(CELL("address",OFFSET(T14,0,IF(MONTH(T5)-MONTH(T3)+1&gt;-1,-(MONTH(T5)-MONTH(T3)+1),-(12+(MONTH(T5)-MONTH(T3)+1)))))):T14,"&lt;&gt;0",INDIRECT(CELL("address",OFFSET(T14,0,IF(MONTH(T5)-MONTH(T3)+1&gt;-1,-(MONTH(T5)-MONTH(T3)+1),-(12+(MONTH(T5)-MONTH(T3)+1)))))):T14)</f>
        <v>#VALUE!</v>
      </c>
      <c r="U38" s="880" t="e">
        <f ca="1">AVERAGEIF(INDIRECT(CELL("address",OFFSET(U14,0,IF(MONTH(U5)-MONTH(U3)+1&gt;-1,-(MONTH(U5)-MONTH(U3)+1),-(12+(MONTH(U5)-MONTH(U3)+1)))))):U14,"&lt;&gt;0",INDIRECT(CELL("address",OFFSET(U14,0,IF(MONTH(U5)-MONTH(U3)+1&gt;-1,-(MONTH(U5)-MONTH(U3)+1),-(12+(MONTH(U5)-MONTH(U3)+1)))))):U14)</f>
        <v>#VALUE!</v>
      </c>
      <c r="V38" s="880" t="e">
        <f ca="1">AVERAGEIF(INDIRECT(CELL("address",OFFSET(V14,0,IF(MONTH(V5)-MONTH(V3)+1&gt;-1,-(MONTH(V5)-MONTH(V3)+1),-(12+(MONTH(V5)-MONTH(V3)+1)))))):V14,"&lt;&gt;0",INDIRECT(CELL("address",OFFSET(V14,0,IF(MONTH(V5)-MONTH(V3)+1&gt;-1,-(MONTH(V5)-MONTH(V3)+1),-(12+(MONTH(V5)-MONTH(V3)+1)))))):V14)</f>
        <v>#VALUE!</v>
      </c>
      <c r="W38" s="880" t="e">
        <f ca="1">AVERAGEIF(INDIRECT(CELL("address",OFFSET(W14,0,IF(MONTH(W5)-MONTH(W3)+1&gt;-1,-(MONTH(W5)-MONTH(W3)+1),-(12+(MONTH(W5)-MONTH(W3)+1)))))):W14,"&lt;&gt;0",INDIRECT(CELL("address",OFFSET(W14,0,IF(MONTH(W5)-MONTH(W3)+1&gt;-1,-(MONTH(W5)-MONTH(W3)+1),-(12+(MONTH(W5)-MONTH(W3)+1)))))):W14)</f>
        <v>#VALUE!</v>
      </c>
      <c r="X38" s="880" t="e">
        <f ca="1">AVERAGEIF(INDIRECT(CELL("address",OFFSET(X14,0,IF(MONTH(X5)-MONTH(X3)+1&gt;-1,-(MONTH(X5)-MONTH(X3)+1),-(12+(MONTH(X5)-MONTH(X3)+1)))))):X14,"&lt;&gt;0",INDIRECT(CELL("address",OFFSET(X14,0,IF(MONTH(X5)-MONTH(X3)+1&gt;-1,-(MONTH(X5)-MONTH(X3)+1),-(12+(MONTH(X5)-MONTH(X3)+1)))))):X14)</f>
        <v>#VALUE!</v>
      </c>
      <c r="Y38" s="880" t="e">
        <f ca="1">AVERAGEIF(INDIRECT(CELL("address",OFFSET(Y14,0,IF(MONTH(Y5)-MONTH(Y3)+1&gt;-1,-(MONTH(Y5)-MONTH(Y3)+1),-(12+(MONTH(Y5)-MONTH(Y3)+1)))))):Y14,"&lt;&gt;0",INDIRECT(CELL("address",OFFSET(Y14,0,IF(MONTH(Y5)-MONTH(Y3)+1&gt;-1,-(MONTH(Y5)-MONTH(Y3)+1),-(12+(MONTH(Y5)-MONTH(Y3)+1)))))):Y14)</f>
        <v>#VALUE!</v>
      </c>
      <c r="Z38" s="880" t="e">
        <f ca="1">AVERAGEIF(INDIRECT(CELL("address",OFFSET(Z14,0,IF(MONTH(Z5)-MONTH(Z3)+1&gt;-1,-(MONTH(Z5)-MONTH(Z3)+1),-(12+(MONTH(Z5)-MONTH(Z3)+1)))))):Z14,"&lt;&gt;0",INDIRECT(CELL("address",OFFSET(Z14,0,IF(MONTH(Z5)-MONTH(Z3)+1&gt;-1,-(MONTH(Z5)-MONTH(Z3)+1),-(12+(MONTH(Z5)-MONTH(Z3)+1)))))):Z14)</f>
        <v>#VALUE!</v>
      </c>
      <c r="AA38" s="880" t="e">
        <f ca="1">AVERAGEIF(INDIRECT(CELL("address",OFFSET(AA14,0,IF(MONTH(AA5)-MONTH(AA3)+1&gt;-1,-(MONTH(AA5)-MONTH(AA3)+1),-(12+(MONTH(AA5)-MONTH(AA3)+1)))))):AA14,"&lt;&gt;0",INDIRECT(CELL("address",OFFSET(AA14,0,IF(MONTH(AA5)-MONTH(AA3)+1&gt;-1,-(MONTH(AA5)-MONTH(AA3)+1),-(12+(MONTH(AA5)-MONTH(AA3)+1)))))):AA14)</f>
        <v>#VALUE!</v>
      </c>
      <c r="AB38" s="880" t="e">
        <f ca="1">AVERAGEIF(INDIRECT(CELL("address",OFFSET(AB14,0,IF(MONTH(AB5)-MONTH(AB3)+1&gt;-1,-(MONTH(AB5)-MONTH(AB3)+1),-(12+(MONTH(AB5)-MONTH(AB3)+1)))))):AB14,"&lt;&gt;0",INDIRECT(CELL("address",OFFSET(AB14,0,IF(MONTH(AB5)-MONTH(AB3)+1&gt;-1,-(MONTH(AB5)-MONTH(AB3)+1),-(12+(MONTH(AB5)-MONTH(AB3)+1)))))):AB14)</f>
        <v>#VALUE!</v>
      </c>
      <c r="AC38" s="880" t="e">
        <f ca="1">AVERAGEIF(INDIRECT(CELL("address",OFFSET(AC14,0,IF(MONTH(AC5)-MONTH(AC3)+1&gt;-1,-(MONTH(AC5)-MONTH(AC3)+1),-(12+(MONTH(AC5)-MONTH(AC3)+1)))))):AC14,"&lt;&gt;0",INDIRECT(CELL("address",OFFSET(AC14,0,IF(MONTH(AC5)-MONTH(AC3)+1&gt;-1,-(MONTH(AC5)-MONTH(AC3)+1),-(12+(MONTH(AC5)-MONTH(AC3)+1)))))):AC14)</f>
        <v>#VALUE!</v>
      </c>
      <c r="AD38" s="880" t="e">
        <f ca="1">AVERAGEIF(INDIRECT(CELL("address",OFFSET(AD14,0,IF(MONTH(AD5)-MONTH(AD3)+1&gt;-1,-(MONTH(AD5)-MONTH(AD3)+1),-(12+(MONTH(AD5)-MONTH(AD3)+1)))))):AD14,"&lt;&gt;0",INDIRECT(CELL("address",OFFSET(AD14,0,IF(MONTH(AD5)-MONTH(AD3)+1&gt;-1,-(MONTH(AD5)-MONTH(AD3)+1),-(12+(MONTH(AD5)-MONTH(AD3)+1)))))):AD14)</f>
        <v>#VALUE!</v>
      </c>
      <c r="AE38" s="880" t="e">
        <f ca="1">AVERAGEIF(INDIRECT(CELL("address",OFFSET(AE14,0,IF(MONTH(AE5)-MONTH(AE3)+1&gt;-1,-(MONTH(AE5)-MONTH(AE3)+1),-(12+(MONTH(AE5)-MONTH(AE3)+1)))))):AE14,"&lt;&gt;0",INDIRECT(CELL("address",OFFSET(AE14,0,IF(MONTH(AE5)-MONTH(AE3)+1&gt;-1,-(MONTH(AE5)-MONTH(AE3)+1),-(12+(MONTH(AE5)-MONTH(AE3)+1)))))):AE14)</f>
        <v>#VALUE!</v>
      </c>
      <c r="AF38" s="880" t="e">
        <f ca="1">AVERAGEIF(INDIRECT(CELL("address",OFFSET(AF14,0,IF(MONTH(AF5)-MONTH(AF3)+1&gt;-1,-(MONTH(AF5)-MONTH(AF3)+1),-(12+(MONTH(AF5)-MONTH(AF3)+1)))))):AF14,"&lt;&gt;0",INDIRECT(CELL("address",OFFSET(AF14,0,IF(MONTH(AF5)-MONTH(AF3)+1&gt;-1,-(MONTH(AF5)-MONTH(AF3)+1),-(12+(MONTH(AF5)-MONTH(AF3)+1)))))):AF14)</f>
        <v>#VALUE!</v>
      </c>
      <c r="AG38" s="880" t="e">
        <f ca="1">AVERAGEIF(INDIRECT(CELL("address",OFFSET(AG14,0,IF(MONTH(AG5)-MONTH(AG3)+1&gt;-1,-(MONTH(AG5)-MONTH(AG3)+1),-(12+(MONTH(AG5)-MONTH(AG3)+1)))))):AG14,"&lt;&gt;0",INDIRECT(CELL("address",OFFSET(AG14,0,IF(MONTH(AG5)-MONTH(AG3)+1&gt;-1,-(MONTH(AG5)-MONTH(AG3)+1),-(12+(MONTH(AG5)-MONTH(AG3)+1)))))):AG14)</f>
        <v>#VALUE!</v>
      </c>
      <c r="AH38" s="880" t="e">
        <f ca="1">AVERAGEIF(INDIRECT(CELL("address",OFFSET(AH14,0,IF(MONTH(AH5)-MONTH(AH3)+1&gt;-1,-(MONTH(AH5)-MONTH(AH3)+1),-(12+(MONTH(AH5)-MONTH(AH3)+1)))))):AH14,"&lt;&gt;0",INDIRECT(CELL("address",OFFSET(AH14,0,IF(MONTH(AH5)-MONTH(AH3)+1&gt;-1,-(MONTH(AH5)-MONTH(AH3)+1),-(12+(MONTH(AH5)-MONTH(AH3)+1)))))):AH14)</f>
        <v>#VALUE!</v>
      </c>
      <c r="AI38" s="880" t="e">
        <f ca="1">AVERAGEIF(INDIRECT(CELL("address",OFFSET(AI14,0,IF(MONTH(AI5)-MONTH(AI3)+1&gt;-1,-(MONTH(AI5)-MONTH(AI3)+1),-(12+(MONTH(AI5)-MONTH(AI3)+1)))))):AI14,"&lt;&gt;0",INDIRECT(CELL("address",OFFSET(AI14,0,IF(MONTH(AI5)-MONTH(AI3)+1&gt;-1,-(MONTH(AI5)-MONTH(AI3)+1),-(12+(MONTH(AI5)-MONTH(AI3)+1)))))):AI14)</f>
        <v>#VALUE!</v>
      </c>
      <c r="AJ38" s="880" t="e">
        <f ca="1">AVERAGEIF(INDIRECT(CELL("address",OFFSET(AJ14,0,IF(MONTH(AJ5)-MONTH(AJ3)+1&gt;-1,-(MONTH(AJ5)-MONTH(AJ3)+1),-(12+(MONTH(AJ5)-MONTH(AJ3)+1)))))):AJ14,"&lt;&gt;0",INDIRECT(CELL("address",OFFSET(AJ14,0,IF(MONTH(AJ5)-MONTH(AJ3)+1&gt;-1,-(MONTH(AJ5)-MONTH(AJ3)+1),-(12+(MONTH(AJ5)-MONTH(AJ3)+1)))))):AJ14)</f>
        <v>#VALUE!</v>
      </c>
      <c r="AK38" s="880" t="e">
        <f ca="1">AVERAGEIF(INDIRECT(CELL("address",OFFSET(AK14,0,IF(MONTH(AK5)-MONTH(AK3)+1&gt;-1,-(MONTH(AK5)-MONTH(AK3)+1),-(12+(MONTH(AK5)-MONTH(AK3)+1)))))):AK14,"&lt;&gt;0",INDIRECT(CELL("address",OFFSET(AK14,0,IF(MONTH(AK5)-MONTH(AK3)+1&gt;-1,-(MONTH(AK5)-MONTH(AK3)+1),-(12+(MONTH(AK5)-MONTH(AK3)+1)))))):AK14)</f>
        <v>#VALUE!</v>
      </c>
      <c r="AL38" s="880" t="e">
        <f ca="1">AVERAGEIF(INDIRECT(CELL("address",OFFSET(AL14,0,IF(MONTH(AL5)-MONTH(AL3)+1&gt;-1,-(MONTH(AL5)-MONTH(AL3)+1),-(12+(MONTH(AL5)-MONTH(AL3)+1)))))):AL14,"&lt;&gt;0",INDIRECT(CELL("address",OFFSET(AL14,0,IF(MONTH(AL5)-MONTH(AL3)+1&gt;-1,-(MONTH(AL5)-MONTH(AL3)+1),-(12+(MONTH(AL5)-MONTH(AL3)+1)))))):AL14)</f>
        <v>#NAME?</v>
      </c>
    </row>
    <row r="39" spans="1:38">
      <c r="A39" s="894">
        <v>293</v>
      </c>
      <c r="B39" s="895" t="s">
        <v>577</v>
      </c>
      <c r="C39" s="1075"/>
      <c r="D39" s="880"/>
      <c r="E39" s="880"/>
      <c r="F39" s="880"/>
      <c r="G39" s="880"/>
      <c r="H39" s="880"/>
      <c r="I39" s="880"/>
      <c r="J39" s="880" t="e">
        <f ca="1">AVERAGEIF(INDIRECT(CELL("address",OFFSET(J45,0,IF(MONTH(J5)-MONTH(J3)+1&gt;-1,-(MONTH(J5)-MONTH(J3)+1),-(12+(MONTH(J5)-MONTH(J3)+1)))))):J45,"&lt;&gt;0",INDIRECT(CELL("address",OFFSET(J45,0,IF(MONTH(J5)-MONTH(J3)+1&gt;-1,-(MONTH(J5)-MONTH(J3)+1),-(12+(MONTH(J5)-MONTH(J3)+1)))))):J45)</f>
        <v>#VALUE!</v>
      </c>
      <c r="K39" s="880" t="e">
        <f ca="1">AVERAGEIF(INDIRECT(CELL("address",OFFSET(K45,0,IF(MONTH(K5)-MONTH(K3)+1&gt;-1,-(MONTH(K5)-MONTH(K3)+1),-(12+(MONTH(K5)-MONTH(K3)+1)))))):K45,"&lt;&gt;0",INDIRECT(CELL("address",OFFSET(K45,0,IF(MONTH(K5)-MONTH(K3)+1&gt;-1,-(MONTH(K5)-MONTH(K3)+1),-(12+(MONTH(K5)-MONTH(K3)+1)))))):K45)</f>
        <v>#VALUE!</v>
      </c>
      <c r="L39" s="880" t="e">
        <f ca="1">AVERAGEIF(INDIRECT(CELL("address",OFFSET(L45,0,IF(MONTH(L5)-MONTH(L3)+1&gt;-1,-(MONTH(L5)-MONTH(L3)+1),-(12+(MONTH(L5)-MONTH(L3)+1)))))):L45,"&lt;&gt;0",INDIRECT(CELL("address",OFFSET(L45,0,IF(MONTH(L5)-MONTH(L3)+1&gt;-1,-(MONTH(L5)-MONTH(L3)+1),-(12+(MONTH(L5)-MONTH(L3)+1)))))):L45)</f>
        <v>#VALUE!</v>
      </c>
      <c r="M39" s="880" t="e">
        <f ca="1">AVERAGEIF(INDIRECT(CELL("address",OFFSET(M45,0,IF(MONTH(M5)-MONTH(M3)+1&gt;-1,-(MONTH(M5)-MONTH(M3)+1),-(12+(MONTH(M5)-MONTH(M3)+1)))))):M45,"&lt;&gt;0",INDIRECT(CELL("address",OFFSET(M45,0,IF(MONTH(M5)-MONTH(M3)+1&gt;-1,-(MONTH(M5)-MONTH(M3)+1),-(12+(MONTH(M5)-MONTH(M3)+1)))))):M45)</f>
        <v>#VALUE!</v>
      </c>
      <c r="N39" s="880" t="e">
        <f ca="1">AVERAGEIF(INDIRECT(CELL("address",OFFSET(N45,0,IF(MONTH(N5)-MONTH(N3)+1&gt;-1,-(MONTH(N5)-MONTH(N3)+1),-(12+(MONTH(N5)-MONTH(N3)+1)))))):N45,"&lt;&gt;0",INDIRECT(CELL("address",OFFSET(N45,0,IF(MONTH(N5)-MONTH(N3)+1&gt;-1,-(MONTH(N5)-MONTH(N3)+1),-(12+(MONTH(N5)-MONTH(N3)+1)))))):N45)</f>
        <v>#VALUE!</v>
      </c>
      <c r="O39" s="880" t="e">
        <f ca="1">AVERAGEIF(INDIRECT(CELL("address",OFFSET(O45,0,IF(MONTH(O5)-MONTH(O3)+1&gt;-1,-(MONTH(O5)-MONTH(O3)+1),-(12+(MONTH(O5)-MONTH(O3)+1)))))):O45,"&lt;&gt;0",INDIRECT(CELL("address",OFFSET(O45,0,IF(MONTH(O5)-MONTH(O3)+1&gt;-1,-(MONTH(O5)-MONTH(O3)+1),-(12+(MONTH(O5)-MONTH(O3)+1)))))):O45)</f>
        <v>#VALUE!</v>
      </c>
      <c r="P39" s="880" t="e">
        <f ca="1">AVERAGEIF(INDIRECT(CELL("address",OFFSET(P45,0,IF(MONTH(P5)-MONTH(P3)+1&gt;-1,-(MONTH(P5)-MONTH(P3)+1),-(12+(MONTH(P5)-MONTH(P3)+1)))))):P45,"&lt;&gt;0",INDIRECT(CELL("address",OFFSET(P45,0,IF(MONTH(P5)-MONTH(P3)+1&gt;-1,-(MONTH(P5)-MONTH(P3)+1),-(12+(MONTH(P5)-MONTH(P3)+1)))))):P45)</f>
        <v>#VALUE!</v>
      </c>
      <c r="Q39" s="880" t="e">
        <f ca="1">AVERAGEIF(INDIRECT(CELL("address",OFFSET(Q45,0,IF(MONTH(Q5)-MONTH(Q3)+1&gt;-1,-(MONTH(Q5)-MONTH(Q3)+1),-(12+(MONTH(Q5)-MONTH(Q3)+1)))))):Q45,"&lt;&gt;0",INDIRECT(CELL("address",OFFSET(Q45,0,IF(MONTH(Q5)-MONTH(Q3)+1&gt;-1,-(MONTH(Q5)-MONTH(Q3)+1),-(12+(MONTH(Q5)-MONTH(Q3)+1)))))):Q45)</f>
        <v>#VALUE!</v>
      </c>
      <c r="R39" s="880" t="e">
        <f ca="1">AVERAGEIF(INDIRECT(CELL("address",OFFSET(R45,0,IF(MONTH(R5)-MONTH(R3)+1&gt;-1,-(MONTH(R5)-MONTH(R3)+1),-(12+(MONTH(R5)-MONTH(R3)+1)))))):R45,"&lt;&gt;0",INDIRECT(CELL("address",OFFSET(R45,0,IF(MONTH(R5)-MONTH(R3)+1&gt;-1,-(MONTH(R5)-MONTH(R3)+1),-(12+(MONTH(R5)-MONTH(R3)+1)))))):R45)</f>
        <v>#VALUE!</v>
      </c>
      <c r="S39" s="880" t="e">
        <f ca="1">AVERAGEIF(INDIRECT(CELL("address",OFFSET(S45,0,IF(MONTH(S5)-MONTH(S3)+1&gt;-1,-(MONTH(S5)-MONTH(S3)+1),-(12+(MONTH(S5)-MONTH(S3)+1)))))):S45,"&lt;&gt;0",INDIRECT(CELL("address",OFFSET(S45,0,IF(MONTH(S5)-MONTH(S3)+1&gt;-1,-(MONTH(S5)-MONTH(S3)+1),-(12+(MONTH(S5)-MONTH(S3)+1)))))):S45)</f>
        <v>#VALUE!</v>
      </c>
      <c r="T39" s="880" t="e">
        <f ca="1">AVERAGEIF(INDIRECT(CELL("address",OFFSET(T45,0,IF(MONTH(T5)-MONTH(T3)+1&gt;-1,-(MONTH(T5)-MONTH(T3)+1),-(12+(MONTH(T5)-MONTH(T3)+1)))))):T45,"&lt;&gt;0",INDIRECT(CELL("address",OFFSET(T45,0,IF(MONTH(T5)-MONTH(T3)+1&gt;-1,-(MONTH(T5)-MONTH(T3)+1),-(12+(MONTH(T5)-MONTH(T3)+1)))))):T45)</f>
        <v>#VALUE!</v>
      </c>
      <c r="U39" s="880" t="e">
        <f ca="1">AVERAGEIF(INDIRECT(CELL("address",OFFSET(U45,0,IF(MONTH(U5)-MONTH(U3)+1&gt;-1,-(MONTH(U5)-MONTH(U3)+1),-(12+(MONTH(U5)-MONTH(U3)+1)))))):U45,"&lt;&gt;0",INDIRECT(CELL("address",OFFSET(U45,0,IF(MONTH(U5)-MONTH(U3)+1&gt;-1,-(MONTH(U5)-MONTH(U3)+1),-(12+(MONTH(U5)-MONTH(U3)+1)))))):U45)</f>
        <v>#VALUE!</v>
      </c>
      <c r="V39" s="880" t="e">
        <f ca="1">AVERAGEIF(INDIRECT(CELL("address",OFFSET(V45,0,IF(MONTH(V5)-MONTH(V3)+1&gt;-1,-(MONTH(V5)-MONTH(V3)+1),-(12+(MONTH(V5)-MONTH(V3)+1)))))):V45,"&lt;&gt;0",INDIRECT(CELL("address",OFFSET(V45,0,IF(MONTH(V5)-MONTH(V3)+1&gt;-1,-(MONTH(V5)-MONTH(V3)+1),-(12+(MONTH(V5)-MONTH(V3)+1)))))):V45)</f>
        <v>#VALUE!</v>
      </c>
      <c r="W39" s="880" t="e">
        <f ca="1">AVERAGEIF(INDIRECT(CELL("address",OFFSET(W45,0,IF(MONTH(W5)-MONTH(W3)+1&gt;-1,-(MONTH(W5)-MONTH(W3)+1),-(12+(MONTH(W5)-MONTH(W3)+1)))))):W45,"&lt;&gt;0",INDIRECT(CELL("address",OFFSET(W45,0,IF(MONTH(W5)-MONTH(W3)+1&gt;-1,-(MONTH(W5)-MONTH(W3)+1),-(12+(MONTH(W5)-MONTH(W3)+1)))))):W45)</f>
        <v>#VALUE!</v>
      </c>
      <c r="X39" s="880" t="e">
        <f ca="1">AVERAGEIF(INDIRECT(CELL("address",OFFSET(X45,0,IF(MONTH(X5)-MONTH(X3)+1&gt;-1,-(MONTH(X5)-MONTH(X3)+1),-(12+(MONTH(X5)-MONTH(X3)+1)))))):X45,"&lt;&gt;0",INDIRECT(CELL("address",OFFSET(X45,0,IF(MONTH(X5)-MONTH(X3)+1&gt;-1,-(MONTH(X5)-MONTH(X3)+1),-(12+(MONTH(X5)-MONTH(X3)+1)))))):X45)</f>
        <v>#VALUE!</v>
      </c>
      <c r="Y39" s="880" t="e">
        <f ca="1">AVERAGEIF(INDIRECT(CELL("address",OFFSET(Y45,0,IF(MONTH(Y5)-MONTH(Y3)+1&gt;-1,-(MONTH(Y5)-MONTH(Y3)+1),-(12+(MONTH(Y5)-MONTH(Y3)+1)))))):Y45,"&lt;&gt;0",INDIRECT(CELL("address",OFFSET(Y45,0,IF(MONTH(Y5)-MONTH(Y3)+1&gt;-1,-(MONTH(Y5)-MONTH(Y3)+1),-(12+(MONTH(Y5)-MONTH(Y3)+1)))))):Y45)</f>
        <v>#VALUE!</v>
      </c>
      <c r="Z39" s="880" t="e">
        <f ca="1">AVERAGEIF(INDIRECT(CELL("address",OFFSET(Z45,0,IF(MONTH(Z5)-MONTH(Z3)+1&gt;-1,-(MONTH(Z5)-MONTH(Z3)+1),-(12+(MONTH(Z5)-MONTH(Z3)+1)))))):Z45,"&lt;&gt;0",INDIRECT(CELL("address",OFFSET(Z45,0,IF(MONTH(Z5)-MONTH(Z3)+1&gt;-1,-(MONTH(Z5)-MONTH(Z3)+1),-(12+(MONTH(Z5)-MONTH(Z3)+1)))))):Z45)</f>
        <v>#VALUE!</v>
      </c>
      <c r="AA39" s="880" t="e">
        <f ca="1">AVERAGEIF(INDIRECT(CELL("address",OFFSET(AA45,0,IF(MONTH(AA5)-MONTH(AA3)+1&gt;-1,-(MONTH(AA5)-MONTH(AA3)+1),-(12+(MONTH(AA5)-MONTH(AA3)+1)))))):AA45,"&lt;&gt;0",INDIRECT(CELL("address",OFFSET(AA45,0,IF(MONTH(AA5)-MONTH(AA3)+1&gt;-1,-(MONTH(AA5)-MONTH(AA3)+1),-(12+(MONTH(AA5)-MONTH(AA3)+1)))))):AA45)</f>
        <v>#VALUE!</v>
      </c>
      <c r="AB39" s="880" t="e">
        <f ca="1">AVERAGEIF(INDIRECT(CELL("address",OFFSET(AB45,0,IF(MONTH(AB5)-MONTH(AB3)+1&gt;-1,-(MONTH(AB5)-MONTH(AB3)+1),-(12+(MONTH(AB5)-MONTH(AB3)+1)))))):AB45,"&lt;&gt;0",INDIRECT(CELL("address",OFFSET(AB45,0,IF(MONTH(AB5)-MONTH(AB3)+1&gt;-1,-(MONTH(AB5)-MONTH(AB3)+1),-(12+(MONTH(AB5)-MONTH(AB3)+1)))))):AB45)</f>
        <v>#VALUE!</v>
      </c>
      <c r="AC39" s="880" t="e">
        <f ca="1">AVERAGEIF(INDIRECT(CELL("address",OFFSET(AC45,0,IF(MONTH(AC5)-MONTH(AC3)+1&gt;-1,-(MONTH(AC5)-MONTH(AC3)+1),-(12+(MONTH(AC5)-MONTH(AC3)+1)))))):AC45,"&lt;&gt;0",INDIRECT(CELL("address",OFFSET(AC45,0,IF(MONTH(AC5)-MONTH(AC3)+1&gt;-1,-(MONTH(AC5)-MONTH(AC3)+1),-(12+(MONTH(AC5)-MONTH(AC3)+1)))))):AC45)</f>
        <v>#VALUE!</v>
      </c>
      <c r="AD39" s="880" t="e">
        <f ca="1">AVERAGEIF(INDIRECT(CELL("address",OFFSET(AD45,0,IF(MONTH(AD5)-MONTH(AD3)+1&gt;-1,-(MONTH(AD5)-MONTH(AD3)+1),-(12+(MONTH(AD5)-MONTH(AD3)+1)))))):AD45,"&lt;&gt;0",INDIRECT(CELL("address",OFFSET(AD45,0,IF(MONTH(AD5)-MONTH(AD3)+1&gt;-1,-(MONTH(AD5)-MONTH(AD3)+1),-(12+(MONTH(AD5)-MONTH(AD3)+1)))))):AD45)</f>
        <v>#VALUE!</v>
      </c>
      <c r="AE39" s="880" t="e">
        <f ca="1">AVERAGEIF(INDIRECT(CELL("address",OFFSET(AE45,0,IF(MONTH(AE5)-MONTH(AE3)+1&gt;-1,-(MONTH(AE5)-MONTH(AE3)+1),-(12+(MONTH(AE5)-MONTH(AE3)+1)))))):AE45,"&lt;&gt;0",INDIRECT(CELL("address",OFFSET(AE45,0,IF(MONTH(AE5)-MONTH(AE3)+1&gt;-1,-(MONTH(AE5)-MONTH(AE3)+1),-(12+(MONTH(AE5)-MONTH(AE3)+1)))))):AE45)</f>
        <v>#VALUE!</v>
      </c>
      <c r="AF39" s="880" t="e">
        <f ca="1">AVERAGEIF(INDIRECT(CELL("address",OFFSET(AF45,0,IF(MONTH(AF5)-MONTH(AF3)+1&gt;-1,-(MONTH(AF5)-MONTH(AF3)+1),-(12+(MONTH(AF5)-MONTH(AF3)+1)))))):AF45,"&lt;&gt;0",INDIRECT(CELL("address",OFFSET(AF45,0,IF(MONTH(AF5)-MONTH(AF3)+1&gt;-1,-(MONTH(AF5)-MONTH(AF3)+1),-(12+(MONTH(AF5)-MONTH(AF3)+1)))))):AF45)</f>
        <v>#VALUE!</v>
      </c>
      <c r="AG39" s="880" t="e">
        <f ca="1">AVERAGEIF(INDIRECT(CELL("address",OFFSET(AG45,0,IF(MONTH(AG5)-MONTH(AG3)+1&gt;-1,-(MONTH(AG5)-MONTH(AG3)+1),-(12+(MONTH(AG5)-MONTH(AG3)+1)))))):AG45,"&lt;&gt;0",INDIRECT(CELL("address",OFFSET(AG45,0,IF(MONTH(AG5)-MONTH(AG3)+1&gt;-1,-(MONTH(AG5)-MONTH(AG3)+1),-(12+(MONTH(AG5)-MONTH(AG3)+1)))))):AG45)</f>
        <v>#VALUE!</v>
      </c>
      <c r="AH39" s="880" t="e">
        <f ca="1">AVERAGEIF(INDIRECT(CELL("address",OFFSET(AH45,0,IF(MONTH(AH5)-MONTH(AH3)+1&gt;-1,-(MONTH(AH5)-MONTH(AH3)+1),-(12+(MONTH(AH5)-MONTH(AH3)+1)))))):AH45,"&lt;&gt;0",INDIRECT(CELL("address",OFFSET(AH45,0,IF(MONTH(AH5)-MONTH(AH3)+1&gt;-1,-(MONTH(AH5)-MONTH(AH3)+1),-(12+(MONTH(AH5)-MONTH(AH3)+1)))))):AH45)</f>
        <v>#VALUE!</v>
      </c>
      <c r="AI39" s="880" t="e">
        <f ca="1">AVERAGEIF(INDIRECT(CELL("address",OFFSET(AI45,0,IF(MONTH(AI5)-MONTH(AI3)+1&gt;-1,-(MONTH(AI5)-MONTH(AI3)+1),-(12+(MONTH(AI5)-MONTH(AI3)+1)))))):AI45,"&lt;&gt;0",INDIRECT(CELL("address",OFFSET(AI45,0,IF(MONTH(AI5)-MONTH(AI3)+1&gt;-1,-(MONTH(AI5)-MONTH(AI3)+1),-(12+(MONTH(AI5)-MONTH(AI3)+1)))))):AI45)</f>
        <v>#VALUE!</v>
      </c>
      <c r="AJ39" s="880" t="e">
        <f ca="1">AVERAGEIF(INDIRECT(CELL("address",OFFSET(AJ45,0,IF(MONTH(AJ5)-MONTH(AJ3)+1&gt;-1,-(MONTH(AJ5)-MONTH(AJ3)+1),-(12+(MONTH(AJ5)-MONTH(AJ3)+1)))))):AJ45,"&lt;&gt;0",INDIRECT(CELL("address",OFFSET(AJ45,0,IF(MONTH(AJ5)-MONTH(AJ3)+1&gt;-1,-(MONTH(AJ5)-MONTH(AJ3)+1),-(12+(MONTH(AJ5)-MONTH(AJ3)+1)))))):AJ45)</f>
        <v>#VALUE!</v>
      </c>
      <c r="AK39" s="880" t="e">
        <f ca="1">AVERAGEIF(INDIRECT(CELL("address",OFFSET(AK45,0,IF(MONTH(AK5)-MONTH(AK3)+1&gt;-1,-(MONTH(AK5)-MONTH(AK3)+1),-(12+(MONTH(AK5)-MONTH(AK3)+1)))))):AK45,"&lt;&gt;0",INDIRECT(CELL("address",OFFSET(AK45,0,IF(MONTH(AK5)-MONTH(AK3)+1&gt;-1,-(MONTH(AK5)-MONTH(AK3)+1),-(12+(MONTH(AK5)-MONTH(AK3)+1)))))):AK45)</f>
        <v>#VALUE!</v>
      </c>
      <c r="AL39" s="880" t="e">
        <f ca="1">AVERAGEIF(INDIRECT(CELL("address",OFFSET(AL45,0,IF(MONTH(AL5)-MONTH(AL3)+1&gt;-1,-(MONTH(AL5)-MONTH(AL3)+1),-(12+(MONTH(AL5)-MONTH(AL3)+1)))))):AL45,"&lt;&gt;0",INDIRECT(CELL("address",OFFSET(AL45,0,IF(MONTH(AL5)-MONTH(AL3)+1&gt;-1,-(MONTH(AL5)-MONTH(AL3)+1),-(12+(MONTH(AL5)-MONTH(AL3)+1)))))):AL45)</f>
        <v>#NAME?</v>
      </c>
    </row>
    <row r="40" spans="1:38">
      <c r="A40" s="894">
        <v>295</v>
      </c>
      <c r="B40" s="895" t="s">
        <v>578</v>
      </c>
      <c r="C40" s="1075" t="e">
        <f ca="1">DATA_FORMATTING!AY186</f>
        <v>#NAME?</v>
      </c>
      <c r="D40" s="880" t="e">
        <f ca="1">DATA_FORMATTING!AZ186</f>
        <v>#NAME?</v>
      </c>
      <c r="E40" s="880" t="e">
        <f ca="1">DATA_FORMATTING!BA186</f>
        <v>#NAME?</v>
      </c>
      <c r="F40" s="880" t="e">
        <f ca="1">DATA_FORMATTING!BB186</f>
        <v>#NAME?</v>
      </c>
      <c r="G40" s="880" t="e">
        <f ca="1">DATA_FORMATTING!BC186</f>
        <v>#NAME?</v>
      </c>
      <c r="H40" s="880" t="e">
        <f ca="1">DATA_FORMATTING!BD186</f>
        <v>#NAME?</v>
      </c>
      <c r="I40" s="880" t="e">
        <f ca="1">DATA_FORMATTING!BE186</f>
        <v>#NAME?</v>
      </c>
      <c r="J40" s="880" t="e">
        <f ca="1">DATA_FORMATTING!BF186</f>
        <v>#NAME?</v>
      </c>
      <c r="K40" s="880" t="e">
        <f ca="1">DATA_FORMATTING!BG186</f>
        <v>#NAME?</v>
      </c>
      <c r="L40" s="880" t="e">
        <f ca="1">DATA_FORMATTING!BH186</f>
        <v>#NAME?</v>
      </c>
      <c r="M40" s="880" t="e">
        <f ca="1">DATA_FORMATTING!BI186</f>
        <v>#NAME?</v>
      </c>
      <c r="N40" s="880" t="e">
        <f ca="1">DATA_FORMATTING!BJ186</f>
        <v>#NAME?</v>
      </c>
      <c r="O40" s="880" t="e">
        <f ca="1">DATA_FORMATTING!BK186</f>
        <v>#NAME?</v>
      </c>
      <c r="P40" s="880" t="e">
        <f ca="1">DATA_FORMATTING!BL186</f>
        <v>#NAME?</v>
      </c>
      <c r="Q40" s="880" t="e">
        <f ca="1">DATA_FORMATTING!BM186</f>
        <v>#NAME?</v>
      </c>
      <c r="R40" s="880" t="e">
        <f ca="1">DATA_FORMATTING!BN186</f>
        <v>#NAME?</v>
      </c>
      <c r="S40" s="880" t="e">
        <f ca="1">DATA_FORMATTING!BO186</f>
        <v>#NAME?</v>
      </c>
      <c r="T40" s="880" t="e">
        <f ca="1">DATA_FORMATTING!BP186</f>
        <v>#NAME?</v>
      </c>
      <c r="U40" s="880" t="e">
        <f ca="1">DATA_FORMATTING!BQ186</f>
        <v>#NAME?</v>
      </c>
      <c r="V40" s="880" t="e">
        <f ca="1">DATA_FORMATTING!BR186</f>
        <v>#NAME?</v>
      </c>
      <c r="W40" s="880" t="e">
        <f ca="1">DATA_FORMATTING!BS186</f>
        <v>#NAME?</v>
      </c>
      <c r="X40" s="880" t="e">
        <f ca="1">DATA_FORMATTING!BT186</f>
        <v>#NAME?</v>
      </c>
      <c r="Y40" s="880" t="e">
        <f ca="1">DATA_FORMATTING!BU186</f>
        <v>#NAME?</v>
      </c>
      <c r="Z40" s="880" t="e">
        <f ca="1">DATA_FORMATTING!BV186</f>
        <v>#NAME?</v>
      </c>
      <c r="AA40" s="880" t="e">
        <f ca="1">DATA_FORMATTING!BW186</f>
        <v>#NAME?</v>
      </c>
      <c r="AB40" s="880" t="e">
        <f ca="1">DATA_FORMATTING!BX186</f>
        <v>#NAME?</v>
      </c>
      <c r="AC40" s="880" t="e">
        <f ca="1">DATA_FORMATTING!BY186</f>
        <v>#NAME?</v>
      </c>
      <c r="AD40" s="880" t="e">
        <f ca="1">DATA_FORMATTING!BZ186</f>
        <v>#NAME?</v>
      </c>
      <c r="AE40" s="880" t="e">
        <f ca="1">DATA_FORMATTING!CA186</f>
        <v>#NAME?</v>
      </c>
      <c r="AF40" s="880" t="e">
        <f ca="1">DATA_FORMATTING!CB186</f>
        <v>#NAME?</v>
      </c>
      <c r="AG40" s="880" t="e">
        <f ca="1">DATA_FORMATTING!CC186</f>
        <v>#NAME?</v>
      </c>
      <c r="AH40" s="880" t="e">
        <f ca="1">DATA_FORMATTING!CD186</f>
        <v>#NAME?</v>
      </c>
      <c r="AI40" s="880" t="e">
        <f ca="1">DATA_FORMATTING!CE186</f>
        <v>#NAME?</v>
      </c>
      <c r="AJ40" s="880" t="e">
        <f ca="1">DATA_FORMATTING!CF186</f>
        <v>#NAME?</v>
      </c>
      <c r="AK40" s="880" t="e">
        <f ca="1">DATA_FORMATTING!CG186</f>
        <v>#NAME?</v>
      </c>
      <c r="AL40" s="880" t="e">
        <f ca="1">DATA_FORMATTING!CH186</f>
        <v>#NAME?</v>
      </c>
    </row>
    <row r="41" spans="1:38">
      <c r="A41" s="894">
        <v>296</v>
      </c>
      <c r="B41" s="895" t="s">
        <v>579</v>
      </c>
      <c r="C41" s="1075" t="e">
        <f ca="1">DATA_FORMATTING!AY187</f>
        <v>#NAME?</v>
      </c>
      <c r="D41" s="880" t="e">
        <f ca="1">DATA_FORMATTING!AZ187</f>
        <v>#NAME?</v>
      </c>
      <c r="E41" s="880" t="e">
        <f ca="1">DATA_FORMATTING!BA187</f>
        <v>#NAME?</v>
      </c>
      <c r="F41" s="880" t="e">
        <f ca="1">DATA_FORMATTING!BB187</f>
        <v>#NAME?</v>
      </c>
      <c r="G41" s="880" t="e">
        <f ca="1">DATA_FORMATTING!BC187</f>
        <v>#NAME?</v>
      </c>
      <c r="H41" s="880" t="e">
        <f ca="1">DATA_FORMATTING!BD187</f>
        <v>#NAME?</v>
      </c>
      <c r="I41" s="880" t="e">
        <f ca="1">DATA_FORMATTING!BE187</f>
        <v>#NAME?</v>
      </c>
      <c r="J41" s="880" t="e">
        <f ca="1">DATA_FORMATTING!BF187</f>
        <v>#NAME?</v>
      </c>
      <c r="K41" s="880" t="e">
        <f ca="1">DATA_FORMATTING!BG187</f>
        <v>#NAME?</v>
      </c>
      <c r="L41" s="880" t="e">
        <f ca="1">DATA_FORMATTING!BH187</f>
        <v>#NAME?</v>
      </c>
      <c r="M41" s="880" t="e">
        <f ca="1">DATA_FORMATTING!BI187</f>
        <v>#NAME?</v>
      </c>
      <c r="N41" s="880" t="e">
        <f ca="1">DATA_FORMATTING!BJ187</f>
        <v>#NAME?</v>
      </c>
      <c r="O41" s="880" t="e">
        <f ca="1">DATA_FORMATTING!BK187</f>
        <v>#NAME?</v>
      </c>
      <c r="P41" s="880" t="e">
        <f ca="1">DATA_FORMATTING!BL187</f>
        <v>#NAME?</v>
      </c>
      <c r="Q41" s="880" t="e">
        <f ca="1">DATA_FORMATTING!BM187</f>
        <v>#NAME?</v>
      </c>
      <c r="R41" s="880" t="e">
        <f ca="1">DATA_FORMATTING!BN187</f>
        <v>#NAME?</v>
      </c>
      <c r="S41" s="880" t="e">
        <f ca="1">DATA_FORMATTING!BO187</f>
        <v>#NAME?</v>
      </c>
      <c r="T41" s="880" t="e">
        <f ca="1">DATA_FORMATTING!BP187</f>
        <v>#NAME?</v>
      </c>
      <c r="U41" s="880" t="e">
        <f ca="1">DATA_FORMATTING!BQ187</f>
        <v>#NAME?</v>
      </c>
      <c r="V41" s="880" t="e">
        <f ca="1">DATA_FORMATTING!BR187</f>
        <v>#NAME?</v>
      </c>
      <c r="W41" s="880" t="e">
        <f ca="1">DATA_FORMATTING!BS187</f>
        <v>#NAME?</v>
      </c>
      <c r="X41" s="880" t="e">
        <f ca="1">DATA_FORMATTING!BT187</f>
        <v>#NAME?</v>
      </c>
      <c r="Y41" s="880" t="e">
        <f ca="1">DATA_FORMATTING!BU187</f>
        <v>#NAME?</v>
      </c>
      <c r="Z41" s="880" t="e">
        <f ca="1">DATA_FORMATTING!BV187</f>
        <v>#NAME?</v>
      </c>
      <c r="AA41" s="880" t="e">
        <f ca="1">DATA_FORMATTING!BW187</f>
        <v>#NAME?</v>
      </c>
      <c r="AB41" s="880" t="e">
        <f ca="1">DATA_FORMATTING!BX187</f>
        <v>#NAME?</v>
      </c>
      <c r="AC41" s="880" t="e">
        <f ca="1">DATA_FORMATTING!BY187</f>
        <v>#NAME?</v>
      </c>
      <c r="AD41" s="880" t="e">
        <f ca="1">DATA_FORMATTING!BZ187</f>
        <v>#NAME?</v>
      </c>
      <c r="AE41" s="880" t="e">
        <f ca="1">DATA_FORMATTING!CA187</f>
        <v>#NAME?</v>
      </c>
      <c r="AF41" s="880" t="e">
        <f ca="1">DATA_FORMATTING!CB187</f>
        <v>#NAME?</v>
      </c>
      <c r="AG41" s="880" t="e">
        <f ca="1">DATA_FORMATTING!CC187</f>
        <v>#NAME?</v>
      </c>
      <c r="AH41" s="880" t="e">
        <f ca="1">DATA_FORMATTING!CD187</f>
        <v>#NAME?</v>
      </c>
      <c r="AI41" s="880" t="e">
        <f ca="1">DATA_FORMATTING!CE187</f>
        <v>#NAME?</v>
      </c>
      <c r="AJ41" s="880" t="e">
        <f ca="1">DATA_FORMATTING!CF187</f>
        <v>#NAME?</v>
      </c>
      <c r="AK41" s="880" t="e">
        <f ca="1">DATA_FORMATTING!CG187</f>
        <v>#NAME?</v>
      </c>
      <c r="AL41" s="880" t="e">
        <f ca="1">DATA_FORMATTING!CH187</f>
        <v>#NAME?</v>
      </c>
    </row>
    <row r="42" spans="1:38">
      <c r="A42" s="894">
        <v>297</v>
      </c>
      <c r="B42" s="895" t="s">
        <v>580</v>
      </c>
      <c r="C42" s="1075" t="e">
        <f ca="1">DATA_FORMATTING!AY189</f>
        <v>#NAME?</v>
      </c>
      <c r="D42" s="880" t="e">
        <f ca="1">DATA_FORMATTING!AZ189</f>
        <v>#NAME?</v>
      </c>
      <c r="E42" s="880" t="e">
        <f ca="1">DATA_FORMATTING!BA189</f>
        <v>#NAME?</v>
      </c>
      <c r="F42" s="880" t="e">
        <f ca="1">DATA_FORMATTING!BB189</f>
        <v>#NAME?</v>
      </c>
      <c r="G42" s="880" t="e">
        <f ca="1">DATA_FORMATTING!BC189</f>
        <v>#NAME?</v>
      </c>
      <c r="H42" s="880" t="e">
        <f ca="1">DATA_FORMATTING!BD189</f>
        <v>#NAME?</v>
      </c>
      <c r="I42" s="880" t="e">
        <f ca="1">DATA_FORMATTING!BE189</f>
        <v>#NAME?</v>
      </c>
      <c r="J42" s="880" t="e">
        <f ca="1">DATA_FORMATTING!BF189</f>
        <v>#NAME?</v>
      </c>
      <c r="K42" s="880" t="e">
        <f ca="1">DATA_FORMATTING!BG189</f>
        <v>#NAME?</v>
      </c>
      <c r="L42" s="880" t="e">
        <f ca="1">DATA_FORMATTING!BH189</f>
        <v>#NAME?</v>
      </c>
      <c r="M42" s="880" t="e">
        <f ca="1">DATA_FORMATTING!BI189</f>
        <v>#NAME?</v>
      </c>
      <c r="N42" s="880" t="e">
        <f ca="1">DATA_FORMATTING!BJ189</f>
        <v>#NAME?</v>
      </c>
      <c r="O42" s="880" t="e">
        <f ca="1">DATA_FORMATTING!BK189</f>
        <v>#NAME?</v>
      </c>
      <c r="P42" s="880" t="e">
        <f ca="1">DATA_FORMATTING!BL189</f>
        <v>#NAME?</v>
      </c>
      <c r="Q42" s="880" t="e">
        <f ca="1">DATA_FORMATTING!BM189</f>
        <v>#NAME?</v>
      </c>
      <c r="R42" s="880" t="e">
        <f ca="1">DATA_FORMATTING!BN189</f>
        <v>#NAME?</v>
      </c>
      <c r="S42" s="880" t="e">
        <f ca="1">DATA_FORMATTING!BO189</f>
        <v>#NAME?</v>
      </c>
      <c r="T42" s="880" t="e">
        <f ca="1">DATA_FORMATTING!BP189</f>
        <v>#NAME?</v>
      </c>
      <c r="U42" s="880" t="e">
        <f ca="1">DATA_FORMATTING!BQ189</f>
        <v>#NAME?</v>
      </c>
      <c r="V42" s="880" t="e">
        <f ca="1">DATA_FORMATTING!BR189</f>
        <v>#NAME?</v>
      </c>
      <c r="W42" s="880" t="e">
        <f ca="1">DATA_FORMATTING!BS189</f>
        <v>#NAME?</v>
      </c>
      <c r="X42" s="880" t="e">
        <f ca="1">DATA_FORMATTING!BT189</f>
        <v>#NAME?</v>
      </c>
      <c r="Y42" s="880" t="e">
        <f ca="1">DATA_FORMATTING!BU189</f>
        <v>#NAME?</v>
      </c>
      <c r="Z42" s="880" t="e">
        <f ca="1">DATA_FORMATTING!BV189</f>
        <v>#NAME?</v>
      </c>
      <c r="AA42" s="880" t="e">
        <f ca="1">DATA_FORMATTING!BW189</f>
        <v>#NAME?</v>
      </c>
      <c r="AB42" s="880" t="e">
        <f ca="1">DATA_FORMATTING!BX189</f>
        <v>#NAME?</v>
      </c>
      <c r="AC42" s="880" t="e">
        <f ca="1">DATA_FORMATTING!BY189</f>
        <v>#NAME?</v>
      </c>
      <c r="AD42" s="880" t="e">
        <f ca="1">DATA_FORMATTING!BZ189</f>
        <v>#NAME?</v>
      </c>
      <c r="AE42" s="880" t="e">
        <f ca="1">DATA_FORMATTING!CA189</f>
        <v>#NAME?</v>
      </c>
      <c r="AF42" s="880" t="e">
        <f ca="1">DATA_FORMATTING!CB189</f>
        <v>#NAME?</v>
      </c>
      <c r="AG42" s="880" t="e">
        <f ca="1">DATA_FORMATTING!CC189</f>
        <v>#NAME?</v>
      </c>
      <c r="AH42" s="880" t="e">
        <f ca="1">DATA_FORMATTING!CD189</f>
        <v>#NAME?</v>
      </c>
      <c r="AI42" s="880" t="e">
        <f ca="1">DATA_FORMATTING!CE189</f>
        <v>#NAME?</v>
      </c>
      <c r="AJ42" s="880" t="e">
        <f ca="1">DATA_FORMATTING!CF189</f>
        <v>#NAME?</v>
      </c>
      <c r="AK42" s="880" t="e">
        <f ca="1">DATA_FORMATTING!CG189</f>
        <v>#NAME?</v>
      </c>
      <c r="AL42" s="880" t="e">
        <f ca="1">DATA_FORMATTING!CH189</f>
        <v>#NAME?</v>
      </c>
    </row>
    <row r="43" spans="1:38">
      <c r="A43" s="894">
        <v>298</v>
      </c>
      <c r="B43" s="895" t="s">
        <v>581</v>
      </c>
      <c r="C43" s="1075" t="e">
        <f ca="1">DATA_FORMATTING!AY194</f>
        <v>#NAME?</v>
      </c>
      <c r="D43" s="880" t="e">
        <f ca="1">DATA_FORMATTING!AZ194</f>
        <v>#NAME?</v>
      </c>
      <c r="E43" s="880" t="e">
        <f ca="1">DATA_FORMATTING!BA194</f>
        <v>#NAME?</v>
      </c>
      <c r="F43" s="880" t="e">
        <f ca="1">DATA_FORMATTING!BB194</f>
        <v>#NAME?</v>
      </c>
      <c r="G43" s="880" t="e">
        <f ca="1">DATA_FORMATTING!BC194</f>
        <v>#NAME?</v>
      </c>
      <c r="H43" s="880" t="e">
        <f ca="1">DATA_FORMATTING!BD194</f>
        <v>#NAME?</v>
      </c>
      <c r="I43" s="880" t="e">
        <f ca="1">DATA_FORMATTING!BE194</f>
        <v>#NAME?</v>
      </c>
      <c r="J43" s="880" t="e">
        <f ca="1">DATA_FORMATTING!BF194</f>
        <v>#NAME?</v>
      </c>
      <c r="K43" s="880" t="e">
        <f ca="1">DATA_FORMATTING!BG194</f>
        <v>#NAME?</v>
      </c>
      <c r="L43" s="880" t="e">
        <f ca="1">DATA_FORMATTING!BH194</f>
        <v>#NAME?</v>
      </c>
      <c r="M43" s="880" t="e">
        <f ca="1">DATA_FORMATTING!BI194</f>
        <v>#NAME?</v>
      </c>
      <c r="N43" s="880" t="e">
        <f ca="1">DATA_FORMATTING!BJ194</f>
        <v>#NAME?</v>
      </c>
      <c r="O43" s="880" t="e">
        <f ca="1">DATA_FORMATTING!BK194</f>
        <v>#NAME?</v>
      </c>
      <c r="P43" s="880" t="e">
        <f ca="1">DATA_FORMATTING!BL194</f>
        <v>#NAME?</v>
      </c>
      <c r="Q43" s="880" t="e">
        <f ca="1">DATA_FORMATTING!BM194</f>
        <v>#NAME?</v>
      </c>
      <c r="R43" s="880" t="e">
        <f ca="1">DATA_FORMATTING!BN194</f>
        <v>#NAME?</v>
      </c>
      <c r="S43" s="880" t="e">
        <f ca="1">DATA_FORMATTING!BO194</f>
        <v>#NAME?</v>
      </c>
      <c r="T43" s="880" t="e">
        <f ca="1">DATA_FORMATTING!BP194</f>
        <v>#NAME?</v>
      </c>
      <c r="U43" s="880" t="e">
        <f ca="1">DATA_FORMATTING!BQ194</f>
        <v>#NAME?</v>
      </c>
      <c r="V43" s="880" t="e">
        <f ca="1">DATA_FORMATTING!BR194</f>
        <v>#NAME?</v>
      </c>
      <c r="W43" s="880" t="e">
        <f ca="1">DATA_FORMATTING!BS194</f>
        <v>#NAME?</v>
      </c>
      <c r="X43" s="880" t="e">
        <f ca="1">DATA_FORMATTING!BT194</f>
        <v>#NAME?</v>
      </c>
      <c r="Y43" s="880" t="e">
        <f ca="1">DATA_FORMATTING!BU194</f>
        <v>#NAME?</v>
      </c>
      <c r="Z43" s="880" t="e">
        <f ca="1">DATA_FORMATTING!BV194</f>
        <v>#NAME?</v>
      </c>
      <c r="AA43" s="880" t="e">
        <f ca="1">DATA_FORMATTING!BW194</f>
        <v>#NAME?</v>
      </c>
      <c r="AB43" s="880" t="e">
        <f ca="1">DATA_FORMATTING!BX194</f>
        <v>#NAME?</v>
      </c>
      <c r="AC43" s="880" t="e">
        <f ca="1">DATA_FORMATTING!BY194</f>
        <v>#NAME?</v>
      </c>
      <c r="AD43" s="880" t="e">
        <f ca="1">DATA_FORMATTING!BZ194</f>
        <v>#NAME?</v>
      </c>
      <c r="AE43" s="880" t="e">
        <f ca="1">DATA_FORMATTING!CA194</f>
        <v>#NAME?</v>
      </c>
      <c r="AF43" s="880" t="e">
        <f ca="1">DATA_FORMATTING!CB194</f>
        <v>#NAME?</v>
      </c>
      <c r="AG43" s="880" t="e">
        <f ca="1">DATA_FORMATTING!CC194</f>
        <v>#NAME?</v>
      </c>
      <c r="AH43" s="880" t="e">
        <f ca="1">DATA_FORMATTING!CD194</f>
        <v>#NAME?</v>
      </c>
      <c r="AI43" s="880" t="e">
        <f ca="1">DATA_FORMATTING!CE194</f>
        <v>#NAME?</v>
      </c>
      <c r="AJ43" s="880" t="e">
        <f ca="1">DATA_FORMATTING!CF194</f>
        <v>#NAME?</v>
      </c>
      <c r="AK43" s="880" t="e">
        <f ca="1">DATA_FORMATTING!CG194</f>
        <v>#NAME?</v>
      </c>
      <c r="AL43" s="880" t="e">
        <f ca="1">DATA_FORMATTING!CH194</f>
        <v>#NAME?</v>
      </c>
    </row>
    <row r="44" spans="1:38">
      <c r="A44" s="894">
        <v>299</v>
      </c>
      <c r="B44" s="895" t="s">
        <v>582</v>
      </c>
      <c r="C44" s="1075" t="e">
        <f ca="1">DATA_FORMATTING!AY193</f>
        <v>#NAME?</v>
      </c>
      <c r="D44" s="880" t="e">
        <f ca="1">DATA_FORMATTING!AZ193</f>
        <v>#NAME?</v>
      </c>
      <c r="E44" s="880" t="e">
        <f ca="1">DATA_FORMATTING!BA193</f>
        <v>#NAME?</v>
      </c>
      <c r="F44" s="880" t="e">
        <f ca="1">DATA_FORMATTING!BB193</f>
        <v>#NAME?</v>
      </c>
      <c r="G44" s="880" t="e">
        <f ca="1">DATA_FORMATTING!BC193</f>
        <v>#NAME?</v>
      </c>
      <c r="H44" s="880" t="e">
        <f ca="1">DATA_FORMATTING!BD193</f>
        <v>#NAME?</v>
      </c>
      <c r="I44" s="880" t="e">
        <f ca="1">DATA_FORMATTING!BE193</f>
        <v>#NAME?</v>
      </c>
      <c r="J44" s="880" t="e">
        <f ca="1">DATA_FORMATTING!BF193</f>
        <v>#NAME?</v>
      </c>
      <c r="K44" s="880" t="e">
        <f ca="1">DATA_FORMATTING!BG193</f>
        <v>#NAME?</v>
      </c>
      <c r="L44" s="880" t="e">
        <f ca="1">DATA_FORMATTING!BH193</f>
        <v>#NAME?</v>
      </c>
      <c r="M44" s="880" t="e">
        <f ca="1">DATA_FORMATTING!BI193</f>
        <v>#NAME?</v>
      </c>
      <c r="N44" s="880" t="e">
        <f ca="1">DATA_FORMATTING!BJ193</f>
        <v>#NAME?</v>
      </c>
      <c r="O44" s="880" t="e">
        <f ca="1">DATA_FORMATTING!BK193</f>
        <v>#NAME?</v>
      </c>
      <c r="P44" s="880" t="e">
        <f ca="1">DATA_FORMATTING!BL193</f>
        <v>#NAME?</v>
      </c>
      <c r="Q44" s="880" t="e">
        <f ca="1">DATA_FORMATTING!BM193</f>
        <v>#NAME?</v>
      </c>
      <c r="R44" s="880" t="e">
        <f ca="1">DATA_FORMATTING!BN193</f>
        <v>#NAME?</v>
      </c>
      <c r="S44" s="880" t="e">
        <f ca="1">DATA_FORMATTING!BO193</f>
        <v>#NAME?</v>
      </c>
      <c r="T44" s="880" t="e">
        <f ca="1">DATA_FORMATTING!BP193</f>
        <v>#NAME?</v>
      </c>
      <c r="U44" s="880" t="e">
        <f ca="1">DATA_FORMATTING!BQ193</f>
        <v>#NAME?</v>
      </c>
      <c r="V44" s="880" t="e">
        <f ca="1">DATA_FORMATTING!BR193</f>
        <v>#NAME?</v>
      </c>
      <c r="W44" s="880" t="e">
        <f ca="1">DATA_FORMATTING!BS193</f>
        <v>#NAME?</v>
      </c>
      <c r="X44" s="880" t="e">
        <f ca="1">DATA_FORMATTING!BT193</f>
        <v>#NAME?</v>
      </c>
      <c r="Y44" s="880" t="e">
        <f ca="1">DATA_FORMATTING!BU193</f>
        <v>#NAME?</v>
      </c>
      <c r="Z44" s="880" t="e">
        <f ca="1">DATA_FORMATTING!BV193</f>
        <v>#NAME?</v>
      </c>
      <c r="AA44" s="880" t="e">
        <f ca="1">DATA_FORMATTING!BW193</f>
        <v>#NAME?</v>
      </c>
      <c r="AB44" s="880" t="e">
        <f ca="1">DATA_FORMATTING!BX193</f>
        <v>#NAME?</v>
      </c>
      <c r="AC44" s="880" t="e">
        <f ca="1">DATA_FORMATTING!BY193</f>
        <v>#NAME?</v>
      </c>
      <c r="AD44" s="880" t="e">
        <f ca="1">DATA_FORMATTING!BZ193</f>
        <v>#NAME?</v>
      </c>
      <c r="AE44" s="880" t="e">
        <f ca="1">DATA_FORMATTING!CA193</f>
        <v>#NAME?</v>
      </c>
      <c r="AF44" s="880" t="e">
        <f ca="1">DATA_FORMATTING!CB193</f>
        <v>#NAME?</v>
      </c>
      <c r="AG44" s="880" t="e">
        <f ca="1">DATA_FORMATTING!CC193</f>
        <v>#NAME?</v>
      </c>
      <c r="AH44" s="880" t="e">
        <f ca="1">DATA_FORMATTING!CD193</f>
        <v>#NAME?</v>
      </c>
      <c r="AI44" s="880" t="e">
        <f ca="1">DATA_FORMATTING!CE193</f>
        <v>#NAME?</v>
      </c>
      <c r="AJ44" s="880" t="e">
        <f ca="1">DATA_FORMATTING!CF193</f>
        <v>#NAME?</v>
      </c>
      <c r="AK44" s="880" t="e">
        <f ca="1">DATA_FORMATTING!CG193</f>
        <v>#NAME?</v>
      </c>
      <c r="AL44" s="880" t="e">
        <f ca="1">DATA_FORMATTING!CH193</f>
        <v>#NAME?</v>
      </c>
    </row>
    <row r="45" spans="1:38">
      <c r="A45" s="894">
        <v>300</v>
      </c>
      <c r="B45" s="895" t="s">
        <v>105</v>
      </c>
      <c r="C45" s="1075" t="str">
        <f ca="1">IFERROR(DATA_FORMATTING!E135,"")</f>
        <v/>
      </c>
      <c r="D45" s="880" t="str">
        <f ca="1">IFERROR(DATA_FORMATTING!F135,"")</f>
        <v/>
      </c>
      <c r="E45" s="880" t="str">
        <f ca="1">IFERROR(DATA_FORMATTING!G135,"")</f>
        <v/>
      </c>
      <c r="F45" s="880" t="str">
        <f ca="1">IFERROR(DATA_FORMATTING!H135,"")</f>
        <v/>
      </c>
      <c r="G45" s="880" t="str">
        <f ca="1">IFERROR(DATA_FORMATTING!I135,"")</f>
        <v/>
      </c>
      <c r="H45" s="880" t="str">
        <f ca="1">IFERROR(DATA_FORMATTING!J135,"")</f>
        <v/>
      </c>
      <c r="I45" s="880" t="str">
        <f ca="1">IFERROR(DATA_FORMATTING!K135,"")</f>
        <v/>
      </c>
      <c r="J45" s="880" t="str">
        <f ca="1">IFERROR(DATA_FORMATTING!L135,"")</f>
        <v/>
      </c>
      <c r="K45" s="880" t="str">
        <f ca="1">IFERROR(DATA_FORMATTING!M135,"")</f>
        <v/>
      </c>
      <c r="L45" s="880" t="str">
        <f ca="1">IFERROR(DATA_FORMATTING!N135,"")</f>
        <v/>
      </c>
      <c r="M45" s="880" t="str">
        <f ca="1">IFERROR(DATA_FORMATTING!O135,"")</f>
        <v/>
      </c>
      <c r="N45" s="880" t="str">
        <f ca="1">IFERROR(DATA_FORMATTING!P135,"")</f>
        <v/>
      </c>
      <c r="O45" s="880" t="str">
        <f ca="1">IFERROR(DATA_FORMATTING!Q135,"")</f>
        <v/>
      </c>
      <c r="P45" s="880" t="str">
        <f ca="1">IFERROR(DATA_FORMATTING!R135,"")</f>
        <v/>
      </c>
      <c r="Q45" s="880" t="str">
        <f ca="1">IFERROR(DATA_FORMATTING!S135,"")</f>
        <v/>
      </c>
      <c r="R45" s="880" t="str">
        <f ca="1">IFERROR(DATA_FORMATTING!T135,"")</f>
        <v/>
      </c>
      <c r="S45" s="880" t="str">
        <f ca="1">IFERROR(DATA_FORMATTING!U135,"")</f>
        <v/>
      </c>
      <c r="T45" s="880" t="str">
        <f ca="1">IFERROR(DATA_FORMATTING!V135,"")</f>
        <v/>
      </c>
      <c r="U45" s="880" t="str">
        <f ca="1">IFERROR(DATA_FORMATTING!W135,"")</f>
        <v/>
      </c>
      <c r="V45" s="880" t="str">
        <f ca="1">IFERROR(DATA_FORMATTING!X135,"")</f>
        <v/>
      </c>
      <c r="W45" s="880" t="str">
        <f ca="1">IFERROR(DATA_FORMATTING!Y135,"")</f>
        <v/>
      </c>
      <c r="X45" s="880" t="str">
        <f ca="1">IFERROR(DATA_FORMATTING!Z135,"")</f>
        <v/>
      </c>
      <c r="Y45" s="880" t="str">
        <f ca="1">IFERROR(DATA_FORMATTING!AA135,"")</f>
        <v/>
      </c>
      <c r="Z45" s="880" t="str">
        <f ca="1">IFERROR(DATA_FORMATTING!AB135,"")</f>
        <v/>
      </c>
      <c r="AA45" s="880" t="str">
        <f ca="1">IFERROR(DATA_FORMATTING!AC135,"")</f>
        <v/>
      </c>
      <c r="AB45" s="880" t="str">
        <f ca="1">IFERROR(DATA_FORMATTING!AD135,"")</f>
        <v/>
      </c>
      <c r="AC45" s="880" t="str">
        <f ca="1">IFERROR(DATA_FORMATTING!AE135,"")</f>
        <v/>
      </c>
      <c r="AD45" s="880" t="str">
        <f ca="1">IFERROR(DATA_FORMATTING!AF135,"")</f>
        <v/>
      </c>
      <c r="AE45" s="880" t="str">
        <f ca="1">IFERROR(DATA_FORMATTING!AG135,"")</f>
        <v/>
      </c>
      <c r="AF45" s="880" t="str">
        <f ca="1">IFERROR(DATA_FORMATTING!AH135,"")</f>
        <v/>
      </c>
      <c r="AG45" s="880" t="str">
        <f ca="1">IFERROR(DATA_FORMATTING!AI135,"")</f>
        <v/>
      </c>
      <c r="AH45" s="880" t="str">
        <f ca="1">IFERROR(DATA_FORMATTING!AJ135,"")</f>
        <v/>
      </c>
      <c r="AI45" s="880" t="str">
        <f ca="1">IFERROR(DATA_FORMATTING!AK135,"")</f>
        <v/>
      </c>
      <c r="AJ45" s="880" t="str">
        <f ca="1">IFERROR(DATA_FORMATTING!AL135,"")</f>
        <v/>
      </c>
      <c r="AK45" s="880" t="str">
        <f ca="1">IFERROR(DATA_FORMATTING!AM135,"")</f>
        <v/>
      </c>
      <c r="AL45" s="880" t="str">
        <f ca="1">IFERROR(DATA_FORMATTING!AN135,"")</f>
        <v/>
      </c>
    </row>
    <row r="46" spans="1:38">
      <c r="A46" s="894">
        <v>302</v>
      </c>
      <c r="B46" s="895" t="s">
        <v>622</v>
      </c>
      <c r="C46" s="1075" t="e">
        <f ca="1">DATA_FORMATTING!E134+DATA_FORMATTING!E135</f>
        <v>#VALUE!</v>
      </c>
      <c r="D46" s="1075" t="e">
        <f ca="1">DATA_FORMATTING!F134+DATA_FORMATTING!F135</f>
        <v>#VALUE!</v>
      </c>
      <c r="E46" s="1075" t="e">
        <f ca="1">DATA_FORMATTING!G134+DATA_FORMATTING!G135</f>
        <v>#VALUE!</v>
      </c>
      <c r="F46" s="1075" t="e">
        <f ca="1">DATA_FORMATTING!H134+DATA_FORMATTING!H135</f>
        <v>#VALUE!</v>
      </c>
      <c r="G46" s="1075" t="e">
        <f ca="1">DATA_FORMATTING!I134+DATA_FORMATTING!I135</f>
        <v>#VALUE!</v>
      </c>
      <c r="H46" s="1075" t="e">
        <f ca="1">DATA_FORMATTING!J134+DATA_FORMATTING!J135</f>
        <v>#VALUE!</v>
      </c>
      <c r="I46" s="1075" t="e">
        <f ca="1">DATA_FORMATTING!K134+DATA_FORMATTING!K135</f>
        <v>#VALUE!</v>
      </c>
      <c r="J46" s="1075" t="e">
        <f ca="1">DATA_FORMATTING!L134+DATA_FORMATTING!L135</f>
        <v>#VALUE!</v>
      </c>
      <c r="K46" s="1075" t="e">
        <f ca="1">DATA_FORMATTING!M134+DATA_FORMATTING!M135</f>
        <v>#VALUE!</v>
      </c>
      <c r="L46" s="1075" t="e">
        <f ca="1">DATA_FORMATTING!N134+DATA_FORMATTING!N135</f>
        <v>#VALUE!</v>
      </c>
      <c r="M46" s="1075" t="e">
        <f ca="1">DATA_FORMATTING!O134+DATA_FORMATTING!O135</f>
        <v>#VALUE!</v>
      </c>
      <c r="N46" s="1075" t="e">
        <f ca="1">DATA_FORMATTING!P134+DATA_FORMATTING!P135</f>
        <v>#VALUE!</v>
      </c>
      <c r="O46" s="1075" t="e">
        <f ca="1">DATA_FORMATTING!Q134+DATA_FORMATTING!Q135</f>
        <v>#VALUE!</v>
      </c>
      <c r="P46" s="1075" t="e">
        <f ca="1">DATA_FORMATTING!R134+DATA_FORMATTING!R135</f>
        <v>#VALUE!</v>
      </c>
      <c r="Q46" s="1075" t="e">
        <f ca="1">DATA_FORMATTING!S134+DATA_FORMATTING!S135</f>
        <v>#VALUE!</v>
      </c>
      <c r="R46" s="1075" t="e">
        <f ca="1">DATA_FORMATTING!T134+DATA_FORMATTING!T135</f>
        <v>#VALUE!</v>
      </c>
      <c r="S46" s="1075" t="e">
        <f ca="1">DATA_FORMATTING!U134+DATA_FORMATTING!U135</f>
        <v>#VALUE!</v>
      </c>
      <c r="T46" s="1075" t="e">
        <f ca="1">DATA_FORMATTING!V134+DATA_FORMATTING!V135</f>
        <v>#VALUE!</v>
      </c>
      <c r="U46" s="1075" t="e">
        <f ca="1">DATA_FORMATTING!W134+DATA_FORMATTING!W135</f>
        <v>#VALUE!</v>
      </c>
      <c r="V46" s="1075" t="e">
        <f ca="1">DATA_FORMATTING!X134+DATA_FORMATTING!X135</f>
        <v>#VALUE!</v>
      </c>
      <c r="W46" s="1075" t="e">
        <f ca="1">DATA_FORMATTING!Y134+DATA_FORMATTING!Y135</f>
        <v>#VALUE!</v>
      </c>
      <c r="X46" s="1075" t="e">
        <f ca="1">DATA_FORMATTING!Z134+DATA_FORMATTING!Z135</f>
        <v>#VALUE!</v>
      </c>
      <c r="Y46" s="1075" t="e">
        <f ca="1">DATA_FORMATTING!AA134+DATA_FORMATTING!AA135</f>
        <v>#VALUE!</v>
      </c>
      <c r="Z46" s="1075" t="e">
        <f ca="1">DATA_FORMATTING!AB134+DATA_FORMATTING!AB135</f>
        <v>#VALUE!</v>
      </c>
      <c r="AA46" s="1075" t="e">
        <f ca="1">DATA_FORMATTING!AC134+DATA_FORMATTING!AC135</f>
        <v>#VALUE!</v>
      </c>
      <c r="AB46" s="1075" t="e">
        <f ca="1">DATA_FORMATTING!AD134+DATA_FORMATTING!AD135</f>
        <v>#VALUE!</v>
      </c>
      <c r="AC46" s="1075" t="e">
        <f ca="1">DATA_FORMATTING!AE134+DATA_FORMATTING!AE135</f>
        <v>#VALUE!</v>
      </c>
      <c r="AD46" s="1075" t="e">
        <f ca="1">DATA_FORMATTING!AF134+DATA_FORMATTING!AF135</f>
        <v>#VALUE!</v>
      </c>
      <c r="AE46" s="1075" t="e">
        <f ca="1">DATA_FORMATTING!AG134+DATA_FORMATTING!AG135</f>
        <v>#VALUE!</v>
      </c>
      <c r="AF46" s="1075" t="e">
        <f ca="1">DATA_FORMATTING!AH134+DATA_FORMATTING!AH135</f>
        <v>#VALUE!</v>
      </c>
      <c r="AG46" s="1075" t="e">
        <f ca="1">DATA_FORMATTING!AI134+DATA_FORMATTING!AI135</f>
        <v>#VALUE!</v>
      </c>
      <c r="AH46" s="1075" t="e">
        <f ca="1">DATA_FORMATTING!AJ134+DATA_FORMATTING!AJ135</f>
        <v>#VALUE!</v>
      </c>
      <c r="AI46" s="1075" t="e">
        <f ca="1">DATA_FORMATTING!AK134+DATA_FORMATTING!AK135</f>
        <v>#VALUE!</v>
      </c>
      <c r="AJ46" s="1075" t="e">
        <f ca="1">DATA_FORMATTING!AL134+DATA_FORMATTING!AL135</f>
        <v>#VALUE!</v>
      </c>
      <c r="AK46" s="1075" t="e">
        <f ca="1">DATA_FORMATTING!AM134+DATA_FORMATTING!AM135</f>
        <v>#VALUE!</v>
      </c>
      <c r="AL46" s="1075" t="e">
        <f ca="1">DATA_FORMATTING!AN134+DATA_FORMATTING!AN135</f>
        <v>#NAME?</v>
      </c>
    </row>
    <row r="47" spans="1:38">
      <c r="A47" s="894">
        <v>306</v>
      </c>
      <c r="B47" s="895" t="s">
        <v>103</v>
      </c>
      <c r="C47" s="1075" t="str">
        <f ca="1">IFERROR(DATA_FORMATTING!E134,"")</f>
        <v/>
      </c>
      <c r="D47" s="1075" t="str">
        <f ca="1">IFERROR(DATA_FORMATTING!F134,"")</f>
        <v/>
      </c>
      <c r="E47" s="1075" t="str">
        <f ca="1">IFERROR(DATA_FORMATTING!G134,"")</f>
        <v/>
      </c>
      <c r="F47" s="1075" t="str">
        <f ca="1">IFERROR(DATA_FORMATTING!H134,"")</f>
        <v/>
      </c>
      <c r="G47" s="1075" t="str">
        <f ca="1">IFERROR(DATA_FORMATTING!I134,"")</f>
        <v/>
      </c>
      <c r="H47" s="1075" t="str">
        <f ca="1">IFERROR(DATA_FORMATTING!J134,"")</f>
        <v/>
      </c>
      <c r="I47" s="1075" t="str">
        <f ca="1">IFERROR(DATA_FORMATTING!K134,"")</f>
        <v/>
      </c>
      <c r="J47" s="1075" t="str">
        <f ca="1">IFERROR(DATA_FORMATTING!L134,"")</f>
        <v/>
      </c>
      <c r="K47" s="1075" t="str">
        <f ca="1">IFERROR(DATA_FORMATTING!M134,"")</f>
        <v/>
      </c>
      <c r="L47" s="1075" t="str">
        <f ca="1">IFERROR(DATA_FORMATTING!N134,"")</f>
        <v/>
      </c>
      <c r="M47" s="1075" t="str">
        <f ca="1">IFERROR(DATA_FORMATTING!O134,"")</f>
        <v/>
      </c>
      <c r="N47" s="1075" t="str">
        <f ca="1">IFERROR(DATA_FORMATTING!P134,"")</f>
        <v/>
      </c>
      <c r="O47" s="1075" t="str">
        <f ca="1">IFERROR(DATA_FORMATTING!Q134,"")</f>
        <v/>
      </c>
      <c r="P47" s="1075" t="str">
        <f ca="1">IFERROR(DATA_FORMATTING!R134,"")</f>
        <v/>
      </c>
      <c r="Q47" s="1075" t="str">
        <f ca="1">IFERROR(DATA_FORMATTING!S134,"")</f>
        <v/>
      </c>
      <c r="R47" s="1075" t="str">
        <f ca="1">IFERROR(DATA_FORMATTING!T134,"")</f>
        <v/>
      </c>
      <c r="S47" s="1075" t="str">
        <f ca="1">IFERROR(DATA_FORMATTING!U134,"")</f>
        <v/>
      </c>
      <c r="T47" s="1075" t="str">
        <f ca="1">IFERROR(DATA_FORMATTING!V134,"")</f>
        <v/>
      </c>
      <c r="U47" s="1075" t="str">
        <f ca="1">IFERROR(DATA_FORMATTING!W134,"")</f>
        <v/>
      </c>
      <c r="V47" s="1075" t="str">
        <f ca="1">IFERROR(DATA_FORMATTING!X134,"")</f>
        <v/>
      </c>
      <c r="W47" s="1075" t="str">
        <f ca="1">IFERROR(DATA_FORMATTING!Y134,"")</f>
        <v/>
      </c>
      <c r="X47" s="1075" t="str">
        <f ca="1">IFERROR(DATA_FORMATTING!Z134,"")</f>
        <v/>
      </c>
      <c r="Y47" s="1075" t="str">
        <f ca="1">IFERROR(DATA_FORMATTING!AA134,"")</f>
        <v/>
      </c>
      <c r="Z47" s="1075" t="str">
        <f ca="1">IFERROR(DATA_FORMATTING!AB134,"")</f>
        <v/>
      </c>
      <c r="AA47" s="1075" t="str">
        <f ca="1">IFERROR(DATA_FORMATTING!AC134,"")</f>
        <v/>
      </c>
      <c r="AB47" s="1075" t="str">
        <f ca="1">IFERROR(DATA_FORMATTING!AD134,"")</f>
        <v/>
      </c>
      <c r="AC47" s="1075" t="str">
        <f ca="1">IFERROR(DATA_FORMATTING!AE134,"")</f>
        <v/>
      </c>
      <c r="AD47" s="1075" t="str">
        <f ca="1">IFERROR(DATA_FORMATTING!AF134,"")</f>
        <v/>
      </c>
      <c r="AE47" s="1075" t="str">
        <f ca="1">IFERROR(DATA_FORMATTING!AG134,"")</f>
        <v/>
      </c>
      <c r="AF47" s="1075" t="str">
        <f ca="1">IFERROR(DATA_FORMATTING!AH134,"")</f>
        <v/>
      </c>
      <c r="AG47" s="1075" t="str">
        <f ca="1">IFERROR(DATA_FORMATTING!AI134,"")</f>
        <v/>
      </c>
      <c r="AH47" s="1075" t="str">
        <f ca="1">IFERROR(DATA_FORMATTING!AJ134,"")</f>
        <v/>
      </c>
      <c r="AI47" s="1075" t="str">
        <f ca="1">IFERROR(DATA_FORMATTING!AK134,"")</f>
        <v/>
      </c>
      <c r="AJ47" s="1075" t="str">
        <f ca="1">IFERROR(DATA_FORMATTING!AL134,"")</f>
        <v/>
      </c>
      <c r="AK47" s="1075" t="str">
        <f ca="1">IFERROR(DATA_FORMATTING!AM134,"")</f>
        <v/>
      </c>
      <c r="AL47" s="1075" t="str">
        <f ca="1">IFERROR(DATA_FORMATTING!AN134,"")</f>
        <v/>
      </c>
    </row>
    <row r="48" spans="1:38">
      <c r="A48" s="831">
        <v>307</v>
      </c>
      <c r="B48" s="895" t="s">
        <v>182</v>
      </c>
      <c r="C48" s="1075" t="e">
        <f ca="1">-DATA_FORMATTING!AY131*12/IF(MOD(MONTH(C1)-MONTH(C3)+1,12)=0,12,MOD(MONTH(C1)-MONTH(C3)+1,12))</f>
        <v>#NAME?</v>
      </c>
      <c r="D48" s="1075" t="e">
        <f ca="1">-DATA_FORMATTING!AZ131*12/IF(MOD(MONTH(D1)-MONTH(D3)+1,12)=0,12,MOD(MONTH(D1)-MONTH(D3)+1,12))</f>
        <v>#NAME?</v>
      </c>
      <c r="E48" s="1075" t="e">
        <f ca="1">-DATA_FORMATTING!BA131*12/IF(MOD(MONTH(E1)-MONTH(E3)+1,12)=0,12,MOD(MONTH(E1)-MONTH(E3)+1,12))</f>
        <v>#NAME?</v>
      </c>
      <c r="F48" s="1075" t="e">
        <f ca="1">-DATA_FORMATTING!BB131*12/IF(MOD(MONTH(F1)-MONTH(F3)+1,12)=0,12,MOD(MONTH(F1)-MONTH(F3)+1,12))</f>
        <v>#NAME?</v>
      </c>
      <c r="G48" s="1075" t="e">
        <f ca="1">-DATA_FORMATTING!BC131*12/IF(MOD(MONTH(G1)-MONTH(G3)+1,12)=0,12,MOD(MONTH(G1)-MONTH(G3)+1,12))</f>
        <v>#NAME?</v>
      </c>
      <c r="H48" s="1075" t="e">
        <f ca="1">-DATA_FORMATTING!BD131*12/IF(MOD(MONTH(H1)-MONTH(H3)+1,12)=0,12,MOD(MONTH(H1)-MONTH(H3)+1,12))</f>
        <v>#NAME?</v>
      </c>
      <c r="I48" s="1075" t="e">
        <f ca="1">-DATA_FORMATTING!BE131*12/IF(MOD(MONTH(I1)-MONTH(I3)+1,12)=0,12,MOD(MONTH(I1)-MONTH(I3)+1,12))</f>
        <v>#NAME?</v>
      </c>
      <c r="J48" s="1075" t="e">
        <f ca="1">-DATA_FORMATTING!BF131*12/IF(MOD(MONTH(J1)-MONTH(J3)+1,12)=0,12,MOD(MONTH(J1)-MONTH(J3)+1,12))</f>
        <v>#NAME?</v>
      </c>
      <c r="K48" s="1075" t="e">
        <f ca="1">-DATA_FORMATTING!BG131*12/IF(MOD(MONTH(K1)-MONTH(K3)+1,12)=0,12,MOD(MONTH(K1)-MONTH(K3)+1,12))</f>
        <v>#NAME?</v>
      </c>
      <c r="L48" s="1075" t="e">
        <f ca="1">-DATA_FORMATTING!BH131*12/IF(MOD(MONTH(L1)-MONTH(L3)+1,12)=0,12,MOD(MONTH(L1)-MONTH(L3)+1,12))</f>
        <v>#NAME?</v>
      </c>
      <c r="M48" s="1075" t="e">
        <f ca="1">-DATA_FORMATTING!BI131*12/IF(MOD(MONTH(M1)-MONTH(M3)+1,12)=0,12,MOD(MONTH(M1)-MONTH(M3)+1,12))</f>
        <v>#NAME?</v>
      </c>
      <c r="N48" s="1075" t="e">
        <f ca="1">-DATA_FORMATTING!BJ131*12/IF(MOD(MONTH(N1)-MONTH(N3)+1,12)=0,12,MOD(MONTH(N1)-MONTH(N3)+1,12))</f>
        <v>#NAME?</v>
      </c>
      <c r="O48" s="1075" t="e">
        <f ca="1">-DATA_FORMATTING!BK131*12/IF(MOD(MONTH(O1)-MONTH(O3)+1,12)=0,12,MOD(MONTH(O1)-MONTH(O3)+1,12))</f>
        <v>#NAME?</v>
      </c>
      <c r="P48" s="1075" t="e">
        <f ca="1">-DATA_FORMATTING!BL131*12/IF(MOD(MONTH(P1)-MONTH(P3)+1,12)=0,12,MOD(MONTH(P1)-MONTH(P3)+1,12))</f>
        <v>#NAME?</v>
      </c>
      <c r="Q48" s="1075" t="e">
        <f ca="1">-DATA_FORMATTING!BM131*12/IF(MOD(MONTH(Q1)-MONTH(Q3)+1,12)=0,12,MOD(MONTH(Q1)-MONTH(Q3)+1,12))</f>
        <v>#NAME?</v>
      </c>
      <c r="R48" s="1075" t="e">
        <f ca="1">-DATA_FORMATTING!BN131*12/IF(MOD(MONTH(R1)-MONTH(R3)+1,12)=0,12,MOD(MONTH(R1)-MONTH(R3)+1,12))</f>
        <v>#NAME?</v>
      </c>
      <c r="S48" s="1075" t="e">
        <f ca="1">-DATA_FORMATTING!BO131*12/IF(MOD(MONTH(S1)-MONTH(S3)+1,12)=0,12,MOD(MONTH(S1)-MONTH(S3)+1,12))</f>
        <v>#NAME?</v>
      </c>
      <c r="T48" s="1075" t="e">
        <f ca="1">-DATA_FORMATTING!BP131*12/IF(MOD(MONTH(T1)-MONTH(T3)+1,12)=0,12,MOD(MONTH(T1)-MONTH(T3)+1,12))</f>
        <v>#NAME?</v>
      </c>
      <c r="U48" s="1075" t="e">
        <f ca="1">-DATA_FORMATTING!BQ131*12/IF(MOD(MONTH(U1)-MONTH(U3)+1,12)=0,12,MOD(MONTH(U1)-MONTH(U3)+1,12))</f>
        <v>#NAME?</v>
      </c>
      <c r="V48" s="1075" t="e">
        <f ca="1">-DATA_FORMATTING!BR131*12/IF(MOD(MONTH(V1)-MONTH(V3)+1,12)=0,12,MOD(MONTH(V1)-MONTH(V3)+1,12))</f>
        <v>#NAME?</v>
      </c>
      <c r="W48" s="1075" t="e">
        <f ca="1">-DATA_FORMATTING!BS131*12/IF(MOD(MONTH(W1)-MONTH(W3)+1,12)=0,12,MOD(MONTH(W1)-MONTH(W3)+1,12))</f>
        <v>#NAME?</v>
      </c>
      <c r="X48" s="1075" t="e">
        <f ca="1">-DATA_FORMATTING!BT131*12/IF(MOD(MONTH(X1)-MONTH(X3)+1,12)=0,12,MOD(MONTH(X1)-MONTH(X3)+1,12))</f>
        <v>#NAME?</v>
      </c>
      <c r="Y48" s="1075" t="e">
        <f ca="1">-DATA_FORMATTING!BU131*12/IF(MOD(MONTH(Y1)-MONTH(Y3)+1,12)=0,12,MOD(MONTH(Y1)-MONTH(Y3)+1,12))</f>
        <v>#NAME?</v>
      </c>
      <c r="Z48" s="1075" t="e">
        <f ca="1">-DATA_FORMATTING!BV131*12/IF(MOD(MONTH(Z1)-MONTH(Z3)+1,12)=0,12,MOD(MONTH(Z1)-MONTH(Z3)+1,12))</f>
        <v>#NAME?</v>
      </c>
      <c r="AA48" s="1075" t="e">
        <f ca="1">-DATA_FORMATTING!BW131*12/IF(MOD(MONTH(AA1)-MONTH(AA3)+1,12)=0,12,MOD(MONTH(AA1)-MONTH(AA3)+1,12))</f>
        <v>#NAME?</v>
      </c>
      <c r="AB48" s="1075" t="e">
        <f ca="1">-DATA_FORMATTING!BX131*12/IF(MOD(MONTH(AB1)-MONTH(AB3)+1,12)=0,12,MOD(MONTH(AB1)-MONTH(AB3)+1,12))</f>
        <v>#NAME?</v>
      </c>
      <c r="AC48" s="1075" t="e">
        <f ca="1">-DATA_FORMATTING!BY131*12/IF(MOD(MONTH(AC1)-MONTH(AC3)+1,12)=0,12,MOD(MONTH(AC1)-MONTH(AC3)+1,12))</f>
        <v>#NAME?</v>
      </c>
      <c r="AD48" s="1075" t="e">
        <f ca="1">-DATA_FORMATTING!BZ131*12/IF(MOD(MONTH(AD1)-MONTH(AD3)+1,12)=0,12,MOD(MONTH(AD1)-MONTH(AD3)+1,12))</f>
        <v>#NAME?</v>
      </c>
      <c r="AE48" s="1075" t="e">
        <f ca="1">-DATA_FORMATTING!CA131*12/IF(MOD(MONTH(AE1)-MONTH(AE3)+1,12)=0,12,MOD(MONTH(AE1)-MONTH(AE3)+1,12))</f>
        <v>#NAME?</v>
      </c>
      <c r="AF48" s="1075" t="e">
        <f ca="1">-DATA_FORMATTING!CB131*12/IF(MOD(MONTH(AF1)-MONTH(AF3)+1,12)=0,12,MOD(MONTH(AF1)-MONTH(AF3)+1,12))</f>
        <v>#NAME?</v>
      </c>
      <c r="AG48" s="1075" t="e">
        <f ca="1">-DATA_FORMATTING!CC131*12/IF(MOD(MONTH(AG1)-MONTH(AG3)+1,12)=0,12,MOD(MONTH(AG1)-MONTH(AG3)+1,12))</f>
        <v>#NAME?</v>
      </c>
      <c r="AH48" s="1075" t="e">
        <f ca="1">-DATA_FORMATTING!CD131*12/IF(MOD(MONTH(AH1)-MONTH(AH3)+1,12)=0,12,MOD(MONTH(AH1)-MONTH(AH3)+1,12))</f>
        <v>#NAME?</v>
      </c>
      <c r="AI48" s="1075" t="e">
        <f ca="1">-DATA_FORMATTING!CE131*12/IF(MOD(MONTH(AI1)-MONTH(AI3)+1,12)=0,12,MOD(MONTH(AI1)-MONTH(AI3)+1,12))</f>
        <v>#NAME?</v>
      </c>
      <c r="AJ48" s="1075" t="e">
        <f ca="1">-DATA_FORMATTING!CF131*12/IF(MOD(MONTH(AJ1)-MONTH(AJ3)+1,12)=0,12,MOD(MONTH(AJ1)-MONTH(AJ3)+1,12))</f>
        <v>#NAME?</v>
      </c>
      <c r="AK48" s="1075" t="e">
        <f ca="1">-DATA_FORMATTING!CG131*12/IF(MOD(MONTH(AK1)-MONTH(AK3)+1,12)=0,12,MOD(MONTH(AK1)-MONTH(AK3)+1,12))</f>
        <v>#NAME?</v>
      </c>
      <c r="AL48" s="1075" t="e">
        <f ca="1">-DATA_FORMATTING!CH131*12/IF(MOD(MONTH(AL1)-MONTH(AL3)+1,12)=0,12,MOD(MONTH(AL1)-MONTH(AL3)+1,12))</f>
        <v>#NAME?</v>
      </c>
    </row>
    <row r="49" spans="1:38" ht="15.75" customHeight="1">
      <c r="A49" s="894">
        <v>308</v>
      </c>
      <c r="B49" s="895" t="s">
        <v>649</v>
      </c>
      <c r="C49" s="1075" t="e">
        <f ca="1">DATA_FORMATTING!AY205</f>
        <v>#NAME?</v>
      </c>
      <c r="D49" s="1075" t="e">
        <f ca="1">DATA_FORMATTING!AZ205</f>
        <v>#NAME?</v>
      </c>
      <c r="E49" s="1075" t="e">
        <f ca="1">DATA_FORMATTING!BA205</f>
        <v>#NAME?</v>
      </c>
      <c r="F49" s="1075" t="e">
        <f ca="1">DATA_FORMATTING!BB205</f>
        <v>#NAME?</v>
      </c>
      <c r="G49" s="1075" t="e">
        <f ca="1">DATA_FORMATTING!BC205</f>
        <v>#NAME?</v>
      </c>
      <c r="H49" s="1075" t="e">
        <f ca="1">DATA_FORMATTING!BD205</f>
        <v>#NAME?</v>
      </c>
      <c r="I49" s="1075" t="e">
        <f ca="1">DATA_FORMATTING!BE205</f>
        <v>#NAME?</v>
      </c>
      <c r="J49" s="1075" t="e">
        <f ca="1">DATA_FORMATTING!BF205</f>
        <v>#NAME?</v>
      </c>
      <c r="K49" s="1075" t="e">
        <f ca="1">DATA_FORMATTING!BG205</f>
        <v>#NAME?</v>
      </c>
      <c r="L49" s="1075" t="e">
        <f ca="1">DATA_FORMATTING!BH205</f>
        <v>#NAME?</v>
      </c>
      <c r="M49" s="1075" t="e">
        <f ca="1">DATA_FORMATTING!BI205</f>
        <v>#NAME?</v>
      </c>
      <c r="N49" s="1075" t="e">
        <f ca="1">DATA_FORMATTING!BJ205</f>
        <v>#NAME?</v>
      </c>
      <c r="O49" s="1075" t="e">
        <f ca="1">DATA_FORMATTING!BK205</f>
        <v>#NAME?</v>
      </c>
      <c r="P49" s="1075" t="e">
        <f ca="1">DATA_FORMATTING!BL205</f>
        <v>#NAME?</v>
      </c>
      <c r="Q49" s="1075" t="e">
        <f ca="1">DATA_FORMATTING!BM205</f>
        <v>#NAME?</v>
      </c>
      <c r="R49" s="1075" t="e">
        <f ca="1">DATA_FORMATTING!BN205</f>
        <v>#NAME?</v>
      </c>
      <c r="S49" s="1075" t="e">
        <f ca="1">DATA_FORMATTING!BO205</f>
        <v>#NAME?</v>
      </c>
      <c r="T49" s="1075" t="e">
        <f ca="1">DATA_FORMATTING!BP205</f>
        <v>#NAME?</v>
      </c>
      <c r="U49" s="1075" t="e">
        <f ca="1">DATA_FORMATTING!BQ205</f>
        <v>#NAME?</v>
      </c>
      <c r="V49" s="1075" t="e">
        <f ca="1">DATA_FORMATTING!BR205</f>
        <v>#NAME?</v>
      </c>
      <c r="W49" s="1075" t="e">
        <f ca="1">DATA_FORMATTING!BS205</f>
        <v>#NAME?</v>
      </c>
      <c r="X49" s="1075" t="e">
        <f ca="1">DATA_FORMATTING!BT205</f>
        <v>#NAME?</v>
      </c>
      <c r="Y49" s="1075" t="e">
        <f ca="1">DATA_FORMATTING!BU205</f>
        <v>#NAME?</v>
      </c>
      <c r="Z49" s="1075" t="e">
        <f ca="1">DATA_FORMATTING!BV205</f>
        <v>#NAME?</v>
      </c>
      <c r="AA49" s="1075" t="e">
        <f ca="1">DATA_FORMATTING!BW205</f>
        <v>#NAME?</v>
      </c>
      <c r="AB49" s="1075" t="e">
        <f ca="1">DATA_FORMATTING!BX205</f>
        <v>#NAME?</v>
      </c>
      <c r="AC49" s="1075" t="e">
        <f ca="1">DATA_FORMATTING!BY205</f>
        <v>#NAME?</v>
      </c>
      <c r="AD49" s="1075" t="e">
        <f ca="1">DATA_FORMATTING!BZ205</f>
        <v>#NAME?</v>
      </c>
      <c r="AE49" s="1075" t="e">
        <f ca="1">DATA_FORMATTING!CA205</f>
        <v>#NAME?</v>
      </c>
      <c r="AF49" s="1075" t="e">
        <f ca="1">DATA_FORMATTING!CB205</f>
        <v>#NAME?</v>
      </c>
      <c r="AG49" s="1075" t="e">
        <f ca="1">DATA_FORMATTING!CC205</f>
        <v>#NAME?</v>
      </c>
      <c r="AH49" s="1075" t="e">
        <f ca="1">DATA_FORMATTING!CD205</f>
        <v>#NAME?</v>
      </c>
      <c r="AI49" s="1075" t="e">
        <f ca="1">DATA_FORMATTING!CE205</f>
        <v>#NAME?</v>
      </c>
      <c r="AJ49" s="1075" t="e">
        <f ca="1">DATA_FORMATTING!CF205</f>
        <v>#NAME?</v>
      </c>
      <c r="AK49" s="1075" t="e">
        <f ca="1">DATA_FORMATTING!CG205</f>
        <v>#NAME?</v>
      </c>
      <c r="AL49" s="1075" t="e">
        <f ca="1">DATA_FORMATTING!CH205</f>
        <v>#NAME?</v>
      </c>
    </row>
    <row r="50" spans="1:38" ht="15.75" customHeight="1">
      <c r="A50" s="894">
        <v>309</v>
      </c>
      <c r="B50" s="895" t="s">
        <v>650</v>
      </c>
      <c r="C50" s="1075" t="str">
        <f ca="1">IFERROR(DATA_FORMATTING!AY142,"")</f>
        <v/>
      </c>
      <c r="D50" s="1075" t="str">
        <f ca="1">IFERROR(DATA_FORMATTING!AZ142,"")</f>
        <v/>
      </c>
      <c r="E50" s="1075" t="str">
        <f ca="1">IFERROR(DATA_FORMATTING!BA142,"")</f>
        <v/>
      </c>
      <c r="F50" s="1075" t="str">
        <f ca="1">IFERROR(DATA_FORMATTING!BB142,"")</f>
        <v/>
      </c>
      <c r="G50" s="1075" t="str">
        <f ca="1">IFERROR(DATA_FORMATTING!BC142,"")</f>
        <v/>
      </c>
      <c r="H50" s="1075" t="str">
        <f ca="1">IFERROR(DATA_FORMATTING!BD142,"")</f>
        <v/>
      </c>
      <c r="I50" s="1075" t="str">
        <f ca="1">IFERROR(DATA_FORMATTING!BE142,"")</f>
        <v/>
      </c>
      <c r="J50" s="1075" t="str">
        <f ca="1">IFERROR(DATA_FORMATTING!BF142,"")</f>
        <v/>
      </c>
      <c r="K50" s="1075" t="str">
        <f ca="1">IFERROR(DATA_FORMATTING!BG142,"")</f>
        <v/>
      </c>
      <c r="L50" s="1075" t="str">
        <f ca="1">IFERROR(DATA_FORMATTING!BH142,"")</f>
        <v/>
      </c>
      <c r="M50" s="1075" t="str">
        <f ca="1">IFERROR(DATA_FORMATTING!BI142,"")</f>
        <v/>
      </c>
      <c r="N50" s="1075" t="str">
        <f ca="1">IFERROR(DATA_FORMATTING!BJ142,"")</f>
        <v/>
      </c>
      <c r="O50" s="1075" t="str">
        <f ca="1">IFERROR(DATA_FORMATTING!BK142,"")</f>
        <v/>
      </c>
      <c r="P50" s="1075" t="str">
        <f ca="1">IFERROR(DATA_FORMATTING!BL142,"")</f>
        <v/>
      </c>
      <c r="Q50" s="1075" t="str">
        <f ca="1">IFERROR(DATA_FORMATTING!BM142,"")</f>
        <v/>
      </c>
      <c r="R50" s="1075" t="str">
        <f ca="1">IFERROR(DATA_FORMATTING!BN142,"")</f>
        <v/>
      </c>
      <c r="S50" s="1075" t="str">
        <f ca="1">IFERROR(DATA_FORMATTING!BO142,"")</f>
        <v/>
      </c>
      <c r="T50" s="1075" t="str">
        <f ca="1">IFERROR(DATA_FORMATTING!BP142,"")</f>
        <v/>
      </c>
      <c r="U50" s="1075" t="str">
        <f ca="1">IFERROR(DATA_FORMATTING!BQ142,"")</f>
        <v/>
      </c>
      <c r="V50" s="1075" t="str">
        <f ca="1">IFERROR(DATA_FORMATTING!BR142,"")</f>
        <v/>
      </c>
      <c r="W50" s="1075" t="str">
        <f ca="1">IFERROR(DATA_FORMATTING!BS142,"")</f>
        <v/>
      </c>
      <c r="X50" s="1075" t="str">
        <f ca="1">IFERROR(DATA_FORMATTING!BT142,"")</f>
        <v/>
      </c>
      <c r="Y50" s="1075" t="str">
        <f ca="1">IFERROR(DATA_FORMATTING!BU142,"")</f>
        <v/>
      </c>
      <c r="Z50" s="1075" t="str">
        <f ca="1">IFERROR(DATA_FORMATTING!BV142,"")</f>
        <v/>
      </c>
      <c r="AA50" s="1075" t="str">
        <f ca="1">IFERROR(DATA_FORMATTING!BW142,"")</f>
        <v/>
      </c>
      <c r="AB50" s="1075" t="str">
        <f ca="1">IFERROR(DATA_FORMATTING!BX142,"")</f>
        <v/>
      </c>
      <c r="AC50" s="1075" t="str">
        <f ca="1">IFERROR(DATA_FORMATTING!BY142,"")</f>
        <v/>
      </c>
      <c r="AD50" s="1075" t="str">
        <f ca="1">IFERROR(DATA_FORMATTING!BZ142,"")</f>
        <v/>
      </c>
      <c r="AE50" s="1075" t="str">
        <f ca="1">IFERROR(DATA_FORMATTING!CA142,"")</f>
        <v/>
      </c>
      <c r="AF50" s="1075" t="str">
        <f ca="1">IFERROR(DATA_FORMATTING!CB142,"")</f>
        <v/>
      </c>
      <c r="AG50" s="1075" t="str">
        <f ca="1">IFERROR(DATA_FORMATTING!CC142,"")</f>
        <v/>
      </c>
      <c r="AH50" s="1075" t="str">
        <f ca="1">IFERROR(DATA_FORMATTING!CD142,"")</f>
        <v/>
      </c>
      <c r="AI50" s="1075" t="str">
        <f ca="1">IFERROR(DATA_FORMATTING!CE142,"")</f>
        <v/>
      </c>
      <c r="AJ50" s="1075" t="str">
        <f ca="1">IFERROR(DATA_FORMATTING!CF142,"")</f>
        <v/>
      </c>
      <c r="AK50" s="1075" t="str">
        <f ca="1">IFERROR(DATA_FORMATTING!CG142,"")</f>
        <v/>
      </c>
      <c r="AL50" s="1075" t="str">
        <f ca="1">IFERROR(DATA_FORMATTING!CH142,"")</f>
        <v/>
      </c>
    </row>
    <row r="51" spans="1:38" ht="15.75" customHeight="1">
      <c r="A51" s="894">
        <v>310</v>
      </c>
      <c r="B51" s="895" t="s">
        <v>651</v>
      </c>
      <c r="C51" s="1075"/>
      <c r="D51" s="880"/>
      <c r="E51" s="880"/>
      <c r="F51" s="880"/>
      <c r="G51" s="880"/>
      <c r="H51" s="880"/>
      <c r="I51" s="880"/>
      <c r="J51" s="880"/>
      <c r="K51" s="880" t="e">
        <f ca="1">AVERAGEIF(DATA_FORMATTING!A121:M121,1,DATA_FORMATTING!A134:M134)</f>
        <v>#DIV/0!</v>
      </c>
      <c r="L51" s="880" t="e">
        <f ca="1">AVERAGEIF(DATA_FORMATTING!B121:N121,1,DATA_FORMATTING!B134:N134)</f>
        <v>#DIV/0!</v>
      </c>
      <c r="M51" s="880" t="e">
        <f ca="1">AVERAGEIF(DATA_FORMATTING!C121:O121,1,DATA_FORMATTING!C134:O134)</f>
        <v>#DIV/0!</v>
      </c>
      <c r="N51" s="880" t="e">
        <f ca="1">AVERAGEIF(DATA_FORMATTING!D121:P121,1,DATA_FORMATTING!D134:P134)</f>
        <v>#DIV/0!</v>
      </c>
      <c r="O51" s="880" t="e">
        <f ca="1">AVERAGEIF(DATA_FORMATTING!E121:Q121,1,DATA_FORMATTING!E134:Q134)</f>
        <v>#DIV/0!</v>
      </c>
      <c r="P51" s="880" t="e">
        <f ca="1">AVERAGEIF(DATA_FORMATTING!F121:R121,1,DATA_FORMATTING!F134:R134)</f>
        <v>#DIV/0!</v>
      </c>
      <c r="Q51" s="880" t="e">
        <f ca="1">AVERAGEIF(DATA_FORMATTING!G121:S121,1,DATA_FORMATTING!G134:S134)</f>
        <v>#DIV/0!</v>
      </c>
      <c r="R51" s="880" t="e">
        <f ca="1">AVERAGEIF(DATA_FORMATTING!H121:T121,1,DATA_FORMATTING!H134:T134)</f>
        <v>#DIV/0!</v>
      </c>
      <c r="S51" s="880" t="e">
        <f ca="1">AVERAGEIF(DATA_FORMATTING!I121:U121,1,DATA_FORMATTING!I134:U134)</f>
        <v>#DIV/0!</v>
      </c>
      <c r="T51" s="880" t="e">
        <f ca="1">AVERAGEIF(DATA_FORMATTING!J121:V121,1,DATA_FORMATTING!J134:V134)</f>
        <v>#DIV/0!</v>
      </c>
      <c r="U51" s="880" t="e">
        <f ca="1">AVERAGEIF(DATA_FORMATTING!K121:W121,1,DATA_FORMATTING!K134:W134)</f>
        <v>#DIV/0!</v>
      </c>
      <c r="V51" s="880" t="e">
        <f ca="1">AVERAGEIF(DATA_FORMATTING!L121:X121,1,DATA_FORMATTING!L134:X134)</f>
        <v>#DIV/0!</v>
      </c>
      <c r="W51" s="880" t="e">
        <f ca="1">AVERAGEIF(DATA_FORMATTING!M121:Y121,1,DATA_FORMATTING!M134:Y134)</f>
        <v>#DIV/0!</v>
      </c>
      <c r="X51" s="880" t="e">
        <f ca="1">AVERAGEIF(DATA_FORMATTING!N121:Z121,1,DATA_FORMATTING!N134:Z134)</f>
        <v>#DIV/0!</v>
      </c>
      <c r="Y51" s="880" t="e">
        <f ca="1">AVERAGEIF(DATA_FORMATTING!O121:AA121,1,DATA_FORMATTING!O134:AA134)</f>
        <v>#DIV/0!</v>
      </c>
      <c r="Z51" s="880" t="e">
        <f ca="1">AVERAGEIF(DATA_FORMATTING!P121:AB121,1,DATA_FORMATTING!P134:AB134)</f>
        <v>#DIV/0!</v>
      </c>
      <c r="AA51" s="880" t="e">
        <f ca="1">AVERAGEIF(DATA_FORMATTING!Q121:AC121,1,DATA_FORMATTING!Q134:AC134)</f>
        <v>#DIV/0!</v>
      </c>
      <c r="AB51" s="880" t="e">
        <f ca="1">AVERAGEIF(DATA_FORMATTING!R121:AD121,1,DATA_FORMATTING!R134:AD134)</f>
        <v>#DIV/0!</v>
      </c>
      <c r="AC51" s="880" t="e">
        <f ca="1">AVERAGEIF(DATA_FORMATTING!S121:AE121,1,DATA_FORMATTING!S134:AE134)</f>
        <v>#DIV/0!</v>
      </c>
      <c r="AD51" s="880" t="e">
        <f ca="1">AVERAGEIF(DATA_FORMATTING!T121:AF121,1,DATA_FORMATTING!T134:AF134)</f>
        <v>#DIV/0!</v>
      </c>
      <c r="AE51" s="880" t="e">
        <f ca="1">AVERAGEIF(DATA_FORMATTING!U121:AG121,1,DATA_FORMATTING!U134:AG134)</f>
        <v>#DIV/0!</v>
      </c>
      <c r="AF51" s="880" t="e">
        <f ca="1">AVERAGEIF(DATA_FORMATTING!V121:AH121,1,DATA_FORMATTING!V134:AH134)</f>
        <v>#DIV/0!</v>
      </c>
      <c r="AG51" s="880" t="e">
        <f ca="1">AVERAGEIF(DATA_FORMATTING!W121:AI121,1,DATA_FORMATTING!W134:AI134)</f>
        <v>#DIV/0!</v>
      </c>
      <c r="AH51" s="880" t="e">
        <f ca="1">AVERAGEIF(DATA_FORMATTING!X121:AJ121,1,DATA_FORMATTING!X134:AJ134)</f>
        <v>#DIV/0!</v>
      </c>
      <c r="AI51" s="880" t="e">
        <f ca="1">AVERAGEIF(DATA_FORMATTING!Y121:AK121,1,DATA_FORMATTING!Y134:AK134)</f>
        <v>#DIV/0!</v>
      </c>
      <c r="AJ51" s="880" t="e">
        <f ca="1">AVERAGEIF(DATA_FORMATTING!Z121:AL121,1,DATA_FORMATTING!Z134:AL134)</f>
        <v>#DIV/0!</v>
      </c>
      <c r="AK51" s="880" t="e">
        <f ca="1">AVERAGEIF(DATA_FORMATTING!AA121:AM121,1,DATA_FORMATTING!AA134:AM134)</f>
        <v>#DIV/0!</v>
      </c>
      <c r="AL51" s="880" t="e">
        <f ca="1">AVERAGEIF(DATA_FORMATTING!AB121:AN121,1,DATA_FORMATTING!AB134:AN134)</f>
        <v>#DIV/0!</v>
      </c>
    </row>
    <row r="52" spans="1:38" ht="15.75" customHeight="1">
      <c r="A52" s="890">
        <v>311</v>
      </c>
      <c r="B52" s="895" t="s">
        <v>656</v>
      </c>
      <c r="C52" s="880" t="e">
        <f ca="1">SUM(DATA_FORMATTING!CT129:CT130)</f>
        <v>#NAME?</v>
      </c>
      <c r="D52" s="880" t="e">
        <f ca="1">SUM(DATA_FORMATTING!CU129:CU130)</f>
        <v>#NAME?</v>
      </c>
      <c r="E52" s="880" t="e">
        <f ca="1">SUM(DATA_FORMATTING!CV129:CV130)</f>
        <v>#NAME?</v>
      </c>
      <c r="F52" s="880" t="e">
        <f ca="1">SUM(DATA_FORMATTING!CW129:CW130)</f>
        <v>#NAME?</v>
      </c>
      <c r="G52" s="880" t="e">
        <f ca="1">SUM(DATA_FORMATTING!CX129:CX130)</f>
        <v>#NAME?</v>
      </c>
      <c r="H52" s="880" t="e">
        <f ca="1">SUM(DATA_FORMATTING!CY129:CY130)</f>
        <v>#NAME?</v>
      </c>
      <c r="I52" s="880" t="e">
        <f ca="1">SUM(DATA_FORMATTING!CZ129:CZ130)</f>
        <v>#NAME?</v>
      </c>
      <c r="J52" s="880" t="e">
        <f ca="1">SUM(DATA_FORMATTING!DA129:DA130)</f>
        <v>#NAME?</v>
      </c>
      <c r="K52" s="880" t="e">
        <f ca="1">SUM(DATA_FORMATTING!DB129:DB130)</f>
        <v>#NAME?</v>
      </c>
      <c r="L52" s="880" t="e">
        <f ca="1">SUM(DATA_FORMATTING!DC129:DC130)</f>
        <v>#NAME?</v>
      </c>
      <c r="M52" s="880" t="e">
        <f ca="1">SUM(DATA_FORMATTING!DD129:DD130)</f>
        <v>#NAME?</v>
      </c>
      <c r="N52" s="880" t="e">
        <f ca="1">SUM(DATA_FORMATTING!DE129:DE130)</f>
        <v>#NAME?</v>
      </c>
      <c r="O52" s="880" t="e">
        <f ca="1">SUM(DATA_FORMATTING!DF129:DF130)</f>
        <v>#NAME?</v>
      </c>
      <c r="P52" s="880" t="e">
        <f ca="1">SUM(DATA_FORMATTING!DG129:DG130)</f>
        <v>#NAME?</v>
      </c>
      <c r="Q52" s="880" t="e">
        <f ca="1">SUM(DATA_FORMATTING!DH129:DH130)</f>
        <v>#NAME?</v>
      </c>
      <c r="R52" s="880" t="e">
        <f ca="1">SUM(DATA_FORMATTING!DI129:DI130)</f>
        <v>#NAME?</v>
      </c>
      <c r="S52" s="880" t="e">
        <f ca="1">SUM(DATA_FORMATTING!DJ129:DJ130)</f>
        <v>#NAME?</v>
      </c>
      <c r="T52" s="880" t="e">
        <f ca="1">SUM(DATA_FORMATTING!DK129:DK130)</f>
        <v>#NAME?</v>
      </c>
      <c r="U52" s="880" t="e">
        <f ca="1">SUM(DATA_FORMATTING!DL129:DL130)</f>
        <v>#NAME?</v>
      </c>
      <c r="V52" s="880" t="e">
        <f ca="1">SUM(DATA_FORMATTING!DM129:DM130)</f>
        <v>#NAME?</v>
      </c>
      <c r="W52" s="880" t="e">
        <f ca="1">SUM(DATA_FORMATTING!DN129:DN130)</f>
        <v>#NAME?</v>
      </c>
      <c r="X52" s="880" t="e">
        <f ca="1">SUM(DATA_FORMATTING!DO129:DO130)</f>
        <v>#NAME?</v>
      </c>
      <c r="Y52" s="880" t="e">
        <f ca="1">SUM(DATA_FORMATTING!DP129:DP130)</f>
        <v>#NAME?</v>
      </c>
      <c r="Z52" s="880" t="e">
        <f ca="1">SUM(DATA_FORMATTING!DQ129:DQ130)</f>
        <v>#NAME?</v>
      </c>
      <c r="AA52" s="880" t="e">
        <f ca="1">SUM(DATA_FORMATTING!DR129:DR130)</f>
        <v>#NAME?</v>
      </c>
      <c r="AB52" s="880" t="e">
        <f ca="1">SUM(DATA_FORMATTING!DS129:DS130)</f>
        <v>#NAME?</v>
      </c>
      <c r="AC52" s="880" t="e">
        <f ca="1">SUM(DATA_FORMATTING!DT129:DT130)</f>
        <v>#NAME?</v>
      </c>
      <c r="AD52" s="880" t="e">
        <f ca="1">SUM(DATA_FORMATTING!DU129:DU130)</f>
        <v>#NAME?</v>
      </c>
      <c r="AE52" s="880" t="e">
        <f ca="1">SUM(DATA_FORMATTING!DV129:DV130)</f>
        <v>#NAME?</v>
      </c>
      <c r="AF52" s="880" t="e">
        <f ca="1">SUM(DATA_FORMATTING!DW129:DW130)</f>
        <v>#NAME?</v>
      </c>
      <c r="AG52" s="880" t="e">
        <f ca="1">SUM(DATA_FORMATTING!DX129:DX130)</f>
        <v>#NAME?</v>
      </c>
      <c r="AH52" s="880" t="e">
        <f ca="1">SUM(DATA_FORMATTING!DY129:DY130)</f>
        <v>#NAME?</v>
      </c>
      <c r="AI52" s="880" t="e">
        <f ca="1">SUM(DATA_FORMATTING!DZ129:DZ130)</f>
        <v>#NAME?</v>
      </c>
      <c r="AJ52" s="880" t="e">
        <f ca="1">SUM(DATA_FORMATTING!EA129:EA130)</f>
        <v>#NAME?</v>
      </c>
      <c r="AK52" s="880" t="e">
        <f ca="1">SUM(DATA_FORMATTING!EB129:EB130)</f>
        <v>#NAME?</v>
      </c>
      <c r="AL52" s="880" t="e">
        <f ca="1">SUM(DATA_FORMATTING!EC129:EC130)</f>
        <v>#NAME?</v>
      </c>
    </row>
    <row r="53" spans="1:38" ht="15.75" customHeight="1">
      <c r="B53" s="889"/>
      <c r="C53" s="1075"/>
      <c r="D53" s="880"/>
      <c r="E53" s="880"/>
      <c r="F53" s="880"/>
      <c r="G53" s="880"/>
      <c r="H53" s="880"/>
      <c r="I53" s="880"/>
      <c r="J53" s="880"/>
      <c r="K53" s="880"/>
      <c r="L53" s="880"/>
      <c r="M53" s="880"/>
      <c r="N53" s="880"/>
      <c r="O53" s="880"/>
      <c r="P53" s="880"/>
      <c r="Q53" s="880"/>
      <c r="R53" s="880"/>
      <c r="S53" s="880"/>
      <c r="T53" s="880"/>
      <c r="U53" s="880"/>
      <c r="V53" s="880"/>
      <c r="W53" s="880"/>
      <c r="X53" s="880"/>
      <c r="Y53" s="880"/>
      <c r="Z53" s="880"/>
      <c r="AA53" s="880"/>
      <c r="AB53" s="880"/>
      <c r="AC53" s="880"/>
      <c r="AD53" s="880"/>
      <c r="AE53" s="880"/>
      <c r="AF53" s="880"/>
      <c r="AG53" s="880"/>
      <c r="AH53" s="880"/>
      <c r="AI53" s="880"/>
      <c r="AJ53" s="880"/>
      <c r="AK53" s="880"/>
      <c r="AL53" s="880"/>
    </row>
    <row r="54" spans="1:38" ht="15.75" customHeight="1">
      <c r="B54" s="889"/>
      <c r="C54" s="1075"/>
      <c r="D54" s="880"/>
      <c r="E54" s="880"/>
      <c r="F54" s="880"/>
      <c r="G54" s="880"/>
      <c r="H54" s="880"/>
      <c r="I54" s="880"/>
      <c r="J54" s="880"/>
      <c r="K54" s="880"/>
      <c r="L54" s="880"/>
      <c r="M54" s="880"/>
      <c r="N54" s="880"/>
      <c r="O54" s="880"/>
      <c r="P54" s="880"/>
      <c r="Q54" s="880"/>
      <c r="R54" s="880"/>
      <c r="S54" s="880"/>
      <c r="T54" s="880"/>
      <c r="U54" s="880"/>
      <c r="V54" s="880"/>
      <c r="W54" s="880"/>
      <c r="X54" s="880"/>
      <c r="Y54" s="880"/>
      <c r="Z54" s="880"/>
      <c r="AA54" s="880"/>
      <c r="AB54" s="880"/>
      <c r="AC54" s="880"/>
      <c r="AD54" s="880"/>
      <c r="AE54" s="880"/>
      <c r="AF54" s="880"/>
      <c r="AG54" s="880"/>
      <c r="AH54" s="880"/>
      <c r="AI54" s="880"/>
      <c r="AJ54" s="880"/>
      <c r="AK54" s="880"/>
      <c r="AL54" s="880"/>
    </row>
    <row r="55" spans="1:38" ht="15.75" customHeight="1">
      <c r="B55" s="889"/>
      <c r="C55" s="1075"/>
      <c r="D55" s="880"/>
      <c r="E55" s="880"/>
      <c r="F55" s="880"/>
      <c r="G55" s="880"/>
      <c r="H55" s="880"/>
      <c r="I55" s="880"/>
      <c r="J55" s="880"/>
      <c r="K55" s="880"/>
      <c r="L55" s="880"/>
      <c r="M55" s="880"/>
      <c r="N55" s="880"/>
      <c r="O55" s="880"/>
      <c r="P55" s="880"/>
      <c r="Q55" s="880"/>
      <c r="R55" s="880"/>
      <c r="S55" s="880"/>
      <c r="T55" s="880"/>
      <c r="U55" s="880"/>
      <c r="V55" s="880"/>
      <c r="W55" s="880"/>
      <c r="X55" s="880"/>
      <c r="Y55" s="880"/>
      <c r="Z55" s="880"/>
      <c r="AA55" s="880"/>
      <c r="AB55" s="880"/>
      <c r="AC55" s="880"/>
      <c r="AD55" s="880"/>
      <c r="AE55" s="880"/>
      <c r="AF55" s="880"/>
      <c r="AG55" s="880"/>
      <c r="AH55" s="880"/>
      <c r="AI55" s="880"/>
      <c r="AJ55" s="880"/>
      <c r="AK55" s="880"/>
      <c r="AL55" s="880"/>
    </row>
    <row r="56" spans="1:38" ht="15.75" customHeight="1">
      <c r="B56" s="889"/>
      <c r="C56" s="1075"/>
      <c r="D56" s="880"/>
      <c r="E56" s="880"/>
      <c r="F56" s="880"/>
      <c r="G56" s="880"/>
      <c r="H56" s="880"/>
      <c r="I56" s="880"/>
      <c r="J56" s="880"/>
      <c r="K56" s="880"/>
      <c r="L56" s="880"/>
      <c r="M56" s="880"/>
      <c r="N56" s="880"/>
      <c r="O56" s="880"/>
      <c r="P56" s="880"/>
      <c r="Q56" s="880"/>
      <c r="R56" s="880"/>
      <c r="S56" s="880"/>
      <c r="T56" s="880"/>
      <c r="U56" s="880"/>
      <c r="V56" s="880"/>
      <c r="W56" s="880"/>
      <c r="X56" s="880"/>
      <c r="Y56" s="880"/>
      <c r="Z56" s="880"/>
      <c r="AA56" s="880"/>
      <c r="AB56" s="880"/>
      <c r="AC56" s="880"/>
      <c r="AD56" s="880"/>
      <c r="AE56" s="880"/>
      <c r="AF56" s="880"/>
      <c r="AG56" s="880"/>
      <c r="AH56" s="880"/>
      <c r="AI56" s="880"/>
      <c r="AJ56" s="880"/>
      <c r="AK56" s="880"/>
      <c r="AL56" s="880"/>
    </row>
    <row r="57" spans="1:38" ht="15.75" customHeight="1">
      <c r="B57" s="889"/>
      <c r="C57" s="1075"/>
      <c r="D57" s="880"/>
      <c r="E57" s="880"/>
      <c r="F57" s="880"/>
      <c r="G57" s="880"/>
      <c r="H57" s="880"/>
      <c r="I57" s="880"/>
      <c r="J57" s="880"/>
      <c r="K57" s="880"/>
      <c r="L57" s="880"/>
      <c r="M57" s="880"/>
      <c r="N57" s="880"/>
      <c r="O57" s="880"/>
      <c r="P57" s="880"/>
      <c r="Q57" s="880"/>
      <c r="R57" s="880"/>
      <c r="S57" s="880"/>
      <c r="T57" s="880"/>
      <c r="U57" s="880"/>
      <c r="V57" s="880"/>
      <c r="W57" s="880"/>
      <c r="X57" s="880"/>
      <c r="Y57" s="880"/>
      <c r="Z57" s="880"/>
      <c r="AA57" s="880"/>
      <c r="AB57" s="880"/>
      <c r="AC57" s="880"/>
      <c r="AD57" s="880"/>
      <c r="AE57" s="880"/>
      <c r="AF57" s="880"/>
      <c r="AG57" s="880"/>
      <c r="AH57" s="880"/>
      <c r="AI57" s="880"/>
      <c r="AJ57" s="880"/>
      <c r="AK57" s="880"/>
      <c r="AL57" s="880"/>
    </row>
    <row r="58" spans="1:38" ht="15.75" customHeight="1">
      <c r="B58" s="889"/>
      <c r="C58" s="1075"/>
      <c r="D58" s="880"/>
      <c r="E58" s="880"/>
      <c r="F58" s="880"/>
      <c r="G58" s="880"/>
      <c r="H58" s="880"/>
      <c r="I58" s="880"/>
      <c r="J58" s="880"/>
      <c r="K58" s="880"/>
      <c r="L58" s="880"/>
      <c r="M58" s="880"/>
      <c r="N58" s="880"/>
      <c r="O58" s="880"/>
      <c r="P58" s="880"/>
      <c r="Q58" s="880"/>
      <c r="R58" s="880"/>
      <c r="S58" s="880"/>
      <c r="T58" s="880"/>
      <c r="U58" s="880"/>
      <c r="V58" s="880"/>
      <c r="W58" s="880"/>
      <c r="X58" s="880"/>
      <c r="Y58" s="880"/>
      <c r="Z58" s="880"/>
      <c r="AA58" s="880"/>
      <c r="AB58" s="880"/>
      <c r="AC58" s="880"/>
      <c r="AD58" s="880"/>
      <c r="AE58" s="880"/>
      <c r="AF58" s="880"/>
      <c r="AG58" s="880"/>
      <c r="AH58" s="880"/>
      <c r="AI58" s="880"/>
      <c r="AJ58" s="880"/>
      <c r="AK58" s="880"/>
      <c r="AL58" s="880"/>
    </row>
    <row r="59" spans="1:38" ht="15.75" customHeight="1">
      <c r="B59" s="889"/>
      <c r="C59" s="1075"/>
      <c r="D59" s="880"/>
      <c r="E59" s="880"/>
      <c r="F59" s="880"/>
      <c r="G59" s="880"/>
      <c r="H59" s="880"/>
      <c r="I59" s="880"/>
      <c r="J59" s="880"/>
      <c r="K59" s="880"/>
      <c r="L59" s="880"/>
      <c r="M59" s="880"/>
      <c r="N59" s="880"/>
      <c r="O59" s="880"/>
      <c r="P59" s="880"/>
      <c r="Q59" s="880"/>
      <c r="R59" s="880"/>
      <c r="S59" s="880"/>
      <c r="T59" s="880"/>
      <c r="U59" s="880"/>
      <c r="V59" s="880"/>
      <c r="W59" s="880"/>
      <c r="X59" s="880"/>
      <c r="Y59" s="880"/>
      <c r="Z59" s="880"/>
      <c r="AA59" s="880"/>
      <c r="AB59" s="880"/>
      <c r="AC59" s="880"/>
      <c r="AD59" s="880"/>
      <c r="AE59" s="880"/>
      <c r="AF59" s="880"/>
      <c r="AG59" s="880"/>
      <c r="AH59" s="880"/>
      <c r="AI59" s="880"/>
      <c r="AJ59" s="880"/>
      <c r="AK59" s="880"/>
      <c r="AL59" s="880"/>
    </row>
    <row r="60" spans="1:38" ht="15.75" customHeight="1">
      <c r="B60" s="889"/>
      <c r="C60" s="1075"/>
      <c r="D60" s="880"/>
      <c r="E60" s="880"/>
      <c r="F60" s="880"/>
      <c r="G60" s="880"/>
      <c r="H60" s="880"/>
      <c r="I60" s="880"/>
      <c r="J60" s="880"/>
      <c r="K60" s="880"/>
      <c r="L60" s="880"/>
      <c r="M60" s="880"/>
      <c r="N60" s="880"/>
      <c r="O60" s="880"/>
      <c r="P60" s="880"/>
      <c r="Q60" s="880"/>
      <c r="R60" s="880"/>
      <c r="S60" s="880"/>
      <c r="T60" s="880"/>
      <c r="U60" s="880"/>
      <c r="V60" s="880"/>
      <c r="W60" s="880"/>
      <c r="X60" s="880"/>
      <c r="Y60" s="880"/>
      <c r="Z60" s="880"/>
      <c r="AA60" s="880"/>
      <c r="AB60" s="880"/>
      <c r="AC60" s="880"/>
      <c r="AD60" s="880"/>
      <c r="AE60" s="880"/>
      <c r="AF60" s="880"/>
      <c r="AG60" s="880"/>
      <c r="AH60" s="880"/>
      <c r="AI60" s="880"/>
      <c r="AJ60" s="880"/>
      <c r="AK60" s="880"/>
      <c r="AL60" s="880"/>
    </row>
    <row r="61" spans="1:38" ht="15.75" customHeight="1">
      <c r="B61" s="889"/>
      <c r="C61" s="1075"/>
      <c r="D61" s="880"/>
      <c r="E61" s="880"/>
      <c r="F61" s="880"/>
      <c r="G61" s="880"/>
      <c r="H61" s="880"/>
      <c r="I61" s="880"/>
      <c r="J61" s="880"/>
      <c r="K61" s="880"/>
      <c r="L61" s="880"/>
      <c r="M61" s="880"/>
      <c r="N61" s="880"/>
      <c r="O61" s="880"/>
      <c r="P61" s="880"/>
      <c r="Q61" s="880"/>
      <c r="R61" s="880"/>
      <c r="S61" s="880"/>
      <c r="T61" s="880"/>
      <c r="U61" s="880"/>
      <c r="V61" s="880"/>
      <c r="W61" s="880"/>
      <c r="X61" s="880"/>
      <c r="Y61" s="880"/>
      <c r="Z61" s="880"/>
      <c r="AA61" s="880"/>
      <c r="AB61" s="880"/>
      <c r="AC61" s="880"/>
      <c r="AD61" s="880"/>
      <c r="AE61" s="880"/>
      <c r="AF61" s="880"/>
      <c r="AG61" s="880"/>
      <c r="AH61" s="880"/>
      <c r="AI61" s="880"/>
      <c r="AJ61" s="880"/>
      <c r="AK61" s="880"/>
      <c r="AL61" s="880"/>
    </row>
    <row r="62" spans="1:38" ht="15.75" customHeight="1">
      <c r="B62" s="889"/>
      <c r="C62" s="1075"/>
      <c r="D62" s="880"/>
      <c r="E62" s="880"/>
      <c r="F62" s="880"/>
      <c r="G62" s="880"/>
      <c r="H62" s="880"/>
      <c r="I62" s="880"/>
      <c r="J62" s="880"/>
      <c r="K62" s="880"/>
      <c r="L62" s="880"/>
      <c r="M62" s="880"/>
      <c r="N62" s="880"/>
      <c r="O62" s="880"/>
      <c r="P62" s="880"/>
      <c r="Q62" s="880"/>
      <c r="R62" s="880"/>
      <c r="S62" s="880"/>
      <c r="T62" s="880"/>
      <c r="U62" s="880"/>
      <c r="V62" s="880"/>
      <c r="W62" s="880"/>
      <c r="X62" s="880"/>
      <c r="Y62" s="880"/>
      <c r="Z62" s="880"/>
      <c r="AA62" s="880"/>
      <c r="AB62" s="880"/>
      <c r="AC62" s="880"/>
      <c r="AD62" s="880"/>
      <c r="AE62" s="880"/>
      <c r="AF62" s="880"/>
      <c r="AG62" s="880"/>
      <c r="AH62" s="880"/>
      <c r="AI62" s="880"/>
      <c r="AJ62" s="880"/>
      <c r="AK62" s="880"/>
      <c r="AL62" s="880"/>
    </row>
    <row r="63" spans="1:38" ht="15.75" customHeight="1">
      <c r="B63" s="889"/>
      <c r="C63" s="1075"/>
      <c r="D63" s="880"/>
      <c r="E63" s="880"/>
      <c r="F63" s="880"/>
      <c r="G63" s="880"/>
      <c r="H63" s="880"/>
      <c r="I63" s="880"/>
      <c r="J63" s="880"/>
      <c r="K63" s="880"/>
      <c r="L63" s="880"/>
      <c r="M63" s="880"/>
      <c r="N63" s="880"/>
      <c r="O63" s="880"/>
      <c r="P63" s="880"/>
      <c r="Q63" s="880"/>
      <c r="R63" s="880"/>
      <c r="S63" s="880"/>
      <c r="T63" s="880"/>
      <c r="U63" s="880"/>
      <c r="V63" s="880"/>
      <c r="W63" s="880"/>
      <c r="X63" s="880"/>
      <c r="Y63" s="880"/>
      <c r="Z63" s="880"/>
      <c r="AA63" s="880"/>
      <c r="AB63" s="880"/>
      <c r="AC63" s="880"/>
      <c r="AD63" s="880"/>
      <c r="AE63" s="880"/>
      <c r="AF63" s="880"/>
      <c r="AG63" s="880"/>
      <c r="AH63" s="880"/>
      <c r="AI63" s="880"/>
      <c r="AJ63" s="880"/>
      <c r="AK63" s="880"/>
      <c r="AL63" s="880"/>
    </row>
    <row r="64" spans="1:38" ht="15.75" customHeight="1">
      <c r="B64" s="831"/>
      <c r="C64" s="1076"/>
      <c r="D64" s="880"/>
      <c r="E64" s="880"/>
      <c r="F64" s="880"/>
      <c r="G64" s="880"/>
      <c r="H64" s="880"/>
      <c r="I64" s="880"/>
      <c r="J64" s="880"/>
      <c r="K64" s="880"/>
      <c r="L64" s="880"/>
      <c r="M64" s="880"/>
      <c r="N64" s="880"/>
      <c r="O64" s="880"/>
      <c r="P64" s="880"/>
      <c r="Q64" s="880"/>
      <c r="R64" s="880"/>
      <c r="S64" s="880"/>
      <c r="T64" s="880"/>
      <c r="U64" s="880"/>
      <c r="V64" s="880"/>
      <c r="W64" s="880"/>
      <c r="X64" s="880"/>
      <c r="Y64" s="880"/>
      <c r="Z64" s="880"/>
      <c r="AA64" s="880"/>
      <c r="AB64" s="880"/>
      <c r="AC64" s="880"/>
      <c r="AD64" s="880"/>
      <c r="AE64" s="880"/>
      <c r="AF64" s="880"/>
      <c r="AG64" s="880"/>
      <c r="AH64" s="880"/>
      <c r="AI64" s="880"/>
      <c r="AJ64" s="880"/>
      <c r="AK64" s="880"/>
      <c r="AL64" s="880"/>
    </row>
    <row r="65" spans="2:38" ht="15.75" customHeight="1">
      <c r="B65" s="831"/>
      <c r="C65" s="1076"/>
      <c r="D65" s="880"/>
      <c r="E65" s="880"/>
      <c r="F65" s="880"/>
      <c r="G65" s="880"/>
      <c r="H65" s="880"/>
      <c r="I65" s="880"/>
      <c r="J65" s="880"/>
      <c r="K65" s="880"/>
      <c r="L65" s="880"/>
      <c r="M65" s="880"/>
      <c r="N65" s="880"/>
      <c r="O65" s="880"/>
      <c r="P65" s="880"/>
      <c r="Q65" s="880"/>
      <c r="R65" s="880"/>
      <c r="S65" s="880"/>
      <c r="T65" s="880"/>
      <c r="U65" s="880"/>
      <c r="V65" s="880"/>
      <c r="W65" s="880"/>
      <c r="X65" s="880"/>
      <c r="Y65" s="880"/>
      <c r="Z65" s="880"/>
      <c r="AA65" s="880"/>
      <c r="AB65" s="880"/>
      <c r="AC65" s="880"/>
      <c r="AD65" s="880"/>
      <c r="AE65" s="880"/>
      <c r="AF65" s="880"/>
      <c r="AG65" s="880"/>
      <c r="AH65" s="880"/>
      <c r="AI65" s="880"/>
      <c r="AJ65" s="880"/>
      <c r="AK65" s="880"/>
      <c r="AL65" s="880"/>
    </row>
    <row r="66" spans="2:38" ht="15.75" customHeight="1">
      <c r="B66" s="831"/>
      <c r="C66" s="1076"/>
      <c r="D66" s="880"/>
      <c r="E66" s="880"/>
      <c r="F66" s="880"/>
      <c r="G66" s="880"/>
      <c r="H66" s="880"/>
      <c r="I66" s="880"/>
      <c r="J66" s="880"/>
      <c r="K66" s="880"/>
      <c r="L66" s="880"/>
      <c r="M66" s="880"/>
      <c r="N66" s="880"/>
      <c r="O66" s="880"/>
      <c r="P66" s="880"/>
      <c r="Q66" s="880"/>
      <c r="R66" s="880"/>
      <c r="S66" s="880"/>
      <c r="T66" s="880"/>
      <c r="U66" s="880"/>
      <c r="V66" s="880"/>
      <c r="W66" s="880"/>
      <c r="X66" s="880"/>
      <c r="Y66" s="880"/>
      <c r="Z66" s="880"/>
      <c r="AA66" s="880"/>
      <c r="AB66" s="880"/>
      <c r="AC66" s="880"/>
      <c r="AD66" s="880"/>
      <c r="AE66" s="880"/>
      <c r="AF66" s="880"/>
      <c r="AG66" s="880"/>
      <c r="AH66" s="880"/>
      <c r="AI66" s="880"/>
      <c r="AJ66" s="880"/>
      <c r="AK66" s="880"/>
      <c r="AL66" s="880"/>
    </row>
    <row r="67" spans="2:38" ht="15.75" customHeight="1">
      <c r="B67" s="831"/>
      <c r="C67" s="1076"/>
      <c r="D67" s="880"/>
      <c r="E67" s="880"/>
      <c r="F67" s="880"/>
      <c r="G67" s="880"/>
      <c r="H67" s="880"/>
      <c r="I67" s="880"/>
      <c r="J67" s="880"/>
      <c r="K67" s="880"/>
      <c r="L67" s="880"/>
      <c r="M67" s="880"/>
      <c r="N67" s="880"/>
      <c r="O67" s="880"/>
      <c r="P67" s="880"/>
      <c r="Q67" s="880"/>
      <c r="R67" s="880"/>
      <c r="S67" s="880"/>
      <c r="T67" s="880"/>
      <c r="U67" s="880"/>
      <c r="V67" s="880"/>
      <c r="W67" s="880"/>
      <c r="X67" s="880"/>
      <c r="Y67" s="880"/>
      <c r="Z67" s="880"/>
      <c r="AA67" s="880"/>
      <c r="AB67" s="880"/>
      <c r="AC67" s="880"/>
      <c r="AD67" s="880"/>
      <c r="AE67" s="880"/>
      <c r="AF67" s="880"/>
      <c r="AG67" s="880"/>
      <c r="AH67" s="880"/>
      <c r="AI67" s="880"/>
      <c r="AJ67" s="880"/>
      <c r="AK67" s="880"/>
      <c r="AL67" s="880"/>
    </row>
    <row r="68" spans="2:38">
      <c r="C68" s="880"/>
      <c r="D68" s="880"/>
      <c r="E68" s="880"/>
      <c r="F68" s="880"/>
      <c r="G68" s="880"/>
      <c r="H68" s="880"/>
      <c r="I68" s="880"/>
      <c r="J68" s="880"/>
      <c r="K68" s="880"/>
      <c r="L68" s="880"/>
      <c r="M68" s="880"/>
      <c r="N68" s="880"/>
      <c r="O68" s="880"/>
      <c r="P68" s="880"/>
      <c r="Q68" s="880"/>
      <c r="R68" s="880"/>
      <c r="S68" s="880"/>
      <c r="T68" s="880"/>
      <c r="U68" s="880"/>
      <c r="V68" s="880"/>
      <c r="W68" s="880"/>
      <c r="X68" s="880"/>
      <c r="Y68" s="880"/>
      <c r="Z68" s="880"/>
      <c r="AA68" s="880"/>
      <c r="AB68" s="880"/>
      <c r="AC68" s="880"/>
      <c r="AD68" s="880"/>
      <c r="AE68" s="880"/>
      <c r="AF68" s="880"/>
      <c r="AG68" s="880"/>
      <c r="AH68" s="880"/>
      <c r="AI68" s="880"/>
      <c r="AJ68" s="880"/>
      <c r="AK68" s="880"/>
      <c r="AL68" s="880"/>
    </row>
    <row r="69" spans="2:38">
      <c r="C69" s="880"/>
      <c r="D69" s="880"/>
      <c r="E69" s="880"/>
      <c r="F69" s="880"/>
      <c r="G69" s="880"/>
      <c r="H69" s="880"/>
      <c r="I69" s="880"/>
      <c r="J69" s="880"/>
      <c r="K69" s="880"/>
      <c r="L69" s="880"/>
      <c r="M69" s="880"/>
      <c r="N69" s="880"/>
      <c r="O69" s="880"/>
      <c r="P69" s="880"/>
      <c r="Q69" s="880"/>
      <c r="R69" s="880"/>
      <c r="S69" s="880"/>
      <c r="T69" s="880"/>
      <c r="U69" s="880"/>
      <c r="V69" s="880"/>
      <c r="W69" s="880"/>
      <c r="X69" s="880"/>
      <c r="Y69" s="880"/>
      <c r="Z69" s="880"/>
      <c r="AA69" s="880"/>
      <c r="AB69" s="880"/>
      <c r="AC69" s="880"/>
      <c r="AD69" s="880"/>
      <c r="AE69" s="880"/>
      <c r="AF69" s="880"/>
      <c r="AG69" s="880"/>
      <c r="AH69" s="880"/>
      <c r="AI69" s="880"/>
      <c r="AJ69" s="880"/>
      <c r="AK69" s="880"/>
      <c r="AL69" s="880"/>
    </row>
    <row r="70" spans="2:38">
      <c r="C70" s="880"/>
      <c r="D70" s="880"/>
      <c r="E70" s="880"/>
      <c r="F70" s="880"/>
      <c r="G70" s="880"/>
      <c r="H70" s="880"/>
      <c r="I70" s="880"/>
      <c r="J70" s="880"/>
      <c r="K70" s="880"/>
      <c r="L70" s="880"/>
      <c r="M70" s="880"/>
      <c r="N70" s="880"/>
      <c r="O70" s="880"/>
      <c r="P70" s="880"/>
      <c r="Q70" s="880"/>
      <c r="R70" s="880"/>
      <c r="S70" s="880"/>
      <c r="T70" s="880"/>
      <c r="U70" s="880"/>
      <c r="V70" s="880"/>
      <c r="W70" s="880"/>
      <c r="X70" s="880"/>
      <c r="Y70" s="880"/>
      <c r="Z70" s="880"/>
      <c r="AA70" s="880"/>
      <c r="AB70" s="880"/>
      <c r="AC70" s="880"/>
      <c r="AD70" s="880"/>
      <c r="AE70" s="880"/>
      <c r="AF70" s="880"/>
      <c r="AG70" s="880"/>
      <c r="AH70" s="880"/>
      <c r="AI70" s="880"/>
      <c r="AJ70" s="880"/>
      <c r="AK70" s="880"/>
      <c r="AL70" s="880"/>
    </row>
    <row r="71" spans="2:38">
      <c r="C71" s="880"/>
      <c r="D71" s="880"/>
      <c r="E71" s="880"/>
      <c r="F71" s="880"/>
      <c r="G71" s="880"/>
      <c r="H71" s="880"/>
      <c r="I71" s="880"/>
      <c r="J71" s="880"/>
      <c r="K71" s="880"/>
      <c r="L71" s="880"/>
      <c r="M71" s="880"/>
      <c r="N71" s="880"/>
      <c r="O71" s="880"/>
      <c r="P71" s="880"/>
      <c r="Q71" s="880"/>
      <c r="R71" s="880"/>
      <c r="S71" s="880"/>
      <c r="T71" s="880"/>
      <c r="U71" s="880"/>
      <c r="V71" s="880"/>
      <c r="W71" s="880"/>
      <c r="X71" s="880"/>
      <c r="Y71" s="880"/>
      <c r="Z71" s="880"/>
      <c r="AA71" s="880"/>
      <c r="AB71" s="880"/>
      <c r="AC71" s="880"/>
      <c r="AD71" s="880"/>
      <c r="AE71" s="880"/>
      <c r="AF71" s="880"/>
      <c r="AG71" s="880"/>
      <c r="AH71" s="880"/>
      <c r="AI71" s="880"/>
      <c r="AJ71" s="880"/>
      <c r="AK71" s="880"/>
      <c r="AL71" s="880"/>
    </row>
    <row r="72" spans="2:38">
      <c r="C72" s="880"/>
      <c r="D72" s="880"/>
      <c r="E72" s="880"/>
      <c r="F72" s="880"/>
      <c r="G72" s="880"/>
      <c r="H72" s="880"/>
      <c r="I72" s="880"/>
      <c r="J72" s="880"/>
      <c r="K72" s="880"/>
      <c r="L72" s="880"/>
      <c r="M72" s="880"/>
      <c r="N72" s="880"/>
      <c r="O72" s="880"/>
      <c r="P72" s="880"/>
      <c r="Q72" s="880"/>
      <c r="R72" s="880"/>
      <c r="S72" s="880"/>
      <c r="T72" s="880"/>
      <c r="U72" s="880"/>
      <c r="V72" s="880"/>
      <c r="W72" s="880"/>
      <c r="X72" s="880"/>
      <c r="Y72" s="880"/>
      <c r="Z72" s="880"/>
      <c r="AA72" s="880"/>
      <c r="AB72" s="880"/>
      <c r="AC72" s="880"/>
      <c r="AD72" s="880"/>
      <c r="AE72" s="880"/>
      <c r="AF72" s="880"/>
      <c r="AG72" s="880"/>
      <c r="AH72" s="880"/>
      <c r="AI72" s="880"/>
      <c r="AJ72" s="880"/>
      <c r="AK72" s="880"/>
      <c r="AL72" s="880"/>
    </row>
    <row r="73" spans="2:38">
      <c r="C73" s="880"/>
      <c r="D73" s="880"/>
      <c r="E73" s="880"/>
      <c r="F73" s="880"/>
      <c r="G73" s="880"/>
      <c r="H73" s="880"/>
      <c r="I73" s="880"/>
      <c r="J73" s="880"/>
      <c r="K73" s="880"/>
      <c r="L73" s="880"/>
      <c r="M73" s="880"/>
      <c r="N73" s="880"/>
      <c r="O73" s="880"/>
      <c r="P73" s="880"/>
      <c r="Q73" s="880"/>
      <c r="R73" s="880"/>
      <c r="S73" s="880"/>
      <c r="T73" s="880"/>
      <c r="U73" s="880"/>
      <c r="V73" s="880"/>
      <c r="W73" s="880"/>
      <c r="X73" s="880"/>
      <c r="Y73" s="880"/>
      <c r="Z73" s="880"/>
      <c r="AA73" s="880"/>
      <c r="AB73" s="880"/>
      <c r="AC73" s="880"/>
      <c r="AD73" s="880"/>
      <c r="AE73" s="880"/>
      <c r="AF73" s="880"/>
      <c r="AG73" s="880"/>
      <c r="AH73" s="880"/>
      <c r="AI73" s="880"/>
      <c r="AJ73" s="880"/>
      <c r="AK73" s="880"/>
      <c r="AL73" s="880"/>
    </row>
    <row r="74" spans="2:38">
      <c r="C74" s="880"/>
      <c r="D74" s="880"/>
      <c r="E74" s="880"/>
      <c r="F74" s="880"/>
      <c r="G74" s="880"/>
      <c r="H74" s="880"/>
      <c r="I74" s="880"/>
      <c r="J74" s="880"/>
      <c r="K74" s="880"/>
      <c r="L74" s="880"/>
      <c r="M74" s="880"/>
      <c r="N74" s="880"/>
      <c r="O74" s="880"/>
      <c r="P74" s="880"/>
      <c r="Q74" s="880"/>
      <c r="R74" s="880"/>
      <c r="S74" s="880"/>
      <c r="T74" s="880"/>
      <c r="U74" s="880"/>
      <c r="V74" s="880"/>
      <c r="W74" s="880"/>
      <c r="X74" s="880"/>
      <c r="Y74" s="880"/>
      <c r="Z74" s="880"/>
      <c r="AA74" s="880"/>
      <c r="AB74" s="880"/>
      <c r="AC74" s="880"/>
      <c r="AD74" s="880"/>
      <c r="AE74" s="880"/>
      <c r="AF74" s="880"/>
      <c r="AG74" s="880"/>
      <c r="AH74" s="880"/>
      <c r="AI74" s="880"/>
      <c r="AJ74" s="880"/>
      <c r="AK74" s="880"/>
      <c r="AL74" s="880"/>
    </row>
    <row r="75" spans="2:38">
      <c r="C75" s="880"/>
      <c r="D75" s="880"/>
      <c r="E75" s="880"/>
      <c r="F75" s="880"/>
      <c r="G75" s="880"/>
      <c r="H75" s="880"/>
      <c r="I75" s="880"/>
      <c r="J75" s="880"/>
      <c r="K75" s="880"/>
      <c r="L75" s="880"/>
      <c r="M75" s="880"/>
      <c r="N75" s="880"/>
      <c r="O75" s="880"/>
      <c r="P75" s="880"/>
      <c r="Q75" s="880"/>
      <c r="R75" s="880"/>
      <c r="S75" s="880"/>
      <c r="T75" s="880"/>
      <c r="U75" s="880"/>
      <c r="V75" s="880"/>
      <c r="W75" s="880"/>
      <c r="X75" s="880"/>
      <c r="Y75" s="880"/>
      <c r="Z75" s="880"/>
      <c r="AA75" s="880"/>
      <c r="AB75" s="880"/>
      <c r="AC75" s="880"/>
      <c r="AD75" s="880"/>
      <c r="AE75" s="880"/>
      <c r="AF75" s="880"/>
      <c r="AG75" s="880"/>
      <c r="AH75" s="880"/>
      <c r="AI75" s="880"/>
      <c r="AJ75" s="880"/>
      <c r="AK75" s="880"/>
      <c r="AL75" s="880"/>
    </row>
    <row r="76" spans="2:38">
      <c r="C76" s="880"/>
      <c r="D76" s="880"/>
      <c r="E76" s="880"/>
      <c r="F76" s="880"/>
      <c r="G76" s="880"/>
      <c r="H76" s="880"/>
      <c r="I76" s="880"/>
      <c r="J76" s="880"/>
      <c r="K76" s="880"/>
      <c r="L76" s="880"/>
      <c r="M76" s="880"/>
      <c r="N76" s="880"/>
      <c r="O76" s="880"/>
      <c r="P76" s="880"/>
      <c r="Q76" s="880"/>
      <c r="R76" s="880"/>
      <c r="S76" s="880"/>
      <c r="T76" s="880"/>
      <c r="U76" s="880"/>
      <c r="V76" s="880"/>
      <c r="W76" s="880"/>
      <c r="X76" s="880"/>
      <c r="Y76" s="880"/>
      <c r="Z76" s="880"/>
      <c r="AA76" s="880"/>
      <c r="AB76" s="880"/>
      <c r="AC76" s="880"/>
      <c r="AD76" s="880"/>
      <c r="AE76" s="880"/>
      <c r="AF76" s="880"/>
      <c r="AG76" s="880"/>
      <c r="AH76" s="880"/>
      <c r="AI76" s="880"/>
      <c r="AJ76" s="880"/>
      <c r="AK76" s="880"/>
      <c r="AL76" s="880"/>
    </row>
    <row r="77" spans="2:38">
      <c r="C77" s="880"/>
      <c r="D77" s="880"/>
      <c r="E77" s="880"/>
      <c r="F77" s="880"/>
      <c r="G77" s="880"/>
      <c r="H77" s="880"/>
      <c r="I77" s="880"/>
      <c r="J77" s="880"/>
      <c r="K77" s="880"/>
      <c r="L77" s="880"/>
      <c r="M77" s="880"/>
      <c r="N77" s="880"/>
      <c r="O77" s="880"/>
      <c r="P77" s="880"/>
      <c r="Q77" s="880"/>
      <c r="R77" s="880"/>
      <c r="S77" s="880"/>
      <c r="T77" s="880"/>
      <c r="U77" s="880"/>
      <c r="V77" s="880"/>
      <c r="W77" s="880"/>
      <c r="X77" s="880"/>
      <c r="Y77" s="880"/>
      <c r="Z77" s="880"/>
      <c r="AA77" s="880"/>
      <c r="AB77" s="880"/>
      <c r="AC77" s="880"/>
      <c r="AD77" s="880"/>
      <c r="AE77" s="880"/>
      <c r="AF77" s="880"/>
      <c r="AG77" s="880"/>
      <c r="AH77" s="880"/>
      <c r="AI77" s="880"/>
      <c r="AJ77" s="880"/>
      <c r="AK77" s="880"/>
      <c r="AL77" s="880"/>
    </row>
    <row r="78" spans="2:38">
      <c r="C78" s="880"/>
      <c r="D78" s="880"/>
      <c r="E78" s="880"/>
      <c r="F78" s="880"/>
      <c r="G78" s="880"/>
      <c r="H78" s="880"/>
      <c r="I78" s="880"/>
      <c r="J78" s="880"/>
      <c r="K78" s="880"/>
      <c r="L78" s="880"/>
      <c r="M78" s="880"/>
      <c r="N78" s="880"/>
      <c r="O78" s="880"/>
      <c r="P78" s="880"/>
      <c r="Q78" s="880"/>
      <c r="R78" s="880"/>
      <c r="S78" s="880"/>
      <c r="T78" s="880"/>
      <c r="U78" s="880"/>
      <c r="V78" s="880"/>
      <c r="W78" s="880"/>
      <c r="X78" s="880"/>
      <c r="Y78" s="880"/>
      <c r="Z78" s="880"/>
      <c r="AA78" s="880"/>
      <c r="AB78" s="880"/>
      <c r="AC78" s="880"/>
      <c r="AD78" s="880"/>
      <c r="AE78" s="880"/>
      <c r="AF78" s="880"/>
      <c r="AG78" s="880"/>
      <c r="AH78" s="880"/>
      <c r="AI78" s="880"/>
      <c r="AJ78" s="880"/>
      <c r="AK78" s="880"/>
      <c r="AL78" s="880"/>
    </row>
    <row r="79" spans="2:38">
      <c r="C79" s="880"/>
      <c r="D79" s="880"/>
      <c r="E79" s="880"/>
      <c r="F79" s="880"/>
      <c r="G79" s="880"/>
      <c r="H79" s="880"/>
      <c r="I79" s="880"/>
      <c r="J79" s="880"/>
      <c r="K79" s="880"/>
      <c r="L79" s="880"/>
      <c r="M79" s="880"/>
      <c r="N79" s="880"/>
      <c r="O79" s="880"/>
      <c r="P79" s="880"/>
      <c r="Q79" s="880"/>
      <c r="R79" s="880"/>
      <c r="S79" s="880"/>
      <c r="T79" s="880"/>
      <c r="U79" s="880"/>
      <c r="V79" s="880"/>
      <c r="W79" s="880"/>
      <c r="X79" s="880"/>
      <c r="Y79" s="880"/>
      <c r="Z79" s="880"/>
      <c r="AA79" s="880"/>
      <c r="AB79" s="880"/>
      <c r="AC79" s="880"/>
      <c r="AD79" s="880"/>
      <c r="AE79" s="880"/>
      <c r="AF79" s="880"/>
      <c r="AG79" s="880"/>
      <c r="AH79" s="880"/>
      <c r="AI79" s="880"/>
      <c r="AJ79" s="880"/>
      <c r="AK79" s="880"/>
      <c r="AL79" s="880"/>
    </row>
    <row r="80" spans="2:38">
      <c r="C80" s="880"/>
      <c r="D80" s="880"/>
      <c r="E80" s="880"/>
      <c r="F80" s="880"/>
      <c r="G80" s="880"/>
      <c r="H80" s="880"/>
      <c r="I80" s="880"/>
      <c r="J80" s="880"/>
      <c r="K80" s="880"/>
      <c r="L80" s="880"/>
      <c r="M80" s="880"/>
      <c r="N80" s="880"/>
      <c r="O80" s="880"/>
      <c r="P80" s="880"/>
      <c r="Q80" s="880"/>
      <c r="R80" s="880"/>
      <c r="S80" s="880"/>
      <c r="T80" s="880"/>
      <c r="U80" s="880"/>
      <c r="V80" s="880"/>
      <c r="W80" s="880"/>
      <c r="X80" s="880"/>
      <c r="Y80" s="880"/>
      <c r="Z80" s="880"/>
      <c r="AA80" s="880"/>
      <c r="AB80" s="880"/>
      <c r="AC80" s="880"/>
      <c r="AD80" s="880"/>
      <c r="AE80" s="880"/>
      <c r="AF80" s="880"/>
      <c r="AG80" s="880"/>
      <c r="AH80" s="880"/>
      <c r="AI80" s="880"/>
      <c r="AJ80" s="880"/>
      <c r="AK80" s="880"/>
      <c r="AL80" s="880"/>
    </row>
    <row r="81" spans="3:38">
      <c r="C81" s="880"/>
      <c r="D81" s="880"/>
      <c r="E81" s="880"/>
      <c r="F81" s="880"/>
      <c r="G81" s="880"/>
      <c r="H81" s="880"/>
      <c r="I81" s="880"/>
      <c r="J81" s="880"/>
      <c r="K81" s="880"/>
      <c r="L81" s="880"/>
      <c r="M81" s="880"/>
      <c r="N81" s="880"/>
      <c r="O81" s="880"/>
      <c r="P81" s="880"/>
      <c r="Q81" s="880"/>
      <c r="R81" s="880"/>
      <c r="S81" s="880"/>
      <c r="T81" s="880"/>
      <c r="U81" s="880"/>
      <c r="V81" s="880"/>
      <c r="W81" s="880"/>
      <c r="X81" s="880"/>
      <c r="Y81" s="880"/>
      <c r="Z81" s="880"/>
      <c r="AA81" s="880"/>
      <c r="AB81" s="880"/>
      <c r="AC81" s="880"/>
      <c r="AD81" s="880"/>
      <c r="AE81" s="880"/>
      <c r="AF81" s="880"/>
      <c r="AG81" s="880"/>
      <c r="AH81" s="880"/>
      <c r="AI81" s="880"/>
      <c r="AJ81" s="880"/>
      <c r="AK81" s="880"/>
      <c r="AL81" s="880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HY300"/>
  <sheetViews>
    <sheetView zoomScale="55" zoomScaleNormal="55" workbookViewId="0">
      <selection activeCell="B1" sqref="B1"/>
    </sheetView>
  </sheetViews>
  <sheetFormatPr defaultRowHeight="15"/>
  <cols>
    <col min="1" max="1" width="22.28515625" bestFit="1" customWidth="1"/>
    <col min="2" max="2" width="11.85546875" bestFit="1" customWidth="1"/>
    <col min="3" max="3" width="8.140625" bestFit="1" customWidth="1"/>
    <col min="4" max="4" width="55" bestFit="1" customWidth="1"/>
    <col min="5" max="6" width="21.42578125" bestFit="1" customWidth="1"/>
    <col min="7" max="7" width="21.7109375" bestFit="1" customWidth="1"/>
    <col min="8" max="8" width="21.140625" bestFit="1" customWidth="1"/>
    <col min="9" max="9" width="21.7109375" bestFit="1" customWidth="1"/>
    <col min="10" max="10" width="20.85546875" bestFit="1" customWidth="1"/>
    <col min="11" max="11" width="55.140625" bestFit="1" customWidth="1"/>
    <col min="12" max="12" width="22" bestFit="1" customWidth="1"/>
    <col min="13" max="13" width="21.42578125" bestFit="1" customWidth="1"/>
    <col min="14" max="14" width="22" bestFit="1" customWidth="1"/>
    <col min="15" max="15" width="20.42578125" bestFit="1" customWidth="1"/>
    <col min="16" max="16" width="22.28515625" bestFit="1" customWidth="1"/>
    <col min="17" max="17" width="22" bestFit="1" customWidth="1"/>
    <col min="18" max="18" width="35.42578125" bestFit="1" customWidth="1"/>
    <col min="19" max="19" width="22.28515625" bestFit="1" customWidth="1"/>
    <col min="20" max="20" width="21.7109375" bestFit="1" customWidth="1"/>
    <col min="21" max="22" width="22.28515625" bestFit="1" customWidth="1"/>
    <col min="23" max="23" width="21.7109375" bestFit="1" customWidth="1"/>
    <col min="24" max="24" width="22" bestFit="1" customWidth="1"/>
    <col min="25" max="25" width="37.28515625" bestFit="1" customWidth="1"/>
    <col min="26" max="26" width="22" bestFit="1" customWidth="1"/>
    <col min="27" max="27" width="21.7109375" bestFit="1" customWidth="1"/>
    <col min="28" max="28" width="22.28515625" bestFit="1" customWidth="1"/>
    <col min="29" max="30" width="22.42578125" bestFit="1" customWidth="1"/>
    <col min="31" max="31" width="22.28515625" bestFit="1" customWidth="1"/>
    <col min="32" max="32" width="22" bestFit="1" customWidth="1"/>
    <col min="33" max="33" width="22.28515625" bestFit="1" customWidth="1"/>
    <col min="34" max="34" width="22.42578125" bestFit="1" customWidth="1"/>
    <col min="35" max="37" width="22" bestFit="1" customWidth="1"/>
    <col min="38" max="38" width="21.7109375" bestFit="1" customWidth="1"/>
    <col min="39" max="40" width="22" bestFit="1" customWidth="1"/>
    <col min="41" max="41" width="14.7109375" bestFit="1" customWidth="1"/>
    <col min="42" max="42" width="55" bestFit="1" customWidth="1"/>
    <col min="43" max="43" width="10.85546875" bestFit="1" customWidth="1"/>
    <col min="44" max="46" width="21.42578125" bestFit="1" customWidth="1"/>
    <col min="47" max="47" width="21.7109375" bestFit="1" customWidth="1"/>
    <col min="49" max="49" width="11" bestFit="1" customWidth="1"/>
    <col min="50" max="50" width="55.140625" bestFit="1" customWidth="1"/>
    <col min="51" max="51" width="10.85546875" bestFit="1" customWidth="1"/>
    <col min="52" max="52" width="11.28515625" bestFit="1" customWidth="1"/>
    <col min="53" max="53" width="11" bestFit="1" customWidth="1"/>
    <col min="54" max="54" width="16.7109375" bestFit="1" customWidth="1"/>
    <col min="55" max="56" width="17" bestFit="1" customWidth="1"/>
    <col min="57" max="58" width="17.28515625" bestFit="1" customWidth="1"/>
    <col min="59" max="59" width="17.85546875" bestFit="1" customWidth="1"/>
    <col min="60" max="61" width="16.28515625" bestFit="1" customWidth="1"/>
    <col min="62" max="62" width="17.85546875" bestFit="1" customWidth="1"/>
    <col min="63" max="63" width="17.28515625" bestFit="1" customWidth="1"/>
    <col min="64" max="65" width="17.85546875" bestFit="1" customWidth="1"/>
    <col min="66" max="67" width="17.28515625" bestFit="1" customWidth="1"/>
    <col min="68" max="68" width="17.85546875" bestFit="1" customWidth="1"/>
    <col min="69" max="69" width="17" bestFit="1" customWidth="1"/>
    <col min="70" max="70" width="17.85546875" bestFit="1" customWidth="1"/>
    <col min="71" max="71" width="17.28515625" bestFit="1" customWidth="1"/>
    <col min="72" max="72" width="17.85546875" bestFit="1" customWidth="1"/>
    <col min="73" max="73" width="16.5703125" bestFit="1" customWidth="1"/>
    <col min="74" max="74" width="17" bestFit="1" customWidth="1"/>
    <col min="75" max="77" width="17.28515625" bestFit="1" customWidth="1"/>
    <col min="78" max="78" width="17.85546875" bestFit="1" customWidth="1"/>
    <col min="79" max="80" width="17.28515625" bestFit="1" customWidth="1"/>
    <col min="81" max="82" width="17.85546875" bestFit="1" customWidth="1"/>
    <col min="83" max="83" width="18.28515625" bestFit="1" customWidth="1"/>
    <col min="84" max="84" width="17" bestFit="1" customWidth="1"/>
    <col min="85" max="85" width="16.7109375" bestFit="1" customWidth="1"/>
    <col min="86" max="86" width="17" bestFit="1" customWidth="1"/>
    <col min="87" max="87" width="9.140625" customWidth="1"/>
    <col min="88" max="88" width="14.7109375" bestFit="1" customWidth="1"/>
    <col min="89" max="89" width="55.140625" bestFit="1" customWidth="1"/>
    <col min="90" max="90" width="10.85546875" bestFit="1" customWidth="1"/>
    <col min="91" max="91" width="17" bestFit="1" customWidth="1"/>
    <col min="92" max="92" width="17.85546875" bestFit="1" customWidth="1"/>
    <col min="93" max="93" width="17.28515625" bestFit="1" customWidth="1"/>
    <col min="94" max="94" width="18.28515625" bestFit="1" customWidth="1"/>
    <col min="95" max="95" width="9.42578125" customWidth="1"/>
    <col min="96" max="96" width="3" bestFit="1" customWidth="1"/>
    <col min="97" max="97" width="46.42578125" bestFit="1" customWidth="1"/>
    <col min="98" max="98" width="14.85546875" bestFit="1" customWidth="1"/>
    <col min="99" max="99" width="15.7109375" bestFit="1" customWidth="1"/>
    <col min="100" max="100" width="14.85546875" bestFit="1" customWidth="1"/>
    <col min="101" max="101" width="15.7109375" bestFit="1" customWidth="1"/>
    <col min="102" max="103" width="19.42578125" bestFit="1" customWidth="1"/>
    <col min="104" max="104" width="19.5703125" bestFit="1" customWidth="1"/>
    <col min="105" max="105" width="18.85546875" bestFit="1" customWidth="1"/>
    <col min="106" max="107" width="19.5703125" bestFit="1" customWidth="1"/>
    <col min="108" max="108" width="19.42578125" bestFit="1" customWidth="1"/>
    <col min="109" max="109" width="21.7109375" bestFit="1" customWidth="1"/>
    <col min="110" max="110" width="19.5703125" bestFit="1" customWidth="1"/>
    <col min="111" max="111" width="19.140625" bestFit="1" customWidth="1"/>
    <col min="112" max="112" width="19.42578125" bestFit="1" customWidth="1"/>
    <col min="113" max="116" width="19.5703125" bestFit="1" customWidth="1"/>
    <col min="117" max="117" width="19.42578125" bestFit="1" customWidth="1"/>
    <col min="118" max="118" width="19.140625" bestFit="1" customWidth="1"/>
    <col min="119" max="119" width="19.5703125" bestFit="1" customWidth="1"/>
    <col min="120" max="120" width="19.42578125" bestFit="1" customWidth="1"/>
    <col min="121" max="123" width="19.85546875" bestFit="1" customWidth="1"/>
    <col min="124" max="124" width="19.5703125" bestFit="1" customWidth="1"/>
    <col min="125" max="125" width="19.85546875" bestFit="1" customWidth="1"/>
    <col min="126" max="126" width="19.5703125" bestFit="1" customWidth="1"/>
    <col min="127" max="127" width="19.42578125" bestFit="1" customWidth="1"/>
    <col min="128" max="130" width="19.85546875" bestFit="1" customWidth="1"/>
    <col min="131" max="131" width="20.42578125" bestFit="1" customWidth="1"/>
    <col min="132" max="133" width="20.140625" bestFit="1" customWidth="1"/>
    <col min="134" max="134" width="11.140625" bestFit="1" customWidth="1"/>
    <col min="135" max="135" width="46.42578125" bestFit="1" customWidth="1"/>
    <col min="136" max="136" width="10.85546875" bestFit="1" customWidth="1"/>
    <col min="137" max="137" width="10.5703125" bestFit="1" customWidth="1"/>
    <col min="138" max="139" width="19.42578125" bestFit="1" customWidth="1"/>
    <col min="140" max="140" width="19.28515625" bestFit="1" customWidth="1"/>
    <col min="141" max="142" width="11.85546875" customWidth="1"/>
    <col min="143" max="143" width="3" bestFit="1" customWidth="1"/>
    <col min="144" max="144" width="37.28515625" bestFit="1" customWidth="1"/>
    <col min="145" max="145" width="10.85546875" bestFit="1" customWidth="1"/>
    <col min="146" max="146" width="11.28515625" bestFit="1" customWidth="1"/>
    <col min="147" max="147" width="10.28515625" bestFit="1" customWidth="1"/>
    <col min="148" max="149" width="11.28515625" bestFit="1" customWidth="1"/>
    <col min="150" max="151" width="11.5703125" bestFit="1" customWidth="1"/>
    <col min="152" max="152" width="11" bestFit="1" customWidth="1"/>
    <col min="153" max="153" width="11.5703125" bestFit="1" customWidth="1"/>
    <col min="154" max="154" width="10.5703125" bestFit="1" customWidth="1"/>
    <col min="155" max="155" width="10.85546875" bestFit="1" customWidth="1"/>
    <col min="156" max="156" width="11" bestFit="1" customWidth="1"/>
    <col min="157" max="157" width="11.5703125" bestFit="1" customWidth="1"/>
    <col min="158" max="158" width="11.28515625" bestFit="1" customWidth="1"/>
    <col min="159" max="160" width="11" bestFit="1" customWidth="1"/>
    <col min="161" max="161" width="11.5703125" bestFit="1" customWidth="1"/>
    <col min="162" max="162" width="11" bestFit="1" customWidth="1"/>
    <col min="163" max="163" width="11.5703125" bestFit="1" customWidth="1"/>
    <col min="164" max="166" width="11" bestFit="1" customWidth="1"/>
    <col min="167" max="167" width="11.28515625" bestFit="1" customWidth="1"/>
    <col min="168" max="171" width="11" bestFit="1" customWidth="1"/>
    <col min="172" max="172" width="11.5703125" bestFit="1" customWidth="1"/>
    <col min="173" max="173" width="11.28515625" bestFit="1" customWidth="1"/>
    <col min="174" max="174" width="11.5703125" bestFit="1" customWidth="1"/>
    <col min="175" max="175" width="11" bestFit="1" customWidth="1"/>
    <col min="176" max="176" width="11.5703125" bestFit="1" customWidth="1"/>
    <col min="177" max="177" width="11" bestFit="1" customWidth="1"/>
    <col min="178" max="178" width="11.28515625" bestFit="1" customWidth="1"/>
    <col min="179" max="179" width="10.85546875" bestFit="1" customWidth="1"/>
    <col min="180" max="180" width="11.5703125" bestFit="1" customWidth="1"/>
    <col min="181" max="181" width="10.7109375" bestFit="1" customWidth="1"/>
    <col min="182" max="182" width="37.28515625" bestFit="1" customWidth="1"/>
    <col min="183" max="183" width="10.85546875" bestFit="1" customWidth="1"/>
    <col min="184" max="184" width="10.5703125" bestFit="1" customWidth="1"/>
    <col min="185" max="185" width="11.5703125" bestFit="1" customWidth="1"/>
    <col min="186" max="186" width="11" bestFit="1" customWidth="1"/>
    <col min="187" max="187" width="10.28515625" bestFit="1" customWidth="1"/>
    <col min="188" max="188" width="14" bestFit="1" customWidth="1"/>
    <col min="189" max="189" width="71" bestFit="1" customWidth="1"/>
    <col min="190" max="192" width="13.5703125" bestFit="1" customWidth="1"/>
    <col min="193" max="195" width="13.5703125" customWidth="1"/>
    <col min="196" max="196" width="13.140625" customWidth="1"/>
    <col min="197" max="197" width="13.5703125" customWidth="1"/>
    <col min="198" max="199" width="13.140625" customWidth="1"/>
    <col min="200" max="200" width="13.5703125" customWidth="1"/>
    <col min="201" max="201" width="13.140625" customWidth="1"/>
    <col min="202" max="206" width="13.5703125" customWidth="1"/>
    <col min="207" max="207" width="13.140625" customWidth="1"/>
    <col min="208" max="208" width="12.85546875" customWidth="1"/>
    <col min="209" max="209" width="13.140625" customWidth="1"/>
    <col min="210" max="211" width="13.5703125" customWidth="1"/>
    <col min="212" max="212" width="13.140625" customWidth="1"/>
    <col min="213" max="219" width="13.5703125" customWidth="1"/>
    <col min="220" max="220" width="14.28515625" bestFit="1" customWidth="1"/>
    <col min="221" max="222" width="15" bestFit="1" customWidth="1"/>
    <col min="223" max="225" width="17.7109375" bestFit="1" customWidth="1"/>
    <col min="226" max="226" width="5.28515625" bestFit="1" customWidth="1"/>
    <col min="227" max="227" width="8.5703125" bestFit="1" customWidth="1"/>
    <col min="228" max="228" width="28" bestFit="1" customWidth="1"/>
    <col min="229" max="229" width="10.85546875" bestFit="1" customWidth="1"/>
    <col min="230" max="230" width="15.42578125" bestFit="1" customWidth="1"/>
    <col min="231" max="231" width="17" bestFit="1" customWidth="1"/>
    <col min="232" max="232" width="16.5703125" bestFit="1" customWidth="1"/>
    <col min="233" max="233" width="17.7109375" bestFit="1" customWidth="1"/>
  </cols>
  <sheetData>
    <row r="1" spans="1:233">
      <c r="A1" s="4" t="s">
        <v>50</v>
      </c>
      <c r="B1" t="s">
        <v>51</v>
      </c>
    </row>
    <row r="2" spans="1:233">
      <c r="A2" t="s">
        <v>52</v>
      </c>
      <c r="B2" s="5">
        <f>AN7</f>
        <v>0</v>
      </c>
      <c r="C2" t="e">
        <f>EOMONTH(B2,-12)</f>
        <v>#NUM!</v>
      </c>
      <c r="D2" t="s">
        <v>53</v>
      </c>
      <c r="AB2" s="6">
        <v>40268</v>
      </c>
      <c r="AC2" s="6">
        <v>39903</v>
      </c>
      <c r="AP2" t="s">
        <v>54</v>
      </c>
      <c r="AX2" t="s">
        <v>53</v>
      </c>
      <c r="CK2" t="s">
        <v>54</v>
      </c>
      <c r="CS2" t="s">
        <v>53</v>
      </c>
      <c r="HT2" t="s">
        <v>54</v>
      </c>
    </row>
    <row r="3" spans="1:233">
      <c r="A3" t="e">
        <f ca="1">Config!$B$13</f>
        <v>#NAME?</v>
      </c>
      <c r="B3" s="447">
        <f>AN6</f>
        <v>1</v>
      </c>
      <c r="D3" s="4" t="s">
        <v>55</v>
      </c>
      <c r="E3" t="e">
        <f t="shared" ref="E3:AM3" si="0">IF(E5="",E41,E5)</f>
        <v>#VALUE!</v>
      </c>
      <c r="F3" t="e">
        <f t="shared" si="0"/>
        <v>#VALUE!</v>
      </c>
      <c r="G3" t="e">
        <f t="shared" si="0"/>
        <v>#VALUE!</v>
      </c>
      <c r="H3" t="e">
        <f t="shared" si="0"/>
        <v>#VALUE!</v>
      </c>
      <c r="I3" t="e">
        <f t="shared" si="0"/>
        <v>#VALUE!</v>
      </c>
      <c r="J3" t="e">
        <f t="shared" si="0"/>
        <v>#VALUE!</v>
      </c>
      <c r="K3" t="e">
        <f t="shared" si="0"/>
        <v>#VALUE!</v>
      </c>
      <c r="L3" t="e">
        <f t="shared" si="0"/>
        <v>#VALUE!</v>
      </c>
      <c r="M3" t="e">
        <f t="shared" si="0"/>
        <v>#VALUE!</v>
      </c>
      <c r="N3" t="e">
        <f t="shared" si="0"/>
        <v>#VALUE!</v>
      </c>
      <c r="O3" t="e">
        <f t="shared" si="0"/>
        <v>#VALUE!</v>
      </c>
      <c r="P3" t="e">
        <f t="shared" si="0"/>
        <v>#VALUE!</v>
      </c>
      <c r="Q3" t="e">
        <f t="shared" si="0"/>
        <v>#VALUE!</v>
      </c>
      <c r="R3" t="e">
        <f t="shared" si="0"/>
        <v>#VALUE!</v>
      </c>
      <c r="S3" t="e">
        <f t="shared" si="0"/>
        <v>#VALUE!</v>
      </c>
      <c r="T3" t="e">
        <f t="shared" si="0"/>
        <v>#VALUE!</v>
      </c>
      <c r="U3" t="e">
        <f t="shared" si="0"/>
        <v>#VALUE!</v>
      </c>
      <c r="V3" t="e">
        <f t="shared" si="0"/>
        <v>#VALUE!</v>
      </c>
      <c r="W3" t="e">
        <f t="shared" si="0"/>
        <v>#VALUE!</v>
      </c>
      <c r="X3" t="e">
        <f t="shared" si="0"/>
        <v>#VALUE!</v>
      </c>
      <c r="Y3" t="e">
        <f t="shared" si="0"/>
        <v>#VALUE!</v>
      </c>
      <c r="Z3" t="e">
        <f t="shared" si="0"/>
        <v>#VALUE!</v>
      </c>
      <c r="AA3" t="e">
        <f t="shared" si="0"/>
        <v>#VALUE!</v>
      </c>
      <c r="AB3" t="e">
        <f t="shared" si="0"/>
        <v>#VALUE!</v>
      </c>
      <c r="AC3" t="e">
        <f t="shared" si="0"/>
        <v>#VALUE!</v>
      </c>
      <c r="AD3" t="e">
        <f t="shared" si="0"/>
        <v>#VALUE!</v>
      </c>
      <c r="AE3" t="e">
        <f t="shared" si="0"/>
        <v>#VALUE!</v>
      </c>
      <c r="AF3" t="e">
        <f t="shared" si="0"/>
        <v>#VALUE!</v>
      </c>
      <c r="AG3" t="e">
        <f t="shared" si="0"/>
        <v>#VALUE!</v>
      </c>
      <c r="AH3" t="e">
        <f t="shared" si="0"/>
        <v>#VALUE!</v>
      </c>
      <c r="AI3" t="e">
        <f t="shared" si="0"/>
        <v>#VALUE!</v>
      </c>
      <c r="AJ3" t="e">
        <f t="shared" si="0"/>
        <v>#VALUE!</v>
      </c>
      <c r="AK3" t="e">
        <f t="shared" si="0"/>
        <v>#VALUE!</v>
      </c>
      <c r="AL3" t="e">
        <f t="shared" si="0"/>
        <v>#VALUE!</v>
      </c>
      <c r="AM3" t="e">
        <f t="shared" si="0"/>
        <v>#VALUE!</v>
      </c>
      <c r="AN3" t="e">
        <f ca="1">IF(AN5="",AN41,AN5)</f>
        <v>#VALUE!</v>
      </c>
      <c r="AP3" s="4" t="s">
        <v>55</v>
      </c>
      <c r="AX3" s="4" t="s">
        <v>56</v>
      </c>
      <c r="AY3" t="e">
        <f t="shared" ref="AY3:CH3" ca="1" si="1">IF(AY5="",AY41,AY5)</f>
        <v>#NAME?</v>
      </c>
      <c r="AZ3" t="e">
        <f t="shared" ca="1" si="1"/>
        <v>#NAME?</v>
      </c>
      <c r="BA3" t="e">
        <f t="shared" ca="1" si="1"/>
        <v>#NAME?</v>
      </c>
      <c r="BB3" t="e">
        <f t="shared" ca="1" si="1"/>
        <v>#NAME?</v>
      </c>
      <c r="BC3" t="e">
        <f t="shared" ca="1" si="1"/>
        <v>#NAME?</v>
      </c>
      <c r="BD3" t="e">
        <f t="shared" ca="1" si="1"/>
        <v>#NAME?</v>
      </c>
      <c r="BE3" t="e">
        <f t="shared" ca="1" si="1"/>
        <v>#NAME?</v>
      </c>
      <c r="BF3" t="e">
        <f t="shared" ca="1" si="1"/>
        <v>#NAME?</v>
      </c>
      <c r="BG3" t="e">
        <f t="shared" ca="1" si="1"/>
        <v>#NAME?</v>
      </c>
      <c r="BH3" t="e">
        <f t="shared" ca="1" si="1"/>
        <v>#NAME?</v>
      </c>
      <c r="BI3" t="e">
        <f t="shared" ca="1" si="1"/>
        <v>#NAME?</v>
      </c>
      <c r="BJ3" t="e">
        <f t="shared" ca="1" si="1"/>
        <v>#NAME?</v>
      </c>
      <c r="BK3" t="e">
        <f t="shared" ca="1" si="1"/>
        <v>#NAME?</v>
      </c>
      <c r="BL3" t="e">
        <f t="shared" ca="1" si="1"/>
        <v>#NAME?</v>
      </c>
      <c r="BM3" t="e">
        <f t="shared" ca="1" si="1"/>
        <v>#NAME?</v>
      </c>
      <c r="BN3" t="e">
        <f t="shared" ca="1" si="1"/>
        <v>#NAME?</v>
      </c>
      <c r="BO3" t="e">
        <f t="shared" ca="1" si="1"/>
        <v>#NAME?</v>
      </c>
      <c r="BP3" t="e">
        <f t="shared" ca="1" si="1"/>
        <v>#NAME?</v>
      </c>
      <c r="BQ3" t="e">
        <f t="shared" ca="1" si="1"/>
        <v>#NAME?</v>
      </c>
      <c r="BR3" t="e">
        <f t="shared" ca="1" si="1"/>
        <v>#NAME?</v>
      </c>
      <c r="BS3" t="e">
        <f t="shared" ca="1" si="1"/>
        <v>#NAME?</v>
      </c>
      <c r="BT3" t="e">
        <f t="shared" ca="1" si="1"/>
        <v>#NAME?</v>
      </c>
      <c r="BU3" t="e">
        <f t="shared" ca="1" si="1"/>
        <v>#NAME?</v>
      </c>
      <c r="BV3" t="e">
        <f t="shared" ca="1" si="1"/>
        <v>#NAME?</v>
      </c>
      <c r="BW3" t="e">
        <f t="shared" ca="1" si="1"/>
        <v>#NAME?</v>
      </c>
      <c r="BX3" t="e">
        <f t="shared" ca="1" si="1"/>
        <v>#NAME?</v>
      </c>
      <c r="BY3" t="e">
        <f t="shared" ca="1" si="1"/>
        <v>#NAME?</v>
      </c>
      <c r="BZ3" t="e">
        <f t="shared" ca="1" si="1"/>
        <v>#NAME?</v>
      </c>
      <c r="CA3" t="e">
        <f t="shared" ca="1" si="1"/>
        <v>#NAME?</v>
      </c>
      <c r="CB3" t="e">
        <f t="shared" ca="1" si="1"/>
        <v>#NAME?</v>
      </c>
      <c r="CC3" t="e">
        <f t="shared" ca="1" si="1"/>
        <v>#NAME?</v>
      </c>
      <c r="CD3" t="e">
        <f t="shared" ca="1" si="1"/>
        <v>#NAME?</v>
      </c>
      <c r="CE3" t="e">
        <f t="shared" ca="1" si="1"/>
        <v>#NAME?</v>
      </c>
      <c r="CF3" t="e">
        <f t="shared" ca="1" si="1"/>
        <v>#NAME?</v>
      </c>
      <c r="CG3" t="e">
        <f t="shared" ca="1" si="1"/>
        <v>#NAME?</v>
      </c>
      <c r="CH3" t="e">
        <f t="shared" ca="1" si="1"/>
        <v>#NAME?</v>
      </c>
      <c r="CK3" s="4" t="s">
        <v>56</v>
      </c>
      <c r="CS3" s="4" t="s">
        <v>57</v>
      </c>
      <c r="CT3" t="e">
        <f t="shared" ref="CT3:EC3" ca="1" si="2">IF(CT5="",CT41,CT5)</f>
        <v>#NAME?</v>
      </c>
      <c r="CU3" t="e">
        <f t="shared" ca="1" si="2"/>
        <v>#NAME?</v>
      </c>
      <c r="CV3" t="e">
        <f t="shared" ca="1" si="2"/>
        <v>#NAME?</v>
      </c>
      <c r="CW3" t="e">
        <f t="shared" ca="1" si="2"/>
        <v>#NAME?</v>
      </c>
      <c r="CX3" t="e">
        <f t="shared" ca="1" si="2"/>
        <v>#NAME?</v>
      </c>
      <c r="CY3" t="e">
        <f t="shared" ca="1" si="2"/>
        <v>#NAME?</v>
      </c>
      <c r="CZ3" t="e">
        <f t="shared" ca="1" si="2"/>
        <v>#NAME?</v>
      </c>
      <c r="DA3" t="e">
        <f t="shared" ca="1" si="2"/>
        <v>#NAME?</v>
      </c>
      <c r="DB3" t="e">
        <f t="shared" ca="1" si="2"/>
        <v>#NAME?</v>
      </c>
      <c r="DC3" t="e">
        <f t="shared" ca="1" si="2"/>
        <v>#NAME?</v>
      </c>
      <c r="DD3" t="e">
        <f t="shared" ca="1" si="2"/>
        <v>#NAME?</v>
      </c>
      <c r="DE3" t="e">
        <f t="shared" ca="1" si="2"/>
        <v>#NAME?</v>
      </c>
      <c r="DF3" t="e">
        <f t="shared" ca="1" si="2"/>
        <v>#NAME?</v>
      </c>
      <c r="DG3" t="e">
        <f t="shared" ca="1" si="2"/>
        <v>#NAME?</v>
      </c>
      <c r="DH3" t="e">
        <f t="shared" ca="1" si="2"/>
        <v>#NAME?</v>
      </c>
      <c r="DI3" t="e">
        <f t="shared" ca="1" si="2"/>
        <v>#NAME?</v>
      </c>
      <c r="DJ3" t="e">
        <f t="shared" ca="1" si="2"/>
        <v>#NAME?</v>
      </c>
      <c r="DK3" t="e">
        <f t="shared" ca="1" si="2"/>
        <v>#NAME?</v>
      </c>
      <c r="DL3" t="e">
        <f t="shared" ca="1" si="2"/>
        <v>#NAME?</v>
      </c>
      <c r="DM3" t="e">
        <f t="shared" ca="1" si="2"/>
        <v>#NAME?</v>
      </c>
      <c r="DN3" t="e">
        <f t="shared" ca="1" si="2"/>
        <v>#NAME?</v>
      </c>
      <c r="DO3" t="e">
        <f t="shared" ca="1" si="2"/>
        <v>#NAME?</v>
      </c>
      <c r="DP3" t="e">
        <f t="shared" ca="1" si="2"/>
        <v>#NAME?</v>
      </c>
      <c r="DQ3" t="e">
        <f t="shared" ca="1" si="2"/>
        <v>#NAME?</v>
      </c>
      <c r="DR3" t="e">
        <f t="shared" ca="1" si="2"/>
        <v>#NAME?</v>
      </c>
      <c r="DS3" t="e">
        <f t="shared" ca="1" si="2"/>
        <v>#NAME?</v>
      </c>
      <c r="DT3" t="e">
        <f t="shared" ca="1" si="2"/>
        <v>#NAME?</v>
      </c>
      <c r="DU3" t="e">
        <f t="shared" ca="1" si="2"/>
        <v>#NAME?</v>
      </c>
      <c r="DV3" t="e">
        <f t="shared" ca="1" si="2"/>
        <v>#NAME?</v>
      </c>
      <c r="DW3" t="e">
        <f t="shared" ca="1" si="2"/>
        <v>#NAME?</v>
      </c>
      <c r="DX3" t="e">
        <f t="shared" ca="1" si="2"/>
        <v>#NAME?</v>
      </c>
      <c r="DY3" t="e">
        <f t="shared" ca="1" si="2"/>
        <v>#NAME?</v>
      </c>
      <c r="DZ3" t="e">
        <f t="shared" ca="1" si="2"/>
        <v>#NAME?</v>
      </c>
      <c r="EA3" t="e">
        <f t="shared" ca="1" si="2"/>
        <v>#NAME?</v>
      </c>
      <c r="EB3" t="e">
        <f t="shared" ca="1" si="2"/>
        <v>#NAME?</v>
      </c>
      <c r="EC3" t="e">
        <f t="shared" ca="1" si="2"/>
        <v>#NAME?</v>
      </c>
      <c r="EE3" s="4" t="s">
        <v>57</v>
      </c>
      <c r="EN3" s="4" t="s">
        <v>58</v>
      </c>
      <c r="EO3" t="e">
        <f t="shared" ref="EO3:FX3" ca="1" si="3">IF(EO5="",EO41,EO5)</f>
        <v>#NAME?</v>
      </c>
      <c r="EP3" t="e">
        <f t="shared" ca="1" si="3"/>
        <v>#NAME?</v>
      </c>
      <c r="EQ3" t="e">
        <f t="shared" ca="1" si="3"/>
        <v>#NAME?</v>
      </c>
      <c r="ER3" t="e">
        <f t="shared" ca="1" si="3"/>
        <v>#NAME?</v>
      </c>
      <c r="ES3" t="e">
        <f t="shared" ca="1" si="3"/>
        <v>#NAME?</v>
      </c>
      <c r="ET3" t="e">
        <f t="shared" ca="1" si="3"/>
        <v>#NAME?</v>
      </c>
      <c r="EU3" t="e">
        <f t="shared" ca="1" si="3"/>
        <v>#NAME?</v>
      </c>
      <c r="EV3" t="e">
        <f t="shared" ca="1" si="3"/>
        <v>#NAME?</v>
      </c>
      <c r="EW3" t="e">
        <f t="shared" ca="1" si="3"/>
        <v>#NAME?</v>
      </c>
      <c r="EX3" t="e">
        <f t="shared" ca="1" si="3"/>
        <v>#NAME?</v>
      </c>
      <c r="EY3" t="e">
        <f t="shared" ca="1" si="3"/>
        <v>#NAME?</v>
      </c>
      <c r="EZ3" t="e">
        <f t="shared" ca="1" si="3"/>
        <v>#NAME?</v>
      </c>
      <c r="FA3" t="e">
        <f t="shared" ca="1" si="3"/>
        <v>#NAME?</v>
      </c>
      <c r="FB3" t="e">
        <f t="shared" ca="1" si="3"/>
        <v>#NAME?</v>
      </c>
      <c r="FC3" t="e">
        <f t="shared" ca="1" si="3"/>
        <v>#NAME?</v>
      </c>
      <c r="FD3" t="e">
        <f t="shared" ca="1" si="3"/>
        <v>#NAME?</v>
      </c>
      <c r="FE3" t="e">
        <f t="shared" ca="1" si="3"/>
        <v>#NAME?</v>
      </c>
      <c r="FF3" t="e">
        <f t="shared" ca="1" si="3"/>
        <v>#NAME?</v>
      </c>
      <c r="FG3" t="e">
        <f t="shared" ca="1" si="3"/>
        <v>#NAME?</v>
      </c>
      <c r="FH3" t="e">
        <f t="shared" ca="1" si="3"/>
        <v>#NAME?</v>
      </c>
      <c r="FI3" t="e">
        <f t="shared" ca="1" si="3"/>
        <v>#NAME?</v>
      </c>
      <c r="FJ3" t="e">
        <f t="shared" ca="1" si="3"/>
        <v>#NAME?</v>
      </c>
      <c r="FK3" t="e">
        <f t="shared" ca="1" si="3"/>
        <v>#NAME?</v>
      </c>
      <c r="FL3" t="e">
        <f t="shared" ca="1" si="3"/>
        <v>#NAME?</v>
      </c>
      <c r="FM3" t="e">
        <f t="shared" ca="1" si="3"/>
        <v>#NAME?</v>
      </c>
      <c r="FN3" t="e">
        <f t="shared" ca="1" si="3"/>
        <v>#NAME?</v>
      </c>
      <c r="FO3" t="e">
        <f t="shared" ca="1" si="3"/>
        <v>#NAME?</v>
      </c>
      <c r="FP3" t="e">
        <f t="shared" ca="1" si="3"/>
        <v>#NAME?</v>
      </c>
      <c r="FQ3" t="e">
        <f t="shared" ca="1" si="3"/>
        <v>#NAME?</v>
      </c>
      <c r="FR3" t="e">
        <f t="shared" ca="1" si="3"/>
        <v>#NAME?</v>
      </c>
      <c r="FS3" t="e">
        <f t="shared" ca="1" si="3"/>
        <v>#NAME?</v>
      </c>
      <c r="FT3" t="e">
        <f t="shared" ca="1" si="3"/>
        <v>#NAME?</v>
      </c>
      <c r="FU3" t="e">
        <f t="shared" ca="1" si="3"/>
        <v>#NAME?</v>
      </c>
      <c r="FV3" t="e">
        <f t="shared" ca="1" si="3"/>
        <v>#NAME?</v>
      </c>
      <c r="FW3" t="e">
        <f t="shared" ca="1" si="3"/>
        <v>#NAME?</v>
      </c>
      <c r="FX3" t="e">
        <f t="shared" ca="1" si="3"/>
        <v>#NAME?</v>
      </c>
      <c r="FZ3" s="4" t="s">
        <v>58</v>
      </c>
      <c r="GE3" s="4"/>
      <c r="GG3" s="4" t="s">
        <v>59</v>
      </c>
      <c r="GH3" t="e">
        <f t="shared" ref="GH3:HQ3" ca="1" si="4">IF(ISBLANK(GH5),GH41,GH5)</f>
        <v>#NAME?</v>
      </c>
      <c r="GI3" t="e">
        <f t="shared" ca="1" si="4"/>
        <v>#NAME?</v>
      </c>
      <c r="GJ3" t="e">
        <f t="shared" ca="1" si="4"/>
        <v>#NAME?</v>
      </c>
      <c r="GK3" t="e">
        <f t="shared" ca="1" si="4"/>
        <v>#NAME?</v>
      </c>
      <c r="GL3" t="e">
        <f t="shared" ca="1" si="4"/>
        <v>#NAME?</v>
      </c>
      <c r="GM3" t="e">
        <f t="shared" ca="1" si="4"/>
        <v>#NAME?</v>
      </c>
      <c r="GN3" t="e">
        <f t="shared" ca="1" si="4"/>
        <v>#NAME?</v>
      </c>
      <c r="GO3" t="e">
        <f t="shared" ca="1" si="4"/>
        <v>#NAME?</v>
      </c>
      <c r="GP3" t="e">
        <f t="shared" ca="1" si="4"/>
        <v>#NAME?</v>
      </c>
      <c r="GQ3" t="e">
        <f t="shared" ca="1" si="4"/>
        <v>#NAME?</v>
      </c>
      <c r="GR3" t="e">
        <f t="shared" ca="1" si="4"/>
        <v>#NAME?</v>
      </c>
      <c r="GS3" t="e">
        <f t="shared" ca="1" si="4"/>
        <v>#NAME?</v>
      </c>
      <c r="GT3" t="e">
        <f t="shared" ca="1" si="4"/>
        <v>#NAME?</v>
      </c>
      <c r="GU3" t="e">
        <f t="shared" ca="1" si="4"/>
        <v>#NAME?</v>
      </c>
      <c r="GV3" t="e">
        <f t="shared" ca="1" si="4"/>
        <v>#NAME?</v>
      </c>
      <c r="GW3" t="e">
        <f t="shared" ca="1" si="4"/>
        <v>#NAME?</v>
      </c>
      <c r="GX3" t="e">
        <f t="shared" ca="1" si="4"/>
        <v>#NAME?</v>
      </c>
      <c r="GY3" t="e">
        <f t="shared" ca="1" si="4"/>
        <v>#NAME?</v>
      </c>
      <c r="GZ3" t="e">
        <f t="shared" ca="1" si="4"/>
        <v>#NAME?</v>
      </c>
      <c r="HA3" t="e">
        <f t="shared" ca="1" si="4"/>
        <v>#NAME?</v>
      </c>
      <c r="HB3" t="e">
        <f t="shared" ca="1" si="4"/>
        <v>#NAME?</v>
      </c>
      <c r="HC3" t="e">
        <f t="shared" ca="1" si="4"/>
        <v>#NAME?</v>
      </c>
      <c r="HD3" t="e">
        <f t="shared" ca="1" si="4"/>
        <v>#NAME?</v>
      </c>
      <c r="HE3" t="e">
        <f t="shared" ca="1" si="4"/>
        <v>#NAME?</v>
      </c>
      <c r="HF3" t="e">
        <f t="shared" ca="1" si="4"/>
        <v>#NAME?</v>
      </c>
      <c r="HG3" t="e">
        <f t="shared" ca="1" si="4"/>
        <v>#NAME?</v>
      </c>
      <c r="HH3" t="e">
        <f t="shared" ca="1" si="4"/>
        <v>#NAME?</v>
      </c>
      <c r="HI3" t="e">
        <f t="shared" ca="1" si="4"/>
        <v>#NAME?</v>
      </c>
      <c r="HJ3" t="e">
        <f t="shared" ca="1" si="4"/>
        <v>#NAME?</v>
      </c>
      <c r="HK3" t="e">
        <f t="shared" ca="1" si="4"/>
        <v>#NAME?</v>
      </c>
      <c r="HL3" t="e">
        <f t="shared" ca="1" si="4"/>
        <v>#NAME?</v>
      </c>
      <c r="HM3" t="e">
        <f t="shared" ca="1" si="4"/>
        <v>#NAME?</v>
      </c>
      <c r="HN3" t="e">
        <f t="shared" ca="1" si="4"/>
        <v>#NAME?</v>
      </c>
      <c r="HO3" t="e">
        <f t="shared" ca="1" si="4"/>
        <v>#NAME?</v>
      </c>
      <c r="HP3" t="e">
        <f t="shared" ca="1" si="4"/>
        <v>#NAME?</v>
      </c>
      <c r="HQ3" t="e">
        <f t="shared" ca="1" si="4"/>
        <v>#NAME?</v>
      </c>
      <c r="HT3" s="4" t="s">
        <v>59</v>
      </c>
    </row>
    <row r="4" spans="1:233">
      <c r="D4" s="4"/>
      <c r="E4" s="447"/>
      <c r="F4" s="447"/>
      <c r="G4" s="447"/>
      <c r="H4" s="447"/>
      <c r="I4" s="447"/>
      <c r="J4" s="447"/>
      <c r="K4" s="447"/>
      <c r="L4" s="447">
        <f t="shared" ref="L4:AM4" si="5">AVERAGE(A6:L6)</f>
        <v>1</v>
      </c>
      <c r="M4" s="447">
        <f t="shared" si="5"/>
        <v>1</v>
      </c>
      <c r="N4" s="447">
        <f t="shared" si="5"/>
        <v>1</v>
      </c>
      <c r="O4" s="447">
        <f t="shared" si="5"/>
        <v>1</v>
      </c>
      <c r="P4" s="447">
        <f t="shared" si="5"/>
        <v>1</v>
      </c>
      <c r="Q4" s="447">
        <f t="shared" si="5"/>
        <v>1</v>
      </c>
      <c r="R4" s="447">
        <f t="shared" si="5"/>
        <v>1</v>
      </c>
      <c r="S4" s="447">
        <f t="shared" si="5"/>
        <v>1</v>
      </c>
      <c r="T4" s="447">
        <f t="shared" si="5"/>
        <v>1</v>
      </c>
      <c r="U4" s="447">
        <f t="shared" si="5"/>
        <v>1</v>
      </c>
      <c r="V4" s="447">
        <f t="shared" si="5"/>
        <v>1</v>
      </c>
      <c r="W4" s="447">
        <f t="shared" si="5"/>
        <v>1</v>
      </c>
      <c r="X4" s="447">
        <f t="shared" si="5"/>
        <v>1</v>
      </c>
      <c r="Y4" s="447">
        <f t="shared" si="5"/>
        <v>1</v>
      </c>
      <c r="Z4" s="447">
        <f t="shared" si="5"/>
        <v>1</v>
      </c>
      <c r="AA4" s="447">
        <f t="shared" si="5"/>
        <v>1</v>
      </c>
      <c r="AB4" s="447">
        <f t="shared" si="5"/>
        <v>1</v>
      </c>
      <c r="AC4" s="447">
        <f t="shared" si="5"/>
        <v>1</v>
      </c>
      <c r="AD4" s="447">
        <f t="shared" si="5"/>
        <v>1</v>
      </c>
      <c r="AE4" s="447">
        <f t="shared" si="5"/>
        <v>1</v>
      </c>
      <c r="AF4" s="447">
        <f t="shared" si="5"/>
        <v>1</v>
      </c>
      <c r="AG4" s="447">
        <f t="shared" si="5"/>
        <v>1</v>
      </c>
      <c r="AH4" s="447">
        <f t="shared" si="5"/>
        <v>1</v>
      </c>
      <c r="AI4" s="447">
        <f t="shared" si="5"/>
        <v>1</v>
      </c>
      <c r="AJ4" s="447">
        <f t="shared" si="5"/>
        <v>1</v>
      </c>
      <c r="AK4" s="447">
        <f t="shared" si="5"/>
        <v>1</v>
      </c>
      <c r="AL4" s="447">
        <f t="shared" si="5"/>
        <v>1</v>
      </c>
      <c r="AM4" s="447">
        <f t="shared" si="5"/>
        <v>1</v>
      </c>
      <c r="AN4" s="447">
        <f>AVERAGE(AC6:AN6)</f>
        <v>1</v>
      </c>
      <c r="AP4" s="4"/>
      <c r="AX4" s="4"/>
      <c r="CK4" s="4"/>
      <c r="CS4" s="4"/>
      <c r="EE4" s="4"/>
      <c r="EN4" s="4"/>
      <c r="FZ4" s="4"/>
      <c r="GE4" s="4"/>
      <c r="GG4" s="4"/>
      <c r="HT4" s="4"/>
    </row>
    <row r="5" spans="1:233">
      <c r="B5" s="6"/>
      <c r="D5" s="7"/>
      <c r="E5" s="8" t="e">
        <f t="shared" ref="E5:AM5" si="6">IF(AND(MONTH($AM$7)=12,NOT(ISERROR(YEAR(E7)=HLOOKUP(YEAR(E7),$AR$5:$AU$5,1,FALSE)))),YEAR(E7),"")</f>
        <v>#VALUE!</v>
      </c>
      <c r="F5" s="8" t="e">
        <f t="shared" si="6"/>
        <v>#VALUE!</v>
      </c>
      <c r="G5" s="8" t="e">
        <f t="shared" si="6"/>
        <v>#VALUE!</v>
      </c>
      <c r="H5" s="8" t="e">
        <f t="shared" si="6"/>
        <v>#VALUE!</v>
      </c>
      <c r="I5" s="8" t="e">
        <f t="shared" si="6"/>
        <v>#VALUE!</v>
      </c>
      <c r="J5" s="8" t="e">
        <f t="shared" si="6"/>
        <v>#VALUE!</v>
      </c>
      <c r="K5" s="8" t="e">
        <f t="shared" si="6"/>
        <v>#VALUE!</v>
      </c>
      <c r="L5" s="8" t="e">
        <f t="shared" si="6"/>
        <v>#VALUE!</v>
      </c>
      <c r="M5" s="8" t="e">
        <f t="shared" si="6"/>
        <v>#VALUE!</v>
      </c>
      <c r="N5" s="8" t="e">
        <f t="shared" si="6"/>
        <v>#VALUE!</v>
      </c>
      <c r="O5" s="8" t="e">
        <f t="shared" si="6"/>
        <v>#VALUE!</v>
      </c>
      <c r="P5" s="8" t="e">
        <f t="shared" si="6"/>
        <v>#VALUE!</v>
      </c>
      <c r="Q5" s="8" t="e">
        <f t="shared" si="6"/>
        <v>#VALUE!</v>
      </c>
      <c r="R5" s="8" t="e">
        <f t="shared" si="6"/>
        <v>#VALUE!</v>
      </c>
      <c r="S5" s="8" t="e">
        <f t="shared" si="6"/>
        <v>#VALUE!</v>
      </c>
      <c r="T5" s="8" t="e">
        <f t="shared" si="6"/>
        <v>#VALUE!</v>
      </c>
      <c r="U5" s="8" t="e">
        <f t="shared" si="6"/>
        <v>#VALUE!</v>
      </c>
      <c r="V5" s="8" t="e">
        <f t="shared" si="6"/>
        <v>#VALUE!</v>
      </c>
      <c r="W5" s="8" t="e">
        <f t="shared" si="6"/>
        <v>#VALUE!</v>
      </c>
      <c r="X5" s="8" t="e">
        <f t="shared" si="6"/>
        <v>#VALUE!</v>
      </c>
      <c r="Y5" s="8" t="e">
        <f t="shared" si="6"/>
        <v>#VALUE!</v>
      </c>
      <c r="Z5" s="8" t="e">
        <f t="shared" si="6"/>
        <v>#VALUE!</v>
      </c>
      <c r="AA5" s="8" t="e">
        <f t="shared" si="6"/>
        <v>#VALUE!</v>
      </c>
      <c r="AB5" s="8" t="e">
        <f t="shared" si="6"/>
        <v>#VALUE!</v>
      </c>
      <c r="AC5" s="8" t="e">
        <f t="shared" si="6"/>
        <v>#VALUE!</v>
      </c>
      <c r="AD5" s="8" t="e">
        <f t="shared" si="6"/>
        <v>#VALUE!</v>
      </c>
      <c r="AE5" s="8" t="e">
        <f t="shared" si="6"/>
        <v>#VALUE!</v>
      </c>
      <c r="AF5" s="8" t="e">
        <f t="shared" si="6"/>
        <v>#VALUE!</v>
      </c>
      <c r="AG5" s="8" t="e">
        <f t="shared" si="6"/>
        <v>#VALUE!</v>
      </c>
      <c r="AH5" s="8" t="e">
        <f t="shared" si="6"/>
        <v>#VALUE!</v>
      </c>
      <c r="AI5" s="8" t="e">
        <f t="shared" si="6"/>
        <v>#VALUE!</v>
      </c>
      <c r="AJ5" s="8" t="e">
        <f t="shared" si="6"/>
        <v>#VALUE!</v>
      </c>
      <c r="AK5" s="8" t="e">
        <f t="shared" si="6"/>
        <v>#VALUE!</v>
      </c>
      <c r="AL5" s="8" t="e">
        <f t="shared" si="6"/>
        <v>#VALUE!</v>
      </c>
      <c r="AM5" s="8" t="e">
        <f t="shared" si="6"/>
        <v>#VALUE!</v>
      </c>
      <c r="AN5" s="8" t="e">
        <f ca="1">IF(AND(MONTH($AM$7)=12,NOT(ISERROR(YEAR(AN7)=HLOOKUP(YEAR(AN7),$AR$5:$AU$5,1,FALSE)))),YEAR(AN7),"")</f>
        <v>#VALUE!</v>
      </c>
      <c r="AO5" s="9" t="s">
        <v>60</v>
      </c>
      <c r="AP5" s="10"/>
      <c r="AQ5" s="10" t="str">
        <f ca="1">IF(AQ16&lt;&gt;0,YEAR(AQ7),"")</f>
        <v/>
      </c>
      <c r="AR5" s="10" t="str">
        <f ca="1">IF(AR16&lt;&gt;0,YEAR(AR7),"")</f>
        <v/>
      </c>
      <c r="AS5" s="10" t="str">
        <f ca="1">IF(AS16&lt;&gt;0,YEAR(AS7),"")</f>
        <v/>
      </c>
      <c r="AT5" s="10" t="str">
        <f ca="1">IF(AT16&lt;&gt;0,YEAR(AT7),"")</f>
        <v/>
      </c>
      <c r="AU5" s="10" t="str">
        <f ca="1">IF(AU16&lt;&gt;0,YEAR(AU7),"")</f>
        <v/>
      </c>
      <c r="AX5" s="8"/>
      <c r="AY5" s="8" t="e">
        <f t="shared" ref="AY5:CG5" ca="1" si="7">IF(AND(MONTH(AY7)=MONTH($CP$7),NOT(ISERROR(YEAR(AY7)=HLOOKUP(YEAR(AY7),$CM$5:$CP$5,1,FALSE)))),YEAR(AY7),"")</f>
        <v>#NAME?</v>
      </c>
      <c r="AZ5" s="8" t="e">
        <f t="shared" ca="1" si="7"/>
        <v>#NAME?</v>
      </c>
      <c r="BA5" s="8" t="e">
        <f t="shared" ca="1" si="7"/>
        <v>#NAME?</v>
      </c>
      <c r="BB5" s="8" t="e">
        <f t="shared" ca="1" si="7"/>
        <v>#NAME?</v>
      </c>
      <c r="BC5" s="8" t="e">
        <f t="shared" ca="1" si="7"/>
        <v>#NAME?</v>
      </c>
      <c r="BD5" s="8" t="e">
        <f t="shared" ca="1" si="7"/>
        <v>#NAME?</v>
      </c>
      <c r="BE5" s="8" t="e">
        <f t="shared" ca="1" si="7"/>
        <v>#NAME?</v>
      </c>
      <c r="BF5" s="8" t="e">
        <f t="shared" ca="1" si="7"/>
        <v>#NAME?</v>
      </c>
      <c r="BG5" s="8" t="e">
        <f t="shared" ca="1" si="7"/>
        <v>#NAME?</v>
      </c>
      <c r="BH5" s="8" t="e">
        <f t="shared" ca="1" si="7"/>
        <v>#NAME?</v>
      </c>
      <c r="BI5" s="8" t="e">
        <f t="shared" ca="1" si="7"/>
        <v>#NAME?</v>
      </c>
      <c r="BJ5" s="8" t="e">
        <f t="shared" ca="1" si="7"/>
        <v>#NAME?</v>
      </c>
      <c r="BK5" s="8" t="e">
        <f t="shared" ca="1" si="7"/>
        <v>#NAME?</v>
      </c>
      <c r="BL5" s="8" t="e">
        <f t="shared" ca="1" si="7"/>
        <v>#NAME?</v>
      </c>
      <c r="BM5" s="8" t="e">
        <f t="shared" ca="1" si="7"/>
        <v>#NAME?</v>
      </c>
      <c r="BN5" s="8" t="e">
        <f t="shared" ca="1" si="7"/>
        <v>#NAME?</v>
      </c>
      <c r="BO5" s="8" t="e">
        <f t="shared" ca="1" si="7"/>
        <v>#NAME?</v>
      </c>
      <c r="BP5" s="8" t="e">
        <f t="shared" ca="1" si="7"/>
        <v>#NAME?</v>
      </c>
      <c r="BQ5" s="8" t="e">
        <f t="shared" ca="1" si="7"/>
        <v>#NAME?</v>
      </c>
      <c r="BR5" s="8" t="e">
        <f t="shared" ca="1" si="7"/>
        <v>#NAME?</v>
      </c>
      <c r="BS5" s="8" t="e">
        <f t="shared" ca="1" si="7"/>
        <v>#NAME?</v>
      </c>
      <c r="BT5" s="8" t="e">
        <f t="shared" ca="1" si="7"/>
        <v>#NAME?</v>
      </c>
      <c r="BU5" s="8" t="e">
        <f t="shared" ca="1" si="7"/>
        <v>#NAME?</v>
      </c>
      <c r="BV5" s="8" t="e">
        <f t="shared" ca="1" si="7"/>
        <v>#NAME?</v>
      </c>
      <c r="BW5" s="8" t="e">
        <f t="shared" ca="1" si="7"/>
        <v>#NAME?</v>
      </c>
      <c r="BX5" s="8" t="e">
        <f t="shared" ca="1" si="7"/>
        <v>#NAME?</v>
      </c>
      <c r="BY5" s="8" t="e">
        <f t="shared" ca="1" si="7"/>
        <v>#NAME?</v>
      </c>
      <c r="BZ5" s="8" t="e">
        <f t="shared" ca="1" si="7"/>
        <v>#NAME?</v>
      </c>
      <c r="CA5" s="8" t="e">
        <f t="shared" ca="1" si="7"/>
        <v>#NAME?</v>
      </c>
      <c r="CB5" s="8" t="e">
        <f t="shared" ca="1" si="7"/>
        <v>#NAME?</v>
      </c>
      <c r="CC5" s="8" t="e">
        <f t="shared" ca="1" si="7"/>
        <v>#NAME?</v>
      </c>
      <c r="CD5" s="8" t="e">
        <f t="shared" ca="1" si="7"/>
        <v>#NAME?</v>
      </c>
      <c r="CE5" s="8" t="e">
        <f t="shared" ca="1" si="7"/>
        <v>#NAME?</v>
      </c>
      <c r="CF5" s="8" t="e">
        <f t="shared" ca="1" si="7"/>
        <v>#NAME?</v>
      </c>
      <c r="CG5" s="8" t="e">
        <f t="shared" ca="1" si="7"/>
        <v>#NAME?</v>
      </c>
      <c r="CH5" s="8" t="e">
        <f ca="1">IF(AND(MONTH(CH7)=MONTH($CP$7),NOT(ISERROR(YEAR(CH7)=HLOOKUP(YEAR(CH7),$CM$5:$CP$5,1,FALSE)))),YEAR(CH7),"")</f>
        <v>#NAME?</v>
      </c>
      <c r="CI5" s="11"/>
      <c r="CJ5" s="11" t="str">
        <f>IF(CJ16&lt;&gt;0,YEAR(CJ7),"")</f>
        <v/>
      </c>
      <c r="CK5" s="10"/>
      <c r="CL5" s="10" t="str">
        <f ca="1">IF(CL30&lt;&gt;0,YEAR(CL7),"")</f>
        <v/>
      </c>
      <c r="CM5" s="10" t="str">
        <f ca="1">IF(CM30&lt;&gt;0,YEAR(CM7),"")</f>
        <v/>
      </c>
      <c r="CN5" s="10" t="str">
        <f ca="1">IF(CN30&lt;&gt;0,YEAR(CN7),"")</f>
        <v/>
      </c>
      <c r="CO5" s="10" t="str">
        <f ca="1">IF(CO30&lt;&gt;0,YEAR(CO7),"")</f>
        <v/>
      </c>
      <c r="CP5" s="10" t="str">
        <f ca="1">IF(CP30&lt;&gt;0,YEAR(CP7),"")</f>
        <v/>
      </c>
      <c r="CT5" s="8" t="e">
        <f t="shared" ref="CT5:EB5" ca="1" si="8">IF(AND(MONTH(CT7)=MONTH($EJ$7),NOT(ISERROR(YEAR(CT7)=HLOOKUP(YEAR(CT7),$EG$5:$EJ$5,1,FALSE)))),YEAR(CT7),"")</f>
        <v>#NAME?</v>
      </c>
      <c r="CU5" s="8" t="e">
        <f t="shared" ca="1" si="8"/>
        <v>#NAME?</v>
      </c>
      <c r="CV5" s="8" t="e">
        <f t="shared" ca="1" si="8"/>
        <v>#NAME?</v>
      </c>
      <c r="CW5" s="8" t="e">
        <f t="shared" ca="1" si="8"/>
        <v>#NAME?</v>
      </c>
      <c r="CX5" s="8" t="e">
        <f t="shared" ca="1" si="8"/>
        <v>#NAME?</v>
      </c>
      <c r="CY5" s="8" t="e">
        <f t="shared" ca="1" si="8"/>
        <v>#NAME?</v>
      </c>
      <c r="CZ5" s="8" t="e">
        <f t="shared" ca="1" si="8"/>
        <v>#NAME?</v>
      </c>
      <c r="DA5" s="8" t="e">
        <f t="shared" ca="1" si="8"/>
        <v>#NAME?</v>
      </c>
      <c r="DB5" s="8" t="e">
        <f t="shared" ca="1" si="8"/>
        <v>#NAME?</v>
      </c>
      <c r="DC5" s="8" t="e">
        <f t="shared" ca="1" si="8"/>
        <v>#NAME?</v>
      </c>
      <c r="DD5" s="8" t="e">
        <f t="shared" ca="1" si="8"/>
        <v>#NAME?</v>
      </c>
      <c r="DE5" s="8" t="e">
        <f t="shared" ca="1" si="8"/>
        <v>#NAME?</v>
      </c>
      <c r="DF5" s="8" t="e">
        <f t="shared" ca="1" si="8"/>
        <v>#NAME?</v>
      </c>
      <c r="DG5" s="8" t="e">
        <f t="shared" ca="1" si="8"/>
        <v>#NAME?</v>
      </c>
      <c r="DH5" s="8" t="e">
        <f t="shared" ca="1" si="8"/>
        <v>#NAME?</v>
      </c>
      <c r="DI5" s="8" t="e">
        <f t="shared" ca="1" si="8"/>
        <v>#NAME?</v>
      </c>
      <c r="DJ5" s="8" t="e">
        <f t="shared" ca="1" si="8"/>
        <v>#NAME?</v>
      </c>
      <c r="DK5" s="8" t="e">
        <f t="shared" ca="1" si="8"/>
        <v>#NAME?</v>
      </c>
      <c r="DL5" s="8" t="e">
        <f t="shared" ca="1" si="8"/>
        <v>#NAME?</v>
      </c>
      <c r="DM5" s="8" t="e">
        <f t="shared" ca="1" si="8"/>
        <v>#NAME?</v>
      </c>
      <c r="DN5" s="8" t="e">
        <f t="shared" ca="1" si="8"/>
        <v>#NAME?</v>
      </c>
      <c r="DO5" s="8" t="e">
        <f t="shared" ca="1" si="8"/>
        <v>#NAME?</v>
      </c>
      <c r="DP5" s="8" t="e">
        <f t="shared" ca="1" si="8"/>
        <v>#NAME?</v>
      </c>
      <c r="DQ5" s="8" t="e">
        <f t="shared" ca="1" si="8"/>
        <v>#NAME?</v>
      </c>
      <c r="DR5" s="8" t="e">
        <f t="shared" ca="1" si="8"/>
        <v>#NAME?</v>
      </c>
      <c r="DS5" s="8" t="e">
        <f t="shared" ca="1" si="8"/>
        <v>#NAME?</v>
      </c>
      <c r="DT5" s="8" t="e">
        <f t="shared" ca="1" si="8"/>
        <v>#NAME?</v>
      </c>
      <c r="DU5" s="8" t="e">
        <f t="shared" ca="1" si="8"/>
        <v>#NAME?</v>
      </c>
      <c r="DV5" s="8" t="e">
        <f t="shared" ca="1" si="8"/>
        <v>#NAME?</v>
      </c>
      <c r="DW5" s="8" t="e">
        <f t="shared" ca="1" si="8"/>
        <v>#NAME?</v>
      </c>
      <c r="DX5" s="8" t="e">
        <f t="shared" ca="1" si="8"/>
        <v>#NAME?</v>
      </c>
      <c r="DY5" s="8" t="e">
        <f t="shared" ca="1" si="8"/>
        <v>#NAME?</v>
      </c>
      <c r="DZ5" s="8" t="e">
        <f t="shared" ca="1" si="8"/>
        <v>#NAME?</v>
      </c>
      <c r="EA5" s="8" t="e">
        <f t="shared" ca="1" si="8"/>
        <v>#NAME?</v>
      </c>
      <c r="EB5" s="8" t="e">
        <f t="shared" ca="1" si="8"/>
        <v>#NAME?</v>
      </c>
      <c r="EC5" s="8" t="e">
        <f ca="1">IF(AND(MONTH(EC7)=MONTH($EJ$7),NOT(ISERROR(YEAR(EC7)=HLOOKUP(YEAR(EC7),$EG$5:$EJ$5,1,FALSE)))),YEAR(EC7),"")</f>
        <v>#NAME?</v>
      </c>
      <c r="EF5" s="10" t="str">
        <f ca="1">IF(EF20&lt;&gt;0,YEAR(EF7),"")</f>
        <v/>
      </c>
      <c r="EG5" s="10" t="str">
        <f ca="1">IF(EG20&lt;&gt;0,YEAR(EG7),"")</f>
        <v/>
      </c>
      <c r="EH5" s="10" t="str">
        <f ca="1">IF(EH20&lt;&gt;0,YEAR(EH7),"")</f>
        <v/>
      </c>
      <c r="EI5" s="10" t="str">
        <f ca="1">IF(EI20&lt;&gt;0,YEAR(EI7),"")</f>
        <v/>
      </c>
      <c r="EJ5" s="10" t="str">
        <f ca="1">IF(EJ20&lt;&gt;0,YEAR(EJ7),"")</f>
        <v/>
      </c>
      <c r="EO5" s="8" t="e">
        <f t="shared" ref="EO5:FW5" ca="1" si="9">IF(AND(MONTH(EO7)=MONTH($GE$7),NOT(ISERROR(YEAR(EO7)=HLOOKUP(YEAR(EO7),$EG$5:$EJ$5,1,FALSE)))),YEAR(EO7),"")</f>
        <v>#NAME?</v>
      </c>
      <c r="EP5" s="8" t="e">
        <f t="shared" ca="1" si="9"/>
        <v>#NAME?</v>
      </c>
      <c r="EQ5" s="8" t="e">
        <f t="shared" ca="1" si="9"/>
        <v>#NAME?</v>
      </c>
      <c r="ER5" s="8" t="e">
        <f t="shared" ca="1" si="9"/>
        <v>#NAME?</v>
      </c>
      <c r="ES5" s="8" t="e">
        <f t="shared" ca="1" si="9"/>
        <v>#NAME?</v>
      </c>
      <c r="ET5" s="8" t="e">
        <f t="shared" ca="1" si="9"/>
        <v>#NAME?</v>
      </c>
      <c r="EU5" s="8" t="e">
        <f t="shared" ca="1" si="9"/>
        <v>#NAME?</v>
      </c>
      <c r="EV5" s="8" t="e">
        <f t="shared" ca="1" si="9"/>
        <v>#NAME?</v>
      </c>
      <c r="EW5" s="8" t="e">
        <f t="shared" ca="1" si="9"/>
        <v>#NAME?</v>
      </c>
      <c r="EX5" s="8" t="e">
        <f t="shared" ca="1" si="9"/>
        <v>#NAME?</v>
      </c>
      <c r="EY5" s="8" t="e">
        <f t="shared" ca="1" si="9"/>
        <v>#NAME?</v>
      </c>
      <c r="EZ5" s="8" t="e">
        <f t="shared" ca="1" si="9"/>
        <v>#NAME?</v>
      </c>
      <c r="FA5" s="8" t="e">
        <f t="shared" ca="1" si="9"/>
        <v>#NAME?</v>
      </c>
      <c r="FB5" s="8" t="e">
        <f t="shared" ca="1" si="9"/>
        <v>#NAME?</v>
      </c>
      <c r="FC5" s="8" t="e">
        <f t="shared" ca="1" si="9"/>
        <v>#NAME?</v>
      </c>
      <c r="FD5" s="8" t="e">
        <f t="shared" ca="1" si="9"/>
        <v>#NAME?</v>
      </c>
      <c r="FE5" s="8" t="e">
        <f t="shared" ca="1" si="9"/>
        <v>#NAME?</v>
      </c>
      <c r="FF5" s="8" t="e">
        <f t="shared" ca="1" si="9"/>
        <v>#NAME?</v>
      </c>
      <c r="FG5" s="8" t="e">
        <f t="shared" ca="1" si="9"/>
        <v>#NAME?</v>
      </c>
      <c r="FH5" s="8" t="e">
        <f t="shared" ca="1" si="9"/>
        <v>#NAME?</v>
      </c>
      <c r="FI5" s="8" t="e">
        <f t="shared" ca="1" si="9"/>
        <v>#NAME?</v>
      </c>
      <c r="FJ5" s="8" t="e">
        <f t="shared" ca="1" si="9"/>
        <v>#NAME?</v>
      </c>
      <c r="FK5" s="8" t="e">
        <f t="shared" ca="1" si="9"/>
        <v>#NAME?</v>
      </c>
      <c r="FL5" s="8" t="e">
        <f t="shared" ca="1" si="9"/>
        <v>#NAME?</v>
      </c>
      <c r="FM5" s="8" t="e">
        <f t="shared" ca="1" si="9"/>
        <v>#NAME?</v>
      </c>
      <c r="FN5" s="8" t="e">
        <f t="shared" ca="1" si="9"/>
        <v>#NAME?</v>
      </c>
      <c r="FO5" s="8" t="e">
        <f t="shared" ca="1" si="9"/>
        <v>#NAME?</v>
      </c>
      <c r="FP5" s="8" t="e">
        <f t="shared" ca="1" si="9"/>
        <v>#NAME?</v>
      </c>
      <c r="FQ5" s="8" t="e">
        <f t="shared" ca="1" si="9"/>
        <v>#NAME?</v>
      </c>
      <c r="FR5" s="8" t="e">
        <f t="shared" ca="1" si="9"/>
        <v>#NAME?</v>
      </c>
      <c r="FS5" s="8" t="e">
        <f t="shared" ca="1" si="9"/>
        <v>#NAME?</v>
      </c>
      <c r="FT5" s="8" t="e">
        <f t="shared" ca="1" si="9"/>
        <v>#NAME?</v>
      </c>
      <c r="FU5" s="8" t="e">
        <f t="shared" ca="1" si="9"/>
        <v>#NAME?</v>
      </c>
      <c r="FV5" s="8" t="e">
        <f t="shared" ca="1" si="9"/>
        <v>#NAME?</v>
      </c>
      <c r="FW5" s="8" t="e">
        <f t="shared" ca="1" si="9"/>
        <v>#NAME?</v>
      </c>
      <c r="FX5" s="8" t="e">
        <f ca="1">IF(AND(MONTH(FX7)=MONTH($GE$7),NOT(ISERROR(YEAR(FX7)=HLOOKUP(YEAR(FX7),$EG$5:$EJ$5,1,FALSE)))),YEAR(FX7),"")</f>
        <v>#NAME?</v>
      </c>
      <c r="GA5" s="10" t="str">
        <f ca="1">IF(SUM(GA9:GA14)&lt;&gt;0,YEAR(GA7),"")</f>
        <v/>
      </c>
      <c r="GB5" s="10" t="str">
        <f ca="1">IF(SUM(GB9:GB14)&lt;&gt;0,YEAR(GB7),"")</f>
        <v/>
      </c>
      <c r="GC5" s="10" t="str">
        <f ca="1">IF(SUM(GC9:GC14)&lt;&gt;0,YEAR(GC7),"")</f>
        <v/>
      </c>
      <c r="GD5" s="10" t="str">
        <f ca="1">IF(SUM(GD9:GD14)&lt;&gt;0,YEAR(GD7),"")</f>
        <v/>
      </c>
      <c r="GE5" s="10" t="str">
        <f ca="1">IF(SUM(GE9:GE14)&lt;&gt;0,YEAR(GE7),"")</f>
        <v/>
      </c>
      <c r="GH5" s="8" t="e">
        <f t="shared" ref="GH5:HP5" ca="1" si="10">IF(AND(MONTH(GH7)=MONTH($HY$7),NOT(ISERROR(YEAR(GH7)=HLOOKUP(YEAR(GH7),$HV$5:$HY$5,1,FALSE)))),YEAR(GH7),"")</f>
        <v>#NAME?</v>
      </c>
      <c r="GI5" s="8" t="e">
        <f t="shared" ca="1" si="10"/>
        <v>#NAME?</v>
      </c>
      <c r="GJ5" s="8" t="e">
        <f t="shared" ca="1" si="10"/>
        <v>#NAME?</v>
      </c>
      <c r="GK5" s="8" t="e">
        <f t="shared" ca="1" si="10"/>
        <v>#NAME?</v>
      </c>
      <c r="GL5" s="8" t="e">
        <f t="shared" ca="1" si="10"/>
        <v>#NAME?</v>
      </c>
      <c r="GM5" s="8" t="e">
        <f t="shared" ca="1" si="10"/>
        <v>#NAME?</v>
      </c>
      <c r="GN5" s="8" t="e">
        <f t="shared" ca="1" si="10"/>
        <v>#NAME?</v>
      </c>
      <c r="GO5" s="8" t="e">
        <f t="shared" ca="1" si="10"/>
        <v>#NAME?</v>
      </c>
      <c r="GP5" s="8" t="e">
        <f t="shared" ca="1" si="10"/>
        <v>#NAME?</v>
      </c>
      <c r="GQ5" s="8" t="e">
        <f t="shared" ca="1" si="10"/>
        <v>#NAME?</v>
      </c>
      <c r="GR5" s="8" t="e">
        <f t="shared" ca="1" si="10"/>
        <v>#NAME?</v>
      </c>
      <c r="GS5" s="8" t="e">
        <f t="shared" ca="1" si="10"/>
        <v>#NAME?</v>
      </c>
      <c r="GT5" s="8" t="e">
        <f t="shared" ca="1" si="10"/>
        <v>#NAME?</v>
      </c>
      <c r="GU5" s="8" t="e">
        <f t="shared" ca="1" si="10"/>
        <v>#NAME?</v>
      </c>
      <c r="GV5" s="8" t="e">
        <f t="shared" ca="1" si="10"/>
        <v>#NAME?</v>
      </c>
      <c r="GW5" s="8" t="e">
        <f t="shared" ca="1" si="10"/>
        <v>#NAME?</v>
      </c>
      <c r="GX5" s="8" t="e">
        <f t="shared" ca="1" si="10"/>
        <v>#NAME?</v>
      </c>
      <c r="GY5" s="8" t="e">
        <f t="shared" ca="1" si="10"/>
        <v>#NAME?</v>
      </c>
      <c r="GZ5" s="8" t="e">
        <f t="shared" ca="1" si="10"/>
        <v>#NAME?</v>
      </c>
      <c r="HA5" s="8" t="e">
        <f t="shared" ca="1" si="10"/>
        <v>#NAME?</v>
      </c>
      <c r="HB5" s="8" t="e">
        <f t="shared" ca="1" si="10"/>
        <v>#NAME?</v>
      </c>
      <c r="HC5" s="8" t="e">
        <f t="shared" ca="1" si="10"/>
        <v>#NAME?</v>
      </c>
      <c r="HD5" s="8" t="e">
        <f t="shared" ca="1" si="10"/>
        <v>#NAME?</v>
      </c>
      <c r="HE5" s="8" t="e">
        <f t="shared" ca="1" si="10"/>
        <v>#NAME?</v>
      </c>
      <c r="HF5" s="8" t="e">
        <f t="shared" ca="1" si="10"/>
        <v>#NAME?</v>
      </c>
      <c r="HG5" s="8" t="e">
        <f t="shared" ca="1" si="10"/>
        <v>#NAME?</v>
      </c>
      <c r="HH5" s="8" t="e">
        <f t="shared" ca="1" si="10"/>
        <v>#NAME?</v>
      </c>
      <c r="HI5" s="8" t="e">
        <f t="shared" ca="1" si="10"/>
        <v>#NAME?</v>
      </c>
      <c r="HJ5" s="8" t="e">
        <f t="shared" ca="1" si="10"/>
        <v>#NAME?</v>
      </c>
      <c r="HK5" s="8" t="e">
        <f t="shared" ca="1" si="10"/>
        <v>#NAME?</v>
      </c>
      <c r="HL5" s="8" t="e">
        <f t="shared" ca="1" si="10"/>
        <v>#NAME?</v>
      </c>
      <c r="HM5" s="8" t="e">
        <f t="shared" ca="1" si="10"/>
        <v>#NAME?</v>
      </c>
      <c r="HN5" s="8" t="e">
        <f t="shared" ca="1" si="10"/>
        <v>#NAME?</v>
      </c>
      <c r="HO5" s="8" t="e">
        <f t="shared" ca="1" si="10"/>
        <v>#NAME?</v>
      </c>
      <c r="HP5" s="8" t="e">
        <f t="shared" ca="1" si="10"/>
        <v>#NAME?</v>
      </c>
      <c r="HQ5" s="8" t="e">
        <f ca="1">IF(AND(MONTH(HQ7)=MONTH($HY$7),NOT(ISERROR(YEAR(HQ7)=HLOOKUP(YEAR(HQ7),$HV$5:$HY$5,1,FALSE)))),YEAR(HQ7),"")</f>
        <v>#NAME?</v>
      </c>
      <c r="HT5" s="10"/>
      <c r="HU5" s="10" t="str">
        <f ca="1">IF(SUM(HU10:HU14)&lt;&gt;0,YEAR(HU7),"")</f>
        <v/>
      </c>
      <c r="HV5" s="10" t="str">
        <f ca="1">IF(SUM(HV10:HV14)&lt;&gt;0,YEAR(HV7),"")</f>
        <v/>
      </c>
      <c r="HW5" s="10" t="str">
        <f ca="1">IF(SUM(HW10:HW14)&lt;&gt;0,YEAR(HW7),"")</f>
        <v/>
      </c>
      <c r="HX5" s="10" t="str">
        <f ca="1">IF(SUM(HX10:HX14)&lt;&gt;0,YEAR(HX7),"")</f>
        <v/>
      </c>
      <c r="HY5" s="10" t="str">
        <f ca="1">IF(SUM(HY10:HY14)&lt;&gt;0,YEAR(HY7),"")</f>
        <v/>
      </c>
    </row>
    <row r="6" spans="1:233" ht="18.75" thickBot="1">
      <c r="D6" s="12"/>
      <c r="E6" s="13">
        <v>1</v>
      </c>
      <c r="F6" s="13">
        <v>1</v>
      </c>
      <c r="G6" s="13">
        <v>1</v>
      </c>
      <c r="H6" s="13">
        <v>1</v>
      </c>
      <c r="I6" s="13">
        <v>1</v>
      </c>
      <c r="J6" s="13">
        <v>1</v>
      </c>
      <c r="K6" s="13">
        <v>1</v>
      </c>
      <c r="L6" s="13">
        <v>1</v>
      </c>
      <c r="M6" s="13">
        <v>1</v>
      </c>
      <c r="N6" s="13">
        <v>1</v>
      </c>
      <c r="O6" s="13">
        <v>1</v>
      </c>
      <c r="P6" s="13">
        <v>1</v>
      </c>
      <c r="Q6" s="13">
        <v>1</v>
      </c>
      <c r="R6" s="13">
        <v>1</v>
      </c>
      <c r="S6" s="13">
        <v>1</v>
      </c>
      <c r="T6" s="13">
        <v>1</v>
      </c>
      <c r="U6" s="13">
        <v>1</v>
      </c>
      <c r="V6" s="13">
        <v>1</v>
      </c>
      <c r="W6" s="13">
        <v>1</v>
      </c>
      <c r="X6" s="13">
        <v>1</v>
      </c>
      <c r="Y6" s="13">
        <v>1</v>
      </c>
      <c r="Z6" s="13">
        <v>1</v>
      </c>
      <c r="AA6" s="13">
        <v>1</v>
      </c>
      <c r="AB6" s="13">
        <v>1</v>
      </c>
      <c r="AC6" s="13">
        <v>1</v>
      </c>
      <c r="AD6" s="13">
        <v>1</v>
      </c>
      <c r="AE6" s="13">
        <v>1</v>
      </c>
      <c r="AF6" s="13">
        <v>1</v>
      </c>
      <c r="AG6" s="13">
        <v>1</v>
      </c>
      <c r="AH6" s="13">
        <v>1</v>
      </c>
      <c r="AI6" s="13">
        <v>1</v>
      </c>
      <c r="AJ6" s="13">
        <v>1</v>
      </c>
      <c r="AK6" s="13">
        <v>1</v>
      </c>
      <c r="AL6" s="13">
        <v>1</v>
      </c>
      <c r="AM6" s="13">
        <v>1</v>
      </c>
      <c r="AN6" s="13">
        <v>1</v>
      </c>
      <c r="AO6" s="13"/>
      <c r="AP6" s="13"/>
      <c r="AQ6" s="13">
        <v>1</v>
      </c>
      <c r="AR6" s="13">
        <v>1</v>
      </c>
      <c r="AS6" s="13">
        <v>1</v>
      </c>
      <c r="AT6" s="13">
        <v>1</v>
      </c>
      <c r="AU6" s="13">
        <v>1</v>
      </c>
      <c r="AW6">
        <f ca="1">IF('Balance Sheet'!$F$5="USD",IFERROR(IF($A$3 = "EUR",VLOOKUP(MONTH(AW7)&amp;"-"&amp;YEAR(AW7),data.monthly_financials,3,0),1/VLOOKUP(MONTH(AW7)&amp;"-"&amp;YEAR(AW7),data.monthly_financials,3,0)),AV6),1)</f>
        <v>0</v>
      </c>
      <c r="AX6" s="12"/>
      <c r="AY6" s="15">
        <f t="shared" ref="AY6:CH6" si="11">E6</f>
        <v>1</v>
      </c>
      <c r="AZ6" s="15">
        <f t="shared" si="11"/>
        <v>1</v>
      </c>
      <c r="BA6" s="15">
        <f t="shared" si="11"/>
        <v>1</v>
      </c>
      <c r="BB6" s="15">
        <f t="shared" si="11"/>
        <v>1</v>
      </c>
      <c r="BC6" s="15">
        <f t="shared" si="11"/>
        <v>1</v>
      </c>
      <c r="BD6" s="15">
        <f t="shared" si="11"/>
        <v>1</v>
      </c>
      <c r="BE6" s="15">
        <f t="shared" si="11"/>
        <v>1</v>
      </c>
      <c r="BF6" s="15">
        <f t="shared" si="11"/>
        <v>1</v>
      </c>
      <c r="BG6" s="15">
        <f t="shared" si="11"/>
        <v>1</v>
      </c>
      <c r="BH6" s="15">
        <f t="shared" si="11"/>
        <v>1</v>
      </c>
      <c r="BI6" s="15">
        <f t="shared" si="11"/>
        <v>1</v>
      </c>
      <c r="BJ6" s="15">
        <f t="shared" si="11"/>
        <v>1</v>
      </c>
      <c r="BK6" s="15">
        <f t="shared" si="11"/>
        <v>1</v>
      </c>
      <c r="BL6" s="15">
        <f t="shared" si="11"/>
        <v>1</v>
      </c>
      <c r="BM6" s="15">
        <f t="shared" si="11"/>
        <v>1</v>
      </c>
      <c r="BN6" s="15">
        <f t="shared" si="11"/>
        <v>1</v>
      </c>
      <c r="BO6" s="15">
        <f t="shared" si="11"/>
        <v>1</v>
      </c>
      <c r="BP6" s="15">
        <f t="shared" si="11"/>
        <v>1</v>
      </c>
      <c r="BQ6" s="15">
        <f t="shared" si="11"/>
        <v>1</v>
      </c>
      <c r="BR6" s="15">
        <f t="shared" si="11"/>
        <v>1</v>
      </c>
      <c r="BS6" s="15">
        <f t="shared" si="11"/>
        <v>1</v>
      </c>
      <c r="BT6" s="15">
        <f t="shared" si="11"/>
        <v>1</v>
      </c>
      <c r="BU6" s="15">
        <f t="shared" si="11"/>
        <v>1</v>
      </c>
      <c r="BV6" s="15">
        <f t="shared" si="11"/>
        <v>1</v>
      </c>
      <c r="BW6" s="15">
        <f t="shared" si="11"/>
        <v>1</v>
      </c>
      <c r="BX6" s="15">
        <f t="shared" si="11"/>
        <v>1</v>
      </c>
      <c r="BY6" s="15">
        <f t="shared" si="11"/>
        <v>1</v>
      </c>
      <c r="BZ6" s="15">
        <f t="shared" si="11"/>
        <v>1</v>
      </c>
      <c r="CA6" s="15">
        <f t="shared" si="11"/>
        <v>1</v>
      </c>
      <c r="CB6" s="15">
        <f t="shared" si="11"/>
        <v>1</v>
      </c>
      <c r="CC6" s="15">
        <f t="shared" si="11"/>
        <v>1</v>
      </c>
      <c r="CD6" s="15">
        <f t="shared" si="11"/>
        <v>1</v>
      </c>
      <c r="CE6" s="15">
        <f t="shared" si="11"/>
        <v>1</v>
      </c>
      <c r="CF6" s="15">
        <f t="shared" si="11"/>
        <v>1</v>
      </c>
      <c r="CG6" s="15">
        <f t="shared" si="11"/>
        <v>1</v>
      </c>
      <c r="CH6" s="15">
        <f t="shared" si="11"/>
        <v>1</v>
      </c>
      <c r="CJ6" s="14" t="s">
        <v>61</v>
      </c>
      <c r="CK6" s="12"/>
      <c r="CL6" s="15">
        <v>1</v>
      </c>
      <c r="CM6" s="15">
        <v>1</v>
      </c>
      <c r="CN6" s="15">
        <v>1</v>
      </c>
      <c r="CO6" s="15">
        <v>1</v>
      </c>
      <c r="CP6" s="15">
        <v>1</v>
      </c>
      <c r="CT6" s="15">
        <f t="shared" ref="CT6:EC6" si="12">E6</f>
        <v>1</v>
      </c>
      <c r="CU6" s="15">
        <f t="shared" si="12"/>
        <v>1</v>
      </c>
      <c r="CV6" s="15">
        <f t="shared" si="12"/>
        <v>1</v>
      </c>
      <c r="CW6" s="15">
        <f t="shared" si="12"/>
        <v>1</v>
      </c>
      <c r="CX6" s="15">
        <f t="shared" si="12"/>
        <v>1</v>
      </c>
      <c r="CY6" s="15">
        <f t="shared" si="12"/>
        <v>1</v>
      </c>
      <c r="CZ6" s="15">
        <f t="shared" si="12"/>
        <v>1</v>
      </c>
      <c r="DA6" s="15">
        <f t="shared" si="12"/>
        <v>1</v>
      </c>
      <c r="DB6" s="15">
        <f t="shared" si="12"/>
        <v>1</v>
      </c>
      <c r="DC6" s="15">
        <f t="shared" si="12"/>
        <v>1</v>
      </c>
      <c r="DD6" s="15">
        <f t="shared" si="12"/>
        <v>1</v>
      </c>
      <c r="DE6" s="15">
        <f t="shared" si="12"/>
        <v>1</v>
      </c>
      <c r="DF6" s="15">
        <f t="shared" si="12"/>
        <v>1</v>
      </c>
      <c r="DG6" s="15">
        <f t="shared" si="12"/>
        <v>1</v>
      </c>
      <c r="DH6" s="15">
        <f t="shared" si="12"/>
        <v>1</v>
      </c>
      <c r="DI6" s="15">
        <f t="shared" si="12"/>
        <v>1</v>
      </c>
      <c r="DJ6" s="15">
        <f t="shared" si="12"/>
        <v>1</v>
      </c>
      <c r="DK6" s="15">
        <f t="shared" si="12"/>
        <v>1</v>
      </c>
      <c r="DL6" s="15">
        <f t="shared" si="12"/>
        <v>1</v>
      </c>
      <c r="DM6" s="15">
        <f t="shared" si="12"/>
        <v>1</v>
      </c>
      <c r="DN6" s="15">
        <f t="shared" si="12"/>
        <v>1</v>
      </c>
      <c r="DO6" s="15">
        <f t="shared" si="12"/>
        <v>1</v>
      </c>
      <c r="DP6" s="15">
        <f t="shared" si="12"/>
        <v>1</v>
      </c>
      <c r="DQ6" s="15">
        <f t="shared" si="12"/>
        <v>1</v>
      </c>
      <c r="DR6" s="15">
        <f t="shared" si="12"/>
        <v>1</v>
      </c>
      <c r="DS6" s="15">
        <f t="shared" si="12"/>
        <v>1</v>
      </c>
      <c r="DT6" s="15">
        <f t="shared" si="12"/>
        <v>1</v>
      </c>
      <c r="DU6" s="15">
        <f t="shared" si="12"/>
        <v>1</v>
      </c>
      <c r="DV6" s="15">
        <f t="shared" si="12"/>
        <v>1</v>
      </c>
      <c r="DW6" s="15">
        <f t="shared" si="12"/>
        <v>1</v>
      </c>
      <c r="DX6" s="15">
        <f t="shared" si="12"/>
        <v>1</v>
      </c>
      <c r="DY6" s="15">
        <f t="shared" si="12"/>
        <v>1</v>
      </c>
      <c r="DZ6" s="15">
        <f t="shared" si="12"/>
        <v>1</v>
      </c>
      <c r="EA6" s="15">
        <f t="shared" si="12"/>
        <v>1</v>
      </c>
      <c r="EB6" s="15">
        <f t="shared" si="12"/>
        <v>1</v>
      </c>
      <c r="EC6" s="15">
        <f t="shared" si="12"/>
        <v>1</v>
      </c>
      <c r="EE6">
        <v>1</v>
      </c>
      <c r="EF6" s="15">
        <f>AQ6</f>
        <v>1</v>
      </c>
      <c r="EG6" s="15">
        <f>AR6</f>
        <v>1</v>
      </c>
      <c r="EH6" s="15">
        <f>AS6</f>
        <v>1</v>
      </c>
      <c r="EI6" s="15">
        <f>AT6</f>
        <v>1</v>
      </c>
      <c r="EJ6" s="15">
        <f>AU6</f>
        <v>1</v>
      </c>
      <c r="FY6" s="16"/>
      <c r="FZ6" s="16"/>
      <c r="GA6" s="12"/>
      <c r="GB6" s="12"/>
      <c r="GC6" s="12"/>
      <c r="GD6" s="12"/>
      <c r="GE6" s="12"/>
      <c r="GG6" s="17" t="s">
        <v>62</v>
      </c>
      <c r="GH6" s="15">
        <f t="shared" ref="GH6:HQ6" si="13">E6</f>
        <v>1</v>
      </c>
      <c r="GI6" s="15">
        <f t="shared" si="13"/>
        <v>1</v>
      </c>
      <c r="GJ6" s="15">
        <f t="shared" si="13"/>
        <v>1</v>
      </c>
      <c r="GK6" s="15">
        <f t="shared" si="13"/>
        <v>1</v>
      </c>
      <c r="GL6" s="15">
        <f t="shared" si="13"/>
        <v>1</v>
      </c>
      <c r="GM6" s="15">
        <f t="shared" si="13"/>
        <v>1</v>
      </c>
      <c r="GN6" s="15">
        <f t="shared" si="13"/>
        <v>1</v>
      </c>
      <c r="GO6" s="15">
        <f t="shared" si="13"/>
        <v>1</v>
      </c>
      <c r="GP6" s="15">
        <f t="shared" si="13"/>
        <v>1</v>
      </c>
      <c r="GQ6" s="15">
        <f t="shared" si="13"/>
        <v>1</v>
      </c>
      <c r="GR6" s="15">
        <f t="shared" si="13"/>
        <v>1</v>
      </c>
      <c r="GS6" s="15">
        <f t="shared" si="13"/>
        <v>1</v>
      </c>
      <c r="GT6" s="15">
        <f t="shared" si="13"/>
        <v>1</v>
      </c>
      <c r="GU6" s="15">
        <f t="shared" si="13"/>
        <v>1</v>
      </c>
      <c r="GV6" s="15">
        <f t="shared" si="13"/>
        <v>1</v>
      </c>
      <c r="GW6" s="15">
        <f t="shared" si="13"/>
        <v>1</v>
      </c>
      <c r="GX6" s="15">
        <f t="shared" si="13"/>
        <v>1</v>
      </c>
      <c r="GY6" s="15">
        <f t="shared" si="13"/>
        <v>1</v>
      </c>
      <c r="GZ6" s="15">
        <f t="shared" si="13"/>
        <v>1</v>
      </c>
      <c r="HA6" s="15">
        <f t="shared" si="13"/>
        <v>1</v>
      </c>
      <c r="HB6" s="15">
        <f t="shared" si="13"/>
        <v>1</v>
      </c>
      <c r="HC6" s="15">
        <f t="shared" si="13"/>
        <v>1</v>
      </c>
      <c r="HD6" s="15">
        <f t="shared" si="13"/>
        <v>1</v>
      </c>
      <c r="HE6" s="15">
        <f t="shared" si="13"/>
        <v>1</v>
      </c>
      <c r="HF6" s="15">
        <f t="shared" si="13"/>
        <v>1</v>
      </c>
      <c r="HG6" s="15">
        <f t="shared" si="13"/>
        <v>1</v>
      </c>
      <c r="HH6" s="15">
        <f t="shared" si="13"/>
        <v>1</v>
      </c>
      <c r="HI6" s="15">
        <f t="shared" si="13"/>
        <v>1</v>
      </c>
      <c r="HJ6" s="15">
        <f t="shared" si="13"/>
        <v>1</v>
      </c>
      <c r="HK6" s="15">
        <f t="shared" si="13"/>
        <v>1</v>
      </c>
      <c r="HL6" s="15">
        <f t="shared" si="13"/>
        <v>1</v>
      </c>
      <c r="HM6" s="15">
        <f t="shared" si="13"/>
        <v>1</v>
      </c>
      <c r="HN6" s="15">
        <f t="shared" si="13"/>
        <v>1</v>
      </c>
      <c r="HO6" s="15">
        <f t="shared" si="13"/>
        <v>1</v>
      </c>
      <c r="HP6" s="15">
        <f t="shared" si="13"/>
        <v>1</v>
      </c>
      <c r="HQ6" s="15">
        <f t="shared" si="13"/>
        <v>1</v>
      </c>
      <c r="HT6" s="12"/>
      <c r="HU6" s="15">
        <f>AQ6</f>
        <v>1</v>
      </c>
      <c r="HV6" s="15">
        <f>AR6</f>
        <v>1</v>
      </c>
      <c r="HW6" s="15">
        <f>AS6</f>
        <v>1</v>
      </c>
      <c r="HX6" s="15">
        <f>AT6</f>
        <v>1</v>
      </c>
      <c r="HY6" s="15">
        <f>AU6</f>
        <v>1</v>
      </c>
    </row>
    <row r="7" spans="1:233" ht="15.75" thickBot="1">
      <c r="A7" t="str">
        <f>RIGHT(DB_LOAD!I2,4)</f>
        <v/>
      </c>
      <c r="B7">
        <f>DB_LOAD!K2</f>
        <v>0</v>
      </c>
      <c r="D7" s="18"/>
      <c r="E7" s="19" t="str">
        <f t="shared" ref="E7:AL7" si="14">IFERROR(EOMONTH(F7,-1),"")</f>
        <v/>
      </c>
      <c r="F7" s="19" t="str">
        <f t="shared" si="14"/>
        <v/>
      </c>
      <c r="G7" s="19" t="str">
        <f t="shared" si="14"/>
        <v/>
      </c>
      <c r="H7" s="19" t="str">
        <f t="shared" si="14"/>
        <v/>
      </c>
      <c r="I7" s="19" t="str">
        <f t="shared" si="14"/>
        <v/>
      </c>
      <c r="J7" s="19" t="str">
        <f t="shared" si="14"/>
        <v/>
      </c>
      <c r="K7" s="19" t="str">
        <f t="shared" si="14"/>
        <v/>
      </c>
      <c r="L7" s="19" t="str">
        <f t="shared" si="14"/>
        <v/>
      </c>
      <c r="M7" s="19" t="str">
        <f t="shared" si="14"/>
        <v/>
      </c>
      <c r="N7" s="19" t="str">
        <f t="shared" si="14"/>
        <v/>
      </c>
      <c r="O7" s="19" t="str">
        <f t="shared" si="14"/>
        <v/>
      </c>
      <c r="P7" s="19" t="str">
        <f t="shared" si="14"/>
        <v/>
      </c>
      <c r="Q7" s="19" t="str">
        <f t="shared" si="14"/>
        <v/>
      </c>
      <c r="R7" s="19" t="str">
        <f t="shared" si="14"/>
        <v/>
      </c>
      <c r="S7" s="19" t="str">
        <f t="shared" si="14"/>
        <v/>
      </c>
      <c r="T7" s="19" t="str">
        <f t="shared" si="14"/>
        <v/>
      </c>
      <c r="U7" s="19" t="str">
        <f t="shared" si="14"/>
        <v/>
      </c>
      <c r="V7" s="19" t="str">
        <f t="shared" si="14"/>
        <v/>
      </c>
      <c r="W7" s="19" t="str">
        <f t="shared" si="14"/>
        <v/>
      </c>
      <c r="X7" s="19" t="str">
        <f t="shared" si="14"/>
        <v/>
      </c>
      <c r="Y7" s="19" t="str">
        <f t="shared" si="14"/>
        <v/>
      </c>
      <c r="Z7" s="19" t="str">
        <f t="shared" si="14"/>
        <v/>
      </c>
      <c r="AA7" s="19" t="str">
        <f t="shared" si="14"/>
        <v/>
      </c>
      <c r="AB7" s="19" t="str">
        <f t="shared" si="14"/>
        <v/>
      </c>
      <c r="AC7" s="19" t="str">
        <f t="shared" si="14"/>
        <v/>
      </c>
      <c r="AD7" s="19" t="str">
        <f t="shared" si="14"/>
        <v/>
      </c>
      <c r="AE7" s="19" t="str">
        <f t="shared" si="14"/>
        <v/>
      </c>
      <c r="AF7" s="19" t="str">
        <f t="shared" si="14"/>
        <v/>
      </c>
      <c r="AG7" s="19" t="str">
        <f t="shared" si="14"/>
        <v/>
      </c>
      <c r="AH7" s="19" t="str">
        <f t="shared" si="14"/>
        <v/>
      </c>
      <c r="AI7" s="19" t="str">
        <f t="shared" si="14"/>
        <v/>
      </c>
      <c r="AJ7" s="19" t="str">
        <f t="shared" si="14"/>
        <v/>
      </c>
      <c r="AK7" s="19" t="str">
        <f t="shared" si="14"/>
        <v/>
      </c>
      <c r="AL7" s="19" t="str">
        <f t="shared" si="14"/>
        <v/>
      </c>
      <c r="AM7" s="19" t="str">
        <f>IFERROR(EOMONTH(AN7,-1),"")</f>
        <v/>
      </c>
      <c r="AN7" s="19">
        <f>MAX(DB_LOAD!F:F)</f>
        <v>0</v>
      </c>
      <c r="AP7" s="18"/>
      <c r="AQ7" s="19" t="str">
        <f ca="1">IFERROR(DATE(YEAR(AR7)-1,IF(OR(Config!$B$13="India",Config!$B$13="Sri Lanka"),3,12),31),"")</f>
        <v/>
      </c>
      <c r="AR7" s="19" t="str">
        <f ca="1">IFERROR(DATE(YEAR(AS7)-1,IF(OR(Config!$B$13="India",Config!$B$13="Sri Lanka"),3,12),31),"")</f>
        <v/>
      </c>
      <c r="AS7" s="19" t="str">
        <f ca="1">IFERROR(DATE(YEAR(AT7)-1,IF(OR(Config!$B$13="India", Config!$B$13="Sri Lanka"),3,12),31),"")</f>
        <v/>
      </c>
      <c r="AT7" s="19" t="str">
        <f ca="1">IFERROR(DATE(YEAR(AU7)-1,IF(OR(Config!$B$13="India", Config!$B$13="Sri Lanka"),3,12),31),"")</f>
        <v/>
      </c>
      <c r="AU7" s="19" t="e">
        <f ca="1">DATE(IF(OR(Config!$B$13="India", Config!$B$13="Sri Lanka"),YEAR(NOW()),YEAR(NOW())-1),IF(OR(Config!$B$13="India", Config!$B$13="Sri Lanka"),3,12),31)</f>
        <v>#NAME?</v>
      </c>
      <c r="AW7" s="19">
        <f>IFERROR(DATE(YEAR(AY7),MONTH(AY7),0),"")</f>
        <v>0</v>
      </c>
      <c r="AX7" s="20" t="s">
        <v>63</v>
      </c>
      <c r="AY7" s="19">
        <f t="shared" ref="AY7:CG7" si="15">IFERROR(DATE(YEAR(AZ7),MONTH(AZ7),0),"")</f>
        <v>0</v>
      </c>
      <c r="AZ7" s="19">
        <f t="shared" si="15"/>
        <v>0</v>
      </c>
      <c r="BA7" s="19">
        <f t="shared" si="15"/>
        <v>0</v>
      </c>
      <c r="BB7" s="19">
        <f t="shared" si="15"/>
        <v>0</v>
      </c>
      <c r="BC7" s="19">
        <f t="shared" si="15"/>
        <v>0</v>
      </c>
      <c r="BD7" s="19">
        <f t="shared" si="15"/>
        <v>0</v>
      </c>
      <c r="BE7" s="19">
        <f t="shared" si="15"/>
        <v>0</v>
      </c>
      <c r="BF7" s="19">
        <f t="shared" si="15"/>
        <v>0</v>
      </c>
      <c r="BG7" s="19">
        <f t="shared" si="15"/>
        <v>0</v>
      </c>
      <c r="BH7" s="19">
        <f t="shared" si="15"/>
        <v>0</v>
      </c>
      <c r="BI7" s="19">
        <f t="shared" si="15"/>
        <v>0</v>
      </c>
      <c r="BJ7" s="19">
        <f t="shared" si="15"/>
        <v>0</v>
      </c>
      <c r="BK7" s="19">
        <f t="shared" si="15"/>
        <v>0</v>
      </c>
      <c r="BL7" s="19">
        <f t="shared" si="15"/>
        <v>0</v>
      </c>
      <c r="BM7" s="19">
        <f t="shared" si="15"/>
        <v>0</v>
      </c>
      <c r="BN7" s="19">
        <f t="shared" si="15"/>
        <v>0</v>
      </c>
      <c r="BO7" s="19">
        <f t="shared" si="15"/>
        <v>0</v>
      </c>
      <c r="BP7" s="19">
        <f t="shared" si="15"/>
        <v>0</v>
      </c>
      <c r="BQ7" s="19">
        <f t="shared" si="15"/>
        <v>0</v>
      </c>
      <c r="BR7" s="19">
        <f t="shared" si="15"/>
        <v>0</v>
      </c>
      <c r="BS7" s="19">
        <f t="shared" si="15"/>
        <v>0</v>
      </c>
      <c r="BT7" s="19">
        <f t="shared" si="15"/>
        <v>0</v>
      </c>
      <c r="BU7" s="19">
        <f t="shared" si="15"/>
        <v>0</v>
      </c>
      <c r="BV7" s="19">
        <f t="shared" si="15"/>
        <v>0</v>
      </c>
      <c r="BW7" s="19">
        <f t="shared" si="15"/>
        <v>0</v>
      </c>
      <c r="BX7" s="19">
        <f t="shared" si="15"/>
        <v>0</v>
      </c>
      <c r="BY7" s="19">
        <f t="shared" si="15"/>
        <v>0</v>
      </c>
      <c r="BZ7" s="19">
        <f t="shared" si="15"/>
        <v>0</v>
      </c>
      <c r="CA7" s="19">
        <f t="shared" si="15"/>
        <v>0</v>
      </c>
      <c r="CB7" s="19">
        <f t="shared" si="15"/>
        <v>0</v>
      </c>
      <c r="CC7" s="19">
        <f t="shared" si="15"/>
        <v>0</v>
      </c>
      <c r="CD7" s="19">
        <f t="shared" si="15"/>
        <v>0</v>
      </c>
      <c r="CE7" s="19">
        <f t="shared" si="15"/>
        <v>0</v>
      </c>
      <c r="CF7" s="19">
        <f t="shared" si="15"/>
        <v>0</v>
      </c>
      <c r="CG7" s="19">
        <f t="shared" si="15"/>
        <v>0</v>
      </c>
      <c r="CH7" s="19">
        <f>AN7</f>
        <v>0</v>
      </c>
      <c r="CK7" s="20"/>
      <c r="CL7" s="19" t="str">
        <f ca="1">AQ7</f>
        <v/>
      </c>
      <c r="CM7" s="19" t="str">
        <f t="shared" ref="CM7:CP7" ca="1" si="16">AR7</f>
        <v/>
      </c>
      <c r="CN7" s="19" t="str">
        <f t="shared" ca="1" si="16"/>
        <v/>
      </c>
      <c r="CO7" s="19" t="str">
        <f t="shared" ca="1" si="16"/>
        <v/>
      </c>
      <c r="CP7" s="19" t="e">
        <f t="shared" ca="1" si="16"/>
        <v>#NAME?</v>
      </c>
      <c r="CS7" s="20"/>
      <c r="CT7" s="19">
        <f t="shared" ref="CT7:EB7" si="17">IFERROR(DATE(YEAR(CU7),MONTH(CU7),0),"")</f>
        <v>0</v>
      </c>
      <c r="CU7" s="19">
        <f t="shared" si="17"/>
        <v>0</v>
      </c>
      <c r="CV7" s="19">
        <f t="shared" si="17"/>
        <v>0</v>
      </c>
      <c r="CW7" s="19">
        <f t="shared" si="17"/>
        <v>0</v>
      </c>
      <c r="CX7" s="19">
        <f t="shared" si="17"/>
        <v>0</v>
      </c>
      <c r="CY7" s="19">
        <f t="shared" si="17"/>
        <v>0</v>
      </c>
      <c r="CZ7" s="19">
        <f t="shared" si="17"/>
        <v>0</v>
      </c>
      <c r="DA7" s="19">
        <f t="shared" si="17"/>
        <v>0</v>
      </c>
      <c r="DB7" s="19">
        <f t="shared" si="17"/>
        <v>0</v>
      </c>
      <c r="DC7" s="19">
        <f t="shared" si="17"/>
        <v>0</v>
      </c>
      <c r="DD7" s="19">
        <f t="shared" si="17"/>
        <v>0</v>
      </c>
      <c r="DE7" s="19">
        <f t="shared" si="17"/>
        <v>0</v>
      </c>
      <c r="DF7" s="19">
        <f t="shared" si="17"/>
        <v>0</v>
      </c>
      <c r="DG7" s="19">
        <f t="shared" si="17"/>
        <v>0</v>
      </c>
      <c r="DH7" s="19">
        <f t="shared" si="17"/>
        <v>0</v>
      </c>
      <c r="DI7" s="19">
        <f t="shared" si="17"/>
        <v>0</v>
      </c>
      <c r="DJ7" s="19">
        <f t="shared" si="17"/>
        <v>0</v>
      </c>
      <c r="DK7" s="19">
        <f t="shared" si="17"/>
        <v>0</v>
      </c>
      <c r="DL7" s="19">
        <f t="shared" si="17"/>
        <v>0</v>
      </c>
      <c r="DM7" s="19">
        <f t="shared" si="17"/>
        <v>0</v>
      </c>
      <c r="DN7" s="19">
        <f t="shared" si="17"/>
        <v>0</v>
      </c>
      <c r="DO7" s="19">
        <f t="shared" si="17"/>
        <v>0</v>
      </c>
      <c r="DP7" s="19">
        <f t="shared" si="17"/>
        <v>0</v>
      </c>
      <c r="DQ7" s="19">
        <f t="shared" si="17"/>
        <v>0</v>
      </c>
      <c r="DR7" s="19">
        <f t="shared" si="17"/>
        <v>0</v>
      </c>
      <c r="DS7" s="19">
        <f t="shared" si="17"/>
        <v>0</v>
      </c>
      <c r="DT7" s="19">
        <f t="shared" si="17"/>
        <v>0</v>
      </c>
      <c r="DU7" s="19">
        <f t="shared" si="17"/>
        <v>0</v>
      </c>
      <c r="DV7" s="19">
        <f t="shared" si="17"/>
        <v>0</v>
      </c>
      <c r="DW7" s="19">
        <f t="shared" si="17"/>
        <v>0</v>
      </c>
      <c r="DX7" s="19">
        <f t="shared" si="17"/>
        <v>0</v>
      </c>
      <c r="DY7" s="19">
        <f t="shared" si="17"/>
        <v>0</v>
      </c>
      <c r="DZ7" s="19">
        <f t="shared" si="17"/>
        <v>0</v>
      </c>
      <c r="EA7" s="19">
        <f t="shared" si="17"/>
        <v>0</v>
      </c>
      <c r="EB7" s="19">
        <f t="shared" si="17"/>
        <v>0</v>
      </c>
      <c r="EC7" s="19">
        <f>AN7</f>
        <v>0</v>
      </c>
      <c r="EE7" s="20"/>
      <c r="EF7" s="19" t="str">
        <f ca="1">CL7</f>
        <v/>
      </c>
      <c r="EG7" s="19" t="str">
        <f t="shared" ref="EG7:EJ7" ca="1" si="18">CM7</f>
        <v/>
      </c>
      <c r="EH7" s="19" t="str">
        <f t="shared" ca="1" si="18"/>
        <v/>
      </c>
      <c r="EI7" s="19" t="str">
        <f t="shared" ca="1" si="18"/>
        <v/>
      </c>
      <c r="EJ7" s="19" t="e">
        <f t="shared" ca="1" si="18"/>
        <v>#NAME?</v>
      </c>
      <c r="EN7" s="20"/>
      <c r="EO7" s="19">
        <f t="shared" ref="EO7:FW7" si="19">IFERROR(DATE(YEAR(EP7),MONTH(EP7),0),"")</f>
        <v>0</v>
      </c>
      <c r="EP7" s="19">
        <f t="shared" si="19"/>
        <v>0</v>
      </c>
      <c r="EQ7" s="19">
        <f t="shared" si="19"/>
        <v>0</v>
      </c>
      <c r="ER7" s="19">
        <f t="shared" si="19"/>
        <v>0</v>
      </c>
      <c r="ES7" s="19">
        <f t="shared" si="19"/>
        <v>0</v>
      </c>
      <c r="ET7" s="19">
        <f t="shared" si="19"/>
        <v>0</v>
      </c>
      <c r="EU7" s="19">
        <f t="shared" si="19"/>
        <v>0</v>
      </c>
      <c r="EV7" s="19">
        <f t="shared" si="19"/>
        <v>0</v>
      </c>
      <c r="EW7" s="19">
        <f t="shared" si="19"/>
        <v>0</v>
      </c>
      <c r="EX7" s="19">
        <f t="shared" si="19"/>
        <v>0</v>
      </c>
      <c r="EY7" s="19">
        <f t="shared" si="19"/>
        <v>0</v>
      </c>
      <c r="EZ7" s="19">
        <f t="shared" si="19"/>
        <v>0</v>
      </c>
      <c r="FA7" s="19">
        <f t="shared" si="19"/>
        <v>0</v>
      </c>
      <c r="FB7" s="19">
        <f t="shared" si="19"/>
        <v>0</v>
      </c>
      <c r="FC7" s="19">
        <f t="shared" si="19"/>
        <v>0</v>
      </c>
      <c r="FD7" s="19">
        <f t="shared" si="19"/>
        <v>0</v>
      </c>
      <c r="FE7" s="19">
        <f t="shared" si="19"/>
        <v>0</v>
      </c>
      <c r="FF7" s="19">
        <f t="shared" si="19"/>
        <v>0</v>
      </c>
      <c r="FG7" s="19">
        <f t="shared" si="19"/>
        <v>0</v>
      </c>
      <c r="FH7" s="19">
        <f t="shared" si="19"/>
        <v>0</v>
      </c>
      <c r="FI7" s="19">
        <f t="shared" si="19"/>
        <v>0</v>
      </c>
      <c r="FJ7" s="19">
        <f t="shared" si="19"/>
        <v>0</v>
      </c>
      <c r="FK7" s="19">
        <f t="shared" si="19"/>
        <v>0</v>
      </c>
      <c r="FL7" s="19">
        <f t="shared" si="19"/>
        <v>0</v>
      </c>
      <c r="FM7" s="19">
        <f t="shared" si="19"/>
        <v>0</v>
      </c>
      <c r="FN7" s="19">
        <f t="shared" si="19"/>
        <v>0</v>
      </c>
      <c r="FO7" s="19">
        <f t="shared" si="19"/>
        <v>0</v>
      </c>
      <c r="FP7" s="19">
        <f t="shared" si="19"/>
        <v>0</v>
      </c>
      <c r="FQ7" s="19">
        <f t="shared" si="19"/>
        <v>0</v>
      </c>
      <c r="FR7" s="19">
        <f t="shared" si="19"/>
        <v>0</v>
      </c>
      <c r="FS7" s="19">
        <f t="shared" si="19"/>
        <v>0</v>
      </c>
      <c r="FT7" s="19">
        <f t="shared" si="19"/>
        <v>0</v>
      </c>
      <c r="FU7" s="19">
        <f t="shared" si="19"/>
        <v>0</v>
      </c>
      <c r="FV7" s="19">
        <f t="shared" si="19"/>
        <v>0</v>
      </c>
      <c r="FW7" s="19">
        <f t="shared" si="19"/>
        <v>0</v>
      </c>
      <c r="FX7" s="19">
        <f>AN7</f>
        <v>0</v>
      </c>
      <c r="FZ7" s="20"/>
      <c r="GA7" s="19" t="str">
        <f ca="1">EF7</f>
        <v/>
      </c>
      <c r="GB7" s="19" t="str">
        <f t="shared" ref="GB7:GE7" ca="1" si="20">EG7</f>
        <v/>
      </c>
      <c r="GC7" s="19" t="str">
        <f t="shared" ca="1" si="20"/>
        <v/>
      </c>
      <c r="GD7" s="19" t="str">
        <f t="shared" ca="1" si="20"/>
        <v/>
      </c>
      <c r="GE7" s="19" t="e">
        <f t="shared" ca="1" si="20"/>
        <v>#NAME?</v>
      </c>
      <c r="GF7" s="21"/>
      <c r="GG7" s="19"/>
      <c r="GH7" s="19">
        <f t="shared" ref="GH7:HP7" si="21">IFERROR(DATE(YEAR(GI7),MONTH(GI7),0),"")</f>
        <v>0</v>
      </c>
      <c r="GI7" s="19">
        <f t="shared" si="21"/>
        <v>0</v>
      </c>
      <c r="GJ7" s="19">
        <f t="shared" si="21"/>
        <v>0</v>
      </c>
      <c r="GK7" s="19">
        <f t="shared" si="21"/>
        <v>0</v>
      </c>
      <c r="GL7" s="19">
        <f t="shared" si="21"/>
        <v>0</v>
      </c>
      <c r="GM7" s="19">
        <f t="shared" si="21"/>
        <v>0</v>
      </c>
      <c r="GN7" s="19">
        <f t="shared" si="21"/>
        <v>0</v>
      </c>
      <c r="GO7" s="19">
        <f t="shared" si="21"/>
        <v>0</v>
      </c>
      <c r="GP7" s="19">
        <f t="shared" si="21"/>
        <v>0</v>
      </c>
      <c r="GQ7" s="19">
        <f t="shared" si="21"/>
        <v>0</v>
      </c>
      <c r="GR7" s="19">
        <f t="shared" si="21"/>
        <v>0</v>
      </c>
      <c r="GS7" s="19">
        <f t="shared" si="21"/>
        <v>0</v>
      </c>
      <c r="GT7" s="19">
        <f t="shared" si="21"/>
        <v>0</v>
      </c>
      <c r="GU7" s="19">
        <f t="shared" si="21"/>
        <v>0</v>
      </c>
      <c r="GV7" s="19">
        <f t="shared" si="21"/>
        <v>0</v>
      </c>
      <c r="GW7" s="19">
        <f t="shared" si="21"/>
        <v>0</v>
      </c>
      <c r="GX7" s="19">
        <f t="shared" si="21"/>
        <v>0</v>
      </c>
      <c r="GY7" s="19">
        <f t="shared" si="21"/>
        <v>0</v>
      </c>
      <c r="GZ7" s="19">
        <f t="shared" si="21"/>
        <v>0</v>
      </c>
      <c r="HA7" s="19">
        <f t="shared" si="21"/>
        <v>0</v>
      </c>
      <c r="HB7" s="19">
        <f t="shared" si="21"/>
        <v>0</v>
      </c>
      <c r="HC7" s="19">
        <f t="shared" si="21"/>
        <v>0</v>
      </c>
      <c r="HD7" s="19">
        <f t="shared" si="21"/>
        <v>0</v>
      </c>
      <c r="HE7" s="19">
        <f t="shared" si="21"/>
        <v>0</v>
      </c>
      <c r="HF7" s="19">
        <f t="shared" si="21"/>
        <v>0</v>
      </c>
      <c r="HG7" s="19">
        <f t="shared" si="21"/>
        <v>0</v>
      </c>
      <c r="HH7" s="19">
        <f t="shared" si="21"/>
        <v>0</v>
      </c>
      <c r="HI7" s="19">
        <f t="shared" si="21"/>
        <v>0</v>
      </c>
      <c r="HJ7" s="19">
        <f t="shared" si="21"/>
        <v>0</v>
      </c>
      <c r="HK7" s="19">
        <f t="shared" si="21"/>
        <v>0</v>
      </c>
      <c r="HL7" s="19">
        <f t="shared" si="21"/>
        <v>0</v>
      </c>
      <c r="HM7" s="19">
        <f t="shared" si="21"/>
        <v>0</v>
      </c>
      <c r="HN7" s="19">
        <f t="shared" si="21"/>
        <v>0</v>
      </c>
      <c r="HO7" s="19">
        <f t="shared" si="21"/>
        <v>0</v>
      </c>
      <c r="HP7" s="19">
        <f t="shared" si="21"/>
        <v>0</v>
      </c>
      <c r="HQ7" s="19">
        <f>AN7</f>
        <v>0</v>
      </c>
      <c r="HR7" s="21"/>
      <c r="HS7" s="21"/>
      <c r="HT7" s="19"/>
      <c r="HU7" s="19" t="str">
        <f ca="1">GA7</f>
        <v/>
      </c>
      <c r="HV7" s="19" t="str">
        <f t="shared" ref="HV7:HY7" ca="1" si="22">GB7</f>
        <v/>
      </c>
      <c r="HW7" s="19" t="str">
        <f t="shared" ca="1" si="22"/>
        <v/>
      </c>
      <c r="HX7" s="19" t="str">
        <f t="shared" ca="1" si="22"/>
        <v/>
      </c>
      <c r="HY7" s="19" t="e">
        <f t="shared" ca="1" si="22"/>
        <v>#NAME?</v>
      </c>
    </row>
    <row r="8" spans="1:233" ht="15.75" thickBot="1">
      <c r="A8" t="str">
        <f>RIGHT(DB_LOAD!I3,4)</f>
        <v/>
      </c>
      <c r="B8">
        <f>DB_LOAD!K3</f>
        <v>0</v>
      </c>
      <c r="D8" s="22" t="s">
        <v>64</v>
      </c>
      <c r="E8" s="510" t="e">
        <f t="shared" ref="E8:AN8" si="23">E5</f>
        <v>#VALUE!</v>
      </c>
      <c r="F8" s="510" t="e">
        <f t="shared" si="23"/>
        <v>#VALUE!</v>
      </c>
      <c r="G8" s="510" t="e">
        <f t="shared" si="23"/>
        <v>#VALUE!</v>
      </c>
      <c r="H8" s="510" t="e">
        <f t="shared" si="23"/>
        <v>#VALUE!</v>
      </c>
      <c r="I8" s="510" t="e">
        <f t="shared" si="23"/>
        <v>#VALUE!</v>
      </c>
      <c r="J8" s="510" t="e">
        <f t="shared" si="23"/>
        <v>#VALUE!</v>
      </c>
      <c r="K8" s="510" t="e">
        <f t="shared" si="23"/>
        <v>#VALUE!</v>
      </c>
      <c r="L8" s="510" t="e">
        <f t="shared" si="23"/>
        <v>#VALUE!</v>
      </c>
      <c r="M8" s="510" t="e">
        <f t="shared" si="23"/>
        <v>#VALUE!</v>
      </c>
      <c r="N8" s="510" t="e">
        <f t="shared" si="23"/>
        <v>#VALUE!</v>
      </c>
      <c r="O8" s="510" t="e">
        <f t="shared" si="23"/>
        <v>#VALUE!</v>
      </c>
      <c r="P8" s="510" t="e">
        <f t="shared" si="23"/>
        <v>#VALUE!</v>
      </c>
      <c r="Q8" s="510" t="e">
        <f t="shared" si="23"/>
        <v>#VALUE!</v>
      </c>
      <c r="R8" s="510" t="e">
        <f t="shared" si="23"/>
        <v>#VALUE!</v>
      </c>
      <c r="S8" s="510" t="e">
        <f t="shared" si="23"/>
        <v>#VALUE!</v>
      </c>
      <c r="T8" s="510" t="e">
        <f t="shared" si="23"/>
        <v>#VALUE!</v>
      </c>
      <c r="U8" s="510" t="e">
        <f t="shared" si="23"/>
        <v>#VALUE!</v>
      </c>
      <c r="V8" s="510" t="e">
        <f t="shared" si="23"/>
        <v>#VALUE!</v>
      </c>
      <c r="W8" s="510" t="e">
        <f t="shared" si="23"/>
        <v>#VALUE!</v>
      </c>
      <c r="X8" s="510" t="e">
        <f t="shared" si="23"/>
        <v>#VALUE!</v>
      </c>
      <c r="Y8" s="510" t="e">
        <f t="shared" si="23"/>
        <v>#VALUE!</v>
      </c>
      <c r="Z8" s="510" t="e">
        <f t="shared" si="23"/>
        <v>#VALUE!</v>
      </c>
      <c r="AA8" s="510" t="e">
        <f t="shared" si="23"/>
        <v>#VALUE!</v>
      </c>
      <c r="AB8" s="510" t="e">
        <f t="shared" si="23"/>
        <v>#VALUE!</v>
      </c>
      <c r="AC8" s="510" t="e">
        <f t="shared" si="23"/>
        <v>#VALUE!</v>
      </c>
      <c r="AD8" s="510" t="e">
        <f t="shared" si="23"/>
        <v>#VALUE!</v>
      </c>
      <c r="AE8" s="510" t="e">
        <f t="shared" si="23"/>
        <v>#VALUE!</v>
      </c>
      <c r="AF8" s="510" t="e">
        <f t="shared" si="23"/>
        <v>#VALUE!</v>
      </c>
      <c r="AG8" s="510" t="e">
        <f t="shared" si="23"/>
        <v>#VALUE!</v>
      </c>
      <c r="AH8" s="510" t="e">
        <f t="shared" si="23"/>
        <v>#VALUE!</v>
      </c>
      <c r="AI8" s="510" t="e">
        <f t="shared" si="23"/>
        <v>#VALUE!</v>
      </c>
      <c r="AJ8" s="510" t="e">
        <f t="shared" si="23"/>
        <v>#VALUE!</v>
      </c>
      <c r="AK8" s="510" t="e">
        <f t="shared" si="23"/>
        <v>#VALUE!</v>
      </c>
      <c r="AL8" s="510" t="e">
        <f t="shared" si="23"/>
        <v>#VALUE!</v>
      </c>
      <c r="AM8" s="510" t="e">
        <f t="shared" si="23"/>
        <v>#VALUE!</v>
      </c>
      <c r="AN8" s="510" t="e">
        <f t="shared" ca="1" si="23"/>
        <v>#VALUE!</v>
      </c>
      <c r="AP8" s="22" t="s">
        <v>64</v>
      </c>
      <c r="AQ8" s="23"/>
      <c r="AR8" s="23"/>
      <c r="AS8" s="23"/>
      <c r="AT8" s="23"/>
      <c r="AU8" s="23"/>
      <c r="AW8">
        <f ca="1">IFERROR(AW$6*VLOOKUP($AX$3&amp;"|"&amp;$AX8&amp;"|0|"&amp;AW$7,data.monthly_financials,6,0),0)</f>
        <v>0</v>
      </c>
      <c r="AX8" s="24" t="s">
        <v>65</v>
      </c>
      <c r="AY8" s="25" t="e">
        <f ca="1">IF(AY$5=YEAR(AY$7),HLOOKUP(AY$5,$CM$5:$CP$33,(ROW($AX8)-ROW(AY$5)+1),FALSE),IFERROR(AY$6*VLOOKUP($AX$3&amp;"|"&amp;$AX8&amp;"|0|"&amp;AY$7,data.monthly_financials,6,0),0))</f>
        <v>#NAME?</v>
      </c>
      <c r="AZ8" s="25" t="e">
        <f ca="1">IF(AZ$5=YEAR(AZ$7),HLOOKUP(AZ$5,$CM$5:$CP$33,(ROW($AX8)-ROW(AZ$5)+1),FALSE),IFERROR(AZ$6*VLOOKUP($AX$3&amp;"|"&amp;$AX8&amp;"|0|"&amp;AZ$7,data.monthly_financials,6,0),0))</f>
        <v>#NAME?</v>
      </c>
      <c r="BA8" s="25" t="e">
        <f ca="1">IF(BA$5=YEAR(BA$7),HLOOKUP(BA$5,$CM$5:$CP$33,(ROW($AX8)-ROW(BA$5)+1),FALSE),IFERROR(BA$6*VLOOKUP($AX$3&amp;"|"&amp;$AX8&amp;"|0|"&amp;BA$7,data.monthly_financials,6,0),0))</f>
        <v>#NAME?</v>
      </c>
      <c r="BB8" s="25" t="e">
        <f ca="1">IF(BB$5=YEAR(BB$7),HLOOKUP(BB$5,$CM$5:$CP$33,(ROW($AX8)-ROW(BB$5)+1),FALSE),IFERROR(BB$6*VLOOKUP($AX$3&amp;"|"&amp;$AX8&amp;"|0|"&amp;BB$7,data.monthly_financials,6,0),0))</f>
        <v>#NAME?</v>
      </c>
      <c r="BC8" s="25" t="e">
        <f ca="1">IF(BC$5=YEAR(BC$7),HLOOKUP(BC$5,$CM$5:$CP$33,(ROW($AX8)-ROW(BC$5)+1),FALSE),IFERROR(BC$6*VLOOKUP($AX$3&amp;"|"&amp;$AX8&amp;"|0|"&amp;BC$7,data.monthly_financials,6,0),0))</f>
        <v>#NAME?</v>
      </c>
      <c r="BD8" s="25" t="e">
        <f ca="1">IF(BD$5=YEAR(BD$7),HLOOKUP(BD$5,$CM$5:$CP$33,(ROW($AX8)-ROW(BD$5)+1),FALSE),IFERROR(BD$6*VLOOKUP($AX$3&amp;"|"&amp;$AX8&amp;"|0|"&amp;BD$7,data.monthly_financials,6,0),0))</f>
        <v>#NAME?</v>
      </c>
      <c r="BE8" s="25" t="e">
        <f ca="1">IF(BE$5=YEAR(BE$7),HLOOKUP(BE$5,$CM$5:$CP$33,(ROW($AX8)-ROW(BE$5)+1),FALSE),IFERROR(BE$6*VLOOKUP($AX$3&amp;"|"&amp;$AX8&amp;"|0|"&amp;BE$7,data.monthly_financials,6,0),0))</f>
        <v>#NAME?</v>
      </c>
      <c r="BF8" s="25" t="e">
        <f ca="1">IF(BF$5=YEAR(BF$7),HLOOKUP(BF$5,$CM$5:$CP$33,(ROW($AX8)-ROW(BF$5)+1),FALSE),IFERROR(BF$6*VLOOKUP($AX$3&amp;"|"&amp;$AX8&amp;"|0|"&amp;BF$7,data.monthly_financials,6,0),0))</f>
        <v>#NAME?</v>
      </c>
      <c r="BG8" s="25" t="e">
        <f ca="1">IF(BG$5=YEAR(BG$7),HLOOKUP(BG$5,$CM$5:$CP$33,(ROW($AX8)-ROW(BG$5)+1),FALSE),IFERROR(BG$6*VLOOKUP($AX$3&amp;"|"&amp;$AX8&amp;"|0|"&amp;BG$7,data.monthly_financials,6,0),0))</f>
        <v>#NAME?</v>
      </c>
      <c r="BH8" s="25" t="e">
        <f ca="1">IF(BH$5=YEAR(BH$7),HLOOKUP(BH$5,$CM$5:$CP$33,(ROW($AX8)-ROW(BH$5)+1),FALSE),IFERROR(BH$6*VLOOKUP($AX$3&amp;"|"&amp;$AX8&amp;"|0|"&amp;BH$7,data.monthly_financials,6,0),0))</f>
        <v>#NAME?</v>
      </c>
      <c r="BI8" s="25" t="e">
        <f ca="1">IF(BI$5=YEAR(BI$7),HLOOKUP(BI$5,$CM$5:$CP$33,(ROW($AX8)-ROW(BI$5)+1),FALSE),IFERROR(BI$6*VLOOKUP($AX$3&amp;"|"&amp;$AX8&amp;"|0|"&amp;BI$7,data.monthly_financials,6,0),0))</f>
        <v>#NAME?</v>
      </c>
      <c r="BJ8" s="25" t="e">
        <f ca="1">IF(BJ$5=YEAR(BJ$7),HLOOKUP(BJ$5,$CM$5:$CP$33,(ROW($AX8)-ROW(BJ$5)+1),FALSE),IFERROR(BJ$6*VLOOKUP($AX$3&amp;"|"&amp;$AX8&amp;"|0|"&amp;BJ$7,data.monthly_financials,6,0),0))</f>
        <v>#NAME?</v>
      </c>
      <c r="BK8" s="25" t="e">
        <f ca="1">IF(BK$5=YEAR(BK$7),HLOOKUP(BK$5,$CM$5:$CP$33,(ROW($AX8)-ROW(BK$5)+1),FALSE),IFERROR(BK$6*VLOOKUP($AX$3&amp;"|"&amp;$AX8&amp;"|0|"&amp;BK$7,data.monthly_financials,6,0),0))</f>
        <v>#NAME?</v>
      </c>
      <c r="BL8" s="25" t="e">
        <f ca="1">IF(BL$5=YEAR(BL$7),HLOOKUP(BL$5,$CM$5:$CP$33,(ROW($AX8)-ROW(BL$5)+1),FALSE),IFERROR(BL$6*VLOOKUP($AX$3&amp;"|"&amp;$AX8&amp;"|0|"&amp;BL$7,data.monthly_financials,6,0),0))</f>
        <v>#NAME?</v>
      </c>
      <c r="BM8" s="25" t="e">
        <f ca="1">IF(BM$5=YEAR(BM$7),HLOOKUP(BM$5,$CM$5:$CP$33,(ROW($AX8)-ROW(BM$5)+1),FALSE),IFERROR(BM$6*VLOOKUP($AX$3&amp;"|"&amp;$AX8&amp;"|0|"&amp;BM$7,data.monthly_financials,6,0),0))</f>
        <v>#NAME?</v>
      </c>
      <c r="BN8" s="25" t="e">
        <f ca="1">IF(BN$5=YEAR(BN$7),HLOOKUP(BN$5,$CM$5:$CP$33,(ROW($AX8)-ROW(BN$5)+1),FALSE),IFERROR(BN$6*VLOOKUP($AX$3&amp;"|"&amp;$AX8&amp;"|0|"&amp;BN$7,data.monthly_financials,6,0),0))</f>
        <v>#NAME?</v>
      </c>
      <c r="BO8" s="25" t="e">
        <f ca="1">IF(BO$5=YEAR(BO$7),HLOOKUP(BO$5,$CM$5:$CP$33,(ROW($AX8)-ROW(BO$5)+1),FALSE),IFERROR(BO$6*VLOOKUP($AX$3&amp;"|"&amp;$AX8&amp;"|0|"&amp;BO$7,data.monthly_financials,6,0),0))</f>
        <v>#NAME?</v>
      </c>
      <c r="BP8" s="25" t="e">
        <f ca="1">IF(BP$5=YEAR(BP$7),HLOOKUP(BP$5,$CM$5:$CP$33,(ROW($AX8)-ROW(BP$5)+1),FALSE),IFERROR(BP$6*VLOOKUP($AX$3&amp;"|"&amp;$AX8&amp;"|0|"&amp;BP$7,data.monthly_financials,6,0),0))</f>
        <v>#NAME?</v>
      </c>
      <c r="BQ8" s="25" t="e">
        <f ca="1">IF(BQ$5=YEAR(BQ$7),HLOOKUP(BQ$5,$CM$5:$CP$33,(ROW($AX8)-ROW(BQ$5)+1),FALSE),IFERROR(BQ$6*VLOOKUP($AX$3&amp;"|"&amp;$AX8&amp;"|0|"&amp;BQ$7,data.monthly_financials,6,0),0))</f>
        <v>#NAME?</v>
      </c>
      <c r="BR8" s="25" t="e">
        <f ca="1">IF(BR$5=YEAR(BR$7),HLOOKUP(BR$5,$CM$5:$CP$33,(ROW($AX8)-ROW(BR$5)+1),FALSE),IFERROR(BR$6*VLOOKUP($AX$3&amp;"|"&amp;$AX8&amp;"|0|"&amp;BR$7,data.monthly_financials,6,0),0))</f>
        <v>#NAME?</v>
      </c>
      <c r="BS8" s="25" t="e">
        <f ca="1">IF(BS$5=YEAR(BS$7),HLOOKUP(BS$5,$CM$5:$CP$33,(ROW($AX8)-ROW(BS$5)+1),FALSE),IFERROR(BS$6*VLOOKUP($AX$3&amp;"|"&amp;$AX8&amp;"|0|"&amp;BS$7,data.monthly_financials,6,0),0))</f>
        <v>#NAME?</v>
      </c>
      <c r="BT8" s="25" t="e">
        <f ca="1">IF(BT$5=YEAR(BT$7),HLOOKUP(BT$5,$CM$5:$CP$33,(ROW($AX8)-ROW(BT$5)+1),FALSE),IFERROR(BT$6*VLOOKUP($AX$3&amp;"|"&amp;$AX8&amp;"|0|"&amp;BT$7,data.monthly_financials,6,0),0))</f>
        <v>#NAME?</v>
      </c>
      <c r="BU8" s="25" t="e">
        <f ca="1">IF(BU$5=YEAR(BU$7),HLOOKUP(BU$5,$CM$5:$CP$33,(ROW($AX8)-ROW(BU$5)+1),FALSE),IFERROR(BU$6*VLOOKUP($AX$3&amp;"|"&amp;$AX8&amp;"|0|"&amp;BU$7,data.monthly_financials,6,0),0))</f>
        <v>#NAME?</v>
      </c>
      <c r="BV8" s="25" t="e">
        <f ca="1">IF(BV$5=YEAR(BV$7),HLOOKUP(BV$5,$CM$5:$CP$33,(ROW($AX8)-ROW(BV$5)+1),FALSE),IFERROR(BV$6*VLOOKUP($AX$3&amp;"|"&amp;$AX8&amp;"|0|"&amp;BV$7,data.monthly_financials,6,0),0))</f>
        <v>#NAME?</v>
      </c>
      <c r="BW8" s="25" t="e">
        <f ca="1">IF(BW$5=YEAR(BW$7),HLOOKUP(BW$5,$CM$5:$CP$33,(ROW($AX8)-ROW(BW$5)+1),FALSE),IFERROR(BW$6*VLOOKUP($AX$3&amp;"|"&amp;$AX8&amp;"|0|"&amp;BW$7,data.monthly_financials,6,0),0))</f>
        <v>#NAME?</v>
      </c>
      <c r="BX8" s="25" t="e">
        <f ca="1">IF(BX$5=YEAR(BX$7),HLOOKUP(BX$5,$CM$5:$CP$33,(ROW($AX8)-ROW(BX$5)+1),FALSE),IFERROR(BX$6*VLOOKUP($AX$3&amp;"|"&amp;$AX8&amp;"|0|"&amp;BX$7,data.monthly_financials,6,0),0))</f>
        <v>#NAME?</v>
      </c>
      <c r="BY8" s="25" t="e">
        <f ca="1">IF(BY$5=YEAR(BY$7),HLOOKUP(BY$5,$CM$5:$CP$33,(ROW($AX8)-ROW(BY$5)+1),FALSE),IFERROR(BY$6*VLOOKUP($AX$3&amp;"|"&amp;$AX8&amp;"|0|"&amp;BY$7,data.monthly_financials,6,0),0))</f>
        <v>#NAME?</v>
      </c>
      <c r="BZ8" s="25" t="e">
        <f ca="1">IF(BZ$5=YEAR(BZ$7),HLOOKUP(BZ$5,$CM$5:$CP$33,(ROW($AX8)-ROW(BZ$5)+1),FALSE),IFERROR(BZ$6*VLOOKUP($AX$3&amp;"|"&amp;$AX8&amp;"|0|"&amp;BZ$7,data.monthly_financials,6,0),0))</f>
        <v>#NAME?</v>
      </c>
      <c r="CA8" s="25" t="e">
        <f ca="1">IF(CA$5=YEAR(CA$7),HLOOKUP(CA$5,$CM$5:$CP$33,(ROW($AX8)-ROW(CA$5)+1),FALSE),IFERROR(CA$6*VLOOKUP($AX$3&amp;"|"&amp;$AX8&amp;"|0|"&amp;CA$7,data.monthly_financials,6,0),0))</f>
        <v>#NAME?</v>
      </c>
      <c r="CB8" s="25" t="e">
        <f ca="1">IF(CB$5=YEAR(CB$7),HLOOKUP(CB$5,$CM$5:$CP$33,(ROW($AX8)-ROW(CB$5)+1),FALSE),IFERROR(CB$6*VLOOKUP($AX$3&amp;"|"&amp;$AX8&amp;"|0|"&amp;CB$7,data.monthly_financials,6,0),0))</f>
        <v>#NAME?</v>
      </c>
      <c r="CC8" s="25" t="e">
        <f ca="1">IF(CC$5=YEAR(CC$7),HLOOKUP(CC$5,$CM$5:$CP$33,(ROW($AX8)-ROW(CC$5)+1),FALSE),IFERROR(CC$6*VLOOKUP($AX$3&amp;"|"&amp;$AX8&amp;"|0|"&amp;CC$7,data.monthly_financials,6,0),0))</f>
        <v>#NAME?</v>
      </c>
      <c r="CD8" s="25" t="e">
        <f ca="1">IF(CD$5=YEAR(CD$7),HLOOKUP(CD$5,$CM$5:$CP$33,(ROW($AX8)-ROW(CD$5)+1),FALSE),IFERROR(CD$6*VLOOKUP($AX$3&amp;"|"&amp;$AX8&amp;"|0|"&amp;CD$7,data.monthly_financials,6,0),0))</f>
        <v>#NAME?</v>
      </c>
      <c r="CE8" s="25" t="e">
        <f ca="1">IF(CE$5=YEAR(CE$7),HLOOKUP(CE$5,$CM$5:$CP$33,(ROW($AX8)-ROW(CE$5)+1),FALSE),IFERROR(CE$6*VLOOKUP($AX$3&amp;"|"&amp;$AX8&amp;"|0|"&amp;CE$7,data.monthly_financials,6,0),0))</f>
        <v>#NAME?</v>
      </c>
      <c r="CF8" s="25" t="e">
        <f ca="1">IF(CF$5=YEAR(CF$7),HLOOKUP(CF$5,$CM$5:$CP$33,(ROW($AX8)-ROW(CF$5)+1),FALSE),IFERROR(CF$6*VLOOKUP($AX$3&amp;"|"&amp;$AX8&amp;"|0|"&amp;CF$7,data.monthly_financials,6,0),0))</f>
        <v>#NAME?</v>
      </c>
      <c r="CG8" s="25" t="e">
        <f ca="1">IF(CG$5=YEAR(CG$7),HLOOKUP(CG$5,$CM$5:$CP$33,(ROW($AX8)-ROW(CG$5)+1),FALSE),IFERROR(CG$6*VLOOKUP($AX$3&amp;"|"&amp;$AX8&amp;"|0|"&amp;CG$7,data.monthly_financials,6,0),0))</f>
        <v>#NAME?</v>
      </c>
      <c r="CH8" s="25" t="e">
        <f ca="1">IF(CH$5=YEAR(CH$7),HLOOKUP(CH$5,$CM$5:$CP$33,(ROW($AX8)-ROW(CH$5)+1),FALSE),IFERROR(CH$6*VLOOKUP($AX$3&amp;"|"&amp;$AX8&amp;"|0|"&amp;CH$7,data.monthly_financials,6,0),0))</f>
        <v>#NAME?</v>
      </c>
      <c r="CK8" s="24" t="s">
        <v>65</v>
      </c>
      <c r="CL8" s="25">
        <f ca="1">IFERROR(CL$6*VLOOKUP($CK$3&amp;"|"&amp;$CK8&amp;"|1|"&amp;CL$7,data.monthly_financials,6,0),0)</f>
        <v>0</v>
      </c>
      <c r="CM8" s="25">
        <f ca="1">IFERROR(CM$6*VLOOKUP($CK$3&amp;"|"&amp;$CK8&amp;"|1|"&amp;CM$7,data.monthly_financials,6,0),0)</f>
        <v>0</v>
      </c>
      <c r="CN8" s="25">
        <f ca="1">IFERROR(CN$6*VLOOKUP($CK$3&amp;"|"&amp;$CK8&amp;"|1|"&amp;CN$7,data.monthly_financials,6,0),0)</f>
        <v>0</v>
      </c>
      <c r="CO8" s="25">
        <f ca="1">IFERROR(CO$6*VLOOKUP($CK$3&amp;"|"&amp;$CK8&amp;"|1|"&amp;CO$7,data.monthly_financials,6,0),0)</f>
        <v>0</v>
      </c>
      <c r="CP8" s="25">
        <f ca="1">IFERROR(CP$6*VLOOKUP($CK$3&amp;"|"&amp;$CK8&amp;"|1|"&amp;CP$7,data.monthly_financials,6,0),0)</f>
        <v>0</v>
      </c>
      <c r="CS8" s="26"/>
      <c r="CT8" s="27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9"/>
      <c r="EE8" s="26"/>
      <c r="EF8" s="29"/>
      <c r="EG8" s="29"/>
      <c r="EH8" s="29"/>
      <c r="EI8" s="29"/>
      <c r="EJ8" s="29"/>
      <c r="EN8" s="30"/>
      <c r="EO8" s="31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3"/>
      <c r="FY8" s="6"/>
      <c r="FZ8" s="30"/>
      <c r="GA8" s="33"/>
      <c r="GB8" s="33"/>
      <c r="GC8" s="33"/>
      <c r="GD8" s="33"/>
      <c r="GE8" s="33"/>
      <c r="GF8" s="34"/>
      <c r="GG8" s="30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U8" s="34"/>
      <c r="HV8" s="34"/>
      <c r="HW8" s="34"/>
      <c r="HX8" s="34"/>
      <c r="HY8" s="34"/>
    </row>
    <row r="9" spans="1:233" ht="15.75" thickBot="1">
      <c r="A9" t="str">
        <f>RIGHT(DB_LOAD!I4,4)</f>
        <v/>
      </c>
      <c r="B9">
        <f>DB_LOAD!K4</f>
        <v>0</v>
      </c>
      <c r="D9" s="35" t="s">
        <v>66</v>
      </c>
      <c r="E9" s="25" t="e">
        <f>IF(E$5=YEAR(E$7),HLOOKUP(E$5,$AR$5:$AU$33,(ROW($D9)-ROW(E$5)+1),FALSE),IF(SUM(E10:E12)=0,IFERROR(E$6*VLOOKUP($D$3&amp;"|"&amp;$D9&amp;"|0|"&amp;E$7,data.monthly_financials,6,0),0),SUM(E10:E12)))</f>
        <v>#VALUE!</v>
      </c>
      <c r="F9" s="25" t="e">
        <f>IF(F$5=YEAR(F$7),HLOOKUP(F$5,$AR$5:$AU$33,(ROW($D9)-ROW(F$5)+1),FALSE),IF(SUM(F10:F12)=0,IFERROR(F$6*VLOOKUP($D$3&amp;"|"&amp;$D9&amp;"|0|"&amp;F$7,data.monthly_financials,6,0),0),SUM(F10:F12)))</f>
        <v>#VALUE!</v>
      </c>
      <c r="G9" s="25" t="e">
        <f>IF(G$5=YEAR(G$7),HLOOKUP(G$5,$AR$5:$AU$33,(ROW($D9)-ROW(G$5)+1),FALSE),IF(SUM(G10:G12)=0,IFERROR(G$6*VLOOKUP($D$3&amp;"|"&amp;$D9&amp;"|0|"&amp;G$7,data.monthly_financials,6,0),0),SUM(G10:G12)))</f>
        <v>#VALUE!</v>
      </c>
      <c r="H9" s="25" t="e">
        <f>IF(H$5=YEAR(H$7),HLOOKUP(H$5,$AR$5:$AU$33,(ROW($D9)-ROW(H$5)+1),FALSE),IF(SUM(H10:H12)=0,IFERROR(H$6*VLOOKUP($D$3&amp;"|"&amp;$D9&amp;"|0|"&amp;H$7,data.monthly_financials,6,0),0),SUM(H10:H12)))</f>
        <v>#VALUE!</v>
      </c>
      <c r="I9" s="25" t="e">
        <f>IF(I$5=YEAR(I$7),HLOOKUP(I$5,$AR$5:$AU$33,(ROW($D9)-ROW(I$5)+1),FALSE),IF(SUM(I10:I12)=0,IFERROR(I$6*VLOOKUP($D$3&amp;"|"&amp;$D9&amp;"|0|"&amp;I$7,data.monthly_financials,6,0),0),SUM(I10:I12)))</f>
        <v>#VALUE!</v>
      </c>
      <c r="J9" s="25" t="e">
        <f>IF(J$5=YEAR(J$7),HLOOKUP(J$5,$AR$5:$AU$33,(ROW($D9)-ROW(J$5)+1),FALSE),IF(SUM(J10:J12)=0,IFERROR(J$6*VLOOKUP($D$3&amp;"|"&amp;$D9&amp;"|0|"&amp;J$7,data.monthly_financials,6,0),0),SUM(J10:J12)))</f>
        <v>#VALUE!</v>
      </c>
      <c r="K9" s="25" t="e">
        <f>IF(K$5=YEAR(K$7),HLOOKUP(K$5,$AR$5:$AU$33,(ROW($D9)-ROW(K$5)+1),FALSE),IF(SUM(K10:K12)=0,IFERROR(K$6*VLOOKUP($D$3&amp;"|"&amp;$D9&amp;"|0|"&amp;K$7,data.monthly_financials,6,0),0),SUM(K10:K12)))</f>
        <v>#VALUE!</v>
      </c>
      <c r="L9" s="25" t="e">
        <f>IF(L$5=YEAR(L$7),HLOOKUP(L$5,$AR$5:$AU$33,(ROW($D9)-ROW(L$5)+1),FALSE),IF(SUM(L10:L12)=0,IFERROR(L$6*VLOOKUP($D$3&amp;"|"&amp;$D9&amp;"|0|"&amp;L$7,data.monthly_financials,6,0),0),SUM(L10:L12)))</f>
        <v>#VALUE!</v>
      </c>
      <c r="M9" s="25" t="e">
        <f>IF(M$5=YEAR(M$7),HLOOKUP(M$5,$AR$5:$AU$33,(ROW($D9)-ROW(M$5)+1),FALSE),IF(SUM(M10:M12)=0,IFERROR(M$6*VLOOKUP($D$3&amp;"|"&amp;$D9&amp;"|0|"&amp;M$7,data.monthly_financials,6,0),0),SUM(M10:M12)))</f>
        <v>#VALUE!</v>
      </c>
      <c r="N9" s="25" t="e">
        <f>IF(N$5=YEAR(N$7),HLOOKUP(N$5,$AR$5:$AU$33,(ROW($D9)-ROW(N$5)+1),FALSE),IF(SUM(N10:N12)=0,IFERROR(N$6*VLOOKUP($D$3&amp;"|"&amp;$D9&amp;"|0|"&amp;N$7,data.monthly_financials,6,0),0),SUM(N10:N12)))</f>
        <v>#VALUE!</v>
      </c>
      <c r="O9" s="25" t="e">
        <f>IF(O$5=YEAR(O$7),HLOOKUP(O$5,$AR$5:$AU$33,(ROW($D9)-ROW(O$5)+1),FALSE),IF(SUM(O10:O12)=0,IFERROR(O$6*VLOOKUP($D$3&amp;"|"&amp;$D9&amp;"|0|"&amp;O$7,data.monthly_financials,6,0),0),SUM(O10:O12)))</f>
        <v>#VALUE!</v>
      </c>
      <c r="P9" s="25" t="e">
        <f>IF(P$5=YEAR(P$7),HLOOKUP(P$5,$AR$5:$AU$33,(ROW($D9)-ROW(P$5)+1),FALSE),IF(SUM(P10:P12)=0,IFERROR(P$6*VLOOKUP($D$3&amp;"|"&amp;$D9&amp;"|0|"&amp;P$7,data.monthly_financials,6,0),0),SUM(P10:P12)))</f>
        <v>#VALUE!</v>
      </c>
      <c r="Q9" s="25" t="e">
        <f>IF(Q$5=YEAR(Q$7),HLOOKUP(Q$5,$AR$5:$AU$33,(ROW($D9)-ROW(Q$5)+1),FALSE),IF(SUM(Q10:Q12)=0,IFERROR(Q$6*VLOOKUP($D$3&amp;"|"&amp;$D9&amp;"|0|"&amp;Q$7,data.monthly_financials,6,0),0),SUM(Q10:Q12)))</f>
        <v>#VALUE!</v>
      </c>
      <c r="R9" s="25" t="e">
        <f>IF(R$5=YEAR(R$7),HLOOKUP(R$5,$AR$5:$AU$33,(ROW($D9)-ROW(R$5)+1),FALSE),IF(SUM(R10:R12)=0,IFERROR(R$6*VLOOKUP($D$3&amp;"|"&amp;$D9&amp;"|0|"&amp;R$7,data.monthly_financials,6,0),0),SUM(R10:R12)))</f>
        <v>#VALUE!</v>
      </c>
      <c r="S9" s="25" t="e">
        <f>IF(S$5=YEAR(S$7),HLOOKUP(S$5,$AR$5:$AU$33,(ROW($D9)-ROW(S$5)+1),FALSE),IF(SUM(S10:S12)=0,IFERROR(S$6*VLOOKUP($D$3&amp;"|"&amp;$D9&amp;"|0|"&amp;S$7,data.monthly_financials,6,0),0),SUM(S10:S12)))</f>
        <v>#VALUE!</v>
      </c>
      <c r="T9" s="25" t="e">
        <f>IF(T$5=YEAR(T$7),HLOOKUP(T$5,$AR$5:$AU$33,(ROW($D9)-ROW(T$5)+1),FALSE),IF(SUM(T10:T12)=0,IFERROR(T$6*VLOOKUP($D$3&amp;"|"&amp;$D9&amp;"|0|"&amp;T$7,data.monthly_financials,6,0),0),SUM(T10:T12)))</f>
        <v>#VALUE!</v>
      </c>
      <c r="U9" s="25" t="e">
        <f>IF(U$5=YEAR(U$7),HLOOKUP(U$5,$AR$5:$AU$33,(ROW($D9)-ROW(U$5)+1),FALSE),IF(SUM(U10:U12)=0,IFERROR(U$6*VLOOKUP($D$3&amp;"|"&amp;$D9&amp;"|0|"&amp;U$7,data.monthly_financials,6,0),0),SUM(U10:U12)))</f>
        <v>#VALUE!</v>
      </c>
      <c r="V9" s="25" t="e">
        <f>IF(V$5=YEAR(V$7),HLOOKUP(V$5,$AR$5:$AU$33,(ROW($D9)-ROW(V$5)+1),FALSE),IF(SUM(V10:V12)=0,IFERROR(V$6*VLOOKUP($D$3&amp;"|"&amp;$D9&amp;"|0|"&amp;V$7,data.monthly_financials,6,0),0),SUM(V10:V12)))</f>
        <v>#VALUE!</v>
      </c>
      <c r="W9" s="25" t="e">
        <f>IF(W$5=YEAR(W$7),HLOOKUP(W$5,$AR$5:$AU$33,(ROW($D9)-ROW(W$5)+1),FALSE),IF(SUM(W10:W12)=0,IFERROR(W$6*VLOOKUP($D$3&amp;"|"&amp;$D9&amp;"|0|"&amp;W$7,data.monthly_financials,6,0),0),SUM(W10:W12)))</f>
        <v>#VALUE!</v>
      </c>
      <c r="X9" s="25" t="e">
        <f>IF(X$5=YEAR(X$7),HLOOKUP(X$5,$AR$5:$AU$33,(ROW($D9)-ROW(X$5)+1),FALSE),IF(SUM(X10:X12)=0,IFERROR(X$6*VLOOKUP($D$3&amp;"|"&amp;$D9&amp;"|0|"&amp;X$7,data.monthly_financials,6,0),0),SUM(X10:X12)))</f>
        <v>#VALUE!</v>
      </c>
      <c r="Y9" s="25" t="e">
        <f>IF(Y$5=YEAR(Y$7),HLOOKUP(Y$5,$AR$5:$AU$33,(ROW($D9)-ROW(Y$5)+1),FALSE),IF(SUM(Y10:Y12)=0,IFERROR(Y$6*VLOOKUP($D$3&amp;"|"&amp;$D9&amp;"|0|"&amp;Y$7,data.monthly_financials,6,0),0),SUM(Y10:Y12)))</f>
        <v>#VALUE!</v>
      </c>
      <c r="Z9" s="25" t="e">
        <f>IF(Z$5=YEAR(Z$7),HLOOKUP(Z$5,$AR$5:$AU$33,(ROW($D9)-ROW(Z$5)+1),FALSE),IF(SUM(Z10:Z12)=0,IFERROR(Z$6*VLOOKUP($D$3&amp;"|"&amp;$D9&amp;"|0|"&amp;Z$7,data.monthly_financials,6,0),0),SUM(Z10:Z12)))</f>
        <v>#VALUE!</v>
      </c>
      <c r="AA9" s="25" t="e">
        <f>IF(AA$5=YEAR(AA$7),HLOOKUP(AA$5,$AR$5:$AU$33,(ROW($D9)-ROW(AA$5)+1),FALSE),IF(SUM(AA10:AA12)=0,IFERROR(AA$6*VLOOKUP($D$3&amp;"|"&amp;$D9&amp;"|0|"&amp;AA$7,data.monthly_financials,6,0),0),SUM(AA10:AA12)))</f>
        <v>#VALUE!</v>
      </c>
      <c r="AB9" s="25" t="e">
        <f>IF(AB$5=YEAR(AB$7),HLOOKUP(AB$5,$AR$5:$AU$33,(ROW($D9)-ROW(AB$5)+1),FALSE),IF(SUM(AB10:AB12)=0,IFERROR(AB$6*VLOOKUP($D$3&amp;"|"&amp;$D9&amp;"|0|"&amp;AB$7,data.monthly_financials,6,0),0),SUM(AB10:AB12)))</f>
        <v>#VALUE!</v>
      </c>
      <c r="AC9" s="25" t="e">
        <f>IF(AC$5=YEAR(AC$7),HLOOKUP(AC$5,$AR$5:$AU$33,(ROW($D9)-ROW(AC$5)+1),FALSE),IF(SUM(AC10:AC12)=0,IFERROR(AC$6*VLOOKUP($D$3&amp;"|"&amp;$D9&amp;"|0|"&amp;AC$7,data.monthly_financials,6,0),0),SUM(AC10:AC12)))</f>
        <v>#VALUE!</v>
      </c>
      <c r="AD9" s="25" t="e">
        <f>IF(AD$5=YEAR(AD$7),HLOOKUP(AD$5,$AR$5:$AU$33,(ROW($D9)-ROW(AD$5)+1),FALSE),IF(SUM(AD10:AD12)=0,IFERROR(AD$6*VLOOKUP($D$3&amp;"|"&amp;$D9&amp;"|0|"&amp;AD$7,data.monthly_financials,6,0),0),SUM(AD10:AD12)))</f>
        <v>#VALUE!</v>
      </c>
      <c r="AE9" s="25" t="e">
        <f>IF(AE$5=YEAR(AE$7),HLOOKUP(AE$5,$AR$5:$AU$33,(ROW($D9)-ROW(AE$5)+1),FALSE),IF(SUM(AE10:AE12)=0,IFERROR(AE$6*VLOOKUP($D$3&amp;"|"&amp;$D9&amp;"|0|"&amp;AE$7,data.monthly_financials,6,0),0),SUM(AE10:AE12)))</f>
        <v>#VALUE!</v>
      </c>
      <c r="AF9" s="25" t="e">
        <f>IF(AF$5=YEAR(AF$7),HLOOKUP(AF$5,$AR$5:$AU$33,(ROW($D9)-ROW(AF$5)+1),FALSE),IF(SUM(AF10:AF12)=0,IFERROR(AF$6*VLOOKUP($D$3&amp;"|"&amp;$D9&amp;"|0|"&amp;AF$7,data.monthly_financials,6,0),0),SUM(AF10:AF12)))</f>
        <v>#VALUE!</v>
      </c>
      <c r="AG9" s="25" t="e">
        <f>IF(AG$5=YEAR(AG$7),HLOOKUP(AG$5,$AR$5:$AU$33,(ROW($D9)-ROW(AG$5)+1),FALSE),IF(SUM(AG10:AG12)=0,IFERROR(AG$6*VLOOKUP($D$3&amp;"|"&amp;$D9&amp;"|0|"&amp;AG$7,data.monthly_financials,6,0),0),SUM(AG10:AG12)))</f>
        <v>#VALUE!</v>
      </c>
      <c r="AH9" s="25" t="e">
        <f>IF(AH$5=YEAR(AH$7),HLOOKUP(AH$5,$AR$5:$AU$33,(ROW($D9)-ROW(AH$5)+1),FALSE),IF(SUM(AH10:AH12)=0,IFERROR(AH$6*VLOOKUP($D$3&amp;"|"&amp;$D9&amp;"|0|"&amp;AH$7,data.monthly_financials,6,0),0),SUM(AH10:AH12)))</f>
        <v>#VALUE!</v>
      </c>
      <c r="AI9" s="25" t="e">
        <f>IF(AI$5=YEAR(AI$7),HLOOKUP(AI$5,$AR$5:$AU$33,(ROW($D9)-ROW(AI$5)+1),FALSE),IF(SUM(AI10:AI12)=0,IFERROR(AI$6*VLOOKUP($D$3&amp;"|"&amp;$D9&amp;"|0|"&amp;AI$7,data.monthly_financials,6,0),0),SUM(AI10:AI12)))</f>
        <v>#VALUE!</v>
      </c>
      <c r="AJ9" s="25" t="e">
        <f>IF(AJ$5=YEAR(AJ$7),HLOOKUP(AJ$5,$AR$5:$AU$33,(ROW($D9)-ROW(AJ$5)+1),FALSE),IF(SUM(AJ10:AJ12)=0,IFERROR(AJ$6*VLOOKUP($D$3&amp;"|"&amp;$D9&amp;"|0|"&amp;AJ$7,data.monthly_financials,6,0),0),SUM(AJ10:AJ12)))</f>
        <v>#VALUE!</v>
      </c>
      <c r="AK9" s="25" t="e">
        <f>IF(AK$5=YEAR(AK$7),HLOOKUP(AK$5,$AR$5:$AU$33,(ROW($D9)-ROW(AK$5)+1),FALSE),IF(SUM(AK10:AK12)=0,IFERROR(AK$6*VLOOKUP($D$3&amp;"|"&amp;$D9&amp;"|0|"&amp;AK$7,data.monthly_financials,6,0),0),SUM(AK10:AK12)))</f>
        <v>#VALUE!</v>
      </c>
      <c r="AL9" s="25" t="e">
        <f>IF(AL$5=YEAR(AL$7),HLOOKUP(AL$5,$AR$5:$AU$33,(ROW($D9)-ROW(AL$5)+1),FALSE),IF(SUM(AL10:AL12)=0,IFERROR(AL$6*VLOOKUP($D$3&amp;"|"&amp;$D9&amp;"|0|"&amp;AL$7,data.monthly_financials,6,0),0),SUM(AL10:AL12)))</f>
        <v>#VALUE!</v>
      </c>
      <c r="AM9" s="25" t="e">
        <f>IF(AM$5=YEAR(AM$7),HLOOKUP(AM$5,$AR$5:$AU$33,(ROW($D9)-ROW(AM$5)+1),FALSE),IF(SUM(AM10:AM12)=0,IFERROR(AM$6*VLOOKUP($D$3&amp;"|"&amp;$D9&amp;"|0|"&amp;AM$7,data.monthly_financials,6,0),0),SUM(AM10:AM12)))</f>
        <v>#VALUE!</v>
      </c>
      <c r="AN9" s="25" t="e">
        <f ca="1">IF(AN$5=YEAR(AN$7),HLOOKUP(AN$5,$AR$5:$AU$33,(ROW($D9)-ROW(AN$5)+1),FALSE),IF(SUM(AN10:AN12)=0,IFERROR(AN$6*VLOOKUP($D$3&amp;"|"&amp;$D9&amp;"|0|"&amp;AN$7,data.monthly_financials,6,0),0),SUM(AN10:AN12)))</f>
        <v>#VALUE!</v>
      </c>
      <c r="AP9" s="35" t="s">
        <v>66</v>
      </c>
      <c r="AQ9" s="25">
        <f ca="1">IFERROR(AQ$6*VLOOKUP($AP$3&amp;"|"&amp;$AP9&amp;"|1|"&amp;AQ$7,data.monthly_financials,6,0),0)</f>
        <v>0</v>
      </c>
      <c r="AR9" s="25">
        <f ca="1">IFERROR(AR$6*VLOOKUP($AP$3&amp;"|"&amp;$AP9&amp;"|1|"&amp;AR$7,data.monthly_financials,6,0),0)</f>
        <v>0</v>
      </c>
      <c r="AS9" s="25">
        <f ca="1">IFERROR(AS$6*VLOOKUP($AP$3&amp;"|"&amp;$AP9&amp;"|1|"&amp;AS$7,data.monthly_financials,6,0),0)</f>
        <v>0</v>
      </c>
      <c r="AT9" s="25">
        <f ca="1">IFERROR(AT$6*VLOOKUP($AP$3&amp;"|"&amp;$AP9&amp;"|1|"&amp;AT$7,data.monthly_financials,6,0),0)</f>
        <v>0</v>
      </c>
      <c r="AU9" s="25">
        <f ca="1">IFERROR(AU$6*VLOOKUP($AP$3&amp;"|"&amp;$AP9&amp;"|1|"&amp;AU$7,data.monthly_financials,6,0),0)</f>
        <v>0</v>
      </c>
      <c r="AW9">
        <f ca="1">IFERROR(AW$6*VLOOKUP($AX$3&amp;"|"&amp;$AX9&amp;"|0|"&amp;AW$7,data.monthly_financials,6,0),0)</f>
        <v>0</v>
      </c>
      <c r="AX9" s="36" t="s">
        <v>67</v>
      </c>
      <c r="AY9" s="25" t="e">
        <f ca="1">IF(AY$5=YEAR(AY$7),HLOOKUP(AY$5,$CM$5:$CP$33,(ROW($AX9)-ROW(AY$5)+1),FALSE),IFERROR(AY$6*VLOOKUP($AX$3&amp;"|"&amp;$AX9&amp;"|0|"&amp;AY$7,data.monthly_financials,6,0),0))</f>
        <v>#NAME?</v>
      </c>
      <c r="AZ9" s="25" t="e">
        <f ca="1">IF(AZ$5=YEAR(AZ$7),HLOOKUP(AZ$5,$CM$5:$CP$33,(ROW($AX9)-ROW(AZ$5)+1),FALSE),IFERROR(AZ$6*VLOOKUP($AX$3&amp;"|"&amp;$AX9&amp;"|0|"&amp;AZ$7,data.monthly_financials,6,0),0))</f>
        <v>#NAME?</v>
      </c>
      <c r="BA9" s="25" t="e">
        <f ca="1">IF(BA$5=YEAR(BA$7),HLOOKUP(BA$5,$CM$5:$CP$33,(ROW($AX9)-ROW(BA$5)+1),FALSE),IFERROR(BA$6*VLOOKUP($AX$3&amp;"|"&amp;$AX9&amp;"|0|"&amp;BA$7,data.monthly_financials,6,0),0))</f>
        <v>#NAME?</v>
      </c>
      <c r="BB9" s="25" t="e">
        <f ca="1">IF(BB$5=YEAR(BB$7),HLOOKUP(BB$5,$CM$5:$CP$33,(ROW($AX9)-ROW(BB$5)+1),FALSE),IFERROR(BB$6*VLOOKUP($AX$3&amp;"|"&amp;$AX9&amp;"|0|"&amp;BB$7,data.monthly_financials,6,0),0))</f>
        <v>#NAME?</v>
      </c>
      <c r="BC9" s="25" t="e">
        <f ca="1">IF(BC$5=YEAR(BC$7),HLOOKUP(BC$5,$CM$5:$CP$33,(ROW($AX9)-ROW(BC$5)+1),FALSE),IFERROR(BC$6*VLOOKUP($AX$3&amp;"|"&amp;$AX9&amp;"|0|"&amp;BC$7,data.monthly_financials,6,0),0))</f>
        <v>#NAME?</v>
      </c>
      <c r="BD9" s="25" t="e">
        <f ca="1">IF(BD$5=YEAR(BD$7),HLOOKUP(BD$5,$CM$5:$CP$33,(ROW($AX9)-ROW(BD$5)+1),FALSE),IFERROR(BD$6*VLOOKUP($AX$3&amp;"|"&amp;$AX9&amp;"|0|"&amp;BD$7,data.monthly_financials,6,0),0))</f>
        <v>#NAME?</v>
      </c>
      <c r="BE9" s="25" t="e">
        <f ca="1">IF(BE$5=YEAR(BE$7),HLOOKUP(BE$5,$CM$5:$CP$33,(ROW($AX9)-ROW(BE$5)+1),FALSE),IFERROR(BE$6*VLOOKUP($AX$3&amp;"|"&amp;$AX9&amp;"|0|"&amp;BE$7,data.monthly_financials,6,0),0))</f>
        <v>#NAME?</v>
      </c>
      <c r="BF9" s="25" t="e">
        <f ca="1">IF(BF$5=YEAR(BF$7),HLOOKUP(BF$5,$CM$5:$CP$33,(ROW($AX9)-ROW(BF$5)+1),FALSE),IFERROR(BF$6*VLOOKUP($AX$3&amp;"|"&amp;$AX9&amp;"|0|"&amp;BF$7,data.monthly_financials,6,0),0))</f>
        <v>#NAME?</v>
      </c>
      <c r="BG9" s="25" t="e">
        <f ca="1">IF(BG$5=YEAR(BG$7),HLOOKUP(BG$5,$CM$5:$CP$33,(ROW($AX9)-ROW(BG$5)+1),FALSE),IFERROR(BG$6*VLOOKUP($AX$3&amp;"|"&amp;$AX9&amp;"|0|"&amp;BG$7,data.monthly_financials,6,0),0))</f>
        <v>#NAME?</v>
      </c>
      <c r="BH9" s="25" t="e">
        <f ca="1">IF(BH$5=YEAR(BH$7),HLOOKUP(BH$5,$CM$5:$CP$33,(ROW($AX9)-ROW(BH$5)+1),FALSE),IFERROR(BH$6*VLOOKUP($AX$3&amp;"|"&amp;$AX9&amp;"|0|"&amp;BH$7,data.monthly_financials,6,0),0))</f>
        <v>#NAME?</v>
      </c>
      <c r="BI9" s="25" t="e">
        <f ca="1">IF(BI$5=YEAR(BI$7),HLOOKUP(BI$5,$CM$5:$CP$33,(ROW($AX9)-ROW(BI$5)+1),FALSE),IFERROR(BI$6*VLOOKUP($AX$3&amp;"|"&amp;$AX9&amp;"|0|"&amp;BI$7,data.monthly_financials,6,0),0))</f>
        <v>#NAME?</v>
      </c>
      <c r="BJ9" s="25" t="e">
        <f ca="1">IF(BJ$5=YEAR(BJ$7),HLOOKUP(BJ$5,$CM$5:$CP$33,(ROW($AX9)-ROW(BJ$5)+1),FALSE),IFERROR(BJ$6*VLOOKUP($AX$3&amp;"|"&amp;$AX9&amp;"|0|"&amp;BJ$7,data.monthly_financials,6,0),0))</f>
        <v>#NAME?</v>
      </c>
      <c r="BK9" s="25" t="e">
        <f ca="1">IF(BK$5=YEAR(BK$7),HLOOKUP(BK$5,$CM$5:$CP$33,(ROW($AX9)-ROW(BK$5)+1),FALSE),IFERROR(BK$6*VLOOKUP($AX$3&amp;"|"&amp;$AX9&amp;"|0|"&amp;BK$7,data.monthly_financials,6,0),0))</f>
        <v>#NAME?</v>
      </c>
      <c r="BL9" s="25" t="e">
        <f ca="1">IF(BL$5=YEAR(BL$7),HLOOKUP(BL$5,$CM$5:$CP$33,(ROW($AX9)-ROW(BL$5)+1),FALSE),IFERROR(BL$6*VLOOKUP($AX$3&amp;"|"&amp;$AX9&amp;"|0|"&amp;BL$7,data.monthly_financials,6,0),0))</f>
        <v>#NAME?</v>
      </c>
      <c r="BM9" s="25" t="e">
        <f ca="1">IF(BM$5=YEAR(BM$7),HLOOKUP(BM$5,$CM$5:$CP$33,(ROW($AX9)-ROW(BM$5)+1),FALSE),IFERROR(BM$6*VLOOKUP($AX$3&amp;"|"&amp;$AX9&amp;"|0|"&amp;BM$7,data.monthly_financials,6,0),0))</f>
        <v>#NAME?</v>
      </c>
      <c r="BN9" s="25" t="e">
        <f ca="1">IF(BN$5=YEAR(BN$7),HLOOKUP(BN$5,$CM$5:$CP$33,(ROW($AX9)-ROW(BN$5)+1),FALSE),IFERROR(BN$6*VLOOKUP($AX$3&amp;"|"&amp;$AX9&amp;"|0|"&amp;BN$7,data.monthly_financials,6,0),0))</f>
        <v>#NAME?</v>
      </c>
      <c r="BO9" s="25" t="e">
        <f ca="1">IF(BO$5=YEAR(BO$7),HLOOKUP(BO$5,$CM$5:$CP$33,(ROW($AX9)-ROW(BO$5)+1),FALSE),IFERROR(BO$6*VLOOKUP($AX$3&amp;"|"&amp;$AX9&amp;"|0|"&amp;BO$7,data.monthly_financials,6,0),0))</f>
        <v>#NAME?</v>
      </c>
      <c r="BP9" s="25" t="e">
        <f ca="1">IF(BP$5=YEAR(BP$7),HLOOKUP(BP$5,$CM$5:$CP$33,(ROW($AX9)-ROW(BP$5)+1),FALSE),IFERROR(BP$6*VLOOKUP($AX$3&amp;"|"&amp;$AX9&amp;"|0|"&amp;BP$7,data.monthly_financials,6,0),0))</f>
        <v>#NAME?</v>
      </c>
      <c r="BQ9" s="25" t="e">
        <f ca="1">IF(BQ$5=YEAR(BQ$7),HLOOKUP(BQ$5,$CM$5:$CP$33,(ROW($AX9)-ROW(BQ$5)+1),FALSE),IFERROR(BQ$6*VLOOKUP($AX$3&amp;"|"&amp;$AX9&amp;"|0|"&amp;BQ$7,data.monthly_financials,6,0),0))</f>
        <v>#NAME?</v>
      </c>
      <c r="BR9" s="25" t="e">
        <f ca="1">IF(BR$5=YEAR(BR$7),HLOOKUP(BR$5,$CM$5:$CP$33,(ROW($AX9)-ROW(BR$5)+1),FALSE),IFERROR(BR$6*VLOOKUP($AX$3&amp;"|"&amp;$AX9&amp;"|0|"&amp;BR$7,data.monthly_financials,6,0),0))</f>
        <v>#NAME?</v>
      </c>
      <c r="BS9" s="25" t="e">
        <f ca="1">IF(BS$5=YEAR(BS$7),HLOOKUP(BS$5,$CM$5:$CP$33,(ROW($AX9)-ROW(BS$5)+1),FALSE),IFERROR(BS$6*VLOOKUP($AX$3&amp;"|"&amp;$AX9&amp;"|0|"&amp;BS$7,data.monthly_financials,6,0),0))</f>
        <v>#NAME?</v>
      </c>
      <c r="BT9" s="25" t="e">
        <f ca="1">IF(BT$5=YEAR(BT$7),HLOOKUP(BT$5,$CM$5:$CP$33,(ROW($AX9)-ROW(BT$5)+1),FALSE),IFERROR(BT$6*VLOOKUP($AX$3&amp;"|"&amp;$AX9&amp;"|0|"&amp;BT$7,data.monthly_financials,6,0),0))</f>
        <v>#NAME?</v>
      </c>
      <c r="BU9" s="25" t="e">
        <f ca="1">IF(BU$5=YEAR(BU$7),HLOOKUP(BU$5,$CM$5:$CP$33,(ROW($AX9)-ROW(BU$5)+1),FALSE),IFERROR(BU$6*VLOOKUP($AX$3&amp;"|"&amp;$AX9&amp;"|0|"&amp;BU$7,data.monthly_financials,6,0),0))</f>
        <v>#NAME?</v>
      </c>
      <c r="BV9" s="25" t="e">
        <f ca="1">IF(BV$5=YEAR(BV$7),HLOOKUP(BV$5,$CM$5:$CP$33,(ROW($AX9)-ROW(BV$5)+1),FALSE),IFERROR(BV$6*VLOOKUP($AX$3&amp;"|"&amp;$AX9&amp;"|0|"&amp;BV$7,data.monthly_financials,6,0),0))</f>
        <v>#NAME?</v>
      </c>
      <c r="BW9" s="25" t="e">
        <f ca="1">IF(BW$5=YEAR(BW$7),HLOOKUP(BW$5,$CM$5:$CP$33,(ROW($AX9)-ROW(BW$5)+1),FALSE),IFERROR(BW$6*VLOOKUP($AX$3&amp;"|"&amp;$AX9&amp;"|0|"&amp;BW$7,data.monthly_financials,6,0),0))</f>
        <v>#NAME?</v>
      </c>
      <c r="BX9" s="25" t="e">
        <f ca="1">IF(BX$5=YEAR(BX$7),HLOOKUP(BX$5,$CM$5:$CP$33,(ROW($AX9)-ROW(BX$5)+1),FALSE),IFERROR(BX$6*VLOOKUP($AX$3&amp;"|"&amp;$AX9&amp;"|0|"&amp;BX$7,data.monthly_financials,6,0),0))</f>
        <v>#NAME?</v>
      </c>
      <c r="BY9" s="25" t="e">
        <f ca="1">IF(BY$5=YEAR(BY$7),HLOOKUP(BY$5,$CM$5:$CP$33,(ROW($AX9)-ROW(BY$5)+1),FALSE),IFERROR(BY$6*VLOOKUP($AX$3&amp;"|"&amp;$AX9&amp;"|0|"&amp;BY$7,data.monthly_financials,6,0),0))</f>
        <v>#NAME?</v>
      </c>
      <c r="BZ9" s="25" t="e">
        <f ca="1">IF(BZ$5=YEAR(BZ$7),HLOOKUP(BZ$5,$CM$5:$CP$33,(ROW($AX9)-ROW(BZ$5)+1),FALSE),IFERROR(BZ$6*VLOOKUP($AX$3&amp;"|"&amp;$AX9&amp;"|0|"&amp;BZ$7,data.monthly_financials,6,0),0))</f>
        <v>#NAME?</v>
      </c>
      <c r="CA9" s="25" t="e">
        <f ca="1">IF(CA$5=YEAR(CA$7),HLOOKUP(CA$5,$CM$5:$CP$33,(ROW($AX9)-ROW(CA$5)+1),FALSE),IFERROR(CA$6*VLOOKUP($AX$3&amp;"|"&amp;$AX9&amp;"|0|"&amp;CA$7,data.monthly_financials,6,0),0))</f>
        <v>#NAME?</v>
      </c>
      <c r="CB9" s="25" t="e">
        <f ca="1">IF(CB$5=YEAR(CB$7),HLOOKUP(CB$5,$CM$5:$CP$33,(ROW($AX9)-ROW(CB$5)+1),FALSE),IFERROR(CB$6*VLOOKUP($AX$3&amp;"|"&amp;$AX9&amp;"|0|"&amp;CB$7,data.monthly_financials,6,0),0))</f>
        <v>#NAME?</v>
      </c>
      <c r="CC9" s="25" t="e">
        <f ca="1">IF(CC$5=YEAR(CC$7),HLOOKUP(CC$5,$CM$5:$CP$33,(ROW($AX9)-ROW(CC$5)+1),FALSE),IFERROR(CC$6*VLOOKUP($AX$3&amp;"|"&amp;$AX9&amp;"|0|"&amp;CC$7,data.monthly_financials,6,0),0))</f>
        <v>#NAME?</v>
      </c>
      <c r="CD9" s="25" t="e">
        <f ca="1">IF(CD$5=YEAR(CD$7),HLOOKUP(CD$5,$CM$5:$CP$33,(ROW($AX9)-ROW(CD$5)+1),FALSE),IFERROR(CD$6*VLOOKUP($AX$3&amp;"|"&amp;$AX9&amp;"|0|"&amp;CD$7,data.monthly_financials,6,0),0))</f>
        <v>#NAME?</v>
      </c>
      <c r="CE9" s="25" t="e">
        <f ca="1">IF(CE$5=YEAR(CE$7),HLOOKUP(CE$5,$CM$5:$CP$33,(ROW($AX9)-ROW(CE$5)+1),FALSE),IFERROR(CE$6*VLOOKUP($AX$3&amp;"|"&amp;$AX9&amp;"|0|"&amp;CE$7,data.monthly_financials,6,0),0))</f>
        <v>#NAME?</v>
      </c>
      <c r="CF9" s="25" t="e">
        <f ca="1">IF(CF$5=YEAR(CF$7),HLOOKUP(CF$5,$CM$5:$CP$33,(ROW($AX9)-ROW(CF$5)+1),FALSE),IFERROR(CF$6*VLOOKUP($AX$3&amp;"|"&amp;$AX9&amp;"|0|"&amp;CF$7,data.monthly_financials,6,0),0))</f>
        <v>#NAME?</v>
      </c>
      <c r="CG9" s="25" t="e">
        <f ca="1">IF(CG$5=YEAR(CG$7),HLOOKUP(CG$5,$CM$5:$CP$33,(ROW($AX9)-ROW(CG$5)+1),FALSE),IFERROR(CG$6*VLOOKUP($AX$3&amp;"|"&amp;$AX9&amp;"|0|"&amp;CG$7,data.monthly_financials,6,0),0))</f>
        <v>#NAME?</v>
      </c>
      <c r="CH9" s="25" t="e">
        <f ca="1">IF(CH$5=YEAR(CH$7),HLOOKUP(CH$5,$CM$5:$CP$33,(ROW($AX9)-ROW(CH$5)+1),FALSE),IFERROR(CH$6*VLOOKUP($AX$3&amp;"|"&amp;$AX9&amp;"|0|"&amp;CH$7,data.monthly_financials,6,0),0))</f>
        <v>#NAME?</v>
      </c>
      <c r="CK9" s="36" t="s">
        <v>67</v>
      </c>
      <c r="CL9" s="25">
        <f ca="1">IFERROR(CL$6*VLOOKUP($CK$3&amp;"|"&amp;$CK9&amp;"|1|"&amp;CL$7,data.monthly_financials,6,0),0)</f>
        <v>0</v>
      </c>
      <c r="CM9" s="25">
        <f ca="1">IFERROR(CM$6*VLOOKUP($CK$3&amp;"|"&amp;$CK9&amp;"|1|"&amp;CM$7,data.monthly_financials,6,0),0)</f>
        <v>0</v>
      </c>
      <c r="CN9" s="25">
        <f ca="1">IFERROR(CN$6*VLOOKUP($CK$3&amp;"|"&amp;$CK9&amp;"|1|"&amp;CN$7,data.monthly_financials,6,0),0)</f>
        <v>0</v>
      </c>
      <c r="CO9" s="25">
        <f ca="1">IFERROR(CO$6*VLOOKUP($CK$3&amp;"|"&amp;$CK9&amp;"|1|"&amp;CO$7,data.monthly_financials,6,0),0)</f>
        <v>0</v>
      </c>
      <c r="CP9" s="25">
        <f ca="1">IFERROR(CP$6*VLOOKUP($CK$3&amp;"|"&amp;$CK9&amp;"|1|"&amp;CP$7,data.monthly_financials,6,0),0)</f>
        <v>0</v>
      </c>
      <c r="CS9" s="36" t="s">
        <v>68</v>
      </c>
      <c r="CT9" s="25" t="e">
        <f ca="1">IF(CT$5=YEAR(CT$7),HLOOKUP(CT$5,$EG$5:$EJ$20,(ROW($CS9)-ROW(CT$5)+1),FALSE),IFERROR(CT$6*VLOOKUP($CS$3&amp;"|"&amp;$CS9&amp;"|0|"&amp;CT$7,data.monthly_financials,6,0),0))</f>
        <v>#NAME?</v>
      </c>
      <c r="CU9" s="25" t="e">
        <f ca="1">IF(CU$5=YEAR(CU$7),HLOOKUP(CU$5,$EG$5:$EJ$20,(ROW($CS9)-ROW(CU$5)+1),FALSE),IFERROR(CU$6*VLOOKUP($CS$3&amp;"|"&amp;$CS9&amp;"|0|"&amp;CU$7,data.monthly_financials,6,0),0))</f>
        <v>#NAME?</v>
      </c>
      <c r="CV9" s="25" t="e">
        <f ca="1">IF(CV$5=YEAR(CV$7),HLOOKUP(CV$5,$EG$5:$EJ$20,(ROW($CS9)-ROW(CV$5)+1),FALSE),IFERROR(CV$6*VLOOKUP($CS$3&amp;"|"&amp;$CS9&amp;"|0|"&amp;CV$7,data.monthly_financials,6,0),0))</f>
        <v>#NAME?</v>
      </c>
      <c r="CW9" s="25" t="e">
        <f ca="1">IF(CW$5=YEAR(CW$7),HLOOKUP(CW$5,$EG$5:$EJ$20,(ROW($CS9)-ROW(CW$5)+1),FALSE),IFERROR(CW$6*VLOOKUP($CS$3&amp;"|"&amp;$CS9&amp;"|0|"&amp;CW$7,data.monthly_financials,6,0),0))</f>
        <v>#NAME?</v>
      </c>
      <c r="CX9" s="25" t="e">
        <f ca="1">IF(CX$5=YEAR(CX$7),HLOOKUP(CX$5,$EG$5:$EJ$20,(ROW($CS9)-ROW(CX$5)+1),FALSE),IFERROR(CX$6*VLOOKUP($CS$3&amp;"|"&amp;$CS9&amp;"|0|"&amp;CX$7,data.monthly_financials,6,0),0))</f>
        <v>#NAME?</v>
      </c>
      <c r="CY9" s="25" t="e">
        <f ca="1">IF(CY$5=YEAR(CY$7),HLOOKUP(CY$5,$EG$5:$EJ$20,(ROW($CS9)-ROW(CY$5)+1),FALSE),IFERROR(CY$6*VLOOKUP($CS$3&amp;"|"&amp;$CS9&amp;"|0|"&amp;CY$7,data.monthly_financials,6,0),0))</f>
        <v>#NAME?</v>
      </c>
      <c r="CZ9" s="25" t="e">
        <f ca="1">IF(CZ$5=YEAR(CZ$7),HLOOKUP(CZ$5,$EG$5:$EJ$20,(ROW($CS9)-ROW(CZ$5)+1),FALSE),IFERROR(CZ$6*VLOOKUP($CS$3&amp;"|"&amp;$CS9&amp;"|0|"&amp;CZ$7,data.monthly_financials,6,0),0))</f>
        <v>#NAME?</v>
      </c>
      <c r="DA9" s="25" t="e">
        <f ca="1">IF(DA$5=YEAR(DA$7),HLOOKUP(DA$5,$EG$5:$EJ$20,(ROW($CS9)-ROW(DA$5)+1),FALSE),IFERROR(DA$6*VLOOKUP($CS$3&amp;"|"&amp;$CS9&amp;"|0|"&amp;DA$7,data.monthly_financials,6,0),0))</f>
        <v>#NAME?</v>
      </c>
      <c r="DB9" s="25" t="e">
        <f ca="1">IF(DB$5=YEAR(DB$7),HLOOKUP(DB$5,$EG$5:$EJ$20,(ROW($CS9)-ROW(DB$5)+1),FALSE),IFERROR(DB$6*VLOOKUP($CS$3&amp;"|"&amp;$CS9&amp;"|0|"&amp;DB$7,data.monthly_financials,6,0),0))</f>
        <v>#NAME?</v>
      </c>
      <c r="DC9" s="25" t="e">
        <f ca="1">IF(DC$5=YEAR(DC$7),HLOOKUP(DC$5,$EG$5:$EJ$20,(ROW($CS9)-ROW(DC$5)+1),FALSE),IFERROR(DC$6*VLOOKUP($CS$3&amp;"|"&amp;$CS9&amp;"|0|"&amp;DC$7,data.monthly_financials,6,0),0))</f>
        <v>#NAME?</v>
      </c>
      <c r="DD9" s="25" t="e">
        <f ca="1">IF(DD$5=YEAR(DD$7),HLOOKUP(DD$5,$EG$5:$EJ$20,(ROW($CS9)-ROW(DD$5)+1),FALSE),IFERROR(DD$6*VLOOKUP($CS$3&amp;"|"&amp;$CS9&amp;"|0|"&amp;DD$7,data.monthly_financials,6,0),0))</f>
        <v>#NAME?</v>
      </c>
      <c r="DE9" s="25" t="e">
        <f ca="1">IF(DE$5=YEAR(DE$7),HLOOKUP(DE$5,$EG$5:$EJ$20,(ROW($CS9)-ROW(DE$5)+1),FALSE),IFERROR(DE$6*VLOOKUP($CS$3&amp;"|"&amp;$CS9&amp;"|0|"&amp;DE$7,data.monthly_financials,6,0),0))</f>
        <v>#NAME?</v>
      </c>
      <c r="DF9" s="25" t="e">
        <f ca="1">IF(DF$5=YEAR(DF$7),HLOOKUP(DF$5,$EG$5:$EJ$20,(ROW($CS9)-ROW(DF$5)+1),FALSE),IFERROR(DF$6*VLOOKUP($CS$3&amp;"|"&amp;$CS9&amp;"|0|"&amp;DF$7,data.monthly_financials,6,0),0))</f>
        <v>#NAME?</v>
      </c>
      <c r="DG9" s="25" t="e">
        <f ca="1">IF(DG$5=YEAR(DG$7),HLOOKUP(DG$5,$EG$5:$EJ$20,(ROW($CS9)-ROW(DG$5)+1),FALSE),IFERROR(DG$6*VLOOKUP($CS$3&amp;"|"&amp;$CS9&amp;"|0|"&amp;DG$7,data.monthly_financials,6,0),0))</f>
        <v>#NAME?</v>
      </c>
      <c r="DH9" s="25" t="e">
        <f ca="1">IF(DH$5=YEAR(DH$7),HLOOKUP(DH$5,$EG$5:$EJ$20,(ROW($CS9)-ROW(DH$5)+1),FALSE),IFERROR(DH$6*VLOOKUP($CS$3&amp;"|"&amp;$CS9&amp;"|0|"&amp;DH$7,data.monthly_financials,6,0),0))</f>
        <v>#NAME?</v>
      </c>
      <c r="DI9" s="25" t="e">
        <f ca="1">IF(DI$5=YEAR(DI$7),HLOOKUP(DI$5,$EG$5:$EJ$20,(ROW($CS9)-ROW(DI$5)+1),FALSE),IFERROR(DI$6*VLOOKUP($CS$3&amp;"|"&amp;$CS9&amp;"|0|"&amp;DI$7,data.monthly_financials,6,0),0))</f>
        <v>#NAME?</v>
      </c>
      <c r="DJ9" s="25" t="e">
        <f ca="1">IF(DJ$5=YEAR(DJ$7),HLOOKUP(DJ$5,$EG$5:$EJ$20,(ROW($CS9)-ROW(DJ$5)+1),FALSE),IFERROR(DJ$6*VLOOKUP($CS$3&amp;"|"&amp;$CS9&amp;"|0|"&amp;DJ$7,data.monthly_financials,6,0),0))</f>
        <v>#NAME?</v>
      </c>
      <c r="DK9" s="25" t="e">
        <f ca="1">IF(DK$5=YEAR(DK$7),HLOOKUP(DK$5,$EG$5:$EJ$20,(ROW($CS9)-ROW(DK$5)+1),FALSE),IFERROR(DK$6*VLOOKUP($CS$3&amp;"|"&amp;$CS9&amp;"|0|"&amp;DK$7,data.monthly_financials,6,0),0))</f>
        <v>#NAME?</v>
      </c>
      <c r="DL9" s="25" t="e">
        <f ca="1">IF(DL$5=YEAR(DL$7),HLOOKUP(DL$5,$EG$5:$EJ$20,(ROW($CS9)-ROW(DL$5)+1),FALSE),IFERROR(DL$6*VLOOKUP($CS$3&amp;"|"&amp;$CS9&amp;"|0|"&amp;DL$7,data.monthly_financials,6,0),0))</f>
        <v>#NAME?</v>
      </c>
      <c r="DM9" s="25" t="e">
        <f ca="1">IF(DM$5=YEAR(DM$7),HLOOKUP(DM$5,$EG$5:$EJ$20,(ROW($CS9)-ROW(DM$5)+1),FALSE),IFERROR(DM$6*VLOOKUP($CS$3&amp;"|"&amp;$CS9&amp;"|0|"&amp;DM$7,data.monthly_financials,6,0),0))</f>
        <v>#NAME?</v>
      </c>
      <c r="DN9" s="25" t="e">
        <f ca="1">IF(DN$5=YEAR(DN$7),HLOOKUP(DN$5,$EG$5:$EJ$20,(ROW($CS9)-ROW(DN$5)+1),FALSE),IFERROR(DN$6*VLOOKUP($CS$3&amp;"|"&amp;$CS9&amp;"|0|"&amp;DN$7,data.monthly_financials,6,0),0))</f>
        <v>#NAME?</v>
      </c>
      <c r="DO9" s="25" t="e">
        <f ca="1">IF(DO$5=YEAR(DO$7),HLOOKUP(DO$5,$EG$5:$EJ$20,(ROW($CS9)-ROW(DO$5)+1),FALSE),IFERROR(DO$6*VLOOKUP($CS$3&amp;"|"&amp;$CS9&amp;"|0|"&amp;DO$7,data.monthly_financials,6,0),0))</f>
        <v>#NAME?</v>
      </c>
      <c r="DP9" s="25" t="e">
        <f ca="1">IF(DP$5=YEAR(DP$7),HLOOKUP(DP$5,$EG$5:$EJ$20,(ROW($CS9)-ROW(DP$5)+1),FALSE),IFERROR(DP$6*VLOOKUP($CS$3&amp;"|"&amp;$CS9&amp;"|0|"&amp;DP$7,data.monthly_financials,6,0),0))</f>
        <v>#NAME?</v>
      </c>
      <c r="DQ9" s="25" t="e">
        <f ca="1">IF(DQ$5=YEAR(DQ$7),HLOOKUP(DQ$5,$EG$5:$EJ$20,(ROW($CS9)-ROW(DQ$5)+1),FALSE),IFERROR(DQ$6*VLOOKUP($CS$3&amp;"|"&amp;$CS9&amp;"|0|"&amp;DQ$7,data.monthly_financials,6,0),0))</f>
        <v>#NAME?</v>
      </c>
      <c r="DR9" s="25" t="e">
        <f ca="1">IF(DR$5=YEAR(DR$7),HLOOKUP(DR$5,$EG$5:$EJ$20,(ROW($CS9)-ROW(DR$5)+1),FALSE),IFERROR(DR$6*VLOOKUP($CS$3&amp;"|"&amp;$CS9&amp;"|0|"&amp;DR$7,data.monthly_financials,6,0),0))</f>
        <v>#NAME?</v>
      </c>
      <c r="DS9" s="25" t="e">
        <f ca="1">IF(DS$5=YEAR(DS$7),HLOOKUP(DS$5,$EG$5:$EJ$20,(ROW($CS9)-ROW(DS$5)+1),FALSE),IFERROR(DS$6*VLOOKUP($CS$3&amp;"|"&amp;$CS9&amp;"|0|"&amp;DS$7,data.monthly_financials,6,0),0))</f>
        <v>#NAME?</v>
      </c>
      <c r="DT9" s="25" t="e">
        <f ca="1">IF(DT$5=YEAR(DT$7),HLOOKUP(DT$5,$EG$5:$EJ$20,(ROW($CS9)-ROW(DT$5)+1),FALSE),IFERROR(DT$6*VLOOKUP($CS$3&amp;"|"&amp;$CS9&amp;"|0|"&amp;DT$7,data.monthly_financials,6,0),0))</f>
        <v>#NAME?</v>
      </c>
      <c r="DU9" s="25" t="e">
        <f ca="1">IF(DU$5=YEAR(DU$7),HLOOKUP(DU$5,$EG$5:$EJ$20,(ROW($CS9)-ROW(DU$5)+1),FALSE),IFERROR(DU$6*VLOOKUP($CS$3&amp;"|"&amp;$CS9&amp;"|0|"&amp;DU$7,data.monthly_financials,6,0),0))</f>
        <v>#NAME?</v>
      </c>
      <c r="DV9" s="25" t="e">
        <f ca="1">IF(DV$5=YEAR(DV$7),HLOOKUP(DV$5,$EG$5:$EJ$20,(ROW($CS9)-ROW(DV$5)+1),FALSE),IFERROR(DV$6*VLOOKUP($CS$3&amp;"|"&amp;$CS9&amp;"|0|"&amp;DV$7,data.monthly_financials,6,0),0))</f>
        <v>#NAME?</v>
      </c>
      <c r="DW9" s="25" t="e">
        <f ca="1">IF(DW$5=YEAR(DW$7),HLOOKUP(DW$5,$EG$5:$EJ$20,(ROW($CS9)-ROW(DW$5)+1),FALSE),IFERROR(DW$6*VLOOKUP($CS$3&amp;"|"&amp;$CS9&amp;"|0|"&amp;DW$7,data.monthly_financials,6,0),0))</f>
        <v>#NAME?</v>
      </c>
      <c r="DX9" s="25" t="e">
        <f ca="1">IF(DX$5=YEAR(DX$7),HLOOKUP(DX$5,$EG$5:$EJ$20,(ROW($CS9)-ROW(DX$5)+1),FALSE),IFERROR(DX$6*VLOOKUP($CS$3&amp;"|"&amp;$CS9&amp;"|0|"&amp;DX$7,data.monthly_financials,6,0),0))</f>
        <v>#NAME?</v>
      </c>
      <c r="DY9" s="25" t="e">
        <f ca="1">IF(DY$5=YEAR(DY$7),HLOOKUP(DY$5,$EG$5:$EJ$20,(ROW($CS9)-ROW(DY$5)+1),FALSE),IFERROR(DY$6*VLOOKUP($CS$3&amp;"|"&amp;$CS9&amp;"|0|"&amp;DY$7,data.monthly_financials,6,0),0))</f>
        <v>#NAME?</v>
      </c>
      <c r="DZ9" s="25" t="e">
        <f ca="1">IF(DZ$5=YEAR(DZ$7),HLOOKUP(DZ$5,$EG$5:$EJ$20,(ROW($CS9)-ROW(DZ$5)+1),FALSE),IFERROR(DZ$6*VLOOKUP($CS$3&amp;"|"&amp;$CS9&amp;"|0|"&amp;DZ$7,data.monthly_financials,6,0),0))</f>
        <v>#NAME?</v>
      </c>
      <c r="EA9" s="25" t="e">
        <f ca="1">IF(EA$5=YEAR(EA$7),HLOOKUP(EA$5,$EG$5:$EJ$20,(ROW($CS9)-ROW(EA$5)+1),FALSE),IFERROR(EA$6*VLOOKUP($CS$3&amp;"|"&amp;$CS9&amp;"|0|"&amp;EA$7,data.monthly_financials,6,0),0))</f>
        <v>#NAME?</v>
      </c>
      <c r="EB9" s="25" t="e">
        <f ca="1">IF(EB$5=YEAR(EB$7),HLOOKUP(EB$5,$EG$5:$EJ$20,(ROW($CS9)-ROW(EB$5)+1),FALSE),IFERROR(EB$6*VLOOKUP($CS$3&amp;"|"&amp;$CS9&amp;"|0|"&amp;EB$7,data.monthly_financials,6,0),0))</f>
        <v>#NAME?</v>
      </c>
      <c r="EC9" s="25" t="e">
        <f ca="1">IF(EC$5=YEAR(EC$7),HLOOKUP(EC$5,$EG$5:$EJ$20,(ROW($CS9)-ROW(EC$5)+1),FALSE),IFERROR(EC$6*VLOOKUP($CS$3&amp;"|"&amp;$CS9&amp;"|0|"&amp;EC$7,data.monthly_financials,6,0),0))</f>
        <v>#NAME?</v>
      </c>
      <c r="EE9" s="36" t="s">
        <v>68</v>
      </c>
      <c r="EF9" s="25">
        <f ca="1">IFERROR(EF$6*VLOOKUP($EE$3&amp;"|"&amp;$EE9&amp;"|1|"&amp;EF$7,data.monthly_financials,6,0),0)</f>
        <v>0</v>
      </c>
      <c r="EG9" s="25">
        <f ca="1">IFERROR(EG$6*VLOOKUP($EE$3&amp;"|"&amp;$EE9&amp;"|1|"&amp;EG$7,data.monthly_financials,6,0),0)</f>
        <v>0</v>
      </c>
      <c r="EH9" s="25">
        <f ca="1">IFERROR(EH$6*VLOOKUP($EE$3&amp;"|"&amp;$EE9&amp;"|1|"&amp;EH$7,data.monthly_financials,6,0),0)</f>
        <v>0</v>
      </c>
      <c r="EI9" s="25">
        <f ca="1">IFERROR(EI$6*VLOOKUP($EE$3&amp;"|"&amp;$EE9&amp;"|1|"&amp;EI$7,data.monthly_financials,6,0),0)</f>
        <v>0</v>
      </c>
      <c r="EJ9" s="25">
        <f ca="1">IFERROR(EJ$6*VLOOKUP($EE$3&amp;"|"&amp;$EE9&amp;"|1|"&amp;EJ$7,data.monthly_financials,6,0),0)</f>
        <v>0</v>
      </c>
      <c r="EM9" s="37"/>
      <c r="EN9" s="38" t="s">
        <v>69</v>
      </c>
      <c r="EO9" s="25" t="e">
        <f ca="1">IF(EO$5=YEAR(EO$7),HLOOKUP(EO$5,$GB$5:$GE$14,(ROW($EN9)-ROW(EO$5)+1),FALSE),IFERROR(VLOOKUP($EN$3&amp;"|"&amp;$EN9&amp;"|0|"&amp;EO$7,data.monthly_financials,6,0),0))</f>
        <v>#NAME?</v>
      </c>
      <c r="EP9" s="25" t="e">
        <f ca="1">IF(EP$5=YEAR(EP$7),HLOOKUP(EP$5,$GB$5:$GE$14,(ROW($EN9)-ROW(EP$5)+1),FALSE),IFERROR(VLOOKUP($EN$3&amp;"|"&amp;$EN9&amp;"|0|"&amp;EP$7,data.monthly_financials,6,0),0))</f>
        <v>#NAME?</v>
      </c>
      <c r="EQ9" s="25" t="e">
        <f ca="1">IF(EQ$5=YEAR(EQ$7),HLOOKUP(EQ$5,$GB$5:$GE$14,(ROW($EN9)-ROW(EQ$5)+1),FALSE),IFERROR(VLOOKUP($EN$3&amp;"|"&amp;$EN9&amp;"|0|"&amp;EQ$7,data.monthly_financials,6,0),0))</f>
        <v>#NAME?</v>
      </c>
      <c r="ER9" s="25" t="e">
        <f ca="1">IF(ER$5=YEAR(ER$7),HLOOKUP(ER$5,$GB$5:$GE$14,(ROW($EN9)-ROW(ER$5)+1),FALSE),IFERROR(VLOOKUP($EN$3&amp;"|"&amp;$EN9&amp;"|0|"&amp;ER$7,data.monthly_financials,6,0),0))</f>
        <v>#NAME?</v>
      </c>
      <c r="ES9" s="25" t="e">
        <f ca="1">IF(ES$5=YEAR(ES$7),HLOOKUP(ES$5,$GB$5:$GE$14,(ROW($EN9)-ROW(ES$5)+1),FALSE),IFERROR(VLOOKUP($EN$3&amp;"|"&amp;$EN9&amp;"|0|"&amp;ES$7,data.monthly_financials,6,0),0))</f>
        <v>#NAME?</v>
      </c>
      <c r="ET9" s="25" t="e">
        <f ca="1">IF(ET$5=YEAR(ET$7),HLOOKUP(ET$5,$GB$5:$GE$14,(ROW($EN9)-ROW(ET$5)+1),FALSE),IFERROR(VLOOKUP($EN$3&amp;"|"&amp;$EN9&amp;"|0|"&amp;ET$7,data.monthly_financials,6,0),0))</f>
        <v>#NAME?</v>
      </c>
      <c r="EU9" s="25" t="e">
        <f ca="1">IF(EU$5=YEAR(EU$7),HLOOKUP(EU$5,$GB$5:$GE$14,(ROW($EN9)-ROW(EU$5)+1),FALSE),IFERROR(VLOOKUP($EN$3&amp;"|"&amp;$EN9&amp;"|0|"&amp;EU$7,data.monthly_financials,6,0),0))</f>
        <v>#NAME?</v>
      </c>
      <c r="EV9" s="25" t="e">
        <f ca="1">IF(EV$5=YEAR(EV$7),HLOOKUP(EV$5,$GB$5:$GE$14,(ROW($EN9)-ROW(EV$5)+1),FALSE),IFERROR(VLOOKUP($EN$3&amp;"|"&amp;$EN9&amp;"|0|"&amp;EV$7,data.monthly_financials,6,0),0))</f>
        <v>#NAME?</v>
      </c>
      <c r="EW9" s="25" t="e">
        <f ca="1">IF(EW$5=YEAR(EW$7),HLOOKUP(EW$5,$GB$5:$GE$14,(ROW($EN9)-ROW(EW$5)+1),FALSE),IFERROR(VLOOKUP($EN$3&amp;"|"&amp;$EN9&amp;"|0|"&amp;EW$7,data.monthly_financials,6,0),0))</f>
        <v>#NAME?</v>
      </c>
      <c r="EX9" s="25" t="e">
        <f ca="1">IF(EX$5=YEAR(EX$7),HLOOKUP(EX$5,$GB$5:$GE$14,(ROW($EN9)-ROW(EX$5)+1),FALSE),IFERROR(VLOOKUP($EN$3&amp;"|"&amp;$EN9&amp;"|0|"&amp;EX$7,data.monthly_financials,6,0),0))</f>
        <v>#NAME?</v>
      </c>
      <c r="EY9" s="25" t="e">
        <f ca="1">IF(EY$5=YEAR(EY$7),HLOOKUP(EY$5,$GB$5:$GE$14,(ROW($EN9)-ROW(EY$5)+1),FALSE),IFERROR(VLOOKUP($EN$3&amp;"|"&amp;$EN9&amp;"|0|"&amp;EY$7,data.monthly_financials,6,0),0))</f>
        <v>#NAME?</v>
      </c>
      <c r="EZ9" s="25" t="e">
        <f ca="1">IF(EZ$5=YEAR(EZ$7),HLOOKUP(EZ$5,$GB$5:$GE$14,(ROW($EN9)-ROW(EZ$5)+1),FALSE),IFERROR(VLOOKUP($EN$3&amp;"|"&amp;$EN9&amp;"|0|"&amp;EZ$7,data.monthly_financials,6,0),0))</f>
        <v>#NAME?</v>
      </c>
      <c r="FA9" s="25" t="e">
        <f ca="1">IF(FA$5=YEAR(FA$7),HLOOKUP(FA$5,$GB$5:$GE$14,(ROW($EN9)-ROW(FA$5)+1),FALSE),IFERROR(VLOOKUP($EN$3&amp;"|"&amp;$EN9&amp;"|0|"&amp;FA$7,data.monthly_financials,6,0),0))</f>
        <v>#NAME?</v>
      </c>
      <c r="FB9" s="25" t="e">
        <f ca="1">IF(FB$5=YEAR(FB$7),HLOOKUP(FB$5,$GB$5:$GE$14,(ROW($EN9)-ROW(FB$5)+1),FALSE),IFERROR(VLOOKUP($EN$3&amp;"|"&amp;$EN9&amp;"|0|"&amp;FB$7,data.monthly_financials,6,0),0))</f>
        <v>#NAME?</v>
      </c>
      <c r="FC9" s="25" t="e">
        <f ca="1">IF(FC$5=YEAR(FC$7),HLOOKUP(FC$5,$GB$5:$GE$14,(ROW($EN9)-ROW(FC$5)+1),FALSE),IFERROR(VLOOKUP($EN$3&amp;"|"&amp;$EN9&amp;"|0|"&amp;FC$7,data.monthly_financials,6,0),0))</f>
        <v>#NAME?</v>
      </c>
      <c r="FD9" s="25" t="e">
        <f ca="1">IF(FD$5=YEAR(FD$7),HLOOKUP(FD$5,$GB$5:$GE$14,(ROW($EN9)-ROW(FD$5)+1),FALSE),IFERROR(VLOOKUP($EN$3&amp;"|"&amp;$EN9&amp;"|0|"&amp;FD$7,data.monthly_financials,6,0),0))</f>
        <v>#NAME?</v>
      </c>
      <c r="FE9" s="25" t="e">
        <f ca="1">IF(FE$5=YEAR(FE$7),HLOOKUP(FE$5,$GB$5:$GE$14,(ROW($EN9)-ROW(FE$5)+1),FALSE),IFERROR(VLOOKUP($EN$3&amp;"|"&amp;$EN9&amp;"|0|"&amp;FE$7,data.monthly_financials,6,0),0))</f>
        <v>#NAME?</v>
      </c>
      <c r="FF9" s="25" t="e">
        <f ca="1">IF(FF$5=YEAR(FF$7),HLOOKUP(FF$5,$GB$5:$GE$14,(ROW($EN9)-ROW(FF$5)+1),FALSE),IFERROR(VLOOKUP($EN$3&amp;"|"&amp;$EN9&amp;"|0|"&amp;FF$7,data.monthly_financials,6,0),0))</f>
        <v>#NAME?</v>
      </c>
      <c r="FG9" s="25" t="e">
        <f ca="1">IF(FG$5=YEAR(FG$7),HLOOKUP(FG$5,$GB$5:$GE$14,(ROW($EN9)-ROW(FG$5)+1),FALSE),IFERROR(VLOOKUP($EN$3&amp;"|"&amp;$EN9&amp;"|0|"&amp;FG$7,data.monthly_financials,6,0),0))</f>
        <v>#NAME?</v>
      </c>
      <c r="FH9" s="25" t="e">
        <f ca="1">IF(FH$5=YEAR(FH$7),HLOOKUP(FH$5,$GB$5:$GE$14,(ROW($EN9)-ROW(FH$5)+1),FALSE),IFERROR(VLOOKUP($EN$3&amp;"|"&amp;$EN9&amp;"|0|"&amp;FH$7,data.monthly_financials,6,0),0))</f>
        <v>#NAME?</v>
      </c>
      <c r="FI9" s="25" t="e">
        <f ca="1">IF(FI$5=YEAR(FI$7),HLOOKUP(FI$5,$GB$5:$GE$14,(ROW($EN9)-ROW(FI$5)+1),FALSE),IFERROR(VLOOKUP($EN$3&amp;"|"&amp;$EN9&amp;"|0|"&amp;FI$7,data.monthly_financials,6,0),0))</f>
        <v>#NAME?</v>
      </c>
      <c r="FJ9" s="25" t="e">
        <f ca="1">IF(FJ$5=YEAR(FJ$7),HLOOKUP(FJ$5,$GB$5:$GE$14,(ROW($EN9)-ROW(FJ$5)+1),FALSE),IFERROR(VLOOKUP($EN$3&amp;"|"&amp;$EN9&amp;"|0|"&amp;FJ$7,data.monthly_financials,6,0),0))</f>
        <v>#NAME?</v>
      </c>
      <c r="FK9" s="25" t="e">
        <f ca="1">IF(FK$5=YEAR(FK$7),HLOOKUP(FK$5,$GB$5:$GE$14,(ROW($EN9)-ROW(FK$5)+1),FALSE),IFERROR(VLOOKUP($EN$3&amp;"|"&amp;$EN9&amp;"|0|"&amp;FK$7,data.monthly_financials,6,0),0))</f>
        <v>#NAME?</v>
      </c>
      <c r="FL9" s="25" t="e">
        <f ca="1">IF(FL$5=YEAR(FL$7),HLOOKUP(FL$5,$GB$5:$GE$14,(ROW($EN9)-ROW(FL$5)+1),FALSE),IFERROR(VLOOKUP($EN$3&amp;"|"&amp;$EN9&amp;"|0|"&amp;FL$7,data.monthly_financials,6,0),0))</f>
        <v>#NAME?</v>
      </c>
      <c r="FM9" s="25" t="e">
        <f ca="1">IF(FM$5=YEAR(FM$7),HLOOKUP(FM$5,$GB$5:$GE$14,(ROW($EN9)-ROW(FM$5)+1),FALSE),IFERROR(VLOOKUP($EN$3&amp;"|"&amp;$EN9&amp;"|0|"&amp;FM$7,data.monthly_financials,6,0),0))</f>
        <v>#NAME?</v>
      </c>
      <c r="FN9" s="25" t="e">
        <f ca="1">IF(FN$5=YEAR(FN$7),HLOOKUP(FN$5,$GB$5:$GE$14,(ROW($EN9)-ROW(FN$5)+1),FALSE),IFERROR(VLOOKUP($EN$3&amp;"|"&amp;$EN9&amp;"|0|"&amp;FN$7,data.monthly_financials,6,0),0))</f>
        <v>#NAME?</v>
      </c>
      <c r="FO9" s="25" t="e">
        <f ca="1">IF(FO$5=YEAR(FO$7),HLOOKUP(FO$5,$GB$5:$GE$14,(ROW($EN9)-ROW(FO$5)+1),FALSE),IFERROR(VLOOKUP($EN$3&amp;"|"&amp;$EN9&amp;"|0|"&amp;FO$7,data.monthly_financials,6,0),0))</f>
        <v>#NAME?</v>
      </c>
      <c r="FP9" s="25" t="e">
        <f ca="1">IF(FP$5=YEAR(FP$7),HLOOKUP(FP$5,$GB$5:$GE$14,(ROW($EN9)-ROW(FP$5)+1),FALSE),IFERROR(VLOOKUP($EN$3&amp;"|"&amp;$EN9&amp;"|0|"&amp;FP$7,data.monthly_financials,6,0),0))</f>
        <v>#NAME?</v>
      </c>
      <c r="FQ9" s="25" t="e">
        <f ca="1">IF(FQ$5=YEAR(FQ$7),HLOOKUP(FQ$5,$GB$5:$GE$14,(ROW($EN9)-ROW(FQ$5)+1),FALSE),IFERROR(VLOOKUP($EN$3&amp;"|"&amp;$EN9&amp;"|0|"&amp;FQ$7,data.monthly_financials,6,0),0))</f>
        <v>#NAME?</v>
      </c>
      <c r="FR9" s="25" t="e">
        <f ca="1">IF(FR$5=YEAR(FR$7),HLOOKUP(FR$5,$GB$5:$GE$14,(ROW($EN9)-ROW(FR$5)+1),FALSE),IFERROR(VLOOKUP($EN$3&amp;"|"&amp;$EN9&amp;"|0|"&amp;FR$7,data.monthly_financials,6,0),0))</f>
        <v>#NAME?</v>
      </c>
      <c r="FS9" s="25" t="e">
        <f ca="1">IF(FS$5=YEAR(FS$7),HLOOKUP(FS$5,$GB$5:$GE$14,(ROW($EN9)-ROW(FS$5)+1),FALSE),IFERROR(VLOOKUP($EN$3&amp;"|"&amp;$EN9&amp;"|0|"&amp;FS$7,data.monthly_financials,6,0),0))</f>
        <v>#NAME?</v>
      </c>
      <c r="FT9" s="25" t="e">
        <f ca="1">IF(FT$5=YEAR(FT$7),HLOOKUP(FT$5,$GB$5:$GE$14,(ROW($EN9)-ROW(FT$5)+1),FALSE),IFERROR(VLOOKUP($EN$3&amp;"|"&amp;$EN9&amp;"|0|"&amp;FT$7,data.monthly_financials,6,0),0))</f>
        <v>#NAME?</v>
      </c>
      <c r="FU9" s="25" t="e">
        <f ca="1">IF(FU$5=YEAR(FU$7),HLOOKUP(FU$5,$GB$5:$GE$14,(ROW($EN9)-ROW(FU$5)+1),FALSE),IFERROR(VLOOKUP($EN$3&amp;"|"&amp;$EN9&amp;"|0|"&amp;FU$7,data.monthly_financials,6,0),0))</f>
        <v>#NAME?</v>
      </c>
      <c r="FV9" s="25" t="e">
        <f ca="1">IF(FV$5=YEAR(FV$7),HLOOKUP(FV$5,$GB$5:$GE$14,(ROW($EN9)-ROW(FV$5)+1),FALSE),IFERROR(VLOOKUP($EN$3&amp;"|"&amp;$EN9&amp;"|0|"&amp;FV$7,data.monthly_financials,6,0),0))</f>
        <v>#NAME?</v>
      </c>
      <c r="FW9" s="25" t="e">
        <f ca="1">IF(FW$5=YEAR(FW$7),HLOOKUP(FW$5,$GB$5:$GE$14,(ROW($EN9)-ROW(FW$5)+1),FALSE),IFERROR(VLOOKUP($EN$3&amp;"|"&amp;$EN9&amp;"|0|"&amp;FW$7,data.monthly_financials,6,0),0))</f>
        <v>#NAME?</v>
      </c>
      <c r="FX9" s="25" t="e">
        <f ca="1">IF(FX$5=YEAR(FX$7),HLOOKUP(FX$5,$GB$5:$GE$14,(ROW($EN9)-ROW(FX$5)+1),FALSE),IFERROR(VLOOKUP($EN$3&amp;"|"&amp;$EN9&amp;"|0|"&amp;FX$7,data.monthly_financials,6,0),0))</f>
        <v>#NAME?</v>
      </c>
      <c r="FZ9" s="38" t="s">
        <v>69</v>
      </c>
      <c r="GA9" s="25">
        <f ca="1">IFERROR(VLOOKUP($FZ$3&amp;"|"&amp;$FZ9&amp;"|1|"&amp;GA$7,data.monthly_financials,6,0),0)</f>
        <v>0</v>
      </c>
      <c r="GB9" s="25">
        <f ca="1">IFERROR(VLOOKUP($FZ$3&amp;"|"&amp;$FZ9&amp;"|1|"&amp;GB$7,data.monthly_financials,6,0),0)</f>
        <v>0</v>
      </c>
      <c r="GC9" s="25">
        <f ca="1">IFERROR(VLOOKUP($FZ$3&amp;"|"&amp;$FZ9&amp;"|1|"&amp;GC$7,data.monthly_financials,6,0),0)</f>
        <v>0</v>
      </c>
      <c r="GD9" s="25">
        <f ca="1">IFERROR(VLOOKUP($FZ$3&amp;"|"&amp;$FZ9&amp;"|1|"&amp;GD$7,data.monthly_financials,6,0),0)</f>
        <v>0</v>
      </c>
      <c r="GE9" s="25">
        <f ca="1">IFERROR(VLOOKUP($FZ$3&amp;"|"&amp;$FZ9&amp;"|1|"&amp;GE$7,data.monthly_financials,6,0),0)</f>
        <v>0</v>
      </c>
      <c r="GF9" s="34"/>
      <c r="GG9" s="829" t="s">
        <v>70</v>
      </c>
      <c r="GH9" s="25" t="e">
        <f ca="1">IF(GH10&lt;GH10,GH10+GH11,GH10)</f>
        <v>#NAME?</v>
      </c>
      <c r="GI9" s="25" t="e">
        <f t="shared" ref="GI9:HN9" ca="1" si="24">IF(GI10&lt;GI10,GI10+GI11,GI10)</f>
        <v>#NAME?</v>
      </c>
      <c r="GJ9" s="25" t="e">
        <f t="shared" ca="1" si="24"/>
        <v>#NAME?</v>
      </c>
      <c r="GK9" s="25" t="e">
        <f t="shared" ca="1" si="24"/>
        <v>#NAME?</v>
      </c>
      <c r="GL9" s="25" t="e">
        <f t="shared" ca="1" si="24"/>
        <v>#NAME?</v>
      </c>
      <c r="GM9" s="25" t="e">
        <f t="shared" ca="1" si="24"/>
        <v>#NAME?</v>
      </c>
      <c r="GN9" s="25" t="e">
        <f t="shared" ca="1" si="24"/>
        <v>#NAME?</v>
      </c>
      <c r="GO9" s="25" t="e">
        <f t="shared" ca="1" si="24"/>
        <v>#NAME?</v>
      </c>
      <c r="GP9" s="25" t="e">
        <f t="shared" ca="1" si="24"/>
        <v>#NAME?</v>
      </c>
      <c r="GQ9" s="25" t="e">
        <f t="shared" ca="1" si="24"/>
        <v>#NAME?</v>
      </c>
      <c r="GR9" s="25" t="e">
        <f t="shared" ca="1" si="24"/>
        <v>#NAME?</v>
      </c>
      <c r="GS9" s="25" t="e">
        <f t="shared" ca="1" si="24"/>
        <v>#NAME?</v>
      </c>
      <c r="GT9" s="25" t="e">
        <f t="shared" ca="1" si="24"/>
        <v>#NAME?</v>
      </c>
      <c r="GU9" s="25" t="e">
        <f t="shared" ca="1" si="24"/>
        <v>#NAME?</v>
      </c>
      <c r="GV9" s="25" t="e">
        <f t="shared" ca="1" si="24"/>
        <v>#NAME?</v>
      </c>
      <c r="GW9" s="25" t="e">
        <f t="shared" ca="1" si="24"/>
        <v>#NAME?</v>
      </c>
      <c r="GX9" s="25" t="e">
        <f t="shared" ca="1" si="24"/>
        <v>#NAME?</v>
      </c>
      <c r="GY9" s="25" t="e">
        <f t="shared" ca="1" si="24"/>
        <v>#NAME?</v>
      </c>
      <c r="GZ9" s="25" t="e">
        <f t="shared" ca="1" si="24"/>
        <v>#NAME?</v>
      </c>
      <c r="HA9" s="25" t="e">
        <f t="shared" ca="1" si="24"/>
        <v>#NAME?</v>
      </c>
      <c r="HB9" s="25" t="e">
        <f t="shared" ca="1" si="24"/>
        <v>#NAME?</v>
      </c>
      <c r="HC9" s="25" t="e">
        <f t="shared" ca="1" si="24"/>
        <v>#NAME?</v>
      </c>
      <c r="HD9" s="25" t="e">
        <f t="shared" ca="1" si="24"/>
        <v>#NAME?</v>
      </c>
      <c r="HE9" s="25" t="e">
        <f t="shared" ca="1" si="24"/>
        <v>#NAME?</v>
      </c>
      <c r="HF9" s="25" t="e">
        <f t="shared" ca="1" si="24"/>
        <v>#NAME?</v>
      </c>
      <c r="HG9" s="25" t="e">
        <f t="shared" ca="1" si="24"/>
        <v>#NAME?</v>
      </c>
      <c r="HH9" s="25" t="e">
        <f t="shared" ca="1" si="24"/>
        <v>#NAME?</v>
      </c>
      <c r="HI9" s="25" t="e">
        <f t="shared" ca="1" si="24"/>
        <v>#NAME?</v>
      </c>
      <c r="HJ9" s="25" t="e">
        <f t="shared" ca="1" si="24"/>
        <v>#NAME?</v>
      </c>
      <c r="HK9" s="25" t="e">
        <f t="shared" ca="1" si="24"/>
        <v>#NAME?</v>
      </c>
      <c r="HL9" s="25" t="e">
        <f t="shared" ca="1" si="24"/>
        <v>#NAME?</v>
      </c>
      <c r="HM9" s="25" t="e">
        <f t="shared" ca="1" si="24"/>
        <v>#NAME?</v>
      </c>
      <c r="HN9" s="25" t="e">
        <f t="shared" ca="1" si="24"/>
        <v>#NAME?</v>
      </c>
      <c r="HO9" s="25" t="e">
        <f ca="1">IF(HO10&lt;HO10,HO10+HO11,HO10)</f>
        <v>#NAME?</v>
      </c>
      <c r="HP9" s="25" t="e">
        <f t="shared" ref="HP9:HQ9" ca="1" si="25">IF(HP10&lt;HP10,HP10+HP11,HP10)</f>
        <v>#NAME?</v>
      </c>
      <c r="HQ9" s="25" t="e">
        <f t="shared" ca="1" si="25"/>
        <v>#NAME?</v>
      </c>
      <c r="HR9" s="34"/>
      <c r="HS9" s="34"/>
      <c r="HT9" s="829" t="s">
        <v>70</v>
      </c>
      <c r="HU9" s="25">
        <f t="shared" ref="HU9:HV9" ca="1" si="26">IF(HU10&lt;HU11,HU10+HU11,HU10)</f>
        <v>0</v>
      </c>
      <c r="HV9" s="25">
        <f t="shared" ca="1" si="26"/>
        <v>0</v>
      </c>
      <c r="HW9" s="25">
        <f ca="1">IF(HW10&lt;HW11,HW10+HW11,HW10)</f>
        <v>0</v>
      </c>
      <c r="HX9" s="25">
        <f t="shared" ref="HX9:HY9" ca="1" si="27">IF(HX10&lt;HX11,HX10+HX11,HX10)</f>
        <v>0</v>
      </c>
      <c r="HY9" s="25">
        <f t="shared" ca="1" si="27"/>
        <v>0</v>
      </c>
    </row>
    <row r="10" spans="1:233">
      <c r="A10" t="str">
        <f>RIGHT(DB_LOAD!I5,4)</f>
        <v/>
      </c>
      <c r="B10">
        <f>DB_LOAD!K5</f>
        <v>0</v>
      </c>
      <c r="D10" s="40" t="s">
        <v>71</v>
      </c>
      <c r="E10" s="25" t="e">
        <f>IF(E$5=YEAR(E$7),HLOOKUP(E$5,$AR$5:$AU$33,(ROW($D10)-ROW(E$5)+1),FALSE),IFERROR(E$6*VLOOKUP($D$3&amp;"|"&amp;$D10&amp;"|0|"&amp;E$7,data.monthly_financials,6,0),0))</f>
        <v>#VALUE!</v>
      </c>
      <c r="F10" s="25" t="e">
        <f>IF(F$5=YEAR(F$7),HLOOKUP(F$5,$AR$5:$AU$33,(ROW($D10)-ROW(F$5)+1),FALSE),IFERROR(F$6*VLOOKUP($D$3&amp;"|"&amp;$D10&amp;"|0|"&amp;F$7,data.monthly_financials,6,0),0))</f>
        <v>#VALUE!</v>
      </c>
      <c r="G10" s="25" t="e">
        <f>IF(G$5=YEAR(G$7),HLOOKUP(G$5,$AR$5:$AU$33,(ROW($D10)-ROW(G$5)+1),FALSE),IFERROR(G$6*VLOOKUP($D$3&amp;"|"&amp;$D10&amp;"|0|"&amp;G$7,data.monthly_financials,6,0),0))</f>
        <v>#VALUE!</v>
      </c>
      <c r="H10" s="25" t="e">
        <f>IF(H$5=YEAR(H$7),HLOOKUP(H$5,$AR$5:$AU$33,(ROW($D10)-ROW(H$5)+1),FALSE),IFERROR(H$6*VLOOKUP($D$3&amp;"|"&amp;$D10&amp;"|0|"&amp;H$7,data.monthly_financials,6,0),0))</f>
        <v>#VALUE!</v>
      </c>
      <c r="I10" s="25" t="e">
        <f>IF(I$5=YEAR(I$7),HLOOKUP(I$5,$AR$5:$AU$33,(ROW($D10)-ROW(I$5)+1),FALSE),IFERROR(I$6*VLOOKUP($D$3&amp;"|"&amp;$D10&amp;"|0|"&amp;I$7,data.monthly_financials,6,0),0))</f>
        <v>#VALUE!</v>
      </c>
      <c r="J10" s="25" t="e">
        <f>IF(J$5=YEAR(J$7),HLOOKUP(J$5,$AR$5:$AU$33,(ROW($D10)-ROW(J$5)+1),FALSE),IFERROR(J$6*VLOOKUP($D$3&amp;"|"&amp;$D10&amp;"|0|"&amp;J$7,data.monthly_financials,6,0),0))</f>
        <v>#VALUE!</v>
      </c>
      <c r="K10" s="25" t="e">
        <f>IF(K$5=YEAR(K$7),HLOOKUP(K$5,$AR$5:$AU$33,(ROW($D10)-ROW(K$5)+1),FALSE),IFERROR(K$6*VLOOKUP($D$3&amp;"|"&amp;$D10&amp;"|0|"&amp;K$7,data.monthly_financials,6,0),0))</f>
        <v>#VALUE!</v>
      </c>
      <c r="L10" s="25" t="e">
        <f>IF(L$5=YEAR(L$7),HLOOKUP(L$5,$AR$5:$AU$33,(ROW($D10)-ROW(L$5)+1),FALSE),IFERROR(L$6*VLOOKUP($D$3&amp;"|"&amp;$D10&amp;"|0|"&amp;L$7,data.monthly_financials,6,0),0))</f>
        <v>#VALUE!</v>
      </c>
      <c r="M10" s="25" t="e">
        <f>IF(M$5=YEAR(M$7),HLOOKUP(M$5,$AR$5:$AU$33,(ROW($D10)-ROW(M$5)+1),FALSE),IFERROR(M$6*VLOOKUP($D$3&amp;"|"&amp;$D10&amp;"|0|"&amp;M$7,data.monthly_financials,6,0),0))</f>
        <v>#VALUE!</v>
      </c>
      <c r="N10" s="25" t="e">
        <f>IF(N$5=YEAR(N$7),HLOOKUP(N$5,$AR$5:$AU$33,(ROW($D10)-ROW(N$5)+1),FALSE),IFERROR(N$6*VLOOKUP($D$3&amp;"|"&amp;$D10&amp;"|0|"&amp;N$7,data.monthly_financials,6,0),0))</f>
        <v>#VALUE!</v>
      </c>
      <c r="O10" s="25" t="e">
        <f>IF(O$5=YEAR(O$7),HLOOKUP(O$5,$AR$5:$AU$33,(ROW($D10)-ROW(O$5)+1),FALSE),IFERROR(O$6*VLOOKUP($D$3&amp;"|"&amp;$D10&amp;"|0|"&amp;O$7,data.monthly_financials,6,0),0))</f>
        <v>#VALUE!</v>
      </c>
      <c r="P10" s="25" t="e">
        <f>IF(P$5=YEAR(P$7),HLOOKUP(P$5,$AR$5:$AU$33,(ROW($D10)-ROW(P$5)+1),FALSE),IFERROR(P$6*VLOOKUP($D$3&amp;"|"&amp;$D10&amp;"|0|"&amp;P$7,data.monthly_financials,6,0),0))</f>
        <v>#VALUE!</v>
      </c>
      <c r="Q10" s="25" t="e">
        <f>IF(Q$5=YEAR(Q$7),HLOOKUP(Q$5,$AR$5:$AU$33,(ROW($D10)-ROW(Q$5)+1),FALSE),IFERROR(Q$6*VLOOKUP($D$3&amp;"|"&amp;$D10&amp;"|0|"&amp;Q$7,data.monthly_financials,6,0),0))</f>
        <v>#VALUE!</v>
      </c>
      <c r="R10" s="25" t="e">
        <f>IF(R$5=YEAR(R$7),HLOOKUP(R$5,$AR$5:$AU$33,(ROW($D10)-ROW(R$5)+1),FALSE),IFERROR(R$6*VLOOKUP($D$3&amp;"|"&amp;$D10&amp;"|0|"&amp;R$7,data.monthly_financials,6,0),0))</f>
        <v>#VALUE!</v>
      </c>
      <c r="S10" s="25" t="e">
        <f>IF(S$5=YEAR(S$7),HLOOKUP(S$5,$AR$5:$AU$33,(ROW($D10)-ROW(S$5)+1),FALSE),IFERROR(S$6*VLOOKUP($D$3&amp;"|"&amp;$D10&amp;"|0|"&amp;S$7,data.monthly_financials,6,0),0))</f>
        <v>#VALUE!</v>
      </c>
      <c r="T10" s="25" t="e">
        <f>IF(T$5=YEAR(T$7),HLOOKUP(T$5,$AR$5:$AU$33,(ROW($D10)-ROW(T$5)+1),FALSE),IFERROR(T$6*VLOOKUP($D$3&amp;"|"&amp;$D10&amp;"|0|"&amp;T$7,data.monthly_financials,6,0),0))</f>
        <v>#VALUE!</v>
      </c>
      <c r="U10" s="25" t="e">
        <f>IF(U$5=YEAR(U$7),HLOOKUP(U$5,$AR$5:$AU$33,(ROW($D10)-ROW(U$5)+1),FALSE),IFERROR(U$6*VLOOKUP($D$3&amp;"|"&amp;$D10&amp;"|0|"&amp;U$7,data.monthly_financials,6,0),0))</f>
        <v>#VALUE!</v>
      </c>
      <c r="V10" s="25" t="e">
        <f>IF(V$5=YEAR(V$7),HLOOKUP(V$5,$AR$5:$AU$33,(ROW($D10)-ROW(V$5)+1),FALSE),IFERROR(V$6*VLOOKUP($D$3&amp;"|"&amp;$D10&amp;"|0|"&amp;V$7,data.monthly_financials,6,0),0))</f>
        <v>#VALUE!</v>
      </c>
      <c r="W10" s="25" t="e">
        <f>IF(W$5=YEAR(W$7),HLOOKUP(W$5,$AR$5:$AU$33,(ROW($D10)-ROW(W$5)+1),FALSE),IFERROR(W$6*VLOOKUP($D$3&amp;"|"&amp;$D10&amp;"|0|"&amp;W$7,data.monthly_financials,6,0),0))</f>
        <v>#VALUE!</v>
      </c>
      <c r="X10" s="25" t="e">
        <f>IF(X$5=YEAR(X$7),HLOOKUP(X$5,$AR$5:$AU$33,(ROW($D10)-ROW(X$5)+1),FALSE),IFERROR(X$6*VLOOKUP($D$3&amp;"|"&amp;$D10&amp;"|0|"&amp;X$7,data.monthly_financials,6,0),0))</f>
        <v>#VALUE!</v>
      </c>
      <c r="Y10" s="25" t="e">
        <f>IF(Y$5=YEAR(Y$7),HLOOKUP(Y$5,$AR$5:$AU$33,(ROW($D10)-ROW(Y$5)+1),FALSE),IFERROR(Y$6*VLOOKUP($D$3&amp;"|"&amp;$D10&amp;"|0|"&amp;Y$7,data.monthly_financials,6,0),0))</f>
        <v>#VALUE!</v>
      </c>
      <c r="Z10" s="25" t="e">
        <f>IF(Z$5=YEAR(Z$7),HLOOKUP(Z$5,$AR$5:$AU$33,(ROW($D10)-ROW(Z$5)+1),FALSE),IFERROR(Z$6*VLOOKUP($D$3&amp;"|"&amp;$D10&amp;"|0|"&amp;Z$7,data.monthly_financials,6,0),0))</f>
        <v>#VALUE!</v>
      </c>
      <c r="AA10" s="25" t="e">
        <f>IF(AA$5=YEAR(AA$7),HLOOKUP(AA$5,$AR$5:$AU$33,(ROW($D10)-ROW(AA$5)+1),FALSE),IFERROR(AA$6*VLOOKUP($D$3&amp;"|"&amp;$D10&amp;"|0|"&amp;AA$7,data.monthly_financials,6,0),0))</f>
        <v>#VALUE!</v>
      </c>
      <c r="AB10" s="25" t="e">
        <f>IF(AB$5=YEAR(AB$7),HLOOKUP(AB$5,$AR$5:$AU$33,(ROW($D10)-ROW(AB$5)+1),FALSE),IFERROR(AB$6*VLOOKUP($D$3&amp;"|"&amp;$D10&amp;"|0|"&amp;AB$7,data.monthly_financials,6,0),0))</f>
        <v>#VALUE!</v>
      </c>
      <c r="AC10" s="25" t="e">
        <f>IF(AC$5=YEAR(AC$7),HLOOKUP(AC$5,$AR$5:$AU$33,(ROW($D10)-ROW(AC$5)+1),FALSE),IFERROR(AC$6*VLOOKUP($D$3&amp;"|"&amp;$D10&amp;"|0|"&amp;AC$7,data.monthly_financials,6,0),0))</f>
        <v>#VALUE!</v>
      </c>
      <c r="AD10" s="25" t="e">
        <f>IF(AD$5=YEAR(AD$7),HLOOKUP(AD$5,$AR$5:$AU$33,(ROW($D10)-ROW(AD$5)+1),FALSE),IFERROR(AD$6*VLOOKUP($D$3&amp;"|"&amp;$D10&amp;"|0|"&amp;AD$7,data.monthly_financials,6,0),0))</f>
        <v>#VALUE!</v>
      </c>
      <c r="AE10" s="25" t="e">
        <f>IF(AE$5=YEAR(AE$7),HLOOKUP(AE$5,$AR$5:$AU$33,(ROW($D10)-ROW(AE$5)+1),FALSE),IFERROR(AE$6*VLOOKUP($D$3&amp;"|"&amp;$D10&amp;"|0|"&amp;AE$7,data.monthly_financials,6,0),0))</f>
        <v>#VALUE!</v>
      </c>
      <c r="AF10" s="25" t="e">
        <f>IF(AF$5=YEAR(AF$7),HLOOKUP(AF$5,$AR$5:$AU$33,(ROW($D10)-ROW(AF$5)+1),FALSE),IFERROR(AF$6*VLOOKUP($D$3&amp;"|"&amp;$D10&amp;"|0|"&amp;AF$7,data.monthly_financials,6,0),0))</f>
        <v>#VALUE!</v>
      </c>
      <c r="AG10" s="25" t="e">
        <f>IF(AG$5=YEAR(AG$7),HLOOKUP(AG$5,$AR$5:$AU$33,(ROW($D10)-ROW(AG$5)+1),FALSE),IFERROR(AG$6*VLOOKUP($D$3&amp;"|"&amp;$D10&amp;"|0|"&amp;AG$7,data.monthly_financials,6,0),0))</f>
        <v>#VALUE!</v>
      </c>
      <c r="AH10" s="25" t="e">
        <f>IF(AH$5=YEAR(AH$7),HLOOKUP(AH$5,$AR$5:$AU$33,(ROW($D10)-ROW(AH$5)+1),FALSE),IFERROR(AH$6*VLOOKUP($D$3&amp;"|"&amp;$D10&amp;"|0|"&amp;AH$7,data.monthly_financials,6,0),0))</f>
        <v>#VALUE!</v>
      </c>
      <c r="AI10" s="25" t="e">
        <f>IF(AI$5=YEAR(AI$7),HLOOKUP(AI$5,$AR$5:$AU$33,(ROW($D10)-ROW(AI$5)+1),FALSE),IFERROR(AI$6*VLOOKUP($D$3&amp;"|"&amp;$D10&amp;"|0|"&amp;AI$7,data.monthly_financials,6,0),0))</f>
        <v>#VALUE!</v>
      </c>
      <c r="AJ10" s="25" t="e">
        <f>IF(AJ$5=YEAR(AJ$7),HLOOKUP(AJ$5,$AR$5:$AU$33,(ROW($D10)-ROW(AJ$5)+1),FALSE),IFERROR(AJ$6*VLOOKUP($D$3&amp;"|"&amp;$D10&amp;"|0|"&amp;AJ$7,data.monthly_financials,6,0),0))</f>
        <v>#VALUE!</v>
      </c>
      <c r="AK10" s="25" t="e">
        <f>IF(AK$5=YEAR(AK$7),HLOOKUP(AK$5,$AR$5:$AU$33,(ROW($D10)-ROW(AK$5)+1),FALSE),IFERROR(AK$6*VLOOKUP($D$3&amp;"|"&amp;$D10&amp;"|0|"&amp;AK$7,data.monthly_financials,6,0),0))</f>
        <v>#VALUE!</v>
      </c>
      <c r="AL10" s="25" t="e">
        <f>IF(AL$5=YEAR(AL$7),HLOOKUP(AL$5,$AR$5:$AU$33,(ROW($D10)-ROW(AL$5)+1),FALSE),IFERROR(AL$6*VLOOKUP($D$3&amp;"|"&amp;$D10&amp;"|0|"&amp;AL$7,data.monthly_financials,6,0),0))</f>
        <v>#VALUE!</v>
      </c>
      <c r="AM10" s="25" t="e">
        <f>IF(AM$5=YEAR(AM$7),HLOOKUP(AM$5,$AR$5:$AU$33,(ROW($D10)-ROW(AM$5)+1),FALSE),IFERROR(AM$6*VLOOKUP($D$3&amp;"|"&amp;$D10&amp;"|0|"&amp;AM$7,data.monthly_financials,6,0),0))</f>
        <v>#VALUE!</v>
      </c>
      <c r="AN10" s="25" t="e">
        <f ca="1">IF(AN$5=YEAR(AN$7),HLOOKUP(AN$5,$AR$5:$AU$33,(ROW($D10)-ROW(AN$5)+1),FALSE),IFERROR(AN$6*VLOOKUP($D$3&amp;"|"&amp;$D10&amp;"|0|"&amp;AN$7,data.monthly_financials,6,0),0))</f>
        <v>#VALUE!</v>
      </c>
      <c r="AP10" s="40" t="s">
        <v>71</v>
      </c>
      <c r="AQ10" s="25">
        <f ca="1">IFERROR(AQ$6*VLOOKUP($AP$3&amp;"|"&amp;$AP10&amp;"|1|"&amp;AQ$7,data.monthly_financials,6,0),0)</f>
        <v>0</v>
      </c>
      <c r="AR10" s="25">
        <f ca="1">IFERROR(AR$6*VLOOKUP($AP$3&amp;"|"&amp;$AP10&amp;"|1|"&amp;AR$7,data.monthly_financials,6,0),0)</f>
        <v>0</v>
      </c>
      <c r="AS10" s="25">
        <f ca="1">IFERROR(AS$6*VLOOKUP($AP$3&amp;"|"&amp;$AP10&amp;"|1|"&amp;AS$7,data.monthly_financials,6,0),0)</f>
        <v>0</v>
      </c>
      <c r="AT10" s="25">
        <f ca="1">IFERROR(AT$6*VLOOKUP($AP$3&amp;"|"&amp;$AP10&amp;"|1|"&amp;AT$7,data.monthly_financials,6,0),0)</f>
        <v>0</v>
      </c>
      <c r="AU10" s="25">
        <f ca="1">IFERROR(AU$6*VLOOKUP($AP$3&amp;"|"&amp;$AP10&amp;"|1|"&amp;AU$7,data.monthly_financials,6,0),0)</f>
        <v>0</v>
      </c>
      <c r="AW10">
        <f ca="1">IFERROR(AW$6*VLOOKUP($AX$3&amp;"|"&amp;$AX10&amp;"|0|"&amp;AW$7,data.monthly_financials,6,0),0)</f>
        <v>0</v>
      </c>
      <c r="AX10" s="36" t="s">
        <v>72</v>
      </c>
      <c r="AY10" s="25" t="e">
        <f ca="1">IF(AY$5=YEAR(AY$7),HLOOKUP(AY$5,$CM$5:$CP$33,(ROW($AX10)-ROW(AY$5)+1),FALSE),IFERROR(AY$6*VLOOKUP($AX$3&amp;"|"&amp;$AX10&amp;"|0|"&amp;AY$7,data.monthly_financials,6,0),0))</f>
        <v>#NAME?</v>
      </c>
      <c r="AZ10" s="25" t="e">
        <f ca="1">IF(AZ$5=YEAR(AZ$7),HLOOKUP(AZ$5,$CM$5:$CP$33,(ROW($AX10)-ROW(AZ$5)+1),FALSE),IFERROR(AZ$6*VLOOKUP($AX$3&amp;"|"&amp;$AX10&amp;"|0|"&amp;AZ$7,data.monthly_financials,6,0),0))</f>
        <v>#NAME?</v>
      </c>
      <c r="BA10" s="25" t="e">
        <f ca="1">IF(BA$5=YEAR(BA$7),HLOOKUP(BA$5,$CM$5:$CP$33,(ROW($AX10)-ROW(BA$5)+1),FALSE),IFERROR(BA$6*VLOOKUP($AX$3&amp;"|"&amp;$AX10&amp;"|0|"&amp;BA$7,data.monthly_financials,6,0),0))</f>
        <v>#NAME?</v>
      </c>
      <c r="BB10" s="25" t="e">
        <f ca="1">IF(BB$5=YEAR(BB$7),HLOOKUP(BB$5,$CM$5:$CP$33,(ROW($AX10)-ROW(BB$5)+1),FALSE),IFERROR(BB$6*VLOOKUP($AX$3&amp;"|"&amp;$AX10&amp;"|0|"&amp;BB$7,data.monthly_financials,6,0),0))</f>
        <v>#NAME?</v>
      </c>
      <c r="BC10" s="25" t="e">
        <f ca="1">IF(BC$5=YEAR(BC$7),HLOOKUP(BC$5,$CM$5:$CP$33,(ROW($AX10)-ROW(BC$5)+1),FALSE),IFERROR(BC$6*VLOOKUP($AX$3&amp;"|"&amp;$AX10&amp;"|0|"&amp;BC$7,data.monthly_financials,6,0),0))</f>
        <v>#NAME?</v>
      </c>
      <c r="BD10" s="25" t="e">
        <f ca="1">IF(BD$5=YEAR(BD$7),HLOOKUP(BD$5,$CM$5:$CP$33,(ROW($AX10)-ROW(BD$5)+1),FALSE),IFERROR(BD$6*VLOOKUP($AX$3&amp;"|"&amp;$AX10&amp;"|0|"&amp;BD$7,data.monthly_financials,6,0),0))</f>
        <v>#NAME?</v>
      </c>
      <c r="BE10" s="25" t="e">
        <f ca="1">IF(BE$5=YEAR(BE$7),HLOOKUP(BE$5,$CM$5:$CP$33,(ROW($AX10)-ROW(BE$5)+1),FALSE),IFERROR(BE$6*VLOOKUP($AX$3&amp;"|"&amp;$AX10&amp;"|0|"&amp;BE$7,data.monthly_financials,6,0),0))</f>
        <v>#NAME?</v>
      </c>
      <c r="BF10" s="25" t="e">
        <f ca="1">IF(BF$5=YEAR(BF$7),HLOOKUP(BF$5,$CM$5:$CP$33,(ROW($AX10)-ROW(BF$5)+1),FALSE),IFERROR(BF$6*VLOOKUP($AX$3&amp;"|"&amp;$AX10&amp;"|0|"&amp;BF$7,data.monthly_financials,6,0),0))</f>
        <v>#NAME?</v>
      </c>
      <c r="BG10" s="25" t="e">
        <f ca="1">IF(BG$5=YEAR(BG$7),HLOOKUP(BG$5,$CM$5:$CP$33,(ROW($AX10)-ROW(BG$5)+1),FALSE),IFERROR(BG$6*VLOOKUP($AX$3&amp;"|"&amp;$AX10&amp;"|0|"&amp;BG$7,data.monthly_financials,6,0),0))</f>
        <v>#NAME?</v>
      </c>
      <c r="BH10" s="25" t="e">
        <f ca="1">IF(BH$5=YEAR(BH$7),HLOOKUP(BH$5,$CM$5:$CP$33,(ROW($AX10)-ROW(BH$5)+1),FALSE),IFERROR(BH$6*VLOOKUP($AX$3&amp;"|"&amp;$AX10&amp;"|0|"&amp;BH$7,data.monthly_financials,6,0),0))</f>
        <v>#NAME?</v>
      </c>
      <c r="BI10" s="25" t="e">
        <f ca="1">IF(BI$5=YEAR(BI$7),HLOOKUP(BI$5,$CM$5:$CP$33,(ROW($AX10)-ROW(BI$5)+1),FALSE),IFERROR(BI$6*VLOOKUP($AX$3&amp;"|"&amp;$AX10&amp;"|0|"&amp;BI$7,data.monthly_financials,6,0),0))</f>
        <v>#NAME?</v>
      </c>
      <c r="BJ10" s="25" t="e">
        <f ca="1">IF(BJ$5=YEAR(BJ$7),HLOOKUP(BJ$5,$CM$5:$CP$33,(ROW($AX10)-ROW(BJ$5)+1),FALSE),IFERROR(BJ$6*VLOOKUP($AX$3&amp;"|"&amp;$AX10&amp;"|0|"&amp;BJ$7,data.monthly_financials,6,0),0))</f>
        <v>#NAME?</v>
      </c>
      <c r="BK10" s="25" t="e">
        <f ca="1">IF(BK$5=YEAR(BK$7),HLOOKUP(BK$5,$CM$5:$CP$33,(ROW($AX10)-ROW(BK$5)+1),FALSE),IFERROR(BK$6*VLOOKUP($AX$3&amp;"|"&amp;$AX10&amp;"|0|"&amp;BK$7,data.monthly_financials,6,0),0))</f>
        <v>#NAME?</v>
      </c>
      <c r="BL10" s="25" t="e">
        <f ca="1">IF(BL$5=YEAR(BL$7),HLOOKUP(BL$5,$CM$5:$CP$33,(ROW($AX10)-ROW(BL$5)+1),FALSE),IFERROR(BL$6*VLOOKUP($AX$3&amp;"|"&amp;$AX10&amp;"|0|"&amp;BL$7,data.monthly_financials,6,0),0))</f>
        <v>#NAME?</v>
      </c>
      <c r="BM10" s="25" t="e">
        <f ca="1">IF(BM$5=YEAR(BM$7),HLOOKUP(BM$5,$CM$5:$CP$33,(ROW($AX10)-ROW(BM$5)+1),FALSE),IFERROR(BM$6*VLOOKUP($AX$3&amp;"|"&amp;$AX10&amp;"|0|"&amp;BM$7,data.monthly_financials,6,0),0))</f>
        <v>#NAME?</v>
      </c>
      <c r="BN10" s="25" t="e">
        <f ca="1">IF(BN$5=YEAR(BN$7),HLOOKUP(BN$5,$CM$5:$CP$33,(ROW($AX10)-ROW(BN$5)+1),FALSE),IFERROR(BN$6*VLOOKUP($AX$3&amp;"|"&amp;$AX10&amp;"|0|"&amp;BN$7,data.monthly_financials,6,0),0))</f>
        <v>#NAME?</v>
      </c>
      <c r="BO10" s="25" t="e">
        <f ca="1">IF(BO$5=YEAR(BO$7),HLOOKUP(BO$5,$CM$5:$CP$33,(ROW($AX10)-ROW(BO$5)+1),FALSE),IFERROR(BO$6*VLOOKUP($AX$3&amp;"|"&amp;$AX10&amp;"|0|"&amp;BO$7,data.monthly_financials,6,0),0))</f>
        <v>#NAME?</v>
      </c>
      <c r="BP10" s="25" t="e">
        <f ca="1">IF(BP$5=YEAR(BP$7),HLOOKUP(BP$5,$CM$5:$CP$33,(ROW($AX10)-ROW(BP$5)+1),FALSE),IFERROR(BP$6*VLOOKUP($AX$3&amp;"|"&amp;$AX10&amp;"|0|"&amp;BP$7,data.monthly_financials,6,0),0))</f>
        <v>#NAME?</v>
      </c>
      <c r="BQ10" s="25" t="e">
        <f ca="1">IF(BQ$5=YEAR(BQ$7),HLOOKUP(BQ$5,$CM$5:$CP$33,(ROW($AX10)-ROW(BQ$5)+1),FALSE),IFERROR(BQ$6*VLOOKUP($AX$3&amp;"|"&amp;$AX10&amp;"|0|"&amp;BQ$7,data.monthly_financials,6,0),0))</f>
        <v>#NAME?</v>
      </c>
      <c r="BR10" s="25" t="e">
        <f ca="1">IF(BR$5=YEAR(BR$7),HLOOKUP(BR$5,$CM$5:$CP$33,(ROW($AX10)-ROW(BR$5)+1),FALSE),IFERROR(BR$6*VLOOKUP($AX$3&amp;"|"&amp;$AX10&amp;"|0|"&amp;BR$7,data.monthly_financials,6,0),0))</f>
        <v>#NAME?</v>
      </c>
      <c r="BS10" s="25" t="e">
        <f ca="1">IF(BS$5=YEAR(BS$7),HLOOKUP(BS$5,$CM$5:$CP$33,(ROW($AX10)-ROW(BS$5)+1),FALSE),IFERROR(BS$6*VLOOKUP($AX$3&amp;"|"&amp;$AX10&amp;"|0|"&amp;BS$7,data.monthly_financials,6,0),0))</f>
        <v>#NAME?</v>
      </c>
      <c r="BT10" s="25" t="e">
        <f ca="1">IF(BT$5=YEAR(BT$7),HLOOKUP(BT$5,$CM$5:$CP$33,(ROW($AX10)-ROW(BT$5)+1),FALSE),IFERROR(BT$6*VLOOKUP($AX$3&amp;"|"&amp;$AX10&amp;"|0|"&amp;BT$7,data.monthly_financials,6,0),0))</f>
        <v>#NAME?</v>
      </c>
      <c r="BU10" s="25" t="e">
        <f ca="1">IF(BU$5=YEAR(BU$7),HLOOKUP(BU$5,$CM$5:$CP$33,(ROW($AX10)-ROW(BU$5)+1),FALSE),IFERROR(BU$6*VLOOKUP($AX$3&amp;"|"&amp;$AX10&amp;"|0|"&amp;BU$7,data.monthly_financials,6,0),0))</f>
        <v>#NAME?</v>
      </c>
      <c r="BV10" s="25" t="e">
        <f ca="1">IF(BV$5=YEAR(BV$7),HLOOKUP(BV$5,$CM$5:$CP$33,(ROW($AX10)-ROW(BV$5)+1),FALSE),IFERROR(BV$6*VLOOKUP($AX$3&amp;"|"&amp;$AX10&amp;"|0|"&amp;BV$7,data.monthly_financials,6,0),0))</f>
        <v>#NAME?</v>
      </c>
      <c r="BW10" s="25" t="e">
        <f ca="1">IF(BW$5=YEAR(BW$7),HLOOKUP(BW$5,$CM$5:$CP$33,(ROW($AX10)-ROW(BW$5)+1),FALSE),IFERROR(BW$6*VLOOKUP($AX$3&amp;"|"&amp;$AX10&amp;"|0|"&amp;BW$7,data.monthly_financials,6,0),0))</f>
        <v>#NAME?</v>
      </c>
      <c r="BX10" s="25" t="e">
        <f ca="1">IF(BX$5=YEAR(BX$7),HLOOKUP(BX$5,$CM$5:$CP$33,(ROW($AX10)-ROW(BX$5)+1),FALSE),IFERROR(BX$6*VLOOKUP($AX$3&amp;"|"&amp;$AX10&amp;"|0|"&amp;BX$7,data.monthly_financials,6,0),0))</f>
        <v>#NAME?</v>
      </c>
      <c r="BY10" s="25" t="e">
        <f ca="1">IF(BY$5=YEAR(BY$7),HLOOKUP(BY$5,$CM$5:$CP$33,(ROW($AX10)-ROW(BY$5)+1),FALSE),IFERROR(BY$6*VLOOKUP($AX$3&amp;"|"&amp;$AX10&amp;"|0|"&amp;BY$7,data.monthly_financials,6,0),0))</f>
        <v>#NAME?</v>
      </c>
      <c r="BZ10" s="25" t="e">
        <f ca="1">IF(BZ$5=YEAR(BZ$7),HLOOKUP(BZ$5,$CM$5:$CP$33,(ROW($AX10)-ROW(BZ$5)+1),FALSE),IFERROR(BZ$6*VLOOKUP($AX$3&amp;"|"&amp;$AX10&amp;"|0|"&amp;BZ$7,data.monthly_financials,6,0),0))</f>
        <v>#NAME?</v>
      </c>
      <c r="CA10" s="25" t="e">
        <f ca="1">IF(CA$5=YEAR(CA$7),HLOOKUP(CA$5,$CM$5:$CP$33,(ROW($AX10)-ROW(CA$5)+1),FALSE),IFERROR(CA$6*VLOOKUP($AX$3&amp;"|"&amp;$AX10&amp;"|0|"&amp;CA$7,data.monthly_financials,6,0),0))</f>
        <v>#NAME?</v>
      </c>
      <c r="CB10" s="25" t="e">
        <f ca="1">IF(CB$5=YEAR(CB$7),HLOOKUP(CB$5,$CM$5:$CP$33,(ROW($AX10)-ROW(CB$5)+1),FALSE),IFERROR(CB$6*VLOOKUP($AX$3&amp;"|"&amp;$AX10&amp;"|0|"&amp;CB$7,data.monthly_financials,6,0),0))</f>
        <v>#NAME?</v>
      </c>
      <c r="CC10" s="25" t="e">
        <f ca="1">IF(CC$5=YEAR(CC$7),HLOOKUP(CC$5,$CM$5:$CP$33,(ROW($AX10)-ROW(CC$5)+1),FALSE),IFERROR(CC$6*VLOOKUP($AX$3&amp;"|"&amp;$AX10&amp;"|0|"&amp;CC$7,data.monthly_financials,6,0),0))</f>
        <v>#NAME?</v>
      </c>
      <c r="CD10" s="25" t="e">
        <f ca="1">IF(CD$5=YEAR(CD$7),HLOOKUP(CD$5,$CM$5:$CP$33,(ROW($AX10)-ROW(CD$5)+1),FALSE),IFERROR(CD$6*VLOOKUP($AX$3&amp;"|"&amp;$AX10&amp;"|0|"&amp;CD$7,data.monthly_financials,6,0),0))</f>
        <v>#NAME?</v>
      </c>
      <c r="CE10" s="25" t="e">
        <f ca="1">IF(CE$5=YEAR(CE$7),HLOOKUP(CE$5,$CM$5:$CP$33,(ROW($AX10)-ROW(CE$5)+1),FALSE),IFERROR(CE$6*VLOOKUP($AX$3&amp;"|"&amp;$AX10&amp;"|0|"&amp;CE$7,data.monthly_financials,6,0),0))</f>
        <v>#NAME?</v>
      </c>
      <c r="CF10" s="25" t="e">
        <f ca="1">IF(CF$5=YEAR(CF$7),HLOOKUP(CF$5,$CM$5:$CP$33,(ROW($AX10)-ROW(CF$5)+1),FALSE),IFERROR(CF$6*VLOOKUP($AX$3&amp;"|"&amp;$AX10&amp;"|0|"&amp;CF$7,data.monthly_financials,6,0),0))</f>
        <v>#NAME?</v>
      </c>
      <c r="CG10" s="25" t="e">
        <f ca="1">IF(CG$5=YEAR(CG$7),HLOOKUP(CG$5,$CM$5:$CP$33,(ROW($AX10)-ROW(CG$5)+1),FALSE),IFERROR(CG$6*VLOOKUP($AX$3&amp;"|"&amp;$AX10&amp;"|0|"&amp;CG$7,data.monthly_financials,6,0),0))</f>
        <v>#NAME?</v>
      </c>
      <c r="CH10" s="25" t="e">
        <f ca="1">IF(CH$5=YEAR(CH$7),HLOOKUP(CH$5,$CM$5:$CP$33,(ROW($AX10)-ROW(CH$5)+1),FALSE),IFERROR(CH$6*VLOOKUP($AX$3&amp;"|"&amp;$AX10&amp;"|0|"&amp;CH$7,data.monthly_financials,6,0),0))</f>
        <v>#NAME?</v>
      </c>
      <c r="CK10" s="36" t="s">
        <v>72</v>
      </c>
      <c r="CL10" s="25">
        <f ca="1">IFERROR(CL$6*VLOOKUP($CK$3&amp;"|"&amp;$CK10&amp;"|1|"&amp;CL$7,data.monthly_financials,6,0),0)</f>
        <v>0</v>
      </c>
      <c r="CM10" s="25">
        <f ca="1">IFERROR(CM$6*VLOOKUP($CK$3&amp;"|"&amp;$CK10&amp;"|1|"&amp;CM$7,data.monthly_financials,6,0),0)</f>
        <v>0</v>
      </c>
      <c r="CN10" s="25">
        <f ca="1">IFERROR(CN$6*VLOOKUP($CK$3&amp;"|"&amp;$CK10&amp;"|1|"&amp;CN$7,data.monthly_financials,6,0),0)</f>
        <v>0</v>
      </c>
      <c r="CO10" s="25">
        <f ca="1">IFERROR(CO$6*VLOOKUP($CK$3&amp;"|"&amp;$CK10&amp;"|1|"&amp;CO$7,data.monthly_financials,6,0),0)</f>
        <v>0</v>
      </c>
      <c r="CP10" s="25">
        <f ca="1">IFERROR(CP$6*VLOOKUP($CK$3&amp;"|"&amp;$CK10&amp;"|1|"&amp;CP$7,data.monthly_financials,6,0),0)</f>
        <v>0</v>
      </c>
      <c r="CS10" s="36" t="s">
        <v>73</v>
      </c>
      <c r="CT10" s="25" t="e">
        <f ca="1">IF(CT$5=YEAR(CT$7),HLOOKUP(CT$5,$EG$5:$EJ$20,(ROW($CS10)-ROW(CT$5)+1),FALSE),IFERROR(CT$6*VLOOKUP($CS$3&amp;"|"&amp;$CS10&amp;"|0|"&amp;CT$7,data.monthly_financials,6,0),0))</f>
        <v>#NAME?</v>
      </c>
      <c r="CU10" s="25" t="e">
        <f ca="1">IF(CU$5=YEAR(CU$7),HLOOKUP(CU$5,$EG$5:$EJ$20,(ROW($CS10)-ROW(CU$5)+1),FALSE),IFERROR(CU$6*VLOOKUP($CS$3&amp;"|"&amp;$CS10&amp;"|0|"&amp;CU$7,data.monthly_financials,6,0),0))</f>
        <v>#NAME?</v>
      </c>
      <c r="CV10" s="25" t="e">
        <f ca="1">IF(CV$5=YEAR(CV$7),HLOOKUP(CV$5,$EG$5:$EJ$20,(ROW($CS10)-ROW(CV$5)+1),FALSE),IFERROR(CV$6*VLOOKUP($CS$3&amp;"|"&amp;$CS10&amp;"|0|"&amp;CV$7,data.monthly_financials,6,0),0))</f>
        <v>#NAME?</v>
      </c>
      <c r="CW10" s="25" t="e">
        <f ca="1">IF(CW$5=YEAR(CW$7),HLOOKUP(CW$5,$EG$5:$EJ$20,(ROW($CS10)-ROW(CW$5)+1),FALSE),IFERROR(CW$6*VLOOKUP($CS$3&amp;"|"&amp;$CS10&amp;"|0|"&amp;CW$7,data.monthly_financials,6,0),0))</f>
        <v>#NAME?</v>
      </c>
      <c r="CX10" s="25" t="e">
        <f ca="1">IF(CX$5=YEAR(CX$7),HLOOKUP(CX$5,$EG$5:$EJ$20,(ROW($CS10)-ROW(CX$5)+1),FALSE),IFERROR(CX$6*VLOOKUP($CS$3&amp;"|"&amp;$CS10&amp;"|0|"&amp;CX$7,data.monthly_financials,6,0),0))</f>
        <v>#NAME?</v>
      </c>
      <c r="CY10" s="25" t="e">
        <f ca="1">IF(CY$5=YEAR(CY$7),HLOOKUP(CY$5,$EG$5:$EJ$20,(ROW($CS10)-ROW(CY$5)+1),FALSE),IFERROR(CY$6*VLOOKUP($CS$3&amp;"|"&amp;$CS10&amp;"|0|"&amp;CY$7,data.monthly_financials,6,0),0))</f>
        <v>#NAME?</v>
      </c>
      <c r="CZ10" s="25" t="e">
        <f ca="1">IF(CZ$5=YEAR(CZ$7),HLOOKUP(CZ$5,$EG$5:$EJ$20,(ROW($CS10)-ROW(CZ$5)+1),FALSE),IFERROR(CZ$6*VLOOKUP($CS$3&amp;"|"&amp;$CS10&amp;"|0|"&amp;CZ$7,data.monthly_financials,6,0),0))</f>
        <v>#NAME?</v>
      </c>
      <c r="DA10" s="25" t="e">
        <f ca="1">IF(DA$5=YEAR(DA$7),HLOOKUP(DA$5,$EG$5:$EJ$20,(ROW($CS10)-ROW(DA$5)+1),FALSE),IFERROR(DA$6*VLOOKUP($CS$3&amp;"|"&amp;$CS10&amp;"|0|"&amp;DA$7,data.monthly_financials,6,0),0))</f>
        <v>#NAME?</v>
      </c>
      <c r="DB10" s="25" t="e">
        <f ca="1">IF(DB$5=YEAR(DB$7),HLOOKUP(DB$5,$EG$5:$EJ$20,(ROW($CS10)-ROW(DB$5)+1),FALSE),IFERROR(DB$6*VLOOKUP($CS$3&amp;"|"&amp;$CS10&amp;"|0|"&amp;DB$7,data.monthly_financials,6,0),0))</f>
        <v>#NAME?</v>
      </c>
      <c r="DC10" s="25" t="e">
        <f ca="1">IF(DC$5=YEAR(DC$7),HLOOKUP(DC$5,$EG$5:$EJ$20,(ROW($CS10)-ROW(DC$5)+1),FALSE),IFERROR(DC$6*VLOOKUP($CS$3&amp;"|"&amp;$CS10&amp;"|0|"&amp;DC$7,data.monthly_financials,6,0),0))</f>
        <v>#NAME?</v>
      </c>
      <c r="DD10" s="25" t="e">
        <f ca="1">IF(DD$5=YEAR(DD$7),HLOOKUP(DD$5,$EG$5:$EJ$20,(ROW($CS10)-ROW(DD$5)+1),FALSE),IFERROR(DD$6*VLOOKUP($CS$3&amp;"|"&amp;$CS10&amp;"|0|"&amp;DD$7,data.monthly_financials,6,0),0))</f>
        <v>#NAME?</v>
      </c>
      <c r="DE10" s="25" t="e">
        <f ca="1">IF(DE$5=YEAR(DE$7),HLOOKUP(DE$5,$EG$5:$EJ$20,(ROW($CS10)-ROW(DE$5)+1),FALSE),IFERROR(DE$6*VLOOKUP($CS$3&amp;"|"&amp;$CS10&amp;"|0|"&amp;DE$7,data.monthly_financials,6,0),0))</f>
        <v>#NAME?</v>
      </c>
      <c r="DF10" s="25" t="e">
        <f ca="1">IF(DF$5=YEAR(DF$7),HLOOKUP(DF$5,$EG$5:$EJ$20,(ROW($CS10)-ROW(DF$5)+1),FALSE),IFERROR(DF$6*VLOOKUP($CS$3&amp;"|"&amp;$CS10&amp;"|0|"&amp;DF$7,data.monthly_financials,6,0),0))</f>
        <v>#NAME?</v>
      </c>
      <c r="DG10" s="25" t="e">
        <f ca="1">IF(DG$5=YEAR(DG$7),HLOOKUP(DG$5,$EG$5:$EJ$20,(ROW($CS10)-ROW(DG$5)+1),FALSE),IFERROR(DG$6*VLOOKUP($CS$3&amp;"|"&amp;$CS10&amp;"|0|"&amp;DG$7,data.monthly_financials,6,0),0))</f>
        <v>#NAME?</v>
      </c>
      <c r="DH10" s="25" t="e">
        <f ca="1">IF(DH$5=YEAR(DH$7),HLOOKUP(DH$5,$EG$5:$EJ$20,(ROW($CS10)-ROW(DH$5)+1),FALSE),IFERROR(DH$6*VLOOKUP($CS$3&amp;"|"&amp;$CS10&amp;"|0|"&amp;DH$7,data.monthly_financials,6,0),0))</f>
        <v>#NAME?</v>
      </c>
      <c r="DI10" s="25" t="e">
        <f ca="1">IF(DI$5=YEAR(DI$7),HLOOKUP(DI$5,$EG$5:$EJ$20,(ROW($CS10)-ROW(DI$5)+1),FALSE),IFERROR(DI$6*VLOOKUP($CS$3&amp;"|"&amp;$CS10&amp;"|0|"&amp;DI$7,data.monthly_financials,6,0),0))</f>
        <v>#NAME?</v>
      </c>
      <c r="DJ10" s="25" t="e">
        <f ca="1">IF(DJ$5=YEAR(DJ$7),HLOOKUP(DJ$5,$EG$5:$EJ$20,(ROW($CS10)-ROW(DJ$5)+1),FALSE),IFERROR(DJ$6*VLOOKUP($CS$3&amp;"|"&amp;$CS10&amp;"|0|"&amp;DJ$7,data.monthly_financials,6,0),0))</f>
        <v>#NAME?</v>
      </c>
      <c r="DK10" s="25" t="e">
        <f ca="1">IF(DK$5=YEAR(DK$7),HLOOKUP(DK$5,$EG$5:$EJ$20,(ROW($CS10)-ROW(DK$5)+1),FALSE),IFERROR(DK$6*VLOOKUP($CS$3&amp;"|"&amp;$CS10&amp;"|0|"&amp;DK$7,data.monthly_financials,6,0),0))</f>
        <v>#NAME?</v>
      </c>
      <c r="DL10" s="25" t="e">
        <f ca="1">IF(DL$5=YEAR(DL$7),HLOOKUP(DL$5,$EG$5:$EJ$20,(ROW($CS10)-ROW(DL$5)+1),FALSE),IFERROR(DL$6*VLOOKUP($CS$3&amp;"|"&amp;$CS10&amp;"|0|"&amp;DL$7,data.monthly_financials,6,0),0))</f>
        <v>#NAME?</v>
      </c>
      <c r="DM10" s="25" t="e">
        <f ca="1">IF(DM$5=YEAR(DM$7),HLOOKUP(DM$5,$EG$5:$EJ$20,(ROW($CS10)-ROW(DM$5)+1),FALSE),IFERROR(DM$6*VLOOKUP($CS$3&amp;"|"&amp;$CS10&amp;"|0|"&amp;DM$7,data.monthly_financials,6,0),0))</f>
        <v>#NAME?</v>
      </c>
      <c r="DN10" s="25" t="e">
        <f ca="1">IF(DN$5=YEAR(DN$7),HLOOKUP(DN$5,$EG$5:$EJ$20,(ROW($CS10)-ROW(DN$5)+1),FALSE),IFERROR(DN$6*VLOOKUP($CS$3&amp;"|"&amp;$CS10&amp;"|0|"&amp;DN$7,data.monthly_financials,6,0),0))</f>
        <v>#NAME?</v>
      </c>
      <c r="DO10" s="25" t="e">
        <f ca="1">IF(DO$5=YEAR(DO$7),HLOOKUP(DO$5,$EG$5:$EJ$20,(ROW($CS10)-ROW(DO$5)+1),FALSE),IFERROR(DO$6*VLOOKUP($CS$3&amp;"|"&amp;$CS10&amp;"|0|"&amp;DO$7,data.monthly_financials,6,0),0))</f>
        <v>#NAME?</v>
      </c>
      <c r="DP10" s="25" t="e">
        <f ca="1">IF(DP$5=YEAR(DP$7),HLOOKUP(DP$5,$EG$5:$EJ$20,(ROW($CS10)-ROW(DP$5)+1),FALSE),IFERROR(DP$6*VLOOKUP($CS$3&amp;"|"&amp;$CS10&amp;"|0|"&amp;DP$7,data.monthly_financials,6,0),0))</f>
        <v>#NAME?</v>
      </c>
      <c r="DQ10" s="25" t="e">
        <f ca="1">IF(DQ$5=YEAR(DQ$7),HLOOKUP(DQ$5,$EG$5:$EJ$20,(ROW($CS10)-ROW(DQ$5)+1),FALSE),IFERROR(DQ$6*VLOOKUP($CS$3&amp;"|"&amp;$CS10&amp;"|0|"&amp;DQ$7,data.monthly_financials,6,0),0))</f>
        <v>#NAME?</v>
      </c>
      <c r="DR10" s="25" t="e">
        <f ca="1">IF(DR$5=YEAR(DR$7),HLOOKUP(DR$5,$EG$5:$EJ$20,(ROW($CS10)-ROW(DR$5)+1),FALSE),IFERROR(DR$6*VLOOKUP($CS$3&amp;"|"&amp;$CS10&amp;"|0|"&amp;DR$7,data.monthly_financials,6,0),0))</f>
        <v>#NAME?</v>
      </c>
      <c r="DS10" s="25" t="e">
        <f ca="1">IF(DS$5=YEAR(DS$7),HLOOKUP(DS$5,$EG$5:$EJ$20,(ROW($CS10)-ROW(DS$5)+1),FALSE),IFERROR(DS$6*VLOOKUP($CS$3&amp;"|"&amp;$CS10&amp;"|0|"&amp;DS$7,data.monthly_financials,6,0),0))</f>
        <v>#NAME?</v>
      </c>
      <c r="DT10" s="25" t="e">
        <f ca="1">IF(DT$5=YEAR(DT$7),HLOOKUP(DT$5,$EG$5:$EJ$20,(ROW($CS10)-ROW(DT$5)+1),FALSE),IFERROR(DT$6*VLOOKUP($CS$3&amp;"|"&amp;$CS10&amp;"|0|"&amp;DT$7,data.monthly_financials,6,0),0))</f>
        <v>#NAME?</v>
      </c>
      <c r="DU10" s="25" t="e">
        <f ca="1">IF(DU$5=YEAR(DU$7),HLOOKUP(DU$5,$EG$5:$EJ$20,(ROW($CS10)-ROW(DU$5)+1),FALSE),IFERROR(DU$6*VLOOKUP($CS$3&amp;"|"&amp;$CS10&amp;"|0|"&amp;DU$7,data.monthly_financials,6,0),0))</f>
        <v>#NAME?</v>
      </c>
      <c r="DV10" s="25" t="e">
        <f ca="1">IF(DV$5=YEAR(DV$7),HLOOKUP(DV$5,$EG$5:$EJ$20,(ROW($CS10)-ROW(DV$5)+1),FALSE),IFERROR(DV$6*VLOOKUP($CS$3&amp;"|"&amp;$CS10&amp;"|0|"&amp;DV$7,data.monthly_financials,6,0),0))</f>
        <v>#NAME?</v>
      </c>
      <c r="DW10" s="25" t="e">
        <f ca="1">IF(DW$5=YEAR(DW$7),HLOOKUP(DW$5,$EG$5:$EJ$20,(ROW($CS10)-ROW(DW$5)+1),FALSE),IFERROR(DW$6*VLOOKUP($CS$3&amp;"|"&amp;$CS10&amp;"|0|"&amp;DW$7,data.monthly_financials,6,0),0))</f>
        <v>#NAME?</v>
      </c>
      <c r="DX10" s="25" t="e">
        <f ca="1">IF(DX$5=YEAR(DX$7),HLOOKUP(DX$5,$EG$5:$EJ$20,(ROW($CS10)-ROW(DX$5)+1),FALSE),IFERROR(DX$6*VLOOKUP($CS$3&amp;"|"&amp;$CS10&amp;"|0|"&amp;DX$7,data.monthly_financials,6,0),0))</f>
        <v>#NAME?</v>
      </c>
      <c r="DY10" s="25" t="e">
        <f ca="1">IF(DY$5=YEAR(DY$7),HLOOKUP(DY$5,$EG$5:$EJ$20,(ROW($CS10)-ROW(DY$5)+1),FALSE),IFERROR(DY$6*VLOOKUP($CS$3&amp;"|"&amp;$CS10&amp;"|0|"&amp;DY$7,data.monthly_financials,6,0),0))</f>
        <v>#NAME?</v>
      </c>
      <c r="DZ10" s="25" t="e">
        <f ca="1">IF(DZ$5=YEAR(DZ$7),HLOOKUP(DZ$5,$EG$5:$EJ$20,(ROW($CS10)-ROW(DZ$5)+1),FALSE),IFERROR(DZ$6*VLOOKUP($CS$3&amp;"|"&amp;$CS10&amp;"|0|"&amp;DZ$7,data.monthly_financials,6,0),0))</f>
        <v>#NAME?</v>
      </c>
      <c r="EA10" s="25" t="e">
        <f ca="1">IF(EA$5=YEAR(EA$7),HLOOKUP(EA$5,$EG$5:$EJ$20,(ROW($CS10)-ROW(EA$5)+1),FALSE),IFERROR(EA$6*VLOOKUP($CS$3&amp;"|"&amp;$CS10&amp;"|0|"&amp;EA$7,data.monthly_financials,6,0),0))</f>
        <v>#NAME?</v>
      </c>
      <c r="EB10" s="25" t="e">
        <f ca="1">IF(EB$5=YEAR(EB$7),HLOOKUP(EB$5,$EG$5:$EJ$20,(ROW($CS10)-ROW(EB$5)+1),FALSE),IFERROR(EB$6*VLOOKUP($CS$3&amp;"|"&amp;$CS10&amp;"|0|"&amp;EB$7,data.monthly_financials,6,0),0))</f>
        <v>#NAME?</v>
      </c>
      <c r="EC10" s="25" t="e">
        <f ca="1">IF(EC$5=YEAR(EC$7),HLOOKUP(EC$5,$EG$5:$EJ$20,(ROW($CS10)-ROW(EC$5)+1),FALSE),IFERROR(EC$6*VLOOKUP($CS$3&amp;"|"&amp;$CS10&amp;"|0|"&amp;EC$7,data.monthly_financials,6,0),0))</f>
        <v>#NAME?</v>
      </c>
      <c r="EE10" s="36" t="s">
        <v>73</v>
      </c>
      <c r="EF10" s="25">
        <f ca="1">IFERROR(EF$6*VLOOKUP($EE$3&amp;"|"&amp;$EE10&amp;"|1|"&amp;EF$7,data.monthly_financials,6,0),0)</f>
        <v>0</v>
      </c>
      <c r="EG10" s="25">
        <f ca="1">IFERROR(EG$6*VLOOKUP($EE$3&amp;"|"&amp;$EE10&amp;"|1|"&amp;EG$7,data.monthly_financials,6,0),0)</f>
        <v>0</v>
      </c>
      <c r="EH10" s="25">
        <f ca="1">IFERROR(EH$6*VLOOKUP($EE$3&amp;"|"&amp;$EE10&amp;"|1|"&amp;EH$7,data.monthly_financials,6,0),0)</f>
        <v>0</v>
      </c>
      <c r="EI10" s="25">
        <f ca="1">IFERROR(EI$6*VLOOKUP($EE$3&amp;"|"&amp;$EE10&amp;"|1|"&amp;EI$7,data.monthly_financials,6,0),0)</f>
        <v>0</v>
      </c>
      <c r="EJ10" s="25">
        <f ca="1">IFERROR(EJ$6*VLOOKUP($EE$3&amp;"|"&amp;$EE10&amp;"|1|"&amp;EJ$7,data.monthly_financials,6,0),0)</f>
        <v>0</v>
      </c>
      <c r="EM10" s="37"/>
      <c r="EN10" s="36" t="s">
        <v>74</v>
      </c>
      <c r="EO10" s="25" t="e">
        <f ca="1">IF(EO$5=YEAR(EO$7),HLOOKUP(EO$5,$GB$5:$GE$14,(ROW($EN10)-ROW(EO$5)+1),FALSE),IFERROR(VLOOKUP($EN$3&amp;"|"&amp;$EN10&amp;"|0|"&amp;EO$7,data.monthly_financials,6,0),0))</f>
        <v>#NAME?</v>
      </c>
      <c r="EP10" s="25" t="e">
        <f ca="1">IF(EP$5=YEAR(EP$7),HLOOKUP(EP$5,$GB$5:$GE$14,(ROW($EN10)-ROW(EP$5)+1),FALSE),IFERROR(VLOOKUP($EN$3&amp;"|"&amp;$EN10&amp;"|0|"&amp;EP$7,data.monthly_financials,6,0),0))</f>
        <v>#NAME?</v>
      </c>
      <c r="EQ10" s="25" t="e">
        <f ca="1">IF(EQ$5=YEAR(EQ$7),HLOOKUP(EQ$5,$GB$5:$GE$14,(ROW($EN10)-ROW(EQ$5)+1),FALSE),IFERROR(VLOOKUP($EN$3&amp;"|"&amp;$EN10&amp;"|0|"&amp;EQ$7,data.monthly_financials,6,0),0))</f>
        <v>#NAME?</v>
      </c>
      <c r="ER10" s="25" t="e">
        <f ca="1">IF(ER$5=YEAR(ER$7),HLOOKUP(ER$5,$GB$5:$GE$14,(ROW($EN10)-ROW(ER$5)+1),FALSE),IFERROR(VLOOKUP($EN$3&amp;"|"&amp;$EN10&amp;"|0|"&amp;ER$7,data.monthly_financials,6,0),0))</f>
        <v>#NAME?</v>
      </c>
      <c r="ES10" s="25" t="e">
        <f ca="1">IF(ES$5=YEAR(ES$7),HLOOKUP(ES$5,$GB$5:$GE$14,(ROW($EN10)-ROW(ES$5)+1),FALSE),IFERROR(VLOOKUP($EN$3&amp;"|"&amp;$EN10&amp;"|0|"&amp;ES$7,data.monthly_financials,6,0),0))</f>
        <v>#NAME?</v>
      </c>
      <c r="ET10" s="25" t="e">
        <f ca="1">IF(ET$5=YEAR(ET$7),HLOOKUP(ET$5,$GB$5:$GE$14,(ROW($EN10)-ROW(ET$5)+1),FALSE),IFERROR(VLOOKUP($EN$3&amp;"|"&amp;$EN10&amp;"|0|"&amp;ET$7,data.monthly_financials,6,0),0))</f>
        <v>#NAME?</v>
      </c>
      <c r="EU10" s="25" t="e">
        <f ca="1">IF(EU$5=YEAR(EU$7),HLOOKUP(EU$5,$GB$5:$GE$14,(ROW($EN10)-ROW(EU$5)+1),FALSE),IFERROR(VLOOKUP($EN$3&amp;"|"&amp;$EN10&amp;"|0|"&amp;EU$7,data.monthly_financials,6,0),0))</f>
        <v>#NAME?</v>
      </c>
      <c r="EV10" s="25" t="e">
        <f ca="1">IF(EV$5=YEAR(EV$7),HLOOKUP(EV$5,$GB$5:$GE$14,(ROW($EN10)-ROW(EV$5)+1),FALSE),IFERROR(VLOOKUP($EN$3&amp;"|"&amp;$EN10&amp;"|0|"&amp;EV$7,data.monthly_financials,6,0),0))</f>
        <v>#NAME?</v>
      </c>
      <c r="EW10" s="25" t="e">
        <f ca="1">IF(EW$5=YEAR(EW$7),HLOOKUP(EW$5,$GB$5:$GE$14,(ROW($EN10)-ROW(EW$5)+1),FALSE),IFERROR(VLOOKUP($EN$3&amp;"|"&amp;$EN10&amp;"|0|"&amp;EW$7,data.monthly_financials,6,0),0))</f>
        <v>#NAME?</v>
      </c>
      <c r="EX10" s="25" t="e">
        <f ca="1">IF(EX$5=YEAR(EX$7),HLOOKUP(EX$5,$GB$5:$GE$14,(ROW($EN10)-ROW(EX$5)+1),FALSE),IFERROR(VLOOKUP($EN$3&amp;"|"&amp;$EN10&amp;"|0|"&amp;EX$7,data.monthly_financials,6,0),0))</f>
        <v>#NAME?</v>
      </c>
      <c r="EY10" s="25" t="e">
        <f ca="1">IF(EY$5=YEAR(EY$7),HLOOKUP(EY$5,$GB$5:$GE$14,(ROW($EN10)-ROW(EY$5)+1),FALSE),IFERROR(VLOOKUP($EN$3&amp;"|"&amp;$EN10&amp;"|0|"&amp;EY$7,data.monthly_financials,6,0),0))</f>
        <v>#NAME?</v>
      </c>
      <c r="EZ10" s="25" t="e">
        <f ca="1">IF(EZ$5=YEAR(EZ$7),HLOOKUP(EZ$5,$GB$5:$GE$14,(ROW($EN10)-ROW(EZ$5)+1),FALSE),IFERROR(VLOOKUP($EN$3&amp;"|"&amp;$EN10&amp;"|0|"&amp;EZ$7,data.monthly_financials,6,0),0))</f>
        <v>#NAME?</v>
      </c>
      <c r="FA10" s="25" t="e">
        <f ca="1">IF(FA$5=YEAR(FA$7),HLOOKUP(FA$5,$GB$5:$GE$14,(ROW($EN10)-ROW(FA$5)+1),FALSE),IFERROR(VLOOKUP($EN$3&amp;"|"&amp;$EN10&amp;"|0|"&amp;FA$7,data.monthly_financials,6,0),0))</f>
        <v>#NAME?</v>
      </c>
      <c r="FB10" s="25" t="e">
        <f ca="1">IF(FB$5=YEAR(FB$7),HLOOKUP(FB$5,$GB$5:$GE$14,(ROW($EN10)-ROW(FB$5)+1),FALSE),IFERROR(VLOOKUP($EN$3&amp;"|"&amp;$EN10&amp;"|0|"&amp;FB$7,data.monthly_financials,6,0),0))</f>
        <v>#NAME?</v>
      </c>
      <c r="FC10" s="25" t="e">
        <f ca="1">IF(FC$5=YEAR(FC$7),HLOOKUP(FC$5,$GB$5:$GE$14,(ROW($EN10)-ROW(FC$5)+1),FALSE),IFERROR(VLOOKUP($EN$3&amp;"|"&amp;$EN10&amp;"|0|"&amp;FC$7,data.monthly_financials,6,0),0))</f>
        <v>#NAME?</v>
      </c>
      <c r="FD10" s="25" t="e">
        <f ca="1">IF(FD$5=YEAR(FD$7),HLOOKUP(FD$5,$GB$5:$GE$14,(ROW($EN10)-ROW(FD$5)+1),FALSE),IFERROR(VLOOKUP($EN$3&amp;"|"&amp;$EN10&amp;"|0|"&amp;FD$7,data.monthly_financials,6,0),0))</f>
        <v>#NAME?</v>
      </c>
      <c r="FE10" s="25" t="e">
        <f ca="1">IF(FE$5=YEAR(FE$7),HLOOKUP(FE$5,$GB$5:$GE$14,(ROW($EN10)-ROW(FE$5)+1),FALSE),IFERROR(VLOOKUP($EN$3&amp;"|"&amp;$EN10&amp;"|0|"&amp;FE$7,data.monthly_financials,6,0),0))</f>
        <v>#NAME?</v>
      </c>
      <c r="FF10" s="25" t="e">
        <f ca="1">IF(FF$5=YEAR(FF$7),HLOOKUP(FF$5,$GB$5:$GE$14,(ROW($EN10)-ROW(FF$5)+1),FALSE),IFERROR(VLOOKUP($EN$3&amp;"|"&amp;$EN10&amp;"|0|"&amp;FF$7,data.monthly_financials,6,0),0))</f>
        <v>#NAME?</v>
      </c>
      <c r="FG10" s="25" t="e">
        <f ca="1">IF(FG$5=YEAR(FG$7),HLOOKUP(FG$5,$GB$5:$GE$14,(ROW($EN10)-ROW(FG$5)+1),FALSE),IFERROR(VLOOKUP($EN$3&amp;"|"&amp;$EN10&amp;"|0|"&amp;FG$7,data.monthly_financials,6,0),0))</f>
        <v>#NAME?</v>
      </c>
      <c r="FH10" s="25" t="e">
        <f ca="1">IF(FH$5=YEAR(FH$7),HLOOKUP(FH$5,$GB$5:$GE$14,(ROW($EN10)-ROW(FH$5)+1),FALSE),IFERROR(VLOOKUP($EN$3&amp;"|"&amp;$EN10&amp;"|0|"&amp;FH$7,data.monthly_financials,6,0),0))</f>
        <v>#NAME?</v>
      </c>
      <c r="FI10" s="25" t="e">
        <f ca="1">IF(FI$5=YEAR(FI$7),HLOOKUP(FI$5,$GB$5:$GE$14,(ROW($EN10)-ROW(FI$5)+1),FALSE),IFERROR(VLOOKUP($EN$3&amp;"|"&amp;$EN10&amp;"|0|"&amp;FI$7,data.monthly_financials,6,0),0))</f>
        <v>#NAME?</v>
      </c>
      <c r="FJ10" s="25" t="e">
        <f ca="1">IF(FJ$5=YEAR(FJ$7),HLOOKUP(FJ$5,$GB$5:$GE$14,(ROW($EN10)-ROW(FJ$5)+1),FALSE),IFERROR(VLOOKUP($EN$3&amp;"|"&amp;$EN10&amp;"|0|"&amp;FJ$7,data.monthly_financials,6,0),0))</f>
        <v>#NAME?</v>
      </c>
      <c r="FK10" s="25" t="e">
        <f ca="1">IF(FK$5=YEAR(FK$7),HLOOKUP(FK$5,$GB$5:$GE$14,(ROW($EN10)-ROW(FK$5)+1),FALSE),IFERROR(VLOOKUP($EN$3&amp;"|"&amp;$EN10&amp;"|0|"&amp;FK$7,data.monthly_financials,6,0),0))</f>
        <v>#NAME?</v>
      </c>
      <c r="FL10" s="25" t="e">
        <f ca="1">IF(FL$5=YEAR(FL$7),HLOOKUP(FL$5,$GB$5:$GE$14,(ROW($EN10)-ROW(FL$5)+1),FALSE),IFERROR(VLOOKUP($EN$3&amp;"|"&amp;$EN10&amp;"|0|"&amp;FL$7,data.monthly_financials,6,0),0))</f>
        <v>#NAME?</v>
      </c>
      <c r="FM10" s="25" t="e">
        <f ca="1">IF(FM$5=YEAR(FM$7),HLOOKUP(FM$5,$GB$5:$GE$14,(ROW($EN10)-ROW(FM$5)+1),FALSE),IFERROR(VLOOKUP($EN$3&amp;"|"&amp;$EN10&amp;"|0|"&amp;FM$7,data.monthly_financials,6,0),0))</f>
        <v>#NAME?</v>
      </c>
      <c r="FN10" s="25" t="e">
        <f ca="1">IF(FN$5=YEAR(FN$7),HLOOKUP(FN$5,$GB$5:$GE$14,(ROW($EN10)-ROW(FN$5)+1),FALSE),IFERROR(VLOOKUP($EN$3&amp;"|"&amp;$EN10&amp;"|0|"&amp;FN$7,data.monthly_financials,6,0),0))</f>
        <v>#NAME?</v>
      </c>
      <c r="FO10" s="25" t="e">
        <f ca="1">IF(FO$5=YEAR(FO$7),HLOOKUP(FO$5,$GB$5:$GE$14,(ROW($EN10)-ROW(FO$5)+1),FALSE),IFERROR(VLOOKUP($EN$3&amp;"|"&amp;$EN10&amp;"|0|"&amp;FO$7,data.monthly_financials,6,0),0))</f>
        <v>#NAME?</v>
      </c>
      <c r="FP10" s="25" t="e">
        <f ca="1">IF(FP$5=YEAR(FP$7),HLOOKUP(FP$5,$GB$5:$GE$14,(ROW($EN10)-ROW(FP$5)+1),FALSE),IFERROR(VLOOKUP($EN$3&amp;"|"&amp;$EN10&amp;"|0|"&amp;FP$7,data.monthly_financials,6,0),0))</f>
        <v>#NAME?</v>
      </c>
      <c r="FQ10" s="25" t="e">
        <f ca="1">IF(FQ$5=YEAR(FQ$7),HLOOKUP(FQ$5,$GB$5:$GE$14,(ROW($EN10)-ROW(FQ$5)+1),FALSE),IFERROR(VLOOKUP($EN$3&amp;"|"&amp;$EN10&amp;"|0|"&amp;FQ$7,data.monthly_financials,6,0),0))</f>
        <v>#NAME?</v>
      </c>
      <c r="FR10" s="25" t="e">
        <f ca="1">IF(FR$5=YEAR(FR$7),HLOOKUP(FR$5,$GB$5:$GE$14,(ROW($EN10)-ROW(FR$5)+1),FALSE),IFERROR(VLOOKUP($EN$3&amp;"|"&amp;$EN10&amp;"|0|"&amp;FR$7,data.monthly_financials,6,0),0))</f>
        <v>#NAME?</v>
      </c>
      <c r="FS10" s="25" t="e">
        <f ca="1">IF(FS$5=YEAR(FS$7),HLOOKUP(FS$5,$GB$5:$GE$14,(ROW($EN10)-ROW(FS$5)+1),FALSE),IFERROR(VLOOKUP($EN$3&amp;"|"&amp;$EN10&amp;"|0|"&amp;FS$7,data.monthly_financials,6,0),0))</f>
        <v>#NAME?</v>
      </c>
      <c r="FT10" s="25" t="e">
        <f ca="1">IF(FT$5=YEAR(FT$7),HLOOKUP(FT$5,$GB$5:$GE$14,(ROW($EN10)-ROW(FT$5)+1),FALSE),IFERROR(VLOOKUP($EN$3&amp;"|"&amp;$EN10&amp;"|0|"&amp;FT$7,data.monthly_financials,6,0),0))</f>
        <v>#NAME?</v>
      </c>
      <c r="FU10" s="25" t="e">
        <f ca="1">IF(FU$5=YEAR(FU$7),HLOOKUP(FU$5,$GB$5:$GE$14,(ROW($EN10)-ROW(FU$5)+1),FALSE),IFERROR(VLOOKUP($EN$3&amp;"|"&amp;$EN10&amp;"|0|"&amp;FU$7,data.monthly_financials,6,0),0))</f>
        <v>#NAME?</v>
      </c>
      <c r="FV10" s="25" t="e">
        <f ca="1">IF(FV$5=YEAR(FV$7),HLOOKUP(FV$5,$GB$5:$GE$14,(ROW($EN10)-ROW(FV$5)+1),FALSE),IFERROR(VLOOKUP($EN$3&amp;"|"&amp;$EN10&amp;"|0|"&amp;FV$7,data.monthly_financials,6,0),0))</f>
        <v>#NAME?</v>
      </c>
      <c r="FW10" s="25" t="e">
        <f ca="1">IF(FW$5=YEAR(FW$7),HLOOKUP(FW$5,$GB$5:$GE$14,(ROW($EN10)-ROW(FW$5)+1),FALSE),IFERROR(VLOOKUP($EN$3&amp;"|"&amp;$EN10&amp;"|0|"&amp;FW$7,data.monthly_financials,6,0),0))</f>
        <v>#NAME?</v>
      </c>
      <c r="FX10" s="25" t="e">
        <f ca="1">IF(FX$5=YEAR(FX$7),HLOOKUP(FX$5,$GB$5:$GE$14,(ROW($EN10)-ROW(FX$5)+1),FALSE),IFERROR(VLOOKUP($EN$3&amp;"|"&amp;$EN10&amp;"|0|"&amp;FX$7,data.monthly_financials,6,0),0))</f>
        <v>#NAME?</v>
      </c>
      <c r="FZ10" s="36" t="s">
        <v>74</v>
      </c>
      <c r="GA10" s="25">
        <f ca="1">IFERROR(VLOOKUP($FZ$3&amp;"|"&amp;$FZ10&amp;"|1|"&amp;GA$7,data.monthly_financials,6,0),0)</f>
        <v>0</v>
      </c>
      <c r="GB10" s="25">
        <f ca="1">IFERROR(VLOOKUP($FZ$3&amp;"|"&amp;$FZ10&amp;"|1|"&amp;GB$7,data.monthly_financials,6,0),0)</f>
        <v>0</v>
      </c>
      <c r="GC10" s="25">
        <f ca="1">IFERROR(VLOOKUP($FZ$3&amp;"|"&amp;$FZ10&amp;"|1|"&amp;GC$7,data.monthly_financials,6,0),0)</f>
        <v>0</v>
      </c>
      <c r="GD10" s="25">
        <f ca="1">IFERROR(VLOOKUP($FZ$3&amp;"|"&amp;$FZ10&amp;"|1|"&amp;GD$7,data.monthly_financials,6,0),0)</f>
        <v>0</v>
      </c>
      <c r="GE10" s="25">
        <f ca="1">IFERROR(VLOOKUP($FZ$3&amp;"|"&amp;$FZ10&amp;"|1|"&amp;GE$7,data.monthly_financials,6,0),0)</f>
        <v>0</v>
      </c>
      <c r="GF10" s="34"/>
      <c r="GG10" s="41" t="s">
        <v>70</v>
      </c>
      <c r="GH10" s="25" t="e">
        <f ca="1">IF(GH$5=YEAR(GH$7),HLOOKUP(GH$5,$HV$5:$HY$14,(ROW($GG10)-ROW(GH$5)+1),FALSE),IFERROR(GH$6*VLOOKUP($GG$3&amp;"|"&amp;$GG10&amp;"|0|"&amp;GH$7,data.monthly_financials,6,0),0))</f>
        <v>#NAME?</v>
      </c>
      <c r="GI10" s="25" t="e">
        <f ca="1">IF(GI$5=YEAR(GI$7),HLOOKUP(GI$5,$HV$5:$HY$14,(ROW($GG10)-ROW(GI$5)+1),FALSE),IFERROR(GI$6*VLOOKUP($GG$3&amp;"|"&amp;$GG10&amp;"|0|"&amp;GI$7,data.monthly_financials,6,0),0))</f>
        <v>#NAME?</v>
      </c>
      <c r="GJ10" s="25" t="e">
        <f ca="1">IF(GJ$5=YEAR(GJ$7),HLOOKUP(GJ$5,$HV$5:$HY$14,(ROW($GG10)-ROW(GJ$5)+1),FALSE),IFERROR(GJ$6*VLOOKUP($GG$3&amp;"|"&amp;$GG10&amp;"|0|"&amp;GJ$7,data.monthly_financials,6,0),0))</f>
        <v>#NAME?</v>
      </c>
      <c r="GK10" s="25" t="e">
        <f ca="1">IF(GK$5=YEAR(GK$7),HLOOKUP(GK$5,$HV$5:$HY$14,(ROW($GG10)-ROW(GK$5)+1),FALSE),IFERROR(GK$6*VLOOKUP($GG$3&amp;"|"&amp;$GG10&amp;"|0|"&amp;GK$7,data.monthly_financials,6,0),0))</f>
        <v>#NAME?</v>
      </c>
      <c r="GL10" s="25" t="e">
        <f ca="1">IF(GL$5=YEAR(GL$7),HLOOKUP(GL$5,$HV$5:$HY$14,(ROW($GG10)-ROW(GL$5)+1),FALSE),IFERROR(GL$6*VLOOKUP($GG$3&amp;"|"&amp;$GG10&amp;"|0|"&amp;GL$7,data.monthly_financials,6,0),0))</f>
        <v>#NAME?</v>
      </c>
      <c r="GM10" s="25" t="e">
        <f ca="1">IF(GM$5=YEAR(GM$7),HLOOKUP(GM$5,$HV$5:$HY$14,(ROW($GG10)-ROW(GM$5)+1),FALSE),IFERROR(GM$6*VLOOKUP($GG$3&amp;"|"&amp;$GG10&amp;"|0|"&amp;GM$7,data.monthly_financials,6,0),0))</f>
        <v>#NAME?</v>
      </c>
      <c r="GN10" s="25" t="e">
        <f ca="1">IF(GN$5=YEAR(GN$7),HLOOKUP(GN$5,$HV$5:$HY$14,(ROW($GG10)-ROW(GN$5)+1),FALSE),IFERROR(GN$6*VLOOKUP($GG$3&amp;"|"&amp;$GG10&amp;"|0|"&amp;GN$7,data.monthly_financials,6,0),0))</f>
        <v>#NAME?</v>
      </c>
      <c r="GO10" s="25" t="e">
        <f ca="1">IF(GO$5=YEAR(GO$7),HLOOKUP(GO$5,$HV$5:$HY$14,(ROW($GG10)-ROW(GO$5)+1),FALSE),IFERROR(GO$6*VLOOKUP($GG$3&amp;"|"&amp;$GG10&amp;"|0|"&amp;GO$7,data.monthly_financials,6,0),0))</f>
        <v>#NAME?</v>
      </c>
      <c r="GP10" s="25" t="e">
        <f ca="1">IF(GP$5=YEAR(GP$7),HLOOKUP(GP$5,$HV$5:$HY$14,(ROW($GG10)-ROW(GP$5)+1),FALSE),IFERROR(GP$6*VLOOKUP($GG$3&amp;"|"&amp;$GG10&amp;"|0|"&amp;GP$7,data.monthly_financials,6,0),0))</f>
        <v>#NAME?</v>
      </c>
      <c r="GQ10" s="25" t="e">
        <f ca="1">IF(GQ$5=YEAR(GQ$7),HLOOKUP(GQ$5,$HV$5:$HY$14,(ROW($GG10)-ROW(GQ$5)+1),FALSE),IFERROR(GQ$6*VLOOKUP($GG$3&amp;"|"&amp;$GG10&amp;"|0|"&amp;GQ$7,data.monthly_financials,6,0),0))</f>
        <v>#NAME?</v>
      </c>
      <c r="GR10" s="25" t="e">
        <f ca="1">IF(GR$5=YEAR(GR$7),HLOOKUP(GR$5,$HV$5:$HY$14,(ROW($GG10)-ROW(GR$5)+1),FALSE),IFERROR(GR$6*VLOOKUP($GG$3&amp;"|"&amp;$GG10&amp;"|0|"&amp;GR$7,data.monthly_financials,6,0),0))</f>
        <v>#NAME?</v>
      </c>
      <c r="GS10" s="25" t="e">
        <f ca="1">IF(GS$5=YEAR(GS$7),HLOOKUP(GS$5,$HV$5:$HY$14,(ROW($GG10)-ROW(GS$5)+1),FALSE),IFERROR(GS$6*VLOOKUP($GG$3&amp;"|"&amp;$GG10&amp;"|0|"&amp;GS$7,data.monthly_financials,6,0),0))</f>
        <v>#NAME?</v>
      </c>
      <c r="GT10" s="25" t="e">
        <f ca="1">IF(GT$5=YEAR(GT$7),HLOOKUP(GT$5,$HV$5:$HY$14,(ROW($GG10)-ROW(GT$5)+1),FALSE),IFERROR(GT$6*VLOOKUP($GG$3&amp;"|"&amp;$GG10&amp;"|0|"&amp;GT$7,data.monthly_financials,6,0),0))</f>
        <v>#NAME?</v>
      </c>
      <c r="GU10" s="25" t="e">
        <f ca="1">IF(GU$5=YEAR(GU$7),HLOOKUP(GU$5,$HV$5:$HY$14,(ROW($GG10)-ROW(GU$5)+1),FALSE),IFERROR(GU$6*VLOOKUP($GG$3&amp;"|"&amp;$GG10&amp;"|0|"&amp;GU$7,data.monthly_financials,6,0),0))</f>
        <v>#NAME?</v>
      </c>
      <c r="GV10" s="25" t="e">
        <f ca="1">IF(GV$5=YEAR(GV$7),HLOOKUP(GV$5,$HV$5:$HY$14,(ROW($GG10)-ROW(GV$5)+1),FALSE),IFERROR(GV$6*VLOOKUP($GG$3&amp;"|"&amp;$GG10&amp;"|0|"&amp;GV$7,data.monthly_financials,6,0),0))</f>
        <v>#NAME?</v>
      </c>
      <c r="GW10" s="25" t="e">
        <f ca="1">IF(GW$5=YEAR(GW$7),HLOOKUP(GW$5,$HV$5:$HY$14,(ROW($GG10)-ROW(GW$5)+1),FALSE),IFERROR(GW$6*VLOOKUP($GG$3&amp;"|"&amp;$GG10&amp;"|0|"&amp;GW$7,data.monthly_financials,6,0),0))</f>
        <v>#NAME?</v>
      </c>
      <c r="GX10" s="25" t="e">
        <f ca="1">IF(GX$5=YEAR(GX$7),HLOOKUP(GX$5,$HV$5:$HY$14,(ROW($GG10)-ROW(GX$5)+1),FALSE),IFERROR(GX$6*VLOOKUP($GG$3&amp;"|"&amp;$GG10&amp;"|0|"&amp;GX$7,data.monthly_financials,6,0),0))</f>
        <v>#NAME?</v>
      </c>
      <c r="GY10" s="25" t="e">
        <f ca="1">IF(GY$5=YEAR(GY$7),HLOOKUP(GY$5,$HV$5:$HY$14,(ROW($GG10)-ROW(GY$5)+1),FALSE),IFERROR(GY$6*VLOOKUP($GG$3&amp;"|"&amp;$GG10&amp;"|0|"&amp;GY$7,data.monthly_financials,6,0),0))</f>
        <v>#NAME?</v>
      </c>
      <c r="GZ10" s="25" t="e">
        <f ca="1">IF(GZ$5=YEAR(GZ$7),HLOOKUP(GZ$5,$HV$5:$HY$14,(ROW($GG10)-ROW(GZ$5)+1),FALSE),IFERROR(GZ$6*VLOOKUP($GG$3&amp;"|"&amp;$GG10&amp;"|0|"&amp;GZ$7,data.monthly_financials,6,0),0))</f>
        <v>#NAME?</v>
      </c>
      <c r="HA10" s="25" t="e">
        <f ca="1">IF(HA$5=YEAR(HA$7),HLOOKUP(HA$5,$HV$5:$HY$14,(ROW($GG10)-ROW(HA$5)+1),FALSE),IFERROR(HA$6*VLOOKUP($GG$3&amp;"|"&amp;$GG10&amp;"|0|"&amp;HA$7,data.monthly_financials,6,0),0))</f>
        <v>#NAME?</v>
      </c>
      <c r="HB10" s="25" t="e">
        <f ca="1">IF(HB$5=YEAR(HB$7),HLOOKUP(HB$5,$HV$5:$HY$14,(ROW($GG10)-ROW(HB$5)+1),FALSE),IFERROR(HB$6*VLOOKUP($GG$3&amp;"|"&amp;$GG10&amp;"|0|"&amp;HB$7,data.monthly_financials,6,0),0))</f>
        <v>#NAME?</v>
      </c>
      <c r="HC10" s="25" t="e">
        <f ca="1">IF(HC$5=YEAR(HC$7),HLOOKUP(HC$5,$HV$5:$HY$14,(ROW($GG10)-ROW(HC$5)+1),FALSE),IFERROR(HC$6*VLOOKUP($GG$3&amp;"|"&amp;$GG10&amp;"|0|"&amp;HC$7,data.monthly_financials,6,0),0))</f>
        <v>#NAME?</v>
      </c>
      <c r="HD10" s="25" t="e">
        <f ca="1">IF(HD$5=YEAR(HD$7),HLOOKUP(HD$5,$HV$5:$HY$14,(ROW($GG10)-ROW(HD$5)+1),FALSE),IFERROR(HD$6*VLOOKUP($GG$3&amp;"|"&amp;$GG10&amp;"|0|"&amp;HD$7,data.monthly_financials,6,0),0))</f>
        <v>#NAME?</v>
      </c>
      <c r="HE10" s="25" t="e">
        <f ca="1">IF(HE$5=YEAR(HE$7),HLOOKUP(HE$5,$HV$5:$HY$14,(ROW($GG10)-ROW(HE$5)+1),FALSE),IFERROR(HE$6*VLOOKUP($GG$3&amp;"|"&amp;$GG10&amp;"|0|"&amp;HE$7,data.monthly_financials,6,0),0))</f>
        <v>#NAME?</v>
      </c>
      <c r="HF10" s="25" t="e">
        <f ca="1">IF(HF$5=YEAR(HF$7),HLOOKUP(HF$5,$HV$5:$HY$14,(ROW($GG10)-ROW(HF$5)+1),FALSE),IFERROR(HF$6*VLOOKUP($GG$3&amp;"|"&amp;$GG10&amp;"|0|"&amp;HF$7,data.monthly_financials,6,0),0))</f>
        <v>#NAME?</v>
      </c>
      <c r="HG10" s="25" t="e">
        <f ca="1">IF(HG$5=YEAR(HG$7),HLOOKUP(HG$5,$HV$5:$HY$14,(ROW($GG10)-ROW(HG$5)+1),FALSE),IFERROR(HG$6*VLOOKUP($GG$3&amp;"|"&amp;$GG10&amp;"|0|"&amp;HG$7,data.monthly_financials,6,0),0))</f>
        <v>#NAME?</v>
      </c>
      <c r="HH10" s="25" t="e">
        <f ca="1">IF(HH$5=YEAR(HH$7),HLOOKUP(HH$5,$HV$5:$HY$14,(ROW($GG10)-ROW(HH$5)+1),FALSE),IFERROR(HH$6*VLOOKUP($GG$3&amp;"|"&amp;$GG10&amp;"|0|"&amp;HH$7,data.monthly_financials,6,0),0))</f>
        <v>#NAME?</v>
      </c>
      <c r="HI10" s="25" t="e">
        <f ca="1">IF(HI$5=YEAR(HI$7),HLOOKUP(HI$5,$HV$5:$HY$14,(ROW($GG10)-ROW(HI$5)+1),FALSE),IFERROR(HI$6*VLOOKUP($GG$3&amp;"|"&amp;$GG10&amp;"|0|"&amp;HI$7,data.monthly_financials,6,0),0))</f>
        <v>#NAME?</v>
      </c>
      <c r="HJ10" s="25" t="e">
        <f ca="1">IF(HJ$5=YEAR(HJ$7),HLOOKUP(HJ$5,$HV$5:$HY$14,(ROW($GG10)-ROW(HJ$5)+1),FALSE),IFERROR(HJ$6*VLOOKUP($GG$3&amp;"|"&amp;$GG10&amp;"|0|"&amp;HJ$7,data.monthly_financials,6,0),0))</f>
        <v>#NAME?</v>
      </c>
      <c r="HK10" s="25" t="e">
        <f ca="1">IF(HK$5=YEAR(HK$7),HLOOKUP(HK$5,$HV$5:$HY$14,(ROW($GG10)-ROW(HK$5)+1),FALSE),IFERROR(HK$6*VLOOKUP($GG$3&amp;"|"&amp;$GG10&amp;"|0|"&amp;HK$7,data.monthly_financials,6,0),0))</f>
        <v>#NAME?</v>
      </c>
      <c r="HL10" s="25" t="e">
        <f ca="1">IF(HL$5=YEAR(HL$7),HLOOKUP(HL$5,$HV$5:$HY$14,(ROW($GG10)-ROW(HL$5)+1),FALSE),IFERROR(HL$6*VLOOKUP($GG$3&amp;"|"&amp;$GG10&amp;"|0|"&amp;HL$7,data.monthly_financials,6,0),0))</f>
        <v>#NAME?</v>
      </c>
      <c r="HM10" s="25" t="e">
        <f ca="1">IF(HM$5=YEAR(HM$7),HLOOKUP(HM$5,$HV$5:$HY$14,(ROW($GG10)-ROW(HM$5)+1),FALSE),IFERROR(HM$6*VLOOKUP($GG$3&amp;"|"&amp;$GG10&amp;"|0|"&amp;HM$7,data.monthly_financials,6,0),0))</f>
        <v>#NAME?</v>
      </c>
      <c r="HN10" s="25" t="e">
        <f ca="1">IF(HN$5=YEAR(HN$7),HLOOKUP(HN$5,$HV$5:$HY$14,(ROW($GG10)-ROW(HN$5)+1),FALSE),IFERROR(HN$6*VLOOKUP($GG$3&amp;"|"&amp;$GG10&amp;"|0|"&amp;HN$7,data.monthly_financials,6,0),0))</f>
        <v>#NAME?</v>
      </c>
      <c r="HO10" s="25" t="e">
        <f ca="1">IF(HO$5=YEAR(HO$7),HLOOKUP(HO$5,$HV$5:$HY$14,(ROW($GG11)-ROW(HO$5)+1),FALSE),IFERROR(HO6*VLOOKUP($GG$3&amp;"|"&amp;$GG11&amp;"|0|"&amp;HO$7,data.monthly_financials,6,0),0))</f>
        <v>#NAME?</v>
      </c>
      <c r="HP10" s="25" t="e">
        <f ca="1">IF(HP$5=YEAR(HP$7),HLOOKUP(HP$5,$HV$5:$HY$14,(ROW($GG11)-ROW(HP$5)+1),FALSE),IFERROR(HP6*VLOOKUP($GG$3&amp;"|"&amp;$GG11&amp;"|0|"&amp;HP$7,data.monthly_financials,6,0),0))</f>
        <v>#NAME?</v>
      </c>
      <c r="HQ10" s="25" t="e">
        <f ca="1">IF(HQ$5=YEAR(HQ$7),HLOOKUP(HQ$5,$HV$5:$HY$14,(ROW($GG11)-ROW(HQ$5)+1),FALSE),IFERROR(HQ6*VLOOKUP($GG$3&amp;"|"&amp;$GG11&amp;"|0|"&amp;HQ$7,data.monthly_financials,6,0),0))</f>
        <v>#NAME?</v>
      </c>
      <c r="HR10" s="34"/>
      <c r="HS10" s="34"/>
      <c r="HT10" s="829" t="s">
        <v>70</v>
      </c>
      <c r="HU10" s="25">
        <f ca="1">IFERROR(HU6*VLOOKUP($HT$3&amp;"|"&amp;$HT10&amp;"|1|"&amp;HU$7,data.monthly_financials,6,0),0)</f>
        <v>0</v>
      </c>
      <c r="HV10" s="25">
        <f ca="1">IFERROR(HV6*VLOOKUP($HT$3&amp;"|"&amp;$HT10&amp;"|1|"&amp;HV$7,data.monthly_financials,6,0),0)</f>
        <v>0</v>
      </c>
      <c r="HW10" s="25">
        <f ca="1">IFERROR(HW6*VLOOKUP($HT$3&amp;"|"&amp;$HT10&amp;"|1|"&amp;HW$7,data.monthly_financials,6,0),0)</f>
        <v>0</v>
      </c>
      <c r="HX10" s="25">
        <f ca="1">IFERROR(HX6*VLOOKUP($HT$3&amp;"|"&amp;$HT10&amp;"|1|"&amp;HX$7,data.monthly_financials,6,0),0)</f>
        <v>0</v>
      </c>
      <c r="HY10" s="25">
        <f ca="1">IFERROR(HY6*VLOOKUP($HT$3&amp;"|"&amp;$HT10&amp;"|1|"&amp;HY$7,data.monthly_financials,6,0),0)</f>
        <v>0</v>
      </c>
    </row>
    <row r="11" spans="1:233">
      <c r="A11" t="str">
        <f>RIGHT(DB_LOAD!I6,4)</f>
        <v/>
      </c>
      <c r="B11">
        <f>DB_LOAD!K6</f>
        <v>0</v>
      </c>
      <c r="D11" s="40" t="s">
        <v>76</v>
      </c>
      <c r="E11" s="25" t="e">
        <f>IF(E$5=YEAR(E$7),HLOOKUP(E$5,$AR$5:$AU$33,(ROW($D11)-ROW(E$5)+1),FALSE),IFERROR(E$6*VLOOKUP($D$3&amp;"|"&amp;$D11&amp;"|0|"&amp;E$7,data.monthly_financials,6,0),0))</f>
        <v>#VALUE!</v>
      </c>
      <c r="F11" s="25" t="e">
        <f>IF(F$5=YEAR(F$7),HLOOKUP(F$5,$AR$5:$AU$33,(ROW($D11)-ROW(F$5)+1),FALSE),IFERROR(F$6*VLOOKUP($D$3&amp;"|"&amp;$D11&amp;"|0|"&amp;F$7,data.monthly_financials,6,0),0))</f>
        <v>#VALUE!</v>
      </c>
      <c r="G11" s="25" t="e">
        <f>IF(G$5=YEAR(G$7),HLOOKUP(G$5,$AR$5:$AU$33,(ROW($D11)-ROW(G$5)+1),FALSE),IFERROR(G$6*VLOOKUP($D$3&amp;"|"&amp;$D11&amp;"|0|"&amp;G$7,data.monthly_financials,6,0),0))</f>
        <v>#VALUE!</v>
      </c>
      <c r="H11" s="25" t="e">
        <f>IF(H$5=YEAR(H$7),HLOOKUP(H$5,$AR$5:$AU$33,(ROW($D11)-ROW(H$5)+1),FALSE),IFERROR(H$6*VLOOKUP($D$3&amp;"|"&amp;$D11&amp;"|0|"&amp;H$7,data.monthly_financials,6,0),0))</f>
        <v>#VALUE!</v>
      </c>
      <c r="I11" s="25" t="e">
        <f>IF(I$5=YEAR(I$7),HLOOKUP(I$5,$AR$5:$AU$33,(ROW($D11)-ROW(I$5)+1),FALSE),IFERROR(I$6*VLOOKUP($D$3&amp;"|"&amp;$D11&amp;"|0|"&amp;I$7,data.monthly_financials,6,0),0))</f>
        <v>#VALUE!</v>
      </c>
      <c r="J11" s="25" t="e">
        <f>IF(J$5=YEAR(J$7),HLOOKUP(J$5,$AR$5:$AU$33,(ROW($D11)-ROW(J$5)+1),FALSE),IFERROR(J$6*VLOOKUP($D$3&amp;"|"&amp;$D11&amp;"|0|"&amp;J$7,data.monthly_financials,6,0),0))</f>
        <v>#VALUE!</v>
      </c>
      <c r="K11" s="25" t="e">
        <f>IF(K$5=YEAR(K$7),HLOOKUP(K$5,$AR$5:$AU$33,(ROW($D11)-ROW(K$5)+1),FALSE),IFERROR(K$6*VLOOKUP($D$3&amp;"|"&amp;$D11&amp;"|0|"&amp;K$7,data.monthly_financials,6,0),0))</f>
        <v>#VALUE!</v>
      </c>
      <c r="L11" s="25" t="e">
        <f>IF(L$5=YEAR(L$7),HLOOKUP(L$5,$AR$5:$AU$33,(ROW($D11)-ROW(L$5)+1),FALSE),IFERROR(L$6*VLOOKUP($D$3&amp;"|"&amp;$D11&amp;"|0|"&amp;L$7,data.monthly_financials,6,0),0))</f>
        <v>#VALUE!</v>
      </c>
      <c r="M11" s="25" t="e">
        <f>IF(M$5=YEAR(M$7),HLOOKUP(M$5,$AR$5:$AU$33,(ROW($D11)-ROW(M$5)+1),FALSE),IFERROR(M$6*VLOOKUP($D$3&amp;"|"&amp;$D11&amp;"|0|"&amp;M$7,data.monthly_financials,6,0),0))</f>
        <v>#VALUE!</v>
      </c>
      <c r="N11" s="25" t="e">
        <f>IF(N$5=YEAR(N$7),HLOOKUP(N$5,$AR$5:$AU$33,(ROW($D11)-ROW(N$5)+1),FALSE),IFERROR(N$6*VLOOKUP($D$3&amp;"|"&amp;$D11&amp;"|0|"&amp;N$7,data.monthly_financials,6,0),0))</f>
        <v>#VALUE!</v>
      </c>
      <c r="O11" s="25" t="e">
        <f>IF(O$5=YEAR(O$7),HLOOKUP(O$5,$AR$5:$AU$33,(ROW($D11)-ROW(O$5)+1),FALSE),IFERROR(O$6*VLOOKUP($D$3&amp;"|"&amp;$D11&amp;"|0|"&amp;O$7,data.monthly_financials,6,0),0))</f>
        <v>#VALUE!</v>
      </c>
      <c r="P11" s="25" t="e">
        <f>IF(P$5=YEAR(P$7),HLOOKUP(P$5,$AR$5:$AU$33,(ROW($D11)-ROW(P$5)+1),FALSE),IFERROR(P$6*VLOOKUP($D$3&amp;"|"&amp;$D11&amp;"|0|"&amp;P$7,data.monthly_financials,6,0),0))</f>
        <v>#VALUE!</v>
      </c>
      <c r="Q11" s="25" t="e">
        <f>IF(Q$5=YEAR(Q$7),HLOOKUP(Q$5,$AR$5:$AU$33,(ROW($D11)-ROW(Q$5)+1),FALSE),IFERROR(Q$6*VLOOKUP($D$3&amp;"|"&amp;$D11&amp;"|0|"&amp;Q$7,data.monthly_financials,6,0),0))</f>
        <v>#VALUE!</v>
      </c>
      <c r="R11" s="25" t="e">
        <f>IF(R$5=YEAR(R$7),HLOOKUP(R$5,$AR$5:$AU$33,(ROW($D11)-ROW(R$5)+1),FALSE),IFERROR(R$6*VLOOKUP($D$3&amp;"|"&amp;$D11&amp;"|0|"&amp;R$7,data.monthly_financials,6,0),0))</f>
        <v>#VALUE!</v>
      </c>
      <c r="S11" s="25" t="e">
        <f>IF(S$5=YEAR(S$7),HLOOKUP(S$5,$AR$5:$AU$33,(ROW($D11)-ROW(S$5)+1),FALSE),IFERROR(S$6*VLOOKUP($D$3&amp;"|"&amp;$D11&amp;"|0|"&amp;S$7,data.monthly_financials,6,0),0))</f>
        <v>#VALUE!</v>
      </c>
      <c r="T11" s="25" t="e">
        <f>IF(T$5=YEAR(T$7),HLOOKUP(T$5,$AR$5:$AU$33,(ROW($D11)-ROW(T$5)+1),FALSE),IFERROR(T$6*VLOOKUP($D$3&amp;"|"&amp;$D11&amp;"|0|"&amp;T$7,data.monthly_financials,6,0),0))</f>
        <v>#VALUE!</v>
      </c>
      <c r="U11" s="25" t="e">
        <f>IF(U$5=YEAR(U$7),HLOOKUP(U$5,$AR$5:$AU$33,(ROW($D11)-ROW(U$5)+1),FALSE),IFERROR(U$6*VLOOKUP($D$3&amp;"|"&amp;$D11&amp;"|0|"&amp;U$7,data.monthly_financials,6,0),0))</f>
        <v>#VALUE!</v>
      </c>
      <c r="V11" s="25" t="e">
        <f>IF(V$5=YEAR(V$7),HLOOKUP(V$5,$AR$5:$AU$33,(ROW($D11)-ROW(V$5)+1),FALSE),IFERROR(V$6*VLOOKUP($D$3&amp;"|"&amp;$D11&amp;"|0|"&amp;V$7,data.monthly_financials,6,0),0))</f>
        <v>#VALUE!</v>
      </c>
      <c r="W11" s="25" t="e">
        <f>IF(W$5=YEAR(W$7),HLOOKUP(W$5,$AR$5:$AU$33,(ROW($D11)-ROW(W$5)+1),FALSE),IFERROR(W$6*VLOOKUP($D$3&amp;"|"&amp;$D11&amp;"|0|"&amp;W$7,data.monthly_financials,6,0),0))</f>
        <v>#VALUE!</v>
      </c>
      <c r="X11" s="25" t="e">
        <f>IF(X$5=YEAR(X$7),HLOOKUP(X$5,$AR$5:$AU$33,(ROW($D11)-ROW(X$5)+1),FALSE),IFERROR(X$6*VLOOKUP($D$3&amp;"|"&amp;$D11&amp;"|0|"&amp;X$7,data.monthly_financials,6,0),0))</f>
        <v>#VALUE!</v>
      </c>
      <c r="Y11" s="25" t="e">
        <f>IF(Y$5=YEAR(Y$7),HLOOKUP(Y$5,$AR$5:$AU$33,(ROW($D11)-ROW(Y$5)+1),FALSE),IFERROR(Y$6*VLOOKUP($D$3&amp;"|"&amp;$D11&amp;"|0|"&amp;Y$7,data.monthly_financials,6,0),0))</f>
        <v>#VALUE!</v>
      </c>
      <c r="Z11" s="25" t="e">
        <f>IF(Z$5=YEAR(Z$7),HLOOKUP(Z$5,$AR$5:$AU$33,(ROW($D11)-ROW(Z$5)+1),FALSE),IFERROR(Z$6*VLOOKUP($D$3&amp;"|"&amp;$D11&amp;"|0|"&amp;Z$7,data.monthly_financials,6,0),0))</f>
        <v>#VALUE!</v>
      </c>
      <c r="AA11" s="25" t="e">
        <f>IF(AA$5=YEAR(AA$7),HLOOKUP(AA$5,$AR$5:$AU$33,(ROW($D11)-ROW(AA$5)+1),FALSE),IFERROR(AA$6*VLOOKUP($D$3&amp;"|"&amp;$D11&amp;"|0|"&amp;AA$7,data.monthly_financials,6,0),0))</f>
        <v>#VALUE!</v>
      </c>
      <c r="AB11" s="25" t="e">
        <f>IF(AB$5=YEAR(AB$7),HLOOKUP(AB$5,$AR$5:$AU$33,(ROW($D11)-ROW(AB$5)+1),FALSE),IFERROR(AB$6*VLOOKUP($D$3&amp;"|"&amp;$D11&amp;"|0|"&amp;AB$7,data.monthly_financials,6,0),0))</f>
        <v>#VALUE!</v>
      </c>
      <c r="AC11" s="25" t="e">
        <f>IF(AC$5=YEAR(AC$7),HLOOKUP(AC$5,$AR$5:$AU$33,(ROW($D11)-ROW(AC$5)+1),FALSE),IFERROR(AC$6*VLOOKUP($D$3&amp;"|"&amp;$D11&amp;"|0|"&amp;AC$7,data.monthly_financials,6,0),0))</f>
        <v>#VALUE!</v>
      </c>
      <c r="AD11" s="25" t="e">
        <f>IF(AD$5=YEAR(AD$7),HLOOKUP(AD$5,$AR$5:$AU$33,(ROW($D11)-ROW(AD$5)+1),FALSE),IFERROR(AD$6*VLOOKUP($D$3&amp;"|"&amp;$D11&amp;"|0|"&amp;AD$7,data.monthly_financials,6,0),0))</f>
        <v>#VALUE!</v>
      </c>
      <c r="AE11" s="25" t="e">
        <f>IF(AE$5=YEAR(AE$7),HLOOKUP(AE$5,$AR$5:$AU$33,(ROW($D11)-ROW(AE$5)+1),FALSE),IFERROR(AE$6*VLOOKUP($D$3&amp;"|"&amp;$D11&amp;"|0|"&amp;AE$7,data.monthly_financials,6,0),0))</f>
        <v>#VALUE!</v>
      </c>
      <c r="AF11" s="25" t="e">
        <f>IF(AF$5=YEAR(AF$7),HLOOKUP(AF$5,$AR$5:$AU$33,(ROW($D11)-ROW(AF$5)+1),FALSE),IFERROR(AF$6*VLOOKUP($D$3&amp;"|"&amp;$D11&amp;"|0|"&amp;AF$7,data.monthly_financials,6,0),0))</f>
        <v>#VALUE!</v>
      </c>
      <c r="AG11" s="25" t="e">
        <f>IF(AG$5=YEAR(AG$7),HLOOKUP(AG$5,$AR$5:$AU$33,(ROW($D11)-ROW(AG$5)+1),FALSE),IFERROR(AG$6*VLOOKUP($D$3&amp;"|"&amp;$D11&amp;"|0|"&amp;AG$7,data.monthly_financials,6,0),0))</f>
        <v>#VALUE!</v>
      </c>
      <c r="AH11" s="25" t="e">
        <f>IF(AH$5=YEAR(AH$7),HLOOKUP(AH$5,$AR$5:$AU$33,(ROW($D11)-ROW(AH$5)+1),FALSE),IFERROR(AH$6*VLOOKUP($D$3&amp;"|"&amp;$D11&amp;"|0|"&amp;AH$7,data.monthly_financials,6,0),0))</f>
        <v>#VALUE!</v>
      </c>
      <c r="AI11" s="25" t="e">
        <f>IF(AI$5=YEAR(AI$7),HLOOKUP(AI$5,$AR$5:$AU$33,(ROW($D11)-ROW(AI$5)+1),FALSE),IFERROR(AI$6*VLOOKUP($D$3&amp;"|"&amp;$D11&amp;"|0|"&amp;AI$7,data.monthly_financials,6,0),0))</f>
        <v>#VALUE!</v>
      </c>
      <c r="AJ11" s="25" t="e">
        <f>IF(AJ$5=YEAR(AJ$7),HLOOKUP(AJ$5,$AR$5:$AU$33,(ROW($D11)-ROW(AJ$5)+1),FALSE),IFERROR(AJ$6*VLOOKUP($D$3&amp;"|"&amp;$D11&amp;"|0|"&amp;AJ$7,data.monthly_financials,6,0),0))</f>
        <v>#VALUE!</v>
      </c>
      <c r="AK11" s="25" t="e">
        <f>IF(AK$5=YEAR(AK$7),HLOOKUP(AK$5,$AR$5:$AU$33,(ROW($D11)-ROW(AK$5)+1),FALSE),IFERROR(AK$6*VLOOKUP($D$3&amp;"|"&amp;$D11&amp;"|0|"&amp;AK$7,data.monthly_financials,6,0),0))</f>
        <v>#VALUE!</v>
      </c>
      <c r="AL11" s="25" t="e">
        <f>IF(AL$5=YEAR(AL$7),HLOOKUP(AL$5,$AR$5:$AU$33,(ROW($D11)-ROW(AL$5)+1),FALSE),IFERROR(AL$6*VLOOKUP($D$3&amp;"|"&amp;$D11&amp;"|0|"&amp;AL$7,data.monthly_financials,6,0),0))</f>
        <v>#VALUE!</v>
      </c>
      <c r="AM11" s="25" t="e">
        <f>IF(AM$5=YEAR(AM$7),HLOOKUP(AM$5,$AR$5:$AU$33,(ROW($D11)-ROW(AM$5)+1),FALSE),IFERROR(AM$6*VLOOKUP($D$3&amp;"|"&amp;$D11&amp;"|0|"&amp;AM$7,data.monthly_financials,6,0),0))</f>
        <v>#VALUE!</v>
      </c>
      <c r="AN11" s="25" t="e">
        <f ca="1">IF(AN$5=YEAR(AN$7),HLOOKUP(AN$5,$AR$5:$AU$33,(ROW($D11)-ROW(AN$5)+1),FALSE),IFERROR(AN$6*VLOOKUP($D$3&amp;"|"&amp;$D11&amp;"|0|"&amp;AN$7,data.monthly_financials,6,0),0))</f>
        <v>#VALUE!</v>
      </c>
      <c r="AP11" s="40" t="s">
        <v>76</v>
      </c>
      <c r="AQ11" s="25">
        <f ca="1">IFERROR(AQ$6*VLOOKUP($AP$3&amp;"|"&amp;$AP11&amp;"|1|"&amp;AQ$7,data.monthly_financials,6,0),0)</f>
        <v>0</v>
      </c>
      <c r="AR11" s="25">
        <f ca="1">IFERROR(AR$6*VLOOKUP($AP$3&amp;"|"&amp;$AP11&amp;"|1|"&amp;AR$7,data.monthly_financials,6,0),0)</f>
        <v>0</v>
      </c>
      <c r="AS11" s="25">
        <f ca="1">IFERROR(AS$6*VLOOKUP($AP$3&amp;"|"&amp;$AP11&amp;"|1|"&amp;AS$7,data.monthly_financials,6,0),0)</f>
        <v>0</v>
      </c>
      <c r="AT11" s="25">
        <f ca="1">IFERROR(AT$6*VLOOKUP($AP$3&amp;"|"&amp;$AP11&amp;"|1|"&amp;AT$7,data.monthly_financials,6,0),0)</f>
        <v>0</v>
      </c>
      <c r="AU11" s="25">
        <f ca="1">IFERROR(AU$6*VLOOKUP($AP$3&amp;"|"&amp;$AP11&amp;"|1|"&amp;AU$7,data.monthly_financials,6,0),0)</f>
        <v>0</v>
      </c>
      <c r="AW11">
        <f ca="1">IFERROR(AW$6*VLOOKUP($AX$3&amp;"|"&amp;$AX11&amp;"|0|"&amp;AW$7,data.monthly_financials,6,0),0)</f>
        <v>0</v>
      </c>
      <c r="AX11" s="42" t="s">
        <v>77</v>
      </c>
      <c r="AY11" s="25" t="e">
        <f ca="1">IF(AY$5=YEAR(AY$7),HLOOKUP(AY$5,$CM$5:$CP$33,(ROW($AX11)-ROW(AY$5)+1),FALSE),IFERROR(AY$6*VLOOKUP($AX$3&amp;"|"&amp;$AX11&amp;"|0|"&amp;AY$7,data.monthly_financials,6,0),0))</f>
        <v>#NAME?</v>
      </c>
      <c r="AZ11" s="25" t="e">
        <f ca="1">IF(AZ$5=YEAR(AZ$7),HLOOKUP(AZ$5,$CM$5:$CP$33,(ROW($AX11)-ROW(AZ$5)+1),FALSE),IFERROR(AZ$6*VLOOKUP($AX$3&amp;"|"&amp;$AX11&amp;"|0|"&amp;AZ$7,data.monthly_financials,6,0),0))</f>
        <v>#NAME?</v>
      </c>
      <c r="BA11" s="25" t="e">
        <f ca="1">IF(BA$5=YEAR(BA$7),HLOOKUP(BA$5,$CM$5:$CP$33,(ROW($AX11)-ROW(BA$5)+1),FALSE),IFERROR(BA$6*VLOOKUP($AX$3&amp;"|"&amp;$AX11&amp;"|0|"&amp;BA$7,data.monthly_financials,6,0),0))</f>
        <v>#NAME?</v>
      </c>
      <c r="BB11" s="25" t="e">
        <f ca="1">IF(BB$5=YEAR(BB$7),HLOOKUP(BB$5,$CM$5:$CP$33,(ROW($AX11)-ROW(BB$5)+1),FALSE),IFERROR(BB$6*VLOOKUP($AX$3&amp;"|"&amp;$AX11&amp;"|0|"&amp;BB$7,data.monthly_financials,6,0),0))</f>
        <v>#NAME?</v>
      </c>
      <c r="BC11" s="25" t="e">
        <f ca="1">IF(BC$5=YEAR(BC$7),HLOOKUP(BC$5,$CM$5:$CP$33,(ROW($AX11)-ROW(BC$5)+1),FALSE),IFERROR(BC$6*VLOOKUP($AX$3&amp;"|"&amp;$AX11&amp;"|0|"&amp;BC$7,data.monthly_financials,6,0),0))</f>
        <v>#NAME?</v>
      </c>
      <c r="BD11" s="25" t="e">
        <f ca="1">IF(BD$5=YEAR(BD$7),HLOOKUP(BD$5,$CM$5:$CP$33,(ROW($AX11)-ROW(BD$5)+1),FALSE),IFERROR(BD$6*VLOOKUP($AX$3&amp;"|"&amp;$AX11&amp;"|0|"&amp;BD$7,data.monthly_financials,6,0),0))</f>
        <v>#NAME?</v>
      </c>
      <c r="BE11" s="25" t="e">
        <f ca="1">IF(BE$5=YEAR(BE$7),HLOOKUP(BE$5,$CM$5:$CP$33,(ROW($AX11)-ROW(BE$5)+1),FALSE),IFERROR(BE$6*VLOOKUP($AX$3&amp;"|"&amp;$AX11&amp;"|0|"&amp;BE$7,data.monthly_financials,6,0),0))</f>
        <v>#NAME?</v>
      </c>
      <c r="BF11" s="25" t="e">
        <f ca="1">IF(BF$5=YEAR(BF$7),HLOOKUP(BF$5,$CM$5:$CP$33,(ROW($AX11)-ROW(BF$5)+1),FALSE),IFERROR(BF$6*VLOOKUP($AX$3&amp;"|"&amp;$AX11&amp;"|0|"&amp;BF$7,data.monthly_financials,6,0),0))</f>
        <v>#NAME?</v>
      </c>
      <c r="BG11" s="25" t="e">
        <f ca="1">IF(BG$5=YEAR(BG$7),HLOOKUP(BG$5,$CM$5:$CP$33,(ROW($AX11)-ROW(BG$5)+1),FALSE),IFERROR(BG$6*VLOOKUP($AX$3&amp;"|"&amp;$AX11&amp;"|0|"&amp;BG$7,data.monthly_financials,6,0),0))</f>
        <v>#NAME?</v>
      </c>
      <c r="BH11" s="25" t="e">
        <f ca="1">IF(BH$5=YEAR(BH$7),HLOOKUP(BH$5,$CM$5:$CP$33,(ROW($AX11)-ROW(BH$5)+1),FALSE),IFERROR(BH$6*VLOOKUP($AX$3&amp;"|"&amp;$AX11&amp;"|0|"&amp;BH$7,data.monthly_financials,6,0),0))</f>
        <v>#NAME?</v>
      </c>
      <c r="BI11" s="25" t="e">
        <f ca="1">IF(BI$5=YEAR(BI$7),HLOOKUP(BI$5,$CM$5:$CP$33,(ROW($AX11)-ROW(BI$5)+1),FALSE),IFERROR(BI$6*VLOOKUP($AX$3&amp;"|"&amp;$AX11&amp;"|0|"&amp;BI$7,data.monthly_financials,6,0),0))</f>
        <v>#NAME?</v>
      </c>
      <c r="BJ11" s="25" t="e">
        <f ca="1">IF(BJ$5=YEAR(BJ$7),HLOOKUP(BJ$5,$CM$5:$CP$33,(ROW($AX11)-ROW(BJ$5)+1),FALSE),IFERROR(BJ$6*VLOOKUP($AX$3&amp;"|"&amp;$AX11&amp;"|0|"&amp;BJ$7,data.monthly_financials,6,0),0))</f>
        <v>#NAME?</v>
      </c>
      <c r="BK11" s="25" t="e">
        <f ca="1">IF(BK$5=YEAR(BK$7),HLOOKUP(BK$5,$CM$5:$CP$33,(ROW($AX11)-ROW(BK$5)+1),FALSE),IFERROR(BK$6*VLOOKUP($AX$3&amp;"|"&amp;$AX11&amp;"|0|"&amp;BK$7,data.monthly_financials,6,0),0))</f>
        <v>#NAME?</v>
      </c>
      <c r="BL11" s="25" t="e">
        <f ca="1">IF(BL$5=YEAR(BL$7),HLOOKUP(BL$5,$CM$5:$CP$33,(ROW($AX11)-ROW(BL$5)+1),FALSE),IFERROR(BL$6*VLOOKUP($AX$3&amp;"|"&amp;$AX11&amp;"|0|"&amp;BL$7,data.monthly_financials,6,0),0))</f>
        <v>#NAME?</v>
      </c>
      <c r="BM11" s="25" t="e">
        <f ca="1">IF(BM$5=YEAR(BM$7),HLOOKUP(BM$5,$CM$5:$CP$33,(ROW($AX11)-ROW(BM$5)+1),FALSE),IFERROR(BM$6*VLOOKUP($AX$3&amp;"|"&amp;$AX11&amp;"|0|"&amp;BM$7,data.monthly_financials,6,0),0))</f>
        <v>#NAME?</v>
      </c>
      <c r="BN11" s="25" t="e">
        <f ca="1">IF(BN$5=YEAR(BN$7),HLOOKUP(BN$5,$CM$5:$CP$33,(ROW($AX11)-ROW(BN$5)+1),FALSE),IFERROR(BN$6*VLOOKUP($AX$3&amp;"|"&amp;$AX11&amp;"|0|"&amp;BN$7,data.monthly_financials,6,0),0))</f>
        <v>#NAME?</v>
      </c>
      <c r="BO11" s="25" t="e">
        <f ca="1">IF(BO$5=YEAR(BO$7),HLOOKUP(BO$5,$CM$5:$CP$33,(ROW($AX11)-ROW(BO$5)+1),FALSE),IFERROR(BO$6*VLOOKUP($AX$3&amp;"|"&amp;$AX11&amp;"|0|"&amp;BO$7,data.monthly_financials,6,0),0))</f>
        <v>#NAME?</v>
      </c>
      <c r="BP11" s="25" t="e">
        <f ca="1">IF(BP$5=YEAR(BP$7),HLOOKUP(BP$5,$CM$5:$CP$33,(ROW($AX11)-ROW(BP$5)+1),FALSE),IFERROR(BP$6*VLOOKUP($AX$3&amp;"|"&amp;$AX11&amp;"|0|"&amp;BP$7,data.monthly_financials,6,0),0))</f>
        <v>#NAME?</v>
      </c>
      <c r="BQ11" s="25" t="e">
        <f ca="1">IF(BQ$5=YEAR(BQ$7),HLOOKUP(BQ$5,$CM$5:$CP$33,(ROW($AX11)-ROW(BQ$5)+1),FALSE),IFERROR(BQ$6*VLOOKUP($AX$3&amp;"|"&amp;$AX11&amp;"|0|"&amp;BQ$7,data.monthly_financials,6,0),0))</f>
        <v>#NAME?</v>
      </c>
      <c r="BR11" s="25" t="e">
        <f ca="1">IF(BR$5=YEAR(BR$7),HLOOKUP(BR$5,$CM$5:$CP$33,(ROW($AX11)-ROW(BR$5)+1),FALSE),IFERROR(BR$6*VLOOKUP($AX$3&amp;"|"&amp;$AX11&amp;"|0|"&amp;BR$7,data.monthly_financials,6,0),0))</f>
        <v>#NAME?</v>
      </c>
      <c r="BS11" s="25" t="e">
        <f ca="1">IF(BS$5=YEAR(BS$7),HLOOKUP(BS$5,$CM$5:$CP$33,(ROW($AX11)-ROW(BS$5)+1),FALSE),IFERROR(BS$6*VLOOKUP($AX$3&amp;"|"&amp;$AX11&amp;"|0|"&amp;BS$7,data.monthly_financials,6,0),0))</f>
        <v>#NAME?</v>
      </c>
      <c r="BT11" s="25" t="e">
        <f ca="1">IF(BT$5=YEAR(BT$7),HLOOKUP(BT$5,$CM$5:$CP$33,(ROW($AX11)-ROW(BT$5)+1),FALSE),IFERROR(BT$6*VLOOKUP($AX$3&amp;"|"&amp;$AX11&amp;"|0|"&amp;BT$7,data.monthly_financials,6,0),0))</f>
        <v>#NAME?</v>
      </c>
      <c r="BU11" s="25" t="e">
        <f ca="1">IF(BU$5=YEAR(BU$7),HLOOKUP(BU$5,$CM$5:$CP$33,(ROW($AX11)-ROW(BU$5)+1),FALSE),IFERROR(BU$6*VLOOKUP($AX$3&amp;"|"&amp;$AX11&amp;"|0|"&amp;BU$7,data.monthly_financials,6,0),0))</f>
        <v>#NAME?</v>
      </c>
      <c r="BV11" s="25" t="e">
        <f ca="1">IF(BV$5=YEAR(BV$7),HLOOKUP(BV$5,$CM$5:$CP$33,(ROW($AX11)-ROW(BV$5)+1),FALSE),IFERROR(BV$6*VLOOKUP($AX$3&amp;"|"&amp;$AX11&amp;"|0|"&amp;BV$7,data.monthly_financials,6,0),0))</f>
        <v>#NAME?</v>
      </c>
      <c r="BW11" s="25" t="e">
        <f ca="1">IF(BW$5=YEAR(BW$7),HLOOKUP(BW$5,$CM$5:$CP$33,(ROW($AX11)-ROW(BW$5)+1),FALSE),IFERROR(BW$6*VLOOKUP($AX$3&amp;"|"&amp;$AX11&amp;"|0|"&amp;BW$7,data.monthly_financials,6,0),0))</f>
        <v>#NAME?</v>
      </c>
      <c r="BX11" s="25" t="e">
        <f ca="1">IF(BX$5=YEAR(BX$7),HLOOKUP(BX$5,$CM$5:$CP$33,(ROW($AX11)-ROW(BX$5)+1),FALSE),IFERROR(BX$6*VLOOKUP($AX$3&amp;"|"&amp;$AX11&amp;"|0|"&amp;BX$7,data.monthly_financials,6,0),0))</f>
        <v>#NAME?</v>
      </c>
      <c r="BY11" s="25" t="e">
        <f ca="1">IF(BY$5=YEAR(BY$7),HLOOKUP(BY$5,$CM$5:$CP$33,(ROW($AX11)-ROW(BY$5)+1),FALSE),IFERROR(BY$6*VLOOKUP($AX$3&amp;"|"&amp;$AX11&amp;"|0|"&amp;BY$7,data.monthly_financials,6,0),0))</f>
        <v>#NAME?</v>
      </c>
      <c r="BZ11" s="25" t="e">
        <f ca="1">IF(BZ$5=YEAR(BZ$7),HLOOKUP(BZ$5,$CM$5:$CP$33,(ROW($AX11)-ROW(BZ$5)+1),FALSE),IFERROR(BZ$6*VLOOKUP($AX$3&amp;"|"&amp;$AX11&amp;"|0|"&amp;BZ$7,data.monthly_financials,6,0),0))</f>
        <v>#NAME?</v>
      </c>
      <c r="CA11" s="25" t="e">
        <f ca="1">IF(CA$5=YEAR(CA$7),HLOOKUP(CA$5,$CM$5:$CP$33,(ROW($AX11)-ROW(CA$5)+1),FALSE),IFERROR(CA$6*VLOOKUP($AX$3&amp;"|"&amp;$AX11&amp;"|0|"&amp;CA$7,data.monthly_financials,6,0),0))</f>
        <v>#NAME?</v>
      </c>
      <c r="CB11" s="25" t="e">
        <f ca="1">IF(CB$5=YEAR(CB$7),HLOOKUP(CB$5,$CM$5:$CP$33,(ROW($AX11)-ROW(CB$5)+1),FALSE),IFERROR(CB$6*VLOOKUP($AX$3&amp;"|"&amp;$AX11&amp;"|0|"&amp;CB$7,data.monthly_financials,6,0),0))</f>
        <v>#NAME?</v>
      </c>
      <c r="CC11" s="25" t="e">
        <f ca="1">IF(CC$5=YEAR(CC$7),HLOOKUP(CC$5,$CM$5:$CP$33,(ROW($AX11)-ROW(CC$5)+1),FALSE),IFERROR(CC$6*VLOOKUP($AX$3&amp;"|"&amp;$AX11&amp;"|0|"&amp;CC$7,data.monthly_financials,6,0),0))</f>
        <v>#NAME?</v>
      </c>
      <c r="CD11" s="25" t="e">
        <f ca="1">IF(CD$5=YEAR(CD$7),HLOOKUP(CD$5,$CM$5:$CP$33,(ROW($AX11)-ROW(CD$5)+1),FALSE),IFERROR(CD$6*VLOOKUP($AX$3&amp;"|"&amp;$AX11&amp;"|0|"&amp;CD$7,data.monthly_financials,6,0),0))</f>
        <v>#NAME?</v>
      </c>
      <c r="CE11" s="25" t="e">
        <f ca="1">IF(CE$5=YEAR(CE$7),HLOOKUP(CE$5,$CM$5:$CP$33,(ROW($AX11)-ROW(CE$5)+1),FALSE),IFERROR(CE$6*VLOOKUP($AX$3&amp;"|"&amp;$AX11&amp;"|0|"&amp;CE$7,data.monthly_financials,6,0),0))</f>
        <v>#NAME?</v>
      </c>
      <c r="CF11" s="25" t="e">
        <f ca="1">IF(CF$5=YEAR(CF$7),HLOOKUP(CF$5,$CM$5:$CP$33,(ROW($AX11)-ROW(CF$5)+1),FALSE),IFERROR(CF$6*VLOOKUP($AX$3&amp;"|"&amp;$AX11&amp;"|0|"&amp;CF$7,data.monthly_financials,6,0),0))</f>
        <v>#NAME?</v>
      </c>
      <c r="CG11" s="25" t="e">
        <f ca="1">IF(CG$5=YEAR(CG$7),HLOOKUP(CG$5,$CM$5:$CP$33,(ROW($AX11)-ROW(CG$5)+1),FALSE),IFERROR(CG$6*VLOOKUP($AX$3&amp;"|"&amp;$AX11&amp;"|0|"&amp;CG$7,data.monthly_financials,6,0),0))</f>
        <v>#NAME?</v>
      </c>
      <c r="CH11" s="25" t="e">
        <f ca="1">IF(CH$5=YEAR(CH$7),HLOOKUP(CH$5,$CM$5:$CP$33,(ROW($AX11)-ROW(CH$5)+1),FALSE),IFERROR(CH$6*VLOOKUP($AX$3&amp;"|"&amp;$AX11&amp;"|0|"&amp;CH$7,data.monthly_financials,6,0),0))</f>
        <v>#NAME?</v>
      </c>
      <c r="CK11" s="42" t="s">
        <v>77</v>
      </c>
      <c r="CL11" s="25">
        <f ca="1">IFERROR(CL$6*VLOOKUP($CK$3&amp;"|"&amp;$CK11&amp;"|1|"&amp;CL$7,data.monthly_financials,6,0),0)</f>
        <v>0</v>
      </c>
      <c r="CM11" s="25">
        <f ca="1">IFERROR(CM$6*VLOOKUP($CK$3&amp;"|"&amp;$CK11&amp;"|1|"&amp;CM$7,data.monthly_financials,6,0),0)</f>
        <v>0</v>
      </c>
      <c r="CN11" s="25">
        <f ca="1">IFERROR(CN$6*VLOOKUP($CK$3&amp;"|"&amp;$CK11&amp;"|1|"&amp;CN$7,data.monthly_financials,6,0),0)</f>
        <v>0</v>
      </c>
      <c r="CO11" s="25">
        <f ca="1">IFERROR(CO$6*VLOOKUP($CK$3&amp;"|"&amp;$CK11&amp;"|1|"&amp;CO$7,data.monthly_financials,6,0),0)</f>
        <v>0</v>
      </c>
      <c r="CP11" s="25">
        <f ca="1">IFERROR(CP$6*VLOOKUP($CK$3&amp;"|"&amp;$CK11&amp;"|1|"&amp;CP$7,data.monthly_financials,6,0),0)</f>
        <v>0</v>
      </c>
      <c r="CS11" s="43" t="s">
        <v>78</v>
      </c>
      <c r="CT11" s="25" t="e">
        <f ca="1">IF(CT$5=YEAR(CT$7),HLOOKUP(CT$5,$EG$5:$EJ$20,(ROW($CS11)-ROW(CT$5)+1),FALSE),IF(SUM(CT12:CT15)=0,IFERROR(CT$6*VLOOKUP($CS$3&amp;"|"&amp;$CS11&amp;"|0|"&amp;CT$7,data.monthly_financials,6,0),0),SUM(CT12:CT15)))</f>
        <v>#NAME?</v>
      </c>
      <c r="CU11" s="25" t="e">
        <f ca="1">IF(CU$5=YEAR(CU$7),HLOOKUP(CU$5,$EG$5:$EJ$20,(ROW($CS11)-ROW(CU$5)+1),FALSE),IF(SUM(CU12:CU15)=0,IFERROR(CU$6*VLOOKUP($CS$3&amp;"|"&amp;$CS11&amp;"|0|"&amp;CU$7,data.monthly_financials,6,0),0),SUM(CU12:CU15)))</f>
        <v>#NAME?</v>
      </c>
      <c r="CV11" s="25" t="e">
        <f ca="1">IF(CV$5=YEAR(CV$7),HLOOKUP(CV$5,$EG$5:$EJ$20,(ROW($CS11)-ROW(CV$5)+1),FALSE),IF(SUM(CV12:CV15)=0,IFERROR(CV$6*VLOOKUP($CS$3&amp;"|"&amp;$CS11&amp;"|0|"&amp;CV$7,data.monthly_financials,6,0),0),SUM(CV12:CV15)))</f>
        <v>#NAME?</v>
      </c>
      <c r="CW11" s="25" t="e">
        <f ca="1">IF(CW$5=YEAR(CW$7),HLOOKUP(CW$5,$EG$5:$EJ$20,(ROW($CS11)-ROW(CW$5)+1),FALSE),IF(SUM(CW12:CW15)=0,IFERROR(CW$6*VLOOKUP($CS$3&amp;"|"&amp;$CS11&amp;"|0|"&amp;CW$7,data.monthly_financials,6,0),0),SUM(CW12:CW15)))</f>
        <v>#NAME?</v>
      </c>
      <c r="CX11" s="25" t="e">
        <f ca="1">IF(CX$5=YEAR(CX$7),HLOOKUP(CX$5,$EG$5:$EJ$20,(ROW($CS11)-ROW(CX$5)+1),FALSE),IF(SUM(CX12:CX15)=0,IFERROR(CX$6*VLOOKUP($CS$3&amp;"|"&amp;$CS11&amp;"|0|"&amp;CX$7,data.monthly_financials,6,0),0),SUM(CX12:CX15)))</f>
        <v>#NAME?</v>
      </c>
      <c r="CY11" s="25" t="e">
        <f ca="1">IF(CY$5=YEAR(CY$7),HLOOKUP(CY$5,$EG$5:$EJ$20,(ROW($CS11)-ROW(CY$5)+1),FALSE),IF(SUM(CY12:CY15)=0,IFERROR(CY$6*VLOOKUP($CS$3&amp;"|"&amp;$CS11&amp;"|0|"&amp;CY$7,data.monthly_financials,6,0),0),SUM(CY12:CY15)))</f>
        <v>#NAME?</v>
      </c>
      <c r="CZ11" s="25" t="e">
        <f ca="1">IF(CZ$5=YEAR(CZ$7),HLOOKUP(CZ$5,$EG$5:$EJ$20,(ROW($CS11)-ROW(CZ$5)+1),FALSE),IF(SUM(CZ12:CZ15)=0,IFERROR(CZ$6*VLOOKUP($CS$3&amp;"|"&amp;$CS11&amp;"|0|"&amp;CZ$7,data.monthly_financials,6,0),0),SUM(CZ12:CZ15)))</f>
        <v>#NAME?</v>
      </c>
      <c r="DA11" s="25" t="e">
        <f ca="1">IF(DA$5=YEAR(DA$7),HLOOKUP(DA$5,$EG$5:$EJ$20,(ROW($CS11)-ROW(DA$5)+1),FALSE),IF(SUM(DA12:DA15)=0,IFERROR(DA$6*VLOOKUP($CS$3&amp;"|"&amp;$CS11&amp;"|0|"&amp;DA$7,data.monthly_financials,6,0),0),SUM(DA12:DA15)))</f>
        <v>#NAME?</v>
      </c>
      <c r="DB11" s="25" t="e">
        <f ca="1">IF(DB$5=YEAR(DB$7),HLOOKUP(DB$5,$EG$5:$EJ$20,(ROW($CS11)-ROW(DB$5)+1),FALSE),IF(SUM(DB12:DB15)=0,IFERROR(DB$6*VLOOKUP($CS$3&amp;"|"&amp;$CS11&amp;"|0|"&amp;DB$7,data.monthly_financials,6,0),0),SUM(DB12:DB15)))</f>
        <v>#NAME?</v>
      </c>
      <c r="DC11" s="25" t="e">
        <f ca="1">IF(DC$5=YEAR(DC$7),HLOOKUP(DC$5,$EG$5:$EJ$20,(ROW($CS11)-ROW(DC$5)+1),FALSE),IF(SUM(DC12:DC15)=0,IFERROR(DC$6*VLOOKUP($CS$3&amp;"|"&amp;$CS11&amp;"|0|"&amp;DC$7,data.monthly_financials,6,0),0),SUM(DC12:DC15)))</f>
        <v>#NAME?</v>
      </c>
      <c r="DD11" s="25" t="e">
        <f ca="1">IF(DD$5=YEAR(DD$7),HLOOKUP(DD$5,$EG$5:$EJ$20,(ROW($CS11)-ROW(DD$5)+1),FALSE),IF(SUM(DD12:DD15)=0,IFERROR(DD$6*VLOOKUP($CS$3&amp;"|"&amp;$CS11&amp;"|0|"&amp;DD$7,data.monthly_financials,6,0),0),SUM(DD12:DD15)))</f>
        <v>#NAME?</v>
      </c>
      <c r="DE11" s="25" t="e">
        <f ca="1">IF(DE$5=YEAR(DE$7),HLOOKUP(DE$5,$EG$5:$EJ$20,(ROW($CS11)-ROW(DE$5)+1),FALSE),IF(SUM(DE12:DE15)=0,IFERROR(DE$6*VLOOKUP($CS$3&amp;"|"&amp;$CS11&amp;"|0|"&amp;DE$7,data.monthly_financials,6,0),0),SUM(DE12:DE15)))</f>
        <v>#NAME?</v>
      </c>
      <c r="DF11" s="25" t="e">
        <f ca="1">IF(DF$5=YEAR(DF$7),HLOOKUP(DF$5,$EG$5:$EJ$20,(ROW($CS11)-ROW(DF$5)+1),FALSE),IF(SUM(DF12:DF15)=0,IFERROR(DF$6*VLOOKUP($CS$3&amp;"|"&amp;$CS11&amp;"|0|"&amp;DF$7,data.monthly_financials,6,0),0),SUM(DF12:DF15)))</f>
        <v>#NAME?</v>
      </c>
      <c r="DG11" s="25" t="e">
        <f ca="1">IF(DG$5=YEAR(DG$7),HLOOKUP(DG$5,$EG$5:$EJ$20,(ROW($CS11)-ROW(DG$5)+1),FALSE),IF(SUM(DG12:DG15)=0,IFERROR(DG$6*VLOOKUP($CS$3&amp;"|"&amp;$CS11&amp;"|0|"&amp;DG$7,data.monthly_financials,6,0),0),SUM(DG12:DG15)))</f>
        <v>#NAME?</v>
      </c>
      <c r="DH11" s="25" t="e">
        <f ca="1">IF(DH$5=YEAR(DH$7),HLOOKUP(DH$5,$EG$5:$EJ$20,(ROW($CS11)-ROW(DH$5)+1),FALSE),IF(SUM(DH12:DH15)=0,IFERROR(DH$6*VLOOKUP($CS$3&amp;"|"&amp;$CS11&amp;"|0|"&amp;DH$7,data.monthly_financials,6,0),0),SUM(DH12:DH15)))</f>
        <v>#NAME?</v>
      </c>
      <c r="DI11" s="25" t="e">
        <f ca="1">IF(DI$5=YEAR(DI$7),HLOOKUP(DI$5,$EG$5:$EJ$20,(ROW($CS11)-ROW(DI$5)+1),FALSE),IF(SUM(DI12:DI15)=0,IFERROR(DI$6*VLOOKUP($CS$3&amp;"|"&amp;$CS11&amp;"|0|"&amp;DI$7,data.monthly_financials,6,0),0),SUM(DI12:DI15)))</f>
        <v>#NAME?</v>
      </c>
      <c r="DJ11" s="25" t="e">
        <f ca="1">IF(DJ$5=YEAR(DJ$7),HLOOKUP(DJ$5,$EG$5:$EJ$20,(ROW($CS11)-ROW(DJ$5)+1),FALSE),IF(SUM(DJ12:DJ15)=0,IFERROR(DJ$6*VLOOKUP($CS$3&amp;"|"&amp;$CS11&amp;"|0|"&amp;DJ$7,data.monthly_financials,6,0),0),SUM(DJ12:DJ15)))</f>
        <v>#NAME?</v>
      </c>
      <c r="DK11" s="25" t="e">
        <f ca="1">IF(DK$5=YEAR(DK$7),HLOOKUP(DK$5,$EG$5:$EJ$20,(ROW($CS11)-ROW(DK$5)+1),FALSE),IF(SUM(DK12:DK15)=0,IFERROR(DK$6*VLOOKUP($CS$3&amp;"|"&amp;$CS11&amp;"|0|"&amp;DK$7,data.monthly_financials,6,0),0),SUM(DK12:DK15)))</f>
        <v>#NAME?</v>
      </c>
      <c r="DL11" s="25" t="e">
        <f ca="1">IF(DL$5=YEAR(DL$7),HLOOKUP(DL$5,$EG$5:$EJ$20,(ROW($CS11)-ROW(DL$5)+1),FALSE),IF(SUM(DL12:DL15)=0,IFERROR(DL$6*VLOOKUP($CS$3&amp;"|"&amp;$CS11&amp;"|0|"&amp;DL$7,data.monthly_financials,6,0),0),SUM(DL12:DL15)))</f>
        <v>#NAME?</v>
      </c>
      <c r="DM11" s="25" t="e">
        <f ca="1">IF(DM$5=YEAR(DM$7),HLOOKUP(DM$5,$EG$5:$EJ$20,(ROW($CS11)-ROW(DM$5)+1),FALSE),IF(SUM(DM12:DM15)=0,IFERROR(DM$6*VLOOKUP($CS$3&amp;"|"&amp;$CS11&amp;"|0|"&amp;DM$7,data.monthly_financials,6,0),0),SUM(DM12:DM15)))</f>
        <v>#NAME?</v>
      </c>
      <c r="DN11" s="25" t="e">
        <f ca="1">IF(DN$5=YEAR(DN$7),HLOOKUP(DN$5,$EG$5:$EJ$20,(ROW($CS11)-ROW(DN$5)+1),FALSE),IF(SUM(DN12:DN15)=0,IFERROR(DN$6*VLOOKUP($CS$3&amp;"|"&amp;$CS11&amp;"|0|"&amp;DN$7,data.monthly_financials,6,0),0),SUM(DN12:DN15)))</f>
        <v>#NAME?</v>
      </c>
      <c r="DO11" s="25" t="e">
        <f ca="1">IF(DO$5=YEAR(DO$7),HLOOKUP(DO$5,$EG$5:$EJ$20,(ROW($CS11)-ROW(DO$5)+1),FALSE),IF(SUM(DO12:DO15)=0,IFERROR(DO$6*VLOOKUP($CS$3&amp;"|"&amp;$CS11&amp;"|0|"&amp;DO$7,data.monthly_financials,6,0),0),SUM(DO12:DO15)))</f>
        <v>#NAME?</v>
      </c>
      <c r="DP11" s="25" t="e">
        <f ca="1">IF(DP$5=YEAR(DP$7),HLOOKUP(DP$5,$EG$5:$EJ$20,(ROW($CS11)-ROW(DP$5)+1),FALSE),IF(SUM(DP12:DP15)=0,IFERROR(DP$6*VLOOKUP($CS$3&amp;"|"&amp;$CS11&amp;"|0|"&amp;DP$7,data.monthly_financials,6,0),0),SUM(DP12:DP15)))</f>
        <v>#NAME?</v>
      </c>
      <c r="DQ11" s="25" t="e">
        <f ca="1">IF(DQ$5=YEAR(DQ$7),HLOOKUP(DQ$5,$EG$5:$EJ$20,(ROW($CS11)-ROW(DQ$5)+1),FALSE),IF(SUM(DQ12:DQ15)=0,IFERROR(DQ$6*VLOOKUP($CS$3&amp;"|"&amp;$CS11&amp;"|0|"&amp;DQ$7,data.monthly_financials,6,0),0),SUM(DQ12:DQ15)))</f>
        <v>#NAME?</v>
      </c>
      <c r="DR11" s="25" t="e">
        <f ca="1">IF(DR$5=YEAR(DR$7),HLOOKUP(DR$5,$EG$5:$EJ$20,(ROW($CS11)-ROW(DR$5)+1),FALSE),IF(SUM(DR12:DR15)=0,IFERROR(DR$6*VLOOKUP($CS$3&amp;"|"&amp;$CS11&amp;"|0|"&amp;DR$7,data.monthly_financials,6,0),0),SUM(DR12:DR15)))</f>
        <v>#NAME?</v>
      </c>
      <c r="DS11" s="25" t="e">
        <f ca="1">IF(DS$5=YEAR(DS$7),HLOOKUP(DS$5,$EG$5:$EJ$20,(ROW($CS11)-ROW(DS$5)+1),FALSE),IF(SUM(DS12:DS15)=0,IFERROR(DS$6*VLOOKUP($CS$3&amp;"|"&amp;$CS11&amp;"|0|"&amp;DS$7,data.monthly_financials,6,0),0),SUM(DS12:DS15)))</f>
        <v>#NAME?</v>
      </c>
      <c r="DT11" s="25" t="e">
        <f ca="1">IF(DT$5=YEAR(DT$7),HLOOKUP(DT$5,$EG$5:$EJ$20,(ROW($CS11)-ROW(DT$5)+1),FALSE),IF(SUM(DT12:DT15)=0,IFERROR(DT$6*VLOOKUP($CS$3&amp;"|"&amp;$CS11&amp;"|0|"&amp;DT$7,data.monthly_financials,6,0),0),SUM(DT12:DT15)))</f>
        <v>#NAME?</v>
      </c>
      <c r="DU11" s="25" t="e">
        <f ca="1">IF(DU$5=YEAR(DU$7),HLOOKUP(DU$5,$EG$5:$EJ$20,(ROW($CS11)-ROW(DU$5)+1),FALSE),IF(SUM(DU12:DU15)=0,IFERROR(DU$6*VLOOKUP($CS$3&amp;"|"&amp;$CS11&amp;"|0|"&amp;DU$7,data.monthly_financials,6,0),0),SUM(DU12:DU15)))</f>
        <v>#NAME?</v>
      </c>
      <c r="DV11" s="25" t="e">
        <f ca="1">IF(DV$5=YEAR(DV$7),HLOOKUP(DV$5,$EG$5:$EJ$20,(ROW($CS11)-ROW(DV$5)+1),FALSE),IF(SUM(DV12:DV15)=0,IFERROR(DV$6*VLOOKUP($CS$3&amp;"|"&amp;$CS11&amp;"|0|"&amp;DV$7,data.monthly_financials,6,0),0),SUM(DV12:DV15)))</f>
        <v>#NAME?</v>
      </c>
      <c r="DW11" s="25" t="e">
        <f ca="1">IF(DW$5=YEAR(DW$7),HLOOKUP(DW$5,$EG$5:$EJ$20,(ROW($CS11)-ROW(DW$5)+1),FALSE),IF(SUM(DW12:DW15)=0,IFERROR(DW$6*VLOOKUP($CS$3&amp;"|"&amp;$CS11&amp;"|0|"&amp;DW$7,data.monthly_financials,6,0),0),SUM(DW12:DW15)))</f>
        <v>#NAME?</v>
      </c>
      <c r="DX11" s="25" t="e">
        <f ca="1">IF(DX$5=YEAR(DX$7),HLOOKUP(DX$5,$EG$5:$EJ$20,(ROW($CS11)-ROW(DX$5)+1),FALSE),IF(SUM(DX12:DX15)=0,IFERROR(DX$6*VLOOKUP($CS$3&amp;"|"&amp;$CS11&amp;"|0|"&amp;DX$7,data.monthly_financials,6,0),0),SUM(DX12:DX15)))</f>
        <v>#NAME?</v>
      </c>
      <c r="DY11" s="25" t="e">
        <f ca="1">IF(DY$5=YEAR(DY$7),HLOOKUP(DY$5,$EG$5:$EJ$20,(ROW($CS11)-ROW(DY$5)+1),FALSE),IF(SUM(DY12:DY15)=0,IFERROR(DY$6*VLOOKUP($CS$3&amp;"|"&amp;$CS11&amp;"|0|"&amp;DY$7,data.monthly_financials,6,0),0),SUM(DY12:DY15)))</f>
        <v>#NAME?</v>
      </c>
      <c r="DZ11" s="25" t="e">
        <f ca="1">IF(DZ$5=YEAR(DZ$7),HLOOKUP(DZ$5,$EG$5:$EJ$20,(ROW($CS11)-ROW(DZ$5)+1),FALSE),IF(SUM(DZ12:DZ15)=0,IFERROR(DZ$6*VLOOKUP($CS$3&amp;"|"&amp;$CS11&amp;"|0|"&amp;DZ$7,data.monthly_financials,6,0),0),SUM(DZ12:DZ15)))</f>
        <v>#NAME?</v>
      </c>
      <c r="EA11" s="25" t="e">
        <f ca="1">IF(EA$5=YEAR(EA$7),HLOOKUP(EA$5,$EG$5:$EJ$20,(ROW($CS11)-ROW(EA$5)+1),FALSE),IF(SUM(EA12:EA15)=0,IFERROR(EA$6*VLOOKUP($CS$3&amp;"|"&amp;$CS11&amp;"|0|"&amp;EA$7,data.monthly_financials,6,0),0),SUM(EA12:EA15)))</f>
        <v>#NAME?</v>
      </c>
      <c r="EB11" s="25" t="e">
        <f ca="1">IF(EB$5=YEAR(EB$7),HLOOKUP(EB$5,$EG$5:$EJ$20,(ROW($CS11)-ROW(EB$5)+1),FALSE),IF(SUM(EB12:EB15)=0,IFERROR(EB$6*VLOOKUP($CS$3&amp;"|"&amp;$CS11&amp;"|0|"&amp;EB$7,data.monthly_financials,6,0),0),SUM(EB12:EB15)))</f>
        <v>#NAME?</v>
      </c>
      <c r="EC11" s="25" t="e">
        <f ca="1">IF(EC$5=YEAR(EC$7),HLOOKUP(EC$5,$EG$5:$EJ$20,(ROW($CS11)-ROW(EC$5)+1),FALSE),IF(SUM(EC12:EC15)=0,IFERROR(EC$6*VLOOKUP($CS$3&amp;"|"&amp;$CS11&amp;"|0|"&amp;EC$7,data.monthly_financials,6,0),0),SUM(EC12:EC15)))</f>
        <v>#NAME?</v>
      </c>
      <c r="EE11" s="43" t="s">
        <v>78</v>
      </c>
      <c r="EF11" s="25">
        <f ca="1">IFERROR(EF$6*VLOOKUP($EE$3&amp;"|"&amp;$EE11&amp;"|1|"&amp;EF$7,data.monthly_financials,6,0),0)</f>
        <v>0</v>
      </c>
      <c r="EG11" s="25">
        <f ca="1">IFERROR(EG$6*VLOOKUP($EE$3&amp;"|"&amp;$EE11&amp;"|1|"&amp;EG$7,data.monthly_financials,6,0),0)</f>
        <v>0</v>
      </c>
      <c r="EH11" s="25">
        <f ca="1">IFERROR(EH$6*VLOOKUP($EE$3&amp;"|"&amp;$EE11&amp;"|1|"&amp;EH$7,data.monthly_financials,6,0),0)</f>
        <v>0</v>
      </c>
      <c r="EI11" s="25">
        <f ca="1">IFERROR(EI$6*VLOOKUP($EE$3&amp;"|"&amp;$EE11&amp;"|1|"&amp;EI$7,data.monthly_financials,6,0),0)</f>
        <v>0</v>
      </c>
      <c r="EJ11" s="25">
        <f ca="1">IFERROR(EJ$6*VLOOKUP($EE$3&amp;"|"&amp;$EE11&amp;"|1|"&amp;EJ$7,data.monthly_financials,6,0),0)</f>
        <v>0</v>
      </c>
      <c r="EM11" s="37"/>
      <c r="EN11" s="36" t="s">
        <v>79</v>
      </c>
      <c r="EO11" s="25" t="e">
        <f ca="1">IF(EO$5=YEAR(EO$7),HLOOKUP(EO$5,$GB$5:$GE$14,(ROW($EN11)-ROW(EO$5)+1),FALSE),IFERROR(VLOOKUP($EN$3&amp;"|"&amp;$EN11&amp;"|0|"&amp;EO$7,data.monthly_financials,6,0),0))</f>
        <v>#NAME?</v>
      </c>
      <c r="EP11" s="25" t="e">
        <f ca="1">IF(EP$5=YEAR(EP$7),HLOOKUP(EP$5,$GB$5:$GE$14,(ROW($EN11)-ROW(EP$5)+1),FALSE),IFERROR(VLOOKUP($EN$3&amp;"|"&amp;$EN11&amp;"|0|"&amp;EP$7,data.monthly_financials,6,0),0))</f>
        <v>#NAME?</v>
      </c>
      <c r="EQ11" s="25" t="e">
        <f ca="1">IF(EQ$5=YEAR(EQ$7),HLOOKUP(EQ$5,$GB$5:$GE$14,(ROW($EN11)-ROW(EQ$5)+1),FALSE),IFERROR(VLOOKUP($EN$3&amp;"|"&amp;$EN11&amp;"|0|"&amp;EQ$7,data.monthly_financials,6,0),0))</f>
        <v>#NAME?</v>
      </c>
      <c r="ER11" s="25" t="e">
        <f ca="1">IF(ER$5=YEAR(ER$7),HLOOKUP(ER$5,$GB$5:$GE$14,(ROW($EN11)-ROW(ER$5)+1),FALSE),IFERROR(VLOOKUP($EN$3&amp;"|"&amp;$EN11&amp;"|0|"&amp;ER$7,data.monthly_financials,6,0),0))</f>
        <v>#NAME?</v>
      </c>
      <c r="ES11" s="25" t="e">
        <f ca="1">IF(ES$5=YEAR(ES$7),HLOOKUP(ES$5,$GB$5:$GE$14,(ROW($EN11)-ROW(ES$5)+1),FALSE),IFERROR(VLOOKUP($EN$3&amp;"|"&amp;$EN11&amp;"|0|"&amp;ES$7,data.monthly_financials,6,0),0))</f>
        <v>#NAME?</v>
      </c>
      <c r="ET11" s="25" t="e">
        <f ca="1">IF(ET$5=YEAR(ET$7),HLOOKUP(ET$5,$GB$5:$GE$14,(ROW($EN11)-ROW(ET$5)+1),FALSE),IFERROR(VLOOKUP($EN$3&amp;"|"&amp;$EN11&amp;"|0|"&amp;ET$7,data.monthly_financials,6,0),0))</f>
        <v>#NAME?</v>
      </c>
      <c r="EU11" s="25" t="e">
        <f ca="1">IF(EU$5=YEAR(EU$7),HLOOKUP(EU$5,$GB$5:$GE$14,(ROW($EN11)-ROW(EU$5)+1),FALSE),IFERROR(VLOOKUP($EN$3&amp;"|"&amp;$EN11&amp;"|0|"&amp;EU$7,data.monthly_financials,6,0),0))</f>
        <v>#NAME?</v>
      </c>
      <c r="EV11" s="25" t="e">
        <f ca="1">IF(EV$5=YEAR(EV$7),HLOOKUP(EV$5,$GB$5:$GE$14,(ROW($EN11)-ROW(EV$5)+1),FALSE),IFERROR(VLOOKUP($EN$3&amp;"|"&amp;$EN11&amp;"|0|"&amp;EV$7,data.monthly_financials,6,0),0))</f>
        <v>#NAME?</v>
      </c>
      <c r="EW11" s="25" t="e">
        <f ca="1">IF(EW$5=YEAR(EW$7),HLOOKUP(EW$5,$GB$5:$GE$14,(ROW($EN11)-ROW(EW$5)+1),FALSE),IFERROR(VLOOKUP($EN$3&amp;"|"&amp;$EN11&amp;"|0|"&amp;EW$7,data.monthly_financials,6,0),0))</f>
        <v>#NAME?</v>
      </c>
      <c r="EX11" s="25" t="e">
        <f ca="1">IF(EX$5=YEAR(EX$7),HLOOKUP(EX$5,$GB$5:$GE$14,(ROW($EN11)-ROW(EX$5)+1),FALSE),IFERROR(VLOOKUP($EN$3&amp;"|"&amp;$EN11&amp;"|0|"&amp;EX$7,data.monthly_financials,6,0),0))</f>
        <v>#NAME?</v>
      </c>
      <c r="EY11" s="25" t="e">
        <f ca="1">IF(EY$5=YEAR(EY$7),HLOOKUP(EY$5,$GB$5:$GE$14,(ROW($EN11)-ROW(EY$5)+1),FALSE),IFERROR(VLOOKUP($EN$3&amp;"|"&amp;$EN11&amp;"|0|"&amp;EY$7,data.monthly_financials,6,0),0))</f>
        <v>#NAME?</v>
      </c>
      <c r="EZ11" s="25" t="e">
        <f ca="1">IF(EZ$5=YEAR(EZ$7),HLOOKUP(EZ$5,$GB$5:$GE$14,(ROW($EN11)-ROW(EZ$5)+1),FALSE),IFERROR(VLOOKUP($EN$3&amp;"|"&amp;$EN11&amp;"|0|"&amp;EZ$7,data.monthly_financials,6,0),0))</f>
        <v>#NAME?</v>
      </c>
      <c r="FA11" s="25" t="e">
        <f ca="1">IF(FA$5=YEAR(FA$7),HLOOKUP(FA$5,$GB$5:$GE$14,(ROW($EN11)-ROW(FA$5)+1),FALSE),IFERROR(VLOOKUP($EN$3&amp;"|"&amp;$EN11&amp;"|0|"&amp;FA$7,data.monthly_financials,6,0),0))</f>
        <v>#NAME?</v>
      </c>
      <c r="FB11" s="25" t="e">
        <f ca="1">IF(FB$5=YEAR(FB$7),HLOOKUP(FB$5,$GB$5:$GE$14,(ROW($EN11)-ROW(FB$5)+1),FALSE),IFERROR(VLOOKUP($EN$3&amp;"|"&amp;$EN11&amp;"|0|"&amp;FB$7,data.monthly_financials,6,0),0))</f>
        <v>#NAME?</v>
      </c>
      <c r="FC11" s="25" t="e">
        <f ca="1">IF(FC$5=YEAR(FC$7),HLOOKUP(FC$5,$GB$5:$GE$14,(ROW($EN11)-ROW(FC$5)+1),FALSE),IFERROR(VLOOKUP($EN$3&amp;"|"&amp;$EN11&amp;"|0|"&amp;FC$7,data.monthly_financials,6,0),0))</f>
        <v>#NAME?</v>
      </c>
      <c r="FD11" s="25" t="e">
        <f ca="1">IF(FD$5=YEAR(FD$7),HLOOKUP(FD$5,$GB$5:$GE$14,(ROW($EN11)-ROW(FD$5)+1),FALSE),IFERROR(VLOOKUP($EN$3&amp;"|"&amp;$EN11&amp;"|0|"&amp;FD$7,data.monthly_financials,6,0),0))</f>
        <v>#NAME?</v>
      </c>
      <c r="FE11" s="25" t="e">
        <f ca="1">IF(FE$5=YEAR(FE$7),HLOOKUP(FE$5,$GB$5:$GE$14,(ROW($EN11)-ROW(FE$5)+1),FALSE),IFERROR(VLOOKUP($EN$3&amp;"|"&amp;$EN11&amp;"|0|"&amp;FE$7,data.monthly_financials,6,0),0))</f>
        <v>#NAME?</v>
      </c>
      <c r="FF11" s="25" t="e">
        <f ca="1">IF(FF$5=YEAR(FF$7),HLOOKUP(FF$5,$GB$5:$GE$14,(ROW($EN11)-ROW(FF$5)+1),FALSE),IFERROR(VLOOKUP($EN$3&amp;"|"&amp;$EN11&amp;"|0|"&amp;FF$7,data.monthly_financials,6,0),0))</f>
        <v>#NAME?</v>
      </c>
      <c r="FG11" s="25" t="e">
        <f ca="1">IF(FG$5=YEAR(FG$7),HLOOKUP(FG$5,$GB$5:$GE$14,(ROW($EN11)-ROW(FG$5)+1),FALSE),IFERROR(VLOOKUP($EN$3&amp;"|"&amp;$EN11&amp;"|0|"&amp;FG$7,data.monthly_financials,6,0),0))</f>
        <v>#NAME?</v>
      </c>
      <c r="FH11" s="25" t="e">
        <f ca="1">IF(FH$5=YEAR(FH$7),HLOOKUP(FH$5,$GB$5:$GE$14,(ROW($EN11)-ROW(FH$5)+1),FALSE),IFERROR(VLOOKUP($EN$3&amp;"|"&amp;$EN11&amp;"|0|"&amp;FH$7,data.monthly_financials,6,0),0))</f>
        <v>#NAME?</v>
      </c>
      <c r="FI11" s="25" t="e">
        <f ca="1">IF(FI$5=YEAR(FI$7),HLOOKUP(FI$5,$GB$5:$GE$14,(ROW($EN11)-ROW(FI$5)+1),FALSE),IFERROR(VLOOKUP($EN$3&amp;"|"&amp;$EN11&amp;"|0|"&amp;FI$7,data.monthly_financials,6,0),0))</f>
        <v>#NAME?</v>
      </c>
      <c r="FJ11" s="25" t="e">
        <f ca="1">IF(FJ$5=YEAR(FJ$7),HLOOKUP(FJ$5,$GB$5:$GE$14,(ROW($EN11)-ROW(FJ$5)+1),FALSE),IFERROR(VLOOKUP($EN$3&amp;"|"&amp;$EN11&amp;"|0|"&amp;FJ$7,data.monthly_financials,6,0),0))</f>
        <v>#NAME?</v>
      </c>
      <c r="FK11" s="25" t="e">
        <f ca="1">IF(FK$5=YEAR(FK$7),HLOOKUP(FK$5,$GB$5:$GE$14,(ROW($EN11)-ROW(FK$5)+1),FALSE),IFERROR(VLOOKUP($EN$3&amp;"|"&amp;$EN11&amp;"|0|"&amp;FK$7,data.monthly_financials,6,0),0))</f>
        <v>#NAME?</v>
      </c>
      <c r="FL11" s="25" t="e">
        <f ca="1">IF(FL$5=YEAR(FL$7),HLOOKUP(FL$5,$GB$5:$GE$14,(ROW($EN11)-ROW(FL$5)+1),FALSE),IFERROR(VLOOKUP($EN$3&amp;"|"&amp;$EN11&amp;"|0|"&amp;FL$7,data.monthly_financials,6,0),0))</f>
        <v>#NAME?</v>
      </c>
      <c r="FM11" s="25" t="e">
        <f ca="1">IF(FM$5=YEAR(FM$7),HLOOKUP(FM$5,$GB$5:$GE$14,(ROW($EN11)-ROW(FM$5)+1),FALSE),IFERROR(VLOOKUP($EN$3&amp;"|"&amp;$EN11&amp;"|0|"&amp;FM$7,data.monthly_financials,6,0),0))</f>
        <v>#NAME?</v>
      </c>
      <c r="FN11" s="25" t="e">
        <f ca="1">IF(FN$5=YEAR(FN$7),HLOOKUP(FN$5,$GB$5:$GE$14,(ROW($EN11)-ROW(FN$5)+1),FALSE),IFERROR(VLOOKUP($EN$3&amp;"|"&amp;$EN11&amp;"|0|"&amp;FN$7,data.monthly_financials,6,0),0))</f>
        <v>#NAME?</v>
      </c>
      <c r="FO11" s="25" t="e">
        <f ca="1">IF(FO$5=YEAR(FO$7),HLOOKUP(FO$5,$GB$5:$GE$14,(ROW($EN11)-ROW(FO$5)+1),FALSE),IFERROR(VLOOKUP($EN$3&amp;"|"&amp;$EN11&amp;"|0|"&amp;FO$7,data.monthly_financials,6,0),0))</f>
        <v>#NAME?</v>
      </c>
      <c r="FP11" s="25" t="e">
        <f ca="1">IF(FP$5=YEAR(FP$7),HLOOKUP(FP$5,$GB$5:$GE$14,(ROW($EN11)-ROW(FP$5)+1),FALSE),IFERROR(VLOOKUP($EN$3&amp;"|"&amp;$EN11&amp;"|0|"&amp;FP$7,data.monthly_financials,6,0),0))</f>
        <v>#NAME?</v>
      </c>
      <c r="FQ11" s="25" t="e">
        <f ca="1">IF(FQ$5=YEAR(FQ$7),HLOOKUP(FQ$5,$GB$5:$GE$14,(ROW($EN11)-ROW(FQ$5)+1),FALSE),IFERROR(VLOOKUP($EN$3&amp;"|"&amp;$EN11&amp;"|0|"&amp;FQ$7,data.monthly_financials,6,0),0))</f>
        <v>#NAME?</v>
      </c>
      <c r="FR11" s="25" t="e">
        <f ca="1">IF(FR$5=YEAR(FR$7),HLOOKUP(FR$5,$GB$5:$GE$14,(ROW($EN11)-ROW(FR$5)+1),FALSE),IFERROR(VLOOKUP($EN$3&amp;"|"&amp;$EN11&amp;"|0|"&amp;FR$7,data.monthly_financials,6,0),0))</f>
        <v>#NAME?</v>
      </c>
      <c r="FS11" s="25" t="e">
        <f ca="1">IF(FS$5=YEAR(FS$7),HLOOKUP(FS$5,$GB$5:$GE$14,(ROW($EN11)-ROW(FS$5)+1),FALSE),IFERROR(VLOOKUP($EN$3&amp;"|"&amp;$EN11&amp;"|0|"&amp;FS$7,data.monthly_financials,6,0),0))</f>
        <v>#NAME?</v>
      </c>
      <c r="FT11" s="25" t="e">
        <f ca="1">IF(FT$5=YEAR(FT$7),HLOOKUP(FT$5,$GB$5:$GE$14,(ROW($EN11)-ROW(FT$5)+1),FALSE),IFERROR(VLOOKUP($EN$3&amp;"|"&amp;$EN11&amp;"|0|"&amp;FT$7,data.monthly_financials,6,0),0))</f>
        <v>#NAME?</v>
      </c>
      <c r="FU11" s="25" t="e">
        <f ca="1">IF(FU$5=YEAR(FU$7),HLOOKUP(FU$5,$GB$5:$GE$14,(ROW($EN11)-ROW(FU$5)+1),FALSE),IFERROR(VLOOKUP($EN$3&amp;"|"&amp;$EN11&amp;"|0|"&amp;FU$7,data.monthly_financials,6,0),0))</f>
        <v>#NAME?</v>
      </c>
      <c r="FV11" s="25" t="e">
        <f ca="1">IF(FV$5=YEAR(FV$7),HLOOKUP(FV$5,$GB$5:$GE$14,(ROW($EN11)-ROW(FV$5)+1),FALSE),IFERROR(VLOOKUP($EN$3&amp;"|"&amp;$EN11&amp;"|0|"&amp;FV$7,data.monthly_financials,6,0),0))</f>
        <v>#NAME?</v>
      </c>
      <c r="FW11" s="25" t="e">
        <f ca="1">IF(FW$5=YEAR(FW$7),HLOOKUP(FW$5,$GB$5:$GE$14,(ROW($EN11)-ROW(FW$5)+1),FALSE),IFERROR(VLOOKUP($EN$3&amp;"|"&amp;$EN11&amp;"|0|"&amp;FW$7,data.monthly_financials,6,0),0))</f>
        <v>#NAME?</v>
      </c>
      <c r="FX11" s="25" t="e">
        <f ca="1">IF(FX$5=YEAR(FX$7),HLOOKUP(FX$5,$GB$5:$GE$14,(ROW($EN11)-ROW(FX$5)+1),FALSE),IFERROR(VLOOKUP($EN$3&amp;"|"&amp;$EN11&amp;"|0|"&amp;FX$7,data.monthly_financials,6,0),0))</f>
        <v>#NAME?</v>
      </c>
      <c r="FZ11" s="36" t="s">
        <v>79</v>
      </c>
      <c r="GA11" s="25">
        <f ca="1">IFERROR(VLOOKUP($FZ$3&amp;"|"&amp;$FZ11&amp;"|1|"&amp;GA$7,data.monthly_financials,6,0),0)</f>
        <v>0</v>
      </c>
      <c r="GB11" s="25">
        <f ca="1">IFERROR(VLOOKUP($FZ$3&amp;"|"&amp;$FZ11&amp;"|1|"&amp;GB$7,data.monthly_financials,6,0),0)</f>
        <v>0</v>
      </c>
      <c r="GC11" s="25">
        <f ca="1">IFERROR(VLOOKUP($FZ$3&amp;"|"&amp;$FZ11&amp;"|1|"&amp;GC$7,data.monthly_financials,6,0),0)</f>
        <v>0</v>
      </c>
      <c r="GD11" s="25">
        <f ca="1">IFERROR(VLOOKUP($FZ$3&amp;"|"&amp;$FZ11&amp;"|1|"&amp;GD$7,data.monthly_financials,6,0),0)</f>
        <v>0</v>
      </c>
      <c r="GE11" s="25">
        <f ca="1">IFERROR(VLOOKUP($FZ$3&amp;"|"&amp;$FZ11&amp;"|1|"&amp;GE$7,data.monthly_financials,6,0),0)</f>
        <v>0</v>
      </c>
      <c r="GG11" s="41" t="s">
        <v>75</v>
      </c>
      <c r="GH11" s="25" t="e">
        <f ca="1">IF(GH$5=YEAR(GH$7),HLOOKUP(GH$5,$HV$5:$HY$14,(ROW($GG11)-ROW(GH$5)+1),FALSE),IFERROR(GH$6*VLOOKUP($GG$3&amp;"|"&amp;$GG11&amp;"|0|"&amp;GH$7,data.monthly_financials,6,0),0))</f>
        <v>#NAME?</v>
      </c>
      <c r="GI11" s="25" t="e">
        <f ca="1">IF(GI$5=YEAR(GI$7),HLOOKUP(GI$5,$HV$5:$HY$14,(ROW($GG11)-ROW(GI$5)+1),FALSE),IFERROR(GI$6*VLOOKUP($GG$3&amp;"|"&amp;$GG11&amp;"|0|"&amp;GI$7,data.monthly_financials,6,0),0))</f>
        <v>#NAME?</v>
      </c>
      <c r="GJ11" s="25" t="e">
        <f ca="1">IF(GJ$5=YEAR(GJ$7),HLOOKUP(GJ$5,$HV$5:$HY$14,(ROW($GG11)-ROW(GJ$5)+1),FALSE),IFERROR(GJ$6*VLOOKUP($GG$3&amp;"|"&amp;$GG11&amp;"|0|"&amp;GJ$7,data.monthly_financials,6,0),0))</f>
        <v>#NAME?</v>
      </c>
      <c r="GK11" s="25" t="e">
        <f ca="1">IF(GK$5=YEAR(GK$7),HLOOKUP(GK$5,$HV$5:$HY$14,(ROW($GG11)-ROW(GK$5)+1),FALSE),IFERROR(GK$6*VLOOKUP($GG$3&amp;"|"&amp;$GG11&amp;"|0|"&amp;GK$7,data.monthly_financials,6,0),0))</f>
        <v>#NAME?</v>
      </c>
      <c r="GL11" s="25" t="e">
        <f ca="1">IF(GL$5=YEAR(GL$7),HLOOKUP(GL$5,$HV$5:$HY$14,(ROW($GG11)-ROW(GL$5)+1),FALSE),IFERROR(GL$6*VLOOKUP($GG$3&amp;"|"&amp;$GG11&amp;"|0|"&amp;GL$7,data.monthly_financials,6,0),0))</f>
        <v>#NAME?</v>
      </c>
      <c r="GM11" s="25" t="e">
        <f ca="1">IF(GM$5=YEAR(GM$7),HLOOKUP(GM$5,$HV$5:$HY$14,(ROW($GG11)-ROW(GM$5)+1),FALSE),IFERROR(GM$6*VLOOKUP($GG$3&amp;"|"&amp;$GG11&amp;"|0|"&amp;GM$7,data.monthly_financials,6,0),0))</f>
        <v>#NAME?</v>
      </c>
      <c r="GN11" s="25" t="e">
        <f ca="1">IF(GN$5=YEAR(GN$7),HLOOKUP(GN$5,$HV$5:$HY$14,(ROW($GG11)-ROW(GN$5)+1),FALSE),IFERROR(GN$6*VLOOKUP($GG$3&amp;"|"&amp;$GG11&amp;"|0|"&amp;GN$7,data.monthly_financials,6,0),0))</f>
        <v>#NAME?</v>
      </c>
      <c r="GO11" s="25" t="e">
        <f ca="1">IF(GO$5=YEAR(GO$7),HLOOKUP(GO$5,$HV$5:$HY$14,(ROW($GG11)-ROW(GO$5)+1),FALSE),IFERROR(GO$6*VLOOKUP($GG$3&amp;"|"&amp;$GG11&amp;"|0|"&amp;GO$7,data.monthly_financials,6,0),0))</f>
        <v>#NAME?</v>
      </c>
      <c r="GP11" s="25" t="e">
        <f ca="1">IF(GP$5=YEAR(GP$7),HLOOKUP(GP$5,$HV$5:$HY$14,(ROW($GG11)-ROW(GP$5)+1),FALSE),IFERROR(GP$6*VLOOKUP($GG$3&amp;"|"&amp;$GG11&amp;"|0|"&amp;GP$7,data.monthly_financials,6,0),0))</f>
        <v>#NAME?</v>
      </c>
      <c r="GQ11" s="25" t="e">
        <f ca="1">IF(GQ$5=YEAR(GQ$7),HLOOKUP(GQ$5,$HV$5:$HY$14,(ROW($GG11)-ROW(GQ$5)+1),FALSE),IFERROR(GQ$6*VLOOKUP($GG$3&amp;"|"&amp;$GG11&amp;"|0|"&amp;GQ$7,data.monthly_financials,6,0),0))</f>
        <v>#NAME?</v>
      </c>
      <c r="GR11" s="25" t="e">
        <f ca="1">IF(GR$5=YEAR(GR$7),HLOOKUP(GR$5,$HV$5:$HY$14,(ROW($GG11)-ROW(GR$5)+1),FALSE),IFERROR(GR$6*VLOOKUP($GG$3&amp;"|"&amp;$GG11&amp;"|0|"&amp;GR$7,data.monthly_financials,6,0),0))</f>
        <v>#NAME?</v>
      </c>
      <c r="GS11" s="25" t="e">
        <f ca="1">IF(GS$5=YEAR(GS$7),HLOOKUP(GS$5,$HV$5:$HY$14,(ROW($GG11)-ROW(GS$5)+1),FALSE),IFERROR(GS$6*VLOOKUP($GG$3&amp;"|"&amp;$GG11&amp;"|0|"&amp;GS$7,data.monthly_financials,6,0),0))</f>
        <v>#NAME?</v>
      </c>
      <c r="GT11" s="25" t="e">
        <f ca="1">IF(GT$5=YEAR(GT$7),HLOOKUP(GT$5,$HV$5:$HY$14,(ROW($GG11)-ROW(GT$5)+1),FALSE),IFERROR(GT$6*VLOOKUP($GG$3&amp;"|"&amp;$GG11&amp;"|0|"&amp;GT$7,data.monthly_financials,6,0),0))</f>
        <v>#NAME?</v>
      </c>
      <c r="GU11" s="25" t="e">
        <f ca="1">IF(GU$5=YEAR(GU$7),HLOOKUP(GU$5,$HV$5:$HY$14,(ROW($GG11)-ROW(GU$5)+1),FALSE),IFERROR(GU$6*VLOOKUP($GG$3&amp;"|"&amp;$GG11&amp;"|0|"&amp;GU$7,data.monthly_financials,6,0),0))</f>
        <v>#NAME?</v>
      </c>
      <c r="GV11" s="25" t="e">
        <f ca="1">IF(GV$5=YEAR(GV$7),HLOOKUP(GV$5,$HV$5:$HY$14,(ROW($GG11)-ROW(GV$5)+1),FALSE),IFERROR(GV$6*VLOOKUP($GG$3&amp;"|"&amp;$GG11&amp;"|0|"&amp;GV$7,data.monthly_financials,6,0),0))</f>
        <v>#NAME?</v>
      </c>
      <c r="GW11" s="25" t="e">
        <f ca="1">IF(GW$5=YEAR(GW$7),HLOOKUP(GW$5,$HV$5:$HY$14,(ROW($GG11)-ROW(GW$5)+1),FALSE),IFERROR(GW$6*VLOOKUP($GG$3&amp;"|"&amp;$GG11&amp;"|0|"&amp;GW$7,data.monthly_financials,6,0),0))</f>
        <v>#NAME?</v>
      </c>
      <c r="GX11" s="25" t="e">
        <f ca="1">IF(GX$5=YEAR(GX$7),HLOOKUP(GX$5,$HV$5:$HY$14,(ROW($GG11)-ROW(GX$5)+1),FALSE),IFERROR(GX$6*VLOOKUP($GG$3&amp;"|"&amp;$GG11&amp;"|0|"&amp;GX$7,data.monthly_financials,6,0),0))</f>
        <v>#NAME?</v>
      </c>
      <c r="GY11" s="25" t="e">
        <f ca="1">IF(GY$5=YEAR(GY$7),HLOOKUP(GY$5,$HV$5:$HY$14,(ROW($GG11)-ROW(GY$5)+1),FALSE),IFERROR(GY$6*VLOOKUP($GG$3&amp;"|"&amp;$GG11&amp;"|0|"&amp;GY$7,data.monthly_financials,6,0),0))</f>
        <v>#NAME?</v>
      </c>
      <c r="GZ11" s="25" t="e">
        <f ca="1">IF(GZ$5=YEAR(GZ$7),HLOOKUP(GZ$5,$HV$5:$HY$14,(ROW($GG11)-ROW(GZ$5)+1),FALSE),IFERROR(GZ$6*VLOOKUP($GG$3&amp;"|"&amp;$GG11&amp;"|0|"&amp;GZ$7,data.monthly_financials,6,0),0))</f>
        <v>#NAME?</v>
      </c>
      <c r="HA11" s="25" t="e">
        <f ca="1">IF(HA$5=YEAR(HA$7),HLOOKUP(HA$5,$HV$5:$HY$14,(ROW($GG11)-ROW(HA$5)+1),FALSE),IFERROR(HA$6*VLOOKUP($GG$3&amp;"|"&amp;$GG11&amp;"|0|"&amp;HA$7,data.monthly_financials,6,0),0))</f>
        <v>#NAME?</v>
      </c>
      <c r="HB11" s="25" t="e">
        <f ca="1">IF(HB$5=YEAR(HB$7),HLOOKUP(HB$5,$HV$5:$HY$14,(ROW($GG11)-ROW(HB$5)+1),FALSE),IFERROR(HB$6*VLOOKUP($GG$3&amp;"|"&amp;$GG11&amp;"|0|"&amp;HB$7,data.monthly_financials,6,0),0))</f>
        <v>#NAME?</v>
      </c>
      <c r="HC11" s="25" t="e">
        <f ca="1">IF(HC$5=YEAR(HC$7),HLOOKUP(HC$5,$HV$5:$HY$14,(ROW($GG11)-ROW(HC$5)+1),FALSE),IFERROR(HC$6*VLOOKUP($GG$3&amp;"|"&amp;$GG11&amp;"|0|"&amp;HC$7,data.monthly_financials,6,0),0))</f>
        <v>#NAME?</v>
      </c>
      <c r="HD11" s="25" t="e">
        <f ca="1">IF(HD$5=YEAR(HD$7),HLOOKUP(HD$5,$HV$5:$HY$14,(ROW($GG11)-ROW(HD$5)+1),FALSE),IFERROR(HD$6*VLOOKUP($GG$3&amp;"|"&amp;$GG11&amp;"|0|"&amp;HD$7,data.monthly_financials,6,0),0))</f>
        <v>#NAME?</v>
      </c>
      <c r="HE11" s="25" t="e">
        <f ca="1">IF(HE$5=YEAR(HE$7),HLOOKUP(HE$5,$HV$5:$HY$14,(ROW($GG11)-ROW(HE$5)+1),FALSE),IFERROR(HE$6*VLOOKUP($GG$3&amp;"|"&amp;$GG11&amp;"|0|"&amp;HE$7,data.monthly_financials,6,0),0))</f>
        <v>#NAME?</v>
      </c>
      <c r="HF11" s="25" t="e">
        <f ca="1">IF(HF$5=YEAR(HF$7),HLOOKUP(HF$5,$HV$5:$HY$14,(ROW($GG11)-ROW(HF$5)+1),FALSE),IFERROR(HF$6*VLOOKUP($GG$3&amp;"|"&amp;$GG11&amp;"|0|"&amp;HF$7,data.monthly_financials,6,0),0))</f>
        <v>#NAME?</v>
      </c>
      <c r="HG11" s="25" t="e">
        <f ca="1">IF(HG$5=YEAR(HG$7),HLOOKUP(HG$5,$HV$5:$HY$14,(ROW($GG11)-ROW(HG$5)+1),FALSE),IFERROR(HG$6*VLOOKUP($GG$3&amp;"|"&amp;$GG11&amp;"|0|"&amp;HG$7,data.monthly_financials,6,0),0))</f>
        <v>#NAME?</v>
      </c>
      <c r="HH11" s="25" t="e">
        <f ca="1">IF(HH$5=YEAR(HH$7),HLOOKUP(HH$5,$HV$5:$HY$14,(ROW($GG11)-ROW(HH$5)+1),FALSE),IFERROR(HH$6*VLOOKUP($GG$3&amp;"|"&amp;$GG11&amp;"|0|"&amp;HH$7,data.monthly_financials,6,0),0))</f>
        <v>#NAME?</v>
      </c>
      <c r="HI11" s="25" t="e">
        <f ca="1">IF(HI$5=YEAR(HI$7),HLOOKUP(HI$5,$HV$5:$HY$14,(ROW($GG11)-ROW(HI$5)+1),FALSE),IFERROR(HI$6*VLOOKUP($GG$3&amp;"|"&amp;$GG11&amp;"|0|"&amp;HI$7,data.monthly_financials,6,0),0))</f>
        <v>#NAME?</v>
      </c>
      <c r="HJ11" s="25" t="e">
        <f ca="1">IF(HJ$5=YEAR(HJ$7),HLOOKUP(HJ$5,$HV$5:$HY$14,(ROW($GG11)-ROW(HJ$5)+1),FALSE),IFERROR(HJ$6*VLOOKUP($GG$3&amp;"|"&amp;$GG11&amp;"|0|"&amp;HJ$7,data.monthly_financials,6,0),0))</f>
        <v>#NAME?</v>
      </c>
      <c r="HK11" s="25" t="e">
        <f ca="1">IF(HK$5=YEAR(HK$7),HLOOKUP(HK$5,$HV$5:$HY$14,(ROW($GG11)-ROW(HK$5)+1),FALSE),IFERROR(HK$6*VLOOKUP($GG$3&amp;"|"&amp;$GG11&amp;"|0|"&amp;HK$7,data.monthly_financials,6,0),0))</f>
        <v>#NAME?</v>
      </c>
      <c r="HL11" s="25" t="e">
        <f ca="1">IF(HL$5=YEAR(HL$7),HLOOKUP(HL$5,$HV$5:$HY$14,(ROW($GG11)-ROW(HL$5)+1),FALSE),IFERROR(HL$6*VLOOKUP($GG$3&amp;"|"&amp;$GG11&amp;"|0|"&amp;HL$7,data.monthly_financials,6,0),0))</f>
        <v>#NAME?</v>
      </c>
      <c r="HM11" s="25" t="e">
        <f ca="1">IF(HM$5=YEAR(HM$7),HLOOKUP(HM$5,$HV$5:$HY$14,(ROW($GG11)-ROW(HM$5)+1),FALSE),IFERROR(HM$6*VLOOKUP($GG$3&amp;"|"&amp;$GG11&amp;"|0|"&amp;HM$7,data.monthly_financials,6,0),0))</f>
        <v>#NAME?</v>
      </c>
      <c r="HN11" s="25" t="e">
        <f ca="1">IF(HN$5=YEAR(HN$7),HLOOKUP(HN$5,$HV$5:$HY$14,(ROW($GG11)-ROW(HN$5)+1),FALSE),IFERROR(HN$6*VLOOKUP($GG$3&amp;"|"&amp;$GG11&amp;"|0|"&amp;HN$7,data.monthly_financials,6,0),0))</f>
        <v>#NAME?</v>
      </c>
      <c r="HO11" s="25" t="e">
        <f ca="1">IF(HO$5=YEAR(HO$7),HLOOKUP(HO$5,$HV$5:$HY$14,(ROW($GG11)-ROW(HO$5)+1),FALSE),IFERROR(HO6*VLOOKUP($GG$3&amp;"|"&amp;$GG11&amp;"|0|"&amp;HO$7,data.monthly_financials,6,0),0))</f>
        <v>#NAME?</v>
      </c>
      <c r="HP11" s="25" t="e">
        <f ca="1">IF(HP$5=YEAR(HP$7),HLOOKUP(HP$5,$HV$5:$HY$14,(ROW($GG11)-ROW(HP$5)+1),FALSE),IFERROR(HP6*VLOOKUP($GG$3&amp;"|"&amp;$GG11&amp;"|0|"&amp;HP$7,data.monthly_financials,6,0),0))</f>
        <v>#NAME?</v>
      </c>
      <c r="HQ11" s="25" t="e">
        <f ca="1">IF(HQ$5=YEAR(HQ$7),HLOOKUP(HQ$5,$HV$5:$HY$14,(ROW($GG11)-ROW(HQ$5)+1),FALSE),IFERROR(HQ6*VLOOKUP($GG$3&amp;"|"&amp;$GG11&amp;"|0|"&amp;HQ$7,data.monthly_financials,6,0),0))</f>
        <v>#NAME?</v>
      </c>
      <c r="HT11" s="41" t="s">
        <v>75</v>
      </c>
      <c r="HU11" s="25">
        <f ca="1">IFERROR(HU$6*VLOOKUP($HT$3&amp;"|"&amp;$HT11&amp;"|1|"&amp;HU$7,data.monthly_financials,6,0),0)</f>
        <v>0</v>
      </c>
      <c r="HV11" s="25">
        <f ca="1">IFERROR(HV$6*VLOOKUP($HT$3&amp;"|"&amp;$HT11&amp;"|1|"&amp;HV$7,data.monthly_financials,6,0),0)</f>
        <v>0</v>
      </c>
      <c r="HW11" s="25">
        <f ca="1">IFERROR(HW$6*VLOOKUP($HT$3&amp;"|"&amp;$HT11&amp;"|1|"&amp;HW$7,data.monthly_financials,6,0),0)</f>
        <v>0</v>
      </c>
      <c r="HX11" s="25">
        <f ca="1">IFERROR(HX$6*VLOOKUP($HT$3&amp;"|"&amp;$HT11&amp;"|1|"&amp;HX$7,data.monthly_financials,6,0),0)</f>
        <v>0</v>
      </c>
      <c r="HY11" s="25">
        <f ca="1">IFERROR(HY$6*VLOOKUP($HT$3&amp;"|"&amp;$HT11&amp;"|1|"&amp;HY$7,data.monthly_financials,6,0),0)</f>
        <v>0</v>
      </c>
    </row>
    <row r="12" spans="1:233">
      <c r="A12" t="str">
        <f>RIGHT(DB_LOAD!I7,4)</f>
        <v/>
      </c>
      <c r="B12">
        <f>DB_LOAD!K7</f>
        <v>0</v>
      </c>
      <c r="D12" s="40" t="s">
        <v>81</v>
      </c>
      <c r="E12" s="25" t="e">
        <f>IF(E$5=YEAR(E$7),HLOOKUP(E$5,$AR$5:$AU$33,(ROW($D12)-ROW(E$5)+1),FALSE),IFERROR(E$6*VLOOKUP($D$3&amp;"|"&amp;$D12&amp;"|0|"&amp;E$7,data.monthly_financials,6,0),0))</f>
        <v>#VALUE!</v>
      </c>
      <c r="F12" s="25" t="e">
        <f>IF(F$5=YEAR(F$7),HLOOKUP(F$5,$AR$5:$AU$33,(ROW($D12)-ROW(F$5)+1),FALSE),IFERROR(F$6*VLOOKUP($D$3&amp;"|"&amp;$D12&amp;"|0|"&amp;F$7,data.monthly_financials,6,0),0))</f>
        <v>#VALUE!</v>
      </c>
      <c r="G12" s="25" t="e">
        <f>IF(G$5=YEAR(G$7),HLOOKUP(G$5,$AR$5:$AU$33,(ROW($D12)-ROW(G$5)+1),FALSE),IFERROR(G$6*VLOOKUP($D$3&amp;"|"&amp;$D12&amp;"|0|"&amp;G$7,data.monthly_financials,6,0),0))</f>
        <v>#VALUE!</v>
      </c>
      <c r="H12" s="25" t="e">
        <f>IF(H$5=YEAR(H$7),HLOOKUP(H$5,$AR$5:$AU$33,(ROW($D12)-ROW(H$5)+1),FALSE),IFERROR(H$6*VLOOKUP($D$3&amp;"|"&amp;$D12&amp;"|0|"&amp;H$7,data.monthly_financials,6,0),0))</f>
        <v>#VALUE!</v>
      </c>
      <c r="I12" s="25" t="e">
        <f>IF(I$5=YEAR(I$7),HLOOKUP(I$5,$AR$5:$AU$33,(ROW($D12)-ROW(I$5)+1),FALSE),IFERROR(I$6*VLOOKUP($D$3&amp;"|"&amp;$D12&amp;"|0|"&amp;I$7,data.monthly_financials,6,0),0))</f>
        <v>#VALUE!</v>
      </c>
      <c r="J12" s="25" t="e">
        <f>IF(J$5=YEAR(J$7),HLOOKUP(J$5,$AR$5:$AU$33,(ROW($D12)-ROW(J$5)+1),FALSE),IFERROR(J$6*VLOOKUP($D$3&amp;"|"&amp;$D12&amp;"|0|"&amp;J$7,data.monthly_financials,6,0),0))</f>
        <v>#VALUE!</v>
      </c>
      <c r="K12" s="25" t="e">
        <f>IF(K$5=YEAR(K$7),HLOOKUP(K$5,$AR$5:$AU$33,(ROW($D12)-ROW(K$5)+1),FALSE),IFERROR(K$6*VLOOKUP($D$3&amp;"|"&amp;$D12&amp;"|0|"&amp;K$7,data.monthly_financials,6,0),0))</f>
        <v>#VALUE!</v>
      </c>
      <c r="L12" s="25" t="e">
        <f>IF(L$5=YEAR(L$7),HLOOKUP(L$5,$AR$5:$AU$33,(ROW($D12)-ROW(L$5)+1),FALSE),IFERROR(L$6*VLOOKUP($D$3&amp;"|"&amp;$D12&amp;"|0|"&amp;L$7,data.monthly_financials,6,0),0))</f>
        <v>#VALUE!</v>
      </c>
      <c r="M12" s="25" t="e">
        <f>IF(M$5=YEAR(M$7),HLOOKUP(M$5,$AR$5:$AU$33,(ROW($D12)-ROW(M$5)+1),FALSE),IFERROR(M$6*VLOOKUP($D$3&amp;"|"&amp;$D12&amp;"|0|"&amp;M$7,data.monthly_financials,6,0),0))</f>
        <v>#VALUE!</v>
      </c>
      <c r="N12" s="25" t="e">
        <f>IF(N$5=YEAR(N$7),HLOOKUP(N$5,$AR$5:$AU$33,(ROW($D12)-ROW(N$5)+1),FALSE),IFERROR(N$6*VLOOKUP($D$3&amp;"|"&amp;$D12&amp;"|0|"&amp;N$7,data.monthly_financials,6,0),0))</f>
        <v>#VALUE!</v>
      </c>
      <c r="O12" s="25" t="e">
        <f>IF(O$5=YEAR(O$7),HLOOKUP(O$5,$AR$5:$AU$33,(ROW($D12)-ROW(O$5)+1),FALSE),IFERROR(O$6*VLOOKUP($D$3&amp;"|"&amp;$D12&amp;"|0|"&amp;O$7,data.monthly_financials,6,0),0))</f>
        <v>#VALUE!</v>
      </c>
      <c r="P12" s="25" t="e">
        <f>IF(P$5=YEAR(P$7),HLOOKUP(P$5,$AR$5:$AU$33,(ROW($D12)-ROW(P$5)+1),FALSE),IFERROR(P$6*VLOOKUP($D$3&amp;"|"&amp;$D12&amp;"|0|"&amp;P$7,data.monthly_financials,6,0),0))</f>
        <v>#VALUE!</v>
      </c>
      <c r="Q12" s="25" t="e">
        <f>IF(Q$5=YEAR(Q$7),HLOOKUP(Q$5,$AR$5:$AU$33,(ROW($D12)-ROW(Q$5)+1),FALSE),IFERROR(Q$6*VLOOKUP($D$3&amp;"|"&amp;$D12&amp;"|0|"&amp;Q$7,data.monthly_financials,6,0),0))</f>
        <v>#VALUE!</v>
      </c>
      <c r="R12" s="25" t="e">
        <f>IF(R$5=YEAR(R$7),HLOOKUP(R$5,$AR$5:$AU$33,(ROW($D12)-ROW(R$5)+1),FALSE),IFERROR(R$6*VLOOKUP($D$3&amp;"|"&amp;$D12&amp;"|0|"&amp;R$7,data.monthly_financials,6,0),0))</f>
        <v>#VALUE!</v>
      </c>
      <c r="S12" s="25" t="e">
        <f>IF(S$5=YEAR(S$7),HLOOKUP(S$5,$AR$5:$AU$33,(ROW($D12)-ROW(S$5)+1),FALSE),IFERROR(S$6*VLOOKUP($D$3&amp;"|"&amp;$D12&amp;"|0|"&amp;S$7,data.monthly_financials,6,0),0))</f>
        <v>#VALUE!</v>
      </c>
      <c r="T12" s="25" t="e">
        <f>IF(T$5=YEAR(T$7),HLOOKUP(T$5,$AR$5:$AU$33,(ROW($D12)-ROW(T$5)+1),FALSE),IFERROR(T$6*VLOOKUP($D$3&amp;"|"&amp;$D12&amp;"|0|"&amp;T$7,data.monthly_financials,6,0),0))</f>
        <v>#VALUE!</v>
      </c>
      <c r="U12" s="25" t="e">
        <f>IF(U$5=YEAR(U$7),HLOOKUP(U$5,$AR$5:$AU$33,(ROW($D12)-ROW(U$5)+1),FALSE),IFERROR(U$6*VLOOKUP($D$3&amp;"|"&amp;$D12&amp;"|0|"&amp;U$7,data.monthly_financials,6,0),0))</f>
        <v>#VALUE!</v>
      </c>
      <c r="V12" s="25" t="e">
        <f>IF(V$5=YEAR(V$7),HLOOKUP(V$5,$AR$5:$AU$33,(ROW($D12)-ROW(V$5)+1),FALSE),IFERROR(V$6*VLOOKUP($D$3&amp;"|"&amp;$D12&amp;"|0|"&amp;V$7,data.monthly_financials,6,0),0))</f>
        <v>#VALUE!</v>
      </c>
      <c r="W12" s="25" t="e">
        <f>IF(W$5=YEAR(W$7),HLOOKUP(W$5,$AR$5:$AU$33,(ROW($D12)-ROW(W$5)+1),FALSE),IFERROR(W$6*VLOOKUP($D$3&amp;"|"&amp;$D12&amp;"|0|"&amp;W$7,data.monthly_financials,6,0),0))</f>
        <v>#VALUE!</v>
      </c>
      <c r="X12" s="25" t="e">
        <f>IF(X$5=YEAR(X$7),HLOOKUP(X$5,$AR$5:$AU$33,(ROW($D12)-ROW(X$5)+1),FALSE),IFERROR(X$6*VLOOKUP($D$3&amp;"|"&amp;$D12&amp;"|0|"&amp;X$7,data.monthly_financials,6,0),0))</f>
        <v>#VALUE!</v>
      </c>
      <c r="Y12" s="25" t="e">
        <f>IF(Y$5=YEAR(Y$7),HLOOKUP(Y$5,$AR$5:$AU$33,(ROW($D12)-ROW(Y$5)+1),FALSE),IFERROR(Y$6*VLOOKUP($D$3&amp;"|"&amp;$D12&amp;"|0|"&amp;Y$7,data.monthly_financials,6,0),0))</f>
        <v>#VALUE!</v>
      </c>
      <c r="Z12" s="25" t="e">
        <f>IF(Z$5=YEAR(Z$7),HLOOKUP(Z$5,$AR$5:$AU$33,(ROW($D12)-ROW(Z$5)+1),FALSE),IFERROR(Z$6*VLOOKUP($D$3&amp;"|"&amp;$D12&amp;"|0|"&amp;Z$7,data.monthly_financials,6,0),0))</f>
        <v>#VALUE!</v>
      </c>
      <c r="AA12" s="25" t="e">
        <f>IF(AA$5=YEAR(AA$7),HLOOKUP(AA$5,$AR$5:$AU$33,(ROW($D12)-ROW(AA$5)+1),FALSE),IFERROR(AA$6*VLOOKUP($D$3&amp;"|"&amp;$D12&amp;"|0|"&amp;AA$7,data.monthly_financials,6,0),0))</f>
        <v>#VALUE!</v>
      </c>
      <c r="AB12" s="25" t="e">
        <f>IF(AB$5=YEAR(AB$7),HLOOKUP(AB$5,$AR$5:$AU$33,(ROW($D12)-ROW(AB$5)+1),FALSE),IFERROR(AB$6*VLOOKUP($D$3&amp;"|"&amp;$D12&amp;"|0|"&amp;AB$7,data.monthly_financials,6,0),0))</f>
        <v>#VALUE!</v>
      </c>
      <c r="AC12" s="25" t="e">
        <f>IF(AC$5=YEAR(AC$7),HLOOKUP(AC$5,$AR$5:$AU$33,(ROW($D12)-ROW(AC$5)+1),FALSE),IFERROR(AC$6*VLOOKUP($D$3&amp;"|"&amp;$D12&amp;"|0|"&amp;AC$7,data.monthly_financials,6,0),0))</f>
        <v>#VALUE!</v>
      </c>
      <c r="AD12" s="25" t="e">
        <f>IF(AD$5=YEAR(AD$7),HLOOKUP(AD$5,$AR$5:$AU$33,(ROW($D12)-ROW(AD$5)+1),FALSE),IFERROR(AD$6*VLOOKUP($D$3&amp;"|"&amp;$D12&amp;"|0|"&amp;AD$7,data.monthly_financials,6,0),0))</f>
        <v>#VALUE!</v>
      </c>
      <c r="AE12" s="25" t="e">
        <f>IF(AE$5=YEAR(AE$7),HLOOKUP(AE$5,$AR$5:$AU$33,(ROW($D12)-ROW(AE$5)+1),FALSE),IFERROR(AE$6*VLOOKUP($D$3&amp;"|"&amp;$D12&amp;"|0|"&amp;AE$7,data.monthly_financials,6,0),0))</f>
        <v>#VALUE!</v>
      </c>
      <c r="AF12" s="25" t="e">
        <f>IF(AF$5=YEAR(AF$7),HLOOKUP(AF$5,$AR$5:$AU$33,(ROW($D12)-ROW(AF$5)+1),FALSE),IFERROR(AF$6*VLOOKUP($D$3&amp;"|"&amp;$D12&amp;"|0|"&amp;AF$7,data.monthly_financials,6,0),0))</f>
        <v>#VALUE!</v>
      </c>
      <c r="AG12" s="25" t="e">
        <f>IF(AG$5=YEAR(AG$7),HLOOKUP(AG$5,$AR$5:$AU$33,(ROW($D12)-ROW(AG$5)+1),FALSE),IFERROR(AG$6*VLOOKUP($D$3&amp;"|"&amp;$D12&amp;"|0|"&amp;AG$7,data.monthly_financials,6,0),0))</f>
        <v>#VALUE!</v>
      </c>
      <c r="AH12" s="25" t="e">
        <f>IF(AH$5=YEAR(AH$7),HLOOKUP(AH$5,$AR$5:$AU$33,(ROW($D12)-ROW(AH$5)+1),FALSE),IFERROR(AH$6*VLOOKUP($D$3&amp;"|"&amp;$D12&amp;"|0|"&amp;AH$7,data.monthly_financials,6,0),0))</f>
        <v>#VALUE!</v>
      </c>
      <c r="AI12" s="25" t="e">
        <f>IF(AI$5=YEAR(AI$7),HLOOKUP(AI$5,$AR$5:$AU$33,(ROW($D12)-ROW(AI$5)+1),FALSE),IFERROR(AI$6*VLOOKUP($D$3&amp;"|"&amp;$D12&amp;"|0|"&amp;AI$7,data.monthly_financials,6,0),0))</f>
        <v>#VALUE!</v>
      </c>
      <c r="AJ12" s="25" t="e">
        <f>IF(AJ$5=YEAR(AJ$7),HLOOKUP(AJ$5,$AR$5:$AU$33,(ROW($D12)-ROW(AJ$5)+1),FALSE),IFERROR(AJ$6*VLOOKUP($D$3&amp;"|"&amp;$D12&amp;"|0|"&amp;AJ$7,data.monthly_financials,6,0),0))</f>
        <v>#VALUE!</v>
      </c>
      <c r="AK12" s="25" t="e">
        <f>IF(AK$5=YEAR(AK$7),HLOOKUP(AK$5,$AR$5:$AU$33,(ROW($D12)-ROW(AK$5)+1),FALSE),IFERROR(AK$6*VLOOKUP($D$3&amp;"|"&amp;$D12&amp;"|0|"&amp;AK$7,data.monthly_financials,6,0),0))</f>
        <v>#VALUE!</v>
      </c>
      <c r="AL12" s="25" t="e">
        <f>IF(AL$5=YEAR(AL$7),HLOOKUP(AL$5,$AR$5:$AU$33,(ROW($D12)-ROW(AL$5)+1),FALSE),IFERROR(AL$6*VLOOKUP($D$3&amp;"|"&amp;$D12&amp;"|0|"&amp;AL$7,data.monthly_financials,6,0),0))</f>
        <v>#VALUE!</v>
      </c>
      <c r="AM12" s="25" t="e">
        <f>IF(AM$5=YEAR(AM$7),HLOOKUP(AM$5,$AR$5:$AU$33,(ROW($D12)-ROW(AM$5)+1),FALSE),IFERROR(AM$6*VLOOKUP($D$3&amp;"|"&amp;$D12&amp;"|0|"&amp;AM$7,data.monthly_financials,6,0),0))</f>
        <v>#VALUE!</v>
      </c>
      <c r="AN12" s="25" t="e">
        <f ca="1">IF(AN$5=YEAR(AN$7),HLOOKUP(AN$5,$AR$5:$AU$33,(ROW($D12)-ROW(AN$5)+1),FALSE),IFERROR(AN$6*VLOOKUP($D$3&amp;"|"&amp;$D12&amp;"|0|"&amp;AN$7,data.monthly_financials,6,0),0))</f>
        <v>#VALUE!</v>
      </c>
      <c r="AP12" s="40" t="s">
        <v>81</v>
      </c>
      <c r="AQ12" s="25">
        <f ca="1">IFERROR(AQ$6*VLOOKUP($AP$3&amp;"|"&amp;$AP12&amp;"|1|"&amp;AQ$7,data.monthly_financials,6,0),0)</f>
        <v>0</v>
      </c>
      <c r="AR12" s="25">
        <f ca="1">IFERROR(AR$6*VLOOKUP($AP$3&amp;"|"&amp;$AP12&amp;"|1|"&amp;AR$7,data.monthly_financials,6,0),0)</f>
        <v>0</v>
      </c>
      <c r="AS12" s="25">
        <f ca="1">IFERROR(AS$6*VLOOKUP($AP$3&amp;"|"&amp;$AP12&amp;"|1|"&amp;AS$7,data.monthly_financials,6,0),0)</f>
        <v>0</v>
      </c>
      <c r="AT12" s="25">
        <f ca="1">IFERROR(AT$6*VLOOKUP($AP$3&amp;"|"&amp;$AP12&amp;"|1|"&amp;AT$7,data.monthly_financials,6,0),0)</f>
        <v>0</v>
      </c>
      <c r="AU12" s="25">
        <f ca="1">IFERROR(AU$6*VLOOKUP($AP$3&amp;"|"&amp;$AP12&amp;"|1|"&amp;AU$7,data.monthly_financials,6,0),0)</f>
        <v>0</v>
      </c>
      <c r="AW12">
        <f ca="1">SUM(AW8:AW11)</f>
        <v>0</v>
      </c>
      <c r="AX12" s="45" t="s">
        <v>82</v>
      </c>
      <c r="AY12" s="46" t="e">
        <f t="shared" ref="AY12:CH12" ca="1" si="28">SUM(AY8:AY11)</f>
        <v>#NAME?</v>
      </c>
      <c r="AZ12" s="46" t="e">
        <f t="shared" ca="1" si="28"/>
        <v>#NAME?</v>
      </c>
      <c r="BA12" s="46" t="e">
        <f t="shared" ca="1" si="28"/>
        <v>#NAME?</v>
      </c>
      <c r="BB12" s="46" t="e">
        <f t="shared" ca="1" si="28"/>
        <v>#NAME?</v>
      </c>
      <c r="BC12" s="46" t="e">
        <f t="shared" ca="1" si="28"/>
        <v>#NAME?</v>
      </c>
      <c r="BD12" s="46" t="e">
        <f t="shared" ca="1" si="28"/>
        <v>#NAME?</v>
      </c>
      <c r="BE12" s="46" t="e">
        <f t="shared" ca="1" si="28"/>
        <v>#NAME?</v>
      </c>
      <c r="BF12" s="46" t="e">
        <f t="shared" ca="1" si="28"/>
        <v>#NAME?</v>
      </c>
      <c r="BG12" s="46" t="e">
        <f t="shared" ca="1" si="28"/>
        <v>#NAME?</v>
      </c>
      <c r="BH12" s="46" t="e">
        <f t="shared" ca="1" si="28"/>
        <v>#NAME?</v>
      </c>
      <c r="BI12" s="46" t="e">
        <f t="shared" ca="1" si="28"/>
        <v>#NAME?</v>
      </c>
      <c r="BJ12" s="46" t="e">
        <f t="shared" ca="1" si="28"/>
        <v>#NAME?</v>
      </c>
      <c r="BK12" s="46" t="e">
        <f t="shared" ca="1" si="28"/>
        <v>#NAME?</v>
      </c>
      <c r="BL12" s="46" t="e">
        <f t="shared" ca="1" si="28"/>
        <v>#NAME?</v>
      </c>
      <c r="BM12" s="46" t="e">
        <f t="shared" ca="1" si="28"/>
        <v>#NAME?</v>
      </c>
      <c r="BN12" s="46" t="e">
        <f t="shared" ca="1" si="28"/>
        <v>#NAME?</v>
      </c>
      <c r="BO12" s="46" t="e">
        <f t="shared" ca="1" si="28"/>
        <v>#NAME?</v>
      </c>
      <c r="BP12" s="46" t="e">
        <f t="shared" ca="1" si="28"/>
        <v>#NAME?</v>
      </c>
      <c r="BQ12" s="46" t="e">
        <f t="shared" ca="1" si="28"/>
        <v>#NAME?</v>
      </c>
      <c r="BR12" s="46" t="e">
        <f t="shared" ca="1" si="28"/>
        <v>#NAME?</v>
      </c>
      <c r="BS12" s="46" t="e">
        <f t="shared" ca="1" si="28"/>
        <v>#NAME?</v>
      </c>
      <c r="BT12" s="46" t="e">
        <f t="shared" ca="1" si="28"/>
        <v>#NAME?</v>
      </c>
      <c r="BU12" s="46" t="e">
        <f t="shared" ca="1" si="28"/>
        <v>#NAME?</v>
      </c>
      <c r="BV12" s="46" t="e">
        <f t="shared" ca="1" si="28"/>
        <v>#NAME?</v>
      </c>
      <c r="BW12" s="46" t="e">
        <f t="shared" ca="1" si="28"/>
        <v>#NAME?</v>
      </c>
      <c r="BX12" s="46" t="e">
        <f t="shared" ca="1" si="28"/>
        <v>#NAME?</v>
      </c>
      <c r="BY12" s="46" t="e">
        <f t="shared" ca="1" si="28"/>
        <v>#NAME?</v>
      </c>
      <c r="BZ12" s="46" t="e">
        <f t="shared" ca="1" si="28"/>
        <v>#NAME?</v>
      </c>
      <c r="CA12" s="46" t="e">
        <f t="shared" ca="1" si="28"/>
        <v>#NAME?</v>
      </c>
      <c r="CB12" s="46" t="e">
        <f t="shared" ca="1" si="28"/>
        <v>#NAME?</v>
      </c>
      <c r="CC12" s="46" t="e">
        <f t="shared" ca="1" si="28"/>
        <v>#NAME?</v>
      </c>
      <c r="CD12" s="46" t="e">
        <f t="shared" ca="1" si="28"/>
        <v>#NAME?</v>
      </c>
      <c r="CE12" s="46" t="e">
        <f t="shared" ca="1" si="28"/>
        <v>#NAME?</v>
      </c>
      <c r="CF12" s="46" t="e">
        <f t="shared" ca="1" si="28"/>
        <v>#NAME?</v>
      </c>
      <c r="CG12" s="46" t="e">
        <f t="shared" ca="1" si="28"/>
        <v>#NAME?</v>
      </c>
      <c r="CH12" s="46" t="e">
        <f t="shared" ca="1" si="28"/>
        <v>#NAME?</v>
      </c>
      <c r="CK12" s="45" t="s">
        <v>82</v>
      </c>
      <c r="CL12" s="46">
        <f ca="1">SUM(CL8:CL11)</f>
        <v>0</v>
      </c>
      <c r="CM12" s="46">
        <f ca="1">SUM(CM8:CM11)</f>
        <v>0</v>
      </c>
      <c r="CN12" s="46">
        <f ca="1">SUM(CN8:CN11)</f>
        <v>0</v>
      </c>
      <c r="CO12" s="46">
        <f ca="1">SUM(CO8:CO11)</f>
        <v>0</v>
      </c>
      <c r="CP12" s="46">
        <f ca="1">SUM(CP8:CP11)</f>
        <v>0</v>
      </c>
      <c r="CS12" s="42" t="s">
        <v>83</v>
      </c>
      <c r="CT12" s="25" t="e">
        <f ca="1">IF(CT$5=YEAR(CT$7),HLOOKUP(CT$5,$EG$5:$EJ$20,(ROW($CS12)-ROW(CT$5)+1),FALSE),IFERROR(CT$6*VLOOKUP($CS$3&amp;"|"&amp;$CS12&amp;"|0|"&amp;CT$7,data.monthly_financials,6,0),0))</f>
        <v>#NAME?</v>
      </c>
      <c r="CU12" s="25" t="e">
        <f ca="1">IF(CU$5=YEAR(CU$7),HLOOKUP(CU$5,$EG$5:$EJ$20,(ROW($CS12)-ROW(CU$5)+1),FALSE),IFERROR(CU$6*VLOOKUP($CS$3&amp;"|"&amp;$CS12&amp;"|0|"&amp;CU$7,data.monthly_financials,6,0),0))</f>
        <v>#NAME?</v>
      </c>
      <c r="CV12" s="25" t="e">
        <f ca="1">IF(CV$5=YEAR(CV$7),HLOOKUP(CV$5,$EG$5:$EJ$20,(ROW($CS12)-ROW(CV$5)+1),FALSE),IFERROR(CV$6*VLOOKUP($CS$3&amp;"|"&amp;$CS12&amp;"|0|"&amp;CV$7,data.monthly_financials,6,0),0))</f>
        <v>#NAME?</v>
      </c>
      <c r="CW12" s="25" t="e">
        <f ca="1">IF(CW$5=YEAR(CW$7),HLOOKUP(CW$5,$EG$5:$EJ$20,(ROW($CS12)-ROW(CW$5)+1),FALSE),IFERROR(CW$6*VLOOKUP($CS$3&amp;"|"&amp;$CS12&amp;"|0|"&amp;CW$7,data.monthly_financials,6,0),0))</f>
        <v>#NAME?</v>
      </c>
      <c r="CX12" s="25" t="e">
        <f ca="1">IF(CX$5=YEAR(CX$7),HLOOKUP(CX$5,$EG$5:$EJ$20,(ROW($CS12)-ROW(CX$5)+1),FALSE),IFERROR(CX$6*VLOOKUP($CS$3&amp;"|"&amp;$CS12&amp;"|0|"&amp;CX$7,data.monthly_financials,6,0),0))</f>
        <v>#NAME?</v>
      </c>
      <c r="CY12" s="25" t="e">
        <f ca="1">IF(CY$5=YEAR(CY$7),HLOOKUP(CY$5,$EG$5:$EJ$20,(ROW($CS12)-ROW(CY$5)+1),FALSE),IFERROR(CY$6*VLOOKUP($CS$3&amp;"|"&amp;$CS12&amp;"|0|"&amp;CY$7,data.monthly_financials,6,0),0))</f>
        <v>#NAME?</v>
      </c>
      <c r="CZ12" s="25" t="e">
        <f ca="1">IF(CZ$5=YEAR(CZ$7),HLOOKUP(CZ$5,$EG$5:$EJ$20,(ROW($CS12)-ROW(CZ$5)+1),FALSE),IFERROR(CZ$6*VLOOKUP($CS$3&amp;"|"&amp;$CS12&amp;"|0|"&amp;CZ$7,data.monthly_financials,6,0),0))</f>
        <v>#NAME?</v>
      </c>
      <c r="DA12" s="25" t="e">
        <f ca="1">IF(DA$5=YEAR(DA$7),HLOOKUP(DA$5,$EG$5:$EJ$20,(ROW($CS12)-ROW(DA$5)+1),FALSE),IFERROR(DA$6*VLOOKUP($CS$3&amp;"|"&amp;$CS12&amp;"|0|"&amp;DA$7,data.monthly_financials,6,0),0))</f>
        <v>#NAME?</v>
      </c>
      <c r="DB12" s="25" t="e">
        <f ca="1">IF(DB$5=YEAR(DB$7),HLOOKUP(DB$5,$EG$5:$EJ$20,(ROW($CS12)-ROW(DB$5)+1),FALSE),IFERROR(DB$6*VLOOKUP($CS$3&amp;"|"&amp;$CS12&amp;"|0|"&amp;DB$7,data.monthly_financials,6,0),0))</f>
        <v>#NAME?</v>
      </c>
      <c r="DC12" s="25" t="e">
        <f ca="1">IF(DC$5=YEAR(DC$7),HLOOKUP(DC$5,$EG$5:$EJ$20,(ROW($CS12)-ROW(DC$5)+1),FALSE),IFERROR(DC$6*VLOOKUP($CS$3&amp;"|"&amp;$CS12&amp;"|0|"&amp;DC$7,data.monthly_financials,6,0),0))</f>
        <v>#NAME?</v>
      </c>
      <c r="DD12" s="25" t="e">
        <f ca="1">IF(DD$5=YEAR(DD$7),HLOOKUP(DD$5,$EG$5:$EJ$20,(ROW($CS12)-ROW(DD$5)+1),FALSE),IFERROR(DD$6*VLOOKUP($CS$3&amp;"|"&amp;$CS12&amp;"|0|"&amp;DD$7,data.monthly_financials,6,0),0))</f>
        <v>#NAME?</v>
      </c>
      <c r="DE12" s="25" t="e">
        <f ca="1">IF(DE$5=YEAR(DE$7),HLOOKUP(DE$5,$EG$5:$EJ$20,(ROW($CS12)-ROW(DE$5)+1),FALSE),IFERROR(DE$6*VLOOKUP($CS$3&amp;"|"&amp;$CS12&amp;"|0|"&amp;DE$7,data.monthly_financials,6,0),0))</f>
        <v>#NAME?</v>
      </c>
      <c r="DF12" s="25" t="e">
        <f ca="1">IF(DF$5=YEAR(DF$7),HLOOKUP(DF$5,$EG$5:$EJ$20,(ROW($CS12)-ROW(DF$5)+1),FALSE),IFERROR(DF$6*VLOOKUP($CS$3&amp;"|"&amp;$CS12&amp;"|0|"&amp;DF$7,data.monthly_financials,6,0),0))</f>
        <v>#NAME?</v>
      </c>
      <c r="DG12" s="25" t="e">
        <f ca="1">IF(DG$5=YEAR(DG$7),HLOOKUP(DG$5,$EG$5:$EJ$20,(ROW($CS12)-ROW(DG$5)+1),FALSE),IFERROR(DG$6*VLOOKUP($CS$3&amp;"|"&amp;$CS12&amp;"|0|"&amp;DG$7,data.monthly_financials,6,0),0))</f>
        <v>#NAME?</v>
      </c>
      <c r="DH12" s="25" t="e">
        <f ca="1">IF(DH$5=YEAR(DH$7),HLOOKUP(DH$5,$EG$5:$EJ$20,(ROW($CS12)-ROW(DH$5)+1),FALSE),IFERROR(DH$6*VLOOKUP($CS$3&amp;"|"&amp;$CS12&amp;"|0|"&amp;DH$7,data.monthly_financials,6,0),0))</f>
        <v>#NAME?</v>
      </c>
      <c r="DI12" s="25" t="e">
        <f ca="1">IF(DI$5=YEAR(DI$7),HLOOKUP(DI$5,$EG$5:$EJ$20,(ROW($CS12)-ROW(DI$5)+1),FALSE),IFERROR(DI$6*VLOOKUP($CS$3&amp;"|"&amp;$CS12&amp;"|0|"&amp;DI$7,data.monthly_financials,6,0),0))</f>
        <v>#NAME?</v>
      </c>
      <c r="DJ12" s="25" t="e">
        <f ca="1">IF(DJ$5=YEAR(DJ$7),HLOOKUP(DJ$5,$EG$5:$EJ$20,(ROW($CS12)-ROW(DJ$5)+1),FALSE),IFERROR(DJ$6*VLOOKUP($CS$3&amp;"|"&amp;$CS12&amp;"|0|"&amp;DJ$7,data.monthly_financials,6,0),0))</f>
        <v>#NAME?</v>
      </c>
      <c r="DK12" s="25" t="e">
        <f ca="1">IF(DK$5=YEAR(DK$7),HLOOKUP(DK$5,$EG$5:$EJ$20,(ROW($CS12)-ROW(DK$5)+1),FALSE),IFERROR(DK$6*VLOOKUP($CS$3&amp;"|"&amp;$CS12&amp;"|0|"&amp;DK$7,data.monthly_financials,6,0),0))</f>
        <v>#NAME?</v>
      </c>
      <c r="DL12" s="25" t="e">
        <f ca="1">IF(DL$5=YEAR(DL$7),HLOOKUP(DL$5,$EG$5:$EJ$20,(ROW($CS12)-ROW(DL$5)+1),FALSE),IFERROR(DL$6*VLOOKUP($CS$3&amp;"|"&amp;$CS12&amp;"|0|"&amp;DL$7,data.monthly_financials,6,0),0))</f>
        <v>#NAME?</v>
      </c>
      <c r="DM12" s="25" t="e">
        <f ca="1">IF(DM$5=YEAR(DM$7),HLOOKUP(DM$5,$EG$5:$EJ$20,(ROW($CS12)-ROW(DM$5)+1),FALSE),IFERROR(DM$6*VLOOKUP($CS$3&amp;"|"&amp;$CS12&amp;"|0|"&amp;DM$7,data.monthly_financials,6,0),0))</f>
        <v>#NAME?</v>
      </c>
      <c r="DN12" s="25" t="e">
        <f ca="1">IF(DN$5=YEAR(DN$7),HLOOKUP(DN$5,$EG$5:$EJ$20,(ROW($CS12)-ROW(DN$5)+1),FALSE),IFERROR(DN$6*VLOOKUP($CS$3&amp;"|"&amp;$CS12&amp;"|0|"&amp;DN$7,data.monthly_financials,6,0),0))</f>
        <v>#NAME?</v>
      </c>
      <c r="DO12" s="25" t="e">
        <f ca="1">IF(DO$5=YEAR(DO$7),HLOOKUP(DO$5,$EG$5:$EJ$20,(ROW($CS12)-ROW(DO$5)+1),FALSE),IFERROR(DO$6*VLOOKUP($CS$3&amp;"|"&amp;$CS12&amp;"|0|"&amp;DO$7,data.monthly_financials,6,0),0))</f>
        <v>#NAME?</v>
      </c>
      <c r="DP12" s="25" t="e">
        <f ca="1">IF(DP$5=YEAR(DP$7),HLOOKUP(DP$5,$EG$5:$EJ$20,(ROW($CS12)-ROW(DP$5)+1),FALSE),IFERROR(DP$6*VLOOKUP($CS$3&amp;"|"&amp;$CS12&amp;"|0|"&amp;DP$7,data.monthly_financials,6,0),0))</f>
        <v>#NAME?</v>
      </c>
      <c r="DQ12" s="25" t="e">
        <f ca="1">IF(DQ$5=YEAR(DQ$7),HLOOKUP(DQ$5,$EG$5:$EJ$20,(ROW($CS12)-ROW(DQ$5)+1),FALSE),IFERROR(DQ$6*VLOOKUP($CS$3&amp;"|"&amp;$CS12&amp;"|0|"&amp;DQ$7,data.monthly_financials,6,0),0))</f>
        <v>#NAME?</v>
      </c>
      <c r="DR12" s="25" t="e">
        <f ca="1">IF(DR$5=YEAR(DR$7),HLOOKUP(DR$5,$EG$5:$EJ$20,(ROW($CS12)-ROW(DR$5)+1),FALSE),IFERROR(DR$6*VLOOKUP($CS$3&amp;"|"&amp;$CS12&amp;"|0|"&amp;DR$7,data.monthly_financials,6,0),0))</f>
        <v>#NAME?</v>
      </c>
      <c r="DS12" s="25" t="e">
        <f ca="1">IF(DS$5=YEAR(DS$7),HLOOKUP(DS$5,$EG$5:$EJ$20,(ROW($CS12)-ROW(DS$5)+1),FALSE),IFERROR(DS$6*VLOOKUP($CS$3&amp;"|"&amp;$CS12&amp;"|0|"&amp;DS$7,data.monthly_financials,6,0),0))</f>
        <v>#NAME?</v>
      </c>
      <c r="DT12" s="25" t="e">
        <f ca="1">IF(DT$5=YEAR(DT$7),HLOOKUP(DT$5,$EG$5:$EJ$20,(ROW($CS12)-ROW(DT$5)+1),FALSE),IFERROR(DT$6*VLOOKUP($CS$3&amp;"|"&amp;$CS12&amp;"|0|"&amp;DT$7,data.monthly_financials,6,0),0))</f>
        <v>#NAME?</v>
      </c>
      <c r="DU12" s="25" t="e">
        <f ca="1">IF(DU$5=YEAR(DU$7),HLOOKUP(DU$5,$EG$5:$EJ$20,(ROW($CS12)-ROW(DU$5)+1),FALSE),IFERROR(DU$6*VLOOKUP($CS$3&amp;"|"&amp;$CS12&amp;"|0|"&amp;DU$7,data.monthly_financials,6,0),0))</f>
        <v>#NAME?</v>
      </c>
      <c r="DV12" s="25" t="e">
        <f ca="1">IF(DV$5=YEAR(DV$7),HLOOKUP(DV$5,$EG$5:$EJ$20,(ROW($CS12)-ROW(DV$5)+1),FALSE),IFERROR(DV$6*VLOOKUP($CS$3&amp;"|"&amp;$CS12&amp;"|0|"&amp;DV$7,data.monthly_financials,6,0),0))</f>
        <v>#NAME?</v>
      </c>
      <c r="DW12" s="25" t="e">
        <f ca="1">IF(DW$5=YEAR(DW$7),HLOOKUP(DW$5,$EG$5:$EJ$20,(ROW($CS12)-ROW(DW$5)+1),FALSE),IFERROR(DW$6*VLOOKUP($CS$3&amp;"|"&amp;$CS12&amp;"|0|"&amp;DW$7,data.monthly_financials,6,0),0))</f>
        <v>#NAME?</v>
      </c>
      <c r="DX12" s="25" t="e">
        <f ca="1">IF(DX$5=YEAR(DX$7),HLOOKUP(DX$5,$EG$5:$EJ$20,(ROW($CS12)-ROW(DX$5)+1),FALSE),IFERROR(DX$6*VLOOKUP($CS$3&amp;"|"&amp;$CS12&amp;"|0|"&amp;DX$7,data.monthly_financials,6,0),0))</f>
        <v>#NAME?</v>
      </c>
      <c r="DY12" s="25" t="e">
        <f ca="1">IF(DY$5=YEAR(DY$7),HLOOKUP(DY$5,$EG$5:$EJ$20,(ROW($CS12)-ROW(DY$5)+1),FALSE),IFERROR(DY$6*VLOOKUP($CS$3&amp;"|"&amp;$CS12&amp;"|0|"&amp;DY$7,data.monthly_financials,6,0),0))</f>
        <v>#NAME?</v>
      </c>
      <c r="DZ12" s="25" t="e">
        <f ca="1">IF(DZ$5=YEAR(DZ$7),HLOOKUP(DZ$5,$EG$5:$EJ$20,(ROW($CS12)-ROW(DZ$5)+1),FALSE),IFERROR(DZ$6*VLOOKUP($CS$3&amp;"|"&amp;$CS12&amp;"|0|"&amp;DZ$7,data.monthly_financials,6,0),0))</f>
        <v>#NAME?</v>
      </c>
      <c r="EA12" s="25" t="e">
        <f ca="1">IF(EA$5=YEAR(EA$7),HLOOKUP(EA$5,$EG$5:$EJ$20,(ROW($CS12)-ROW(EA$5)+1),FALSE),IFERROR(EA$6*VLOOKUP($CS$3&amp;"|"&amp;$CS12&amp;"|0|"&amp;EA$7,data.monthly_financials,6,0),0))</f>
        <v>#NAME?</v>
      </c>
      <c r="EB12" s="25" t="e">
        <f ca="1">IF(EB$5=YEAR(EB$7),HLOOKUP(EB$5,$EG$5:$EJ$20,(ROW($CS12)-ROW(EB$5)+1),FALSE),IFERROR(EB$6*VLOOKUP($CS$3&amp;"|"&amp;$CS12&amp;"|0|"&amp;EB$7,data.monthly_financials,6,0),0))</f>
        <v>#NAME?</v>
      </c>
      <c r="EC12" s="25" t="e">
        <f ca="1">IF(EC$5=YEAR(EC$7),HLOOKUP(EC$5,$EG$5:$EJ$20,(ROW($CS12)-ROW(EC$5)+1),FALSE),IFERROR(EC$6*VLOOKUP($CS$3&amp;"|"&amp;$CS12&amp;"|0|"&amp;EC$7,data.monthly_financials,6,0),0))</f>
        <v>#NAME?</v>
      </c>
      <c r="EE12" s="42" t="s">
        <v>83</v>
      </c>
      <c r="EF12" s="25">
        <f ca="1">IFERROR(EF$6*VLOOKUP($EE$3&amp;"|"&amp;$EE12&amp;"|1|"&amp;EF$7,data.monthly_financials,6,0),0)</f>
        <v>0</v>
      </c>
      <c r="EG12" s="25">
        <f ca="1">IFERROR(EG$6*VLOOKUP($EE$3&amp;"|"&amp;$EE12&amp;"|1|"&amp;EG$7,data.monthly_financials,6,0),0)</f>
        <v>0</v>
      </c>
      <c r="EH12" s="25">
        <f ca="1">IFERROR(EH$6*VLOOKUP($EE$3&amp;"|"&amp;$EE12&amp;"|1|"&amp;EH$7,data.monthly_financials,6,0),0)</f>
        <v>0</v>
      </c>
      <c r="EI12" s="25">
        <f ca="1">IFERROR(EI$6*VLOOKUP($EE$3&amp;"|"&amp;$EE12&amp;"|1|"&amp;EI$7,data.monthly_financials,6,0),0)</f>
        <v>0</v>
      </c>
      <c r="EJ12" s="25">
        <f ca="1">IFERROR(EJ$6*VLOOKUP($EE$3&amp;"|"&amp;$EE12&amp;"|1|"&amp;EJ$7,data.monthly_financials,6,0),0)</f>
        <v>0</v>
      </c>
      <c r="EM12" s="37"/>
      <c r="EN12" s="42" t="s">
        <v>84</v>
      </c>
      <c r="EO12" s="25" t="e">
        <f ca="1">IF(EO$5=YEAR(EO$7),HLOOKUP(EO$5,$GB$5:$GE$14,(ROW($EN12)-ROW(EO$5)+1),FALSE),IFERROR(VLOOKUP($EN$3&amp;"|"&amp;$EN12&amp;"|0|"&amp;EO$7,data.monthly_financials,6,0),0))</f>
        <v>#NAME?</v>
      </c>
      <c r="EP12" s="25" t="e">
        <f ca="1">IF(EP$5=YEAR(EP$7),HLOOKUP(EP$5,$GB$5:$GE$14,(ROW($EN12)-ROW(EP$5)+1),FALSE),IFERROR(VLOOKUP($EN$3&amp;"|"&amp;$EN12&amp;"|0|"&amp;EP$7,data.monthly_financials,6,0),0))</f>
        <v>#NAME?</v>
      </c>
      <c r="EQ12" s="25" t="e">
        <f ca="1">IF(EQ$5=YEAR(EQ$7),HLOOKUP(EQ$5,$GB$5:$GE$14,(ROW($EN12)-ROW(EQ$5)+1),FALSE),IFERROR(VLOOKUP($EN$3&amp;"|"&amp;$EN12&amp;"|0|"&amp;EQ$7,data.monthly_financials,6,0),0))</f>
        <v>#NAME?</v>
      </c>
      <c r="ER12" s="25" t="e">
        <f ca="1">IF(ER$5=YEAR(ER$7),HLOOKUP(ER$5,$GB$5:$GE$14,(ROW($EN12)-ROW(ER$5)+1),FALSE),IFERROR(VLOOKUP($EN$3&amp;"|"&amp;$EN12&amp;"|0|"&amp;ER$7,data.monthly_financials,6,0),0))</f>
        <v>#NAME?</v>
      </c>
      <c r="ES12" s="25" t="e">
        <f ca="1">IF(ES$5=YEAR(ES$7),HLOOKUP(ES$5,$GB$5:$GE$14,(ROW($EN12)-ROW(ES$5)+1),FALSE),IFERROR(VLOOKUP($EN$3&amp;"|"&amp;$EN12&amp;"|0|"&amp;ES$7,data.monthly_financials,6,0),0))</f>
        <v>#NAME?</v>
      </c>
      <c r="ET12" s="25" t="e">
        <f ca="1">IF(ET$5=YEAR(ET$7),HLOOKUP(ET$5,$GB$5:$GE$14,(ROW($EN12)-ROW(ET$5)+1),FALSE),IFERROR(VLOOKUP($EN$3&amp;"|"&amp;$EN12&amp;"|0|"&amp;ET$7,data.monthly_financials,6,0),0))</f>
        <v>#NAME?</v>
      </c>
      <c r="EU12" s="25" t="e">
        <f ca="1">IF(EU$5=YEAR(EU$7),HLOOKUP(EU$5,$GB$5:$GE$14,(ROW($EN12)-ROW(EU$5)+1),FALSE),IFERROR(VLOOKUP($EN$3&amp;"|"&amp;$EN12&amp;"|0|"&amp;EU$7,data.monthly_financials,6,0),0))</f>
        <v>#NAME?</v>
      </c>
      <c r="EV12" s="25" t="e">
        <f ca="1">IF(EV$5=YEAR(EV$7),HLOOKUP(EV$5,$GB$5:$GE$14,(ROW($EN12)-ROW(EV$5)+1),FALSE),IFERROR(VLOOKUP($EN$3&amp;"|"&amp;$EN12&amp;"|0|"&amp;EV$7,data.monthly_financials,6,0),0))</f>
        <v>#NAME?</v>
      </c>
      <c r="EW12" s="25" t="e">
        <f ca="1">IF(EW$5=YEAR(EW$7),HLOOKUP(EW$5,$GB$5:$GE$14,(ROW($EN12)-ROW(EW$5)+1),FALSE),IFERROR(VLOOKUP($EN$3&amp;"|"&amp;$EN12&amp;"|0|"&amp;EW$7,data.monthly_financials,6,0),0))</f>
        <v>#NAME?</v>
      </c>
      <c r="EX12" s="25" t="e">
        <f ca="1">IF(EX$5=YEAR(EX$7),HLOOKUP(EX$5,$GB$5:$GE$14,(ROW($EN12)-ROW(EX$5)+1),FALSE),IFERROR(VLOOKUP($EN$3&amp;"|"&amp;$EN12&amp;"|0|"&amp;EX$7,data.monthly_financials,6,0),0))</f>
        <v>#NAME?</v>
      </c>
      <c r="EY12" s="25" t="e">
        <f ca="1">IF(EY$5=YEAR(EY$7),HLOOKUP(EY$5,$GB$5:$GE$14,(ROW($EN12)-ROW(EY$5)+1),FALSE),IFERROR(VLOOKUP($EN$3&amp;"|"&amp;$EN12&amp;"|0|"&amp;EY$7,data.monthly_financials,6,0),0))</f>
        <v>#NAME?</v>
      </c>
      <c r="EZ12" s="25" t="e">
        <f ca="1">IF(EZ$5=YEAR(EZ$7),HLOOKUP(EZ$5,$GB$5:$GE$14,(ROW($EN12)-ROW(EZ$5)+1),FALSE),IFERROR(VLOOKUP($EN$3&amp;"|"&amp;$EN12&amp;"|0|"&amp;EZ$7,data.monthly_financials,6,0),0))</f>
        <v>#NAME?</v>
      </c>
      <c r="FA12" s="25" t="e">
        <f ca="1">IF(FA$5=YEAR(FA$7),HLOOKUP(FA$5,$GB$5:$GE$14,(ROW($EN12)-ROW(FA$5)+1),FALSE),IFERROR(VLOOKUP($EN$3&amp;"|"&amp;$EN12&amp;"|0|"&amp;FA$7,data.monthly_financials,6,0),0))</f>
        <v>#NAME?</v>
      </c>
      <c r="FB12" s="25" t="e">
        <f ca="1">IF(FB$5=YEAR(FB$7),HLOOKUP(FB$5,$GB$5:$GE$14,(ROW($EN12)-ROW(FB$5)+1),FALSE),IFERROR(VLOOKUP($EN$3&amp;"|"&amp;$EN12&amp;"|0|"&amp;FB$7,data.monthly_financials,6,0),0))</f>
        <v>#NAME?</v>
      </c>
      <c r="FC12" s="25" t="e">
        <f ca="1">IF(FC$5=YEAR(FC$7),HLOOKUP(FC$5,$GB$5:$GE$14,(ROW($EN12)-ROW(FC$5)+1),FALSE),IFERROR(VLOOKUP($EN$3&amp;"|"&amp;$EN12&amp;"|0|"&amp;FC$7,data.monthly_financials,6,0),0))</f>
        <v>#NAME?</v>
      </c>
      <c r="FD12" s="25" t="e">
        <f ca="1">IF(FD$5=YEAR(FD$7),HLOOKUP(FD$5,$GB$5:$GE$14,(ROW($EN12)-ROW(FD$5)+1),FALSE),IFERROR(VLOOKUP($EN$3&amp;"|"&amp;$EN12&amp;"|0|"&amp;FD$7,data.monthly_financials,6,0),0))</f>
        <v>#NAME?</v>
      </c>
      <c r="FE12" s="25" t="e">
        <f ca="1">IF(FE$5=YEAR(FE$7),HLOOKUP(FE$5,$GB$5:$GE$14,(ROW($EN12)-ROW(FE$5)+1),FALSE),IFERROR(VLOOKUP($EN$3&amp;"|"&amp;$EN12&amp;"|0|"&amp;FE$7,data.monthly_financials,6,0),0))</f>
        <v>#NAME?</v>
      </c>
      <c r="FF12" s="25" t="e">
        <f ca="1">IF(FF$5=YEAR(FF$7),HLOOKUP(FF$5,$GB$5:$GE$14,(ROW($EN12)-ROW(FF$5)+1),FALSE),IFERROR(VLOOKUP($EN$3&amp;"|"&amp;$EN12&amp;"|0|"&amp;FF$7,data.monthly_financials,6,0),0))</f>
        <v>#NAME?</v>
      </c>
      <c r="FG12" s="25" t="e">
        <f ca="1">IF(FG$5=YEAR(FG$7),HLOOKUP(FG$5,$GB$5:$GE$14,(ROW($EN12)-ROW(FG$5)+1),FALSE),IFERROR(VLOOKUP($EN$3&amp;"|"&amp;$EN12&amp;"|0|"&amp;FG$7,data.monthly_financials,6,0),0))</f>
        <v>#NAME?</v>
      </c>
      <c r="FH12" s="25" t="e">
        <f ca="1">IF(FH$5=YEAR(FH$7),HLOOKUP(FH$5,$GB$5:$GE$14,(ROW($EN12)-ROW(FH$5)+1),FALSE),IFERROR(VLOOKUP($EN$3&amp;"|"&amp;$EN12&amp;"|0|"&amp;FH$7,data.monthly_financials,6,0),0))</f>
        <v>#NAME?</v>
      </c>
      <c r="FI12" s="25" t="e">
        <f ca="1">IF(FI$5=YEAR(FI$7),HLOOKUP(FI$5,$GB$5:$GE$14,(ROW($EN12)-ROW(FI$5)+1),FALSE),IFERROR(VLOOKUP($EN$3&amp;"|"&amp;$EN12&amp;"|0|"&amp;FI$7,data.monthly_financials,6,0),0))</f>
        <v>#NAME?</v>
      </c>
      <c r="FJ12" s="25" t="e">
        <f ca="1">IF(FJ$5=YEAR(FJ$7),HLOOKUP(FJ$5,$GB$5:$GE$14,(ROW($EN12)-ROW(FJ$5)+1),FALSE),IFERROR(VLOOKUP($EN$3&amp;"|"&amp;$EN12&amp;"|0|"&amp;FJ$7,data.monthly_financials,6,0),0))</f>
        <v>#NAME?</v>
      </c>
      <c r="FK12" s="25" t="e">
        <f ca="1">IF(FK$5=YEAR(FK$7),HLOOKUP(FK$5,$GB$5:$GE$14,(ROW($EN12)-ROW(FK$5)+1),FALSE),IFERROR(VLOOKUP($EN$3&amp;"|"&amp;$EN12&amp;"|0|"&amp;FK$7,data.monthly_financials,6,0),0))</f>
        <v>#NAME?</v>
      </c>
      <c r="FL12" s="25" t="e">
        <f ca="1">IF(FL$5=YEAR(FL$7),HLOOKUP(FL$5,$GB$5:$GE$14,(ROW($EN12)-ROW(FL$5)+1),FALSE),IFERROR(VLOOKUP($EN$3&amp;"|"&amp;$EN12&amp;"|0|"&amp;FL$7,data.monthly_financials,6,0),0))</f>
        <v>#NAME?</v>
      </c>
      <c r="FM12" s="25" t="e">
        <f ca="1">IF(FM$5=YEAR(FM$7),HLOOKUP(FM$5,$GB$5:$GE$14,(ROW($EN12)-ROW(FM$5)+1),FALSE),IFERROR(VLOOKUP($EN$3&amp;"|"&amp;$EN12&amp;"|0|"&amp;FM$7,data.monthly_financials,6,0),0))</f>
        <v>#NAME?</v>
      </c>
      <c r="FN12" s="25" t="e">
        <f ca="1">IF(FN$5=YEAR(FN$7),HLOOKUP(FN$5,$GB$5:$GE$14,(ROW($EN12)-ROW(FN$5)+1),FALSE),IFERROR(VLOOKUP($EN$3&amp;"|"&amp;$EN12&amp;"|0|"&amp;FN$7,data.monthly_financials,6,0),0))</f>
        <v>#NAME?</v>
      </c>
      <c r="FO12" s="25" t="e">
        <f ca="1">IF(FO$5=YEAR(FO$7),HLOOKUP(FO$5,$GB$5:$GE$14,(ROW($EN12)-ROW(FO$5)+1),FALSE),IFERROR(VLOOKUP($EN$3&amp;"|"&amp;$EN12&amp;"|0|"&amp;FO$7,data.monthly_financials,6,0),0))</f>
        <v>#NAME?</v>
      </c>
      <c r="FP12" s="25" t="e">
        <f ca="1">IF(FP$5=YEAR(FP$7),HLOOKUP(FP$5,$GB$5:$GE$14,(ROW($EN12)-ROW(FP$5)+1),FALSE),IFERROR(VLOOKUP($EN$3&amp;"|"&amp;$EN12&amp;"|0|"&amp;FP$7,data.monthly_financials,6,0),0))</f>
        <v>#NAME?</v>
      </c>
      <c r="FQ12" s="25" t="e">
        <f ca="1">IF(FQ$5=YEAR(FQ$7),HLOOKUP(FQ$5,$GB$5:$GE$14,(ROW($EN12)-ROW(FQ$5)+1),FALSE),IFERROR(VLOOKUP($EN$3&amp;"|"&amp;$EN12&amp;"|0|"&amp;FQ$7,data.monthly_financials,6,0),0))</f>
        <v>#NAME?</v>
      </c>
      <c r="FR12" s="25" t="e">
        <f ca="1">IF(FR$5=YEAR(FR$7),HLOOKUP(FR$5,$GB$5:$GE$14,(ROW($EN12)-ROW(FR$5)+1),FALSE),IFERROR(VLOOKUP($EN$3&amp;"|"&amp;$EN12&amp;"|0|"&amp;FR$7,data.monthly_financials,6,0),0))</f>
        <v>#NAME?</v>
      </c>
      <c r="FS12" s="25" t="e">
        <f ca="1">IF(FS$5=YEAR(FS$7),HLOOKUP(FS$5,$GB$5:$GE$14,(ROW($EN12)-ROW(FS$5)+1),FALSE),IFERROR(VLOOKUP($EN$3&amp;"|"&amp;$EN12&amp;"|0|"&amp;FS$7,data.monthly_financials,6,0),0))</f>
        <v>#NAME?</v>
      </c>
      <c r="FT12" s="25" t="e">
        <f ca="1">IF(FT$5=YEAR(FT$7),HLOOKUP(FT$5,$GB$5:$GE$14,(ROW($EN12)-ROW(FT$5)+1),FALSE),IFERROR(VLOOKUP($EN$3&amp;"|"&amp;$EN12&amp;"|0|"&amp;FT$7,data.monthly_financials,6,0),0))</f>
        <v>#NAME?</v>
      </c>
      <c r="FU12" s="25" t="e">
        <f ca="1">IF(FU$5=YEAR(FU$7),HLOOKUP(FU$5,$GB$5:$GE$14,(ROW($EN12)-ROW(FU$5)+1),FALSE),IFERROR(VLOOKUP($EN$3&amp;"|"&amp;$EN12&amp;"|0|"&amp;FU$7,data.monthly_financials,6,0),0))</f>
        <v>#NAME?</v>
      </c>
      <c r="FV12" s="25" t="e">
        <f ca="1">IF(FV$5=YEAR(FV$7),HLOOKUP(FV$5,$GB$5:$GE$14,(ROW($EN12)-ROW(FV$5)+1),FALSE),IFERROR(VLOOKUP($EN$3&amp;"|"&amp;$EN12&amp;"|0|"&amp;FV$7,data.monthly_financials,6,0),0))</f>
        <v>#NAME?</v>
      </c>
      <c r="FW12" s="25" t="e">
        <f ca="1">IF(FW$5=YEAR(FW$7),HLOOKUP(FW$5,$GB$5:$GE$14,(ROW($EN12)-ROW(FW$5)+1),FALSE),IFERROR(VLOOKUP($EN$3&amp;"|"&amp;$EN12&amp;"|0|"&amp;FW$7,data.monthly_financials,6,0),0))</f>
        <v>#NAME?</v>
      </c>
      <c r="FX12" s="25" t="e">
        <f ca="1">IF(FX$5=YEAR(FX$7),HLOOKUP(FX$5,$GB$5:$GE$14,(ROW($EN12)-ROW(FX$5)+1),FALSE),IFERROR(VLOOKUP($EN$3&amp;"|"&amp;$EN12&amp;"|0|"&amp;FX$7,data.monthly_financials,6,0),0))</f>
        <v>#NAME?</v>
      </c>
      <c r="FZ12" s="42" t="s">
        <v>84</v>
      </c>
      <c r="GA12" s="25">
        <f ca="1">IFERROR(VLOOKUP($FZ$3&amp;"|"&amp;$FZ12&amp;"|1|"&amp;GA$7,data.monthly_financials,6,0),0)</f>
        <v>0</v>
      </c>
      <c r="GB12" s="25">
        <f ca="1">IFERROR(VLOOKUP($FZ$3&amp;"|"&amp;$FZ12&amp;"|1|"&amp;GB$7,data.monthly_financials,6,0),0)</f>
        <v>0</v>
      </c>
      <c r="GC12" s="25">
        <f ca="1">IFERROR(VLOOKUP($FZ$3&amp;"|"&amp;$FZ12&amp;"|1|"&amp;GC$7,data.monthly_financials,6,0),0)</f>
        <v>0</v>
      </c>
      <c r="GD12" s="25">
        <f ca="1">IFERROR(VLOOKUP($FZ$3&amp;"|"&amp;$FZ12&amp;"|1|"&amp;GD$7,data.monthly_financials,6,0),0)</f>
        <v>0</v>
      </c>
      <c r="GE12" s="25">
        <f ca="1">IFERROR(VLOOKUP($FZ$3&amp;"|"&amp;$FZ12&amp;"|1|"&amp;GE$7,data.monthly_financials,6,0),0)</f>
        <v>0</v>
      </c>
      <c r="GG12" s="44" t="s">
        <v>80</v>
      </c>
      <c r="GH12" s="25" t="e">
        <f ca="1">IF(GH$5=YEAR(GH$7),HLOOKUP(GH$5,$HV$5:$HY$14,(ROW($GG12)-ROW(GH$5)+1),FALSE),IFERROR(IF(SUM(GH13:GH14)=0,GH$6*VLOOKUP($GG$3&amp;"|"&amp;$GG12&amp;"|0|"&amp;GH$7,data.monthly_financials,6,0),SUM(GH13:GH14)),0))</f>
        <v>#NAME?</v>
      </c>
      <c r="GI12" s="25" t="e">
        <f ca="1">IF(GI$5=YEAR(GI$7),HLOOKUP(GI$5,$HV$5:$HY$14,(ROW($GG12)-ROW(GI$5)+1),FALSE),IFERROR(IF(SUM(GI13:GI14)=0,GI$6*VLOOKUP($GG$3&amp;"|"&amp;$GG12&amp;"|0|"&amp;GI$7,data.monthly_financials,6,0),SUM(GI13:GI14)),0))</f>
        <v>#NAME?</v>
      </c>
      <c r="GJ12" s="25" t="e">
        <f ca="1">IF(GJ$5=YEAR(GJ$7),HLOOKUP(GJ$5,$HV$5:$HY$14,(ROW($GG12)-ROW(GJ$5)+1),FALSE),IFERROR(IF(SUM(GJ13:GJ14)=0,GJ$6*VLOOKUP($GG$3&amp;"|"&amp;$GG12&amp;"|0|"&amp;GJ$7,data.monthly_financials,6,0),SUM(GJ13:GJ14)),0))</f>
        <v>#NAME?</v>
      </c>
      <c r="GK12" s="25" t="e">
        <f ca="1">IF(GK$5=YEAR(GK$7),HLOOKUP(GK$5,$HV$5:$HY$14,(ROW($GG12)-ROW(GK$5)+1),FALSE),IFERROR(IF(SUM(GK13:GK14)=0,GK$6*VLOOKUP($GG$3&amp;"|"&amp;$GG12&amp;"|0|"&amp;GK$7,data.monthly_financials,6,0),SUM(GK13:GK14)),0))</f>
        <v>#NAME?</v>
      </c>
      <c r="GL12" s="25" t="e">
        <f ca="1">IF(GL$5=YEAR(GL$7),HLOOKUP(GL$5,$HV$5:$HY$14,(ROW($GG12)-ROW(GL$5)+1),FALSE),IFERROR(IF(SUM(GL13:GL14)=0,GL$6*VLOOKUP($GG$3&amp;"|"&amp;$GG12&amp;"|0|"&amp;GL$7,data.monthly_financials,6,0),SUM(GL13:GL14)),0))</f>
        <v>#NAME?</v>
      </c>
      <c r="GM12" s="25" t="e">
        <f ca="1">IF(GM$5=YEAR(GM$7),HLOOKUP(GM$5,$HV$5:$HY$14,(ROW($GG12)-ROW(GM$5)+1),FALSE),IFERROR(IF(SUM(GM13:GM14)=0,GM$6*VLOOKUP($GG$3&amp;"|"&amp;$GG12&amp;"|0|"&amp;GM$7,data.monthly_financials,6,0),SUM(GM13:GM14)),0))</f>
        <v>#NAME?</v>
      </c>
      <c r="GN12" s="25" t="e">
        <f ca="1">IF(GN$5=YEAR(GN$7),HLOOKUP(GN$5,$HV$5:$HY$14,(ROW($GG12)-ROW(GN$5)+1),FALSE),IFERROR(IF(SUM(GN13:GN14)=0,GN$6*VLOOKUP($GG$3&amp;"|"&amp;$GG12&amp;"|0|"&amp;GN$7,data.monthly_financials,6,0),SUM(GN13:GN14)),0))</f>
        <v>#NAME?</v>
      </c>
      <c r="GO12" s="25" t="e">
        <f ca="1">IF(GO$5=YEAR(GO$7),HLOOKUP(GO$5,$HV$5:$HY$14,(ROW($GG12)-ROW(GO$5)+1),FALSE),IFERROR(IF(SUM(GO13:GO14)=0,GO$6*VLOOKUP($GG$3&amp;"|"&amp;$GG12&amp;"|0|"&amp;GO$7,data.monthly_financials,6,0),SUM(GO13:GO14)),0))</f>
        <v>#NAME?</v>
      </c>
      <c r="GP12" s="25" t="e">
        <f ca="1">IF(GP$5=YEAR(GP$7),HLOOKUP(GP$5,$HV$5:$HY$14,(ROW($GG12)-ROW(GP$5)+1),FALSE),IFERROR(IF(SUM(GP13:GP14)=0,GP$6*VLOOKUP($GG$3&amp;"|"&amp;$GG12&amp;"|0|"&amp;GP$7,data.monthly_financials,6,0),SUM(GP13:GP14)),0))</f>
        <v>#NAME?</v>
      </c>
      <c r="GQ12" s="25" t="e">
        <f ca="1">IF(GQ$5=YEAR(GQ$7),HLOOKUP(GQ$5,$HV$5:$HY$14,(ROW($GG12)-ROW(GQ$5)+1),FALSE),IFERROR(IF(SUM(GQ13:GQ14)=0,GQ$6*VLOOKUP($GG$3&amp;"|"&amp;$GG12&amp;"|0|"&amp;GQ$7,data.monthly_financials,6,0),SUM(GQ13:GQ14)),0))</f>
        <v>#NAME?</v>
      </c>
      <c r="GR12" s="25" t="e">
        <f ca="1">IF(GR$5=YEAR(GR$7),HLOOKUP(GR$5,$HV$5:$HY$14,(ROW($GG12)-ROW(GR$5)+1),FALSE),IFERROR(IF(SUM(GR13:GR14)=0,GR$6*VLOOKUP($GG$3&amp;"|"&amp;$GG12&amp;"|0|"&amp;GR$7,data.monthly_financials,6,0),SUM(GR13:GR14)),0))</f>
        <v>#NAME?</v>
      </c>
      <c r="GS12" s="25" t="e">
        <f ca="1">IF(GS$5=YEAR(GS$7),HLOOKUP(GS$5,$HV$5:$HY$14,(ROW($GG12)-ROW(GS$5)+1),FALSE),IFERROR(IF(SUM(GS13:GS14)=0,GS$6*VLOOKUP($GG$3&amp;"|"&amp;$GG12&amp;"|0|"&amp;GS$7,data.monthly_financials,6,0),SUM(GS13:GS14)),0))</f>
        <v>#NAME?</v>
      </c>
      <c r="GT12" s="25" t="e">
        <f ca="1">IF(GT$5=YEAR(GT$7),HLOOKUP(GT$5,$HV$5:$HY$14,(ROW($GG12)-ROW(GT$5)+1),FALSE),IFERROR(IF(SUM(GT13:GT14)=0,GT$6*VLOOKUP($GG$3&amp;"|"&amp;$GG12&amp;"|0|"&amp;GT$7,data.monthly_financials,6,0),SUM(GT13:GT14)),0))</f>
        <v>#NAME?</v>
      </c>
      <c r="GU12" s="25" t="e">
        <f ca="1">IF(GU$5=YEAR(GU$7),HLOOKUP(GU$5,$HV$5:$HY$14,(ROW($GG12)-ROW(GU$5)+1),FALSE),IFERROR(IF(SUM(GU13:GU14)=0,GU$6*VLOOKUP($GG$3&amp;"|"&amp;$GG12&amp;"|0|"&amp;GU$7,data.monthly_financials,6,0),SUM(GU13:GU14)),0))</f>
        <v>#NAME?</v>
      </c>
      <c r="GV12" s="25" t="e">
        <f ca="1">IF(GV$5=YEAR(GV$7),HLOOKUP(GV$5,$HV$5:$HY$14,(ROW($GG12)-ROW(GV$5)+1),FALSE),IFERROR(IF(SUM(GV13:GV14)=0,GV$6*VLOOKUP($GG$3&amp;"|"&amp;$GG12&amp;"|0|"&amp;GV$7,data.monthly_financials,6,0),SUM(GV13:GV14)),0))</f>
        <v>#NAME?</v>
      </c>
      <c r="GW12" s="25" t="e">
        <f ca="1">IF(GW$5=YEAR(GW$7),HLOOKUP(GW$5,$HV$5:$HY$14,(ROW($GG12)-ROW(GW$5)+1),FALSE),IFERROR(IF(SUM(GW13:GW14)=0,GW$6*VLOOKUP($GG$3&amp;"|"&amp;$GG12&amp;"|0|"&amp;GW$7,data.monthly_financials,6,0),SUM(GW13:GW14)),0))</f>
        <v>#NAME?</v>
      </c>
      <c r="GX12" s="25" t="e">
        <f ca="1">IF(GX$5=YEAR(GX$7),HLOOKUP(GX$5,$HV$5:$HY$14,(ROW($GG12)-ROW(GX$5)+1),FALSE),IFERROR(IF(SUM(GX13:GX14)=0,GX$6*VLOOKUP($GG$3&amp;"|"&amp;$GG12&amp;"|0|"&amp;GX$7,data.monthly_financials,6,0),SUM(GX13:GX14)),0))</f>
        <v>#NAME?</v>
      </c>
      <c r="GY12" s="25" t="e">
        <f ca="1">IF(GY$5=YEAR(GY$7),HLOOKUP(GY$5,$HV$5:$HY$14,(ROW($GG12)-ROW(GY$5)+1),FALSE),IFERROR(IF(SUM(GY13:GY14)=0,GY$6*VLOOKUP($GG$3&amp;"|"&amp;$GG12&amp;"|0|"&amp;GY$7,data.monthly_financials,6,0),SUM(GY13:GY14)),0))</f>
        <v>#NAME?</v>
      </c>
      <c r="GZ12" s="25" t="e">
        <f ca="1">IF(GZ$5=YEAR(GZ$7),HLOOKUP(GZ$5,$HV$5:$HY$14,(ROW($GG12)-ROW(GZ$5)+1),FALSE),IFERROR(IF(SUM(GZ13:GZ14)=0,GZ$6*VLOOKUP($GG$3&amp;"|"&amp;$GG12&amp;"|0|"&amp;GZ$7,data.monthly_financials,6,0),SUM(GZ13:GZ14)),0))</f>
        <v>#NAME?</v>
      </c>
      <c r="HA12" s="25" t="e">
        <f ca="1">IF(HA$5=YEAR(HA$7),HLOOKUP(HA$5,$HV$5:$HY$14,(ROW($GG12)-ROW(HA$5)+1),FALSE),IFERROR(IF(SUM(HA13:HA14)=0,HA$6*VLOOKUP($GG$3&amp;"|"&amp;$GG12&amp;"|0|"&amp;HA$7,data.monthly_financials,6,0),SUM(HA13:HA14)),0))</f>
        <v>#NAME?</v>
      </c>
      <c r="HB12" s="25" t="e">
        <f ca="1">IF(HB$5=YEAR(HB$7),HLOOKUP(HB$5,$HV$5:$HY$14,(ROW($GG12)-ROW(HB$5)+1),FALSE),IFERROR(IF(SUM(HB13:HB14)=0,HB$6*VLOOKUP($GG$3&amp;"|"&amp;$GG12&amp;"|0|"&amp;HB$7,data.monthly_financials,6,0),SUM(HB13:HB14)),0))</f>
        <v>#NAME?</v>
      </c>
      <c r="HC12" s="25" t="e">
        <f ca="1">IF(HC$5=YEAR(HC$7),HLOOKUP(HC$5,$HV$5:$HY$14,(ROW($GG12)-ROW(HC$5)+1),FALSE),IFERROR(IF(SUM(HC13:HC14)=0,HC$6*VLOOKUP($GG$3&amp;"|"&amp;$GG12&amp;"|0|"&amp;HC$7,data.monthly_financials,6,0),SUM(HC13:HC14)),0))</f>
        <v>#NAME?</v>
      </c>
      <c r="HD12" s="25" t="e">
        <f ca="1">IF(HD$5=YEAR(HD$7),HLOOKUP(HD$5,$HV$5:$HY$14,(ROW($GG12)-ROW(HD$5)+1),FALSE),IFERROR(IF(SUM(HD13:HD14)=0,HD$6*VLOOKUP($GG$3&amp;"|"&amp;$GG12&amp;"|0|"&amp;HD$7,data.monthly_financials,6,0),SUM(HD13:HD14)),0))</f>
        <v>#NAME?</v>
      </c>
      <c r="HE12" s="25" t="e">
        <f ca="1">IF(HE$5=YEAR(HE$7),HLOOKUP(HE$5,$HV$5:$HY$14,(ROW($GG12)-ROW(HE$5)+1),FALSE),IFERROR(IF(SUM(HE13:HE14)=0,HE$6*VLOOKUP($GG$3&amp;"|"&amp;$GG12&amp;"|0|"&amp;HE$7,data.monthly_financials,6,0),SUM(HE13:HE14)),0))</f>
        <v>#NAME?</v>
      </c>
      <c r="HF12" s="25" t="e">
        <f ca="1">IF(HF$5=YEAR(HF$7),HLOOKUP(HF$5,$HV$5:$HY$14,(ROW($GG12)-ROW(HF$5)+1),FALSE),IFERROR(IF(SUM(HF13:HF14)=0,HF$6*VLOOKUP($GG$3&amp;"|"&amp;$GG12&amp;"|0|"&amp;HF$7,data.monthly_financials,6,0),SUM(HF13:HF14)),0))</f>
        <v>#NAME?</v>
      </c>
      <c r="HG12" s="25" t="e">
        <f ca="1">IF(HG$5=YEAR(HG$7),HLOOKUP(HG$5,$HV$5:$HY$14,(ROW($GG12)-ROW(HG$5)+1),FALSE),IFERROR(IF(SUM(HG13:HG14)=0,HG$6*VLOOKUP($GG$3&amp;"|"&amp;$GG12&amp;"|0|"&amp;HG$7,data.monthly_financials,6,0),SUM(HG13:HG14)),0))</f>
        <v>#NAME?</v>
      </c>
      <c r="HH12" s="25" t="e">
        <f ca="1">IF(HH$5=YEAR(HH$7),HLOOKUP(HH$5,$HV$5:$HY$14,(ROW($GG12)-ROW(HH$5)+1),FALSE),IFERROR(IF(SUM(HH13:HH14)=0,HH$6*VLOOKUP($GG$3&amp;"|"&amp;$GG12&amp;"|0|"&amp;HH$7,data.monthly_financials,6,0),SUM(HH13:HH14)),0))</f>
        <v>#NAME?</v>
      </c>
      <c r="HI12" s="25" t="e">
        <f ca="1">IF(HI$5=YEAR(HI$7),HLOOKUP(HI$5,$HV$5:$HY$14,(ROW($GG12)-ROW(HI$5)+1),FALSE),IFERROR(IF(SUM(HI13:HI14)=0,HI$6*VLOOKUP($GG$3&amp;"|"&amp;$GG12&amp;"|0|"&amp;HI$7,data.monthly_financials,6,0),SUM(HI13:HI14)),0))</f>
        <v>#NAME?</v>
      </c>
      <c r="HJ12" s="25" t="e">
        <f ca="1">IF(HJ$5=YEAR(HJ$7),HLOOKUP(HJ$5,$HV$5:$HY$14,(ROW($GG12)-ROW(HJ$5)+1),FALSE),IFERROR(IF(SUM(HJ13:HJ14)=0,HJ$6*VLOOKUP($GG$3&amp;"|"&amp;$GG12&amp;"|0|"&amp;HJ$7,data.monthly_financials,6,0),SUM(HJ13:HJ14)),0))</f>
        <v>#NAME?</v>
      </c>
      <c r="HK12" s="25" t="e">
        <f ca="1">IF(HK$5=YEAR(HK$7),HLOOKUP(HK$5,$HV$5:$HY$14,(ROW($GG12)-ROW(HK$5)+1),FALSE),IFERROR(IF(SUM(HK13:HK14)=0,HK$6*VLOOKUP($GG$3&amp;"|"&amp;$GG12&amp;"|0|"&amp;HK$7,data.monthly_financials,6,0),SUM(HK13:HK14)),0))</f>
        <v>#NAME?</v>
      </c>
      <c r="HL12" s="25" t="e">
        <f ca="1">IF(HL$5=YEAR(HL$7),HLOOKUP(HL$5,$HV$5:$HY$14,(ROW($GG12)-ROW(HL$5)+1),FALSE),IFERROR(IF(SUM(HL13:HL14)=0,HL$6*VLOOKUP($GG$3&amp;"|"&amp;$GG12&amp;"|0|"&amp;HL$7,data.monthly_financials,6,0),SUM(HL13:HL14)),0))</f>
        <v>#NAME?</v>
      </c>
      <c r="HM12" s="25" t="e">
        <f ca="1">IF(HM$5=YEAR(HM$7),HLOOKUP(HM$5,$HV$5:$HY$14,(ROW($GG12)-ROW(HM$5)+1),FALSE),IFERROR(IF(SUM(HM13:HM14)=0,HM$6*VLOOKUP($GG$3&amp;"|"&amp;$GG12&amp;"|0|"&amp;HM$7,data.monthly_financials,6,0),SUM(HM13:HM14)),0))</f>
        <v>#NAME?</v>
      </c>
      <c r="HN12" s="25" t="e">
        <f ca="1">IF(HN$5=YEAR(HN$7),HLOOKUP(HN$5,$HV$5:$HY$14,(ROW($GG12)-ROW(HN$5)+1),FALSE),IFERROR(IF(SUM(HN13:HN14)=0,HN$6*VLOOKUP($GG$3&amp;"|"&amp;$GG12&amp;"|0|"&amp;HN$7,data.monthly_financials,6,0),SUM(HN13:HN14)),0))</f>
        <v>#NAME?</v>
      </c>
      <c r="HO12" s="25" t="e">
        <f ca="1">IF(HO$5=YEAR(HO$7),HLOOKUP(HO$5,$HV$5:$HY$14,(ROW($GG12)-ROW(HO$5)+1),FALSE),IFERROR(IF(SUM(HO13:HO14)=0,HO$6*VLOOKUP($GG$3&amp;"|"&amp;$GG12&amp;"|0|"&amp;HO$7,data.monthly_financials,6,0),SUM(HO13:HO14)),0))</f>
        <v>#NAME?</v>
      </c>
      <c r="HP12" s="25" t="e">
        <f ca="1">IF(HP$5=YEAR(HP$7),HLOOKUP(HP$5,$HV$5:$HY$14,(ROW($GG12)-ROW(HP$5)+1),FALSE),IFERROR(IF(SUM(HP13:HP14)=0,HP$6*VLOOKUP($GG$3&amp;"|"&amp;$GG12&amp;"|0|"&amp;HP$7,data.monthly_financials,6,0),SUM(HP13:HP14)),0))</f>
        <v>#NAME?</v>
      </c>
      <c r="HQ12" s="25" t="e">
        <f ca="1">IF(HQ$5=YEAR(HQ$7),HLOOKUP(HQ$5,$HV$5:$HY$14,(ROW($GG12)-ROW(HQ$5)+1),FALSE),IFERROR(IF(SUM(HQ13:HQ14)=0,HQ$6*VLOOKUP($GG$3&amp;"|"&amp;$GG12&amp;"|0|"&amp;HQ$7,data.monthly_financials,6,0),SUM(HQ13:HQ14)),0))</f>
        <v>#NAME?</v>
      </c>
      <c r="HT12" s="44" t="s">
        <v>80</v>
      </c>
      <c r="HU12" s="25">
        <f ca="1">IFERROR(IF(SUM(HU13:HU14)=0,HU$6*VLOOKUP($HT$3&amp;"|"&amp;$HT12&amp;"|1|"&amp;HU$7,data.monthly_financials,6,0),SUM(HU13:HU14)),0)</f>
        <v>0</v>
      </c>
      <c r="HV12" s="25">
        <f ca="1">IFERROR(IF(SUM(HV13:HV14)=0,HV$6*VLOOKUP($HT$3&amp;"|"&amp;$HT12&amp;"|1|"&amp;HV$7,data.monthly_financials,6,0),SUM(HV13:HV14)),0)</f>
        <v>0</v>
      </c>
      <c r="HW12" s="25">
        <f ca="1">IFERROR(IF(SUM(HW13:HW14)=0,HW$6*VLOOKUP($HT$3&amp;"|"&amp;$HT12&amp;"|1|"&amp;HW$7,data.monthly_financials,6,0),SUM(HW13:HW14)),0)</f>
        <v>0</v>
      </c>
      <c r="HX12" s="25">
        <f ca="1">IFERROR(IF(SUM(HX13:HX14)=0,HX$6*VLOOKUP($HT$3&amp;"|"&amp;$HT12&amp;"|1|"&amp;HX$7,data.monthly_financials,6,0),SUM(HX13:HX14)),0)</f>
        <v>0</v>
      </c>
      <c r="HY12" s="25">
        <f ca="1">IFERROR(IF(SUM(HY13:HY14)=0,HY$6*VLOOKUP($HT$3&amp;"|"&amp;$HT12&amp;"|1|"&amp;HY$7,data.monthly_financials,6,0),SUM(HY13:HY14)),0)</f>
        <v>0</v>
      </c>
    </row>
    <row r="13" spans="1:233">
      <c r="A13" t="str">
        <f>RIGHT(DB_LOAD!I8,4)</f>
        <v/>
      </c>
      <c r="B13">
        <f>DB_LOAD!K8</f>
        <v>0</v>
      </c>
      <c r="D13" s="35" t="s">
        <v>10</v>
      </c>
      <c r="E13" s="25" t="e">
        <f>IF(E$5=YEAR(E$7),HLOOKUP(E$5,$AR$5:$AU$33,(ROW($D13)-ROW(E$5)+1),FALSE),IFERROR(E$6*VLOOKUP($D$3&amp;"|"&amp;$D13&amp;"|0|"&amp;E$7,data.monthly_financials,6,0),0))</f>
        <v>#VALUE!</v>
      </c>
      <c r="F13" s="25" t="e">
        <f>IF(F$5=YEAR(F$7),HLOOKUP(F$5,$AR$5:$AU$33,(ROW($D13)-ROW(F$5)+1),FALSE),IFERROR(F$6*VLOOKUP($D$3&amp;"|"&amp;$D13&amp;"|0|"&amp;F$7,data.monthly_financials,6,0),0))</f>
        <v>#VALUE!</v>
      </c>
      <c r="G13" s="25" t="e">
        <f>IF(G$5=YEAR(G$7),HLOOKUP(G$5,$AR$5:$AU$33,(ROW($D13)-ROW(G$5)+1),FALSE),IFERROR(G$6*VLOOKUP($D$3&amp;"|"&amp;$D13&amp;"|0|"&amp;G$7,data.monthly_financials,6,0),0))</f>
        <v>#VALUE!</v>
      </c>
      <c r="H13" s="25" t="e">
        <f>IF(H$5=YEAR(H$7),HLOOKUP(H$5,$AR$5:$AU$33,(ROW($D13)-ROW(H$5)+1),FALSE),IFERROR(H$6*VLOOKUP($D$3&amp;"|"&amp;$D13&amp;"|0|"&amp;H$7,data.monthly_financials,6,0),0))</f>
        <v>#VALUE!</v>
      </c>
      <c r="I13" s="25" t="e">
        <f>IF(I$5=YEAR(I$7),HLOOKUP(I$5,$AR$5:$AU$33,(ROW($D13)-ROW(I$5)+1),FALSE),IFERROR(I$6*VLOOKUP($D$3&amp;"|"&amp;$D13&amp;"|0|"&amp;I$7,data.monthly_financials,6,0),0))</f>
        <v>#VALUE!</v>
      </c>
      <c r="J13" s="25" t="e">
        <f>IF(J$5=YEAR(J$7),HLOOKUP(J$5,$AR$5:$AU$33,(ROW($D13)-ROW(J$5)+1),FALSE),IFERROR(J$6*VLOOKUP($D$3&amp;"|"&amp;$D13&amp;"|0|"&amp;J$7,data.monthly_financials,6,0),0))</f>
        <v>#VALUE!</v>
      </c>
      <c r="K13" s="25" t="e">
        <f>IF(K$5=YEAR(K$7),HLOOKUP(K$5,$AR$5:$AU$33,(ROW($D13)-ROW(K$5)+1),FALSE),IFERROR(K$6*VLOOKUP($D$3&amp;"|"&amp;$D13&amp;"|0|"&amp;K$7,data.monthly_financials,6,0),0))</f>
        <v>#VALUE!</v>
      </c>
      <c r="L13" s="25" t="e">
        <f>IF(L$5=YEAR(L$7),HLOOKUP(L$5,$AR$5:$AU$33,(ROW($D13)-ROW(L$5)+1),FALSE),IFERROR(L$6*VLOOKUP($D$3&amp;"|"&amp;$D13&amp;"|0|"&amp;L$7,data.monthly_financials,6,0),0))</f>
        <v>#VALUE!</v>
      </c>
      <c r="M13" s="25" t="e">
        <f>IF(M$5=YEAR(M$7),HLOOKUP(M$5,$AR$5:$AU$33,(ROW($D13)-ROW(M$5)+1),FALSE),IFERROR(M$6*VLOOKUP($D$3&amp;"|"&amp;$D13&amp;"|0|"&amp;M$7,data.monthly_financials,6,0),0))</f>
        <v>#VALUE!</v>
      </c>
      <c r="N13" s="25" t="e">
        <f>IF(N$5=YEAR(N$7),HLOOKUP(N$5,$AR$5:$AU$33,(ROW($D13)-ROW(N$5)+1),FALSE),IFERROR(N$6*VLOOKUP($D$3&amp;"|"&amp;$D13&amp;"|0|"&amp;N$7,data.monthly_financials,6,0),0))</f>
        <v>#VALUE!</v>
      </c>
      <c r="O13" s="25" t="e">
        <f>IF(O$5=YEAR(O$7),HLOOKUP(O$5,$AR$5:$AU$33,(ROW($D13)-ROW(O$5)+1),FALSE),IFERROR(O$6*VLOOKUP($D$3&amp;"|"&amp;$D13&amp;"|0|"&amp;O$7,data.monthly_financials,6,0),0))</f>
        <v>#VALUE!</v>
      </c>
      <c r="P13" s="25" t="e">
        <f>IF(P$5=YEAR(P$7),HLOOKUP(P$5,$AR$5:$AU$33,(ROW($D13)-ROW(P$5)+1),FALSE),IFERROR(P$6*VLOOKUP($D$3&amp;"|"&amp;$D13&amp;"|0|"&amp;P$7,data.monthly_financials,6,0),0))</f>
        <v>#VALUE!</v>
      </c>
      <c r="Q13" s="25" t="e">
        <f>IF(Q$5=YEAR(Q$7),HLOOKUP(Q$5,$AR$5:$AU$33,(ROW($D13)-ROW(Q$5)+1),FALSE),IFERROR(Q$6*VLOOKUP($D$3&amp;"|"&amp;$D13&amp;"|0|"&amp;Q$7,data.monthly_financials,6,0),0))</f>
        <v>#VALUE!</v>
      </c>
      <c r="R13" s="25" t="e">
        <f>IF(R$5=YEAR(R$7),HLOOKUP(R$5,$AR$5:$AU$33,(ROW($D13)-ROW(R$5)+1),FALSE),IFERROR(R$6*VLOOKUP($D$3&amp;"|"&amp;$D13&amp;"|0|"&amp;R$7,data.monthly_financials,6,0),0))</f>
        <v>#VALUE!</v>
      </c>
      <c r="S13" s="25" t="e">
        <f>IF(S$5=YEAR(S$7),HLOOKUP(S$5,$AR$5:$AU$33,(ROW($D13)-ROW(S$5)+1),FALSE),IFERROR(S$6*VLOOKUP($D$3&amp;"|"&amp;$D13&amp;"|0|"&amp;S$7,data.monthly_financials,6,0),0))</f>
        <v>#VALUE!</v>
      </c>
      <c r="T13" s="25" t="e">
        <f>IF(T$5=YEAR(T$7),HLOOKUP(T$5,$AR$5:$AU$33,(ROW($D13)-ROW(T$5)+1),FALSE),IFERROR(T$6*VLOOKUP($D$3&amp;"|"&amp;$D13&amp;"|0|"&amp;T$7,data.monthly_financials,6,0),0))</f>
        <v>#VALUE!</v>
      </c>
      <c r="U13" s="25" t="e">
        <f>IF(U$5=YEAR(U$7),HLOOKUP(U$5,$AR$5:$AU$33,(ROW($D13)-ROW(U$5)+1),FALSE),IFERROR(U$6*VLOOKUP($D$3&amp;"|"&amp;$D13&amp;"|0|"&amp;U$7,data.monthly_financials,6,0),0))</f>
        <v>#VALUE!</v>
      </c>
      <c r="V13" s="25" t="e">
        <f>IF(V$5=YEAR(V$7),HLOOKUP(V$5,$AR$5:$AU$33,(ROW($D13)-ROW(V$5)+1),FALSE),IFERROR(V$6*VLOOKUP($D$3&amp;"|"&amp;$D13&amp;"|0|"&amp;V$7,data.monthly_financials,6,0),0))</f>
        <v>#VALUE!</v>
      </c>
      <c r="W13" s="25" t="e">
        <f>IF(W$5=YEAR(W$7),HLOOKUP(W$5,$AR$5:$AU$33,(ROW($D13)-ROW(W$5)+1),FALSE),IFERROR(W$6*VLOOKUP($D$3&amp;"|"&amp;$D13&amp;"|0|"&amp;W$7,data.monthly_financials,6,0),0))</f>
        <v>#VALUE!</v>
      </c>
      <c r="X13" s="25" t="e">
        <f>IF(X$5=YEAR(X$7),HLOOKUP(X$5,$AR$5:$AU$33,(ROW($D13)-ROW(X$5)+1),FALSE),IFERROR(X$6*VLOOKUP($D$3&amp;"|"&amp;$D13&amp;"|0|"&amp;X$7,data.monthly_financials,6,0),0))</f>
        <v>#VALUE!</v>
      </c>
      <c r="Y13" s="25" t="e">
        <f>IF(Y$5=YEAR(Y$7),HLOOKUP(Y$5,$AR$5:$AU$33,(ROW($D13)-ROW(Y$5)+1),FALSE),IFERROR(Y$6*VLOOKUP($D$3&amp;"|"&amp;$D13&amp;"|0|"&amp;Y$7,data.monthly_financials,6,0),0))</f>
        <v>#VALUE!</v>
      </c>
      <c r="Z13" s="25" t="e">
        <f>IF(Z$5=YEAR(Z$7),HLOOKUP(Z$5,$AR$5:$AU$33,(ROW($D13)-ROW(Z$5)+1),FALSE),IFERROR(Z$6*VLOOKUP($D$3&amp;"|"&amp;$D13&amp;"|0|"&amp;Z$7,data.monthly_financials,6,0),0))</f>
        <v>#VALUE!</v>
      </c>
      <c r="AA13" s="25" t="e">
        <f>IF(AA$5=YEAR(AA$7),HLOOKUP(AA$5,$AR$5:$AU$33,(ROW($D13)-ROW(AA$5)+1),FALSE),IFERROR(AA$6*VLOOKUP($D$3&amp;"|"&amp;$D13&amp;"|0|"&amp;AA$7,data.monthly_financials,6,0),0))</f>
        <v>#VALUE!</v>
      </c>
      <c r="AB13" s="25" t="e">
        <f>IF(AB$5=YEAR(AB$7),HLOOKUP(AB$5,$AR$5:$AU$33,(ROW($D13)-ROW(AB$5)+1),FALSE),IFERROR(AB$6*VLOOKUP($D$3&amp;"|"&amp;$D13&amp;"|0|"&amp;AB$7,data.monthly_financials,6,0),0))</f>
        <v>#VALUE!</v>
      </c>
      <c r="AC13" s="25" t="e">
        <f>IF(AC$5=YEAR(AC$7),HLOOKUP(AC$5,$AR$5:$AU$33,(ROW($D13)-ROW(AC$5)+1),FALSE),IFERROR(AC$6*VLOOKUP($D$3&amp;"|"&amp;$D13&amp;"|0|"&amp;AC$7,data.monthly_financials,6,0),0))</f>
        <v>#VALUE!</v>
      </c>
      <c r="AD13" s="25" t="e">
        <f>IF(AD$5=YEAR(AD$7),HLOOKUP(AD$5,$AR$5:$AU$33,(ROW($D13)-ROW(AD$5)+1),FALSE),IFERROR(AD$6*VLOOKUP($D$3&amp;"|"&amp;$D13&amp;"|0|"&amp;AD$7,data.monthly_financials,6,0),0))</f>
        <v>#VALUE!</v>
      </c>
      <c r="AE13" s="25" t="e">
        <f>IF(AE$5=YEAR(AE$7),HLOOKUP(AE$5,$AR$5:$AU$33,(ROW($D13)-ROW(AE$5)+1),FALSE),IFERROR(AE$6*VLOOKUP($D$3&amp;"|"&amp;$D13&amp;"|0|"&amp;AE$7,data.monthly_financials,6,0),0))</f>
        <v>#VALUE!</v>
      </c>
      <c r="AF13" s="25" t="e">
        <f>IF(AF$5=YEAR(AF$7),HLOOKUP(AF$5,$AR$5:$AU$33,(ROW($D13)-ROW(AF$5)+1),FALSE),IFERROR(AF$6*VLOOKUP($D$3&amp;"|"&amp;$D13&amp;"|0|"&amp;AF$7,data.monthly_financials,6,0),0))</f>
        <v>#VALUE!</v>
      </c>
      <c r="AG13" s="25" t="e">
        <f>IF(AG$5=YEAR(AG$7),HLOOKUP(AG$5,$AR$5:$AU$33,(ROW($D13)-ROW(AG$5)+1),FALSE),IFERROR(AG$6*VLOOKUP($D$3&amp;"|"&amp;$D13&amp;"|0|"&amp;AG$7,data.monthly_financials,6,0),0))</f>
        <v>#VALUE!</v>
      </c>
      <c r="AH13" s="25" t="e">
        <f>IF(AH$5=YEAR(AH$7),HLOOKUP(AH$5,$AR$5:$AU$33,(ROW($D13)-ROW(AH$5)+1),FALSE),IFERROR(AH$6*VLOOKUP($D$3&amp;"|"&amp;$D13&amp;"|0|"&amp;AH$7,data.monthly_financials,6,0),0))</f>
        <v>#VALUE!</v>
      </c>
      <c r="AI13" s="25" t="e">
        <f>IF(AI$5=YEAR(AI$7),HLOOKUP(AI$5,$AR$5:$AU$33,(ROW($D13)-ROW(AI$5)+1),FALSE),IFERROR(AI$6*VLOOKUP($D$3&amp;"|"&amp;$D13&amp;"|0|"&amp;AI$7,data.monthly_financials,6,0),0))</f>
        <v>#VALUE!</v>
      </c>
      <c r="AJ13" s="25" t="e">
        <f>IF(AJ$5=YEAR(AJ$7),HLOOKUP(AJ$5,$AR$5:$AU$33,(ROW($D13)-ROW(AJ$5)+1),FALSE),IFERROR(AJ$6*VLOOKUP($D$3&amp;"|"&amp;$D13&amp;"|0|"&amp;AJ$7,data.monthly_financials,6,0),0))</f>
        <v>#VALUE!</v>
      </c>
      <c r="AK13" s="25" t="e">
        <f>IF(AK$5=YEAR(AK$7),HLOOKUP(AK$5,$AR$5:$AU$33,(ROW($D13)-ROW(AK$5)+1),FALSE),IFERROR(AK$6*VLOOKUP($D$3&amp;"|"&amp;$D13&amp;"|0|"&amp;AK$7,data.monthly_financials,6,0),0))</f>
        <v>#VALUE!</v>
      </c>
      <c r="AL13" s="25" t="e">
        <f>IF(AL$5=YEAR(AL$7),HLOOKUP(AL$5,$AR$5:$AU$33,(ROW($D13)-ROW(AL$5)+1),FALSE),IFERROR(AL$6*VLOOKUP($D$3&amp;"|"&amp;$D13&amp;"|0|"&amp;AL$7,data.monthly_financials,6,0),0))</f>
        <v>#VALUE!</v>
      </c>
      <c r="AM13" s="25" t="e">
        <f>IF(AM$5=YEAR(AM$7),HLOOKUP(AM$5,$AR$5:$AU$33,(ROW($D13)-ROW(AM$5)+1),FALSE),IFERROR(AM$6*VLOOKUP($D$3&amp;"|"&amp;$D13&amp;"|0|"&amp;AM$7,data.monthly_financials,6,0),0))</f>
        <v>#VALUE!</v>
      </c>
      <c r="AN13" s="25" t="e">
        <f ca="1">IF(AN$5=YEAR(AN$7),HLOOKUP(AN$5,$AR$5:$AU$33,(ROW($D13)-ROW(AN$5)+1),FALSE),IFERROR(AN$6*VLOOKUP($D$3&amp;"|"&amp;$D13&amp;"|0|"&amp;AN$7,data.monthly_financials,6,0),0))</f>
        <v>#VALUE!</v>
      </c>
      <c r="AP13" s="35" t="s">
        <v>10</v>
      </c>
      <c r="AQ13" s="25">
        <f ca="1">IFERROR(AQ$6*VLOOKUP($AP$3&amp;"|"&amp;$AP13&amp;"|1|"&amp;AQ$7,data.monthly_financials,6,0),0)</f>
        <v>0</v>
      </c>
      <c r="AR13" s="25">
        <f ca="1">IFERROR(AR$6*VLOOKUP($AP$3&amp;"|"&amp;$AP13&amp;"|1|"&amp;AR$7,data.monthly_financials,6,0),0)</f>
        <v>0</v>
      </c>
      <c r="AS13" s="25">
        <f ca="1">IFERROR(AS$6*VLOOKUP($AP$3&amp;"|"&amp;$AP13&amp;"|1|"&amp;AS$7,data.monthly_financials,6,0),0)</f>
        <v>0</v>
      </c>
      <c r="AT13" s="25">
        <f ca="1">IFERROR(AT$6*VLOOKUP($AP$3&amp;"|"&amp;$AP13&amp;"|1|"&amp;AT$7,data.monthly_financials,6,0),0)</f>
        <v>0</v>
      </c>
      <c r="AU13" s="25">
        <f ca="1">IFERROR(AU$6*VLOOKUP($AP$3&amp;"|"&amp;$AP13&amp;"|1|"&amp;AU$7,data.monthly_financials,6,0),0)</f>
        <v>0</v>
      </c>
      <c r="AW13" t="s">
        <v>86</v>
      </c>
      <c r="AX13" s="47" t="s">
        <v>87</v>
      </c>
      <c r="AY13" s="48" t="s">
        <v>86</v>
      </c>
      <c r="AZ13" s="48" t="s">
        <v>86</v>
      </c>
      <c r="BA13" s="48" t="s">
        <v>86</v>
      </c>
      <c r="BB13" s="48" t="s">
        <v>86</v>
      </c>
      <c r="BC13" s="48" t="s">
        <v>86</v>
      </c>
      <c r="BD13" s="48" t="s">
        <v>86</v>
      </c>
      <c r="BE13" s="48" t="s">
        <v>86</v>
      </c>
      <c r="BF13" s="48" t="s">
        <v>86</v>
      </c>
      <c r="BG13" s="48" t="s">
        <v>86</v>
      </c>
      <c r="BH13" s="48" t="s">
        <v>86</v>
      </c>
      <c r="BI13" s="48" t="s">
        <v>86</v>
      </c>
      <c r="BJ13" s="48" t="s">
        <v>86</v>
      </c>
      <c r="BK13" s="48" t="s">
        <v>86</v>
      </c>
      <c r="BL13" s="48" t="s">
        <v>86</v>
      </c>
      <c r="BM13" s="48" t="s">
        <v>86</v>
      </c>
      <c r="BN13" s="48" t="s">
        <v>86</v>
      </c>
      <c r="BO13" s="48" t="s">
        <v>86</v>
      </c>
      <c r="BP13" s="48" t="s">
        <v>86</v>
      </c>
      <c r="BQ13" s="48" t="s">
        <v>86</v>
      </c>
      <c r="BR13" s="48" t="s">
        <v>86</v>
      </c>
      <c r="BS13" s="48" t="s">
        <v>86</v>
      </c>
      <c r="BT13" s="48" t="s">
        <v>86</v>
      </c>
      <c r="BU13" s="48" t="s">
        <v>86</v>
      </c>
      <c r="BV13" s="48" t="s">
        <v>86</v>
      </c>
      <c r="BW13" s="48" t="s">
        <v>86</v>
      </c>
      <c r="BX13" s="48" t="s">
        <v>86</v>
      </c>
      <c r="BY13" s="48" t="s">
        <v>86</v>
      </c>
      <c r="BZ13" s="48" t="s">
        <v>86</v>
      </c>
      <c r="CA13" s="48" t="s">
        <v>86</v>
      </c>
      <c r="CB13" s="48" t="s">
        <v>86</v>
      </c>
      <c r="CC13" s="48" t="s">
        <v>86</v>
      </c>
      <c r="CD13" s="48" t="s">
        <v>86</v>
      </c>
      <c r="CE13" s="48" t="s">
        <v>86</v>
      </c>
      <c r="CF13" s="48" t="s">
        <v>86</v>
      </c>
      <c r="CG13" s="48" t="s">
        <v>86</v>
      </c>
      <c r="CH13" s="48" t="s">
        <v>86</v>
      </c>
      <c r="CK13" s="47" t="s">
        <v>87</v>
      </c>
      <c r="CL13" s="48" t="s">
        <v>86</v>
      </c>
      <c r="CM13" s="48" t="s">
        <v>86</v>
      </c>
      <c r="CN13" s="48" t="s">
        <v>86</v>
      </c>
      <c r="CO13" s="48" t="s">
        <v>86</v>
      </c>
      <c r="CP13" s="48" t="s">
        <v>86</v>
      </c>
      <c r="CS13" s="42" t="s">
        <v>88</v>
      </c>
      <c r="CT13" s="25" t="e">
        <f ca="1">IF(CT$5=YEAR(CT$7),HLOOKUP(CT$5,$EG$5:$EJ$20,(ROW($CS13)-ROW(CT$5)+1),FALSE),IFERROR(CT$6*VLOOKUP($CS$3&amp;"|"&amp;$CS13&amp;"|0|"&amp;CT$7,data.monthly_financials,6,0),0))</f>
        <v>#NAME?</v>
      </c>
      <c r="CU13" s="25" t="e">
        <f ca="1">IF(CU$5=YEAR(CU$7),HLOOKUP(CU$5,$EG$5:$EJ$20,(ROW($CS13)-ROW(CU$5)+1),FALSE),IFERROR(CU$6*VLOOKUP($CS$3&amp;"|"&amp;$CS13&amp;"|0|"&amp;CU$7,data.monthly_financials,6,0),0))</f>
        <v>#NAME?</v>
      </c>
      <c r="CV13" s="25" t="e">
        <f ca="1">IF(CV$5=YEAR(CV$7),HLOOKUP(CV$5,$EG$5:$EJ$20,(ROW($CS13)-ROW(CV$5)+1),FALSE),IFERROR(CV$6*VLOOKUP($CS$3&amp;"|"&amp;$CS13&amp;"|0|"&amp;CV$7,data.monthly_financials,6,0),0))</f>
        <v>#NAME?</v>
      </c>
      <c r="CW13" s="25" t="e">
        <f ca="1">IF(CW$5=YEAR(CW$7),HLOOKUP(CW$5,$EG$5:$EJ$20,(ROW($CS13)-ROW(CW$5)+1),FALSE),IFERROR(CW$6*VLOOKUP($CS$3&amp;"|"&amp;$CS13&amp;"|0|"&amp;CW$7,data.monthly_financials,6,0),0))</f>
        <v>#NAME?</v>
      </c>
      <c r="CX13" s="25" t="e">
        <f ca="1">IF(CX$5=YEAR(CX$7),HLOOKUP(CX$5,$EG$5:$EJ$20,(ROW($CS13)-ROW(CX$5)+1),FALSE),IFERROR(CX$6*VLOOKUP($CS$3&amp;"|"&amp;$CS13&amp;"|0|"&amp;CX$7,data.monthly_financials,6,0),0))</f>
        <v>#NAME?</v>
      </c>
      <c r="CY13" s="25" t="e">
        <f ca="1">IF(CY$5=YEAR(CY$7),HLOOKUP(CY$5,$EG$5:$EJ$20,(ROW($CS13)-ROW(CY$5)+1),FALSE),IFERROR(CY$6*VLOOKUP($CS$3&amp;"|"&amp;$CS13&amp;"|0|"&amp;CY$7,data.monthly_financials,6,0),0))</f>
        <v>#NAME?</v>
      </c>
      <c r="CZ13" s="25" t="e">
        <f ca="1">IF(CZ$5=YEAR(CZ$7),HLOOKUP(CZ$5,$EG$5:$EJ$20,(ROW($CS13)-ROW(CZ$5)+1),FALSE),IFERROR(CZ$6*VLOOKUP($CS$3&amp;"|"&amp;$CS13&amp;"|0|"&amp;CZ$7,data.monthly_financials,6,0),0))</f>
        <v>#NAME?</v>
      </c>
      <c r="DA13" s="25" t="e">
        <f ca="1">IF(DA$5=YEAR(DA$7),HLOOKUP(DA$5,$EG$5:$EJ$20,(ROW($CS13)-ROW(DA$5)+1),FALSE),IFERROR(DA$6*VLOOKUP($CS$3&amp;"|"&amp;$CS13&amp;"|0|"&amp;DA$7,data.monthly_financials,6,0),0))</f>
        <v>#NAME?</v>
      </c>
      <c r="DB13" s="25" t="e">
        <f ca="1">IF(DB$5=YEAR(DB$7),HLOOKUP(DB$5,$EG$5:$EJ$20,(ROW($CS13)-ROW(DB$5)+1),FALSE),IFERROR(DB$6*VLOOKUP($CS$3&amp;"|"&amp;$CS13&amp;"|0|"&amp;DB$7,data.monthly_financials,6,0),0))</f>
        <v>#NAME?</v>
      </c>
      <c r="DC13" s="25" t="e">
        <f ca="1">IF(DC$5=YEAR(DC$7),HLOOKUP(DC$5,$EG$5:$EJ$20,(ROW($CS13)-ROW(DC$5)+1),FALSE),IFERROR(DC$6*VLOOKUP($CS$3&amp;"|"&amp;$CS13&amp;"|0|"&amp;DC$7,data.monthly_financials,6,0),0))</f>
        <v>#NAME?</v>
      </c>
      <c r="DD13" s="25" t="e">
        <f ca="1">IF(DD$5=YEAR(DD$7),HLOOKUP(DD$5,$EG$5:$EJ$20,(ROW($CS13)-ROW(DD$5)+1),FALSE),IFERROR(DD$6*VLOOKUP($CS$3&amp;"|"&amp;$CS13&amp;"|0|"&amp;DD$7,data.monthly_financials,6,0),0))</f>
        <v>#NAME?</v>
      </c>
      <c r="DE13" s="25" t="e">
        <f ca="1">IF(DE$5=YEAR(DE$7),HLOOKUP(DE$5,$EG$5:$EJ$20,(ROW($CS13)-ROW(DE$5)+1),FALSE),IFERROR(DE$6*VLOOKUP($CS$3&amp;"|"&amp;$CS13&amp;"|0|"&amp;DE$7,data.monthly_financials,6,0),0))</f>
        <v>#NAME?</v>
      </c>
      <c r="DF13" s="25" t="e">
        <f ca="1">IF(DF$5=YEAR(DF$7),HLOOKUP(DF$5,$EG$5:$EJ$20,(ROW($CS13)-ROW(DF$5)+1),FALSE),IFERROR(DF$6*VLOOKUP($CS$3&amp;"|"&amp;$CS13&amp;"|0|"&amp;DF$7,data.monthly_financials,6,0),0))</f>
        <v>#NAME?</v>
      </c>
      <c r="DG13" s="25" t="e">
        <f ca="1">IF(DG$5=YEAR(DG$7),HLOOKUP(DG$5,$EG$5:$EJ$20,(ROW($CS13)-ROW(DG$5)+1),FALSE),IFERROR(DG$6*VLOOKUP($CS$3&amp;"|"&amp;$CS13&amp;"|0|"&amp;DG$7,data.monthly_financials,6,0),0))</f>
        <v>#NAME?</v>
      </c>
      <c r="DH13" s="25" t="e">
        <f ca="1">IF(DH$5=YEAR(DH$7),HLOOKUP(DH$5,$EG$5:$EJ$20,(ROW($CS13)-ROW(DH$5)+1),FALSE),IFERROR(DH$6*VLOOKUP($CS$3&amp;"|"&amp;$CS13&amp;"|0|"&amp;DH$7,data.monthly_financials,6,0),0))</f>
        <v>#NAME?</v>
      </c>
      <c r="DI13" s="25" t="e">
        <f ca="1">IF(DI$5=YEAR(DI$7),HLOOKUP(DI$5,$EG$5:$EJ$20,(ROW($CS13)-ROW(DI$5)+1),FALSE),IFERROR(DI$6*VLOOKUP($CS$3&amp;"|"&amp;$CS13&amp;"|0|"&amp;DI$7,data.monthly_financials,6,0),0))</f>
        <v>#NAME?</v>
      </c>
      <c r="DJ13" s="25" t="e">
        <f ca="1">IF(DJ$5=YEAR(DJ$7),HLOOKUP(DJ$5,$EG$5:$EJ$20,(ROW($CS13)-ROW(DJ$5)+1),FALSE),IFERROR(DJ$6*VLOOKUP($CS$3&amp;"|"&amp;$CS13&amp;"|0|"&amp;DJ$7,data.monthly_financials,6,0),0))</f>
        <v>#NAME?</v>
      </c>
      <c r="DK13" s="25" t="e">
        <f ca="1">IF(DK$5=YEAR(DK$7),HLOOKUP(DK$5,$EG$5:$EJ$20,(ROW($CS13)-ROW(DK$5)+1),FALSE),IFERROR(DK$6*VLOOKUP($CS$3&amp;"|"&amp;$CS13&amp;"|0|"&amp;DK$7,data.monthly_financials,6,0),0))</f>
        <v>#NAME?</v>
      </c>
      <c r="DL13" s="25" t="e">
        <f ca="1">IF(DL$5=YEAR(DL$7),HLOOKUP(DL$5,$EG$5:$EJ$20,(ROW($CS13)-ROW(DL$5)+1),FALSE),IFERROR(DL$6*VLOOKUP($CS$3&amp;"|"&amp;$CS13&amp;"|0|"&amp;DL$7,data.monthly_financials,6,0),0))</f>
        <v>#NAME?</v>
      </c>
      <c r="DM13" s="25" t="e">
        <f ca="1">IF(DM$5=YEAR(DM$7),HLOOKUP(DM$5,$EG$5:$EJ$20,(ROW($CS13)-ROW(DM$5)+1),FALSE),IFERROR(DM$6*VLOOKUP($CS$3&amp;"|"&amp;$CS13&amp;"|0|"&amp;DM$7,data.monthly_financials,6,0),0))</f>
        <v>#NAME?</v>
      </c>
      <c r="DN13" s="25" t="e">
        <f ca="1">IF(DN$5=YEAR(DN$7),HLOOKUP(DN$5,$EG$5:$EJ$20,(ROW($CS13)-ROW(DN$5)+1),FALSE),IFERROR(DN$6*VLOOKUP($CS$3&amp;"|"&amp;$CS13&amp;"|0|"&amp;DN$7,data.monthly_financials,6,0),0))</f>
        <v>#NAME?</v>
      </c>
      <c r="DO13" s="25" t="e">
        <f ca="1">IF(DO$5=YEAR(DO$7),HLOOKUP(DO$5,$EG$5:$EJ$20,(ROW($CS13)-ROW(DO$5)+1),FALSE),IFERROR(DO$6*VLOOKUP($CS$3&amp;"|"&amp;$CS13&amp;"|0|"&amp;DO$7,data.monthly_financials,6,0),0))</f>
        <v>#NAME?</v>
      </c>
      <c r="DP13" s="25" t="e">
        <f ca="1">IF(DP$5=YEAR(DP$7),HLOOKUP(DP$5,$EG$5:$EJ$20,(ROW($CS13)-ROW(DP$5)+1),FALSE),IFERROR(DP$6*VLOOKUP($CS$3&amp;"|"&amp;$CS13&amp;"|0|"&amp;DP$7,data.monthly_financials,6,0),0))</f>
        <v>#NAME?</v>
      </c>
      <c r="DQ13" s="25" t="e">
        <f ca="1">IF(DQ$5=YEAR(DQ$7),HLOOKUP(DQ$5,$EG$5:$EJ$20,(ROW($CS13)-ROW(DQ$5)+1),FALSE),IFERROR(DQ$6*VLOOKUP($CS$3&amp;"|"&amp;$CS13&amp;"|0|"&amp;DQ$7,data.monthly_financials,6,0),0))</f>
        <v>#NAME?</v>
      </c>
      <c r="DR13" s="25" t="e">
        <f ca="1">IF(DR$5=YEAR(DR$7),HLOOKUP(DR$5,$EG$5:$EJ$20,(ROW($CS13)-ROW(DR$5)+1),FALSE),IFERROR(DR$6*VLOOKUP($CS$3&amp;"|"&amp;$CS13&amp;"|0|"&amp;DR$7,data.monthly_financials,6,0),0))</f>
        <v>#NAME?</v>
      </c>
      <c r="DS13" s="25" t="e">
        <f ca="1">IF(DS$5=YEAR(DS$7),HLOOKUP(DS$5,$EG$5:$EJ$20,(ROW($CS13)-ROW(DS$5)+1),FALSE),IFERROR(DS$6*VLOOKUP($CS$3&amp;"|"&amp;$CS13&amp;"|0|"&amp;DS$7,data.monthly_financials,6,0),0))</f>
        <v>#NAME?</v>
      </c>
      <c r="DT13" s="25" t="e">
        <f ca="1">IF(DT$5=YEAR(DT$7),HLOOKUP(DT$5,$EG$5:$EJ$20,(ROW($CS13)-ROW(DT$5)+1),FALSE),IFERROR(DT$6*VLOOKUP($CS$3&amp;"|"&amp;$CS13&amp;"|0|"&amp;DT$7,data.monthly_financials,6,0),0))</f>
        <v>#NAME?</v>
      </c>
      <c r="DU13" s="25" t="e">
        <f ca="1">IF(DU$5=YEAR(DU$7),HLOOKUP(DU$5,$EG$5:$EJ$20,(ROW($CS13)-ROW(DU$5)+1),FALSE),IFERROR(DU$6*VLOOKUP($CS$3&amp;"|"&amp;$CS13&amp;"|0|"&amp;DU$7,data.monthly_financials,6,0),0))</f>
        <v>#NAME?</v>
      </c>
      <c r="DV13" s="25" t="e">
        <f ca="1">IF(DV$5=YEAR(DV$7),HLOOKUP(DV$5,$EG$5:$EJ$20,(ROW($CS13)-ROW(DV$5)+1),FALSE),IFERROR(DV$6*VLOOKUP($CS$3&amp;"|"&amp;$CS13&amp;"|0|"&amp;DV$7,data.monthly_financials,6,0),0))</f>
        <v>#NAME?</v>
      </c>
      <c r="DW13" s="25" t="e">
        <f ca="1">IF(DW$5=YEAR(DW$7),HLOOKUP(DW$5,$EG$5:$EJ$20,(ROW($CS13)-ROW(DW$5)+1),FALSE),IFERROR(DW$6*VLOOKUP($CS$3&amp;"|"&amp;$CS13&amp;"|0|"&amp;DW$7,data.monthly_financials,6,0),0))</f>
        <v>#NAME?</v>
      </c>
      <c r="DX13" s="25" t="e">
        <f ca="1">IF(DX$5=YEAR(DX$7),HLOOKUP(DX$5,$EG$5:$EJ$20,(ROW($CS13)-ROW(DX$5)+1),FALSE),IFERROR(DX$6*VLOOKUP($CS$3&amp;"|"&amp;$CS13&amp;"|0|"&amp;DX$7,data.monthly_financials,6,0),0))</f>
        <v>#NAME?</v>
      </c>
      <c r="DY13" s="25" t="e">
        <f ca="1">IF(DY$5=YEAR(DY$7),HLOOKUP(DY$5,$EG$5:$EJ$20,(ROW($CS13)-ROW(DY$5)+1),FALSE),IFERROR(DY$6*VLOOKUP($CS$3&amp;"|"&amp;$CS13&amp;"|0|"&amp;DY$7,data.monthly_financials,6,0),0))</f>
        <v>#NAME?</v>
      </c>
      <c r="DZ13" s="25" t="e">
        <f ca="1">IF(DZ$5=YEAR(DZ$7),HLOOKUP(DZ$5,$EG$5:$EJ$20,(ROW($CS13)-ROW(DZ$5)+1),FALSE),IFERROR(DZ$6*VLOOKUP($CS$3&amp;"|"&amp;$CS13&amp;"|0|"&amp;DZ$7,data.monthly_financials,6,0),0))</f>
        <v>#NAME?</v>
      </c>
      <c r="EA13" s="25" t="e">
        <f ca="1">IF(EA$5=YEAR(EA$7),HLOOKUP(EA$5,$EG$5:$EJ$20,(ROW($CS13)-ROW(EA$5)+1),FALSE),IFERROR(EA$6*VLOOKUP($CS$3&amp;"|"&amp;$CS13&amp;"|0|"&amp;EA$7,data.monthly_financials,6,0),0))</f>
        <v>#NAME?</v>
      </c>
      <c r="EB13" s="25" t="e">
        <f ca="1">IF(EB$5=YEAR(EB$7),HLOOKUP(EB$5,$EG$5:$EJ$20,(ROW($CS13)-ROW(EB$5)+1),FALSE),IFERROR(EB$6*VLOOKUP($CS$3&amp;"|"&amp;$CS13&amp;"|0|"&amp;EB$7,data.monthly_financials,6,0),0))</f>
        <v>#NAME?</v>
      </c>
      <c r="EC13" s="25" t="e">
        <f ca="1">IF(EC$5=YEAR(EC$7),HLOOKUP(EC$5,$EG$5:$EJ$20,(ROW($CS13)-ROW(EC$5)+1),FALSE),IFERROR(EC$6*VLOOKUP($CS$3&amp;"|"&amp;$CS13&amp;"|0|"&amp;EC$7,data.monthly_financials,6,0),0))</f>
        <v>#NAME?</v>
      </c>
      <c r="EE13" s="42" t="s">
        <v>88</v>
      </c>
      <c r="EF13" s="25">
        <f ca="1">IFERROR(EF$6*VLOOKUP($EE$3&amp;"|"&amp;$EE13&amp;"|1|"&amp;EF$7,data.monthly_financials,6,0),0)</f>
        <v>0</v>
      </c>
      <c r="EG13" s="25">
        <f ca="1">IFERROR(EG$6*VLOOKUP($EE$3&amp;"|"&amp;$EE13&amp;"|1|"&amp;EG$7,data.monthly_financials,6,0),0)</f>
        <v>0</v>
      </c>
      <c r="EH13" s="25">
        <f ca="1">IFERROR(EH$6*VLOOKUP($EE$3&amp;"|"&amp;$EE13&amp;"|1|"&amp;EH$7,data.monthly_financials,6,0),0)</f>
        <v>0</v>
      </c>
      <c r="EI13" s="25">
        <f ca="1">IFERROR(EI$6*VLOOKUP($EE$3&amp;"|"&amp;$EE13&amp;"|1|"&amp;EI$7,data.monthly_financials,6,0),0)</f>
        <v>0</v>
      </c>
      <c r="EJ13" s="25">
        <f ca="1">IFERROR(EJ$6*VLOOKUP($EE$3&amp;"|"&amp;$EE13&amp;"|1|"&amp;EJ$7,data.monthly_financials,6,0),0)</f>
        <v>0</v>
      </c>
      <c r="EM13" s="37"/>
      <c r="EN13" s="42" t="s">
        <v>89</v>
      </c>
      <c r="EO13" s="25" t="e">
        <f ca="1">IF(EO$5=YEAR(EO$7),HLOOKUP(EO$5,$GB$5:$GE$14,(ROW($EN13)-ROW(EO$5)+1),FALSE),IFERROR(VLOOKUP($EN$3&amp;"|"&amp;$EN13&amp;"|0|"&amp;EO$7,data.monthly_financials,6,0),0))</f>
        <v>#NAME?</v>
      </c>
      <c r="EP13" s="25" t="e">
        <f ca="1">IF(EP$5=YEAR(EP$7),HLOOKUP(EP$5,$GB$5:$GE$14,(ROW($EN13)-ROW(EP$5)+1),FALSE),IFERROR(VLOOKUP($EN$3&amp;"|"&amp;$EN13&amp;"|0|"&amp;EP$7,data.monthly_financials,6,0),0))</f>
        <v>#NAME?</v>
      </c>
      <c r="EQ13" s="25" t="e">
        <f ca="1">IF(EQ$5=YEAR(EQ$7),HLOOKUP(EQ$5,$GB$5:$GE$14,(ROW($EN13)-ROW(EQ$5)+1),FALSE),IFERROR(VLOOKUP($EN$3&amp;"|"&amp;$EN13&amp;"|0|"&amp;EQ$7,data.monthly_financials,6,0),0))</f>
        <v>#NAME?</v>
      </c>
      <c r="ER13" s="25" t="e">
        <f ca="1">IF(ER$5=YEAR(ER$7),HLOOKUP(ER$5,$GB$5:$GE$14,(ROW($EN13)-ROW(ER$5)+1),FALSE),IFERROR(VLOOKUP($EN$3&amp;"|"&amp;$EN13&amp;"|0|"&amp;ER$7,data.monthly_financials,6,0),0))</f>
        <v>#NAME?</v>
      </c>
      <c r="ES13" s="25" t="e">
        <f ca="1">IF(ES$5=YEAR(ES$7),HLOOKUP(ES$5,$GB$5:$GE$14,(ROW($EN13)-ROW(ES$5)+1),FALSE),IFERROR(VLOOKUP($EN$3&amp;"|"&amp;$EN13&amp;"|0|"&amp;ES$7,data.monthly_financials,6,0),0))</f>
        <v>#NAME?</v>
      </c>
      <c r="ET13" s="25" t="e">
        <f ca="1">IF(ET$5=YEAR(ET$7),HLOOKUP(ET$5,$GB$5:$GE$14,(ROW($EN13)-ROW(ET$5)+1),FALSE),IFERROR(VLOOKUP($EN$3&amp;"|"&amp;$EN13&amp;"|0|"&amp;ET$7,data.monthly_financials,6,0),0))</f>
        <v>#NAME?</v>
      </c>
      <c r="EU13" s="25" t="e">
        <f ca="1">IF(EU$5=YEAR(EU$7),HLOOKUP(EU$5,$GB$5:$GE$14,(ROW($EN13)-ROW(EU$5)+1),FALSE),IFERROR(VLOOKUP($EN$3&amp;"|"&amp;$EN13&amp;"|0|"&amp;EU$7,data.monthly_financials,6,0),0))</f>
        <v>#NAME?</v>
      </c>
      <c r="EV13" s="25" t="e">
        <f ca="1">IF(EV$5=YEAR(EV$7),HLOOKUP(EV$5,$GB$5:$GE$14,(ROW($EN13)-ROW(EV$5)+1),FALSE),IFERROR(VLOOKUP($EN$3&amp;"|"&amp;$EN13&amp;"|0|"&amp;EV$7,data.monthly_financials,6,0),0))</f>
        <v>#NAME?</v>
      </c>
      <c r="EW13" s="25" t="e">
        <f ca="1">IF(EW$5=YEAR(EW$7),HLOOKUP(EW$5,$GB$5:$GE$14,(ROW($EN13)-ROW(EW$5)+1),FALSE),IFERROR(VLOOKUP($EN$3&amp;"|"&amp;$EN13&amp;"|0|"&amp;EW$7,data.monthly_financials,6,0),0))</f>
        <v>#NAME?</v>
      </c>
      <c r="EX13" s="25" t="e">
        <f ca="1">IF(EX$5=YEAR(EX$7),HLOOKUP(EX$5,$GB$5:$GE$14,(ROW($EN13)-ROW(EX$5)+1),FALSE),IFERROR(VLOOKUP($EN$3&amp;"|"&amp;$EN13&amp;"|0|"&amp;EX$7,data.monthly_financials,6,0),0))</f>
        <v>#NAME?</v>
      </c>
      <c r="EY13" s="25" t="e">
        <f ca="1">IF(EY$5=YEAR(EY$7),HLOOKUP(EY$5,$GB$5:$GE$14,(ROW($EN13)-ROW(EY$5)+1),FALSE),IFERROR(VLOOKUP($EN$3&amp;"|"&amp;$EN13&amp;"|0|"&amp;EY$7,data.monthly_financials,6,0),0))</f>
        <v>#NAME?</v>
      </c>
      <c r="EZ13" s="25" t="e">
        <f ca="1">IF(EZ$5=YEAR(EZ$7),HLOOKUP(EZ$5,$GB$5:$GE$14,(ROW($EN13)-ROW(EZ$5)+1),FALSE),IFERROR(VLOOKUP($EN$3&amp;"|"&amp;$EN13&amp;"|0|"&amp;EZ$7,data.monthly_financials,6,0),0))</f>
        <v>#NAME?</v>
      </c>
      <c r="FA13" s="25" t="e">
        <f ca="1">IF(FA$5=YEAR(FA$7),HLOOKUP(FA$5,$GB$5:$GE$14,(ROW($EN13)-ROW(FA$5)+1),FALSE),IFERROR(VLOOKUP($EN$3&amp;"|"&amp;$EN13&amp;"|0|"&amp;FA$7,data.monthly_financials,6,0),0))</f>
        <v>#NAME?</v>
      </c>
      <c r="FB13" s="25" t="e">
        <f ca="1">IF(FB$5=YEAR(FB$7),HLOOKUP(FB$5,$GB$5:$GE$14,(ROW($EN13)-ROW(FB$5)+1),FALSE),IFERROR(VLOOKUP($EN$3&amp;"|"&amp;$EN13&amp;"|0|"&amp;FB$7,data.monthly_financials,6,0),0))</f>
        <v>#NAME?</v>
      </c>
      <c r="FC13" s="25" t="e">
        <f ca="1">IF(FC$5=YEAR(FC$7),HLOOKUP(FC$5,$GB$5:$GE$14,(ROW($EN13)-ROW(FC$5)+1),FALSE),IFERROR(VLOOKUP($EN$3&amp;"|"&amp;$EN13&amp;"|0|"&amp;FC$7,data.monthly_financials,6,0),0))</f>
        <v>#NAME?</v>
      </c>
      <c r="FD13" s="25" t="e">
        <f ca="1">IF(FD$5=YEAR(FD$7),HLOOKUP(FD$5,$GB$5:$GE$14,(ROW($EN13)-ROW(FD$5)+1),FALSE),IFERROR(VLOOKUP($EN$3&amp;"|"&amp;$EN13&amp;"|0|"&amp;FD$7,data.monthly_financials,6,0),0))</f>
        <v>#NAME?</v>
      </c>
      <c r="FE13" s="25" t="e">
        <f ca="1">IF(FE$5=YEAR(FE$7),HLOOKUP(FE$5,$GB$5:$GE$14,(ROW($EN13)-ROW(FE$5)+1),FALSE),IFERROR(VLOOKUP($EN$3&amp;"|"&amp;$EN13&amp;"|0|"&amp;FE$7,data.monthly_financials,6,0),0))</f>
        <v>#NAME?</v>
      </c>
      <c r="FF13" s="25" t="e">
        <f ca="1">IF(FF$5=YEAR(FF$7),HLOOKUP(FF$5,$GB$5:$GE$14,(ROW($EN13)-ROW(FF$5)+1),FALSE),IFERROR(VLOOKUP($EN$3&amp;"|"&amp;$EN13&amp;"|0|"&amp;FF$7,data.monthly_financials,6,0),0))</f>
        <v>#NAME?</v>
      </c>
      <c r="FG13" s="25" t="e">
        <f ca="1">IF(FG$5=YEAR(FG$7),HLOOKUP(FG$5,$GB$5:$GE$14,(ROW($EN13)-ROW(FG$5)+1),FALSE),IFERROR(VLOOKUP($EN$3&amp;"|"&amp;$EN13&amp;"|0|"&amp;FG$7,data.monthly_financials,6,0),0))</f>
        <v>#NAME?</v>
      </c>
      <c r="FH13" s="25" t="e">
        <f ca="1">IF(FH$5=YEAR(FH$7),HLOOKUP(FH$5,$GB$5:$GE$14,(ROW($EN13)-ROW(FH$5)+1),FALSE),IFERROR(VLOOKUP($EN$3&amp;"|"&amp;$EN13&amp;"|0|"&amp;FH$7,data.monthly_financials,6,0),0))</f>
        <v>#NAME?</v>
      </c>
      <c r="FI13" s="25" t="e">
        <f ca="1">IF(FI$5=YEAR(FI$7),HLOOKUP(FI$5,$GB$5:$GE$14,(ROW($EN13)-ROW(FI$5)+1),FALSE),IFERROR(VLOOKUP($EN$3&amp;"|"&amp;$EN13&amp;"|0|"&amp;FI$7,data.monthly_financials,6,0),0))</f>
        <v>#NAME?</v>
      </c>
      <c r="FJ13" s="25" t="e">
        <f ca="1">IF(FJ$5=YEAR(FJ$7),HLOOKUP(FJ$5,$GB$5:$GE$14,(ROW($EN13)-ROW(FJ$5)+1),FALSE),IFERROR(VLOOKUP($EN$3&amp;"|"&amp;$EN13&amp;"|0|"&amp;FJ$7,data.monthly_financials,6,0),0))</f>
        <v>#NAME?</v>
      </c>
      <c r="FK13" s="25" t="e">
        <f ca="1">IF(FK$5=YEAR(FK$7),HLOOKUP(FK$5,$GB$5:$GE$14,(ROW($EN13)-ROW(FK$5)+1),FALSE),IFERROR(VLOOKUP($EN$3&amp;"|"&amp;$EN13&amp;"|0|"&amp;FK$7,data.monthly_financials,6,0),0))</f>
        <v>#NAME?</v>
      </c>
      <c r="FL13" s="25" t="e">
        <f ca="1">IF(FL$5=YEAR(FL$7),HLOOKUP(FL$5,$GB$5:$GE$14,(ROW($EN13)-ROW(FL$5)+1),FALSE),IFERROR(VLOOKUP($EN$3&amp;"|"&amp;$EN13&amp;"|0|"&amp;FL$7,data.monthly_financials,6,0),0))</f>
        <v>#NAME?</v>
      </c>
      <c r="FM13" s="25" t="e">
        <f ca="1">IF(FM$5=YEAR(FM$7),HLOOKUP(FM$5,$GB$5:$GE$14,(ROW($EN13)-ROW(FM$5)+1),FALSE),IFERROR(VLOOKUP($EN$3&amp;"|"&amp;$EN13&amp;"|0|"&amp;FM$7,data.monthly_financials,6,0),0))</f>
        <v>#NAME?</v>
      </c>
      <c r="FN13" s="25" t="e">
        <f ca="1">IF(FN$5=YEAR(FN$7),HLOOKUP(FN$5,$GB$5:$GE$14,(ROW($EN13)-ROW(FN$5)+1),FALSE),IFERROR(VLOOKUP($EN$3&amp;"|"&amp;$EN13&amp;"|0|"&amp;FN$7,data.monthly_financials,6,0),0))</f>
        <v>#NAME?</v>
      </c>
      <c r="FO13" s="25" t="e">
        <f ca="1">IF(FO$5=YEAR(FO$7),HLOOKUP(FO$5,$GB$5:$GE$14,(ROW($EN13)-ROW(FO$5)+1),FALSE),IFERROR(VLOOKUP($EN$3&amp;"|"&amp;$EN13&amp;"|0|"&amp;FO$7,data.monthly_financials,6,0),0))</f>
        <v>#NAME?</v>
      </c>
      <c r="FP13" s="25" t="e">
        <f ca="1">IF(FP$5=YEAR(FP$7),HLOOKUP(FP$5,$GB$5:$GE$14,(ROW($EN13)-ROW(FP$5)+1),FALSE),IFERROR(VLOOKUP($EN$3&amp;"|"&amp;$EN13&amp;"|0|"&amp;FP$7,data.monthly_financials,6,0),0))</f>
        <v>#NAME?</v>
      </c>
      <c r="FQ13" s="25" t="e">
        <f ca="1">IF(FQ$5=YEAR(FQ$7),HLOOKUP(FQ$5,$GB$5:$GE$14,(ROW($EN13)-ROW(FQ$5)+1),FALSE),IFERROR(VLOOKUP($EN$3&amp;"|"&amp;$EN13&amp;"|0|"&amp;FQ$7,data.monthly_financials,6,0),0))</f>
        <v>#NAME?</v>
      </c>
      <c r="FR13" s="25" t="e">
        <f ca="1">IF(FR$5=YEAR(FR$7),HLOOKUP(FR$5,$GB$5:$GE$14,(ROW($EN13)-ROW(FR$5)+1),FALSE),IFERROR(VLOOKUP($EN$3&amp;"|"&amp;$EN13&amp;"|0|"&amp;FR$7,data.monthly_financials,6,0),0))</f>
        <v>#NAME?</v>
      </c>
      <c r="FS13" s="25" t="e">
        <f ca="1">IF(FS$5=YEAR(FS$7),HLOOKUP(FS$5,$GB$5:$GE$14,(ROW($EN13)-ROW(FS$5)+1),FALSE),IFERROR(VLOOKUP($EN$3&amp;"|"&amp;$EN13&amp;"|0|"&amp;FS$7,data.monthly_financials,6,0),0))</f>
        <v>#NAME?</v>
      </c>
      <c r="FT13" s="25" t="e">
        <f ca="1">IF(FT$5=YEAR(FT$7),HLOOKUP(FT$5,$GB$5:$GE$14,(ROW($EN13)-ROW(FT$5)+1),FALSE),IFERROR(VLOOKUP($EN$3&amp;"|"&amp;$EN13&amp;"|0|"&amp;FT$7,data.monthly_financials,6,0),0))</f>
        <v>#NAME?</v>
      </c>
      <c r="FU13" s="25" t="e">
        <f ca="1">IF(FU$5=YEAR(FU$7),HLOOKUP(FU$5,$GB$5:$GE$14,(ROW($EN13)-ROW(FU$5)+1),FALSE),IFERROR(VLOOKUP($EN$3&amp;"|"&amp;$EN13&amp;"|0|"&amp;FU$7,data.monthly_financials,6,0),0))</f>
        <v>#NAME?</v>
      </c>
      <c r="FV13" s="25" t="e">
        <f ca="1">IF(FV$5=YEAR(FV$7),HLOOKUP(FV$5,$GB$5:$GE$14,(ROW($EN13)-ROW(FV$5)+1),FALSE),IFERROR(VLOOKUP($EN$3&amp;"|"&amp;$EN13&amp;"|0|"&amp;FV$7,data.monthly_financials,6,0),0))</f>
        <v>#NAME?</v>
      </c>
      <c r="FW13" s="25" t="e">
        <f ca="1">IF(FW$5=YEAR(FW$7),HLOOKUP(FW$5,$GB$5:$GE$14,(ROW($EN13)-ROW(FW$5)+1),FALSE),IFERROR(VLOOKUP($EN$3&amp;"|"&amp;$EN13&amp;"|0|"&amp;FW$7,data.monthly_financials,6,0),0))</f>
        <v>#NAME?</v>
      </c>
      <c r="FX13" s="25" t="e">
        <f ca="1">IF(FX$5=YEAR(FX$7),HLOOKUP(FX$5,$GB$5:$GE$14,(ROW($EN13)-ROW(FX$5)+1),FALSE),IFERROR(VLOOKUP($EN$3&amp;"|"&amp;$EN13&amp;"|0|"&amp;FX$7,data.monthly_financials,6,0),0))</f>
        <v>#NAME?</v>
      </c>
      <c r="FZ13" s="42" t="s">
        <v>89</v>
      </c>
      <c r="GA13" s="25">
        <f ca="1">IFERROR(VLOOKUP($FZ$3&amp;"|"&amp;$FZ13&amp;"|1|"&amp;GA$7,data.monthly_financials,6,0),0)</f>
        <v>0</v>
      </c>
      <c r="GB13" s="25">
        <f ca="1">IFERROR(VLOOKUP($FZ$3&amp;"|"&amp;$FZ13&amp;"|1|"&amp;GB$7,data.monthly_financials,6,0),0)</f>
        <v>0</v>
      </c>
      <c r="GC13" s="25">
        <f ca="1">IFERROR(VLOOKUP($FZ$3&amp;"|"&amp;$FZ13&amp;"|1|"&amp;GC$7,data.monthly_financials,6,0),0)</f>
        <v>0</v>
      </c>
      <c r="GD13" s="25">
        <f ca="1">IFERROR(VLOOKUP($FZ$3&amp;"|"&amp;$FZ13&amp;"|1|"&amp;GD$7,data.monthly_financials,6,0),0)</f>
        <v>0</v>
      </c>
      <c r="GE13" s="25">
        <f ca="1">IFERROR(VLOOKUP($FZ$3&amp;"|"&amp;$FZ13&amp;"|1|"&amp;GE$7,data.monthly_financials,6,0),0)</f>
        <v>0</v>
      </c>
      <c r="GG13" s="41" t="s">
        <v>85</v>
      </c>
      <c r="GH13" s="25" t="e">
        <f ca="1">IF(GH$5=YEAR(GH$7),HLOOKUP(GH$5,$HV$5:$HY$14,(ROW($GG13)-ROW(GH$5)+1),FALSE),IFERROR(GH$6*VLOOKUP($GG$3&amp;"|"&amp;$GG13&amp;"|0|"&amp;GH$7,data.monthly_financials,6,0),0))</f>
        <v>#NAME?</v>
      </c>
      <c r="GI13" s="25" t="e">
        <f ca="1">IF(GI$5=YEAR(GI$7),HLOOKUP(GI$5,$HV$5:$HY$14,(ROW($GG13)-ROW(GI$5)+1),FALSE),IFERROR(GI$6*VLOOKUP($GG$3&amp;"|"&amp;$GG13&amp;"|0|"&amp;GI$7,data.monthly_financials,6,0),0))</f>
        <v>#NAME?</v>
      </c>
      <c r="GJ13" s="25" t="e">
        <f ca="1">IF(GJ$5=YEAR(GJ$7),HLOOKUP(GJ$5,$HV$5:$HY$14,(ROW($GG13)-ROW(GJ$5)+1),FALSE),IFERROR(GJ$6*VLOOKUP($GG$3&amp;"|"&amp;$GG13&amp;"|0|"&amp;GJ$7,data.monthly_financials,6,0),0))</f>
        <v>#NAME?</v>
      </c>
      <c r="GK13" s="25" t="e">
        <f ca="1">IF(GK$5=YEAR(GK$7),HLOOKUP(GK$5,$HV$5:$HY$14,(ROW($GG13)-ROW(GK$5)+1),FALSE),IFERROR(GK$6*VLOOKUP($GG$3&amp;"|"&amp;$GG13&amp;"|0|"&amp;GK$7,data.monthly_financials,6,0),0))</f>
        <v>#NAME?</v>
      </c>
      <c r="GL13" s="25" t="e">
        <f ca="1">IF(GL$5=YEAR(GL$7),HLOOKUP(GL$5,$HV$5:$HY$14,(ROW($GG13)-ROW(GL$5)+1),FALSE),IFERROR(GL$6*VLOOKUP($GG$3&amp;"|"&amp;$GG13&amp;"|0|"&amp;GL$7,data.monthly_financials,6,0),0))</f>
        <v>#NAME?</v>
      </c>
      <c r="GM13" s="25" t="e">
        <f ca="1">IF(GM$5=YEAR(GM$7),HLOOKUP(GM$5,$HV$5:$HY$14,(ROW($GG13)-ROW(GM$5)+1),FALSE),IFERROR(GM$6*VLOOKUP($GG$3&amp;"|"&amp;$GG13&amp;"|0|"&amp;GM$7,data.monthly_financials,6,0),0))</f>
        <v>#NAME?</v>
      </c>
      <c r="GN13" s="25" t="e">
        <f ca="1">IF(GN$5=YEAR(GN$7),HLOOKUP(GN$5,$HV$5:$HY$14,(ROW($GG13)-ROW(GN$5)+1),FALSE),IFERROR(GN$6*VLOOKUP($GG$3&amp;"|"&amp;$GG13&amp;"|0|"&amp;GN$7,data.monthly_financials,6,0),0))</f>
        <v>#NAME?</v>
      </c>
      <c r="GO13" s="25" t="e">
        <f ca="1">IF(GO$5=YEAR(GO$7),HLOOKUP(GO$5,$HV$5:$HY$14,(ROW($GG13)-ROW(GO$5)+1),FALSE),IFERROR(GO$6*VLOOKUP($GG$3&amp;"|"&amp;$GG13&amp;"|0|"&amp;GO$7,data.monthly_financials,6,0),0))</f>
        <v>#NAME?</v>
      </c>
      <c r="GP13" s="25" t="e">
        <f ca="1">IF(GP$5=YEAR(GP$7),HLOOKUP(GP$5,$HV$5:$HY$14,(ROW($GG13)-ROW(GP$5)+1),FALSE),IFERROR(GP$6*VLOOKUP($GG$3&amp;"|"&amp;$GG13&amp;"|0|"&amp;GP$7,data.monthly_financials,6,0),0))</f>
        <v>#NAME?</v>
      </c>
      <c r="GQ13" s="25" t="e">
        <f ca="1">IF(GQ$5=YEAR(GQ$7),HLOOKUP(GQ$5,$HV$5:$HY$14,(ROW($GG13)-ROW(GQ$5)+1),FALSE),IFERROR(GQ$6*VLOOKUP($GG$3&amp;"|"&amp;$GG13&amp;"|0|"&amp;GQ$7,data.monthly_financials,6,0),0))</f>
        <v>#NAME?</v>
      </c>
      <c r="GR13" s="25" t="e">
        <f ca="1">IF(GR$5=YEAR(GR$7),HLOOKUP(GR$5,$HV$5:$HY$14,(ROW($GG13)-ROW(GR$5)+1),FALSE),IFERROR(GR$6*VLOOKUP($GG$3&amp;"|"&amp;$GG13&amp;"|0|"&amp;GR$7,data.monthly_financials,6,0),0))</f>
        <v>#NAME?</v>
      </c>
      <c r="GS13" s="25" t="e">
        <f ca="1">IF(GS$5=YEAR(GS$7),HLOOKUP(GS$5,$HV$5:$HY$14,(ROW($GG13)-ROW(GS$5)+1),FALSE),IFERROR(GS$6*VLOOKUP($GG$3&amp;"|"&amp;$GG13&amp;"|0|"&amp;GS$7,data.monthly_financials,6,0),0))</f>
        <v>#NAME?</v>
      </c>
      <c r="GT13" s="25" t="e">
        <f ca="1">IF(GT$5=YEAR(GT$7),HLOOKUP(GT$5,$HV$5:$HY$14,(ROW($GG13)-ROW(GT$5)+1),FALSE),IFERROR(GT$6*VLOOKUP($GG$3&amp;"|"&amp;$GG13&amp;"|0|"&amp;GT$7,data.monthly_financials,6,0),0))</f>
        <v>#NAME?</v>
      </c>
      <c r="GU13" s="25" t="e">
        <f ca="1">IF(GU$5=YEAR(GU$7),HLOOKUP(GU$5,$HV$5:$HY$14,(ROW($GG13)-ROW(GU$5)+1),FALSE),IFERROR(GU$6*VLOOKUP($GG$3&amp;"|"&amp;$GG13&amp;"|0|"&amp;GU$7,data.monthly_financials,6,0),0))</f>
        <v>#NAME?</v>
      </c>
      <c r="GV13" s="25" t="e">
        <f ca="1">IF(GV$5=YEAR(GV$7),HLOOKUP(GV$5,$HV$5:$HY$14,(ROW($GG13)-ROW(GV$5)+1),FALSE),IFERROR(GV$6*VLOOKUP($GG$3&amp;"|"&amp;$GG13&amp;"|0|"&amp;GV$7,data.monthly_financials,6,0),0))</f>
        <v>#NAME?</v>
      </c>
      <c r="GW13" s="25" t="e">
        <f ca="1">IF(GW$5=YEAR(GW$7),HLOOKUP(GW$5,$HV$5:$HY$14,(ROW($GG13)-ROW(GW$5)+1),FALSE),IFERROR(GW$6*VLOOKUP($GG$3&amp;"|"&amp;$GG13&amp;"|0|"&amp;GW$7,data.monthly_financials,6,0),0))</f>
        <v>#NAME?</v>
      </c>
      <c r="GX13" s="25" t="e">
        <f ca="1">IF(GX$5=YEAR(GX$7),HLOOKUP(GX$5,$HV$5:$HY$14,(ROW($GG13)-ROW(GX$5)+1),FALSE),IFERROR(GX$6*VLOOKUP($GG$3&amp;"|"&amp;$GG13&amp;"|0|"&amp;GX$7,data.monthly_financials,6,0),0))</f>
        <v>#NAME?</v>
      </c>
      <c r="GY13" s="25" t="e">
        <f ca="1">IF(GY$5=YEAR(GY$7),HLOOKUP(GY$5,$HV$5:$HY$14,(ROW($GG13)-ROW(GY$5)+1),FALSE),IFERROR(GY$6*VLOOKUP($GG$3&amp;"|"&amp;$GG13&amp;"|0|"&amp;GY$7,data.monthly_financials,6,0),0))</f>
        <v>#NAME?</v>
      </c>
      <c r="GZ13" s="25" t="e">
        <f ca="1">IF(GZ$5=YEAR(GZ$7),HLOOKUP(GZ$5,$HV$5:$HY$14,(ROW($GG13)-ROW(GZ$5)+1),FALSE),IFERROR(GZ$6*VLOOKUP($GG$3&amp;"|"&amp;$GG13&amp;"|0|"&amp;GZ$7,data.monthly_financials,6,0),0))</f>
        <v>#NAME?</v>
      </c>
      <c r="HA13" s="25" t="e">
        <f ca="1">IF(HA$5=YEAR(HA$7),HLOOKUP(HA$5,$HV$5:$HY$14,(ROW($GG13)-ROW(HA$5)+1),FALSE),IFERROR(HA$6*VLOOKUP($GG$3&amp;"|"&amp;$GG13&amp;"|0|"&amp;HA$7,data.monthly_financials,6,0),0))</f>
        <v>#NAME?</v>
      </c>
      <c r="HB13" s="25" t="e">
        <f ca="1">IF(HB$5=YEAR(HB$7),HLOOKUP(HB$5,$HV$5:$HY$14,(ROW($GG13)-ROW(HB$5)+1),FALSE),IFERROR(HB$6*VLOOKUP($GG$3&amp;"|"&amp;$GG13&amp;"|0|"&amp;HB$7,data.monthly_financials,6,0),0))</f>
        <v>#NAME?</v>
      </c>
      <c r="HC13" s="25" t="e">
        <f ca="1">IF(HC$5=YEAR(HC$7),HLOOKUP(HC$5,$HV$5:$HY$14,(ROW($GG13)-ROW(HC$5)+1),FALSE),IFERROR(HC$6*VLOOKUP($GG$3&amp;"|"&amp;$GG13&amp;"|0|"&amp;HC$7,data.monthly_financials,6,0),0))</f>
        <v>#NAME?</v>
      </c>
      <c r="HD13" s="25" t="e">
        <f ca="1">IF(HD$5=YEAR(HD$7),HLOOKUP(HD$5,$HV$5:$HY$14,(ROW($GG13)-ROW(HD$5)+1),FALSE),IFERROR(HD$6*VLOOKUP($GG$3&amp;"|"&amp;$GG13&amp;"|0|"&amp;HD$7,data.monthly_financials,6,0),0))</f>
        <v>#NAME?</v>
      </c>
      <c r="HE13" s="25" t="e">
        <f ca="1">IF(HE$5=YEAR(HE$7),HLOOKUP(HE$5,$HV$5:$HY$14,(ROW($GG13)-ROW(HE$5)+1),FALSE),IFERROR(HE$6*VLOOKUP($GG$3&amp;"|"&amp;$GG13&amp;"|0|"&amp;HE$7,data.monthly_financials,6,0),0))</f>
        <v>#NAME?</v>
      </c>
      <c r="HF13" s="25" t="e">
        <f ca="1">IF(HF$5=YEAR(HF$7),HLOOKUP(HF$5,$HV$5:$HY$14,(ROW($GG13)-ROW(HF$5)+1),FALSE),IFERROR(HF$6*VLOOKUP($GG$3&amp;"|"&amp;$GG13&amp;"|0|"&amp;HF$7,data.monthly_financials,6,0),0))</f>
        <v>#NAME?</v>
      </c>
      <c r="HG13" s="25" t="e">
        <f ca="1">IF(HG$5=YEAR(HG$7),HLOOKUP(HG$5,$HV$5:$HY$14,(ROW($GG13)-ROW(HG$5)+1),FALSE),IFERROR(HG$6*VLOOKUP($GG$3&amp;"|"&amp;$GG13&amp;"|0|"&amp;HG$7,data.monthly_financials,6,0),0))</f>
        <v>#NAME?</v>
      </c>
      <c r="HH13" s="25" t="e">
        <f ca="1">IF(HH$5=YEAR(HH$7),HLOOKUP(HH$5,$HV$5:$HY$14,(ROW($GG13)-ROW(HH$5)+1),FALSE),IFERROR(HH$6*VLOOKUP($GG$3&amp;"|"&amp;$GG13&amp;"|0|"&amp;HH$7,data.monthly_financials,6,0),0))</f>
        <v>#NAME?</v>
      </c>
      <c r="HI13" s="25" t="e">
        <f ca="1">IF(HI$5=YEAR(HI$7),HLOOKUP(HI$5,$HV$5:$HY$14,(ROW($GG13)-ROW(HI$5)+1),FALSE),IFERROR(HI$6*VLOOKUP($GG$3&amp;"|"&amp;$GG13&amp;"|0|"&amp;HI$7,data.monthly_financials,6,0),0))</f>
        <v>#NAME?</v>
      </c>
      <c r="HJ13" s="25" t="e">
        <f ca="1">IF(HJ$5=YEAR(HJ$7),HLOOKUP(HJ$5,$HV$5:$HY$14,(ROW($GG13)-ROW(HJ$5)+1),FALSE),IFERROR(HJ$6*VLOOKUP($GG$3&amp;"|"&amp;$GG13&amp;"|0|"&amp;HJ$7,data.monthly_financials,6,0),0))</f>
        <v>#NAME?</v>
      </c>
      <c r="HK13" s="25" t="e">
        <f ca="1">IF(HK$5=YEAR(HK$7),HLOOKUP(HK$5,$HV$5:$HY$14,(ROW($GG13)-ROW(HK$5)+1),FALSE),IFERROR(HK$6*VLOOKUP($GG$3&amp;"|"&amp;$GG13&amp;"|0|"&amp;HK$7,data.monthly_financials,6,0),0))</f>
        <v>#NAME?</v>
      </c>
      <c r="HL13" s="25" t="e">
        <f ca="1">IF(HL$5=YEAR(HL$7),HLOOKUP(HL$5,$HV$5:$HY$14,(ROW($GG13)-ROW(HL$5)+1),FALSE),IFERROR(HL$6*VLOOKUP($GG$3&amp;"|"&amp;$GG13&amp;"|0|"&amp;HL$7,data.monthly_financials,6,0),0))</f>
        <v>#NAME?</v>
      </c>
      <c r="HM13" s="25" t="e">
        <f ca="1">IF(HM$5=YEAR(HM$7),HLOOKUP(HM$5,$HV$5:$HY$14,(ROW($GG13)-ROW(HM$5)+1),FALSE),IFERROR(HM$6*VLOOKUP($GG$3&amp;"|"&amp;$GG13&amp;"|0|"&amp;HM$7,data.monthly_financials,6,0),0))</f>
        <v>#NAME?</v>
      </c>
      <c r="HN13" s="25" t="e">
        <f ca="1">IF(HN$5=YEAR(HN$7),HLOOKUP(HN$5,$HV$5:$HY$14,(ROW($GG13)-ROW(HN$5)+1),FALSE),IFERROR(HN$6*VLOOKUP($GG$3&amp;"|"&amp;$GG13&amp;"|0|"&amp;HN$7,data.monthly_financials,6,0),0))</f>
        <v>#NAME?</v>
      </c>
      <c r="HO13" s="25" t="e">
        <f ca="1">IF(HO$5=YEAR(HO$7),HLOOKUP(HO$5,$HV$5:$HY$14,(ROW($GG13)-ROW(HO$5)+1),FALSE),IFERROR(HO$6*VLOOKUP($GG$3&amp;"|"&amp;$GG13&amp;"|0|"&amp;HO$7,data.monthly_financials,6,0),0))</f>
        <v>#NAME?</v>
      </c>
      <c r="HP13" s="25" t="e">
        <f ca="1">IF(HP$5=YEAR(HP$7),HLOOKUP(HP$5,$HV$5:$HY$14,(ROW($GG13)-ROW(HP$5)+1),FALSE),IFERROR(HP$6*VLOOKUP($GG$3&amp;"|"&amp;$GG13&amp;"|0|"&amp;HP$7,data.monthly_financials,6,0),0))</f>
        <v>#NAME?</v>
      </c>
      <c r="HQ13" s="25" t="e">
        <f ca="1">IF(HQ$5=YEAR(HQ$7),HLOOKUP(HQ$5,$HV$5:$HY$14,(ROW($GG13)-ROW(HQ$5)+1),FALSE),IFERROR(HQ$6*VLOOKUP($GG$3&amp;"|"&amp;$GG13&amp;"|0|"&amp;HQ$7,data.monthly_financials,6,0),0))</f>
        <v>#NAME?</v>
      </c>
      <c r="HT13" s="41" t="s">
        <v>85</v>
      </c>
      <c r="HU13" s="25">
        <f ca="1">IFERROR(HU$6*VLOOKUP($HT$3&amp;"|"&amp;$HT13&amp;"|1|"&amp;HU$7,data.monthly_financials,6,0),0)</f>
        <v>0</v>
      </c>
      <c r="HV13" s="25">
        <f ca="1">IFERROR(HV$6*VLOOKUP($HT$3&amp;"|"&amp;$HT13&amp;"|1|"&amp;HV$7,data.monthly_financials,6,0),0)</f>
        <v>0</v>
      </c>
      <c r="HW13" s="25">
        <f ca="1">IFERROR(HW$6*VLOOKUP($HT$3&amp;"|"&amp;$HT13&amp;"|1|"&amp;HW$7,data.monthly_financials,6,0),0)</f>
        <v>0</v>
      </c>
      <c r="HX13" s="25">
        <f ca="1">IFERROR(HX$6*VLOOKUP($HT$3&amp;"|"&amp;$HT13&amp;"|1|"&amp;HX$7,data.monthly_financials,6,0),0)</f>
        <v>0</v>
      </c>
      <c r="HY13" s="25">
        <f ca="1">IFERROR(HY$6*VLOOKUP($HT$3&amp;"|"&amp;$HT13&amp;"|1|"&amp;HY$7,data.monthly_financials,6,0),0)</f>
        <v>0</v>
      </c>
    </row>
    <row r="14" spans="1:233" ht="15.75" thickBot="1">
      <c r="A14" t="str">
        <f>RIGHT(DB_LOAD!I9,4)</f>
        <v/>
      </c>
      <c r="B14">
        <f>DB_LOAD!K9</f>
        <v>0</v>
      </c>
      <c r="D14" s="35" t="s">
        <v>91</v>
      </c>
      <c r="E14" s="25" t="e">
        <f>IF(E$5=YEAR(E$7),HLOOKUP(E$5,$AR$5:$AU$33,(ROW($D14)-ROW(E$5)+1),FALSE),IFERROR(E$6*VLOOKUP($D$3&amp;"|"&amp;$D14&amp;"|0|"&amp;E$7,data.monthly_financials,6,0),0))</f>
        <v>#VALUE!</v>
      </c>
      <c r="F14" s="25" t="e">
        <f>IF(F$5=YEAR(F$7),HLOOKUP(F$5,$AR$5:$AU$33,(ROW($D14)-ROW(F$5)+1),FALSE),IFERROR(F$6*VLOOKUP($D$3&amp;"|"&amp;$D14&amp;"|0|"&amp;F$7,data.monthly_financials,6,0),0))</f>
        <v>#VALUE!</v>
      </c>
      <c r="G14" s="25" t="e">
        <f>IF(G$5=YEAR(G$7),HLOOKUP(G$5,$AR$5:$AU$33,(ROW($D14)-ROW(G$5)+1),FALSE),IFERROR(G$6*VLOOKUP($D$3&amp;"|"&amp;$D14&amp;"|0|"&amp;G$7,data.monthly_financials,6,0),0))</f>
        <v>#VALUE!</v>
      </c>
      <c r="H14" s="25" t="e">
        <f>IF(H$5=YEAR(H$7),HLOOKUP(H$5,$AR$5:$AU$33,(ROW($D14)-ROW(H$5)+1),FALSE),IFERROR(H$6*VLOOKUP($D$3&amp;"|"&amp;$D14&amp;"|0|"&amp;H$7,data.monthly_financials,6,0),0))</f>
        <v>#VALUE!</v>
      </c>
      <c r="I14" s="25" t="e">
        <f>IF(I$5=YEAR(I$7),HLOOKUP(I$5,$AR$5:$AU$33,(ROW($D14)-ROW(I$5)+1),FALSE),IFERROR(I$6*VLOOKUP($D$3&amp;"|"&amp;$D14&amp;"|0|"&amp;I$7,data.monthly_financials,6,0),0))</f>
        <v>#VALUE!</v>
      </c>
      <c r="J14" s="25" t="e">
        <f>IF(J$5=YEAR(J$7),HLOOKUP(J$5,$AR$5:$AU$33,(ROW($D14)-ROW(J$5)+1),FALSE),IFERROR(J$6*VLOOKUP($D$3&amp;"|"&amp;$D14&amp;"|0|"&amp;J$7,data.monthly_financials,6,0),0))</f>
        <v>#VALUE!</v>
      </c>
      <c r="K14" s="25" t="e">
        <f>IF(K$5=YEAR(K$7),HLOOKUP(K$5,$AR$5:$AU$33,(ROW($D14)-ROW(K$5)+1),FALSE),IFERROR(K$6*VLOOKUP($D$3&amp;"|"&amp;$D14&amp;"|0|"&amp;K$7,data.monthly_financials,6,0),0))</f>
        <v>#VALUE!</v>
      </c>
      <c r="L14" s="25" t="e">
        <f>IF(L$5=YEAR(L$7),HLOOKUP(L$5,$AR$5:$AU$33,(ROW($D14)-ROW(L$5)+1),FALSE),IFERROR(L$6*VLOOKUP($D$3&amp;"|"&amp;$D14&amp;"|0|"&amp;L$7,data.monthly_financials,6,0),0))</f>
        <v>#VALUE!</v>
      </c>
      <c r="M14" s="25" t="e">
        <f>IF(M$5=YEAR(M$7),HLOOKUP(M$5,$AR$5:$AU$33,(ROW($D14)-ROW(M$5)+1),FALSE),IFERROR(M$6*VLOOKUP($D$3&amp;"|"&amp;$D14&amp;"|0|"&amp;M$7,data.monthly_financials,6,0),0))</f>
        <v>#VALUE!</v>
      </c>
      <c r="N14" s="25" t="e">
        <f>IF(N$5=YEAR(N$7),HLOOKUP(N$5,$AR$5:$AU$33,(ROW($D14)-ROW(N$5)+1),FALSE),IFERROR(N$6*VLOOKUP($D$3&amp;"|"&amp;$D14&amp;"|0|"&amp;N$7,data.monthly_financials,6,0),0))</f>
        <v>#VALUE!</v>
      </c>
      <c r="O14" s="25" t="e">
        <f>IF(O$5=YEAR(O$7),HLOOKUP(O$5,$AR$5:$AU$33,(ROW($D14)-ROW(O$5)+1),FALSE),IFERROR(O$6*VLOOKUP($D$3&amp;"|"&amp;$D14&amp;"|0|"&amp;O$7,data.monthly_financials,6,0),0))</f>
        <v>#VALUE!</v>
      </c>
      <c r="P14" s="25" t="e">
        <f>IF(P$5=YEAR(P$7),HLOOKUP(P$5,$AR$5:$AU$33,(ROW($D14)-ROW(P$5)+1),FALSE),IFERROR(P$6*VLOOKUP($D$3&amp;"|"&amp;$D14&amp;"|0|"&amp;P$7,data.monthly_financials,6,0),0))</f>
        <v>#VALUE!</v>
      </c>
      <c r="Q14" s="25" t="e">
        <f>IF(Q$5=YEAR(Q$7),HLOOKUP(Q$5,$AR$5:$AU$33,(ROW($D14)-ROW(Q$5)+1),FALSE),IFERROR(Q$6*VLOOKUP($D$3&amp;"|"&amp;$D14&amp;"|0|"&amp;Q$7,data.monthly_financials,6,0),0))</f>
        <v>#VALUE!</v>
      </c>
      <c r="R14" s="25" t="e">
        <f>IF(R$5=YEAR(R$7),HLOOKUP(R$5,$AR$5:$AU$33,(ROW($D14)-ROW(R$5)+1),FALSE),IFERROR(R$6*VLOOKUP($D$3&amp;"|"&amp;$D14&amp;"|0|"&amp;R$7,data.monthly_financials,6,0),0))</f>
        <v>#VALUE!</v>
      </c>
      <c r="S14" s="25" t="e">
        <f>IF(S$5=YEAR(S$7),HLOOKUP(S$5,$AR$5:$AU$33,(ROW($D14)-ROW(S$5)+1),FALSE),IFERROR(S$6*VLOOKUP($D$3&amp;"|"&amp;$D14&amp;"|0|"&amp;S$7,data.monthly_financials,6,0),0))</f>
        <v>#VALUE!</v>
      </c>
      <c r="T14" s="25" t="e">
        <f>IF(T$5=YEAR(T$7),HLOOKUP(T$5,$AR$5:$AU$33,(ROW($D14)-ROW(T$5)+1),FALSE),IFERROR(T$6*VLOOKUP($D$3&amp;"|"&amp;$D14&amp;"|0|"&amp;T$7,data.monthly_financials,6,0),0))</f>
        <v>#VALUE!</v>
      </c>
      <c r="U14" s="25" t="e">
        <f>IF(U$5=YEAR(U$7),HLOOKUP(U$5,$AR$5:$AU$33,(ROW($D14)-ROW(U$5)+1),FALSE),IFERROR(U$6*VLOOKUP($D$3&amp;"|"&amp;$D14&amp;"|0|"&amp;U$7,data.monthly_financials,6,0),0))</f>
        <v>#VALUE!</v>
      </c>
      <c r="V14" s="25" t="e">
        <f>IF(V$5=YEAR(V$7),HLOOKUP(V$5,$AR$5:$AU$33,(ROW($D14)-ROW(V$5)+1),FALSE),IFERROR(V$6*VLOOKUP($D$3&amp;"|"&amp;$D14&amp;"|0|"&amp;V$7,data.monthly_financials,6,0),0))</f>
        <v>#VALUE!</v>
      </c>
      <c r="W14" s="25" t="e">
        <f>IF(W$5=YEAR(W$7),HLOOKUP(W$5,$AR$5:$AU$33,(ROW($D14)-ROW(W$5)+1),FALSE),IFERROR(W$6*VLOOKUP($D$3&amp;"|"&amp;$D14&amp;"|0|"&amp;W$7,data.monthly_financials,6,0),0))</f>
        <v>#VALUE!</v>
      </c>
      <c r="X14" s="25" t="e">
        <f>IF(X$5=YEAR(X$7),HLOOKUP(X$5,$AR$5:$AU$33,(ROW($D14)-ROW(X$5)+1),FALSE),IFERROR(X$6*VLOOKUP($D$3&amp;"|"&amp;$D14&amp;"|0|"&amp;X$7,data.monthly_financials,6,0),0))</f>
        <v>#VALUE!</v>
      </c>
      <c r="Y14" s="25" t="e">
        <f>IF(Y$5=YEAR(Y$7),HLOOKUP(Y$5,$AR$5:$AU$33,(ROW($D14)-ROW(Y$5)+1),FALSE),IFERROR(Y$6*VLOOKUP($D$3&amp;"|"&amp;$D14&amp;"|0|"&amp;Y$7,data.monthly_financials,6,0),0))</f>
        <v>#VALUE!</v>
      </c>
      <c r="Z14" s="25" t="e">
        <f>IF(Z$5=YEAR(Z$7),HLOOKUP(Z$5,$AR$5:$AU$33,(ROW($D14)-ROW(Z$5)+1),FALSE),IFERROR(Z$6*VLOOKUP($D$3&amp;"|"&amp;$D14&amp;"|0|"&amp;Z$7,data.monthly_financials,6,0),0))</f>
        <v>#VALUE!</v>
      </c>
      <c r="AA14" s="25" t="e">
        <f>IF(AA$5=YEAR(AA$7),HLOOKUP(AA$5,$AR$5:$AU$33,(ROW($D14)-ROW(AA$5)+1),FALSE),IFERROR(AA$6*VLOOKUP($D$3&amp;"|"&amp;$D14&amp;"|0|"&amp;AA$7,data.monthly_financials,6,0),0))</f>
        <v>#VALUE!</v>
      </c>
      <c r="AB14" s="25" t="e">
        <f>IF(AB$5=YEAR(AB$7),HLOOKUP(AB$5,$AR$5:$AU$33,(ROW($D14)-ROW(AB$5)+1),FALSE),IFERROR(AB$6*VLOOKUP($D$3&amp;"|"&amp;$D14&amp;"|0|"&amp;AB$7,data.monthly_financials,6,0),0))</f>
        <v>#VALUE!</v>
      </c>
      <c r="AC14" s="25" t="e">
        <f>IF(AC$5=YEAR(AC$7),HLOOKUP(AC$5,$AR$5:$AU$33,(ROW($D14)-ROW(AC$5)+1),FALSE),IFERROR(AC$6*VLOOKUP($D$3&amp;"|"&amp;$D14&amp;"|0|"&amp;AC$7,data.monthly_financials,6,0),0))</f>
        <v>#VALUE!</v>
      </c>
      <c r="AD14" s="25" t="e">
        <f>IF(AD$5=YEAR(AD$7),HLOOKUP(AD$5,$AR$5:$AU$33,(ROW($D14)-ROW(AD$5)+1),FALSE),IFERROR(AD$6*VLOOKUP($D$3&amp;"|"&amp;$D14&amp;"|0|"&amp;AD$7,data.monthly_financials,6,0),0))</f>
        <v>#VALUE!</v>
      </c>
      <c r="AE14" s="25" t="e">
        <f>IF(AE$5=YEAR(AE$7),HLOOKUP(AE$5,$AR$5:$AU$33,(ROW($D14)-ROW(AE$5)+1),FALSE),IFERROR(AE$6*VLOOKUP($D$3&amp;"|"&amp;$D14&amp;"|0|"&amp;AE$7,data.monthly_financials,6,0),0))</f>
        <v>#VALUE!</v>
      </c>
      <c r="AF14" s="25" t="e">
        <f>IF(AF$5=YEAR(AF$7),HLOOKUP(AF$5,$AR$5:$AU$33,(ROW($D14)-ROW(AF$5)+1),FALSE),IFERROR(AF$6*VLOOKUP($D$3&amp;"|"&amp;$D14&amp;"|0|"&amp;AF$7,data.monthly_financials,6,0),0))</f>
        <v>#VALUE!</v>
      </c>
      <c r="AG14" s="25" t="e">
        <f>IF(AG$5=YEAR(AG$7),HLOOKUP(AG$5,$AR$5:$AU$33,(ROW($D14)-ROW(AG$5)+1),FALSE),IFERROR(AG$6*VLOOKUP($D$3&amp;"|"&amp;$D14&amp;"|0|"&amp;AG$7,data.monthly_financials,6,0),0))</f>
        <v>#VALUE!</v>
      </c>
      <c r="AH14" s="25" t="e">
        <f>IF(AH$5=YEAR(AH$7),HLOOKUP(AH$5,$AR$5:$AU$33,(ROW($D14)-ROW(AH$5)+1),FALSE),IFERROR(AH$6*VLOOKUP($D$3&amp;"|"&amp;$D14&amp;"|0|"&amp;AH$7,data.monthly_financials,6,0),0))</f>
        <v>#VALUE!</v>
      </c>
      <c r="AI14" s="25" t="e">
        <f>IF(AI$5=YEAR(AI$7),HLOOKUP(AI$5,$AR$5:$AU$33,(ROW($D14)-ROW(AI$5)+1),FALSE),IFERROR(AI$6*VLOOKUP($D$3&amp;"|"&amp;$D14&amp;"|0|"&amp;AI$7,data.monthly_financials,6,0),0))</f>
        <v>#VALUE!</v>
      </c>
      <c r="AJ14" s="25" t="e">
        <f>IF(AJ$5=YEAR(AJ$7),HLOOKUP(AJ$5,$AR$5:$AU$33,(ROW($D14)-ROW(AJ$5)+1),FALSE),IFERROR(AJ$6*VLOOKUP($D$3&amp;"|"&amp;$D14&amp;"|0|"&amp;AJ$7,data.monthly_financials,6,0),0))</f>
        <v>#VALUE!</v>
      </c>
      <c r="AK14" s="25" t="e">
        <f>IF(AK$5=YEAR(AK$7),HLOOKUP(AK$5,$AR$5:$AU$33,(ROW($D14)-ROW(AK$5)+1),FALSE),IFERROR(AK$6*VLOOKUP($D$3&amp;"|"&amp;$D14&amp;"|0|"&amp;AK$7,data.monthly_financials,6,0),0))</f>
        <v>#VALUE!</v>
      </c>
      <c r="AL14" s="25" t="e">
        <f>IF(AL$5=YEAR(AL$7),HLOOKUP(AL$5,$AR$5:$AU$33,(ROW($D14)-ROW(AL$5)+1),FALSE),IFERROR(AL$6*VLOOKUP($D$3&amp;"|"&amp;$D14&amp;"|0|"&amp;AL$7,data.monthly_financials,6,0),0))</f>
        <v>#VALUE!</v>
      </c>
      <c r="AM14" s="25" t="e">
        <f>IF(AM$5=YEAR(AM$7),HLOOKUP(AM$5,$AR$5:$AU$33,(ROW($D14)-ROW(AM$5)+1),FALSE),IFERROR(AM$6*VLOOKUP($D$3&amp;"|"&amp;$D14&amp;"|0|"&amp;AM$7,data.monthly_financials,6,0),0))</f>
        <v>#VALUE!</v>
      </c>
      <c r="AN14" s="25" t="e">
        <f ca="1">IF(AN$5=YEAR(AN$7),HLOOKUP(AN$5,$AR$5:$AU$33,(ROW($D14)-ROW(AN$5)+1),FALSE),IFERROR(AN$6*VLOOKUP($D$3&amp;"|"&amp;$D14&amp;"|0|"&amp;AN$7,data.monthly_financials,6,0),0))</f>
        <v>#VALUE!</v>
      </c>
      <c r="AP14" s="35" t="s">
        <v>91</v>
      </c>
      <c r="AQ14" s="25">
        <f ca="1">IFERROR(AQ$6*VLOOKUP($AP$3&amp;"|"&amp;$AP14&amp;"|1|"&amp;AQ$7,data.monthly_financials,6,0),0)</f>
        <v>0</v>
      </c>
      <c r="AR14" s="25">
        <f ca="1">IFERROR(AR$6*VLOOKUP($AP$3&amp;"|"&amp;$AP14&amp;"|1|"&amp;AR$7,data.monthly_financials,6,0),0)</f>
        <v>0</v>
      </c>
      <c r="AS14" s="25">
        <f ca="1">IFERROR(AS$6*VLOOKUP($AP$3&amp;"|"&amp;$AP14&amp;"|1|"&amp;AS$7,data.monthly_financials,6,0),0)</f>
        <v>0</v>
      </c>
      <c r="AT14" s="25">
        <f ca="1">IFERROR(AT$6*VLOOKUP($AP$3&amp;"|"&amp;$AP14&amp;"|1|"&amp;AT$7,data.monthly_financials,6,0),0)</f>
        <v>0</v>
      </c>
      <c r="AU14" s="25">
        <f ca="1">IFERROR(AU$6*VLOOKUP($AP$3&amp;"|"&amp;$AP14&amp;"|1|"&amp;AU$7,data.monthly_financials,6,0),0)</f>
        <v>0</v>
      </c>
      <c r="AX14" s="50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K14" s="50"/>
      <c r="CL14" s="51"/>
      <c r="CM14" s="51"/>
      <c r="CN14" s="51"/>
      <c r="CO14" s="51"/>
      <c r="CP14" s="51"/>
      <c r="CS14" s="42" t="s">
        <v>92</v>
      </c>
      <c r="CT14" s="25" t="e">
        <f ca="1">IF(CT$5=YEAR(CT$7),HLOOKUP(CT$5,$EG$5:$EJ$20,(ROW($CS14)-ROW(CT$5)+1),FALSE),IFERROR(CT$6*VLOOKUP($CS$3&amp;"|"&amp;$CS14&amp;"|0|"&amp;CT$7,data.monthly_financials,6,0),0))</f>
        <v>#NAME?</v>
      </c>
      <c r="CU14" s="25" t="e">
        <f ca="1">IF(CU$5=YEAR(CU$7),HLOOKUP(CU$5,$EG$5:$EJ$20,(ROW($CS14)-ROW(CU$5)+1),FALSE),IFERROR(CU$6*VLOOKUP($CS$3&amp;"|"&amp;$CS14&amp;"|0|"&amp;CU$7,data.monthly_financials,6,0),0))</f>
        <v>#NAME?</v>
      </c>
      <c r="CV14" s="25" t="e">
        <f ca="1">IF(CV$5=YEAR(CV$7),HLOOKUP(CV$5,$EG$5:$EJ$20,(ROW($CS14)-ROW(CV$5)+1),FALSE),IFERROR(CV$6*VLOOKUP($CS$3&amp;"|"&amp;$CS14&amp;"|0|"&amp;CV$7,data.monthly_financials,6,0),0))</f>
        <v>#NAME?</v>
      </c>
      <c r="CW14" s="25" t="e">
        <f ca="1">IF(CW$5=YEAR(CW$7),HLOOKUP(CW$5,$EG$5:$EJ$20,(ROW($CS14)-ROW(CW$5)+1),FALSE),IFERROR(CW$6*VLOOKUP($CS$3&amp;"|"&amp;$CS14&amp;"|0|"&amp;CW$7,data.monthly_financials,6,0),0))</f>
        <v>#NAME?</v>
      </c>
      <c r="CX14" s="25" t="e">
        <f ca="1">IF(CX$5=YEAR(CX$7),HLOOKUP(CX$5,$EG$5:$EJ$20,(ROW($CS14)-ROW(CX$5)+1),FALSE),IFERROR(CX$6*VLOOKUP($CS$3&amp;"|"&amp;$CS14&amp;"|0|"&amp;CX$7,data.monthly_financials,6,0),0))</f>
        <v>#NAME?</v>
      </c>
      <c r="CY14" s="25" t="e">
        <f ca="1">IF(CY$5=YEAR(CY$7),HLOOKUP(CY$5,$EG$5:$EJ$20,(ROW($CS14)-ROW(CY$5)+1),FALSE),IFERROR(CY$6*VLOOKUP($CS$3&amp;"|"&amp;$CS14&amp;"|0|"&amp;CY$7,data.monthly_financials,6,0),0))</f>
        <v>#NAME?</v>
      </c>
      <c r="CZ14" s="25" t="e">
        <f ca="1">IF(CZ$5=YEAR(CZ$7),HLOOKUP(CZ$5,$EG$5:$EJ$20,(ROW($CS14)-ROW(CZ$5)+1),FALSE),IFERROR(CZ$6*VLOOKUP($CS$3&amp;"|"&amp;$CS14&amp;"|0|"&amp;CZ$7,data.monthly_financials,6,0),0))</f>
        <v>#NAME?</v>
      </c>
      <c r="DA14" s="25" t="e">
        <f ca="1">IF(DA$5=YEAR(DA$7),HLOOKUP(DA$5,$EG$5:$EJ$20,(ROW($CS14)-ROW(DA$5)+1),FALSE),IFERROR(DA$6*VLOOKUP($CS$3&amp;"|"&amp;$CS14&amp;"|0|"&amp;DA$7,data.monthly_financials,6,0),0))</f>
        <v>#NAME?</v>
      </c>
      <c r="DB14" s="25" t="e">
        <f ca="1">IF(DB$5=YEAR(DB$7),HLOOKUP(DB$5,$EG$5:$EJ$20,(ROW($CS14)-ROW(DB$5)+1),FALSE),IFERROR(DB$6*VLOOKUP($CS$3&amp;"|"&amp;$CS14&amp;"|0|"&amp;DB$7,data.monthly_financials,6,0),0))</f>
        <v>#NAME?</v>
      </c>
      <c r="DC14" s="25" t="e">
        <f ca="1">IF(DC$5=YEAR(DC$7),HLOOKUP(DC$5,$EG$5:$EJ$20,(ROW($CS14)-ROW(DC$5)+1),FALSE),IFERROR(DC$6*VLOOKUP($CS$3&amp;"|"&amp;$CS14&amp;"|0|"&amp;DC$7,data.monthly_financials,6,0),0))</f>
        <v>#NAME?</v>
      </c>
      <c r="DD14" s="25" t="e">
        <f ca="1">IF(DD$5=YEAR(DD$7),HLOOKUP(DD$5,$EG$5:$EJ$20,(ROW($CS14)-ROW(DD$5)+1),FALSE),IFERROR(DD$6*VLOOKUP($CS$3&amp;"|"&amp;$CS14&amp;"|0|"&amp;DD$7,data.monthly_financials,6,0),0))</f>
        <v>#NAME?</v>
      </c>
      <c r="DE14" s="25" t="e">
        <f ca="1">IF(DE$5=YEAR(DE$7),HLOOKUP(DE$5,$EG$5:$EJ$20,(ROW($CS14)-ROW(DE$5)+1),FALSE),IFERROR(DE$6*VLOOKUP($CS$3&amp;"|"&amp;$CS14&amp;"|0|"&amp;DE$7,data.monthly_financials,6,0),0))</f>
        <v>#NAME?</v>
      </c>
      <c r="DF14" s="25" t="e">
        <f ca="1">IF(DF$5=YEAR(DF$7),HLOOKUP(DF$5,$EG$5:$EJ$20,(ROW($CS14)-ROW(DF$5)+1),FALSE),IFERROR(DF$6*VLOOKUP($CS$3&amp;"|"&amp;$CS14&amp;"|0|"&amp;DF$7,data.monthly_financials,6,0),0))</f>
        <v>#NAME?</v>
      </c>
      <c r="DG14" s="25" t="e">
        <f ca="1">IF(DG$5=YEAR(DG$7),HLOOKUP(DG$5,$EG$5:$EJ$20,(ROW($CS14)-ROW(DG$5)+1),FALSE),IFERROR(DG$6*VLOOKUP($CS$3&amp;"|"&amp;$CS14&amp;"|0|"&amp;DG$7,data.monthly_financials,6,0),0))</f>
        <v>#NAME?</v>
      </c>
      <c r="DH14" s="25" t="e">
        <f ca="1">IF(DH$5=YEAR(DH$7),HLOOKUP(DH$5,$EG$5:$EJ$20,(ROW($CS14)-ROW(DH$5)+1),FALSE),IFERROR(DH$6*VLOOKUP($CS$3&amp;"|"&amp;$CS14&amp;"|0|"&amp;DH$7,data.monthly_financials,6,0),0))</f>
        <v>#NAME?</v>
      </c>
      <c r="DI14" s="25" t="e">
        <f ca="1">IF(DI$5=YEAR(DI$7),HLOOKUP(DI$5,$EG$5:$EJ$20,(ROW($CS14)-ROW(DI$5)+1),FALSE),IFERROR(DI$6*VLOOKUP($CS$3&amp;"|"&amp;$CS14&amp;"|0|"&amp;DI$7,data.monthly_financials,6,0),0))</f>
        <v>#NAME?</v>
      </c>
      <c r="DJ14" s="25" t="e">
        <f ca="1">IF(DJ$5=YEAR(DJ$7),HLOOKUP(DJ$5,$EG$5:$EJ$20,(ROW($CS14)-ROW(DJ$5)+1),FALSE),IFERROR(DJ$6*VLOOKUP($CS$3&amp;"|"&amp;$CS14&amp;"|0|"&amp;DJ$7,data.monthly_financials,6,0),0))</f>
        <v>#NAME?</v>
      </c>
      <c r="DK14" s="25" t="e">
        <f ca="1">IF(DK$5=YEAR(DK$7),HLOOKUP(DK$5,$EG$5:$EJ$20,(ROW($CS14)-ROW(DK$5)+1),FALSE),IFERROR(DK$6*VLOOKUP($CS$3&amp;"|"&amp;$CS14&amp;"|0|"&amp;DK$7,data.monthly_financials,6,0),0))</f>
        <v>#NAME?</v>
      </c>
      <c r="DL14" s="25" t="e">
        <f ca="1">IF(DL$5=YEAR(DL$7),HLOOKUP(DL$5,$EG$5:$EJ$20,(ROW($CS14)-ROW(DL$5)+1),FALSE),IFERROR(DL$6*VLOOKUP($CS$3&amp;"|"&amp;$CS14&amp;"|0|"&amp;DL$7,data.monthly_financials,6,0),0))</f>
        <v>#NAME?</v>
      </c>
      <c r="DM14" s="25" t="e">
        <f ca="1">IF(DM$5=YEAR(DM$7),HLOOKUP(DM$5,$EG$5:$EJ$20,(ROW($CS14)-ROW(DM$5)+1),FALSE),IFERROR(DM$6*VLOOKUP($CS$3&amp;"|"&amp;$CS14&amp;"|0|"&amp;DM$7,data.monthly_financials,6,0),0))</f>
        <v>#NAME?</v>
      </c>
      <c r="DN14" s="25" t="e">
        <f ca="1">IF(DN$5=YEAR(DN$7),HLOOKUP(DN$5,$EG$5:$EJ$20,(ROW($CS14)-ROW(DN$5)+1),FALSE),IFERROR(DN$6*VLOOKUP($CS$3&amp;"|"&amp;$CS14&amp;"|0|"&amp;DN$7,data.monthly_financials,6,0),0))</f>
        <v>#NAME?</v>
      </c>
      <c r="DO14" s="25" t="e">
        <f ca="1">IF(DO$5=YEAR(DO$7),HLOOKUP(DO$5,$EG$5:$EJ$20,(ROW($CS14)-ROW(DO$5)+1),FALSE),IFERROR(DO$6*VLOOKUP($CS$3&amp;"|"&amp;$CS14&amp;"|0|"&amp;DO$7,data.monthly_financials,6,0),0))</f>
        <v>#NAME?</v>
      </c>
      <c r="DP14" s="25" t="e">
        <f ca="1">IF(DP$5=YEAR(DP$7),HLOOKUP(DP$5,$EG$5:$EJ$20,(ROW($CS14)-ROW(DP$5)+1),FALSE),IFERROR(DP$6*VLOOKUP($CS$3&amp;"|"&amp;$CS14&amp;"|0|"&amp;DP$7,data.monthly_financials,6,0),0))</f>
        <v>#NAME?</v>
      </c>
      <c r="DQ14" s="25" t="e">
        <f ca="1">IF(DQ$5=YEAR(DQ$7),HLOOKUP(DQ$5,$EG$5:$EJ$20,(ROW($CS14)-ROW(DQ$5)+1),FALSE),IFERROR(DQ$6*VLOOKUP($CS$3&amp;"|"&amp;$CS14&amp;"|0|"&amp;DQ$7,data.monthly_financials,6,0),0))</f>
        <v>#NAME?</v>
      </c>
      <c r="DR14" s="25" t="e">
        <f ca="1">IF(DR$5=YEAR(DR$7),HLOOKUP(DR$5,$EG$5:$EJ$20,(ROW($CS14)-ROW(DR$5)+1),FALSE),IFERROR(DR$6*VLOOKUP($CS$3&amp;"|"&amp;$CS14&amp;"|0|"&amp;DR$7,data.monthly_financials,6,0),0))</f>
        <v>#NAME?</v>
      </c>
      <c r="DS14" s="25" t="e">
        <f ca="1">IF(DS$5=YEAR(DS$7),HLOOKUP(DS$5,$EG$5:$EJ$20,(ROW($CS14)-ROW(DS$5)+1),FALSE),IFERROR(DS$6*VLOOKUP($CS$3&amp;"|"&amp;$CS14&amp;"|0|"&amp;DS$7,data.monthly_financials,6,0),0))</f>
        <v>#NAME?</v>
      </c>
      <c r="DT14" s="25" t="e">
        <f ca="1">IF(DT$5=YEAR(DT$7),HLOOKUP(DT$5,$EG$5:$EJ$20,(ROW($CS14)-ROW(DT$5)+1),FALSE),IFERROR(DT$6*VLOOKUP($CS$3&amp;"|"&amp;$CS14&amp;"|0|"&amp;DT$7,data.monthly_financials,6,0),0))</f>
        <v>#NAME?</v>
      </c>
      <c r="DU14" s="25" t="e">
        <f ca="1">IF(DU$5=YEAR(DU$7),HLOOKUP(DU$5,$EG$5:$EJ$20,(ROW($CS14)-ROW(DU$5)+1),FALSE),IFERROR(DU$6*VLOOKUP($CS$3&amp;"|"&amp;$CS14&amp;"|0|"&amp;DU$7,data.monthly_financials,6,0),0))</f>
        <v>#NAME?</v>
      </c>
      <c r="DV14" s="25" t="e">
        <f ca="1">IF(DV$5=YEAR(DV$7),HLOOKUP(DV$5,$EG$5:$EJ$20,(ROW($CS14)-ROW(DV$5)+1),FALSE),IFERROR(DV$6*VLOOKUP($CS$3&amp;"|"&amp;$CS14&amp;"|0|"&amp;DV$7,data.monthly_financials,6,0),0))</f>
        <v>#NAME?</v>
      </c>
      <c r="DW14" s="25" t="e">
        <f ca="1">IF(DW$5=YEAR(DW$7),HLOOKUP(DW$5,$EG$5:$EJ$20,(ROW($CS14)-ROW(DW$5)+1),FALSE),IFERROR(DW$6*VLOOKUP($CS$3&amp;"|"&amp;$CS14&amp;"|0|"&amp;DW$7,data.monthly_financials,6,0),0))</f>
        <v>#NAME?</v>
      </c>
      <c r="DX14" s="25" t="e">
        <f ca="1">IF(DX$5=YEAR(DX$7),HLOOKUP(DX$5,$EG$5:$EJ$20,(ROW($CS14)-ROW(DX$5)+1),FALSE),IFERROR(DX$6*VLOOKUP($CS$3&amp;"|"&amp;$CS14&amp;"|0|"&amp;DX$7,data.monthly_financials,6,0),0))</f>
        <v>#NAME?</v>
      </c>
      <c r="DY14" s="25" t="e">
        <f ca="1">IF(DY$5=YEAR(DY$7),HLOOKUP(DY$5,$EG$5:$EJ$20,(ROW($CS14)-ROW(DY$5)+1),FALSE),IFERROR(DY$6*VLOOKUP($CS$3&amp;"|"&amp;$CS14&amp;"|0|"&amp;DY$7,data.monthly_financials,6,0),0))</f>
        <v>#NAME?</v>
      </c>
      <c r="DZ14" s="25" t="e">
        <f ca="1">IF(DZ$5=YEAR(DZ$7),HLOOKUP(DZ$5,$EG$5:$EJ$20,(ROW($CS14)-ROW(DZ$5)+1),FALSE),IFERROR(DZ$6*VLOOKUP($CS$3&amp;"|"&amp;$CS14&amp;"|0|"&amp;DZ$7,data.monthly_financials,6,0),0))</f>
        <v>#NAME?</v>
      </c>
      <c r="EA14" s="25" t="e">
        <f ca="1">IF(EA$5=YEAR(EA$7),HLOOKUP(EA$5,$EG$5:$EJ$20,(ROW($CS14)-ROW(EA$5)+1),FALSE),IFERROR(EA$6*VLOOKUP($CS$3&amp;"|"&amp;$CS14&amp;"|0|"&amp;EA$7,data.monthly_financials,6,0),0))</f>
        <v>#NAME?</v>
      </c>
      <c r="EB14" s="25" t="e">
        <f ca="1">IF(EB$5=YEAR(EB$7),HLOOKUP(EB$5,$EG$5:$EJ$20,(ROW($CS14)-ROW(EB$5)+1),FALSE),IFERROR(EB$6*VLOOKUP($CS$3&amp;"|"&amp;$CS14&amp;"|0|"&amp;EB$7,data.monthly_financials,6,0),0))</f>
        <v>#NAME?</v>
      </c>
      <c r="EC14" s="25" t="e">
        <f ca="1">IF(EC$5=YEAR(EC$7),HLOOKUP(EC$5,$EG$5:$EJ$20,(ROW($CS14)-ROW(EC$5)+1),FALSE),IFERROR(EC$6*VLOOKUP($CS$3&amp;"|"&amp;$CS14&amp;"|0|"&amp;EC$7,data.monthly_financials,6,0),0))</f>
        <v>#NAME?</v>
      </c>
      <c r="EE14" s="42" t="s">
        <v>92</v>
      </c>
      <c r="EF14" s="25">
        <f ca="1">IFERROR(EF$6*VLOOKUP($EE$3&amp;"|"&amp;$EE14&amp;"|1|"&amp;EF$7,data.monthly_financials,6,0),0)</f>
        <v>0</v>
      </c>
      <c r="EG14" s="25">
        <f ca="1">IFERROR(EG$6*VLOOKUP($EE$3&amp;"|"&amp;$EE14&amp;"|1|"&amp;EG$7,data.monthly_financials,6,0),0)</f>
        <v>0</v>
      </c>
      <c r="EH14" s="25">
        <f ca="1">IFERROR(EH$6*VLOOKUP($EE$3&amp;"|"&amp;$EE14&amp;"|1|"&amp;EH$7,data.monthly_financials,6,0),0)</f>
        <v>0</v>
      </c>
      <c r="EI14" s="25">
        <f ca="1">IFERROR(EI$6*VLOOKUP($EE$3&amp;"|"&amp;$EE14&amp;"|1|"&amp;EI$7,data.monthly_financials,6,0),0)</f>
        <v>0</v>
      </c>
      <c r="EJ14" s="25">
        <f ca="1">IFERROR(EJ$6*VLOOKUP($EE$3&amp;"|"&amp;$EE14&amp;"|1|"&amp;EJ$7,data.monthly_financials,6,0),0)</f>
        <v>0</v>
      </c>
      <c r="EM14" s="37"/>
      <c r="EN14" s="52" t="s">
        <v>93</v>
      </c>
      <c r="EO14" s="25" t="e">
        <f ca="1">IF(EO$5=YEAR(EO$7),HLOOKUP(EO$5,$GB$5:$GE$14,(ROW($EN14)-ROW(EO$5)+1),FALSE),IFERROR(VLOOKUP($EN$3&amp;"|"&amp;$EN14&amp;"|0|"&amp;EO$7,data.monthly_financials,6,0),0))</f>
        <v>#NAME?</v>
      </c>
      <c r="EP14" s="25" t="e">
        <f ca="1">IF(EP$5=YEAR(EP$7),HLOOKUP(EP$5,$GB$5:$GE$14,(ROW($EN14)-ROW(EP$5)+1),FALSE),IFERROR(VLOOKUP($EN$3&amp;"|"&amp;$EN14&amp;"|0|"&amp;EP$7,data.monthly_financials,6,0),0))</f>
        <v>#NAME?</v>
      </c>
      <c r="EQ14" s="25" t="e">
        <f ca="1">IF(EQ$5=YEAR(EQ$7),HLOOKUP(EQ$5,$GB$5:$GE$14,(ROW($EN14)-ROW(EQ$5)+1),FALSE),IFERROR(VLOOKUP($EN$3&amp;"|"&amp;$EN14&amp;"|0|"&amp;EQ$7,data.monthly_financials,6,0),0))</f>
        <v>#NAME?</v>
      </c>
      <c r="ER14" s="25" t="e">
        <f ca="1">IF(ER$5=YEAR(ER$7),HLOOKUP(ER$5,$GB$5:$GE$14,(ROW($EN14)-ROW(ER$5)+1),FALSE),IFERROR(VLOOKUP($EN$3&amp;"|"&amp;$EN14&amp;"|0|"&amp;ER$7,data.monthly_financials,6,0),0))</f>
        <v>#NAME?</v>
      </c>
      <c r="ES14" s="25" t="e">
        <f ca="1">IF(ES$5=YEAR(ES$7),HLOOKUP(ES$5,$GB$5:$GE$14,(ROW($EN14)-ROW(ES$5)+1),FALSE),IFERROR(VLOOKUP($EN$3&amp;"|"&amp;$EN14&amp;"|0|"&amp;ES$7,data.monthly_financials,6,0),0))</f>
        <v>#NAME?</v>
      </c>
      <c r="ET14" s="25" t="e">
        <f ca="1">IF(ET$5=YEAR(ET$7),HLOOKUP(ET$5,$GB$5:$GE$14,(ROW($EN14)-ROW(ET$5)+1),FALSE),IFERROR(VLOOKUP($EN$3&amp;"|"&amp;$EN14&amp;"|0|"&amp;ET$7,data.monthly_financials,6,0),0))</f>
        <v>#NAME?</v>
      </c>
      <c r="EU14" s="25" t="e">
        <f ca="1">IF(EU$5=YEAR(EU$7),HLOOKUP(EU$5,$GB$5:$GE$14,(ROW($EN14)-ROW(EU$5)+1),FALSE),IFERROR(VLOOKUP($EN$3&amp;"|"&amp;$EN14&amp;"|0|"&amp;EU$7,data.monthly_financials,6,0),0))</f>
        <v>#NAME?</v>
      </c>
      <c r="EV14" s="25" t="e">
        <f ca="1">IF(EV$5=YEAR(EV$7),HLOOKUP(EV$5,$GB$5:$GE$14,(ROW($EN14)-ROW(EV$5)+1),FALSE),IFERROR(VLOOKUP($EN$3&amp;"|"&amp;$EN14&amp;"|0|"&amp;EV$7,data.monthly_financials,6,0),0))</f>
        <v>#NAME?</v>
      </c>
      <c r="EW14" s="25" t="e">
        <f ca="1">IF(EW$5=YEAR(EW$7),HLOOKUP(EW$5,$GB$5:$GE$14,(ROW($EN14)-ROW(EW$5)+1),FALSE),IFERROR(VLOOKUP($EN$3&amp;"|"&amp;$EN14&amp;"|0|"&amp;EW$7,data.monthly_financials,6,0),0))</f>
        <v>#NAME?</v>
      </c>
      <c r="EX14" s="25" t="e">
        <f ca="1">IF(EX$5=YEAR(EX$7),HLOOKUP(EX$5,$GB$5:$GE$14,(ROW($EN14)-ROW(EX$5)+1),FALSE),IFERROR(VLOOKUP($EN$3&amp;"|"&amp;$EN14&amp;"|0|"&amp;EX$7,data.monthly_financials,6,0),0))</f>
        <v>#NAME?</v>
      </c>
      <c r="EY14" s="25" t="e">
        <f ca="1">IF(EY$5=YEAR(EY$7),HLOOKUP(EY$5,$GB$5:$GE$14,(ROW($EN14)-ROW(EY$5)+1),FALSE),IFERROR(VLOOKUP($EN$3&amp;"|"&amp;$EN14&amp;"|0|"&amp;EY$7,data.monthly_financials,6,0),0))</f>
        <v>#NAME?</v>
      </c>
      <c r="EZ14" s="25" t="e">
        <f ca="1">IF(EZ$5=YEAR(EZ$7),HLOOKUP(EZ$5,$GB$5:$GE$14,(ROW($EN14)-ROW(EZ$5)+1),FALSE),IFERROR(VLOOKUP($EN$3&amp;"|"&amp;$EN14&amp;"|0|"&amp;EZ$7,data.monthly_financials,6,0),0))</f>
        <v>#NAME?</v>
      </c>
      <c r="FA14" s="25" t="e">
        <f ca="1">IF(FA$5=YEAR(FA$7),HLOOKUP(FA$5,$GB$5:$GE$14,(ROW($EN14)-ROW(FA$5)+1),FALSE),IFERROR(VLOOKUP($EN$3&amp;"|"&amp;$EN14&amp;"|0|"&amp;FA$7,data.monthly_financials,6,0),0))</f>
        <v>#NAME?</v>
      </c>
      <c r="FB14" s="25" t="e">
        <f ca="1">IF(FB$5=YEAR(FB$7),HLOOKUP(FB$5,$GB$5:$GE$14,(ROW($EN14)-ROW(FB$5)+1),FALSE),IFERROR(VLOOKUP($EN$3&amp;"|"&amp;$EN14&amp;"|0|"&amp;FB$7,data.monthly_financials,6,0),0))</f>
        <v>#NAME?</v>
      </c>
      <c r="FC14" s="25" t="e">
        <f ca="1">IF(FC$5=YEAR(FC$7),HLOOKUP(FC$5,$GB$5:$GE$14,(ROW($EN14)-ROW(FC$5)+1),FALSE),IFERROR(VLOOKUP($EN$3&amp;"|"&amp;$EN14&amp;"|0|"&amp;FC$7,data.monthly_financials,6,0),0))</f>
        <v>#NAME?</v>
      </c>
      <c r="FD14" s="25" t="e">
        <f ca="1">IF(FD$5=YEAR(FD$7),HLOOKUP(FD$5,$GB$5:$GE$14,(ROW($EN14)-ROW(FD$5)+1),FALSE),IFERROR(VLOOKUP($EN$3&amp;"|"&amp;$EN14&amp;"|0|"&amp;FD$7,data.monthly_financials,6,0),0))</f>
        <v>#NAME?</v>
      </c>
      <c r="FE14" s="25" t="e">
        <f ca="1">IF(FE$5=YEAR(FE$7),HLOOKUP(FE$5,$GB$5:$GE$14,(ROW($EN14)-ROW(FE$5)+1),FALSE),IFERROR(VLOOKUP($EN$3&amp;"|"&amp;$EN14&amp;"|0|"&amp;FE$7,data.monthly_financials,6,0),0))</f>
        <v>#NAME?</v>
      </c>
      <c r="FF14" s="25" t="e">
        <f ca="1">IF(FF$5=YEAR(FF$7),HLOOKUP(FF$5,$GB$5:$GE$14,(ROW($EN14)-ROW(FF$5)+1),FALSE),IFERROR(VLOOKUP($EN$3&amp;"|"&amp;$EN14&amp;"|0|"&amp;FF$7,data.monthly_financials,6,0),0))</f>
        <v>#NAME?</v>
      </c>
      <c r="FG14" s="25" t="e">
        <f ca="1">IF(FG$5=YEAR(FG$7),HLOOKUP(FG$5,$GB$5:$GE$14,(ROW($EN14)-ROW(FG$5)+1),FALSE),IFERROR(VLOOKUP($EN$3&amp;"|"&amp;$EN14&amp;"|0|"&amp;FG$7,data.monthly_financials,6,0),0))</f>
        <v>#NAME?</v>
      </c>
      <c r="FH14" s="25" t="e">
        <f ca="1">IF(FH$5=YEAR(FH$7),HLOOKUP(FH$5,$GB$5:$GE$14,(ROW($EN14)-ROW(FH$5)+1),FALSE),IFERROR(VLOOKUP($EN$3&amp;"|"&amp;$EN14&amp;"|0|"&amp;FH$7,data.monthly_financials,6,0),0))</f>
        <v>#NAME?</v>
      </c>
      <c r="FI14" s="25" t="e">
        <f ca="1">IF(FI$5=YEAR(FI$7),HLOOKUP(FI$5,$GB$5:$GE$14,(ROW($EN14)-ROW(FI$5)+1),FALSE),IFERROR(VLOOKUP($EN$3&amp;"|"&amp;$EN14&amp;"|0|"&amp;FI$7,data.monthly_financials,6,0),0))</f>
        <v>#NAME?</v>
      </c>
      <c r="FJ14" s="25" t="e">
        <f ca="1">IF(FJ$5=YEAR(FJ$7),HLOOKUP(FJ$5,$GB$5:$GE$14,(ROW($EN14)-ROW(FJ$5)+1),FALSE),IFERROR(VLOOKUP($EN$3&amp;"|"&amp;$EN14&amp;"|0|"&amp;FJ$7,data.monthly_financials,6,0),0))</f>
        <v>#NAME?</v>
      </c>
      <c r="FK14" s="25" t="e">
        <f ca="1">IF(FK$5=YEAR(FK$7),HLOOKUP(FK$5,$GB$5:$GE$14,(ROW($EN14)-ROW(FK$5)+1),FALSE),IFERROR(VLOOKUP($EN$3&amp;"|"&amp;$EN14&amp;"|0|"&amp;FK$7,data.monthly_financials,6,0),0))</f>
        <v>#NAME?</v>
      </c>
      <c r="FL14" s="25" t="e">
        <f ca="1">IF(FL$5=YEAR(FL$7),HLOOKUP(FL$5,$GB$5:$GE$14,(ROW($EN14)-ROW(FL$5)+1),FALSE),IFERROR(VLOOKUP($EN$3&amp;"|"&amp;$EN14&amp;"|0|"&amp;FL$7,data.monthly_financials,6,0),0))</f>
        <v>#NAME?</v>
      </c>
      <c r="FM14" s="25" t="e">
        <f ca="1">IF(FM$5=YEAR(FM$7),HLOOKUP(FM$5,$GB$5:$GE$14,(ROW($EN14)-ROW(FM$5)+1),FALSE),IFERROR(VLOOKUP($EN$3&amp;"|"&amp;$EN14&amp;"|0|"&amp;FM$7,data.monthly_financials,6,0),0))</f>
        <v>#NAME?</v>
      </c>
      <c r="FN14" s="25" t="e">
        <f ca="1">IF(FN$5=YEAR(FN$7),HLOOKUP(FN$5,$GB$5:$GE$14,(ROW($EN14)-ROW(FN$5)+1),FALSE),IFERROR(VLOOKUP($EN$3&amp;"|"&amp;$EN14&amp;"|0|"&amp;FN$7,data.monthly_financials,6,0),0))</f>
        <v>#NAME?</v>
      </c>
      <c r="FO14" s="25" t="e">
        <f ca="1">IF(FO$5=YEAR(FO$7),HLOOKUP(FO$5,$GB$5:$GE$14,(ROW($EN14)-ROW(FO$5)+1),FALSE),IFERROR(VLOOKUP($EN$3&amp;"|"&amp;$EN14&amp;"|0|"&amp;FO$7,data.monthly_financials,6,0),0))</f>
        <v>#NAME?</v>
      </c>
      <c r="FP14" s="25" t="e">
        <f ca="1">IF(FP$5=YEAR(FP$7),HLOOKUP(FP$5,$GB$5:$GE$14,(ROW($EN14)-ROW(FP$5)+1),FALSE),IFERROR(VLOOKUP($EN$3&amp;"|"&amp;$EN14&amp;"|0|"&amp;FP$7,data.monthly_financials,6,0),0))</f>
        <v>#NAME?</v>
      </c>
      <c r="FQ14" s="25" t="e">
        <f ca="1">IF(FQ$5=YEAR(FQ$7),HLOOKUP(FQ$5,$GB$5:$GE$14,(ROW($EN14)-ROW(FQ$5)+1),FALSE),IFERROR(VLOOKUP($EN$3&amp;"|"&amp;$EN14&amp;"|0|"&amp;FQ$7,data.monthly_financials,6,0),0))</f>
        <v>#NAME?</v>
      </c>
      <c r="FR14" s="25" t="e">
        <f ca="1">IF(FR$5=YEAR(FR$7),HLOOKUP(FR$5,$GB$5:$GE$14,(ROW($EN14)-ROW(FR$5)+1),FALSE),IFERROR(VLOOKUP($EN$3&amp;"|"&amp;$EN14&amp;"|0|"&amp;FR$7,data.monthly_financials,6,0),0))</f>
        <v>#NAME?</v>
      </c>
      <c r="FS14" s="25" t="e">
        <f ca="1">IF(FS$5=YEAR(FS$7),HLOOKUP(FS$5,$GB$5:$GE$14,(ROW($EN14)-ROW(FS$5)+1),FALSE),IFERROR(VLOOKUP($EN$3&amp;"|"&amp;$EN14&amp;"|0|"&amp;FS$7,data.monthly_financials,6,0),0))</f>
        <v>#NAME?</v>
      </c>
      <c r="FT14" s="25" t="e">
        <f ca="1">IF(FT$5=YEAR(FT$7),HLOOKUP(FT$5,$GB$5:$GE$14,(ROW($EN14)-ROW(FT$5)+1),FALSE),IFERROR(VLOOKUP($EN$3&amp;"|"&amp;$EN14&amp;"|0|"&amp;FT$7,data.monthly_financials,6,0),0))</f>
        <v>#NAME?</v>
      </c>
      <c r="FU14" s="25" t="e">
        <f ca="1">IF(FU$5=YEAR(FU$7),HLOOKUP(FU$5,$GB$5:$GE$14,(ROW($EN14)-ROW(FU$5)+1),FALSE),IFERROR(VLOOKUP($EN$3&amp;"|"&amp;$EN14&amp;"|0|"&amp;FU$7,data.monthly_financials,6,0),0))</f>
        <v>#NAME?</v>
      </c>
      <c r="FV14" s="25" t="e">
        <f ca="1">IF(FV$5=YEAR(FV$7),HLOOKUP(FV$5,$GB$5:$GE$14,(ROW($EN14)-ROW(FV$5)+1),FALSE),IFERROR(VLOOKUP($EN$3&amp;"|"&amp;$EN14&amp;"|0|"&amp;FV$7,data.monthly_financials,6,0),0))</f>
        <v>#NAME?</v>
      </c>
      <c r="FW14" s="25" t="e">
        <f ca="1">IF(FW$5=YEAR(FW$7),HLOOKUP(FW$5,$GB$5:$GE$14,(ROW($EN14)-ROW(FW$5)+1),FALSE),IFERROR(VLOOKUP($EN$3&amp;"|"&amp;$EN14&amp;"|0|"&amp;FW$7,data.monthly_financials,6,0),0))</f>
        <v>#NAME?</v>
      </c>
      <c r="FX14" s="25" t="e">
        <f ca="1">IF(FX$5=YEAR(FX$7),HLOOKUP(FX$5,$GB$5:$GE$14,(ROW($EN14)-ROW(FX$5)+1),FALSE),IFERROR(VLOOKUP($EN$3&amp;"|"&amp;$EN14&amp;"|0|"&amp;FX$7,data.monthly_financials,6,0),0))</f>
        <v>#NAME?</v>
      </c>
      <c r="FZ14" s="52" t="s">
        <v>93</v>
      </c>
      <c r="GA14" s="25">
        <f ca="1">IFERROR(VLOOKUP($FZ$3&amp;"|"&amp;$FZ14&amp;"|1|"&amp;GA$7,data.monthly_financials,6,0),0)</f>
        <v>0</v>
      </c>
      <c r="GB14" s="25">
        <f ca="1">IFERROR(VLOOKUP($FZ$3&amp;"|"&amp;$FZ14&amp;"|1|"&amp;GB$7,data.monthly_financials,6,0),0)</f>
        <v>0</v>
      </c>
      <c r="GC14" s="25">
        <f ca="1">IFERROR(VLOOKUP($FZ$3&amp;"|"&amp;$FZ14&amp;"|1|"&amp;GC$7,data.monthly_financials,6,0),0)</f>
        <v>0</v>
      </c>
      <c r="GD14" s="25">
        <f ca="1">IFERROR(VLOOKUP($FZ$3&amp;"|"&amp;$FZ14&amp;"|1|"&amp;GD$7,data.monthly_financials,6,0),0)</f>
        <v>0</v>
      </c>
      <c r="GE14" s="25">
        <f ca="1">IFERROR(VLOOKUP($FZ$3&amp;"|"&amp;$FZ14&amp;"|1|"&amp;GE$7,data.monthly_financials,6,0),0)</f>
        <v>0</v>
      </c>
      <c r="GG14" s="49" t="s">
        <v>90</v>
      </c>
      <c r="GH14" s="25" t="e">
        <f ca="1">IF(GH$5=YEAR(GH$7),HLOOKUP(GH$5,$HV$5:$HY$14,(ROW($GG14)-ROW(GH$5)+1),FALSE),IFERROR(GH$6*VLOOKUP($GG$3&amp;"|"&amp;$GG14&amp;"|0|"&amp;GH$7,data.monthly_financials,6,0),0))</f>
        <v>#NAME?</v>
      </c>
      <c r="GI14" s="25" t="e">
        <f ca="1">IF(GI$5=YEAR(GI$7),HLOOKUP(GI$5,$HV$5:$HY$14,(ROW($GG14)-ROW(GI$5)+1),FALSE),IFERROR(GI$6*VLOOKUP($GG$3&amp;"|"&amp;$GG14&amp;"|0|"&amp;GI$7,data.monthly_financials,6,0),0))</f>
        <v>#NAME?</v>
      </c>
      <c r="GJ14" s="25" t="e">
        <f ca="1">IF(GJ$5=YEAR(GJ$7),HLOOKUP(GJ$5,$HV$5:$HY$14,(ROW($GG14)-ROW(GJ$5)+1),FALSE),IFERROR(GJ$6*VLOOKUP($GG$3&amp;"|"&amp;$GG14&amp;"|0|"&amp;GJ$7,data.monthly_financials,6,0),0))</f>
        <v>#NAME?</v>
      </c>
      <c r="GK14" s="25" t="e">
        <f ca="1">IF(GK$5=YEAR(GK$7),HLOOKUP(GK$5,$HV$5:$HY$14,(ROW($GG14)-ROW(GK$5)+1),FALSE),IFERROR(GK$6*VLOOKUP($GG$3&amp;"|"&amp;$GG14&amp;"|0|"&amp;GK$7,data.monthly_financials,6,0),0))</f>
        <v>#NAME?</v>
      </c>
      <c r="GL14" s="25" t="e">
        <f ca="1">IF(GL$5=YEAR(GL$7),HLOOKUP(GL$5,$HV$5:$HY$14,(ROW($GG14)-ROW(GL$5)+1),FALSE),IFERROR(GL$6*VLOOKUP($GG$3&amp;"|"&amp;$GG14&amp;"|0|"&amp;GL$7,data.monthly_financials,6,0),0))</f>
        <v>#NAME?</v>
      </c>
      <c r="GM14" s="25" t="e">
        <f ca="1">IF(GM$5=YEAR(GM$7),HLOOKUP(GM$5,$HV$5:$HY$14,(ROW($GG14)-ROW(GM$5)+1),FALSE),IFERROR(GM$6*VLOOKUP($GG$3&amp;"|"&amp;$GG14&amp;"|0|"&amp;GM$7,data.monthly_financials,6,0),0))</f>
        <v>#NAME?</v>
      </c>
      <c r="GN14" s="25" t="e">
        <f ca="1">IF(GN$5=YEAR(GN$7),HLOOKUP(GN$5,$HV$5:$HY$14,(ROW($GG14)-ROW(GN$5)+1),FALSE),IFERROR(GN$6*VLOOKUP($GG$3&amp;"|"&amp;$GG14&amp;"|0|"&amp;GN$7,data.monthly_financials,6,0),0))</f>
        <v>#NAME?</v>
      </c>
      <c r="GO14" s="25" t="e">
        <f ca="1">IF(GO$5=YEAR(GO$7),HLOOKUP(GO$5,$HV$5:$HY$14,(ROW($GG14)-ROW(GO$5)+1),FALSE),IFERROR(GO$6*VLOOKUP($GG$3&amp;"|"&amp;$GG14&amp;"|0|"&amp;GO$7,data.monthly_financials,6,0),0))</f>
        <v>#NAME?</v>
      </c>
      <c r="GP14" s="25" t="e">
        <f ca="1">IF(GP$5=YEAR(GP$7),HLOOKUP(GP$5,$HV$5:$HY$14,(ROW($GG14)-ROW(GP$5)+1),FALSE),IFERROR(GP$6*VLOOKUP($GG$3&amp;"|"&amp;$GG14&amp;"|0|"&amp;GP$7,data.monthly_financials,6,0),0))</f>
        <v>#NAME?</v>
      </c>
      <c r="GQ14" s="25" t="e">
        <f ca="1">IF(GQ$5=YEAR(GQ$7),HLOOKUP(GQ$5,$HV$5:$HY$14,(ROW($GG14)-ROW(GQ$5)+1),FALSE),IFERROR(GQ$6*VLOOKUP($GG$3&amp;"|"&amp;$GG14&amp;"|0|"&amp;GQ$7,data.monthly_financials,6,0),0))</f>
        <v>#NAME?</v>
      </c>
      <c r="GR14" s="25" t="e">
        <f ca="1">IF(GR$5=YEAR(GR$7),HLOOKUP(GR$5,$HV$5:$HY$14,(ROW($GG14)-ROW(GR$5)+1),FALSE),IFERROR(GR$6*VLOOKUP($GG$3&amp;"|"&amp;$GG14&amp;"|0|"&amp;GR$7,data.monthly_financials,6,0),0))</f>
        <v>#NAME?</v>
      </c>
      <c r="GS14" s="25" t="e">
        <f ca="1">IF(GS$5=YEAR(GS$7),HLOOKUP(GS$5,$HV$5:$HY$14,(ROW($GG14)-ROW(GS$5)+1),FALSE),IFERROR(GS$6*VLOOKUP($GG$3&amp;"|"&amp;$GG14&amp;"|0|"&amp;GS$7,data.monthly_financials,6,0),0))</f>
        <v>#NAME?</v>
      </c>
      <c r="GT14" s="25" t="e">
        <f ca="1">IF(GT$5=YEAR(GT$7),HLOOKUP(GT$5,$HV$5:$HY$14,(ROW($GG14)-ROW(GT$5)+1),FALSE),IFERROR(GT$6*VLOOKUP($GG$3&amp;"|"&amp;$GG14&amp;"|0|"&amp;GT$7,data.monthly_financials,6,0),0))</f>
        <v>#NAME?</v>
      </c>
      <c r="GU14" s="25" t="e">
        <f ca="1">IF(GU$5=YEAR(GU$7),HLOOKUP(GU$5,$HV$5:$HY$14,(ROW($GG14)-ROW(GU$5)+1),FALSE),IFERROR(GU$6*VLOOKUP($GG$3&amp;"|"&amp;$GG14&amp;"|0|"&amp;GU$7,data.monthly_financials,6,0),0))</f>
        <v>#NAME?</v>
      </c>
      <c r="GV14" s="25" t="e">
        <f ca="1">IF(GV$5=YEAR(GV$7),HLOOKUP(GV$5,$HV$5:$HY$14,(ROW($GG14)-ROW(GV$5)+1),FALSE),IFERROR(GV$6*VLOOKUP($GG$3&amp;"|"&amp;$GG14&amp;"|0|"&amp;GV$7,data.monthly_financials,6,0),0))</f>
        <v>#NAME?</v>
      </c>
      <c r="GW14" s="25" t="e">
        <f ca="1">IF(GW$5=YEAR(GW$7),HLOOKUP(GW$5,$HV$5:$HY$14,(ROW($GG14)-ROW(GW$5)+1),FALSE),IFERROR(GW$6*VLOOKUP($GG$3&amp;"|"&amp;$GG14&amp;"|0|"&amp;GW$7,data.monthly_financials,6,0),0))</f>
        <v>#NAME?</v>
      </c>
      <c r="GX14" s="25" t="e">
        <f ca="1">IF(GX$5=YEAR(GX$7),HLOOKUP(GX$5,$HV$5:$HY$14,(ROW($GG14)-ROW(GX$5)+1),FALSE),IFERROR(GX$6*VLOOKUP($GG$3&amp;"|"&amp;$GG14&amp;"|0|"&amp;GX$7,data.monthly_financials,6,0),0))</f>
        <v>#NAME?</v>
      </c>
      <c r="GY14" s="25" t="e">
        <f ca="1">IF(GY$5=YEAR(GY$7),HLOOKUP(GY$5,$HV$5:$HY$14,(ROW($GG14)-ROW(GY$5)+1),FALSE),IFERROR(GY$6*VLOOKUP($GG$3&amp;"|"&amp;$GG14&amp;"|0|"&amp;GY$7,data.monthly_financials,6,0),0))</f>
        <v>#NAME?</v>
      </c>
      <c r="GZ14" s="25" t="e">
        <f ca="1">IF(GZ$5=YEAR(GZ$7),HLOOKUP(GZ$5,$HV$5:$HY$14,(ROW($GG14)-ROW(GZ$5)+1),FALSE),IFERROR(GZ$6*VLOOKUP($GG$3&amp;"|"&amp;$GG14&amp;"|0|"&amp;GZ$7,data.monthly_financials,6,0),0))</f>
        <v>#NAME?</v>
      </c>
      <c r="HA14" s="25" t="e">
        <f ca="1">IF(HA$5=YEAR(HA$7),HLOOKUP(HA$5,$HV$5:$HY$14,(ROW($GG14)-ROW(HA$5)+1),FALSE),IFERROR(HA$6*VLOOKUP($GG$3&amp;"|"&amp;$GG14&amp;"|0|"&amp;HA$7,data.monthly_financials,6,0),0))</f>
        <v>#NAME?</v>
      </c>
      <c r="HB14" s="25" t="e">
        <f ca="1">IF(HB$5=YEAR(HB$7),HLOOKUP(HB$5,$HV$5:$HY$14,(ROW($GG14)-ROW(HB$5)+1),FALSE),IFERROR(HB$6*VLOOKUP($GG$3&amp;"|"&amp;$GG14&amp;"|0|"&amp;HB$7,data.monthly_financials,6,0),0))</f>
        <v>#NAME?</v>
      </c>
      <c r="HC14" s="25" t="e">
        <f ca="1">IF(HC$5=YEAR(HC$7),HLOOKUP(HC$5,$HV$5:$HY$14,(ROW($GG14)-ROW(HC$5)+1),FALSE),IFERROR(HC$6*VLOOKUP($GG$3&amp;"|"&amp;$GG14&amp;"|0|"&amp;HC$7,data.monthly_financials,6,0),0))</f>
        <v>#NAME?</v>
      </c>
      <c r="HD14" s="25" t="e">
        <f ca="1">IF(HD$5=YEAR(HD$7),HLOOKUP(HD$5,$HV$5:$HY$14,(ROW($GG14)-ROW(HD$5)+1),FALSE),IFERROR(HD$6*VLOOKUP($GG$3&amp;"|"&amp;$GG14&amp;"|0|"&amp;HD$7,data.monthly_financials,6,0),0))</f>
        <v>#NAME?</v>
      </c>
      <c r="HE14" s="25" t="e">
        <f ca="1">IF(HE$5=YEAR(HE$7),HLOOKUP(HE$5,$HV$5:$HY$14,(ROW($GG14)-ROW(HE$5)+1),FALSE),IFERROR(HE$6*VLOOKUP($GG$3&amp;"|"&amp;$GG14&amp;"|0|"&amp;HE$7,data.monthly_financials,6,0),0))</f>
        <v>#NAME?</v>
      </c>
      <c r="HF14" s="25" t="e">
        <f ca="1">IF(HF$5=YEAR(HF$7),HLOOKUP(HF$5,$HV$5:$HY$14,(ROW($GG14)-ROW(HF$5)+1),FALSE),IFERROR(HF$6*VLOOKUP($GG$3&amp;"|"&amp;$GG14&amp;"|0|"&amp;HF$7,data.monthly_financials,6,0),0))</f>
        <v>#NAME?</v>
      </c>
      <c r="HG14" s="25" t="e">
        <f ca="1">IF(HG$5=YEAR(HG$7),HLOOKUP(HG$5,$HV$5:$HY$14,(ROW($GG14)-ROW(HG$5)+1),FALSE),IFERROR(HG$6*VLOOKUP($GG$3&amp;"|"&amp;$GG14&amp;"|0|"&amp;HG$7,data.monthly_financials,6,0),0))</f>
        <v>#NAME?</v>
      </c>
      <c r="HH14" s="25" t="e">
        <f ca="1">IF(HH$5=YEAR(HH$7),HLOOKUP(HH$5,$HV$5:$HY$14,(ROW($GG14)-ROW(HH$5)+1),FALSE),IFERROR(HH$6*VLOOKUP($GG$3&amp;"|"&amp;$GG14&amp;"|0|"&amp;HH$7,data.monthly_financials,6,0),0))</f>
        <v>#NAME?</v>
      </c>
      <c r="HI14" s="25" t="e">
        <f ca="1">IF(HI$5=YEAR(HI$7),HLOOKUP(HI$5,$HV$5:$HY$14,(ROW($GG14)-ROW(HI$5)+1),FALSE),IFERROR(HI$6*VLOOKUP($GG$3&amp;"|"&amp;$GG14&amp;"|0|"&amp;HI$7,data.monthly_financials,6,0),0))</f>
        <v>#NAME?</v>
      </c>
      <c r="HJ14" s="25" t="e">
        <f ca="1">IF(HJ$5=YEAR(HJ$7),HLOOKUP(HJ$5,$HV$5:$HY$14,(ROW($GG14)-ROW(HJ$5)+1),FALSE),IFERROR(HJ$6*VLOOKUP($GG$3&amp;"|"&amp;$GG14&amp;"|0|"&amp;HJ$7,data.monthly_financials,6,0),0))</f>
        <v>#NAME?</v>
      </c>
      <c r="HK14" s="25" t="e">
        <f ca="1">IF(HK$5=YEAR(HK$7),HLOOKUP(HK$5,$HV$5:$HY$14,(ROW($GG14)-ROW(HK$5)+1),FALSE),IFERROR(HK$6*VLOOKUP($GG$3&amp;"|"&amp;$GG14&amp;"|0|"&amp;HK$7,data.monthly_financials,6,0),0))</f>
        <v>#NAME?</v>
      </c>
      <c r="HL14" s="25" t="e">
        <f ca="1">IF(HL$5=YEAR(HL$7),HLOOKUP(HL$5,$HV$5:$HY$14,(ROW($GG14)-ROW(HL$5)+1),FALSE),IFERROR(HL$6*VLOOKUP($GG$3&amp;"|"&amp;$GG14&amp;"|0|"&amp;HL$7,data.monthly_financials,6,0),0))</f>
        <v>#NAME?</v>
      </c>
      <c r="HM14" s="25" t="e">
        <f ca="1">IF(HM$5=YEAR(HM$7),HLOOKUP(HM$5,$HV$5:$HY$14,(ROW($GG14)-ROW(HM$5)+1),FALSE),IFERROR(HM$6*VLOOKUP($GG$3&amp;"|"&amp;$GG14&amp;"|0|"&amp;HM$7,data.monthly_financials,6,0),0))</f>
        <v>#NAME?</v>
      </c>
      <c r="HN14" s="25" t="e">
        <f ca="1">IF(HN$5=YEAR(HN$7),HLOOKUP(HN$5,$HV$5:$HY$14,(ROW($GG14)-ROW(HN$5)+1),FALSE),IFERROR(HN$6*VLOOKUP($GG$3&amp;"|"&amp;$GG14&amp;"|0|"&amp;HN$7,data.monthly_financials,6,0),0))</f>
        <v>#NAME?</v>
      </c>
      <c r="HO14" s="25" t="e">
        <f ca="1">IF(HO$5=YEAR(HO$7),HLOOKUP(HO$5,$HV$5:$HY$14,(ROW($GG14)-ROW(HO$5)+1),FALSE),IFERROR(HO$6*VLOOKUP($GG$3&amp;"|"&amp;$GG14&amp;"|0|"&amp;HO$7,data.monthly_financials,6,0),0))</f>
        <v>#NAME?</v>
      </c>
      <c r="HP14" s="25" t="e">
        <f ca="1">IF(HP$5=YEAR(HP$7),HLOOKUP(HP$5,$HV$5:$HY$14,(ROW($GG14)-ROW(HP$5)+1),FALSE),IFERROR(HP$6*VLOOKUP($GG$3&amp;"|"&amp;$GG14&amp;"|0|"&amp;HP$7,data.monthly_financials,6,0),0))</f>
        <v>#NAME?</v>
      </c>
      <c r="HQ14" s="25" t="e">
        <f ca="1">IF(HQ$5=YEAR(HQ$7),HLOOKUP(HQ$5,$HV$5:$HY$14,(ROW($GG14)-ROW(HQ$5)+1),FALSE),IFERROR(HQ$6*VLOOKUP($GG$3&amp;"|"&amp;$GG14&amp;"|0|"&amp;HQ$7,data.monthly_financials,6,0),0))</f>
        <v>#NAME?</v>
      </c>
      <c r="HT14" s="49" t="s">
        <v>90</v>
      </c>
      <c r="HU14" s="25">
        <f ca="1">IFERROR(HU$6*VLOOKUP($HT$3&amp;"|"&amp;$HT14&amp;"|1|"&amp;HU$7,data.monthly_financials,6,0),0)</f>
        <v>0</v>
      </c>
      <c r="HV14" s="25">
        <f ca="1">IFERROR(HV$6*VLOOKUP($HT$3&amp;"|"&amp;$HT14&amp;"|1|"&amp;HV$7,data.monthly_financials,6,0),0)</f>
        <v>0</v>
      </c>
      <c r="HW14" s="25">
        <f ca="1">IFERROR(HW$6*VLOOKUP($HT$3&amp;"|"&amp;$HT14&amp;"|1|"&amp;HW$7,data.monthly_financials,6,0),0)</f>
        <v>0</v>
      </c>
      <c r="HX14" s="25">
        <f ca="1">IFERROR(HX$6*VLOOKUP($HT$3&amp;"|"&amp;$HT14&amp;"|1|"&amp;HX$7,data.monthly_financials,6,0),0)</f>
        <v>0</v>
      </c>
      <c r="HY14" s="25">
        <f ca="1">IFERROR(HY$6*VLOOKUP($HT$3&amp;"|"&amp;$HT14&amp;"|1|"&amp;HY$7,data.monthly_financials,6,0),0)</f>
        <v>0</v>
      </c>
    </row>
    <row r="15" spans="1:233">
      <c r="A15" t="str">
        <f>RIGHT(DB_LOAD!I10,4)</f>
        <v/>
      </c>
      <c r="B15">
        <f>DB_LOAD!K10</f>
        <v>0</v>
      </c>
      <c r="D15" s="35" t="s">
        <v>94</v>
      </c>
      <c r="E15" s="25" t="e">
        <f>IF(E$5=YEAR(E$7),HLOOKUP(E$5,$AR$5:$AU$33,(ROW($D15)-ROW(E$5)+1),FALSE),IFERROR(E$6*VLOOKUP($D$3&amp;"|"&amp;$D15&amp;"|0|"&amp;E$7,data.monthly_financials,6,0),0))</f>
        <v>#VALUE!</v>
      </c>
      <c r="F15" s="25" t="e">
        <f>IF(F$5=YEAR(F$7),HLOOKUP(F$5,$AR$5:$AU$33,(ROW($D15)-ROW(F$5)+1),FALSE),IFERROR(F$6*VLOOKUP($D$3&amp;"|"&amp;$D15&amp;"|0|"&amp;F$7,data.monthly_financials,6,0),0))</f>
        <v>#VALUE!</v>
      </c>
      <c r="G15" s="25" t="e">
        <f>IF(G$5=YEAR(G$7),HLOOKUP(G$5,$AR$5:$AU$33,(ROW($D15)-ROW(G$5)+1),FALSE),IFERROR(G$6*VLOOKUP($D$3&amp;"|"&amp;$D15&amp;"|0|"&amp;G$7,data.monthly_financials,6,0),0))</f>
        <v>#VALUE!</v>
      </c>
      <c r="H15" s="25" t="e">
        <f>IF(H$5=YEAR(H$7),HLOOKUP(H$5,$AR$5:$AU$33,(ROW($D15)-ROW(H$5)+1),FALSE),IFERROR(H$6*VLOOKUP($D$3&amp;"|"&amp;$D15&amp;"|0|"&amp;H$7,data.monthly_financials,6,0),0))</f>
        <v>#VALUE!</v>
      </c>
      <c r="I15" s="25" t="e">
        <f>IF(I$5=YEAR(I$7),HLOOKUP(I$5,$AR$5:$AU$33,(ROW($D15)-ROW(I$5)+1),FALSE),IFERROR(I$6*VLOOKUP($D$3&amp;"|"&amp;$D15&amp;"|0|"&amp;I$7,data.monthly_financials,6,0),0))</f>
        <v>#VALUE!</v>
      </c>
      <c r="J15" s="25" t="e">
        <f>IF(J$5=YEAR(J$7),HLOOKUP(J$5,$AR$5:$AU$33,(ROW($D15)-ROW(J$5)+1),FALSE),IFERROR(J$6*VLOOKUP($D$3&amp;"|"&amp;$D15&amp;"|0|"&amp;J$7,data.monthly_financials,6,0),0))</f>
        <v>#VALUE!</v>
      </c>
      <c r="K15" s="25" t="e">
        <f>IF(K$5=YEAR(K$7),HLOOKUP(K$5,$AR$5:$AU$33,(ROW($D15)-ROW(K$5)+1),FALSE),IFERROR(K$6*VLOOKUP($D$3&amp;"|"&amp;$D15&amp;"|0|"&amp;K$7,data.monthly_financials,6,0),0))</f>
        <v>#VALUE!</v>
      </c>
      <c r="L15" s="25" t="e">
        <f>IF(L$5=YEAR(L$7),HLOOKUP(L$5,$AR$5:$AU$33,(ROW($D15)-ROW(L$5)+1),FALSE),IFERROR(L$6*VLOOKUP($D$3&amp;"|"&amp;$D15&amp;"|0|"&amp;L$7,data.monthly_financials,6,0),0))</f>
        <v>#VALUE!</v>
      </c>
      <c r="M15" s="25" t="e">
        <f>IF(M$5=YEAR(M$7),HLOOKUP(M$5,$AR$5:$AU$33,(ROW($D15)-ROW(M$5)+1),FALSE),IFERROR(M$6*VLOOKUP($D$3&amp;"|"&amp;$D15&amp;"|0|"&amp;M$7,data.monthly_financials,6,0),0))</f>
        <v>#VALUE!</v>
      </c>
      <c r="N15" s="25" t="e">
        <f>IF(N$5=YEAR(N$7),HLOOKUP(N$5,$AR$5:$AU$33,(ROW($D15)-ROW(N$5)+1),FALSE),IFERROR(N$6*VLOOKUP($D$3&amp;"|"&amp;$D15&amp;"|0|"&amp;N$7,data.monthly_financials,6,0),0))</f>
        <v>#VALUE!</v>
      </c>
      <c r="O15" s="25" t="e">
        <f>IF(O$5=YEAR(O$7),HLOOKUP(O$5,$AR$5:$AU$33,(ROW($D15)-ROW(O$5)+1),FALSE),IFERROR(O$6*VLOOKUP($D$3&amp;"|"&amp;$D15&amp;"|0|"&amp;O$7,data.monthly_financials,6,0),0))</f>
        <v>#VALUE!</v>
      </c>
      <c r="P15" s="25" t="e">
        <f>IF(P$5=YEAR(P$7),HLOOKUP(P$5,$AR$5:$AU$33,(ROW($D15)-ROW(P$5)+1),FALSE),IFERROR(P$6*VLOOKUP($D$3&amp;"|"&amp;$D15&amp;"|0|"&amp;P$7,data.monthly_financials,6,0),0))</f>
        <v>#VALUE!</v>
      </c>
      <c r="Q15" s="25" t="e">
        <f>IF(Q$5=YEAR(Q$7),HLOOKUP(Q$5,$AR$5:$AU$33,(ROW($D15)-ROW(Q$5)+1),FALSE),IFERROR(Q$6*VLOOKUP($D$3&amp;"|"&amp;$D15&amp;"|0|"&amp;Q$7,data.monthly_financials,6,0),0))</f>
        <v>#VALUE!</v>
      </c>
      <c r="R15" s="25" t="e">
        <f>IF(R$5=YEAR(R$7),HLOOKUP(R$5,$AR$5:$AU$33,(ROW($D15)-ROW(R$5)+1),FALSE),IFERROR(R$6*VLOOKUP($D$3&amp;"|"&amp;$D15&amp;"|0|"&amp;R$7,data.monthly_financials,6,0),0))</f>
        <v>#VALUE!</v>
      </c>
      <c r="S15" s="25" t="e">
        <f>IF(S$5=YEAR(S$7),HLOOKUP(S$5,$AR$5:$AU$33,(ROW($D15)-ROW(S$5)+1),FALSE),IFERROR(S$6*VLOOKUP($D$3&amp;"|"&amp;$D15&amp;"|0|"&amp;S$7,data.monthly_financials,6,0),0))</f>
        <v>#VALUE!</v>
      </c>
      <c r="T15" s="25" t="e">
        <f>IF(T$5=YEAR(T$7),HLOOKUP(T$5,$AR$5:$AU$33,(ROW($D15)-ROW(T$5)+1),FALSE),IFERROR(T$6*VLOOKUP($D$3&amp;"|"&amp;$D15&amp;"|0|"&amp;T$7,data.monthly_financials,6,0),0))</f>
        <v>#VALUE!</v>
      </c>
      <c r="U15" s="25" t="e">
        <f>IF(U$5=YEAR(U$7),HLOOKUP(U$5,$AR$5:$AU$33,(ROW($D15)-ROW(U$5)+1),FALSE),IFERROR(U$6*VLOOKUP($D$3&amp;"|"&amp;$D15&amp;"|0|"&amp;U$7,data.monthly_financials,6,0),0))</f>
        <v>#VALUE!</v>
      </c>
      <c r="V15" s="25" t="e">
        <f>IF(V$5=YEAR(V$7),HLOOKUP(V$5,$AR$5:$AU$33,(ROW($D15)-ROW(V$5)+1),FALSE),IFERROR(V$6*VLOOKUP($D$3&amp;"|"&amp;$D15&amp;"|0|"&amp;V$7,data.monthly_financials,6,0),0))</f>
        <v>#VALUE!</v>
      </c>
      <c r="W15" s="25" t="e">
        <f>IF(W$5=YEAR(W$7),HLOOKUP(W$5,$AR$5:$AU$33,(ROW($D15)-ROW(W$5)+1),FALSE),IFERROR(W$6*VLOOKUP($D$3&amp;"|"&amp;$D15&amp;"|0|"&amp;W$7,data.monthly_financials,6,0),0))</f>
        <v>#VALUE!</v>
      </c>
      <c r="X15" s="25" t="e">
        <f>IF(X$5=YEAR(X$7),HLOOKUP(X$5,$AR$5:$AU$33,(ROW($D15)-ROW(X$5)+1),FALSE),IFERROR(X$6*VLOOKUP($D$3&amp;"|"&amp;$D15&amp;"|0|"&amp;X$7,data.monthly_financials,6,0),0))</f>
        <v>#VALUE!</v>
      </c>
      <c r="Y15" s="25" t="e">
        <f>IF(Y$5=YEAR(Y$7),HLOOKUP(Y$5,$AR$5:$AU$33,(ROW($D15)-ROW(Y$5)+1),FALSE),IFERROR(Y$6*VLOOKUP($D$3&amp;"|"&amp;$D15&amp;"|0|"&amp;Y$7,data.monthly_financials,6,0),0))</f>
        <v>#VALUE!</v>
      </c>
      <c r="Z15" s="25" t="e">
        <f>IF(Z$5=YEAR(Z$7),HLOOKUP(Z$5,$AR$5:$AU$33,(ROW($D15)-ROW(Z$5)+1),FALSE),IFERROR(Z$6*VLOOKUP($D$3&amp;"|"&amp;$D15&amp;"|0|"&amp;Z$7,data.monthly_financials,6,0),0))</f>
        <v>#VALUE!</v>
      </c>
      <c r="AA15" s="25" t="e">
        <f>IF(AA$5=YEAR(AA$7),HLOOKUP(AA$5,$AR$5:$AU$33,(ROW($D15)-ROW(AA$5)+1),FALSE),IFERROR(AA$6*VLOOKUP($D$3&amp;"|"&amp;$D15&amp;"|0|"&amp;AA$7,data.monthly_financials,6,0),0))</f>
        <v>#VALUE!</v>
      </c>
      <c r="AB15" s="25" t="e">
        <f>IF(AB$5=YEAR(AB$7),HLOOKUP(AB$5,$AR$5:$AU$33,(ROW($D15)-ROW(AB$5)+1),FALSE),IFERROR(AB$6*VLOOKUP($D$3&amp;"|"&amp;$D15&amp;"|0|"&amp;AB$7,data.monthly_financials,6,0),0))</f>
        <v>#VALUE!</v>
      </c>
      <c r="AC15" s="25" t="e">
        <f>IF(AC$5=YEAR(AC$7),HLOOKUP(AC$5,$AR$5:$AU$33,(ROW($D15)-ROW(AC$5)+1),FALSE),IFERROR(AC$6*VLOOKUP($D$3&amp;"|"&amp;$D15&amp;"|0|"&amp;AC$7,data.monthly_financials,6,0),0))</f>
        <v>#VALUE!</v>
      </c>
      <c r="AD15" s="25" t="e">
        <f>IF(AD$5=YEAR(AD$7),HLOOKUP(AD$5,$AR$5:$AU$33,(ROW($D15)-ROW(AD$5)+1),FALSE),IFERROR(AD$6*VLOOKUP($D$3&amp;"|"&amp;$D15&amp;"|0|"&amp;AD$7,data.monthly_financials,6,0),0))</f>
        <v>#VALUE!</v>
      </c>
      <c r="AE15" s="25" t="e">
        <f>IF(AE$5=YEAR(AE$7),HLOOKUP(AE$5,$AR$5:$AU$33,(ROW($D15)-ROW(AE$5)+1),FALSE),IFERROR(AE$6*VLOOKUP($D$3&amp;"|"&amp;$D15&amp;"|0|"&amp;AE$7,data.monthly_financials,6,0),0))</f>
        <v>#VALUE!</v>
      </c>
      <c r="AF15" s="25" t="e">
        <f>IF(AF$5=YEAR(AF$7),HLOOKUP(AF$5,$AR$5:$AU$33,(ROW($D15)-ROW(AF$5)+1),FALSE),IFERROR(AF$6*VLOOKUP($D$3&amp;"|"&amp;$D15&amp;"|0|"&amp;AF$7,data.monthly_financials,6,0),0))</f>
        <v>#VALUE!</v>
      </c>
      <c r="AG15" s="25" t="e">
        <f>IF(AG$5=YEAR(AG$7),HLOOKUP(AG$5,$AR$5:$AU$33,(ROW($D15)-ROW(AG$5)+1),FALSE),IFERROR(AG$6*VLOOKUP($D$3&amp;"|"&amp;$D15&amp;"|0|"&amp;AG$7,data.monthly_financials,6,0),0))</f>
        <v>#VALUE!</v>
      </c>
      <c r="AH15" s="25" t="e">
        <f>IF(AH$5=YEAR(AH$7),HLOOKUP(AH$5,$AR$5:$AU$33,(ROW($D15)-ROW(AH$5)+1),FALSE),IFERROR(AH$6*VLOOKUP($D$3&amp;"|"&amp;$D15&amp;"|0|"&amp;AH$7,data.monthly_financials,6,0),0))</f>
        <v>#VALUE!</v>
      </c>
      <c r="AI15" s="25" t="e">
        <f>IF(AI$5=YEAR(AI$7),HLOOKUP(AI$5,$AR$5:$AU$33,(ROW($D15)-ROW(AI$5)+1),FALSE),IFERROR(AI$6*VLOOKUP($D$3&amp;"|"&amp;$D15&amp;"|0|"&amp;AI$7,data.monthly_financials,6,0),0))</f>
        <v>#VALUE!</v>
      </c>
      <c r="AJ15" s="25" t="e">
        <f>IF(AJ$5=YEAR(AJ$7),HLOOKUP(AJ$5,$AR$5:$AU$33,(ROW($D15)-ROW(AJ$5)+1),FALSE),IFERROR(AJ$6*VLOOKUP($D$3&amp;"|"&amp;$D15&amp;"|0|"&amp;AJ$7,data.monthly_financials,6,0),0))</f>
        <v>#VALUE!</v>
      </c>
      <c r="AK15" s="25" t="e">
        <f>IF(AK$5=YEAR(AK$7),HLOOKUP(AK$5,$AR$5:$AU$33,(ROW($D15)-ROW(AK$5)+1),FALSE),IFERROR(AK$6*VLOOKUP($D$3&amp;"|"&amp;$D15&amp;"|0|"&amp;AK$7,data.monthly_financials,6,0),0))</f>
        <v>#VALUE!</v>
      </c>
      <c r="AL15" s="25" t="e">
        <f>IF(AL$5=YEAR(AL$7),HLOOKUP(AL$5,$AR$5:$AU$33,(ROW($D15)-ROW(AL$5)+1),FALSE),IFERROR(AL$6*VLOOKUP($D$3&amp;"|"&amp;$D15&amp;"|0|"&amp;AL$7,data.monthly_financials,6,0),0))</f>
        <v>#VALUE!</v>
      </c>
      <c r="AM15" s="25" t="e">
        <f>IF(AM$5=YEAR(AM$7),HLOOKUP(AM$5,$AR$5:$AU$33,(ROW($D15)-ROW(AM$5)+1),FALSE),IFERROR(AM$6*VLOOKUP($D$3&amp;"|"&amp;$D15&amp;"|0|"&amp;AM$7,data.monthly_financials,6,0),0))</f>
        <v>#VALUE!</v>
      </c>
      <c r="AN15" s="25" t="e">
        <f ca="1">IF(AN$5=YEAR(AN$7),HLOOKUP(AN$5,$AR$5:$AU$33,(ROW($D15)-ROW(AN$5)+1),FALSE),IFERROR(AN$6*VLOOKUP($D$3&amp;"|"&amp;$D15&amp;"|0|"&amp;AN$7,data.monthly_financials,6,0),0))</f>
        <v>#VALUE!</v>
      </c>
      <c r="AP15" s="35" t="s">
        <v>94</v>
      </c>
      <c r="AQ15" s="25">
        <f ca="1">IFERROR(AQ$6*VLOOKUP($AP$3&amp;"|"&amp;$AP15&amp;"|1|"&amp;AQ$7,data.monthly_financials,6,0),0)</f>
        <v>0</v>
      </c>
      <c r="AR15" s="25">
        <f ca="1">IFERROR(AR$6*VLOOKUP($AP$3&amp;"|"&amp;$AP15&amp;"|1|"&amp;AR$7,data.monthly_financials,6,0),0)</f>
        <v>0</v>
      </c>
      <c r="AS15" s="25">
        <f ca="1">IFERROR(AS$6*VLOOKUP($AP$3&amp;"|"&amp;$AP15&amp;"|1|"&amp;AS$7,data.monthly_financials,6,0),0)</f>
        <v>0</v>
      </c>
      <c r="AT15" s="25">
        <f ca="1">IFERROR(AT$6*VLOOKUP($AP$3&amp;"|"&amp;$AP15&amp;"|1|"&amp;AT$7,data.monthly_financials,6,0),0)</f>
        <v>0</v>
      </c>
      <c r="AU15" s="25">
        <f ca="1">IFERROR(AU$6*VLOOKUP($AP$3&amp;"|"&amp;$AP15&amp;"|1|"&amp;AU$7,data.monthly_financials,6,0),0)</f>
        <v>0</v>
      </c>
      <c r="AW15">
        <f ca="1">IFERROR(AW$6*VLOOKUP($AX$3&amp;"|"&amp;$AX15&amp;"|0|"&amp;AW$7,data.monthly_financials,6,0),0)</f>
        <v>0</v>
      </c>
      <c r="AX15" s="53" t="s">
        <v>95</v>
      </c>
      <c r="AY15" s="25" t="e">
        <f ca="1">IF(AY$5=YEAR(AY$7),HLOOKUP(AY$5,$CM$5:$CP$33,(ROW($AX15)-ROW(AY$5)+1),FALSE),IFERROR(AY$6*VLOOKUP($AX$3&amp;"|"&amp;$AX15&amp;"|0|"&amp;AY$7,data.monthly_financials,6,0),0))</f>
        <v>#NAME?</v>
      </c>
      <c r="AZ15" s="25" t="e">
        <f ca="1">IF(AZ$5=YEAR(AZ$7),HLOOKUP(AZ$5,$CM$5:$CP$33,(ROW($AX15)-ROW(AZ$5)+1),FALSE),IFERROR(AZ$6*VLOOKUP($AX$3&amp;"|"&amp;$AX15&amp;"|0|"&amp;AZ$7,data.monthly_financials,6,0),0))</f>
        <v>#NAME?</v>
      </c>
      <c r="BA15" s="25" t="e">
        <f ca="1">IF(BA$5=YEAR(BA$7),HLOOKUP(BA$5,$CM$5:$CP$33,(ROW($AX15)-ROW(BA$5)+1),FALSE),IFERROR(BA$6*VLOOKUP($AX$3&amp;"|"&amp;$AX15&amp;"|0|"&amp;BA$7,data.monthly_financials,6,0),0))</f>
        <v>#NAME?</v>
      </c>
      <c r="BB15" s="25" t="e">
        <f ca="1">IF(BB$5=YEAR(BB$7),HLOOKUP(BB$5,$CM$5:$CP$33,(ROW($AX15)-ROW(BB$5)+1),FALSE),IFERROR(BB$6*VLOOKUP($AX$3&amp;"|"&amp;$AX15&amp;"|0|"&amp;BB$7,data.monthly_financials,6,0),0))</f>
        <v>#NAME?</v>
      </c>
      <c r="BC15" s="25" t="e">
        <f ca="1">IF(BC$5=YEAR(BC$7),HLOOKUP(BC$5,$CM$5:$CP$33,(ROW($AX15)-ROW(BC$5)+1),FALSE),IFERROR(BC$6*VLOOKUP($AX$3&amp;"|"&amp;$AX15&amp;"|0|"&amp;BC$7,data.monthly_financials,6,0),0))</f>
        <v>#NAME?</v>
      </c>
      <c r="BD15" s="25" t="e">
        <f ca="1">IF(BD$5=YEAR(BD$7),HLOOKUP(BD$5,$CM$5:$CP$33,(ROW($AX15)-ROW(BD$5)+1),FALSE),IFERROR(BD$6*VLOOKUP($AX$3&amp;"|"&amp;$AX15&amp;"|0|"&amp;BD$7,data.monthly_financials,6,0),0))</f>
        <v>#NAME?</v>
      </c>
      <c r="BE15" s="25" t="e">
        <f ca="1">IF(BE$5=YEAR(BE$7),HLOOKUP(BE$5,$CM$5:$CP$33,(ROW($AX15)-ROW(BE$5)+1),FALSE),IFERROR(BE$6*VLOOKUP($AX$3&amp;"|"&amp;$AX15&amp;"|0|"&amp;BE$7,data.monthly_financials,6,0),0))</f>
        <v>#NAME?</v>
      </c>
      <c r="BF15" s="25" t="e">
        <f ca="1">IF(BF$5=YEAR(BF$7),HLOOKUP(BF$5,$CM$5:$CP$33,(ROW($AX15)-ROW(BF$5)+1),FALSE),IFERROR(BF$6*VLOOKUP($AX$3&amp;"|"&amp;$AX15&amp;"|0|"&amp;BF$7,data.monthly_financials,6,0),0))</f>
        <v>#NAME?</v>
      </c>
      <c r="BG15" s="25" t="e">
        <f ca="1">IF(BG$5=YEAR(BG$7),HLOOKUP(BG$5,$CM$5:$CP$33,(ROW($AX15)-ROW(BG$5)+1),FALSE),IFERROR(BG$6*VLOOKUP($AX$3&amp;"|"&amp;$AX15&amp;"|0|"&amp;BG$7,data.monthly_financials,6,0),0))</f>
        <v>#NAME?</v>
      </c>
      <c r="BH15" s="25" t="e">
        <f ca="1">IF(BH$5=YEAR(BH$7),HLOOKUP(BH$5,$CM$5:$CP$33,(ROW($AX15)-ROW(BH$5)+1),FALSE),IFERROR(BH$6*VLOOKUP($AX$3&amp;"|"&amp;$AX15&amp;"|0|"&amp;BH$7,data.monthly_financials,6,0),0))</f>
        <v>#NAME?</v>
      </c>
      <c r="BI15" s="25" t="e">
        <f ca="1">IF(BI$5=YEAR(BI$7),HLOOKUP(BI$5,$CM$5:$CP$33,(ROW($AX15)-ROW(BI$5)+1),FALSE),IFERROR(BI$6*VLOOKUP($AX$3&amp;"|"&amp;$AX15&amp;"|0|"&amp;BI$7,data.monthly_financials,6,0),0))</f>
        <v>#NAME?</v>
      </c>
      <c r="BJ15" s="25" t="e">
        <f ca="1">IF(BJ$5=YEAR(BJ$7),HLOOKUP(BJ$5,$CM$5:$CP$33,(ROW($AX15)-ROW(BJ$5)+1),FALSE),IFERROR(BJ$6*VLOOKUP($AX$3&amp;"|"&amp;$AX15&amp;"|0|"&amp;BJ$7,data.monthly_financials,6,0),0))</f>
        <v>#NAME?</v>
      </c>
      <c r="BK15" s="25" t="e">
        <f ca="1">IF(BK$5=YEAR(BK$7),HLOOKUP(BK$5,$CM$5:$CP$33,(ROW($AX15)-ROW(BK$5)+1),FALSE),IFERROR(BK$6*VLOOKUP($AX$3&amp;"|"&amp;$AX15&amp;"|0|"&amp;BK$7,data.monthly_financials,6,0),0))</f>
        <v>#NAME?</v>
      </c>
      <c r="BL15" s="25" t="e">
        <f ca="1">IF(BL$5=YEAR(BL$7),HLOOKUP(BL$5,$CM$5:$CP$33,(ROW($AX15)-ROW(BL$5)+1),FALSE),IFERROR(BL$6*VLOOKUP($AX$3&amp;"|"&amp;$AX15&amp;"|0|"&amp;BL$7,data.monthly_financials,6,0),0))</f>
        <v>#NAME?</v>
      </c>
      <c r="BM15" s="25" t="e">
        <f ca="1">IF(BM$5=YEAR(BM$7),HLOOKUP(BM$5,$CM$5:$CP$33,(ROW($AX15)-ROW(BM$5)+1),FALSE),IFERROR(BM$6*VLOOKUP($AX$3&amp;"|"&amp;$AX15&amp;"|0|"&amp;BM$7,data.monthly_financials,6,0),0))</f>
        <v>#NAME?</v>
      </c>
      <c r="BN15" s="25" t="e">
        <f ca="1">IF(BN$5=YEAR(BN$7),HLOOKUP(BN$5,$CM$5:$CP$33,(ROW($AX15)-ROW(BN$5)+1),FALSE),IFERROR(BN$6*VLOOKUP($AX$3&amp;"|"&amp;$AX15&amp;"|0|"&amp;BN$7,data.monthly_financials,6,0),0))</f>
        <v>#NAME?</v>
      </c>
      <c r="BO15" s="25" t="e">
        <f ca="1">IF(BO$5=YEAR(BO$7),HLOOKUP(BO$5,$CM$5:$CP$33,(ROW($AX15)-ROW(BO$5)+1),FALSE),IFERROR(BO$6*VLOOKUP($AX$3&amp;"|"&amp;$AX15&amp;"|0|"&amp;BO$7,data.monthly_financials,6,0),0))</f>
        <v>#NAME?</v>
      </c>
      <c r="BP15" s="25" t="e">
        <f ca="1">IF(BP$5=YEAR(BP$7),HLOOKUP(BP$5,$CM$5:$CP$33,(ROW($AX15)-ROW(BP$5)+1),FALSE),IFERROR(BP$6*VLOOKUP($AX$3&amp;"|"&amp;$AX15&amp;"|0|"&amp;BP$7,data.monthly_financials,6,0),0))</f>
        <v>#NAME?</v>
      </c>
      <c r="BQ15" s="25" t="e">
        <f ca="1">IF(BQ$5=YEAR(BQ$7),HLOOKUP(BQ$5,$CM$5:$CP$33,(ROW($AX15)-ROW(BQ$5)+1),FALSE),IFERROR(BQ$6*VLOOKUP($AX$3&amp;"|"&amp;$AX15&amp;"|0|"&amp;BQ$7,data.monthly_financials,6,0),0))</f>
        <v>#NAME?</v>
      </c>
      <c r="BR15" s="25" t="e">
        <f ca="1">IF(BR$5=YEAR(BR$7),HLOOKUP(BR$5,$CM$5:$CP$33,(ROW($AX15)-ROW(BR$5)+1),FALSE),IFERROR(BR$6*VLOOKUP($AX$3&amp;"|"&amp;$AX15&amp;"|0|"&amp;BR$7,data.monthly_financials,6,0),0))</f>
        <v>#NAME?</v>
      </c>
      <c r="BS15" s="25" t="e">
        <f ca="1">IF(BS$5=YEAR(BS$7),HLOOKUP(BS$5,$CM$5:$CP$33,(ROW($AX15)-ROW(BS$5)+1),FALSE),IFERROR(BS$6*VLOOKUP($AX$3&amp;"|"&amp;$AX15&amp;"|0|"&amp;BS$7,data.monthly_financials,6,0),0))</f>
        <v>#NAME?</v>
      </c>
      <c r="BT15" s="25" t="e">
        <f ca="1">IF(BT$5=YEAR(BT$7),HLOOKUP(BT$5,$CM$5:$CP$33,(ROW($AX15)-ROW(BT$5)+1),FALSE),IFERROR(BT$6*VLOOKUP($AX$3&amp;"|"&amp;$AX15&amp;"|0|"&amp;BT$7,data.monthly_financials,6,0),0))</f>
        <v>#NAME?</v>
      </c>
      <c r="BU15" s="25" t="e">
        <f ca="1">IF(BU$5=YEAR(BU$7),HLOOKUP(BU$5,$CM$5:$CP$33,(ROW($AX15)-ROW(BU$5)+1),FALSE),IFERROR(BU$6*VLOOKUP($AX$3&amp;"|"&amp;$AX15&amp;"|0|"&amp;BU$7,data.monthly_financials,6,0),0))</f>
        <v>#NAME?</v>
      </c>
      <c r="BV15" s="25" t="e">
        <f ca="1">IF(BV$5=YEAR(BV$7),HLOOKUP(BV$5,$CM$5:$CP$33,(ROW($AX15)-ROW(BV$5)+1),FALSE),IFERROR(BV$6*VLOOKUP($AX$3&amp;"|"&amp;$AX15&amp;"|0|"&amp;BV$7,data.monthly_financials,6,0),0))</f>
        <v>#NAME?</v>
      </c>
      <c r="BW15" s="25" t="e">
        <f ca="1">IF(BW$5=YEAR(BW$7),HLOOKUP(BW$5,$CM$5:$CP$33,(ROW($AX15)-ROW(BW$5)+1),FALSE),IFERROR(BW$6*VLOOKUP($AX$3&amp;"|"&amp;$AX15&amp;"|0|"&amp;BW$7,data.monthly_financials,6,0),0))</f>
        <v>#NAME?</v>
      </c>
      <c r="BX15" s="25" t="e">
        <f ca="1">IF(BX$5=YEAR(BX$7),HLOOKUP(BX$5,$CM$5:$CP$33,(ROW($AX15)-ROW(BX$5)+1),FALSE),IFERROR(BX$6*VLOOKUP($AX$3&amp;"|"&amp;$AX15&amp;"|0|"&amp;BX$7,data.monthly_financials,6,0),0))</f>
        <v>#NAME?</v>
      </c>
      <c r="BY15" s="25" t="e">
        <f ca="1">IF(BY$5=YEAR(BY$7),HLOOKUP(BY$5,$CM$5:$CP$33,(ROW($AX15)-ROW(BY$5)+1),FALSE),IFERROR(BY$6*VLOOKUP($AX$3&amp;"|"&amp;$AX15&amp;"|0|"&amp;BY$7,data.monthly_financials,6,0),0))</f>
        <v>#NAME?</v>
      </c>
      <c r="BZ15" s="25" t="e">
        <f ca="1">IF(BZ$5=YEAR(BZ$7),HLOOKUP(BZ$5,$CM$5:$CP$33,(ROW($AX15)-ROW(BZ$5)+1),FALSE),IFERROR(BZ$6*VLOOKUP($AX$3&amp;"|"&amp;$AX15&amp;"|0|"&amp;BZ$7,data.monthly_financials,6,0),0))</f>
        <v>#NAME?</v>
      </c>
      <c r="CA15" s="25" t="e">
        <f ca="1">IF(CA$5=YEAR(CA$7),HLOOKUP(CA$5,$CM$5:$CP$33,(ROW($AX15)-ROW(CA$5)+1),FALSE),IFERROR(CA$6*VLOOKUP($AX$3&amp;"|"&amp;$AX15&amp;"|0|"&amp;CA$7,data.monthly_financials,6,0),0))</f>
        <v>#NAME?</v>
      </c>
      <c r="CB15" s="25" t="e">
        <f ca="1">IF(CB$5=YEAR(CB$7),HLOOKUP(CB$5,$CM$5:$CP$33,(ROW($AX15)-ROW(CB$5)+1),FALSE),IFERROR(CB$6*VLOOKUP($AX$3&amp;"|"&amp;$AX15&amp;"|0|"&amp;CB$7,data.monthly_financials,6,0),0))</f>
        <v>#NAME?</v>
      </c>
      <c r="CC15" s="25" t="e">
        <f ca="1">IF(CC$5=YEAR(CC$7),HLOOKUP(CC$5,$CM$5:$CP$33,(ROW($AX15)-ROW(CC$5)+1),FALSE),IFERROR(CC$6*VLOOKUP($AX$3&amp;"|"&amp;$AX15&amp;"|0|"&amp;CC$7,data.monthly_financials,6,0),0))</f>
        <v>#NAME?</v>
      </c>
      <c r="CD15" s="25" t="e">
        <f ca="1">IF(CD$5=YEAR(CD$7),HLOOKUP(CD$5,$CM$5:$CP$33,(ROW($AX15)-ROW(CD$5)+1),FALSE),IFERROR(CD$6*VLOOKUP($AX$3&amp;"|"&amp;$AX15&amp;"|0|"&amp;CD$7,data.monthly_financials,6,0),0))</f>
        <v>#NAME?</v>
      </c>
      <c r="CE15" s="25" t="e">
        <f ca="1">IF(CE$5=YEAR(CE$7),HLOOKUP(CE$5,$CM$5:$CP$33,(ROW($AX15)-ROW(CE$5)+1),FALSE),IFERROR(CE$6*VLOOKUP($AX$3&amp;"|"&amp;$AX15&amp;"|0|"&amp;CE$7,data.monthly_financials,6,0),0))</f>
        <v>#NAME?</v>
      </c>
      <c r="CF15" s="25" t="e">
        <f ca="1">IF(CF$5=YEAR(CF$7),HLOOKUP(CF$5,$CM$5:$CP$33,(ROW($AX15)-ROW(CF$5)+1),FALSE),IFERROR(CF$6*VLOOKUP($AX$3&amp;"|"&amp;$AX15&amp;"|0|"&amp;CF$7,data.monthly_financials,6,0),0))</f>
        <v>#NAME?</v>
      </c>
      <c r="CG15" s="25" t="e">
        <f ca="1">IF(CG$5=YEAR(CG$7),HLOOKUP(CG$5,$CM$5:$CP$33,(ROW($AX15)-ROW(CG$5)+1),FALSE),IFERROR(CG$6*VLOOKUP($AX$3&amp;"|"&amp;$AX15&amp;"|0|"&amp;CG$7,data.monthly_financials,6,0),0))</f>
        <v>#NAME?</v>
      </c>
      <c r="CH15" s="25" t="e">
        <f ca="1">IF(CH$5=YEAR(CH$7),HLOOKUP(CH$5,$CM$5:$CP$33,(ROW($AX15)-ROW(CH$5)+1),FALSE),IFERROR(CH$6*VLOOKUP($AX$3&amp;"|"&amp;$AX15&amp;"|0|"&amp;CH$7,data.monthly_financials,6,0),0))</f>
        <v>#NAME?</v>
      </c>
      <c r="CK15" s="53" t="s">
        <v>95</v>
      </c>
      <c r="CL15" s="25">
        <f ca="1">IFERROR(CL$6*VLOOKUP($CK$3&amp;"|"&amp;$CK15&amp;"|1|"&amp;CL$7,data.monthly_financials,6,0),0)</f>
        <v>0</v>
      </c>
      <c r="CM15" s="25">
        <f ca="1">IFERROR(CM$6*VLOOKUP($CK$3&amp;"|"&amp;$CK15&amp;"|1|"&amp;CM$7,data.monthly_financials,6,0),0)</f>
        <v>0</v>
      </c>
      <c r="CN15" s="25">
        <f ca="1">IFERROR(CN$6*VLOOKUP($CK$3&amp;"|"&amp;$CK15&amp;"|1|"&amp;CN$7,data.monthly_financials,6,0),0)</f>
        <v>0</v>
      </c>
      <c r="CO15" s="25">
        <f ca="1">IFERROR(CO$6*VLOOKUP($CK$3&amp;"|"&amp;$CK15&amp;"|1|"&amp;CO$7,data.monthly_financials,6,0),0)</f>
        <v>0</v>
      </c>
      <c r="CP15" s="25">
        <f ca="1">IFERROR(CP$6*VLOOKUP($CK$3&amp;"|"&amp;$CK15&amp;"|1|"&amp;CP$7,data.monthly_financials,6,0),0)</f>
        <v>0</v>
      </c>
      <c r="CS15" s="42" t="s">
        <v>96</v>
      </c>
      <c r="CT15" s="25" t="e">
        <f ca="1">IF(CT$5=YEAR(CT$7),HLOOKUP(CT$5,$EG$5:$EJ$20,(ROW($CS15)-ROW(CT$5)+1),FALSE),IFERROR(CT$6*VLOOKUP($CS$3&amp;"|"&amp;$CS15&amp;"|0|"&amp;CT$7,data.monthly_financials,6,0),0))</f>
        <v>#NAME?</v>
      </c>
      <c r="CU15" s="25" t="e">
        <f ca="1">IF(CU$5=YEAR(CU$7),HLOOKUP(CU$5,$EG$5:$EJ$20,(ROW($CS15)-ROW(CU$5)+1),FALSE),IFERROR(CU$6*VLOOKUP($CS$3&amp;"|"&amp;$CS15&amp;"|0|"&amp;CU$7,data.monthly_financials,6,0),0))</f>
        <v>#NAME?</v>
      </c>
      <c r="CV15" s="25" t="e">
        <f ca="1">IF(CV$5=YEAR(CV$7),HLOOKUP(CV$5,$EG$5:$EJ$20,(ROW($CS15)-ROW(CV$5)+1),FALSE),IFERROR(CV$6*VLOOKUP($CS$3&amp;"|"&amp;$CS15&amp;"|0|"&amp;CV$7,data.monthly_financials,6,0),0))</f>
        <v>#NAME?</v>
      </c>
      <c r="CW15" s="25" t="e">
        <f ca="1">IF(CW$5=YEAR(CW$7),HLOOKUP(CW$5,$EG$5:$EJ$20,(ROW($CS15)-ROW(CW$5)+1),FALSE),IFERROR(CW$6*VLOOKUP($CS$3&amp;"|"&amp;$CS15&amp;"|0|"&amp;CW$7,data.monthly_financials,6,0),0))</f>
        <v>#NAME?</v>
      </c>
      <c r="CX15" s="25" t="e">
        <f ca="1">IF(CX$5=YEAR(CX$7),HLOOKUP(CX$5,$EG$5:$EJ$20,(ROW($CS15)-ROW(CX$5)+1),FALSE),IFERROR(CX$6*VLOOKUP($CS$3&amp;"|"&amp;$CS15&amp;"|0|"&amp;CX$7,data.monthly_financials,6,0),0))</f>
        <v>#NAME?</v>
      </c>
      <c r="CY15" s="25" t="e">
        <f ca="1">IF(CY$5=YEAR(CY$7),HLOOKUP(CY$5,$EG$5:$EJ$20,(ROW($CS15)-ROW(CY$5)+1),FALSE),IFERROR(CY$6*VLOOKUP($CS$3&amp;"|"&amp;$CS15&amp;"|0|"&amp;CY$7,data.monthly_financials,6,0),0))</f>
        <v>#NAME?</v>
      </c>
      <c r="CZ15" s="25" t="e">
        <f ca="1">IF(CZ$5=YEAR(CZ$7),HLOOKUP(CZ$5,$EG$5:$EJ$20,(ROW($CS15)-ROW(CZ$5)+1),FALSE),IFERROR(CZ$6*VLOOKUP($CS$3&amp;"|"&amp;$CS15&amp;"|0|"&amp;CZ$7,data.monthly_financials,6,0),0))</f>
        <v>#NAME?</v>
      </c>
      <c r="DA15" s="25" t="e">
        <f ca="1">IF(DA$5=YEAR(DA$7),HLOOKUP(DA$5,$EG$5:$EJ$20,(ROW($CS15)-ROW(DA$5)+1),FALSE),IFERROR(DA$6*VLOOKUP($CS$3&amp;"|"&amp;$CS15&amp;"|0|"&amp;DA$7,data.monthly_financials,6,0),0))</f>
        <v>#NAME?</v>
      </c>
      <c r="DB15" s="25" t="e">
        <f ca="1">IF(DB$5=YEAR(DB$7),HLOOKUP(DB$5,$EG$5:$EJ$20,(ROW($CS15)-ROW(DB$5)+1),FALSE),IFERROR(DB$6*VLOOKUP($CS$3&amp;"|"&amp;$CS15&amp;"|0|"&amp;DB$7,data.monthly_financials,6,0),0))</f>
        <v>#NAME?</v>
      </c>
      <c r="DC15" s="25" t="e">
        <f ca="1">IF(DC$5=YEAR(DC$7),HLOOKUP(DC$5,$EG$5:$EJ$20,(ROW($CS15)-ROW(DC$5)+1),FALSE),IFERROR(DC$6*VLOOKUP($CS$3&amp;"|"&amp;$CS15&amp;"|0|"&amp;DC$7,data.monthly_financials,6,0),0))</f>
        <v>#NAME?</v>
      </c>
      <c r="DD15" s="25" t="e">
        <f ca="1">IF(DD$5=YEAR(DD$7),HLOOKUP(DD$5,$EG$5:$EJ$20,(ROW($CS15)-ROW(DD$5)+1),FALSE),IFERROR(DD$6*VLOOKUP($CS$3&amp;"|"&amp;$CS15&amp;"|0|"&amp;DD$7,data.monthly_financials,6,0),0))</f>
        <v>#NAME?</v>
      </c>
      <c r="DE15" s="25" t="e">
        <f ca="1">IF(DE$5=YEAR(DE$7),HLOOKUP(DE$5,$EG$5:$EJ$20,(ROW($CS15)-ROW(DE$5)+1),FALSE),IFERROR(DE$6*VLOOKUP($CS$3&amp;"|"&amp;$CS15&amp;"|0|"&amp;DE$7,data.monthly_financials,6,0),0))</f>
        <v>#NAME?</v>
      </c>
      <c r="DF15" s="25" t="e">
        <f ca="1">IF(DF$5=YEAR(DF$7),HLOOKUP(DF$5,$EG$5:$EJ$20,(ROW($CS15)-ROW(DF$5)+1),FALSE),IFERROR(DF$6*VLOOKUP($CS$3&amp;"|"&amp;$CS15&amp;"|0|"&amp;DF$7,data.monthly_financials,6,0),0))</f>
        <v>#NAME?</v>
      </c>
      <c r="DG15" s="25" t="e">
        <f ca="1">IF(DG$5=YEAR(DG$7),HLOOKUP(DG$5,$EG$5:$EJ$20,(ROW($CS15)-ROW(DG$5)+1),FALSE),IFERROR(DG$6*VLOOKUP($CS$3&amp;"|"&amp;$CS15&amp;"|0|"&amp;DG$7,data.monthly_financials,6,0),0))</f>
        <v>#NAME?</v>
      </c>
      <c r="DH15" s="25" t="e">
        <f ca="1">IF(DH$5=YEAR(DH$7),HLOOKUP(DH$5,$EG$5:$EJ$20,(ROW($CS15)-ROW(DH$5)+1),FALSE),IFERROR(DH$6*VLOOKUP($CS$3&amp;"|"&amp;$CS15&amp;"|0|"&amp;DH$7,data.monthly_financials,6,0),0))</f>
        <v>#NAME?</v>
      </c>
      <c r="DI15" s="25" t="e">
        <f ca="1">IF(DI$5=YEAR(DI$7),HLOOKUP(DI$5,$EG$5:$EJ$20,(ROW($CS15)-ROW(DI$5)+1),FALSE),IFERROR(DI$6*VLOOKUP($CS$3&amp;"|"&amp;$CS15&amp;"|0|"&amp;DI$7,data.monthly_financials,6,0),0))</f>
        <v>#NAME?</v>
      </c>
      <c r="DJ15" s="25" t="e">
        <f ca="1">IF(DJ$5=YEAR(DJ$7),HLOOKUP(DJ$5,$EG$5:$EJ$20,(ROW($CS15)-ROW(DJ$5)+1),FALSE),IFERROR(DJ$6*VLOOKUP($CS$3&amp;"|"&amp;$CS15&amp;"|0|"&amp;DJ$7,data.monthly_financials,6,0),0))</f>
        <v>#NAME?</v>
      </c>
      <c r="DK15" s="25" t="e">
        <f ca="1">IF(DK$5=YEAR(DK$7),HLOOKUP(DK$5,$EG$5:$EJ$20,(ROW($CS15)-ROW(DK$5)+1),FALSE),IFERROR(DK$6*VLOOKUP($CS$3&amp;"|"&amp;$CS15&amp;"|0|"&amp;DK$7,data.monthly_financials,6,0),0))</f>
        <v>#NAME?</v>
      </c>
      <c r="DL15" s="25" t="e">
        <f ca="1">IF(DL$5=YEAR(DL$7),HLOOKUP(DL$5,$EG$5:$EJ$20,(ROW($CS15)-ROW(DL$5)+1),FALSE),IFERROR(DL$6*VLOOKUP($CS$3&amp;"|"&amp;$CS15&amp;"|0|"&amp;DL$7,data.monthly_financials,6,0),0))</f>
        <v>#NAME?</v>
      </c>
      <c r="DM15" s="25" t="e">
        <f ca="1">IF(DM$5=YEAR(DM$7),HLOOKUP(DM$5,$EG$5:$EJ$20,(ROW($CS15)-ROW(DM$5)+1),FALSE),IFERROR(DM$6*VLOOKUP($CS$3&amp;"|"&amp;$CS15&amp;"|0|"&amp;DM$7,data.monthly_financials,6,0),0))</f>
        <v>#NAME?</v>
      </c>
      <c r="DN15" s="25" t="e">
        <f ca="1">IF(DN$5=YEAR(DN$7),HLOOKUP(DN$5,$EG$5:$EJ$20,(ROW($CS15)-ROW(DN$5)+1),FALSE),IFERROR(DN$6*VLOOKUP($CS$3&amp;"|"&amp;$CS15&amp;"|0|"&amp;DN$7,data.monthly_financials,6,0),0))</f>
        <v>#NAME?</v>
      </c>
      <c r="DO15" s="25" t="e">
        <f ca="1">IF(DO$5=YEAR(DO$7),HLOOKUP(DO$5,$EG$5:$EJ$20,(ROW($CS15)-ROW(DO$5)+1),FALSE),IFERROR(DO$6*VLOOKUP($CS$3&amp;"|"&amp;$CS15&amp;"|0|"&amp;DO$7,data.monthly_financials,6,0),0))</f>
        <v>#NAME?</v>
      </c>
      <c r="DP15" s="25" t="e">
        <f ca="1">IF(DP$5=YEAR(DP$7),HLOOKUP(DP$5,$EG$5:$EJ$20,(ROW($CS15)-ROW(DP$5)+1),FALSE),IFERROR(DP$6*VLOOKUP($CS$3&amp;"|"&amp;$CS15&amp;"|0|"&amp;DP$7,data.monthly_financials,6,0),0))</f>
        <v>#NAME?</v>
      </c>
      <c r="DQ15" s="25" t="e">
        <f ca="1">IF(DQ$5=YEAR(DQ$7),HLOOKUP(DQ$5,$EG$5:$EJ$20,(ROW($CS15)-ROW(DQ$5)+1),FALSE),IFERROR(DQ$6*VLOOKUP($CS$3&amp;"|"&amp;$CS15&amp;"|0|"&amp;DQ$7,data.monthly_financials,6,0),0))</f>
        <v>#NAME?</v>
      </c>
      <c r="DR15" s="25" t="e">
        <f ca="1">IF(DR$5=YEAR(DR$7),HLOOKUP(DR$5,$EG$5:$EJ$20,(ROW($CS15)-ROW(DR$5)+1),FALSE),IFERROR(DR$6*VLOOKUP($CS$3&amp;"|"&amp;$CS15&amp;"|0|"&amp;DR$7,data.monthly_financials,6,0),0))</f>
        <v>#NAME?</v>
      </c>
      <c r="DS15" s="25" t="e">
        <f ca="1">IF(DS$5=YEAR(DS$7),HLOOKUP(DS$5,$EG$5:$EJ$20,(ROW($CS15)-ROW(DS$5)+1),FALSE),IFERROR(DS$6*VLOOKUP($CS$3&amp;"|"&amp;$CS15&amp;"|0|"&amp;DS$7,data.monthly_financials,6,0),0))</f>
        <v>#NAME?</v>
      </c>
      <c r="DT15" s="25" t="e">
        <f ca="1">IF(DT$5=YEAR(DT$7),HLOOKUP(DT$5,$EG$5:$EJ$20,(ROW($CS15)-ROW(DT$5)+1),FALSE),IFERROR(DT$6*VLOOKUP($CS$3&amp;"|"&amp;$CS15&amp;"|0|"&amp;DT$7,data.monthly_financials,6,0),0))</f>
        <v>#NAME?</v>
      </c>
      <c r="DU15" s="25" t="e">
        <f ca="1">IF(DU$5=YEAR(DU$7),HLOOKUP(DU$5,$EG$5:$EJ$20,(ROW($CS15)-ROW(DU$5)+1),FALSE),IFERROR(DU$6*VLOOKUP($CS$3&amp;"|"&amp;$CS15&amp;"|0|"&amp;DU$7,data.monthly_financials,6,0),0))</f>
        <v>#NAME?</v>
      </c>
      <c r="DV15" s="25" t="e">
        <f ca="1">IF(DV$5=YEAR(DV$7),HLOOKUP(DV$5,$EG$5:$EJ$20,(ROW($CS15)-ROW(DV$5)+1),FALSE),IFERROR(DV$6*VLOOKUP($CS$3&amp;"|"&amp;$CS15&amp;"|0|"&amp;DV$7,data.monthly_financials,6,0),0))</f>
        <v>#NAME?</v>
      </c>
      <c r="DW15" s="25" t="e">
        <f ca="1">IF(DW$5=YEAR(DW$7),HLOOKUP(DW$5,$EG$5:$EJ$20,(ROW($CS15)-ROW(DW$5)+1),FALSE),IFERROR(DW$6*VLOOKUP($CS$3&amp;"|"&amp;$CS15&amp;"|0|"&amp;DW$7,data.monthly_financials,6,0),0))</f>
        <v>#NAME?</v>
      </c>
      <c r="DX15" s="25" t="e">
        <f ca="1">IF(DX$5=YEAR(DX$7),HLOOKUP(DX$5,$EG$5:$EJ$20,(ROW($CS15)-ROW(DX$5)+1),FALSE),IFERROR(DX$6*VLOOKUP($CS$3&amp;"|"&amp;$CS15&amp;"|0|"&amp;DX$7,data.monthly_financials,6,0),0))</f>
        <v>#NAME?</v>
      </c>
      <c r="DY15" s="25" t="e">
        <f ca="1">IF(DY$5=YEAR(DY$7),HLOOKUP(DY$5,$EG$5:$EJ$20,(ROW($CS15)-ROW(DY$5)+1),FALSE),IFERROR(DY$6*VLOOKUP($CS$3&amp;"|"&amp;$CS15&amp;"|0|"&amp;DY$7,data.monthly_financials,6,0),0))</f>
        <v>#NAME?</v>
      </c>
      <c r="DZ15" s="25" t="e">
        <f ca="1">IF(DZ$5=YEAR(DZ$7),HLOOKUP(DZ$5,$EG$5:$EJ$20,(ROW($CS15)-ROW(DZ$5)+1),FALSE),IFERROR(DZ$6*VLOOKUP($CS$3&amp;"|"&amp;$CS15&amp;"|0|"&amp;DZ$7,data.monthly_financials,6,0),0))</f>
        <v>#NAME?</v>
      </c>
      <c r="EA15" s="25" t="e">
        <f ca="1">IF(EA$5=YEAR(EA$7),HLOOKUP(EA$5,$EG$5:$EJ$20,(ROW($CS15)-ROW(EA$5)+1),FALSE),IFERROR(EA$6*VLOOKUP($CS$3&amp;"|"&amp;$CS15&amp;"|0|"&amp;EA$7,data.monthly_financials,6,0),0))</f>
        <v>#NAME?</v>
      </c>
      <c r="EB15" s="25" t="e">
        <f ca="1">IF(EB$5=YEAR(EB$7),HLOOKUP(EB$5,$EG$5:$EJ$20,(ROW($CS15)-ROW(EB$5)+1),FALSE),IFERROR(EB$6*VLOOKUP($CS$3&amp;"|"&amp;$CS15&amp;"|0|"&amp;EB$7,data.monthly_financials,6,0),0))</f>
        <v>#NAME?</v>
      </c>
      <c r="EC15" s="25" t="e">
        <f ca="1">IF(EC$5=YEAR(EC$7),HLOOKUP(EC$5,$EG$5:$EJ$20,(ROW($CS15)-ROW(EC$5)+1),FALSE),IFERROR(EC$6*VLOOKUP($CS$3&amp;"|"&amp;$CS15&amp;"|0|"&amp;EC$7,data.monthly_financials,6,0),0))</f>
        <v>#NAME?</v>
      </c>
      <c r="EE15" s="42" t="s">
        <v>96</v>
      </c>
      <c r="EF15" s="25">
        <f ca="1">IFERROR(EF$6*VLOOKUP($EE$3&amp;"|"&amp;$EE15&amp;"|1|"&amp;EF$7,data.monthly_financials,6,0),0)</f>
        <v>0</v>
      </c>
      <c r="EG15" s="25">
        <f ca="1">IFERROR(EG$6*VLOOKUP($EE$3&amp;"|"&amp;$EE15&amp;"|1|"&amp;EG$7,data.monthly_financials,6,0),0)</f>
        <v>0</v>
      </c>
      <c r="EH15" s="25">
        <f ca="1">IFERROR(EH$6*VLOOKUP($EE$3&amp;"|"&amp;$EE15&amp;"|1|"&amp;EH$7,data.monthly_financials,6,0),0)</f>
        <v>0</v>
      </c>
      <c r="EI15" s="25">
        <f ca="1">IFERROR(EI$6*VLOOKUP($EE$3&amp;"|"&amp;$EE15&amp;"|1|"&amp;EI$7,data.monthly_financials,6,0),0)</f>
        <v>0</v>
      </c>
      <c r="EJ15" s="25">
        <f ca="1">IFERROR(EJ$6*VLOOKUP($EE$3&amp;"|"&amp;$EE15&amp;"|1|"&amp;EJ$7,data.monthly_financials,6,0),0)</f>
        <v>0</v>
      </c>
      <c r="EM15" s="37"/>
    </row>
    <row r="16" spans="1:233">
      <c r="A16" t="str">
        <f>RIGHT(DB_LOAD!I11,4)</f>
        <v/>
      </c>
      <c r="B16">
        <f>DB_LOAD!K11</f>
        <v>0</v>
      </c>
      <c r="D16" s="54" t="s">
        <v>97</v>
      </c>
      <c r="E16" s="55" t="e">
        <f t="shared" ref="E16:AN16" si="29">SUM(E13:E15,E9)</f>
        <v>#VALUE!</v>
      </c>
      <c r="F16" s="55" t="e">
        <f t="shared" si="29"/>
        <v>#VALUE!</v>
      </c>
      <c r="G16" s="55" t="e">
        <f t="shared" si="29"/>
        <v>#VALUE!</v>
      </c>
      <c r="H16" s="55" t="e">
        <f t="shared" si="29"/>
        <v>#VALUE!</v>
      </c>
      <c r="I16" s="55" t="e">
        <f t="shared" si="29"/>
        <v>#VALUE!</v>
      </c>
      <c r="J16" s="55" t="e">
        <f t="shared" si="29"/>
        <v>#VALUE!</v>
      </c>
      <c r="K16" s="55" t="e">
        <f t="shared" si="29"/>
        <v>#VALUE!</v>
      </c>
      <c r="L16" s="55" t="e">
        <f t="shared" si="29"/>
        <v>#VALUE!</v>
      </c>
      <c r="M16" s="55" t="e">
        <f t="shared" si="29"/>
        <v>#VALUE!</v>
      </c>
      <c r="N16" s="55" t="e">
        <f t="shared" si="29"/>
        <v>#VALUE!</v>
      </c>
      <c r="O16" s="55" t="e">
        <f t="shared" si="29"/>
        <v>#VALUE!</v>
      </c>
      <c r="P16" s="55" t="e">
        <f t="shared" si="29"/>
        <v>#VALUE!</v>
      </c>
      <c r="Q16" s="55" t="e">
        <f t="shared" si="29"/>
        <v>#VALUE!</v>
      </c>
      <c r="R16" s="55" t="e">
        <f t="shared" si="29"/>
        <v>#VALUE!</v>
      </c>
      <c r="S16" s="55" t="e">
        <f t="shared" si="29"/>
        <v>#VALUE!</v>
      </c>
      <c r="T16" s="55" t="e">
        <f t="shared" si="29"/>
        <v>#VALUE!</v>
      </c>
      <c r="U16" s="55" t="e">
        <f t="shared" si="29"/>
        <v>#VALUE!</v>
      </c>
      <c r="V16" s="55" t="e">
        <f t="shared" si="29"/>
        <v>#VALUE!</v>
      </c>
      <c r="W16" s="55" t="e">
        <f t="shared" si="29"/>
        <v>#VALUE!</v>
      </c>
      <c r="X16" s="55" t="e">
        <f t="shared" si="29"/>
        <v>#VALUE!</v>
      </c>
      <c r="Y16" s="55" t="e">
        <f t="shared" si="29"/>
        <v>#VALUE!</v>
      </c>
      <c r="Z16" s="55" t="e">
        <f t="shared" si="29"/>
        <v>#VALUE!</v>
      </c>
      <c r="AA16" s="55" t="e">
        <f t="shared" si="29"/>
        <v>#VALUE!</v>
      </c>
      <c r="AB16" s="55" t="e">
        <f t="shared" si="29"/>
        <v>#VALUE!</v>
      </c>
      <c r="AC16" s="55" t="e">
        <f t="shared" si="29"/>
        <v>#VALUE!</v>
      </c>
      <c r="AD16" s="55" t="e">
        <f t="shared" si="29"/>
        <v>#VALUE!</v>
      </c>
      <c r="AE16" s="55" t="e">
        <f t="shared" si="29"/>
        <v>#VALUE!</v>
      </c>
      <c r="AF16" s="55" t="e">
        <f t="shared" si="29"/>
        <v>#VALUE!</v>
      </c>
      <c r="AG16" s="55" t="e">
        <f t="shared" si="29"/>
        <v>#VALUE!</v>
      </c>
      <c r="AH16" s="55" t="e">
        <f t="shared" si="29"/>
        <v>#VALUE!</v>
      </c>
      <c r="AI16" s="55" t="e">
        <f t="shared" si="29"/>
        <v>#VALUE!</v>
      </c>
      <c r="AJ16" s="55" t="e">
        <f t="shared" si="29"/>
        <v>#VALUE!</v>
      </c>
      <c r="AK16" s="55" t="e">
        <f t="shared" si="29"/>
        <v>#VALUE!</v>
      </c>
      <c r="AL16" s="55" t="e">
        <f t="shared" si="29"/>
        <v>#VALUE!</v>
      </c>
      <c r="AM16" s="55" t="e">
        <f t="shared" si="29"/>
        <v>#VALUE!</v>
      </c>
      <c r="AN16" s="55" t="e">
        <f t="shared" ca="1" si="29"/>
        <v>#VALUE!</v>
      </c>
      <c r="AP16" s="54" t="s">
        <v>97</v>
      </c>
      <c r="AQ16" s="55">
        <f ca="1">SUM(AQ9,AQ13:AQ15)</f>
        <v>0</v>
      </c>
      <c r="AR16" s="55">
        <f ca="1">SUM(AR9,AR13:AR15)</f>
        <v>0</v>
      </c>
      <c r="AS16" s="55">
        <f ca="1">SUM(AS9,AS13:AS15)</f>
        <v>0</v>
      </c>
      <c r="AT16" s="55">
        <f ca="1">SUM(AT9,AT13:AT15)</f>
        <v>0</v>
      </c>
      <c r="AU16" s="55">
        <f ca="1">SUM(AU9,AU13:AU15)</f>
        <v>0</v>
      </c>
      <c r="AW16">
        <f ca="1">IFERROR(AW$6*VLOOKUP($AX$3&amp;"|"&amp;$AX16&amp;"|0|"&amp;AW$7,data.monthly_financials,6,0),0)</f>
        <v>0</v>
      </c>
      <c r="AX16" s="53" t="s">
        <v>98</v>
      </c>
      <c r="AY16" s="25" t="e">
        <f ca="1">IF(AY$5=YEAR(AY$7),HLOOKUP(AY$5,$CM$5:$CP$33,(ROW($AX16)-ROW(AY$5)+1),FALSE),IFERROR(AY$6*VLOOKUP($AX$3&amp;"|"&amp;$AX16&amp;"|0|"&amp;AY$7,data.monthly_financials,6,0),0))</f>
        <v>#NAME?</v>
      </c>
      <c r="AZ16" s="25" t="e">
        <f ca="1">IF(AZ$5=YEAR(AZ$7),HLOOKUP(AZ$5,$CM$5:$CP$33,(ROW($AX16)-ROW(AZ$5)+1),FALSE),IFERROR(AZ$6*VLOOKUP($AX$3&amp;"|"&amp;$AX16&amp;"|0|"&amp;AZ$7,data.monthly_financials,6,0),0))</f>
        <v>#NAME?</v>
      </c>
      <c r="BA16" s="25" t="e">
        <f ca="1">IF(BA$5=YEAR(BA$7),HLOOKUP(BA$5,$CM$5:$CP$33,(ROW($AX16)-ROW(BA$5)+1),FALSE),IFERROR(BA$6*VLOOKUP($AX$3&amp;"|"&amp;$AX16&amp;"|0|"&amp;BA$7,data.monthly_financials,6,0),0))</f>
        <v>#NAME?</v>
      </c>
      <c r="BB16" s="25" t="e">
        <f ca="1">IF(BB$5=YEAR(BB$7),HLOOKUP(BB$5,$CM$5:$CP$33,(ROW($AX16)-ROW(BB$5)+1),FALSE),IFERROR(BB$6*VLOOKUP($AX$3&amp;"|"&amp;$AX16&amp;"|0|"&amp;BB$7,data.monthly_financials,6,0),0))</f>
        <v>#NAME?</v>
      </c>
      <c r="BC16" s="25" t="e">
        <f ca="1">IF(BC$5=YEAR(BC$7),HLOOKUP(BC$5,$CM$5:$CP$33,(ROW($AX16)-ROW(BC$5)+1),FALSE),IFERROR(BC$6*VLOOKUP($AX$3&amp;"|"&amp;$AX16&amp;"|0|"&amp;BC$7,data.monthly_financials,6,0),0))</f>
        <v>#NAME?</v>
      </c>
      <c r="BD16" s="25" t="e">
        <f ca="1">IF(BD$5=YEAR(BD$7),HLOOKUP(BD$5,$CM$5:$CP$33,(ROW($AX16)-ROW(BD$5)+1),FALSE),IFERROR(BD$6*VLOOKUP($AX$3&amp;"|"&amp;$AX16&amp;"|0|"&amp;BD$7,data.monthly_financials,6,0),0))</f>
        <v>#NAME?</v>
      </c>
      <c r="BE16" s="25" t="e">
        <f ca="1">IF(BE$5=YEAR(BE$7),HLOOKUP(BE$5,$CM$5:$CP$33,(ROW($AX16)-ROW(BE$5)+1),FALSE),IFERROR(BE$6*VLOOKUP($AX$3&amp;"|"&amp;$AX16&amp;"|0|"&amp;BE$7,data.monthly_financials,6,0),0))</f>
        <v>#NAME?</v>
      </c>
      <c r="BF16" s="25" t="e">
        <f ca="1">IF(BF$5=YEAR(BF$7),HLOOKUP(BF$5,$CM$5:$CP$33,(ROW($AX16)-ROW(BF$5)+1),FALSE),IFERROR(BF$6*VLOOKUP($AX$3&amp;"|"&amp;$AX16&amp;"|0|"&amp;BF$7,data.monthly_financials,6,0),0))</f>
        <v>#NAME?</v>
      </c>
      <c r="BG16" s="25" t="e">
        <f ca="1">IF(BG$5=YEAR(BG$7),HLOOKUP(BG$5,$CM$5:$CP$33,(ROW($AX16)-ROW(BG$5)+1),FALSE),IFERROR(BG$6*VLOOKUP($AX$3&amp;"|"&amp;$AX16&amp;"|0|"&amp;BG$7,data.monthly_financials,6,0),0))</f>
        <v>#NAME?</v>
      </c>
      <c r="BH16" s="25" t="e">
        <f ca="1">IF(BH$5=YEAR(BH$7),HLOOKUP(BH$5,$CM$5:$CP$33,(ROW($AX16)-ROW(BH$5)+1),FALSE),IFERROR(BH$6*VLOOKUP($AX$3&amp;"|"&amp;$AX16&amp;"|0|"&amp;BH$7,data.monthly_financials,6,0),0))</f>
        <v>#NAME?</v>
      </c>
      <c r="BI16" s="25" t="e">
        <f ca="1">IF(BI$5=YEAR(BI$7),HLOOKUP(BI$5,$CM$5:$CP$33,(ROW($AX16)-ROW(BI$5)+1),FALSE),IFERROR(BI$6*VLOOKUP($AX$3&amp;"|"&amp;$AX16&amp;"|0|"&amp;BI$7,data.monthly_financials,6,0),0))</f>
        <v>#NAME?</v>
      </c>
      <c r="BJ16" s="25" t="e">
        <f ca="1">IF(BJ$5=YEAR(BJ$7),HLOOKUP(BJ$5,$CM$5:$CP$33,(ROW($AX16)-ROW(BJ$5)+1),FALSE),IFERROR(BJ$6*VLOOKUP($AX$3&amp;"|"&amp;$AX16&amp;"|0|"&amp;BJ$7,data.monthly_financials,6,0),0))</f>
        <v>#NAME?</v>
      </c>
      <c r="BK16" s="25" t="e">
        <f ca="1">IF(BK$5=YEAR(BK$7),HLOOKUP(BK$5,$CM$5:$CP$33,(ROW($AX16)-ROW(BK$5)+1),FALSE),IFERROR(BK$6*VLOOKUP($AX$3&amp;"|"&amp;$AX16&amp;"|0|"&amp;BK$7,data.monthly_financials,6,0),0))</f>
        <v>#NAME?</v>
      </c>
      <c r="BL16" s="25" t="e">
        <f ca="1">IF(BL$5=YEAR(BL$7),HLOOKUP(BL$5,$CM$5:$CP$33,(ROW($AX16)-ROW(BL$5)+1),FALSE),IFERROR(BL$6*VLOOKUP($AX$3&amp;"|"&amp;$AX16&amp;"|0|"&amp;BL$7,data.monthly_financials,6,0),0))</f>
        <v>#NAME?</v>
      </c>
      <c r="BM16" s="25" t="e">
        <f ca="1">IF(BM$5=YEAR(BM$7),HLOOKUP(BM$5,$CM$5:$CP$33,(ROW($AX16)-ROW(BM$5)+1),FALSE),IFERROR(BM$6*VLOOKUP($AX$3&amp;"|"&amp;$AX16&amp;"|0|"&amp;BM$7,data.monthly_financials,6,0),0))</f>
        <v>#NAME?</v>
      </c>
      <c r="BN16" s="25" t="e">
        <f ca="1">IF(BN$5=YEAR(BN$7),HLOOKUP(BN$5,$CM$5:$CP$33,(ROW($AX16)-ROW(BN$5)+1),FALSE),IFERROR(BN$6*VLOOKUP($AX$3&amp;"|"&amp;$AX16&amp;"|0|"&amp;BN$7,data.monthly_financials,6,0),0))</f>
        <v>#NAME?</v>
      </c>
      <c r="BO16" s="25" t="e">
        <f ca="1">IF(BO$5=YEAR(BO$7),HLOOKUP(BO$5,$CM$5:$CP$33,(ROW($AX16)-ROW(BO$5)+1),FALSE),IFERROR(BO$6*VLOOKUP($AX$3&amp;"|"&amp;$AX16&amp;"|0|"&amp;BO$7,data.monthly_financials,6,0),0))</f>
        <v>#NAME?</v>
      </c>
      <c r="BP16" s="25" t="e">
        <f ca="1">IF(BP$5=YEAR(BP$7),HLOOKUP(BP$5,$CM$5:$CP$33,(ROW($AX16)-ROW(BP$5)+1),FALSE),IFERROR(BP$6*VLOOKUP($AX$3&amp;"|"&amp;$AX16&amp;"|0|"&amp;BP$7,data.monthly_financials,6,0),0))</f>
        <v>#NAME?</v>
      </c>
      <c r="BQ16" s="25" t="e">
        <f ca="1">IF(BQ$5=YEAR(BQ$7),HLOOKUP(BQ$5,$CM$5:$CP$33,(ROW($AX16)-ROW(BQ$5)+1),FALSE),IFERROR(BQ$6*VLOOKUP($AX$3&amp;"|"&amp;$AX16&amp;"|0|"&amp;BQ$7,data.monthly_financials,6,0),0))</f>
        <v>#NAME?</v>
      </c>
      <c r="BR16" s="25" t="e">
        <f ca="1">IF(BR$5=YEAR(BR$7),HLOOKUP(BR$5,$CM$5:$CP$33,(ROW($AX16)-ROW(BR$5)+1),FALSE),IFERROR(BR$6*VLOOKUP($AX$3&amp;"|"&amp;$AX16&amp;"|0|"&amp;BR$7,data.monthly_financials,6,0),0))</f>
        <v>#NAME?</v>
      </c>
      <c r="BS16" s="25" t="e">
        <f ca="1">IF(BS$5=YEAR(BS$7),HLOOKUP(BS$5,$CM$5:$CP$33,(ROW($AX16)-ROW(BS$5)+1),FALSE),IFERROR(BS$6*VLOOKUP($AX$3&amp;"|"&amp;$AX16&amp;"|0|"&amp;BS$7,data.monthly_financials,6,0),0))</f>
        <v>#NAME?</v>
      </c>
      <c r="BT16" s="25" t="e">
        <f ca="1">IF(BT$5=YEAR(BT$7),HLOOKUP(BT$5,$CM$5:$CP$33,(ROW($AX16)-ROW(BT$5)+1),FALSE),IFERROR(BT$6*VLOOKUP($AX$3&amp;"|"&amp;$AX16&amp;"|0|"&amp;BT$7,data.monthly_financials,6,0),0))</f>
        <v>#NAME?</v>
      </c>
      <c r="BU16" s="25" t="e">
        <f ca="1">IF(BU$5=YEAR(BU$7),HLOOKUP(BU$5,$CM$5:$CP$33,(ROW($AX16)-ROW(BU$5)+1),FALSE),IFERROR(BU$6*VLOOKUP($AX$3&amp;"|"&amp;$AX16&amp;"|0|"&amp;BU$7,data.monthly_financials,6,0),0))</f>
        <v>#NAME?</v>
      </c>
      <c r="BV16" s="25" t="e">
        <f ca="1">IF(BV$5=YEAR(BV$7),HLOOKUP(BV$5,$CM$5:$CP$33,(ROW($AX16)-ROW(BV$5)+1),FALSE),IFERROR(BV$6*VLOOKUP($AX$3&amp;"|"&amp;$AX16&amp;"|0|"&amp;BV$7,data.monthly_financials,6,0),0))</f>
        <v>#NAME?</v>
      </c>
      <c r="BW16" s="25" t="e">
        <f ca="1">IF(BW$5=YEAR(BW$7),HLOOKUP(BW$5,$CM$5:$CP$33,(ROW($AX16)-ROW(BW$5)+1),FALSE),IFERROR(BW$6*VLOOKUP($AX$3&amp;"|"&amp;$AX16&amp;"|0|"&amp;BW$7,data.monthly_financials,6,0),0))</f>
        <v>#NAME?</v>
      </c>
      <c r="BX16" s="25" t="e">
        <f ca="1">IF(BX$5=YEAR(BX$7),HLOOKUP(BX$5,$CM$5:$CP$33,(ROW($AX16)-ROW(BX$5)+1),FALSE),IFERROR(BX$6*VLOOKUP($AX$3&amp;"|"&amp;$AX16&amp;"|0|"&amp;BX$7,data.monthly_financials,6,0),0))</f>
        <v>#NAME?</v>
      </c>
      <c r="BY16" s="25" t="e">
        <f ca="1">IF(BY$5=YEAR(BY$7),HLOOKUP(BY$5,$CM$5:$CP$33,(ROW($AX16)-ROW(BY$5)+1),FALSE),IFERROR(BY$6*VLOOKUP($AX$3&amp;"|"&amp;$AX16&amp;"|0|"&amp;BY$7,data.monthly_financials,6,0),0))</f>
        <v>#NAME?</v>
      </c>
      <c r="BZ16" s="25" t="e">
        <f ca="1">IF(BZ$5=YEAR(BZ$7),HLOOKUP(BZ$5,$CM$5:$CP$33,(ROW($AX16)-ROW(BZ$5)+1),FALSE),IFERROR(BZ$6*VLOOKUP($AX$3&amp;"|"&amp;$AX16&amp;"|0|"&amp;BZ$7,data.monthly_financials,6,0),0))</f>
        <v>#NAME?</v>
      </c>
      <c r="CA16" s="25" t="e">
        <f ca="1">IF(CA$5=YEAR(CA$7),HLOOKUP(CA$5,$CM$5:$CP$33,(ROW($AX16)-ROW(CA$5)+1),FALSE),IFERROR(CA$6*VLOOKUP($AX$3&amp;"|"&amp;$AX16&amp;"|0|"&amp;CA$7,data.monthly_financials,6,0),0))</f>
        <v>#NAME?</v>
      </c>
      <c r="CB16" s="25" t="e">
        <f ca="1">IF(CB$5=YEAR(CB$7),HLOOKUP(CB$5,$CM$5:$CP$33,(ROW($AX16)-ROW(CB$5)+1),FALSE),IFERROR(CB$6*VLOOKUP($AX$3&amp;"|"&amp;$AX16&amp;"|0|"&amp;CB$7,data.monthly_financials,6,0),0))</f>
        <v>#NAME?</v>
      </c>
      <c r="CC16" s="25" t="e">
        <f ca="1">IF(CC$5=YEAR(CC$7),HLOOKUP(CC$5,$CM$5:$CP$33,(ROW($AX16)-ROW(CC$5)+1),FALSE),IFERROR(CC$6*VLOOKUP($AX$3&amp;"|"&amp;$AX16&amp;"|0|"&amp;CC$7,data.monthly_financials,6,0),0))</f>
        <v>#NAME?</v>
      </c>
      <c r="CD16" s="25" t="e">
        <f ca="1">IF(CD$5=YEAR(CD$7),HLOOKUP(CD$5,$CM$5:$CP$33,(ROW($AX16)-ROW(CD$5)+1),FALSE),IFERROR(CD$6*VLOOKUP($AX$3&amp;"|"&amp;$AX16&amp;"|0|"&amp;CD$7,data.monthly_financials,6,0),0))</f>
        <v>#NAME?</v>
      </c>
      <c r="CE16" s="25" t="e">
        <f ca="1">IF(CE$5=YEAR(CE$7),HLOOKUP(CE$5,$CM$5:$CP$33,(ROW($AX16)-ROW(CE$5)+1),FALSE),IFERROR(CE$6*VLOOKUP($AX$3&amp;"|"&amp;$AX16&amp;"|0|"&amp;CE$7,data.monthly_financials,6,0),0))</f>
        <v>#NAME?</v>
      </c>
      <c r="CF16" s="25" t="e">
        <f ca="1">IF(CF$5=YEAR(CF$7),HLOOKUP(CF$5,$CM$5:$CP$33,(ROW($AX16)-ROW(CF$5)+1),FALSE),IFERROR(CF$6*VLOOKUP($AX$3&amp;"|"&amp;$AX16&amp;"|0|"&amp;CF$7,data.monthly_financials,6,0),0))</f>
        <v>#NAME?</v>
      </c>
      <c r="CG16" s="25" t="e">
        <f ca="1">IF(CG$5=YEAR(CG$7),HLOOKUP(CG$5,$CM$5:$CP$33,(ROW($AX16)-ROW(CG$5)+1),FALSE),IFERROR(CG$6*VLOOKUP($AX$3&amp;"|"&amp;$AX16&amp;"|0|"&amp;CG$7,data.monthly_financials,6,0),0))</f>
        <v>#NAME?</v>
      </c>
      <c r="CH16" s="25" t="e">
        <f ca="1">IF(CH$5=YEAR(CH$7),HLOOKUP(CH$5,$CM$5:$CP$33,(ROW($AX16)-ROW(CH$5)+1),FALSE),IFERROR(CH$6*VLOOKUP($AX$3&amp;"|"&amp;$AX16&amp;"|0|"&amp;CH$7,data.monthly_financials,6,0),0))</f>
        <v>#NAME?</v>
      </c>
      <c r="CK16" s="53" t="s">
        <v>98</v>
      </c>
      <c r="CL16" s="25">
        <f ca="1">IFERROR(CL$6*VLOOKUP($CK$3&amp;"|"&amp;$CK16&amp;"|1|"&amp;CL$7,data.monthly_financials,6,0),0)</f>
        <v>0</v>
      </c>
      <c r="CM16" s="25">
        <f ca="1">IFERROR(CM$6*VLOOKUP($CK$3&amp;"|"&amp;$CK16&amp;"|1|"&amp;CM$7,data.monthly_financials,6,0),0)</f>
        <v>0</v>
      </c>
      <c r="CN16" s="25">
        <f ca="1">IFERROR(CN$6*VLOOKUP($CK$3&amp;"|"&amp;$CK16&amp;"|1|"&amp;CN$7,data.monthly_financials,6,0),0)</f>
        <v>0</v>
      </c>
      <c r="CO16" s="25">
        <f ca="1">IFERROR(CO$6*VLOOKUP($CK$3&amp;"|"&amp;$CK16&amp;"|1|"&amp;CO$7,data.monthly_financials,6,0),0)</f>
        <v>0</v>
      </c>
      <c r="CP16" s="25">
        <f ca="1">IFERROR(CP$6*VLOOKUP($CK$3&amp;"|"&amp;$CK16&amp;"|1|"&amp;CP$7,data.monthly_financials,6,0),0)</f>
        <v>0</v>
      </c>
      <c r="CS16" s="42" t="s">
        <v>30</v>
      </c>
      <c r="CT16" s="25" t="e">
        <f ca="1">IF(CT$5=YEAR(CT$7),HLOOKUP(CT$5,$EG$5:$EJ$20,(ROW($CS16)-ROW(CT$5)+1),FALSE),IFERROR(CT$6*VLOOKUP($CS$3&amp;"|"&amp;$CS16&amp;"|0|"&amp;CT$7,data.monthly_financials,6,0),0))</f>
        <v>#NAME?</v>
      </c>
      <c r="CU16" s="25" t="e">
        <f ca="1">IF(CU$5=YEAR(CU$7),HLOOKUP(CU$5,$EG$5:$EJ$20,(ROW($CS16)-ROW(CU$5)+1),FALSE),IFERROR(CU$6*VLOOKUP($CS$3&amp;"|"&amp;$CS16&amp;"|0|"&amp;CU$7,data.monthly_financials,6,0),0))</f>
        <v>#NAME?</v>
      </c>
      <c r="CV16" s="25" t="e">
        <f ca="1">IF(CV$5=YEAR(CV$7),HLOOKUP(CV$5,$EG$5:$EJ$20,(ROW($CS16)-ROW(CV$5)+1),FALSE),IFERROR(CV$6*VLOOKUP($CS$3&amp;"|"&amp;$CS16&amp;"|0|"&amp;CV$7,data.monthly_financials,6,0),0))</f>
        <v>#NAME?</v>
      </c>
      <c r="CW16" s="25" t="e">
        <f ca="1">IF(CW$5=YEAR(CW$7),HLOOKUP(CW$5,$EG$5:$EJ$20,(ROW($CS16)-ROW(CW$5)+1),FALSE),IFERROR(CW$6*VLOOKUP($CS$3&amp;"|"&amp;$CS16&amp;"|0|"&amp;CW$7,data.monthly_financials,6,0),0))</f>
        <v>#NAME?</v>
      </c>
      <c r="CX16" s="25" t="e">
        <f ca="1">IF(CX$5=YEAR(CX$7),HLOOKUP(CX$5,$EG$5:$EJ$20,(ROW($CS16)-ROW(CX$5)+1),FALSE),IFERROR(CX$6*VLOOKUP($CS$3&amp;"|"&amp;$CS16&amp;"|0|"&amp;CX$7,data.monthly_financials,6,0),0))</f>
        <v>#NAME?</v>
      </c>
      <c r="CY16" s="25" t="e">
        <f ca="1">IF(CY$5=YEAR(CY$7),HLOOKUP(CY$5,$EG$5:$EJ$20,(ROW($CS16)-ROW(CY$5)+1),FALSE),IFERROR(CY$6*VLOOKUP($CS$3&amp;"|"&amp;$CS16&amp;"|0|"&amp;CY$7,data.monthly_financials,6,0),0))</f>
        <v>#NAME?</v>
      </c>
      <c r="CZ16" s="25" t="e">
        <f ca="1">IF(CZ$5=YEAR(CZ$7),HLOOKUP(CZ$5,$EG$5:$EJ$20,(ROW($CS16)-ROW(CZ$5)+1),FALSE),IFERROR(CZ$6*VLOOKUP($CS$3&amp;"|"&amp;$CS16&amp;"|0|"&amp;CZ$7,data.monthly_financials,6,0),0))</f>
        <v>#NAME?</v>
      </c>
      <c r="DA16" s="25" t="e">
        <f ca="1">IF(DA$5=YEAR(DA$7),HLOOKUP(DA$5,$EG$5:$EJ$20,(ROW($CS16)-ROW(DA$5)+1),FALSE),IFERROR(DA$6*VLOOKUP($CS$3&amp;"|"&amp;$CS16&amp;"|0|"&amp;DA$7,data.monthly_financials,6,0),0))</f>
        <v>#NAME?</v>
      </c>
      <c r="DB16" s="25" t="e">
        <f ca="1">IF(DB$5=YEAR(DB$7),HLOOKUP(DB$5,$EG$5:$EJ$20,(ROW($CS16)-ROW(DB$5)+1),FALSE),IFERROR(DB$6*VLOOKUP($CS$3&amp;"|"&amp;$CS16&amp;"|0|"&amp;DB$7,data.monthly_financials,6,0),0))</f>
        <v>#NAME?</v>
      </c>
      <c r="DC16" s="25" t="e">
        <f ca="1">IF(DC$5=YEAR(DC$7),HLOOKUP(DC$5,$EG$5:$EJ$20,(ROW($CS16)-ROW(DC$5)+1),FALSE),IFERROR(DC$6*VLOOKUP($CS$3&amp;"|"&amp;$CS16&amp;"|0|"&amp;DC$7,data.monthly_financials,6,0),0))</f>
        <v>#NAME?</v>
      </c>
      <c r="DD16" s="25" t="e">
        <f ca="1">IF(DD$5=YEAR(DD$7),HLOOKUP(DD$5,$EG$5:$EJ$20,(ROW($CS16)-ROW(DD$5)+1),FALSE),IFERROR(DD$6*VLOOKUP($CS$3&amp;"|"&amp;$CS16&amp;"|0|"&amp;DD$7,data.monthly_financials,6,0),0))</f>
        <v>#NAME?</v>
      </c>
      <c r="DE16" s="25" t="e">
        <f ca="1">IF(DE$5=YEAR(DE$7),HLOOKUP(DE$5,$EG$5:$EJ$20,(ROW($CS16)-ROW(DE$5)+1),FALSE),IFERROR(DE$6*VLOOKUP($CS$3&amp;"|"&amp;$CS16&amp;"|0|"&amp;DE$7,data.monthly_financials,6,0),0))</f>
        <v>#NAME?</v>
      </c>
      <c r="DF16" s="25" t="e">
        <f ca="1">IF(DF$5=YEAR(DF$7),HLOOKUP(DF$5,$EG$5:$EJ$20,(ROW($CS16)-ROW(DF$5)+1),FALSE),IFERROR(DF$6*VLOOKUP($CS$3&amp;"|"&amp;$CS16&amp;"|0|"&amp;DF$7,data.monthly_financials,6,0),0))</f>
        <v>#NAME?</v>
      </c>
      <c r="DG16" s="25" t="e">
        <f ca="1">IF(DG$5=YEAR(DG$7),HLOOKUP(DG$5,$EG$5:$EJ$20,(ROW($CS16)-ROW(DG$5)+1),FALSE),IFERROR(DG$6*VLOOKUP($CS$3&amp;"|"&amp;$CS16&amp;"|0|"&amp;DG$7,data.monthly_financials,6,0),0))</f>
        <v>#NAME?</v>
      </c>
      <c r="DH16" s="25" t="e">
        <f ca="1">IF(DH$5=YEAR(DH$7),HLOOKUP(DH$5,$EG$5:$EJ$20,(ROW($CS16)-ROW(DH$5)+1),FALSE),IFERROR(DH$6*VLOOKUP($CS$3&amp;"|"&amp;$CS16&amp;"|0|"&amp;DH$7,data.monthly_financials,6,0),0))</f>
        <v>#NAME?</v>
      </c>
      <c r="DI16" s="25" t="e">
        <f ca="1">IF(DI$5=YEAR(DI$7),HLOOKUP(DI$5,$EG$5:$EJ$20,(ROW($CS16)-ROW(DI$5)+1),FALSE),IFERROR(DI$6*VLOOKUP($CS$3&amp;"|"&amp;$CS16&amp;"|0|"&amp;DI$7,data.monthly_financials,6,0),0))</f>
        <v>#NAME?</v>
      </c>
      <c r="DJ16" s="25" t="e">
        <f ca="1">IF(DJ$5=YEAR(DJ$7),HLOOKUP(DJ$5,$EG$5:$EJ$20,(ROW($CS16)-ROW(DJ$5)+1),FALSE),IFERROR(DJ$6*VLOOKUP($CS$3&amp;"|"&amp;$CS16&amp;"|0|"&amp;DJ$7,data.monthly_financials,6,0),0))</f>
        <v>#NAME?</v>
      </c>
      <c r="DK16" s="25" t="e">
        <f ca="1">IF(DK$5=YEAR(DK$7),HLOOKUP(DK$5,$EG$5:$EJ$20,(ROW($CS16)-ROW(DK$5)+1),FALSE),IFERROR(DK$6*VLOOKUP($CS$3&amp;"|"&amp;$CS16&amp;"|0|"&amp;DK$7,data.monthly_financials,6,0),0))</f>
        <v>#NAME?</v>
      </c>
      <c r="DL16" s="25" t="e">
        <f ca="1">IF(DL$5=YEAR(DL$7),HLOOKUP(DL$5,$EG$5:$EJ$20,(ROW($CS16)-ROW(DL$5)+1),FALSE),IFERROR(DL$6*VLOOKUP($CS$3&amp;"|"&amp;$CS16&amp;"|0|"&amp;DL$7,data.monthly_financials,6,0),0))</f>
        <v>#NAME?</v>
      </c>
      <c r="DM16" s="25" t="e">
        <f ca="1">IF(DM$5=YEAR(DM$7),HLOOKUP(DM$5,$EG$5:$EJ$20,(ROW($CS16)-ROW(DM$5)+1),FALSE),IFERROR(DM$6*VLOOKUP($CS$3&amp;"|"&amp;$CS16&amp;"|0|"&amp;DM$7,data.monthly_financials,6,0),0))</f>
        <v>#NAME?</v>
      </c>
      <c r="DN16" s="25" t="e">
        <f ca="1">IF(DN$5=YEAR(DN$7),HLOOKUP(DN$5,$EG$5:$EJ$20,(ROW($CS16)-ROW(DN$5)+1),FALSE),IFERROR(DN$6*VLOOKUP($CS$3&amp;"|"&amp;$CS16&amp;"|0|"&amp;DN$7,data.monthly_financials,6,0),0))</f>
        <v>#NAME?</v>
      </c>
      <c r="DO16" s="25" t="e">
        <f ca="1">IF(DO$5=YEAR(DO$7),HLOOKUP(DO$5,$EG$5:$EJ$20,(ROW($CS16)-ROW(DO$5)+1),FALSE),IFERROR(DO$6*VLOOKUP($CS$3&amp;"|"&amp;$CS16&amp;"|0|"&amp;DO$7,data.monthly_financials,6,0),0))</f>
        <v>#NAME?</v>
      </c>
      <c r="DP16" s="25" t="e">
        <f ca="1">IF(DP$5=YEAR(DP$7),HLOOKUP(DP$5,$EG$5:$EJ$20,(ROW($CS16)-ROW(DP$5)+1),FALSE),IFERROR(DP$6*VLOOKUP($CS$3&amp;"|"&amp;$CS16&amp;"|0|"&amp;DP$7,data.monthly_financials,6,0),0))</f>
        <v>#NAME?</v>
      </c>
      <c r="DQ16" s="25" t="e">
        <f ca="1">IF(DQ$5=YEAR(DQ$7),HLOOKUP(DQ$5,$EG$5:$EJ$20,(ROW($CS16)-ROW(DQ$5)+1),FALSE),IFERROR(DQ$6*VLOOKUP($CS$3&amp;"|"&amp;$CS16&amp;"|0|"&amp;DQ$7,data.monthly_financials,6,0),0))</f>
        <v>#NAME?</v>
      </c>
      <c r="DR16" s="25" t="e">
        <f ca="1">IF(DR$5=YEAR(DR$7),HLOOKUP(DR$5,$EG$5:$EJ$20,(ROW($CS16)-ROW(DR$5)+1),FALSE),IFERROR(DR$6*VLOOKUP($CS$3&amp;"|"&amp;$CS16&amp;"|0|"&amp;DR$7,data.monthly_financials,6,0),0))</f>
        <v>#NAME?</v>
      </c>
      <c r="DS16" s="25" t="e">
        <f ca="1">IF(DS$5=YEAR(DS$7),HLOOKUP(DS$5,$EG$5:$EJ$20,(ROW($CS16)-ROW(DS$5)+1),FALSE),IFERROR(DS$6*VLOOKUP($CS$3&amp;"|"&amp;$CS16&amp;"|0|"&amp;DS$7,data.monthly_financials,6,0),0))</f>
        <v>#NAME?</v>
      </c>
      <c r="DT16" s="25" t="e">
        <f ca="1">IF(DT$5=YEAR(DT$7),HLOOKUP(DT$5,$EG$5:$EJ$20,(ROW($CS16)-ROW(DT$5)+1),FALSE),IFERROR(DT$6*VLOOKUP($CS$3&amp;"|"&amp;$CS16&amp;"|0|"&amp;DT$7,data.monthly_financials,6,0),0))</f>
        <v>#NAME?</v>
      </c>
      <c r="DU16" s="25" t="e">
        <f ca="1">IF(DU$5=YEAR(DU$7),HLOOKUP(DU$5,$EG$5:$EJ$20,(ROW($CS16)-ROW(DU$5)+1),FALSE),IFERROR(DU$6*VLOOKUP($CS$3&amp;"|"&amp;$CS16&amp;"|0|"&amp;DU$7,data.monthly_financials,6,0),0))</f>
        <v>#NAME?</v>
      </c>
      <c r="DV16" s="25" t="e">
        <f ca="1">IF(DV$5=YEAR(DV$7),HLOOKUP(DV$5,$EG$5:$EJ$20,(ROW($CS16)-ROW(DV$5)+1),FALSE),IFERROR(DV$6*VLOOKUP($CS$3&amp;"|"&amp;$CS16&amp;"|0|"&amp;DV$7,data.monthly_financials,6,0),0))</f>
        <v>#NAME?</v>
      </c>
      <c r="DW16" s="25" t="e">
        <f ca="1">IF(DW$5=YEAR(DW$7),HLOOKUP(DW$5,$EG$5:$EJ$20,(ROW($CS16)-ROW(DW$5)+1),FALSE),IFERROR(DW$6*VLOOKUP($CS$3&amp;"|"&amp;$CS16&amp;"|0|"&amp;DW$7,data.monthly_financials,6,0),0))</f>
        <v>#NAME?</v>
      </c>
      <c r="DX16" s="25" t="e">
        <f ca="1">IF(DX$5=YEAR(DX$7),HLOOKUP(DX$5,$EG$5:$EJ$20,(ROW($CS16)-ROW(DX$5)+1),FALSE),IFERROR(DX$6*VLOOKUP($CS$3&amp;"|"&amp;$CS16&amp;"|0|"&amp;DX$7,data.monthly_financials,6,0),0))</f>
        <v>#NAME?</v>
      </c>
      <c r="DY16" s="25" t="e">
        <f ca="1">IF(DY$5=YEAR(DY$7),HLOOKUP(DY$5,$EG$5:$EJ$20,(ROW($CS16)-ROW(DY$5)+1),FALSE),IFERROR(DY$6*VLOOKUP($CS$3&amp;"|"&amp;$CS16&amp;"|0|"&amp;DY$7,data.monthly_financials,6,0),0))</f>
        <v>#NAME?</v>
      </c>
      <c r="DZ16" s="25" t="e">
        <f ca="1">IF(DZ$5=YEAR(DZ$7),HLOOKUP(DZ$5,$EG$5:$EJ$20,(ROW($CS16)-ROW(DZ$5)+1),FALSE),IFERROR(DZ$6*VLOOKUP($CS$3&amp;"|"&amp;$CS16&amp;"|0|"&amp;DZ$7,data.monthly_financials,6,0),0))</f>
        <v>#NAME?</v>
      </c>
      <c r="EA16" s="25" t="e">
        <f ca="1">IF(EA$5=YEAR(EA$7),HLOOKUP(EA$5,$EG$5:$EJ$20,(ROW($CS16)-ROW(EA$5)+1),FALSE),IFERROR(EA$6*VLOOKUP($CS$3&amp;"|"&amp;$CS16&amp;"|0|"&amp;EA$7,data.monthly_financials,6,0),0))</f>
        <v>#NAME?</v>
      </c>
      <c r="EB16" s="25" t="e">
        <f ca="1">IF(EB$5=YEAR(EB$7),HLOOKUP(EB$5,$EG$5:$EJ$20,(ROW($CS16)-ROW(EB$5)+1),FALSE),IFERROR(EB$6*VLOOKUP($CS$3&amp;"|"&amp;$CS16&amp;"|0|"&amp;EB$7,data.monthly_financials,6,0),0))</f>
        <v>#NAME?</v>
      </c>
      <c r="EC16" s="25" t="e">
        <f ca="1">IF(EC$5=YEAR(EC$7),HLOOKUP(EC$5,$EG$5:$EJ$20,(ROW($CS16)-ROW(EC$5)+1),FALSE),IFERROR(EC$6*VLOOKUP($CS$3&amp;"|"&amp;$CS16&amp;"|0|"&amp;EC$7,data.monthly_financials,6,0),0))</f>
        <v>#NAME?</v>
      </c>
      <c r="EE16" s="42" t="s">
        <v>30</v>
      </c>
      <c r="EF16" s="25">
        <f ca="1">IFERROR(EF$6*VLOOKUP($EE$3&amp;"|"&amp;$EE16&amp;"|1|"&amp;EF$7,data.monthly_financials,6,0),0)</f>
        <v>0</v>
      </c>
      <c r="EG16" s="25">
        <f ca="1">IFERROR(EG$6*VLOOKUP($EE$3&amp;"|"&amp;$EE16&amp;"|1|"&amp;EG$7,data.monthly_financials,6,0),0)</f>
        <v>0</v>
      </c>
      <c r="EH16" s="25">
        <f ca="1">IFERROR(EH$6*VLOOKUP($EE$3&amp;"|"&amp;$EE16&amp;"|1|"&amp;EH$7,data.monthly_financials,6,0),0)</f>
        <v>0</v>
      </c>
      <c r="EI16" s="25">
        <f ca="1">IFERROR(EI$6*VLOOKUP($EE$3&amp;"|"&amp;$EE16&amp;"|1|"&amp;EI$7,data.monthly_financials,6,0),0)</f>
        <v>0</v>
      </c>
      <c r="EJ16" s="25">
        <f ca="1">IFERROR(EJ$6*VLOOKUP($EE$3&amp;"|"&amp;$EE16&amp;"|1|"&amp;EJ$7,data.monthly_financials,6,0),0)</f>
        <v>0</v>
      </c>
      <c r="EM16" s="37"/>
    </row>
    <row r="17" spans="1:190">
      <c r="A17" t="str">
        <f>RIGHT(DB_LOAD!I12,4)</f>
        <v/>
      </c>
      <c r="B17">
        <f>DB_LOAD!K12</f>
        <v>0</v>
      </c>
      <c r="D17" s="56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P17" s="56"/>
      <c r="AQ17" s="57"/>
      <c r="AR17" s="57"/>
      <c r="AS17" s="57"/>
      <c r="AT17" s="57"/>
      <c r="AU17" s="57"/>
      <c r="AW17">
        <f ca="1">SUM(AW12,AW15:AW16)</f>
        <v>0</v>
      </c>
      <c r="AX17" s="45" t="s">
        <v>99</v>
      </c>
      <c r="AY17" s="46" t="e">
        <f t="shared" ref="AY17:CH17" ca="1" si="30">SUM(AY12,AY15:AY16)</f>
        <v>#NAME?</v>
      </c>
      <c r="AZ17" s="46" t="e">
        <f t="shared" ca="1" si="30"/>
        <v>#NAME?</v>
      </c>
      <c r="BA17" s="46" t="e">
        <f t="shared" ca="1" si="30"/>
        <v>#NAME?</v>
      </c>
      <c r="BB17" s="46" t="e">
        <f t="shared" ca="1" si="30"/>
        <v>#NAME?</v>
      </c>
      <c r="BC17" s="46" t="e">
        <f t="shared" ca="1" si="30"/>
        <v>#NAME?</v>
      </c>
      <c r="BD17" s="46" t="e">
        <f t="shared" ca="1" si="30"/>
        <v>#NAME?</v>
      </c>
      <c r="BE17" s="46" t="e">
        <f t="shared" ca="1" si="30"/>
        <v>#NAME?</v>
      </c>
      <c r="BF17" s="46" t="e">
        <f t="shared" ca="1" si="30"/>
        <v>#NAME?</v>
      </c>
      <c r="BG17" s="46" t="e">
        <f t="shared" ca="1" si="30"/>
        <v>#NAME?</v>
      </c>
      <c r="BH17" s="46" t="e">
        <f t="shared" ca="1" si="30"/>
        <v>#NAME?</v>
      </c>
      <c r="BI17" s="46" t="e">
        <f t="shared" ca="1" si="30"/>
        <v>#NAME?</v>
      </c>
      <c r="BJ17" s="46" t="e">
        <f t="shared" ca="1" si="30"/>
        <v>#NAME?</v>
      </c>
      <c r="BK17" s="46" t="e">
        <f t="shared" ca="1" si="30"/>
        <v>#NAME?</v>
      </c>
      <c r="BL17" s="46" t="e">
        <f t="shared" ca="1" si="30"/>
        <v>#NAME?</v>
      </c>
      <c r="BM17" s="46" t="e">
        <f t="shared" ca="1" si="30"/>
        <v>#NAME?</v>
      </c>
      <c r="BN17" s="46" t="e">
        <f t="shared" ca="1" si="30"/>
        <v>#NAME?</v>
      </c>
      <c r="BO17" s="46" t="e">
        <f t="shared" ca="1" si="30"/>
        <v>#NAME?</v>
      </c>
      <c r="BP17" s="46" t="e">
        <f t="shared" ca="1" si="30"/>
        <v>#NAME?</v>
      </c>
      <c r="BQ17" s="46" t="e">
        <f t="shared" ca="1" si="30"/>
        <v>#NAME?</v>
      </c>
      <c r="BR17" s="46" t="e">
        <f t="shared" ca="1" si="30"/>
        <v>#NAME?</v>
      </c>
      <c r="BS17" s="46" t="e">
        <f t="shared" ca="1" si="30"/>
        <v>#NAME?</v>
      </c>
      <c r="BT17" s="46" t="e">
        <f t="shared" ca="1" si="30"/>
        <v>#NAME?</v>
      </c>
      <c r="BU17" s="46" t="e">
        <f t="shared" ca="1" si="30"/>
        <v>#NAME?</v>
      </c>
      <c r="BV17" s="46" t="e">
        <f t="shared" ca="1" si="30"/>
        <v>#NAME?</v>
      </c>
      <c r="BW17" s="46" t="e">
        <f t="shared" ca="1" si="30"/>
        <v>#NAME?</v>
      </c>
      <c r="BX17" s="46" t="e">
        <f t="shared" ca="1" si="30"/>
        <v>#NAME?</v>
      </c>
      <c r="BY17" s="46" t="e">
        <f t="shared" ca="1" si="30"/>
        <v>#NAME?</v>
      </c>
      <c r="BZ17" s="46" t="e">
        <f t="shared" ca="1" si="30"/>
        <v>#NAME?</v>
      </c>
      <c r="CA17" s="46" t="e">
        <f t="shared" ca="1" si="30"/>
        <v>#NAME?</v>
      </c>
      <c r="CB17" s="46" t="e">
        <f t="shared" ca="1" si="30"/>
        <v>#NAME?</v>
      </c>
      <c r="CC17" s="46" t="e">
        <f t="shared" ca="1" si="30"/>
        <v>#NAME?</v>
      </c>
      <c r="CD17" s="46" t="e">
        <f t="shared" ca="1" si="30"/>
        <v>#NAME?</v>
      </c>
      <c r="CE17" s="46" t="e">
        <f t="shared" ca="1" si="30"/>
        <v>#NAME?</v>
      </c>
      <c r="CF17" s="46" t="e">
        <f t="shared" ca="1" si="30"/>
        <v>#NAME?</v>
      </c>
      <c r="CG17" s="46" t="e">
        <f t="shared" ca="1" si="30"/>
        <v>#NAME?</v>
      </c>
      <c r="CH17" s="46" t="e">
        <f t="shared" ca="1" si="30"/>
        <v>#NAME?</v>
      </c>
      <c r="CK17" s="45" t="s">
        <v>99</v>
      </c>
      <c r="CL17" s="46">
        <f ca="1">SUM(CL12,CL15:CL16)</f>
        <v>0</v>
      </c>
      <c r="CM17" s="46">
        <f ca="1">SUM(CM12,CM15:CM16)</f>
        <v>0</v>
      </c>
      <c r="CN17" s="46">
        <f ca="1">SUM(CN12,CN15:CN16)</f>
        <v>0</v>
      </c>
      <c r="CO17" s="46">
        <f ca="1">SUM(CO12,CO15:CO16)</f>
        <v>0</v>
      </c>
      <c r="CP17" s="46">
        <f ca="1">SUM(CP12,CP15:CP16)</f>
        <v>0</v>
      </c>
      <c r="CS17" s="42" t="s">
        <v>47</v>
      </c>
      <c r="CT17" s="25" t="e">
        <f ca="1">IF(CT$5=YEAR(CT$7),HLOOKUP(CT$5,$EG$5:$EJ$20,(ROW($CS17)-ROW(CT$5)+1),FALSE),IFERROR(CT$6*VLOOKUP($CS$3&amp;"|"&amp;$CS17&amp;"|0|"&amp;CT$7,data.monthly_financials,6,0),0))</f>
        <v>#NAME?</v>
      </c>
      <c r="CU17" s="25" t="e">
        <f ca="1">IF(CU$5=YEAR(CU$7),HLOOKUP(CU$5,$EG$5:$EJ$20,(ROW($CS17)-ROW(CU$5)+1),FALSE),IFERROR(CU$6*VLOOKUP($CS$3&amp;"|"&amp;$CS17&amp;"|0|"&amp;CU$7,data.monthly_financials,6,0),0))</f>
        <v>#NAME?</v>
      </c>
      <c r="CV17" s="25" t="e">
        <f ca="1">IF(CV$5=YEAR(CV$7),HLOOKUP(CV$5,$EG$5:$EJ$20,(ROW($CS17)-ROW(CV$5)+1),FALSE),IFERROR(CV$6*VLOOKUP($CS$3&amp;"|"&amp;$CS17&amp;"|0|"&amp;CV$7,data.monthly_financials,6,0),0))</f>
        <v>#NAME?</v>
      </c>
      <c r="CW17" s="25" t="e">
        <f ca="1">IF(CW$5=YEAR(CW$7),HLOOKUP(CW$5,$EG$5:$EJ$20,(ROW($CS17)-ROW(CW$5)+1),FALSE),IFERROR(CW$6*VLOOKUP($CS$3&amp;"|"&amp;$CS17&amp;"|0|"&amp;CW$7,data.monthly_financials,6,0),0))</f>
        <v>#NAME?</v>
      </c>
      <c r="CX17" s="25" t="e">
        <f ca="1">IF(CX$5=YEAR(CX$7),HLOOKUP(CX$5,$EG$5:$EJ$20,(ROW($CS17)-ROW(CX$5)+1),FALSE),IFERROR(CX$6*VLOOKUP($CS$3&amp;"|"&amp;$CS17&amp;"|0|"&amp;CX$7,data.monthly_financials,6,0),0))</f>
        <v>#NAME?</v>
      </c>
      <c r="CY17" s="25" t="e">
        <f ca="1">IF(CY$5=YEAR(CY$7),HLOOKUP(CY$5,$EG$5:$EJ$20,(ROW($CS17)-ROW(CY$5)+1),FALSE),IFERROR(CY$6*VLOOKUP($CS$3&amp;"|"&amp;$CS17&amp;"|0|"&amp;CY$7,data.monthly_financials,6,0),0))</f>
        <v>#NAME?</v>
      </c>
      <c r="CZ17" s="25" t="e">
        <f ca="1">IF(CZ$5=YEAR(CZ$7),HLOOKUP(CZ$5,$EG$5:$EJ$20,(ROW($CS17)-ROW(CZ$5)+1),FALSE),IFERROR(CZ$6*VLOOKUP($CS$3&amp;"|"&amp;$CS17&amp;"|0|"&amp;CZ$7,data.monthly_financials,6,0),0))</f>
        <v>#NAME?</v>
      </c>
      <c r="DA17" s="25" t="e">
        <f ca="1">IF(DA$5=YEAR(DA$7),HLOOKUP(DA$5,$EG$5:$EJ$20,(ROW($CS17)-ROW(DA$5)+1),FALSE),IFERROR(DA$6*VLOOKUP($CS$3&amp;"|"&amp;$CS17&amp;"|0|"&amp;DA$7,data.monthly_financials,6,0),0))</f>
        <v>#NAME?</v>
      </c>
      <c r="DB17" s="25" t="e">
        <f ca="1">IF(DB$5=YEAR(DB$7),HLOOKUP(DB$5,$EG$5:$EJ$20,(ROW($CS17)-ROW(DB$5)+1),FALSE),IFERROR(DB$6*VLOOKUP($CS$3&amp;"|"&amp;$CS17&amp;"|0|"&amp;DB$7,data.monthly_financials,6,0),0))</f>
        <v>#NAME?</v>
      </c>
      <c r="DC17" s="25" t="e">
        <f ca="1">IF(DC$5=YEAR(DC$7),HLOOKUP(DC$5,$EG$5:$EJ$20,(ROW($CS17)-ROW(DC$5)+1),FALSE),IFERROR(DC$6*VLOOKUP($CS$3&amp;"|"&amp;$CS17&amp;"|0|"&amp;DC$7,data.monthly_financials,6,0),0))</f>
        <v>#NAME?</v>
      </c>
      <c r="DD17" s="25" t="e">
        <f ca="1">IF(DD$5=YEAR(DD$7),HLOOKUP(DD$5,$EG$5:$EJ$20,(ROW($CS17)-ROW(DD$5)+1),FALSE),IFERROR(DD$6*VLOOKUP($CS$3&amp;"|"&amp;$CS17&amp;"|0|"&amp;DD$7,data.monthly_financials,6,0),0))</f>
        <v>#NAME?</v>
      </c>
      <c r="DE17" s="25" t="e">
        <f ca="1">IF(DE$5=YEAR(DE$7),HLOOKUP(DE$5,$EG$5:$EJ$20,(ROW($CS17)-ROW(DE$5)+1),FALSE),IFERROR(DE$6*VLOOKUP($CS$3&amp;"|"&amp;$CS17&amp;"|0|"&amp;DE$7,data.monthly_financials,6,0),0))</f>
        <v>#NAME?</v>
      </c>
      <c r="DF17" s="25" t="e">
        <f ca="1">IF(DF$5=YEAR(DF$7),HLOOKUP(DF$5,$EG$5:$EJ$20,(ROW($CS17)-ROW(DF$5)+1),FALSE),IFERROR(DF$6*VLOOKUP($CS$3&amp;"|"&amp;$CS17&amp;"|0|"&amp;DF$7,data.monthly_financials,6,0),0))</f>
        <v>#NAME?</v>
      </c>
      <c r="DG17" s="25" t="e">
        <f ca="1">IF(DG$5=YEAR(DG$7),HLOOKUP(DG$5,$EG$5:$EJ$20,(ROW($CS17)-ROW(DG$5)+1),FALSE),IFERROR(DG$6*VLOOKUP($CS$3&amp;"|"&amp;$CS17&amp;"|0|"&amp;DG$7,data.monthly_financials,6,0),0))</f>
        <v>#NAME?</v>
      </c>
      <c r="DH17" s="25" t="e">
        <f ca="1">IF(DH$5=YEAR(DH$7),HLOOKUP(DH$5,$EG$5:$EJ$20,(ROW($CS17)-ROW(DH$5)+1),FALSE),IFERROR(DH$6*VLOOKUP($CS$3&amp;"|"&amp;$CS17&amp;"|0|"&amp;DH$7,data.monthly_financials,6,0),0))</f>
        <v>#NAME?</v>
      </c>
      <c r="DI17" s="25" t="e">
        <f ca="1">IF(DI$5=YEAR(DI$7),HLOOKUP(DI$5,$EG$5:$EJ$20,(ROW($CS17)-ROW(DI$5)+1),FALSE),IFERROR(DI$6*VLOOKUP($CS$3&amp;"|"&amp;$CS17&amp;"|0|"&amp;DI$7,data.monthly_financials,6,0),0))</f>
        <v>#NAME?</v>
      </c>
      <c r="DJ17" s="25" t="e">
        <f ca="1">IF(DJ$5=YEAR(DJ$7),HLOOKUP(DJ$5,$EG$5:$EJ$20,(ROW($CS17)-ROW(DJ$5)+1),FALSE),IFERROR(DJ$6*VLOOKUP($CS$3&amp;"|"&amp;$CS17&amp;"|0|"&amp;DJ$7,data.monthly_financials,6,0),0))</f>
        <v>#NAME?</v>
      </c>
      <c r="DK17" s="25" t="e">
        <f ca="1">IF(DK$5=YEAR(DK$7),HLOOKUP(DK$5,$EG$5:$EJ$20,(ROW($CS17)-ROW(DK$5)+1),FALSE),IFERROR(DK$6*VLOOKUP($CS$3&amp;"|"&amp;$CS17&amp;"|0|"&amp;DK$7,data.monthly_financials,6,0),0))</f>
        <v>#NAME?</v>
      </c>
      <c r="DL17" s="25" t="e">
        <f ca="1">IF(DL$5=YEAR(DL$7),HLOOKUP(DL$5,$EG$5:$EJ$20,(ROW($CS17)-ROW(DL$5)+1),FALSE),IFERROR(DL$6*VLOOKUP($CS$3&amp;"|"&amp;$CS17&amp;"|0|"&amp;DL$7,data.monthly_financials,6,0),0))</f>
        <v>#NAME?</v>
      </c>
      <c r="DM17" s="25" t="e">
        <f ca="1">IF(DM$5=YEAR(DM$7),HLOOKUP(DM$5,$EG$5:$EJ$20,(ROW($CS17)-ROW(DM$5)+1),FALSE),IFERROR(DM$6*VLOOKUP($CS$3&amp;"|"&amp;$CS17&amp;"|0|"&amp;DM$7,data.monthly_financials,6,0),0))</f>
        <v>#NAME?</v>
      </c>
      <c r="DN17" s="25" t="e">
        <f ca="1">IF(DN$5=YEAR(DN$7),HLOOKUP(DN$5,$EG$5:$EJ$20,(ROW($CS17)-ROW(DN$5)+1),FALSE),IFERROR(DN$6*VLOOKUP($CS$3&amp;"|"&amp;$CS17&amp;"|0|"&amp;DN$7,data.monthly_financials,6,0),0))</f>
        <v>#NAME?</v>
      </c>
      <c r="DO17" s="25" t="e">
        <f ca="1">IF(DO$5=YEAR(DO$7),HLOOKUP(DO$5,$EG$5:$EJ$20,(ROW($CS17)-ROW(DO$5)+1),FALSE),IFERROR(DO$6*VLOOKUP($CS$3&amp;"|"&amp;$CS17&amp;"|0|"&amp;DO$7,data.monthly_financials,6,0),0))</f>
        <v>#NAME?</v>
      </c>
      <c r="DP17" s="25" t="e">
        <f ca="1">IF(DP$5=YEAR(DP$7),HLOOKUP(DP$5,$EG$5:$EJ$20,(ROW($CS17)-ROW(DP$5)+1),FALSE),IFERROR(DP$6*VLOOKUP($CS$3&amp;"|"&amp;$CS17&amp;"|0|"&amp;DP$7,data.monthly_financials,6,0),0))</f>
        <v>#NAME?</v>
      </c>
      <c r="DQ17" s="25" t="e">
        <f ca="1">IF(DQ$5=YEAR(DQ$7),HLOOKUP(DQ$5,$EG$5:$EJ$20,(ROW($CS17)-ROW(DQ$5)+1),FALSE),IFERROR(DQ$6*VLOOKUP($CS$3&amp;"|"&amp;$CS17&amp;"|0|"&amp;DQ$7,data.monthly_financials,6,0),0))</f>
        <v>#NAME?</v>
      </c>
      <c r="DR17" s="25" t="e">
        <f ca="1">IF(DR$5=YEAR(DR$7),HLOOKUP(DR$5,$EG$5:$EJ$20,(ROW($CS17)-ROW(DR$5)+1),FALSE),IFERROR(DR$6*VLOOKUP($CS$3&amp;"|"&amp;$CS17&amp;"|0|"&amp;DR$7,data.monthly_financials,6,0),0))</f>
        <v>#NAME?</v>
      </c>
      <c r="DS17" s="25" t="e">
        <f ca="1">IF(DS$5=YEAR(DS$7),HLOOKUP(DS$5,$EG$5:$EJ$20,(ROW($CS17)-ROW(DS$5)+1),FALSE),IFERROR(DS$6*VLOOKUP($CS$3&amp;"|"&amp;$CS17&amp;"|0|"&amp;DS$7,data.monthly_financials,6,0),0))</f>
        <v>#NAME?</v>
      </c>
      <c r="DT17" s="25" t="e">
        <f ca="1">IF(DT$5=YEAR(DT$7),HLOOKUP(DT$5,$EG$5:$EJ$20,(ROW($CS17)-ROW(DT$5)+1),FALSE),IFERROR(DT$6*VLOOKUP($CS$3&amp;"|"&amp;$CS17&amp;"|0|"&amp;DT$7,data.monthly_financials,6,0),0))</f>
        <v>#NAME?</v>
      </c>
      <c r="DU17" s="25" t="e">
        <f ca="1">IF(DU$5=YEAR(DU$7),HLOOKUP(DU$5,$EG$5:$EJ$20,(ROW($CS17)-ROW(DU$5)+1),FALSE),IFERROR(DU$6*VLOOKUP($CS$3&amp;"|"&amp;$CS17&amp;"|0|"&amp;DU$7,data.monthly_financials,6,0),0))</f>
        <v>#NAME?</v>
      </c>
      <c r="DV17" s="25" t="e">
        <f ca="1">IF(DV$5=YEAR(DV$7),HLOOKUP(DV$5,$EG$5:$EJ$20,(ROW($CS17)-ROW(DV$5)+1),FALSE),IFERROR(DV$6*VLOOKUP($CS$3&amp;"|"&amp;$CS17&amp;"|0|"&amp;DV$7,data.monthly_financials,6,0),0))</f>
        <v>#NAME?</v>
      </c>
      <c r="DW17" s="25" t="e">
        <f ca="1">IF(DW$5=YEAR(DW$7),HLOOKUP(DW$5,$EG$5:$EJ$20,(ROW($CS17)-ROW(DW$5)+1),FALSE),IFERROR(DW$6*VLOOKUP($CS$3&amp;"|"&amp;$CS17&amp;"|0|"&amp;DW$7,data.monthly_financials,6,0),0))</f>
        <v>#NAME?</v>
      </c>
      <c r="DX17" s="25" t="e">
        <f ca="1">IF(DX$5=YEAR(DX$7),HLOOKUP(DX$5,$EG$5:$EJ$20,(ROW($CS17)-ROW(DX$5)+1),FALSE),IFERROR(DX$6*VLOOKUP($CS$3&amp;"|"&amp;$CS17&amp;"|0|"&amp;DX$7,data.monthly_financials,6,0),0))</f>
        <v>#NAME?</v>
      </c>
      <c r="DY17" s="25" t="e">
        <f ca="1">IF(DY$5=YEAR(DY$7),HLOOKUP(DY$5,$EG$5:$EJ$20,(ROW($CS17)-ROW(DY$5)+1),FALSE),IFERROR(DY$6*VLOOKUP($CS$3&amp;"|"&amp;$CS17&amp;"|0|"&amp;DY$7,data.monthly_financials,6,0),0))</f>
        <v>#NAME?</v>
      </c>
      <c r="DZ17" s="25" t="e">
        <f ca="1">IF(DZ$5=YEAR(DZ$7),HLOOKUP(DZ$5,$EG$5:$EJ$20,(ROW($CS17)-ROW(DZ$5)+1),FALSE),IFERROR(DZ$6*VLOOKUP($CS$3&amp;"|"&amp;$CS17&amp;"|0|"&amp;DZ$7,data.monthly_financials,6,0),0))</f>
        <v>#NAME?</v>
      </c>
      <c r="EA17" s="25" t="e">
        <f ca="1">IF(EA$5=YEAR(EA$7),HLOOKUP(EA$5,$EG$5:$EJ$20,(ROW($CS17)-ROW(EA$5)+1),FALSE),IFERROR(EA$6*VLOOKUP($CS$3&amp;"|"&amp;$CS17&amp;"|0|"&amp;EA$7,data.monthly_financials,6,0),0))</f>
        <v>#NAME?</v>
      </c>
      <c r="EB17" s="25" t="e">
        <f ca="1">IF(EB$5=YEAR(EB$7),HLOOKUP(EB$5,$EG$5:$EJ$20,(ROW($CS17)-ROW(EB$5)+1),FALSE),IFERROR(EB$6*VLOOKUP($CS$3&amp;"|"&amp;$CS17&amp;"|0|"&amp;EB$7,data.monthly_financials,6,0),0))</f>
        <v>#NAME?</v>
      </c>
      <c r="EC17" s="25" t="e">
        <f ca="1">IF(EC$5=YEAR(EC$7),HLOOKUP(EC$5,$EG$5:$EJ$20,(ROW($CS17)-ROW(EC$5)+1),FALSE),IFERROR(EC$6*VLOOKUP($CS$3&amp;"|"&amp;$CS17&amp;"|0|"&amp;EC$7,data.monthly_financials,6,0),0))</f>
        <v>#NAME?</v>
      </c>
      <c r="EE17" s="42" t="s">
        <v>47</v>
      </c>
      <c r="EF17" s="25">
        <f ca="1">IFERROR(EF$6*VLOOKUP($EE$3&amp;"|"&amp;$EE17&amp;"|1|"&amp;EF$7,data.monthly_financials,6,0),0)</f>
        <v>0</v>
      </c>
      <c r="EG17" s="25">
        <f ca="1">IFERROR(EG$6*VLOOKUP($EE$3&amp;"|"&amp;$EE17&amp;"|1|"&amp;EG$7,data.monthly_financials,6,0),0)</f>
        <v>0</v>
      </c>
      <c r="EH17" s="25">
        <f ca="1">IFERROR(EH$6*VLOOKUP($EE$3&amp;"|"&amp;$EE17&amp;"|1|"&amp;EH$7,data.monthly_financials,6,0),0)</f>
        <v>0</v>
      </c>
      <c r="EI17" s="25">
        <f ca="1">IFERROR(EI$6*VLOOKUP($EE$3&amp;"|"&amp;$EE17&amp;"|1|"&amp;EI$7,data.monthly_financials,6,0),0)</f>
        <v>0</v>
      </c>
      <c r="EJ17" s="25">
        <f ca="1">IFERROR(EJ$6*VLOOKUP($EE$3&amp;"|"&amp;$EE17&amp;"|1|"&amp;EJ$7,data.monthly_financials,6,0),0)</f>
        <v>0</v>
      </c>
      <c r="EM17" s="37"/>
      <c r="GH17" t="e">
        <f ca="1">GH10&lt;GH11</f>
        <v>#NAME?</v>
      </c>
    </row>
    <row r="18" spans="1:190">
      <c r="A18" t="str">
        <f>RIGHT(DB_LOAD!I13,4)</f>
        <v/>
      </c>
      <c r="B18">
        <f>DB_LOAD!K13</f>
        <v>0</v>
      </c>
      <c r="D18" s="58" t="s">
        <v>100</v>
      </c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P18" s="58" t="s">
        <v>100</v>
      </c>
      <c r="AQ18" s="57"/>
      <c r="AR18" s="57"/>
      <c r="AS18" s="57"/>
      <c r="AT18" s="57"/>
      <c r="AU18" s="57"/>
      <c r="AW18" t="s">
        <v>86</v>
      </c>
      <c r="AX18" s="47" t="s">
        <v>101</v>
      </c>
      <c r="AY18" s="48" t="s">
        <v>86</v>
      </c>
      <c r="AZ18" s="48" t="s">
        <v>86</v>
      </c>
      <c r="BA18" s="48" t="s">
        <v>86</v>
      </c>
      <c r="BB18" s="48" t="s">
        <v>86</v>
      </c>
      <c r="BC18" s="48" t="s">
        <v>86</v>
      </c>
      <c r="BD18" s="48" t="s">
        <v>86</v>
      </c>
      <c r="BE18" s="48" t="s">
        <v>86</v>
      </c>
      <c r="BF18" s="48" t="s">
        <v>86</v>
      </c>
      <c r="BG18" s="48" t="s">
        <v>86</v>
      </c>
      <c r="BH18" s="48" t="s">
        <v>86</v>
      </c>
      <c r="BI18" s="48" t="s">
        <v>86</v>
      </c>
      <c r="BJ18" s="48" t="s">
        <v>86</v>
      </c>
      <c r="BK18" s="48" t="s">
        <v>86</v>
      </c>
      <c r="BL18" s="48" t="s">
        <v>86</v>
      </c>
      <c r="BM18" s="48" t="s">
        <v>86</v>
      </c>
      <c r="BN18" s="48" t="s">
        <v>86</v>
      </c>
      <c r="BO18" s="48" t="s">
        <v>86</v>
      </c>
      <c r="BP18" s="48" t="s">
        <v>86</v>
      </c>
      <c r="BQ18" s="48" t="s">
        <v>86</v>
      </c>
      <c r="BR18" s="48" t="s">
        <v>86</v>
      </c>
      <c r="BS18" s="48" t="s">
        <v>86</v>
      </c>
      <c r="BT18" s="48" t="s">
        <v>86</v>
      </c>
      <c r="BU18" s="48" t="s">
        <v>86</v>
      </c>
      <c r="BV18" s="48" t="s">
        <v>86</v>
      </c>
      <c r="BW18" s="48" t="s">
        <v>86</v>
      </c>
      <c r="BX18" s="48" t="s">
        <v>86</v>
      </c>
      <c r="BY18" s="48" t="s">
        <v>86</v>
      </c>
      <c r="BZ18" s="48" t="s">
        <v>86</v>
      </c>
      <c r="CA18" s="48" t="s">
        <v>86</v>
      </c>
      <c r="CB18" s="48" t="s">
        <v>86</v>
      </c>
      <c r="CC18" s="48" t="s">
        <v>86</v>
      </c>
      <c r="CD18" s="48" t="s">
        <v>86</v>
      </c>
      <c r="CE18" s="48" t="s">
        <v>86</v>
      </c>
      <c r="CF18" s="48" t="s">
        <v>86</v>
      </c>
      <c r="CG18" s="48" t="s">
        <v>86</v>
      </c>
      <c r="CH18" s="48" t="s">
        <v>86</v>
      </c>
      <c r="CK18" s="47" t="s">
        <v>101</v>
      </c>
      <c r="CL18" s="48" t="s">
        <v>86</v>
      </c>
      <c r="CM18" s="48" t="s">
        <v>86</v>
      </c>
      <c r="CN18" s="48" t="s">
        <v>86</v>
      </c>
      <c r="CO18" s="48" t="s">
        <v>86</v>
      </c>
      <c r="CP18" s="48" t="s">
        <v>86</v>
      </c>
      <c r="CS18" s="42" t="s">
        <v>102</v>
      </c>
      <c r="CT18" s="25" t="e">
        <f ca="1">IF(CT$5=YEAR(CT$7),HLOOKUP(CT$5,$EG$5:$EJ$20,(ROW($CS18)-ROW(CT$5)+1),FALSE),IFERROR(CT$6*VLOOKUP($CS$3&amp;"|"&amp;$CS18&amp;"|0|"&amp;CT$7,data.monthly_financials,6,0),0))</f>
        <v>#NAME?</v>
      </c>
      <c r="CU18" s="25" t="e">
        <f ca="1">IF(CU$5=YEAR(CU$7),HLOOKUP(CU$5,$EG$5:$EJ$20,(ROW($CS18)-ROW(CU$5)+1),FALSE),IFERROR(CU$6*VLOOKUP($CS$3&amp;"|"&amp;$CS18&amp;"|0|"&amp;CU$7,data.monthly_financials,6,0),0))</f>
        <v>#NAME?</v>
      </c>
      <c r="CV18" s="25" t="e">
        <f ca="1">IF(CV$5=YEAR(CV$7),HLOOKUP(CV$5,$EG$5:$EJ$20,(ROW($CS18)-ROW(CV$5)+1),FALSE),IFERROR(CV$6*VLOOKUP($CS$3&amp;"|"&amp;$CS18&amp;"|0|"&amp;CV$7,data.monthly_financials,6,0),0))</f>
        <v>#NAME?</v>
      </c>
      <c r="CW18" s="25" t="e">
        <f ca="1">IF(CW$5=YEAR(CW$7),HLOOKUP(CW$5,$EG$5:$EJ$20,(ROW($CS18)-ROW(CW$5)+1),FALSE),IFERROR(CW$6*VLOOKUP($CS$3&amp;"|"&amp;$CS18&amp;"|0|"&amp;CW$7,data.monthly_financials,6,0),0))</f>
        <v>#NAME?</v>
      </c>
      <c r="CX18" s="25" t="e">
        <f ca="1">IF(CX$5=YEAR(CX$7),HLOOKUP(CX$5,$EG$5:$EJ$20,(ROW($CS18)-ROW(CX$5)+1),FALSE),IFERROR(CX$6*VLOOKUP($CS$3&amp;"|"&amp;$CS18&amp;"|0|"&amp;CX$7,data.monthly_financials,6,0),0))</f>
        <v>#NAME?</v>
      </c>
      <c r="CY18" s="25" t="e">
        <f ca="1">IF(CY$5=YEAR(CY$7),HLOOKUP(CY$5,$EG$5:$EJ$20,(ROW($CS18)-ROW(CY$5)+1),FALSE),IFERROR(CY$6*VLOOKUP($CS$3&amp;"|"&amp;$CS18&amp;"|0|"&amp;CY$7,data.monthly_financials,6,0),0))</f>
        <v>#NAME?</v>
      </c>
      <c r="CZ18" s="25" t="e">
        <f ca="1">IF(CZ$5=YEAR(CZ$7),HLOOKUP(CZ$5,$EG$5:$EJ$20,(ROW($CS18)-ROW(CZ$5)+1),FALSE),IFERROR(CZ$6*VLOOKUP($CS$3&amp;"|"&amp;$CS18&amp;"|0|"&amp;CZ$7,data.monthly_financials,6,0),0))</f>
        <v>#NAME?</v>
      </c>
      <c r="DA18" s="25" t="e">
        <f ca="1">IF(DA$5=YEAR(DA$7),HLOOKUP(DA$5,$EG$5:$EJ$20,(ROW($CS18)-ROW(DA$5)+1),FALSE),IFERROR(DA$6*VLOOKUP($CS$3&amp;"|"&amp;$CS18&amp;"|0|"&amp;DA$7,data.monthly_financials,6,0),0))</f>
        <v>#NAME?</v>
      </c>
      <c r="DB18" s="25" t="e">
        <f ca="1">IF(DB$5=YEAR(DB$7),HLOOKUP(DB$5,$EG$5:$EJ$20,(ROW($CS18)-ROW(DB$5)+1),FALSE),IFERROR(DB$6*VLOOKUP($CS$3&amp;"|"&amp;$CS18&amp;"|0|"&amp;DB$7,data.monthly_financials,6,0),0))</f>
        <v>#NAME?</v>
      </c>
      <c r="DC18" s="25" t="e">
        <f ca="1">IF(DC$5=YEAR(DC$7),HLOOKUP(DC$5,$EG$5:$EJ$20,(ROW($CS18)-ROW(DC$5)+1),FALSE),IFERROR(DC$6*VLOOKUP($CS$3&amp;"|"&amp;$CS18&amp;"|0|"&amp;DC$7,data.monthly_financials,6,0),0))</f>
        <v>#NAME?</v>
      </c>
      <c r="DD18" s="25" t="e">
        <f ca="1">IF(DD$5=YEAR(DD$7),HLOOKUP(DD$5,$EG$5:$EJ$20,(ROW($CS18)-ROW(DD$5)+1),FALSE),IFERROR(DD$6*VLOOKUP($CS$3&amp;"|"&amp;$CS18&amp;"|0|"&amp;DD$7,data.monthly_financials,6,0),0))</f>
        <v>#NAME?</v>
      </c>
      <c r="DE18" s="25" t="e">
        <f ca="1">IF(DE$5=YEAR(DE$7),HLOOKUP(DE$5,$EG$5:$EJ$20,(ROW($CS18)-ROW(DE$5)+1),FALSE),IFERROR(DE$6*VLOOKUP($CS$3&amp;"|"&amp;$CS18&amp;"|0|"&amp;DE$7,data.monthly_financials,6,0),0))</f>
        <v>#NAME?</v>
      </c>
      <c r="DF18" s="25" t="e">
        <f ca="1">IF(DF$5=YEAR(DF$7),HLOOKUP(DF$5,$EG$5:$EJ$20,(ROW($CS18)-ROW(DF$5)+1),FALSE),IFERROR(DF$6*VLOOKUP($CS$3&amp;"|"&amp;$CS18&amp;"|0|"&amp;DF$7,data.monthly_financials,6,0),0))</f>
        <v>#NAME?</v>
      </c>
      <c r="DG18" s="25" t="e">
        <f ca="1">IF(DG$5=YEAR(DG$7),HLOOKUP(DG$5,$EG$5:$EJ$20,(ROW($CS18)-ROW(DG$5)+1),FALSE),IFERROR(DG$6*VLOOKUP($CS$3&amp;"|"&amp;$CS18&amp;"|0|"&amp;DG$7,data.monthly_financials,6,0),0))</f>
        <v>#NAME?</v>
      </c>
      <c r="DH18" s="25" t="e">
        <f ca="1">IF(DH$5=YEAR(DH$7),HLOOKUP(DH$5,$EG$5:$EJ$20,(ROW($CS18)-ROW(DH$5)+1),FALSE),IFERROR(DH$6*VLOOKUP($CS$3&amp;"|"&amp;$CS18&amp;"|0|"&amp;DH$7,data.monthly_financials,6,0),0))</f>
        <v>#NAME?</v>
      </c>
      <c r="DI18" s="25" t="e">
        <f ca="1">IF(DI$5=YEAR(DI$7),HLOOKUP(DI$5,$EG$5:$EJ$20,(ROW($CS18)-ROW(DI$5)+1),FALSE),IFERROR(DI$6*VLOOKUP($CS$3&amp;"|"&amp;$CS18&amp;"|0|"&amp;DI$7,data.monthly_financials,6,0),0))</f>
        <v>#NAME?</v>
      </c>
      <c r="DJ18" s="25" t="e">
        <f ca="1">IF(DJ$5=YEAR(DJ$7),HLOOKUP(DJ$5,$EG$5:$EJ$20,(ROW($CS18)-ROW(DJ$5)+1),FALSE),IFERROR(DJ$6*VLOOKUP($CS$3&amp;"|"&amp;$CS18&amp;"|0|"&amp;DJ$7,data.monthly_financials,6,0),0))</f>
        <v>#NAME?</v>
      </c>
      <c r="DK18" s="25" t="e">
        <f ca="1">IF(DK$5=YEAR(DK$7),HLOOKUP(DK$5,$EG$5:$EJ$20,(ROW($CS18)-ROW(DK$5)+1),FALSE),IFERROR(DK$6*VLOOKUP($CS$3&amp;"|"&amp;$CS18&amp;"|0|"&amp;DK$7,data.monthly_financials,6,0),0))</f>
        <v>#NAME?</v>
      </c>
      <c r="DL18" s="25" t="e">
        <f ca="1">IF(DL$5=YEAR(DL$7),HLOOKUP(DL$5,$EG$5:$EJ$20,(ROW($CS18)-ROW(DL$5)+1),FALSE),IFERROR(DL$6*VLOOKUP($CS$3&amp;"|"&amp;$CS18&amp;"|0|"&amp;DL$7,data.monthly_financials,6,0),0))</f>
        <v>#NAME?</v>
      </c>
      <c r="DM18" s="25" t="e">
        <f ca="1">IF(DM$5=YEAR(DM$7),HLOOKUP(DM$5,$EG$5:$EJ$20,(ROW($CS18)-ROW(DM$5)+1),FALSE),IFERROR(DM$6*VLOOKUP($CS$3&amp;"|"&amp;$CS18&amp;"|0|"&amp;DM$7,data.monthly_financials,6,0),0))</f>
        <v>#NAME?</v>
      </c>
      <c r="DN18" s="25" t="e">
        <f ca="1">IF(DN$5=YEAR(DN$7),HLOOKUP(DN$5,$EG$5:$EJ$20,(ROW($CS18)-ROW(DN$5)+1),FALSE),IFERROR(DN$6*VLOOKUP($CS$3&amp;"|"&amp;$CS18&amp;"|0|"&amp;DN$7,data.monthly_financials,6,0),0))</f>
        <v>#NAME?</v>
      </c>
      <c r="DO18" s="25" t="e">
        <f ca="1">IF(DO$5=YEAR(DO$7),HLOOKUP(DO$5,$EG$5:$EJ$20,(ROW($CS18)-ROW(DO$5)+1),FALSE),IFERROR(DO$6*VLOOKUP($CS$3&amp;"|"&amp;$CS18&amp;"|0|"&amp;DO$7,data.monthly_financials,6,0),0))</f>
        <v>#NAME?</v>
      </c>
      <c r="DP18" s="25" t="e">
        <f ca="1">IF(DP$5=YEAR(DP$7),HLOOKUP(DP$5,$EG$5:$EJ$20,(ROW($CS18)-ROW(DP$5)+1),FALSE),IFERROR(DP$6*VLOOKUP($CS$3&amp;"|"&amp;$CS18&amp;"|0|"&amp;DP$7,data.monthly_financials,6,0),0))</f>
        <v>#NAME?</v>
      </c>
      <c r="DQ18" s="25" t="e">
        <f ca="1">IF(DQ$5=YEAR(DQ$7),HLOOKUP(DQ$5,$EG$5:$EJ$20,(ROW($CS18)-ROW(DQ$5)+1),FALSE),IFERROR(DQ$6*VLOOKUP($CS$3&amp;"|"&amp;$CS18&amp;"|0|"&amp;DQ$7,data.monthly_financials,6,0),0))</f>
        <v>#NAME?</v>
      </c>
      <c r="DR18" s="25" t="e">
        <f ca="1">IF(DR$5=YEAR(DR$7),HLOOKUP(DR$5,$EG$5:$EJ$20,(ROW($CS18)-ROW(DR$5)+1),FALSE),IFERROR(DR$6*VLOOKUP($CS$3&amp;"|"&amp;$CS18&amp;"|0|"&amp;DR$7,data.monthly_financials,6,0),0))</f>
        <v>#NAME?</v>
      </c>
      <c r="DS18" s="25" t="e">
        <f ca="1">IF(DS$5=YEAR(DS$7),HLOOKUP(DS$5,$EG$5:$EJ$20,(ROW($CS18)-ROW(DS$5)+1),FALSE),IFERROR(DS$6*VLOOKUP($CS$3&amp;"|"&amp;$CS18&amp;"|0|"&amp;DS$7,data.monthly_financials,6,0),0))</f>
        <v>#NAME?</v>
      </c>
      <c r="DT18" s="25" t="e">
        <f ca="1">IF(DT$5=YEAR(DT$7),HLOOKUP(DT$5,$EG$5:$EJ$20,(ROW($CS18)-ROW(DT$5)+1),FALSE),IFERROR(DT$6*VLOOKUP($CS$3&amp;"|"&amp;$CS18&amp;"|0|"&amp;DT$7,data.monthly_financials,6,0),0))</f>
        <v>#NAME?</v>
      </c>
      <c r="DU18" s="25" t="e">
        <f ca="1">IF(DU$5=YEAR(DU$7),HLOOKUP(DU$5,$EG$5:$EJ$20,(ROW($CS18)-ROW(DU$5)+1),FALSE),IFERROR(DU$6*VLOOKUP($CS$3&amp;"|"&amp;$CS18&amp;"|0|"&amp;DU$7,data.monthly_financials,6,0),0))</f>
        <v>#NAME?</v>
      </c>
      <c r="DV18" s="25" t="e">
        <f ca="1">IF(DV$5=YEAR(DV$7),HLOOKUP(DV$5,$EG$5:$EJ$20,(ROW($CS18)-ROW(DV$5)+1),FALSE),IFERROR(DV$6*VLOOKUP($CS$3&amp;"|"&amp;$CS18&amp;"|0|"&amp;DV$7,data.monthly_financials,6,0),0))</f>
        <v>#NAME?</v>
      </c>
      <c r="DW18" s="25" t="e">
        <f ca="1">IF(DW$5=YEAR(DW$7),HLOOKUP(DW$5,$EG$5:$EJ$20,(ROW($CS18)-ROW(DW$5)+1),FALSE),IFERROR(DW$6*VLOOKUP($CS$3&amp;"|"&amp;$CS18&amp;"|0|"&amp;DW$7,data.monthly_financials,6,0),0))</f>
        <v>#NAME?</v>
      </c>
      <c r="DX18" s="25" t="e">
        <f ca="1">IF(DX$5=YEAR(DX$7),HLOOKUP(DX$5,$EG$5:$EJ$20,(ROW($CS18)-ROW(DX$5)+1),FALSE),IFERROR(DX$6*VLOOKUP($CS$3&amp;"|"&amp;$CS18&amp;"|0|"&amp;DX$7,data.monthly_financials,6,0),0))</f>
        <v>#NAME?</v>
      </c>
      <c r="DY18" s="25" t="e">
        <f ca="1">IF(DY$5=YEAR(DY$7),HLOOKUP(DY$5,$EG$5:$EJ$20,(ROW($CS18)-ROW(DY$5)+1),FALSE),IFERROR(DY$6*VLOOKUP($CS$3&amp;"|"&amp;$CS18&amp;"|0|"&amp;DY$7,data.monthly_financials,6,0),0))</f>
        <v>#NAME?</v>
      </c>
      <c r="DZ18" s="25" t="e">
        <f ca="1">IF(DZ$5=YEAR(DZ$7),HLOOKUP(DZ$5,$EG$5:$EJ$20,(ROW($CS18)-ROW(DZ$5)+1),FALSE),IFERROR(DZ$6*VLOOKUP($CS$3&amp;"|"&amp;$CS18&amp;"|0|"&amp;DZ$7,data.monthly_financials,6,0),0))</f>
        <v>#NAME?</v>
      </c>
      <c r="EA18" s="25" t="e">
        <f ca="1">IF(EA$5=YEAR(EA$7),HLOOKUP(EA$5,$EG$5:$EJ$20,(ROW($CS18)-ROW(EA$5)+1),FALSE),IFERROR(EA$6*VLOOKUP($CS$3&amp;"|"&amp;$CS18&amp;"|0|"&amp;EA$7,data.monthly_financials,6,0),0))</f>
        <v>#NAME?</v>
      </c>
      <c r="EB18" s="25" t="e">
        <f ca="1">IF(EB$5=YEAR(EB$7),HLOOKUP(EB$5,$EG$5:$EJ$20,(ROW($CS18)-ROW(EB$5)+1),FALSE),IFERROR(EB$6*VLOOKUP($CS$3&amp;"|"&amp;$CS18&amp;"|0|"&amp;EB$7,data.monthly_financials,6,0),0))</f>
        <v>#NAME?</v>
      </c>
      <c r="EC18" s="25" t="e">
        <f ca="1">IF(EC$5=YEAR(EC$7),HLOOKUP(EC$5,$EG$5:$EJ$20,(ROW($CS18)-ROW(EC$5)+1),FALSE),IFERROR(EC$6*VLOOKUP($CS$3&amp;"|"&amp;$CS18&amp;"|0|"&amp;EC$7,data.monthly_financials,6,0),0))</f>
        <v>#NAME?</v>
      </c>
      <c r="EE18" s="42" t="s">
        <v>102</v>
      </c>
      <c r="EF18" s="25">
        <f ca="1">IFERROR(EF$6*VLOOKUP($EE$3&amp;"|"&amp;$EE18&amp;"|1|"&amp;EF$7,data.monthly_financials,6,0),0)</f>
        <v>0</v>
      </c>
      <c r="EG18" s="25">
        <f ca="1">IFERROR(EG$6*VLOOKUP($EE$3&amp;"|"&amp;$EE18&amp;"|1|"&amp;EG$7,data.monthly_financials,6,0),0)</f>
        <v>0</v>
      </c>
      <c r="EH18" s="25">
        <f ca="1">IFERROR(EH$6*VLOOKUP($EE$3&amp;"|"&amp;$EE18&amp;"|1|"&amp;EH$7,data.monthly_financials,6,0),0)</f>
        <v>0</v>
      </c>
      <c r="EI18" s="25">
        <f ca="1">IFERROR(EI$6*VLOOKUP($EE$3&amp;"|"&amp;$EE18&amp;"|1|"&amp;EI$7,data.monthly_financials,6,0),0)</f>
        <v>0</v>
      </c>
      <c r="EJ18" s="25">
        <f ca="1">IFERROR(EJ$6*VLOOKUP($EE$3&amp;"|"&amp;$EE18&amp;"|1|"&amp;EJ$7,data.monthly_financials,6,0),0)</f>
        <v>0</v>
      </c>
      <c r="EM18" s="37"/>
    </row>
    <row r="19" spans="1:190">
      <c r="A19" t="str">
        <f>RIGHT(DB_LOAD!I14,4)</f>
        <v/>
      </c>
      <c r="B19">
        <f>DB_LOAD!K14</f>
        <v>0</v>
      </c>
      <c r="D19" s="35" t="s">
        <v>103</v>
      </c>
      <c r="E19" s="25" t="e">
        <f>IF(E$5=YEAR(E$7),HLOOKUP(E$5,$AR$5:$AU$33,(ROW($D19)-ROW(E$5)+1),FALSE),IFERROR(E$6*VLOOKUP($D$3&amp;"|"&amp;$D19&amp;"|0|"&amp;E$7,data.monthly_financials,6,0),0))</f>
        <v>#VALUE!</v>
      </c>
      <c r="F19" s="25" t="e">
        <f>IF(F$5=YEAR(F$7),HLOOKUP(F$5,$AR$5:$AU$33,(ROW($D19)-ROW(F$5)+1),FALSE),IFERROR(F$6*VLOOKUP($D$3&amp;"|"&amp;$D19&amp;"|0|"&amp;F$7,data.monthly_financials,6,0),0))</f>
        <v>#VALUE!</v>
      </c>
      <c r="G19" s="25" t="e">
        <f>IF(G$5=YEAR(G$7),HLOOKUP(G$5,$AR$5:$AU$33,(ROW($D19)-ROW(G$5)+1),FALSE),IFERROR(G$6*VLOOKUP($D$3&amp;"|"&amp;$D19&amp;"|0|"&amp;G$7,data.monthly_financials,6,0),0))</f>
        <v>#VALUE!</v>
      </c>
      <c r="H19" s="25" t="e">
        <f>IF(H$5=YEAR(H$7),HLOOKUP(H$5,$AR$5:$AU$33,(ROW($D19)-ROW(H$5)+1),FALSE),IFERROR(H$6*VLOOKUP($D$3&amp;"|"&amp;$D19&amp;"|0|"&amp;H$7,data.monthly_financials,6,0),0))</f>
        <v>#VALUE!</v>
      </c>
      <c r="I19" s="25" t="e">
        <f>IF(I$5=YEAR(I$7),HLOOKUP(I$5,$AR$5:$AU$33,(ROW($D19)-ROW(I$5)+1),FALSE),IFERROR(I$6*VLOOKUP($D$3&amp;"|"&amp;$D19&amp;"|0|"&amp;I$7,data.monthly_financials,6,0),0))</f>
        <v>#VALUE!</v>
      </c>
      <c r="J19" s="25" t="e">
        <f>IF(J$5=YEAR(J$7),HLOOKUP(J$5,$AR$5:$AU$33,(ROW($D19)-ROW(J$5)+1),FALSE),IFERROR(J$6*VLOOKUP($D$3&amp;"|"&amp;$D19&amp;"|0|"&amp;J$7,data.monthly_financials,6,0),0))</f>
        <v>#VALUE!</v>
      </c>
      <c r="K19" s="25" t="e">
        <f>IF(K$5=YEAR(K$7),HLOOKUP(K$5,$AR$5:$AU$33,(ROW($D19)-ROW(K$5)+1),FALSE),IFERROR(K$6*VLOOKUP($D$3&amp;"|"&amp;$D19&amp;"|0|"&amp;K$7,data.monthly_financials,6,0),0))</f>
        <v>#VALUE!</v>
      </c>
      <c r="L19" s="25" t="e">
        <f>IF(L$5=YEAR(L$7),HLOOKUP(L$5,$AR$5:$AU$33,(ROW($D19)-ROW(L$5)+1),FALSE),IFERROR(L$6*VLOOKUP($D$3&amp;"|"&amp;$D19&amp;"|0|"&amp;L$7,data.monthly_financials,6,0),0))</f>
        <v>#VALUE!</v>
      </c>
      <c r="M19" s="25" t="e">
        <f>IF(M$5=YEAR(M$7),HLOOKUP(M$5,$AR$5:$AU$33,(ROW($D19)-ROW(M$5)+1),FALSE),IFERROR(M$6*VLOOKUP($D$3&amp;"|"&amp;$D19&amp;"|0|"&amp;M$7,data.monthly_financials,6,0),0))</f>
        <v>#VALUE!</v>
      </c>
      <c r="N19" s="25" t="e">
        <f>IF(N$5=YEAR(N$7),HLOOKUP(N$5,$AR$5:$AU$33,(ROW($D19)-ROW(N$5)+1),FALSE),IFERROR(N$6*VLOOKUP($D$3&amp;"|"&amp;$D19&amp;"|0|"&amp;N$7,data.monthly_financials,6,0),0))</f>
        <v>#VALUE!</v>
      </c>
      <c r="O19" s="25" t="e">
        <f>IF(O$5=YEAR(O$7),HLOOKUP(O$5,$AR$5:$AU$33,(ROW($D19)-ROW(O$5)+1),FALSE),IFERROR(O$6*VLOOKUP($D$3&amp;"|"&amp;$D19&amp;"|0|"&amp;O$7,data.monthly_financials,6,0),0))</f>
        <v>#VALUE!</v>
      </c>
      <c r="P19" s="25" t="e">
        <f>IF(P$5=YEAR(P$7),HLOOKUP(P$5,$AR$5:$AU$33,(ROW($D19)-ROW(P$5)+1),FALSE),IFERROR(P$6*VLOOKUP($D$3&amp;"|"&amp;$D19&amp;"|0|"&amp;P$7,data.monthly_financials,6,0),0))</f>
        <v>#VALUE!</v>
      </c>
      <c r="Q19" s="25" t="e">
        <f>IF(Q$5=YEAR(Q$7),HLOOKUP(Q$5,$AR$5:$AU$33,(ROW($D19)-ROW(Q$5)+1),FALSE),IFERROR(Q$6*VLOOKUP($D$3&amp;"|"&amp;$D19&amp;"|0|"&amp;Q$7,data.monthly_financials,6,0),0))</f>
        <v>#VALUE!</v>
      </c>
      <c r="R19" s="25" t="e">
        <f>IF(R$5=YEAR(R$7),HLOOKUP(R$5,$AR$5:$AU$33,(ROW($D19)-ROW(R$5)+1),FALSE),IFERROR(R$6*VLOOKUP($D$3&amp;"|"&amp;$D19&amp;"|0|"&amp;R$7,data.monthly_financials,6,0),0))</f>
        <v>#VALUE!</v>
      </c>
      <c r="S19" s="25" t="e">
        <f>IF(S$5=YEAR(S$7),HLOOKUP(S$5,$AR$5:$AU$33,(ROW($D19)-ROW(S$5)+1),FALSE),IFERROR(S$6*VLOOKUP($D$3&amp;"|"&amp;$D19&amp;"|0|"&amp;S$7,data.monthly_financials,6,0),0))</f>
        <v>#VALUE!</v>
      </c>
      <c r="T19" s="25" t="e">
        <f>IF(T$5=YEAR(T$7),HLOOKUP(T$5,$AR$5:$AU$33,(ROW($D19)-ROW(T$5)+1),FALSE),IFERROR(T$6*VLOOKUP($D$3&amp;"|"&amp;$D19&amp;"|0|"&amp;T$7,data.monthly_financials,6,0),0))</f>
        <v>#VALUE!</v>
      </c>
      <c r="U19" s="25" t="e">
        <f>IF(U$5=YEAR(U$7),HLOOKUP(U$5,$AR$5:$AU$33,(ROW($D19)-ROW(U$5)+1),FALSE),IFERROR(U$6*VLOOKUP($D$3&amp;"|"&amp;$D19&amp;"|0|"&amp;U$7,data.monthly_financials,6,0),0))</f>
        <v>#VALUE!</v>
      </c>
      <c r="V19" s="25" t="e">
        <f>IF(V$5=YEAR(V$7),HLOOKUP(V$5,$AR$5:$AU$33,(ROW($D19)-ROW(V$5)+1),FALSE),IFERROR(V$6*VLOOKUP($D$3&amp;"|"&amp;$D19&amp;"|0|"&amp;V$7,data.monthly_financials,6,0),0))</f>
        <v>#VALUE!</v>
      </c>
      <c r="W19" s="25" t="e">
        <f>IF(W$5=YEAR(W$7),HLOOKUP(W$5,$AR$5:$AU$33,(ROW($D19)-ROW(W$5)+1),FALSE),IFERROR(W$6*VLOOKUP($D$3&amp;"|"&amp;$D19&amp;"|0|"&amp;W$7,data.monthly_financials,6,0),0))</f>
        <v>#VALUE!</v>
      </c>
      <c r="X19" s="25" t="e">
        <f>IF(X$5=YEAR(X$7),HLOOKUP(X$5,$AR$5:$AU$33,(ROW($D19)-ROW(X$5)+1),FALSE),IFERROR(X$6*VLOOKUP($D$3&amp;"|"&amp;$D19&amp;"|0|"&amp;X$7,data.monthly_financials,6,0),0))</f>
        <v>#VALUE!</v>
      </c>
      <c r="Y19" s="25" t="e">
        <f>IF(Y$5=YEAR(Y$7),HLOOKUP(Y$5,$AR$5:$AU$33,(ROW($D19)-ROW(Y$5)+1),FALSE),IFERROR(Y$6*VLOOKUP($D$3&amp;"|"&amp;$D19&amp;"|0|"&amp;Y$7,data.monthly_financials,6,0),0))</f>
        <v>#VALUE!</v>
      </c>
      <c r="Z19" s="25" t="e">
        <f>IF(Z$5=YEAR(Z$7),HLOOKUP(Z$5,$AR$5:$AU$33,(ROW($D19)-ROW(Z$5)+1),FALSE),IFERROR(Z$6*VLOOKUP($D$3&amp;"|"&amp;$D19&amp;"|0|"&amp;Z$7,data.monthly_financials,6,0),0))</f>
        <v>#VALUE!</v>
      </c>
      <c r="AA19" s="25" t="e">
        <f>IF(AA$5=YEAR(AA$7),HLOOKUP(AA$5,$AR$5:$AU$33,(ROW($D19)-ROW(AA$5)+1),FALSE),IFERROR(AA$6*VLOOKUP($D$3&amp;"|"&amp;$D19&amp;"|0|"&amp;AA$7,data.monthly_financials,6,0),0))</f>
        <v>#VALUE!</v>
      </c>
      <c r="AB19" s="25" t="e">
        <f>IF(AB$5=YEAR(AB$7),HLOOKUP(AB$5,$AR$5:$AU$33,(ROW($D19)-ROW(AB$5)+1),FALSE),IFERROR(AB$6*VLOOKUP($D$3&amp;"|"&amp;$D19&amp;"|0|"&amp;AB$7,data.monthly_financials,6,0),0))</f>
        <v>#VALUE!</v>
      </c>
      <c r="AC19" s="25" t="e">
        <f>IF(AC$5=YEAR(AC$7),HLOOKUP(AC$5,$AR$5:$AU$33,(ROW($D19)-ROW(AC$5)+1),FALSE),IFERROR(AC$6*VLOOKUP($D$3&amp;"|"&amp;$D19&amp;"|0|"&amp;AC$7,data.monthly_financials,6,0),0))</f>
        <v>#VALUE!</v>
      </c>
      <c r="AD19" s="25" t="e">
        <f>IF(AD$5=YEAR(AD$7),HLOOKUP(AD$5,$AR$5:$AU$33,(ROW($D19)-ROW(AD$5)+1),FALSE),IFERROR(AD$6*VLOOKUP($D$3&amp;"|"&amp;$D19&amp;"|0|"&amp;AD$7,data.monthly_financials,6,0),0))</f>
        <v>#VALUE!</v>
      </c>
      <c r="AE19" s="25" t="e">
        <f>IF(AE$5=YEAR(AE$7),HLOOKUP(AE$5,$AR$5:$AU$33,(ROW($D19)-ROW(AE$5)+1),FALSE),IFERROR(AE$6*VLOOKUP($D$3&amp;"|"&amp;$D19&amp;"|0|"&amp;AE$7,data.monthly_financials,6,0),0))</f>
        <v>#VALUE!</v>
      </c>
      <c r="AF19" s="25" t="e">
        <f>IF(AF$5=YEAR(AF$7),HLOOKUP(AF$5,$AR$5:$AU$33,(ROW($D19)-ROW(AF$5)+1),FALSE),IFERROR(AF$6*VLOOKUP($D$3&amp;"|"&amp;$D19&amp;"|0|"&amp;AF$7,data.monthly_financials,6,0),0))</f>
        <v>#VALUE!</v>
      </c>
      <c r="AG19" s="25" t="e">
        <f>IF(AG$5=YEAR(AG$7),HLOOKUP(AG$5,$AR$5:$AU$33,(ROW($D19)-ROW(AG$5)+1),FALSE),IFERROR(AG$6*VLOOKUP($D$3&amp;"|"&amp;$D19&amp;"|0|"&amp;AG$7,data.monthly_financials,6,0),0))</f>
        <v>#VALUE!</v>
      </c>
      <c r="AH19" s="25" t="e">
        <f>IF(AH$5=YEAR(AH$7),HLOOKUP(AH$5,$AR$5:$AU$33,(ROW($D19)-ROW(AH$5)+1),FALSE),IFERROR(AH$6*VLOOKUP($D$3&amp;"|"&amp;$D19&amp;"|0|"&amp;AH$7,data.monthly_financials,6,0),0))</f>
        <v>#VALUE!</v>
      </c>
      <c r="AI19" s="25" t="e">
        <f>IF(AI$5=YEAR(AI$7),HLOOKUP(AI$5,$AR$5:$AU$33,(ROW($D19)-ROW(AI$5)+1),FALSE),IFERROR(AI$6*VLOOKUP($D$3&amp;"|"&amp;$D19&amp;"|0|"&amp;AI$7,data.monthly_financials,6,0),0))</f>
        <v>#VALUE!</v>
      </c>
      <c r="AJ19" s="25" t="e">
        <f>IF(AJ$5=YEAR(AJ$7),HLOOKUP(AJ$5,$AR$5:$AU$33,(ROW($D19)-ROW(AJ$5)+1),FALSE),IFERROR(AJ$6*VLOOKUP($D$3&amp;"|"&amp;$D19&amp;"|0|"&amp;AJ$7,data.monthly_financials,6,0),0))</f>
        <v>#VALUE!</v>
      </c>
      <c r="AK19" s="25" t="e">
        <f>IF(AK$5=YEAR(AK$7),HLOOKUP(AK$5,$AR$5:$AU$33,(ROW($D19)-ROW(AK$5)+1),FALSE),IFERROR(AK$6*VLOOKUP($D$3&amp;"|"&amp;$D19&amp;"|0|"&amp;AK$7,data.monthly_financials,6,0),0))</f>
        <v>#VALUE!</v>
      </c>
      <c r="AL19" s="25" t="e">
        <f>IF(AL$5=YEAR(AL$7),HLOOKUP(AL$5,$AR$5:$AU$33,(ROW($D19)-ROW(AL$5)+1),FALSE),IFERROR(AL$6*VLOOKUP($D$3&amp;"|"&amp;$D19&amp;"|0|"&amp;AL$7,data.monthly_financials,6,0),0))</f>
        <v>#VALUE!</v>
      </c>
      <c r="AM19" s="25" t="e">
        <f>IF(AM$5=YEAR(AM$7),HLOOKUP(AM$5,$AR$5:$AU$33,(ROW($D19)-ROW(AM$5)+1),FALSE),IFERROR(AM$6*VLOOKUP($D$3&amp;"|"&amp;$D19&amp;"|0|"&amp;AM$7,data.monthly_financials,6,0),0))</f>
        <v>#VALUE!</v>
      </c>
      <c r="AN19" s="25" t="e">
        <f ca="1">IF(AN$5=YEAR(AN$7),HLOOKUP(AN$5,$AR$5:$AU$33,(ROW($D19)-ROW(AN$5)+1),FALSE),IFERROR(AN$6*VLOOKUP($D$3&amp;"|"&amp;$D19&amp;"|0|"&amp;AN$7,data.monthly_financials,6,0),0))</f>
        <v>#VALUE!</v>
      </c>
      <c r="AP19" s="35" t="s">
        <v>103</v>
      </c>
      <c r="AQ19" s="25">
        <f ca="1">IFERROR(AQ$6*VLOOKUP($AP$3&amp;"|"&amp;$AP19&amp;"|1|"&amp;AQ$7,data.monthly_financials,6,0),0)</f>
        <v>0</v>
      </c>
      <c r="AR19" s="25">
        <f ca="1">IFERROR(AR$6*VLOOKUP($AP$3&amp;"|"&amp;$AP19&amp;"|1|"&amp;AR$7,data.monthly_financials,6,0),0)</f>
        <v>0</v>
      </c>
      <c r="AS19" s="25">
        <f ca="1">IFERROR(AS$6*VLOOKUP($AP$3&amp;"|"&amp;$AP19&amp;"|1|"&amp;AS$7,data.monthly_financials,6,0),0)</f>
        <v>0</v>
      </c>
      <c r="AT19" s="25">
        <f ca="1">IFERROR(AT$6*VLOOKUP($AP$3&amp;"|"&amp;$AP19&amp;"|1|"&amp;AT$7,data.monthly_financials,6,0),0)</f>
        <v>0</v>
      </c>
      <c r="AU19" s="25">
        <f ca="1">IFERROR(AU$6*VLOOKUP($AP$3&amp;"|"&amp;$AP19&amp;"|1|"&amp;AU$7,data.monthly_financials,6,0),0)</f>
        <v>0</v>
      </c>
      <c r="AX19" s="59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K19" s="59"/>
      <c r="CL19" s="51"/>
      <c r="CM19" s="51"/>
      <c r="CN19" s="51"/>
      <c r="CO19" s="51"/>
      <c r="CP19" s="51"/>
      <c r="CS19" s="60" t="s">
        <v>104</v>
      </c>
      <c r="CT19" s="51">
        <v>0</v>
      </c>
      <c r="CU19" s="51">
        <v>0</v>
      </c>
      <c r="CV19" s="51">
        <v>0</v>
      </c>
      <c r="CW19" s="51">
        <v>0</v>
      </c>
      <c r="CX19" s="51">
        <v>0</v>
      </c>
      <c r="CY19" s="51">
        <v>0</v>
      </c>
      <c r="CZ19" s="51">
        <v>0</v>
      </c>
      <c r="DA19" s="51">
        <v>0</v>
      </c>
      <c r="DB19" s="51">
        <v>0</v>
      </c>
      <c r="DC19" s="51">
        <v>0</v>
      </c>
      <c r="DD19" s="51">
        <v>0</v>
      </c>
      <c r="DE19" s="51">
        <v>0</v>
      </c>
      <c r="DF19" s="51">
        <v>0</v>
      </c>
      <c r="DG19" s="51">
        <v>0</v>
      </c>
      <c r="DH19" s="51">
        <v>0</v>
      </c>
      <c r="DI19" s="51">
        <v>0</v>
      </c>
      <c r="DJ19" s="51">
        <v>0</v>
      </c>
      <c r="DK19" s="51">
        <v>0</v>
      </c>
      <c r="DL19" s="51">
        <v>0</v>
      </c>
      <c r="DM19" s="51">
        <v>0</v>
      </c>
      <c r="DN19" s="51">
        <v>0</v>
      </c>
      <c r="DO19" s="51">
        <v>0</v>
      </c>
      <c r="DP19" s="51">
        <v>0</v>
      </c>
      <c r="DQ19" s="51">
        <v>0</v>
      </c>
      <c r="DR19" s="51">
        <v>0</v>
      </c>
      <c r="DS19" s="51">
        <v>0</v>
      </c>
      <c r="DT19" s="51">
        <v>0</v>
      </c>
      <c r="DU19" s="51">
        <v>0</v>
      </c>
      <c r="DV19" s="51">
        <v>0</v>
      </c>
      <c r="DW19" s="51">
        <v>0</v>
      </c>
      <c r="DX19" s="51">
        <v>0</v>
      </c>
      <c r="DY19" s="51">
        <v>0</v>
      </c>
      <c r="DZ19" s="51">
        <v>0</v>
      </c>
      <c r="EA19" s="51">
        <v>0</v>
      </c>
      <c r="EB19" s="51">
        <v>0</v>
      </c>
      <c r="EC19" s="51">
        <v>0</v>
      </c>
      <c r="EE19" s="60" t="s">
        <v>104</v>
      </c>
      <c r="EF19" s="25">
        <f ca="1">IFERROR(EF$6*VLOOKUP($EE$3&amp;"|"&amp;$EE19&amp;"|1|"&amp;EF$7,data.monthly_financials,6,0),0)</f>
        <v>0</v>
      </c>
      <c r="EG19" s="25">
        <f ca="1">IFERROR(EG$6*VLOOKUP($EE$3&amp;"|"&amp;$EE19&amp;"|1|"&amp;EG$7,data.monthly_financials,6,0),0)</f>
        <v>0</v>
      </c>
      <c r="EH19" s="25">
        <f ca="1">IFERROR(EH$6*VLOOKUP($EE$3&amp;"|"&amp;$EE19&amp;"|1|"&amp;EH$7,data.monthly_financials,6,0),0)</f>
        <v>0</v>
      </c>
      <c r="EI19" s="25">
        <f ca="1">IFERROR(EI$6*VLOOKUP($EE$3&amp;"|"&amp;$EE19&amp;"|1|"&amp;EI$7,data.monthly_financials,6,0),0)</f>
        <v>0</v>
      </c>
      <c r="EJ19" s="25">
        <f ca="1">IFERROR(EJ$6*VLOOKUP($EE$3&amp;"|"&amp;$EE19&amp;"|1|"&amp;EJ$7,data.monthly_financials,6,0),0)</f>
        <v>0</v>
      </c>
      <c r="EM19" s="37"/>
    </row>
    <row r="20" spans="1:190" ht="15.75" thickBot="1">
      <c r="A20" t="str">
        <f>RIGHT(DB_LOAD!I15,4)</f>
        <v/>
      </c>
      <c r="B20">
        <f>DB_LOAD!K15</f>
        <v>0</v>
      </c>
      <c r="D20" s="56" t="s">
        <v>105</v>
      </c>
      <c r="E20" s="25" t="e">
        <f>IF(E35=0,E36,SUM(E21:E22))</f>
        <v>#VALUE!</v>
      </c>
      <c r="F20" s="25" t="e">
        <f t="shared" ref="F20:AN20" si="31">IF(F35=0,F36,SUM(F21:F22))</f>
        <v>#VALUE!</v>
      </c>
      <c r="G20" s="25" t="e">
        <f t="shared" si="31"/>
        <v>#VALUE!</v>
      </c>
      <c r="H20" s="25" t="e">
        <f t="shared" si="31"/>
        <v>#VALUE!</v>
      </c>
      <c r="I20" s="25" t="e">
        <f t="shared" si="31"/>
        <v>#VALUE!</v>
      </c>
      <c r="J20" s="25" t="e">
        <f t="shared" si="31"/>
        <v>#VALUE!</v>
      </c>
      <c r="K20" s="25" t="e">
        <f t="shared" si="31"/>
        <v>#VALUE!</v>
      </c>
      <c r="L20" s="25" t="e">
        <f t="shared" si="31"/>
        <v>#VALUE!</v>
      </c>
      <c r="M20" s="25" t="e">
        <f t="shared" si="31"/>
        <v>#VALUE!</v>
      </c>
      <c r="N20" s="25" t="e">
        <f t="shared" si="31"/>
        <v>#VALUE!</v>
      </c>
      <c r="O20" s="25" t="e">
        <f t="shared" si="31"/>
        <v>#VALUE!</v>
      </c>
      <c r="P20" s="25" t="e">
        <f t="shared" si="31"/>
        <v>#VALUE!</v>
      </c>
      <c r="Q20" s="25" t="e">
        <f t="shared" si="31"/>
        <v>#VALUE!</v>
      </c>
      <c r="R20" s="25" t="e">
        <f t="shared" si="31"/>
        <v>#VALUE!</v>
      </c>
      <c r="S20" s="25" t="e">
        <f t="shared" si="31"/>
        <v>#VALUE!</v>
      </c>
      <c r="T20" s="25" t="e">
        <f t="shared" si="31"/>
        <v>#VALUE!</v>
      </c>
      <c r="U20" s="25" t="e">
        <f t="shared" si="31"/>
        <v>#VALUE!</v>
      </c>
      <c r="V20" s="25" t="e">
        <f t="shared" si="31"/>
        <v>#VALUE!</v>
      </c>
      <c r="W20" s="25" t="e">
        <f t="shared" si="31"/>
        <v>#VALUE!</v>
      </c>
      <c r="X20" s="25" t="e">
        <f t="shared" si="31"/>
        <v>#VALUE!</v>
      </c>
      <c r="Y20" s="25" t="e">
        <f t="shared" si="31"/>
        <v>#VALUE!</v>
      </c>
      <c r="Z20" s="25" t="e">
        <f t="shared" si="31"/>
        <v>#VALUE!</v>
      </c>
      <c r="AA20" s="25" t="e">
        <f t="shared" si="31"/>
        <v>#VALUE!</v>
      </c>
      <c r="AB20" s="25" t="e">
        <f t="shared" si="31"/>
        <v>#VALUE!</v>
      </c>
      <c r="AC20" s="25" t="e">
        <f t="shared" si="31"/>
        <v>#VALUE!</v>
      </c>
      <c r="AD20" s="25" t="e">
        <f t="shared" si="31"/>
        <v>#VALUE!</v>
      </c>
      <c r="AE20" s="25" t="e">
        <f t="shared" si="31"/>
        <v>#VALUE!</v>
      </c>
      <c r="AF20" s="25" t="e">
        <f t="shared" si="31"/>
        <v>#VALUE!</v>
      </c>
      <c r="AG20" s="25" t="e">
        <f t="shared" si="31"/>
        <v>#VALUE!</v>
      </c>
      <c r="AH20" s="25" t="e">
        <f t="shared" si="31"/>
        <v>#VALUE!</v>
      </c>
      <c r="AI20" s="25" t="e">
        <f t="shared" si="31"/>
        <v>#VALUE!</v>
      </c>
      <c r="AJ20" s="25" t="e">
        <f t="shared" si="31"/>
        <v>#VALUE!</v>
      </c>
      <c r="AK20" s="25" t="e">
        <f t="shared" si="31"/>
        <v>#VALUE!</v>
      </c>
      <c r="AL20" s="25" t="e">
        <f t="shared" si="31"/>
        <v>#VALUE!</v>
      </c>
      <c r="AM20" s="25" t="e">
        <f t="shared" si="31"/>
        <v>#VALUE!</v>
      </c>
      <c r="AN20" s="25" t="e">
        <f t="shared" ca="1" si="31"/>
        <v>#VALUE!</v>
      </c>
      <c r="AP20" s="56" t="s">
        <v>105</v>
      </c>
      <c r="AQ20" s="25">
        <f ca="1">SUM(AQ21:AQ22)</f>
        <v>0</v>
      </c>
      <c r="AR20" s="25">
        <f ca="1">SUM(AR21:AR22)</f>
        <v>0</v>
      </c>
      <c r="AS20" s="25">
        <f ca="1">SUM(AS21:AS22)</f>
        <v>0</v>
      </c>
      <c r="AT20" s="25">
        <f ca="1">SUM(AT21:AT22)</f>
        <v>0</v>
      </c>
      <c r="AU20" s="25">
        <f ca="1">SUM(AU21:AU22)</f>
        <v>0</v>
      </c>
      <c r="AW20">
        <f ca="1">IFERROR(AW$6*VLOOKUP($AX$3&amp;"|"&amp;$AX20&amp;"|0|"&amp;AW$7,data.monthly_financials,6,0),0)</f>
        <v>0</v>
      </c>
      <c r="AX20" s="61" t="s">
        <v>106</v>
      </c>
      <c r="AY20" s="25" t="e">
        <f ca="1">IF(AY$5=YEAR(AY$7),HLOOKUP(AY$5,$CM$5:$CP$33,(ROW($AX20)-ROW(AY$5)+1),FALSE),IFERROR(AY$6*VLOOKUP($AX$3&amp;"|"&amp;$AX20&amp;"|0|"&amp;AY$7,data.monthly_financials,6,0),0))</f>
        <v>#NAME?</v>
      </c>
      <c r="AZ20" s="25" t="e">
        <f ca="1">IF(AZ$5=YEAR(AZ$7),HLOOKUP(AZ$5,$CM$5:$CP$33,(ROW($AX20)-ROW(AZ$5)+1),FALSE),IFERROR(AZ$6*VLOOKUP($AX$3&amp;"|"&amp;$AX20&amp;"|0|"&amp;AZ$7,data.monthly_financials,6,0),0))</f>
        <v>#NAME?</v>
      </c>
      <c r="BA20" s="25" t="e">
        <f ca="1">IF(BA$5=YEAR(BA$7),HLOOKUP(BA$5,$CM$5:$CP$33,(ROW($AX20)-ROW(BA$5)+1),FALSE),IFERROR(BA$6*VLOOKUP($AX$3&amp;"|"&amp;$AX20&amp;"|0|"&amp;BA$7,data.monthly_financials,6,0),0))</f>
        <v>#NAME?</v>
      </c>
      <c r="BB20" s="25" t="e">
        <f ca="1">IF(BB$5=YEAR(BB$7),HLOOKUP(BB$5,$CM$5:$CP$33,(ROW($AX20)-ROW(BB$5)+1),FALSE),IFERROR(BB$6*VLOOKUP($AX$3&amp;"|"&amp;$AX20&amp;"|0|"&amp;BB$7,data.monthly_financials,6,0),0))</f>
        <v>#NAME?</v>
      </c>
      <c r="BC20" s="25" t="e">
        <f ca="1">IF(BC$5=YEAR(BC$7),HLOOKUP(BC$5,$CM$5:$CP$33,(ROW($AX20)-ROW(BC$5)+1),FALSE),IFERROR(BC$6*VLOOKUP($AX$3&amp;"|"&amp;$AX20&amp;"|0|"&amp;BC$7,data.monthly_financials,6,0),0))</f>
        <v>#NAME?</v>
      </c>
      <c r="BD20" s="25" t="e">
        <f ca="1">IF(BD$5=YEAR(BD$7),HLOOKUP(BD$5,$CM$5:$CP$33,(ROW($AX20)-ROW(BD$5)+1),FALSE),IFERROR(BD$6*VLOOKUP($AX$3&amp;"|"&amp;$AX20&amp;"|0|"&amp;BD$7,data.monthly_financials,6,0),0))</f>
        <v>#NAME?</v>
      </c>
      <c r="BE20" s="25" t="e">
        <f ca="1">IF(BE$5=YEAR(BE$7),HLOOKUP(BE$5,$CM$5:$CP$33,(ROW($AX20)-ROW(BE$5)+1),FALSE),IFERROR(BE$6*VLOOKUP($AX$3&amp;"|"&amp;$AX20&amp;"|0|"&amp;BE$7,data.monthly_financials,6,0),0))</f>
        <v>#NAME?</v>
      </c>
      <c r="BF20" s="25" t="e">
        <f ca="1">IF(BF$5=YEAR(BF$7),HLOOKUP(BF$5,$CM$5:$CP$33,(ROW($AX20)-ROW(BF$5)+1),FALSE),IFERROR(BF$6*VLOOKUP($AX$3&amp;"|"&amp;$AX20&amp;"|0|"&amp;BF$7,data.monthly_financials,6,0),0))</f>
        <v>#NAME?</v>
      </c>
      <c r="BG20" s="25" t="e">
        <f ca="1">IF(BG$5=YEAR(BG$7),HLOOKUP(BG$5,$CM$5:$CP$33,(ROW($AX20)-ROW(BG$5)+1),FALSE),IFERROR(BG$6*VLOOKUP($AX$3&amp;"|"&amp;$AX20&amp;"|0|"&amp;BG$7,data.monthly_financials,6,0),0))</f>
        <v>#NAME?</v>
      </c>
      <c r="BH20" s="25" t="e">
        <f ca="1">IF(BH$5=YEAR(BH$7),HLOOKUP(BH$5,$CM$5:$CP$33,(ROW($AX20)-ROW(BH$5)+1),FALSE),IFERROR(BH$6*VLOOKUP($AX$3&amp;"|"&amp;$AX20&amp;"|0|"&amp;BH$7,data.monthly_financials,6,0),0))</f>
        <v>#NAME?</v>
      </c>
      <c r="BI20" s="25" t="e">
        <f ca="1">IF(BI$5=YEAR(BI$7),HLOOKUP(BI$5,$CM$5:$CP$33,(ROW($AX20)-ROW(BI$5)+1),FALSE),IFERROR(BI$6*VLOOKUP($AX$3&amp;"|"&amp;$AX20&amp;"|0|"&amp;BI$7,data.monthly_financials,6,0),0))</f>
        <v>#NAME?</v>
      </c>
      <c r="BJ20" s="25" t="e">
        <f ca="1">IF(BJ$5=YEAR(BJ$7),HLOOKUP(BJ$5,$CM$5:$CP$33,(ROW($AX20)-ROW(BJ$5)+1),FALSE),IFERROR(BJ$6*VLOOKUP($AX$3&amp;"|"&amp;$AX20&amp;"|0|"&amp;BJ$7,data.monthly_financials,6,0),0))</f>
        <v>#NAME?</v>
      </c>
      <c r="BK20" s="25" t="e">
        <f ca="1">IF(BK$5=YEAR(BK$7),HLOOKUP(BK$5,$CM$5:$CP$33,(ROW($AX20)-ROW(BK$5)+1),FALSE),IFERROR(BK$6*VLOOKUP($AX$3&amp;"|"&amp;$AX20&amp;"|0|"&amp;BK$7,data.monthly_financials,6,0),0))</f>
        <v>#NAME?</v>
      </c>
      <c r="BL20" s="25" t="e">
        <f ca="1">IF(BL$5=YEAR(BL$7),HLOOKUP(BL$5,$CM$5:$CP$33,(ROW($AX20)-ROW(BL$5)+1),FALSE),IFERROR(BL$6*VLOOKUP($AX$3&amp;"|"&amp;$AX20&amp;"|0|"&amp;BL$7,data.monthly_financials,6,0),0))</f>
        <v>#NAME?</v>
      </c>
      <c r="BM20" s="25" t="e">
        <f ca="1">IF(BM$5=YEAR(BM$7),HLOOKUP(BM$5,$CM$5:$CP$33,(ROW($AX20)-ROW(BM$5)+1),FALSE),IFERROR(BM$6*VLOOKUP($AX$3&amp;"|"&amp;$AX20&amp;"|0|"&amp;BM$7,data.monthly_financials,6,0),0))</f>
        <v>#NAME?</v>
      </c>
      <c r="BN20" s="25" t="e">
        <f ca="1">IF(BN$5=YEAR(BN$7),HLOOKUP(BN$5,$CM$5:$CP$33,(ROW($AX20)-ROW(BN$5)+1),FALSE),IFERROR(BN$6*VLOOKUP($AX$3&amp;"|"&amp;$AX20&amp;"|0|"&amp;BN$7,data.monthly_financials,6,0),0))</f>
        <v>#NAME?</v>
      </c>
      <c r="BO20" s="25" t="e">
        <f ca="1">IF(BO$5=YEAR(BO$7),HLOOKUP(BO$5,$CM$5:$CP$33,(ROW($AX20)-ROW(BO$5)+1),FALSE),IFERROR(BO$6*VLOOKUP($AX$3&amp;"|"&amp;$AX20&amp;"|0|"&amp;BO$7,data.monthly_financials,6,0),0))</f>
        <v>#NAME?</v>
      </c>
      <c r="BP20" s="25" t="e">
        <f ca="1">IF(BP$5=YEAR(BP$7),HLOOKUP(BP$5,$CM$5:$CP$33,(ROW($AX20)-ROW(BP$5)+1),FALSE),IFERROR(BP$6*VLOOKUP($AX$3&amp;"|"&amp;$AX20&amp;"|0|"&amp;BP$7,data.monthly_financials,6,0),0))</f>
        <v>#NAME?</v>
      </c>
      <c r="BQ20" s="25" t="e">
        <f ca="1">IF(BQ$5=YEAR(BQ$7),HLOOKUP(BQ$5,$CM$5:$CP$33,(ROW($AX20)-ROW(BQ$5)+1),FALSE),IFERROR(BQ$6*VLOOKUP($AX$3&amp;"|"&amp;$AX20&amp;"|0|"&amp;BQ$7,data.monthly_financials,6,0),0))</f>
        <v>#NAME?</v>
      </c>
      <c r="BR20" s="25" t="e">
        <f ca="1">IF(BR$5=YEAR(BR$7),HLOOKUP(BR$5,$CM$5:$CP$33,(ROW($AX20)-ROW(BR$5)+1),FALSE),IFERROR(BR$6*VLOOKUP($AX$3&amp;"|"&amp;$AX20&amp;"|0|"&amp;BR$7,data.monthly_financials,6,0),0))</f>
        <v>#NAME?</v>
      </c>
      <c r="BS20" s="25" t="e">
        <f ca="1">IF(BS$5=YEAR(BS$7),HLOOKUP(BS$5,$CM$5:$CP$33,(ROW($AX20)-ROW(BS$5)+1),FALSE),IFERROR(BS$6*VLOOKUP($AX$3&amp;"|"&amp;$AX20&amp;"|0|"&amp;BS$7,data.monthly_financials,6,0),0))</f>
        <v>#NAME?</v>
      </c>
      <c r="BT20" s="25" t="e">
        <f ca="1">IF(BT$5=YEAR(BT$7),HLOOKUP(BT$5,$CM$5:$CP$33,(ROW($AX20)-ROW(BT$5)+1),FALSE),IFERROR(BT$6*VLOOKUP($AX$3&amp;"|"&amp;$AX20&amp;"|0|"&amp;BT$7,data.monthly_financials,6,0),0))</f>
        <v>#NAME?</v>
      </c>
      <c r="BU20" s="25" t="e">
        <f ca="1">IF(BU$5=YEAR(BU$7),HLOOKUP(BU$5,$CM$5:$CP$33,(ROW($AX20)-ROW(BU$5)+1),FALSE),IFERROR(BU$6*VLOOKUP($AX$3&amp;"|"&amp;$AX20&amp;"|0|"&amp;BU$7,data.monthly_financials,6,0),0))</f>
        <v>#NAME?</v>
      </c>
      <c r="BV20" s="25" t="e">
        <f ca="1">IF(BV$5=YEAR(BV$7),HLOOKUP(BV$5,$CM$5:$CP$33,(ROW($AX20)-ROW(BV$5)+1),FALSE),IFERROR(BV$6*VLOOKUP($AX$3&amp;"|"&amp;$AX20&amp;"|0|"&amp;BV$7,data.monthly_financials,6,0),0))</f>
        <v>#NAME?</v>
      </c>
      <c r="BW20" s="25" t="e">
        <f ca="1">IF(BW$5=YEAR(BW$7),HLOOKUP(BW$5,$CM$5:$CP$33,(ROW($AX20)-ROW(BW$5)+1),FALSE),IFERROR(BW$6*VLOOKUP($AX$3&amp;"|"&amp;$AX20&amp;"|0|"&amp;BW$7,data.monthly_financials,6,0),0))</f>
        <v>#NAME?</v>
      </c>
      <c r="BX20" s="25" t="e">
        <f ca="1">IF(BX$5=YEAR(BX$7),HLOOKUP(BX$5,$CM$5:$CP$33,(ROW($AX20)-ROW(BX$5)+1),FALSE),IFERROR(BX$6*VLOOKUP($AX$3&amp;"|"&amp;$AX20&amp;"|0|"&amp;BX$7,data.monthly_financials,6,0),0))</f>
        <v>#NAME?</v>
      </c>
      <c r="BY20" s="25" t="e">
        <f ca="1">IF(BY$5=YEAR(BY$7),HLOOKUP(BY$5,$CM$5:$CP$33,(ROW($AX20)-ROW(BY$5)+1),FALSE),IFERROR(BY$6*VLOOKUP($AX$3&amp;"|"&amp;$AX20&amp;"|0|"&amp;BY$7,data.monthly_financials,6,0),0))</f>
        <v>#NAME?</v>
      </c>
      <c r="BZ20" s="25" t="e">
        <f ca="1">IF(BZ$5=YEAR(BZ$7),HLOOKUP(BZ$5,$CM$5:$CP$33,(ROW($AX20)-ROW(BZ$5)+1),FALSE),IFERROR(BZ$6*VLOOKUP($AX$3&amp;"|"&amp;$AX20&amp;"|0|"&amp;BZ$7,data.monthly_financials,6,0),0))</f>
        <v>#NAME?</v>
      </c>
      <c r="CA20" s="25" t="e">
        <f ca="1">IF(CA$5=YEAR(CA$7),HLOOKUP(CA$5,$CM$5:$CP$33,(ROW($AX20)-ROW(CA$5)+1),FALSE),IFERROR(CA$6*VLOOKUP($AX$3&amp;"|"&amp;$AX20&amp;"|0|"&amp;CA$7,data.monthly_financials,6,0),0))</f>
        <v>#NAME?</v>
      </c>
      <c r="CB20" s="25" t="e">
        <f ca="1">IF(CB$5=YEAR(CB$7),HLOOKUP(CB$5,$CM$5:$CP$33,(ROW($AX20)-ROW(CB$5)+1),FALSE),IFERROR(CB$6*VLOOKUP($AX$3&amp;"|"&amp;$AX20&amp;"|0|"&amp;CB$7,data.monthly_financials,6,0),0))</f>
        <v>#NAME?</v>
      </c>
      <c r="CC20" s="25" t="e">
        <f ca="1">IF(CC$5=YEAR(CC$7),HLOOKUP(CC$5,$CM$5:$CP$33,(ROW($AX20)-ROW(CC$5)+1),FALSE),IFERROR(CC$6*VLOOKUP($AX$3&amp;"|"&amp;$AX20&amp;"|0|"&amp;CC$7,data.monthly_financials,6,0),0))</f>
        <v>#NAME?</v>
      </c>
      <c r="CD20" s="25" t="e">
        <f ca="1">IF(CD$5=YEAR(CD$7),HLOOKUP(CD$5,$CM$5:$CP$33,(ROW($AX20)-ROW(CD$5)+1),FALSE),IFERROR(CD$6*VLOOKUP($AX$3&amp;"|"&amp;$AX20&amp;"|0|"&amp;CD$7,data.monthly_financials,6,0),0))</f>
        <v>#NAME?</v>
      </c>
      <c r="CE20" s="25" t="e">
        <f ca="1">IF(CE$5=YEAR(CE$7),HLOOKUP(CE$5,$CM$5:$CP$33,(ROW($AX20)-ROW(CE$5)+1),FALSE),IFERROR(CE$6*VLOOKUP($AX$3&amp;"|"&amp;$AX20&amp;"|0|"&amp;CE$7,data.monthly_financials,6,0),0))</f>
        <v>#NAME?</v>
      </c>
      <c r="CF20" s="25" t="e">
        <f ca="1">IF(CF$5=YEAR(CF$7),HLOOKUP(CF$5,$CM$5:$CP$33,(ROW($AX20)-ROW(CF$5)+1),FALSE),IFERROR(CF$6*VLOOKUP($AX$3&amp;"|"&amp;$AX20&amp;"|0|"&amp;CF$7,data.monthly_financials,6,0),0))</f>
        <v>#NAME?</v>
      </c>
      <c r="CG20" s="25" t="e">
        <f ca="1">IF(CG$5=YEAR(CG$7),HLOOKUP(CG$5,$CM$5:$CP$33,(ROW($AX20)-ROW(CG$5)+1),FALSE),IFERROR(CG$6*VLOOKUP($AX$3&amp;"|"&amp;$AX20&amp;"|0|"&amp;CG$7,data.monthly_financials,6,0),0))</f>
        <v>#NAME?</v>
      </c>
      <c r="CH20" s="25" t="e">
        <f ca="1">IF(CH$5=YEAR(CH$7),HLOOKUP(CH$5,$CM$5:$CP$33,(ROW($AX20)-ROW(CH$5)+1),FALSE),IFERROR(CH$6*VLOOKUP($AX$3&amp;"|"&amp;$AX20&amp;"|0|"&amp;CH$7,data.monthly_financials,6,0),0))</f>
        <v>#NAME?</v>
      </c>
      <c r="CK20" s="61" t="s">
        <v>106</v>
      </c>
      <c r="CL20" s="25">
        <f ca="1">IFERROR(CL$6*VLOOKUP($CK$3&amp;"|"&amp;$CK20&amp;"|1|"&amp;CL$7,data.monthly_financials,6,0),0)</f>
        <v>0</v>
      </c>
      <c r="CM20" s="25">
        <f ca="1">IFERROR(CM$6*VLOOKUP($CK$3&amp;"|"&amp;$CK20&amp;"|1|"&amp;CM$7,data.monthly_financials,6,0),0)</f>
        <v>0</v>
      </c>
      <c r="CN20" s="25">
        <f ca="1">IFERROR(CN$6*VLOOKUP($CK$3&amp;"|"&amp;$CK20&amp;"|1|"&amp;CN$7,data.monthly_financials,6,0),0)</f>
        <v>0</v>
      </c>
      <c r="CO20" s="25">
        <f ca="1">IFERROR(CO$6*VLOOKUP($CK$3&amp;"|"&amp;$CK20&amp;"|1|"&amp;CO$7,data.monthly_financials,6,0),0)</f>
        <v>0</v>
      </c>
      <c r="CP20" s="25">
        <f ca="1">IFERROR(CP$6*VLOOKUP($CK$3&amp;"|"&amp;$CK20&amp;"|1|"&amp;CP$7,data.monthly_financials,6,0),0)</f>
        <v>0</v>
      </c>
      <c r="CS20" s="62" t="s">
        <v>107</v>
      </c>
      <c r="CT20" s="63" t="e">
        <f t="shared" ref="CT20:EC20" ca="1" si="32">SUM(CT9:CT11,CT18)</f>
        <v>#NAME?</v>
      </c>
      <c r="CU20" s="63" t="e">
        <f t="shared" ca="1" si="32"/>
        <v>#NAME?</v>
      </c>
      <c r="CV20" s="63" t="e">
        <f t="shared" ca="1" si="32"/>
        <v>#NAME?</v>
      </c>
      <c r="CW20" s="63" t="e">
        <f t="shared" ca="1" si="32"/>
        <v>#NAME?</v>
      </c>
      <c r="CX20" s="63" t="e">
        <f t="shared" ca="1" si="32"/>
        <v>#NAME?</v>
      </c>
      <c r="CY20" s="63" t="e">
        <f t="shared" ca="1" si="32"/>
        <v>#NAME?</v>
      </c>
      <c r="CZ20" s="63" t="e">
        <f t="shared" ca="1" si="32"/>
        <v>#NAME?</v>
      </c>
      <c r="DA20" s="63" t="e">
        <f t="shared" ca="1" si="32"/>
        <v>#NAME?</v>
      </c>
      <c r="DB20" s="63" t="e">
        <f t="shared" ca="1" si="32"/>
        <v>#NAME?</v>
      </c>
      <c r="DC20" s="63" t="e">
        <f t="shared" ca="1" si="32"/>
        <v>#NAME?</v>
      </c>
      <c r="DD20" s="63" t="e">
        <f t="shared" ca="1" si="32"/>
        <v>#NAME?</v>
      </c>
      <c r="DE20" s="63" t="e">
        <f t="shared" ca="1" si="32"/>
        <v>#NAME?</v>
      </c>
      <c r="DF20" s="63" t="e">
        <f t="shared" ca="1" si="32"/>
        <v>#NAME?</v>
      </c>
      <c r="DG20" s="63" t="e">
        <f t="shared" ca="1" si="32"/>
        <v>#NAME?</v>
      </c>
      <c r="DH20" s="63" t="e">
        <f t="shared" ca="1" si="32"/>
        <v>#NAME?</v>
      </c>
      <c r="DI20" s="63" t="e">
        <f t="shared" ca="1" si="32"/>
        <v>#NAME?</v>
      </c>
      <c r="DJ20" s="63" t="e">
        <f t="shared" ca="1" si="32"/>
        <v>#NAME?</v>
      </c>
      <c r="DK20" s="63" t="e">
        <f t="shared" ca="1" si="32"/>
        <v>#NAME?</v>
      </c>
      <c r="DL20" s="63" t="e">
        <f t="shared" ca="1" si="32"/>
        <v>#NAME?</v>
      </c>
      <c r="DM20" s="63" t="e">
        <f t="shared" ca="1" si="32"/>
        <v>#NAME?</v>
      </c>
      <c r="DN20" s="63" t="e">
        <f t="shared" ca="1" si="32"/>
        <v>#NAME?</v>
      </c>
      <c r="DO20" s="63" t="e">
        <f t="shared" ca="1" si="32"/>
        <v>#NAME?</v>
      </c>
      <c r="DP20" s="63" t="e">
        <f t="shared" ca="1" si="32"/>
        <v>#NAME?</v>
      </c>
      <c r="DQ20" s="63" t="e">
        <f t="shared" ca="1" si="32"/>
        <v>#NAME?</v>
      </c>
      <c r="DR20" s="63" t="e">
        <f t="shared" ca="1" si="32"/>
        <v>#NAME?</v>
      </c>
      <c r="DS20" s="63" t="e">
        <f t="shared" ca="1" si="32"/>
        <v>#NAME?</v>
      </c>
      <c r="DT20" s="63" t="e">
        <f t="shared" ca="1" si="32"/>
        <v>#NAME?</v>
      </c>
      <c r="DU20" s="63" t="e">
        <f t="shared" ca="1" si="32"/>
        <v>#NAME?</v>
      </c>
      <c r="DV20" s="63" t="e">
        <f t="shared" ca="1" si="32"/>
        <v>#NAME?</v>
      </c>
      <c r="DW20" s="63" t="e">
        <f t="shared" ca="1" si="32"/>
        <v>#NAME?</v>
      </c>
      <c r="DX20" s="63" t="e">
        <f t="shared" ca="1" si="32"/>
        <v>#NAME?</v>
      </c>
      <c r="DY20" s="63" t="e">
        <f t="shared" ca="1" si="32"/>
        <v>#NAME?</v>
      </c>
      <c r="DZ20" s="63" t="e">
        <f t="shared" ca="1" si="32"/>
        <v>#NAME?</v>
      </c>
      <c r="EA20" s="63" t="e">
        <f t="shared" ca="1" si="32"/>
        <v>#NAME?</v>
      </c>
      <c r="EB20" s="63" t="e">
        <f t="shared" ca="1" si="32"/>
        <v>#NAME?</v>
      </c>
      <c r="EC20" s="63" t="e">
        <f t="shared" ca="1" si="32"/>
        <v>#NAME?</v>
      </c>
      <c r="EE20" s="62" t="s">
        <v>107</v>
      </c>
      <c r="EF20" s="63">
        <f ca="1">SUM(EF9:EF11,EF16)</f>
        <v>0</v>
      </c>
      <c r="EG20" s="63">
        <f ca="1">SUM(EG9:EG11,EG16)</f>
        <v>0</v>
      </c>
      <c r="EH20" s="63">
        <f ca="1">SUM(EH9:EH11,EH16)</f>
        <v>0</v>
      </c>
      <c r="EI20" s="63">
        <f ca="1">SUM(EI9:EI11,EI16)</f>
        <v>0</v>
      </c>
      <c r="EJ20" s="63">
        <f ca="1">SUM(EJ9:EJ11,EJ16)</f>
        <v>0</v>
      </c>
    </row>
    <row r="21" spans="1:190">
      <c r="A21" t="str">
        <f>RIGHT(DB_LOAD!I16,4)</f>
        <v/>
      </c>
      <c r="B21">
        <f>DB_LOAD!K16</f>
        <v>0</v>
      </c>
      <c r="D21" s="40" t="s">
        <v>108</v>
      </c>
      <c r="E21" s="25" t="e">
        <f>IF(E$5=YEAR(E$7),HLOOKUP(E$5,$AR$5:$AU$33,(ROW($D21)-ROW(E$5)+1),FALSE),IFERROR(E$6*VLOOKUP($D$3&amp;"|"&amp;$D21&amp;"|0|"&amp;E$7,data.monthly_financials,6,0),0))</f>
        <v>#VALUE!</v>
      </c>
      <c r="F21" s="25" t="e">
        <f>IF(F$5=YEAR(F$7),HLOOKUP(F$5,$AR$5:$AU$33,(ROW($D21)-ROW(F$5)+1),FALSE),IFERROR(F$6*VLOOKUP($D$3&amp;"|"&amp;$D21&amp;"|0|"&amp;F$7,data.monthly_financials,6,0),0))</f>
        <v>#VALUE!</v>
      </c>
      <c r="G21" s="25" t="e">
        <f>IF(G$5=YEAR(G$7),HLOOKUP(G$5,$AR$5:$AU$33,(ROW($D21)-ROW(G$5)+1),FALSE),IFERROR(G$6*VLOOKUP($D$3&amp;"|"&amp;$D21&amp;"|0|"&amp;G$7,data.monthly_financials,6,0),0))</f>
        <v>#VALUE!</v>
      </c>
      <c r="H21" s="25" t="e">
        <f>IF(H$5=YEAR(H$7),HLOOKUP(H$5,$AR$5:$AU$33,(ROW($D21)-ROW(H$5)+1),FALSE),IFERROR(H$6*VLOOKUP($D$3&amp;"|"&amp;$D21&amp;"|0|"&amp;H$7,data.monthly_financials,6,0),0))</f>
        <v>#VALUE!</v>
      </c>
      <c r="I21" s="25" t="e">
        <f>IF(I$5=YEAR(I$7),HLOOKUP(I$5,$AR$5:$AU$33,(ROW($D21)-ROW(I$5)+1),FALSE),IFERROR(I$6*VLOOKUP($D$3&amp;"|"&amp;$D21&amp;"|0|"&amp;I$7,data.monthly_financials,6,0),0))</f>
        <v>#VALUE!</v>
      </c>
      <c r="J21" s="25" t="e">
        <f>IF(J$5=YEAR(J$7),HLOOKUP(J$5,$AR$5:$AU$33,(ROW($D21)-ROW(J$5)+1),FALSE),IFERROR(J$6*VLOOKUP($D$3&amp;"|"&amp;$D21&amp;"|0|"&amp;J$7,data.monthly_financials,6,0),0))</f>
        <v>#VALUE!</v>
      </c>
      <c r="K21" s="25" t="e">
        <f>IF(K$5=YEAR(K$7),HLOOKUP(K$5,$AR$5:$AU$33,(ROW($D21)-ROW(K$5)+1),FALSE),IFERROR(K$6*VLOOKUP($D$3&amp;"|"&amp;$D21&amp;"|0|"&amp;K$7,data.monthly_financials,6,0),0))</f>
        <v>#VALUE!</v>
      </c>
      <c r="L21" s="25" t="e">
        <f>IF(L$5=YEAR(L$7),HLOOKUP(L$5,$AR$5:$AU$33,(ROW($D21)-ROW(L$5)+1),FALSE),IFERROR(L$6*VLOOKUP($D$3&amp;"|"&amp;$D21&amp;"|0|"&amp;L$7,data.monthly_financials,6,0),0))</f>
        <v>#VALUE!</v>
      </c>
      <c r="M21" s="25" t="e">
        <f>IF(M$5=YEAR(M$7),HLOOKUP(M$5,$AR$5:$AU$33,(ROW($D21)-ROW(M$5)+1),FALSE),IFERROR(M$6*VLOOKUP($D$3&amp;"|"&amp;$D21&amp;"|0|"&amp;M$7,data.monthly_financials,6,0),0))</f>
        <v>#VALUE!</v>
      </c>
      <c r="N21" s="25" t="e">
        <f>IF(N$5=YEAR(N$7),HLOOKUP(N$5,$AR$5:$AU$33,(ROW($D21)-ROW(N$5)+1),FALSE),IFERROR(N$6*VLOOKUP($D$3&amp;"|"&amp;$D21&amp;"|0|"&amp;N$7,data.monthly_financials,6,0),0))</f>
        <v>#VALUE!</v>
      </c>
      <c r="O21" s="25" t="e">
        <f>IF(O$5=YEAR(O$7),HLOOKUP(O$5,$AR$5:$AU$33,(ROW($D21)-ROW(O$5)+1),FALSE),IFERROR(O$6*VLOOKUP($D$3&amp;"|"&amp;$D21&amp;"|0|"&amp;O$7,data.monthly_financials,6,0),0))</f>
        <v>#VALUE!</v>
      </c>
      <c r="P21" s="25" t="e">
        <f>IF(P$5=YEAR(P$7),HLOOKUP(P$5,$AR$5:$AU$33,(ROW($D21)-ROW(P$5)+1),FALSE),IFERROR(P$6*VLOOKUP($D$3&amp;"|"&amp;$D21&amp;"|0|"&amp;P$7,data.monthly_financials,6,0),0))</f>
        <v>#VALUE!</v>
      </c>
      <c r="Q21" s="25" t="e">
        <f>IF(Q$5=YEAR(Q$7),HLOOKUP(Q$5,$AR$5:$AU$33,(ROW($D21)-ROW(Q$5)+1),FALSE),IFERROR(Q$6*VLOOKUP($D$3&amp;"|"&amp;$D21&amp;"|0|"&amp;Q$7,data.monthly_financials,6,0),0))</f>
        <v>#VALUE!</v>
      </c>
      <c r="R21" s="25" t="e">
        <f>IF(R$5=YEAR(R$7),HLOOKUP(R$5,$AR$5:$AU$33,(ROW($D21)-ROW(R$5)+1),FALSE),IFERROR(R$6*VLOOKUP($D$3&amp;"|"&amp;$D21&amp;"|0|"&amp;R$7,data.monthly_financials,6,0),0))</f>
        <v>#VALUE!</v>
      </c>
      <c r="S21" s="25" t="e">
        <f>IF(S$5=YEAR(S$7),HLOOKUP(S$5,$AR$5:$AU$33,(ROW($D21)-ROW(S$5)+1),FALSE),IFERROR(S$6*VLOOKUP($D$3&amp;"|"&amp;$D21&amp;"|0|"&amp;S$7,data.monthly_financials,6,0),0))</f>
        <v>#VALUE!</v>
      </c>
      <c r="T21" s="25" t="e">
        <f>IF(T$5=YEAR(T$7),HLOOKUP(T$5,$AR$5:$AU$33,(ROW($D21)-ROW(T$5)+1),FALSE),IFERROR(T$6*VLOOKUP($D$3&amp;"|"&amp;$D21&amp;"|0|"&amp;T$7,data.monthly_financials,6,0),0))</f>
        <v>#VALUE!</v>
      </c>
      <c r="U21" s="25" t="e">
        <f>IF(U$5=YEAR(U$7),HLOOKUP(U$5,$AR$5:$AU$33,(ROW($D21)-ROW(U$5)+1),FALSE),IFERROR(U$6*VLOOKUP($D$3&amp;"|"&amp;$D21&amp;"|0|"&amp;U$7,data.monthly_financials,6,0),0))</f>
        <v>#VALUE!</v>
      </c>
      <c r="V21" s="25" t="e">
        <f>IF(V$5=YEAR(V$7),HLOOKUP(V$5,$AR$5:$AU$33,(ROW($D21)-ROW(V$5)+1),FALSE),IFERROR(V$6*VLOOKUP($D$3&amp;"|"&amp;$D21&amp;"|0|"&amp;V$7,data.monthly_financials,6,0),0))</f>
        <v>#VALUE!</v>
      </c>
      <c r="W21" s="25" t="e">
        <f>IF(W$5=YEAR(W$7),HLOOKUP(W$5,$AR$5:$AU$33,(ROW($D21)-ROW(W$5)+1),FALSE),IFERROR(W$6*VLOOKUP($D$3&amp;"|"&amp;$D21&amp;"|0|"&amp;W$7,data.monthly_financials,6,0),0))</f>
        <v>#VALUE!</v>
      </c>
      <c r="X21" s="25" t="e">
        <f>IF(X$5=YEAR(X$7),HLOOKUP(X$5,$AR$5:$AU$33,(ROW($D21)-ROW(X$5)+1),FALSE),IFERROR(X$6*VLOOKUP($D$3&amp;"|"&amp;$D21&amp;"|0|"&amp;X$7,data.monthly_financials,6,0),0))</f>
        <v>#VALUE!</v>
      </c>
      <c r="Y21" s="25" t="e">
        <f>IF(Y$5=YEAR(Y$7),HLOOKUP(Y$5,$AR$5:$AU$33,(ROW($D21)-ROW(Y$5)+1),FALSE),IFERROR(Y$6*VLOOKUP($D$3&amp;"|"&amp;$D21&amp;"|0|"&amp;Y$7,data.monthly_financials,6,0),0))</f>
        <v>#VALUE!</v>
      </c>
      <c r="Z21" s="25" t="e">
        <f>IF(Z$5=YEAR(Z$7),HLOOKUP(Z$5,$AR$5:$AU$33,(ROW($D21)-ROW(Z$5)+1),FALSE),IFERROR(Z$6*VLOOKUP($D$3&amp;"|"&amp;$D21&amp;"|0|"&amp;Z$7,data.monthly_financials,6,0),0))</f>
        <v>#VALUE!</v>
      </c>
      <c r="AA21" s="25" t="e">
        <f>IF(AA$5=YEAR(AA$7),HLOOKUP(AA$5,$AR$5:$AU$33,(ROW($D21)-ROW(AA$5)+1),FALSE),IFERROR(AA$6*VLOOKUP($D$3&amp;"|"&amp;$D21&amp;"|0|"&amp;AA$7,data.monthly_financials,6,0),0))</f>
        <v>#VALUE!</v>
      </c>
      <c r="AB21" s="25" t="e">
        <f>IF(AB$5=YEAR(AB$7),HLOOKUP(AB$5,$AR$5:$AU$33,(ROW($D21)-ROW(AB$5)+1),FALSE),IFERROR(AB$6*VLOOKUP($D$3&amp;"|"&amp;$D21&amp;"|0|"&amp;AB$7,data.monthly_financials,6,0),0))</f>
        <v>#VALUE!</v>
      </c>
      <c r="AC21" s="25" t="e">
        <f>IF(AC$5=YEAR(AC$7),HLOOKUP(AC$5,$AR$5:$AU$33,(ROW($D21)-ROW(AC$5)+1),FALSE),IFERROR(AC$6*VLOOKUP($D$3&amp;"|"&amp;$D21&amp;"|0|"&amp;AC$7,data.monthly_financials,6,0),0))</f>
        <v>#VALUE!</v>
      </c>
      <c r="AD21" s="25" t="e">
        <f>IF(AD$5=YEAR(AD$7),HLOOKUP(AD$5,$AR$5:$AU$33,(ROW($D21)-ROW(AD$5)+1),FALSE),IFERROR(AD$6*VLOOKUP($D$3&amp;"|"&amp;$D21&amp;"|0|"&amp;AD$7,data.monthly_financials,6,0),0))</f>
        <v>#VALUE!</v>
      </c>
      <c r="AE21" s="25" t="e">
        <f>IF(AE$5=YEAR(AE$7),HLOOKUP(AE$5,$AR$5:$AU$33,(ROW($D21)-ROW(AE$5)+1),FALSE),IFERROR(AE$6*VLOOKUP($D$3&amp;"|"&amp;$D21&amp;"|0|"&amp;AE$7,data.monthly_financials,6,0),0))</f>
        <v>#VALUE!</v>
      </c>
      <c r="AF21" s="25" t="e">
        <f>IF(AF$5=YEAR(AF$7),HLOOKUP(AF$5,$AR$5:$AU$33,(ROW($D21)-ROW(AF$5)+1),FALSE),IFERROR(AF$6*VLOOKUP($D$3&amp;"|"&amp;$D21&amp;"|0|"&amp;AF$7,data.monthly_financials,6,0),0))</f>
        <v>#VALUE!</v>
      </c>
      <c r="AG21" s="25" t="e">
        <f>IF(AG$5=YEAR(AG$7),HLOOKUP(AG$5,$AR$5:$AU$33,(ROW($D21)-ROW(AG$5)+1),FALSE),IFERROR(AG$6*VLOOKUP($D$3&amp;"|"&amp;$D21&amp;"|0|"&amp;AG$7,data.monthly_financials,6,0),0))</f>
        <v>#VALUE!</v>
      </c>
      <c r="AH21" s="25" t="e">
        <f>IF(AH$5=YEAR(AH$7),HLOOKUP(AH$5,$AR$5:$AU$33,(ROW($D21)-ROW(AH$5)+1),FALSE),IFERROR(AH$6*VLOOKUP($D$3&amp;"|"&amp;$D21&amp;"|0|"&amp;AH$7,data.monthly_financials,6,0),0))</f>
        <v>#VALUE!</v>
      </c>
      <c r="AI21" s="25" t="e">
        <f>IF(AI$5=YEAR(AI$7),HLOOKUP(AI$5,$AR$5:$AU$33,(ROW($D21)-ROW(AI$5)+1),FALSE),IFERROR(AI$6*VLOOKUP($D$3&amp;"|"&amp;$D21&amp;"|0|"&amp;AI$7,data.monthly_financials,6,0),0))</f>
        <v>#VALUE!</v>
      </c>
      <c r="AJ21" s="25" t="e">
        <f>IF(AJ$5=YEAR(AJ$7),HLOOKUP(AJ$5,$AR$5:$AU$33,(ROW($D21)-ROW(AJ$5)+1),FALSE),IFERROR(AJ$6*VLOOKUP($D$3&amp;"|"&amp;$D21&amp;"|0|"&amp;AJ$7,data.monthly_financials,6,0),0))</f>
        <v>#VALUE!</v>
      </c>
      <c r="AK21" s="25" t="e">
        <f>IF(AK$5=YEAR(AK$7),HLOOKUP(AK$5,$AR$5:$AU$33,(ROW($D21)-ROW(AK$5)+1),FALSE),IFERROR(AK$6*VLOOKUP($D$3&amp;"|"&amp;$D21&amp;"|0|"&amp;AK$7,data.monthly_financials,6,0),0))</f>
        <v>#VALUE!</v>
      </c>
      <c r="AL21" s="25" t="e">
        <f>IF(AL$5=YEAR(AL$7),HLOOKUP(AL$5,$AR$5:$AU$33,(ROW($D21)-ROW(AL$5)+1),FALSE),IFERROR(AL$6*VLOOKUP($D$3&amp;"|"&amp;$D21&amp;"|0|"&amp;AL$7,data.monthly_financials,6,0),0))</f>
        <v>#VALUE!</v>
      </c>
      <c r="AM21" s="25" t="e">
        <f>IF(AM$5=YEAR(AM$7),HLOOKUP(AM$5,$AR$5:$AU$33,(ROW($D21)-ROW(AM$5)+1),FALSE),IFERROR(AM$6*VLOOKUP($D$3&amp;"|"&amp;$D21&amp;"|0|"&amp;AM$7,data.monthly_financials,6,0),0))</f>
        <v>#VALUE!</v>
      </c>
      <c r="AN21" s="25" t="e">
        <f ca="1">IF(AN$5=YEAR(AN$7),HLOOKUP(AN$5,$AR$5:$AU$33,(ROW($D21)-ROW(AN$5)+1),FALSE),IFERROR(AN$6*VLOOKUP($D$3&amp;"|"&amp;$D21&amp;"|0|"&amp;AN$7,data.monthly_financials,6,0),0))</f>
        <v>#VALUE!</v>
      </c>
      <c r="AP21" s="40" t="s">
        <v>108</v>
      </c>
      <c r="AQ21" s="25">
        <f ca="1">IFERROR(AQ$6*VLOOKUP($AP$3&amp;"|"&amp;$AP21&amp;"|1|"&amp;AQ$7,data.monthly_financials,6,0),0)</f>
        <v>0</v>
      </c>
      <c r="AR21" s="25">
        <f ca="1">IFERROR(AR$6*VLOOKUP($AP$3&amp;"|"&amp;$AP21&amp;"|1|"&amp;AR$7,data.monthly_financials,6,0),0)</f>
        <v>0</v>
      </c>
      <c r="AS21" s="25">
        <f ca="1">IFERROR(AS$6*VLOOKUP($AP$3&amp;"|"&amp;$AP21&amp;"|1|"&amp;AS$7,data.monthly_financials,6,0),0)</f>
        <v>0</v>
      </c>
      <c r="AT21" s="25">
        <f ca="1">IFERROR(AT$6*VLOOKUP($AP$3&amp;"|"&amp;$AP21&amp;"|1|"&amp;AT$7,data.monthly_financials,6,0),0)</f>
        <v>0</v>
      </c>
      <c r="AU21" s="25">
        <f ca="1">IFERROR(AU$6*VLOOKUP($AP$3&amp;"|"&amp;$AP21&amp;"|1|"&amp;AU$7,data.monthly_financials,6,0),0)</f>
        <v>0</v>
      </c>
      <c r="AW21">
        <f ca="1">IFERROR(AW$6*VLOOKUP($AX$3&amp;"|"&amp;$AX21&amp;"|0|"&amp;AW$7,data.monthly_financials,6,0),0)</f>
        <v>0</v>
      </c>
      <c r="AX21" s="61" t="s">
        <v>109</v>
      </c>
      <c r="AY21" s="25" t="e">
        <f ca="1">IF(AY$5=YEAR(AY$7),HLOOKUP(AY$5,$CM$5:$CP$33,(ROW($AX21)-ROW(AY$5)+1),FALSE),IFERROR(AY$6*VLOOKUP($AX$3&amp;"|"&amp;$AX21&amp;"|0|"&amp;AY$7,data.monthly_financials,6,0),0))</f>
        <v>#NAME?</v>
      </c>
      <c r="AZ21" s="25" t="e">
        <f ca="1">IF(AZ$5=YEAR(AZ$7),HLOOKUP(AZ$5,$CM$5:$CP$33,(ROW($AX21)-ROW(AZ$5)+1),FALSE),IFERROR(AZ$6*VLOOKUP($AX$3&amp;"|"&amp;$AX21&amp;"|0|"&amp;AZ$7,data.monthly_financials,6,0),0))</f>
        <v>#NAME?</v>
      </c>
      <c r="BA21" s="25" t="e">
        <f ca="1">IF(BA$5=YEAR(BA$7),HLOOKUP(BA$5,$CM$5:$CP$33,(ROW($AX21)-ROW(BA$5)+1),FALSE),IFERROR(BA$6*VLOOKUP($AX$3&amp;"|"&amp;$AX21&amp;"|0|"&amp;BA$7,data.monthly_financials,6,0),0))</f>
        <v>#NAME?</v>
      </c>
      <c r="BB21" s="25" t="e">
        <f ca="1">IF(BB$5=YEAR(BB$7),HLOOKUP(BB$5,$CM$5:$CP$33,(ROW($AX21)-ROW(BB$5)+1),FALSE),IFERROR(BB$6*VLOOKUP($AX$3&amp;"|"&amp;$AX21&amp;"|0|"&amp;BB$7,data.monthly_financials,6,0),0))</f>
        <v>#NAME?</v>
      </c>
      <c r="BC21" s="25" t="e">
        <f ca="1">IF(BC$5=YEAR(BC$7),HLOOKUP(BC$5,$CM$5:$CP$33,(ROW($AX21)-ROW(BC$5)+1),FALSE),IFERROR(BC$6*VLOOKUP($AX$3&amp;"|"&amp;$AX21&amp;"|0|"&amp;BC$7,data.monthly_financials,6,0),0))</f>
        <v>#NAME?</v>
      </c>
      <c r="BD21" s="25" t="e">
        <f ca="1">IF(BD$5=YEAR(BD$7),HLOOKUP(BD$5,$CM$5:$CP$33,(ROW($AX21)-ROW(BD$5)+1),FALSE),IFERROR(BD$6*VLOOKUP($AX$3&amp;"|"&amp;$AX21&amp;"|0|"&amp;BD$7,data.monthly_financials,6,0),0))</f>
        <v>#NAME?</v>
      </c>
      <c r="BE21" s="25" t="e">
        <f ca="1">IF(BE$5=YEAR(BE$7),HLOOKUP(BE$5,$CM$5:$CP$33,(ROW($AX21)-ROW(BE$5)+1),FALSE),IFERROR(BE$6*VLOOKUP($AX$3&amp;"|"&amp;$AX21&amp;"|0|"&amp;BE$7,data.monthly_financials,6,0),0))</f>
        <v>#NAME?</v>
      </c>
      <c r="BF21" s="25" t="e">
        <f ca="1">IF(BF$5=YEAR(BF$7),HLOOKUP(BF$5,$CM$5:$CP$33,(ROW($AX21)-ROW(BF$5)+1),FALSE),IFERROR(BF$6*VLOOKUP($AX$3&amp;"|"&amp;$AX21&amp;"|0|"&amp;BF$7,data.monthly_financials,6,0),0))</f>
        <v>#NAME?</v>
      </c>
      <c r="BG21" s="25" t="e">
        <f ca="1">IF(BG$5=YEAR(BG$7),HLOOKUP(BG$5,$CM$5:$CP$33,(ROW($AX21)-ROW(BG$5)+1),FALSE),IFERROR(BG$6*VLOOKUP($AX$3&amp;"|"&amp;$AX21&amp;"|0|"&amp;BG$7,data.monthly_financials,6,0),0))</f>
        <v>#NAME?</v>
      </c>
      <c r="BH21" s="25" t="e">
        <f ca="1">IF(BH$5=YEAR(BH$7),HLOOKUP(BH$5,$CM$5:$CP$33,(ROW($AX21)-ROW(BH$5)+1),FALSE),IFERROR(BH$6*VLOOKUP($AX$3&amp;"|"&amp;$AX21&amp;"|0|"&amp;BH$7,data.monthly_financials,6,0),0))</f>
        <v>#NAME?</v>
      </c>
      <c r="BI21" s="25" t="e">
        <f ca="1">IF(BI$5=YEAR(BI$7),HLOOKUP(BI$5,$CM$5:$CP$33,(ROW($AX21)-ROW(BI$5)+1),FALSE),IFERROR(BI$6*VLOOKUP($AX$3&amp;"|"&amp;$AX21&amp;"|0|"&amp;BI$7,data.monthly_financials,6,0),0))</f>
        <v>#NAME?</v>
      </c>
      <c r="BJ21" s="25" t="e">
        <f ca="1">IF(BJ$5=YEAR(BJ$7),HLOOKUP(BJ$5,$CM$5:$CP$33,(ROW($AX21)-ROW(BJ$5)+1),FALSE),IFERROR(BJ$6*VLOOKUP($AX$3&amp;"|"&amp;$AX21&amp;"|0|"&amp;BJ$7,data.monthly_financials,6,0),0))</f>
        <v>#NAME?</v>
      </c>
      <c r="BK21" s="25" t="e">
        <f ca="1">IF(BK$5=YEAR(BK$7),HLOOKUP(BK$5,$CM$5:$CP$33,(ROW($AX21)-ROW(BK$5)+1),FALSE),IFERROR(BK$6*VLOOKUP($AX$3&amp;"|"&amp;$AX21&amp;"|0|"&amp;BK$7,data.monthly_financials,6,0),0))</f>
        <v>#NAME?</v>
      </c>
      <c r="BL21" s="25" t="e">
        <f ca="1">IF(BL$5=YEAR(BL$7),HLOOKUP(BL$5,$CM$5:$CP$33,(ROW($AX21)-ROW(BL$5)+1),FALSE),IFERROR(BL$6*VLOOKUP($AX$3&amp;"|"&amp;$AX21&amp;"|0|"&amp;BL$7,data.monthly_financials,6,0),0))</f>
        <v>#NAME?</v>
      </c>
      <c r="BM21" s="25" t="e">
        <f ca="1">IF(BM$5=YEAR(BM$7),HLOOKUP(BM$5,$CM$5:$CP$33,(ROW($AX21)-ROW(BM$5)+1),FALSE),IFERROR(BM$6*VLOOKUP($AX$3&amp;"|"&amp;$AX21&amp;"|0|"&amp;BM$7,data.monthly_financials,6,0),0))</f>
        <v>#NAME?</v>
      </c>
      <c r="BN21" s="25" t="e">
        <f ca="1">IF(BN$5=YEAR(BN$7),HLOOKUP(BN$5,$CM$5:$CP$33,(ROW($AX21)-ROW(BN$5)+1),FALSE),IFERROR(BN$6*VLOOKUP($AX$3&amp;"|"&amp;$AX21&amp;"|0|"&amp;BN$7,data.monthly_financials,6,0),0))</f>
        <v>#NAME?</v>
      </c>
      <c r="BO21" s="25" t="e">
        <f ca="1">IF(BO$5=YEAR(BO$7),HLOOKUP(BO$5,$CM$5:$CP$33,(ROW($AX21)-ROW(BO$5)+1),FALSE),IFERROR(BO$6*VLOOKUP($AX$3&amp;"|"&amp;$AX21&amp;"|0|"&amp;BO$7,data.monthly_financials,6,0),0))</f>
        <v>#NAME?</v>
      </c>
      <c r="BP21" s="25" t="e">
        <f ca="1">IF(BP$5=YEAR(BP$7),HLOOKUP(BP$5,$CM$5:$CP$33,(ROW($AX21)-ROW(BP$5)+1),FALSE),IFERROR(BP$6*VLOOKUP($AX$3&amp;"|"&amp;$AX21&amp;"|0|"&amp;BP$7,data.monthly_financials,6,0),0))</f>
        <v>#NAME?</v>
      </c>
      <c r="BQ21" s="25" t="e">
        <f ca="1">IF(BQ$5=YEAR(BQ$7),HLOOKUP(BQ$5,$CM$5:$CP$33,(ROW($AX21)-ROW(BQ$5)+1),FALSE),IFERROR(BQ$6*VLOOKUP($AX$3&amp;"|"&amp;$AX21&amp;"|0|"&amp;BQ$7,data.monthly_financials,6,0),0))</f>
        <v>#NAME?</v>
      </c>
      <c r="BR21" s="25" t="e">
        <f ca="1">IF(BR$5=YEAR(BR$7),HLOOKUP(BR$5,$CM$5:$CP$33,(ROW($AX21)-ROW(BR$5)+1),FALSE),IFERROR(BR$6*VLOOKUP($AX$3&amp;"|"&amp;$AX21&amp;"|0|"&amp;BR$7,data.monthly_financials,6,0),0))</f>
        <v>#NAME?</v>
      </c>
      <c r="BS21" s="25" t="e">
        <f ca="1">IF(BS$5=YEAR(BS$7),HLOOKUP(BS$5,$CM$5:$CP$33,(ROW($AX21)-ROW(BS$5)+1),FALSE),IFERROR(BS$6*VLOOKUP($AX$3&amp;"|"&amp;$AX21&amp;"|0|"&amp;BS$7,data.monthly_financials,6,0),0))</f>
        <v>#NAME?</v>
      </c>
      <c r="BT21" s="25" t="e">
        <f ca="1">IF(BT$5=YEAR(BT$7),HLOOKUP(BT$5,$CM$5:$CP$33,(ROW($AX21)-ROW(BT$5)+1),FALSE),IFERROR(BT$6*VLOOKUP($AX$3&amp;"|"&amp;$AX21&amp;"|0|"&amp;BT$7,data.monthly_financials,6,0),0))</f>
        <v>#NAME?</v>
      </c>
      <c r="BU21" s="25" t="e">
        <f ca="1">IF(BU$5=YEAR(BU$7),HLOOKUP(BU$5,$CM$5:$CP$33,(ROW($AX21)-ROW(BU$5)+1),FALSE),IFERROR(BU$6*VLOOKUP($AX$3&amp;"|"&amp;$AX21&amp;"|0|"&amp;BU$7,data.monthly_financials,6,0),0))</f>
        <v>#NAME?</v>
      </c>
      <c r="BV21" s="25" t="e">
        <f ca="1">IF(BV$5=YEAR(BV$7),HLOOKUP(BV$5,$CM$5:$CP$33,(ROW($AX21)-ROW(BV$5)+1),FALSE),IFERROR(BV$6*VLOOKUP($AX$3&amp;"|"&amp;$AX21&amp;"|0|"&amp;BV$7,data.monthly_financials,6,0),0))</f>
        <v>#NAME?</v>
      </c>
      <c r="BW21" s="25" t="e">
        <f ca="1">IF(BW$5=YEAR(BW$7),HLOOKUP(BW$5,$CM$5:$CP$33,(ROW($AX21)-ROW(BW$5)+1),FALSE),IFERROR(BW$6*VLOOKUP($AX$3&amp;"|"&amp;$AX21&amp;"|0|"&amp;BW$7,data.monthly_financials,6,0),0))</f>
        <v>#NAME?</v>
      </c>
      <c r="BX21" s="25" t="e">
        <f ca="1">IF(BX$5=YEAR(BX$7),HLOOKUP(BX$5,$CM$5:$CP$33,(ROW($AX21)-ROW(BX$5)+1),FALSE),IFERROR(BX$6*VLOOKUP($AX$3&amp;"|"&amp;$AX21&amp;"|0|"&amp;BX$7,data.monthly_financials,6,0),0))</f>
        <v>#NAME?</v>
      </c>
      <c r="BY21" s="25" t="e">
        <f ca="1">IF(BY$5=YEAR(BY$7),HLOOKUP(BY$5,$CM$5:$CP$33,(ROW($AX21)-ROW(BY$5)+1),FALSE),IFERROR(BY$6*VLOOKUP($AX$3&amp;"|"&amp;$AX21&amp;"|0|"&amp;BY$7,data.monthly_financials,6,0),0))</f>
        <v>#NAME?</v>
      </c>
      <c r="BZ21" s="25" t="e">
        <f ca="1">IF(BZ$5=YEAR(BZ$7),HLOOKUP(BZ$5,$CM$5:$CP$33,(ROW($AX21)-ROW(BZ$5)+1),FALSE),IFERROR(BZ$6*VLOOKUP($AX$3&amp;"|"&amp;$AX21&amp;"|0|"&amp;BZ$7,data.monthly_financials,6,0),0))</f>
        <v>#NAME?</v>
      </c>
      <c r="CA21" s="25" t="e">
        <f ca="1">IF(CA$5=YEAR(CA$7),HLOOKUP(CA$5,$CM$5:$CP$33,(ROW($AX21)-ROW(CA$5)+1),FALSE),IFERROR(CA$6*VLOOKUP($AX$3&amp;"|"&amp;$AX21&amp;"|0|"&amp;CA$7,data.monthly_financials,6,0),0))</f>
        <v>#NAME?</v>
      </c>
      <c r="CB21" s="25" t="e">
        <f ca="1">IF(CB$5=YEAR(CB$7),HLOOKUP(CB$5,$CM$5:$CP$33,(ROW($AX21)-ROW(CB$5)+1),FALSE),IFERROR(CB$6*VLOOKUP($AX$3&amp;"|"&amp;$AX21&amp;"|0|"&amp;CB$7,data.monthly_financials,6,0),0))</f>
        <v>#NAME?</v>
      </c>
      <c r="CC21" s="25" t="e">
        <f ca="1">IF(CC$5=YEAR(CC$7),HLOOKUP(CC$5,$CM$5:$CP$33,(ROW($AX21)-ROW(CC$5)+1),FALSE),IFERROR(CC$6*VLOOKUP($AX$3&amp;"|"&amp;$AX21&amp;"|0|"&amp;CC$7,data.monthly_financials,6,0),0))</f>
        <v>#NAME?</v>
      </c>
      <c r="CD21" s="25" t="e">
        <f ca="1">IF(CD$5=YEAR(CD$7),HLOOKUP(CD$5,$CM$5:$CP$33,(ROW($AX21)-ROW(CD$5)+1),FALSE),IFERROR(CD$6*VLOOKUP($AX$3&amp;"|"&amp;$AX21&amp;"|0|"&amp;CD$7,data.monthly_financials,6,0),0))</f>
        <v>#NAME?</v>
      </c>
      <c r="CE21" s="25" t="e">
        <f ca="1">IF(CE$5=YEAR(CE$7),HLOOKUP(CE$5,$CM$5:$CP$33,(ROW($AX21)-ROW(CE$5)+1),FALSE),IFERROR(CE$6*VLOOKUP($AX$3&amp;"|"&amp;$AX21&amp;"|0|"&amp;CE$7,data.monthly_financials,6,0),0))</f>
        <v>#NAME?</v>
      </c>
      <c r="CF21" s="25" t="e">
        <f ca="1">IF(CF$5=YEAR(CF$7),HLOOKUP(CF$5,$CM$5:$CP$33,(ROW($AX21)-ROW(CF$5)+1),FALSE),IFERROR(CF$6*VLOOKUP($AX$3&amp;"|"&amp;$AX21&amp;"|0|"&amp;CF$7,data.monthly_financials,6,0),0))</f>
        <v>#NAME?</v>
      </c>
      <c r="CG21" s="25" t="e">
        <f ca="1">IF(CG$5=YEAR(CG$7),HLOOKUP(CG$5,$CM$5:$CP$33,(ROW($AX21)-ROW(CG$5)+1),FALSE),IFERROR(CG$6*VLOOKUP($AX$3&amp;"|"&amp;$AX21&amp;"|0|"&amp;CG$7,data.monthly_financials,6,0),0))</f>
        <v>#NAME?</v>
      </c>
      <c r="CH21" s="25" t="e">
        <f ca="1">IF(CH$5=YEAR(CH$7),HLOOKUP(CH$5,$CM$5:$CP$33,(ROW($AX21)-ROW(CH$5)+1),FALSE),IFERROR(CH$6*VLOOKUP($AX$3&amp;"|"&amp;$AX21&amp;"|0|"&amp;CH$7,data.monthly_financials,6,0),0))</f>
        <v>#NAME?</v>
      </c>
      <c r="CK21" s="61" t="s">
        <v>109</v>
      </c>
      <c r="CL21" s="25">
        <f ca="1">IFERROR(CL$6*VLOOKUP($CK$3&amp;"|"&amp;$CK21&amp;"|1|"&amp;CL$7,data.monthly_financials,6,0),0)</f>
        <v>0</v>
      </c>
      <c r="CM21" s="25">
        <f ca="1">IFERROR(CM$6*VLOOKUP($CK$3&amp;"|"&amp;$CK21&amp;"|1|"&amp;CM$7,data.monthly_financials,6,0),0)</f>
        <v>0</v>
      </c>
      <c r="CN21" s="25">
        <f ca="1">IFERROR(CN$6*VLOOKUP($CK$3&amp;"|"&amp;$CK21&amp;"|1|"&amp;CN$7,data.monthly_financials,6,0),0)</f>
        <v>0</v>
      </c>
      <c r="CO21" s="25">
        <f ca="1">IFERROR(CO$6*VLOOKUP($CK$3&amp;"|"&amp;$CK21&amp;"|1|"&amp;CO$7,data.monthly_financials,6,0),0)</f>
        <v>0</v>
      </c>
      <c r="CP21" s="25">
        <f ca="1">IFERROR(CP$6*VLOOKUP($CK$3&amp;"|"&amp;$CK21&amp;"|1|"&amp;CP$7,data.monthly_financials,6,0),0)</f>
        <v>0</v>
      </c>
    </row>
    <row r="22" spans="1:190" ht="15.75" thickBot="1">
      <c r="A22" t="str">
        <f>RIGHT(DB_LOAD!I17,4)</f>
        <v/>
      </c>
      <c r="B22">
        <f>DB_LOAD!K17</f>
        <v>0</v>
      </c>
      <c r="D22" s="40" t="s">
        <v>110</v>
      </c>
      <c r="E22" s="25" t="e">
        <f>IF(E$5=YEAR(E$7),HLOOKUP(E$5,$AR$5:$AU$33,(ROW($D22)-ROW(E$5)+1),FALSE),IFERROR(E$6*VLOOKUP($D$3&amp;"|"&amp;$D22&amp;"|0|"&amp;E$7,data.monthly_financials,6,0),0))</f>
        <v>#VALUE!</v>
      </c>
      <c r="F22" s="25" t="e">
        <f>IF(F$5=YEAR(F$7),HLOOKUP(F$5,$AR$5:$AU$33,(ROW($D22)-ROW(F$5)+1),FALSE),IFERROR(F$6*VLOOKUP($D$3&amp;"|"&amp;$D22&amp;"|0|"&amp;F$7,data.monthly_financials,6,0),0))</f>
        <v>#VALUE!</v>
      </c>
      <c r="G22" s="25" t="e">
        <f>IF(G$5=YEAR(G$7),HLOOKUP(G$5,$AR$5:$AU$33,(ROW($D22)-ROW(G$5)+1),FALSE),IFERROR(G$6*VLOOKUP($D$3&amp;"|"&amp;$D22&amp;"|0|"&amp;G$7,data.monthly_financials,6,0),0))</f>
        <v>#VALUE!</v>
      </c>
      <c r="H22" s="25" t="e">
        <f>IF(H$5=YEAR(H$7),HLOOKUP(H$5,$AR$5:$AU$33,(ROW($D22)-ROW(H$5)+1),FALSE),IFERROR(H$6*VLOOKUP($D$3&amp;"|"&amp;$D22&amp;"|0|"&amp;H$7,data.monthly_financials,6,0),0))</f>
        <v>#VALUE!</v>
      </c>
      <c r="I22" s="25" t="e">
        <f>IF(I$5=YEAR(I$7),HLOOKUP(I$5,$AR$5:$AU$33,(ROW($D22)-ROW(I$5)+1),FALSE),IFERROR(I$6*VLOOKUP($D$3&amp;"|"&amp;$D22&amp;"|0|"&amp;I$7,data.monthly_financials,6,0),0))</f>
        <v>#VALUE!</v>
      </c>
      <c r="J22" s="25" t="e">
        <f>IF(J$5=YEAR(J$7),HLOOKUP(J$5,$AR$5:$AU$33,(ROW($D22)-ROW(J$5)+1),FALSE),IFERROR(J$6*VLOOKUP($D$3&amp;"|"&amp;$D22&amp;"|0|"&amp;J$7,data.monthly_financials,6,0),0))</f>
        <v>#VALUE!</v>
      </c>
      <c r="K22" s="25" t="e">
        <f>IF(K$5=YEAR(K$7),HLOOKUP(K$5,$AR$5:$AU$33,(ROW($D22)-ROW(K$5)+1),FALSE),IFERROR(K$6*VLOOKUP($D$3&amp;"|"&amp;$D22&amp;"|0|"&amp;K$7,data.monthly_financials,6,0),0))</f>
        <v>#VALUE!</v>
      </c>
      <c r="L22" s="25" t="e">
        <f>IF(L$5=YEAR(L$7),HLOOKUP(L$5,$AR$5:$AU$33,(ROW($D22)-ROW(L$5)+1),FALSE),IFERROR(L$6*VLOOKUP($D$3&amp;"|"&amp;$D22&amp;"|0|"&amp;L$7,data.monthly_financials,6,0),0))</f>
        <v>#VALUE!</v>
      </c>
      <c r="M22" s="25" t="e">
        <f>IF(M$5=YEAR(M$7),HLOOKUP(M$5,$AR$5:$AU$33,(ROW($D22)-ROW(M$5)+1),FALSE),IFERROR(M$6*VLOOKUP($D$3&amp;"|"&amp;$D22&amp;"|0|"&amp;M$7,data.monthly_financials,6,0),0))</f>
        <v>#VALUE!</v>
      </c>
      <c r="N22" s="25" t="e">
        <f>IF(N$5=YEAR(N$7),HLOOKUP(N$5,$AR$5:$AU$33,(ROW($D22)-ROW(N$5)+1),FALSE),IFERROR(N$6*VLOOKUP($D$3&amp;"|"&amp;$D22&amp;"|0|"&amp;N$7,data.monthly_financials,6,0),0))</f>
        <v>#VALUE!</v>
      </c>
      <c r="O22" s="25" t="e">
        <f>IF(O$5=YEAR(O$7),HLOOKUP(O$5,$AR$5:$AU$33,(ROW($D22)-ROW(O$5)+1),FALSE),IFERROR(O$6*VLOOKUP($D$3&amp;"|"&amp;$D22&amp;"|0|"&amp;O$7,data.monthly_financials,6,0),0))</f>
        <v>#VALUE!</v>
      </c>
      <c r="P22" s="25" t="e">
        <f>IF(P$5=YEAR(P$7),HLOOKUP(P$5,$AR$5:$AU$33,(ROW($D22)-ROW(P$5)+1),FALSE),IFERROR(P$6*VLOOKUP($D$3&amp;"|"&amp;$D22&amp;"|0|"&amp;P$7,data.monthly_financials,6,0),0))</f>
        <v>#VALUE!</v>
      </c>
      <c r="Q22" s="25" t="e">
        <f>IF(Q$5=YEAR(Q$7),HLOOKUP(Q$5,$AR$5:$AU$33,(ROW($D22)-ROW(Q$5)+1),FALSE),IFERROR(Q$6*VLOOKUP($D$3&amp;"|"&amp;$D22&amp;"|0|"&amp;Q$7,data.monthly_financials,6,0),0))</f>
        <v>#VALUE!</v>
      </c>
      <c r="R22" s="25" t="e">
        <f>IF(R$5=YEAR(R$7),HLOOKUP(R$5,$AR$5:$AU$33,(ROW($D22)-ROW(R$5)+1),FALSE),IFERROR(R$6*VLOOKUP($D$3&amp;"|"&amp;$D22&amp;"|0|"&amp;R$7,data.monthly_financials,6,0),0))</f>
        <v>#VALUE!</v>
      </c>
      <c r="S22" s="25" t="e">
        <f>IF(S$5=YEAR(S$7),HLOOKUP(S$5,$AR$5:$AU$33,(ROW($D22)-ROW(S$5)+1),FALSE),IFERROR(S$6*VLOOKUP($D$3&amp;"|"&amp;$D22&amp;"|0|"&amp;S$7,data.monthly_financials,6,0),0))</f>
        <v>#VALUE!</v>
      </c>
      <c r="T22" s="25" t="e">
        <f>IF(T$5=YEAR(T$7),HLOOKUP(T$5,$AR$5:$AU$33,(ROW($D22)-ROW(T$5)+1),FALSE),IFERROR(T$6*VLOOKUP($D$3&amp;"|"&amp;$D22&amp;"|0|"&amp;T$7,data.monthly_financials,6,0),0))</f>
        <v>#VALUE!</v>
      </c>
      <c r="U22" s="25" t="e">
        <f>IF(U$5=YEAR(U$7),HLOOKUP(U$5,$AR$5:$AU$33,(ROW($D22)-ROW(U$5)+1),FALSE),IFERROR(U$6*VLOOKUP($D$3&amp;"|"&amp;$D22&amp;"|0|"&amp;U$7,data.monthly_financials,6,0),0))</f>
        <v>#VALUE!</v>
      </c>
      <c r="V22" s="25" t="e">
        <f>IF(V$5=YEAR(V$7),HLOOKUP(V$5,$AR$5:$AU$33,(ROW($D22)-ROW(V$5)+1),FALSE),IFERROR(V$6*VLOOKUP($D$3&amp;"|"&amp;$D22&amp;"|0|"&amp;V$7,data.monthly_financials,6,0),0))</f>
        <v>#VALUE!</v>
      </c>
      <c r="W22" s="25" t="e">
        <f>IF(W$5=YEAR(W$7),HLOOKUP(W$5,$AR$5:$AU$33,(ROW($D22)-ROW(W$5)+1),FALSE),IFERROR(W$6*VLOOKUP($D$3&amp;"|"&amp;$D22&amp;"|0|"&amp;W$7,data.monthly_financials,6,0),0))</f>
        <v>#VALUE!</v>
      </c>
      <c r="X22" s="25" t="e">
        <f>IF(X$5=YEAR(X$7),HLOOKUP(X$5,$AR$5:$AU$33,(ROW($D22)-ROW(X$5)+1),FALSE),IFERROR(X$6*VLOOKUP($D$3&amp;"|"&amp;$D22&amp;"|0|"&amp;X$7,data.monthly_financials,6,0),0))</f>
        <v>#VALUE!</v>
      </c>
      <c r="Y22" s="25" t="e">
        <f>IF(Y$5=YEAR(Y$7),HLOOKUP(Y$5,$AR$5:$AU$33,(ROW($D22)-ROW(Y$5)+1),FALSE),IFERROR(Y$6*VLOOKUP($D$3&amp;"|"&amp;$D22&amp;"|0|"&amp;Y$7,data.monthly_financials,6,0),0))</f>
        <v>#VALUE!</v>
      </c>
      <c r="Z22" s="25" t="e">
        <f>IF(Z$5=YEAR(Z$7),HLOOKUP(Z$5,$AR$5:$AU$33,(ROW($D22)-ROW(Z$5)+1),FALSE),IFERROR(Z$6*VLOOKUP($D$3&amp;"|"&amp;$D22&amp;"|0|"&amp;Z$7,data.monthly_financials,6,0),0))</f>
        <v>#VALUE!</v>
      </c>
      <c r="AA22" s="25" t="e">
        <f>IF(AA$5=YEAR(AA$7),HLOOKUP(AA$5,$AR$5:$AU$33,(ROW($D22)-ROW(AA$5)+1),FALSE),IFERROR(AA$6*VLOOKUP($D$3&amp;"|"&amp;$D22&amp;"|0|"&amp;AA$7,data.monthly_financials,6,0),0))</f>
        <v>#VALUE!</v>
      </c>
      <c r="AB22" s="25" t="e">
        <f>IF(AB$5=YEAR(AB$7),HLOOKUP(AB$5,$AR$5:$AU$33,(ROW($D22)-ROW(AB$5)+1),FALSE),IFERROR(AB$6*VLOOKUP($D$3&amp;"|"&amp;$D22&amp;"|0|"&amp;AB$7,data.monthly_financials,6,0),0))</f>
        <v>#VALUE!</v>
      </c>
      <c r="AC22" s="25" t="e">
        <f>IF(AC$5=YEAR(AC$7),HLOOKUP(AC$5,$AR$5:$AU$33,(ROW($D22)-ROW(AC$5)+1),FALSE),IFERROR(AC$6*VLOOKUP($D$3&amp;"|"&amp;$D22&amp;"|0|"&amp;AC$7,data.monthly_financials,6,0),0))</f>
        <v>#VALUE!</v>
      </c>
      <c r="AD22" s="25" t="e">
        <f>IF(AD$5=YEAR(AD$7),HLOOKUP(AD$5,$AR$5:$AU$33,(ROW($D22)-ROW(AD$5)+1),FALSE),IFERROR(AD$6*VLOOKUP($D$3&amp;"|"&amp;$D22&amp;"|0|"&amp;AD$7,data.monthly_financials,6,0),0))</f>
        <v>#VALUE!</v>
      </c>
      <c r="AE22" s="25" t="e">
        <f>IF(AE$5=YEAR(AE$7),HLOOKUP(AE$5,$AR$5:$AU$33,(ROW($D22)-ROW(AE$5)+1),FALSE),IFERROR(AE$6*VLOOKUP($D$3&amp;"|"&amp;$D22&amp;"|0|"&amp;AE$7,data.monthly_financials,6,0),0))</f>
        <v>#VALUE!</v>
      </c>
      <c r="AF22" s="25" t="e">
        <f>IF(AF$5=YEAR(AF$7),HLOOKUP(AF$5,$AR$5:$AU$33,(ROW($D22)-ROW(AF$5)+1),FALSE),IFERROR(AF$6*VLOOKUP($D$3&amp;"|"&amp;$D22&amp;"|0|"&amp;AF$7,data.monthly_financials,6,0),0))</f>
        <v>#VALUE!</v>
      </c>
      <c r="AG22" s="25" t="e">
        <f>IF(AG$5=YEAR(AG$7),HLOOKUP(AG$5,$AR$5:$AU$33,(ROW($D22)-ROW(AG$5)+1),FALSE),IFERROR(AG$6*VLOOKUP($D$3&amp;"|"&amp;$D22&amp;"|0|"&amp;AG$7,data.monthly_financials,6,0),0))</f>
        <v>#VALUE!</v>
      </c>
      <c r="AH22" s="25" t="e">
        <f>IF(AH$5=YEAR(AH$7),HLOOKUP(AH$5,$AR$5:$AU$33,(ROW($D22)-ROW(AH$5)+1),FALSE),IFERROR(AH$6*VLOOKUP($D$3&amp;"|"&amp;$D22&amp;"|0|"&amp;AH$7,data.monthly_financials,6,0),0))</f>
        <v>#VALUE!</v>
      </c>
      <c r="AI22" s="25" t="e">
        <f>IF(AI$5=YEAR(AI$7),HLOOKUP(AI$5,$AR$5:$AU$33,(ROW($D22)-ROW(AI$5)+1),FALSE),IFERROR(AI$6*VLOOKUP($D$3&amp;"|"&amp;$D22&amp;"|0|"&amp;AI$7,data.monthly_financials,6,0),0))</f>
        <v>#VALUE!</v>
      </c>
      <c r="AJ22" s="25" t="e">
        <f>IF(AJ$5=YEAR(AJ$7),HLOOKUP(AJ$5,$AR$5:$AU$33,(ROW($D22)-ROW(AJ$5)+1),FALSE),IFERROR(AJ$6*VLOOKUP($D$3&amp;"|"&amp;$D22&amp;"|0|"&amp;AJ$7,data.monthly_financials,6,0),0))</f>
        <v>#VALUE!</v>
      </c>
      <c r="AK22" s="25" t="e">
        <f>IF(AK$5=YEAR(AK$7),HLOOKUP(AK$5,$AR$5:$AU$33,(ROW($D22)-ROW(AK$5)+1),FALSE),IFERROR(AK$6*VLOOKUP($D$3&amp;"|"&amp;$D22&amp;"|0|"&amp;AK$7,data.monthly_financials,6,0),0))</f>
        <v>#VALUE!</v>
      </c>
      <c r="AL22" s="25" t="e">
        <f>IF(AL$5=YEAR(AL$7),HLOOKUP(AL$5,$AR$5:$AU$33,(ROW($D22)-ROW(AL$5)+1),FALSE),IFERROR(AL$6*VLOOKUP($D$3&amp;"|"&amp;$D22&amp;"|0|"&amp;AL$7,data.monthly_financials,6,0),0))</f>
        <v>#VALUE!</v>
      </c>
      <c r="AM22" s="25" t="e">
        <f>IF(AM$5=YEAR(AM$7),HLOOKUP(AM$5,$AR$5:$AU$33,(ROW($D22)-ROW(AM$5)+1),FALSE),IFERROR(AM$6*VLOOKUP($D$3&amp;"|"&amp;$D22&amp;"|0|"&amp;AM$7,data.monthly_financials,6,0),0))</f>
        <v>#VALUE!</v>
      </c>
      <c r="AN22" s="25" t="e">
        <f ca="1">IF(AN$5=YEAR(AN$7),HLOOKUP(AN$5,$AR$5:$AU$33,(ROW($D22)-ROW(AN$5)+1),FALSE),IFERROR(AN$6*VLOOKUP($D$3&amp;"|"&amp;$D22&amp;"|0|"&amp;AN$7,data.monthly_financials,6,0),0))</f>
        <v>#VALUE!</v>
      </c>
      <c r="AP22" s="40" t="s">
        <v>110</v>
      </c>
      <c r="AQ22" s="25">
        <f ca="1">IFERROR(AQ$6*VLOOKUP($AP$3&amp;"|"&amp;$AP22&amp;"|1|"&amp;AQ$7,data.monthly_financials,6,0),0)</f>
        <v>0</v>
      </c>
      <c r="AR22" s="25">
        <f ca="1">IFERROR(AR$6*VLOOKUP($AP$3&amp;"|"&amp;$AP22&amp;"|1|"&amp;AR$7,data.monthly_financials,6,0),0)</f>
        <v>0</v>
      </c>
      <c r="AS22" s="25">
        <f ca="1">IFERROR(AS$6*VLOOKUP($AP$3&amp;"|"&amp;$AP22&amp;"|1|"&amp;AS$7,data.monthly_financials,6,0),0)</f>
        <v>0</v>
      </c>
      <c r="AT22" s="25">
        <f ca="1">IFERROR(AT$6*VLOOKUP($AP$3&amp;"|"&amp;$AP22&amp;"|1|"&amp;AT$7,data.monthly_financials,6,0),0)</f>
        <v>0</v>
      </c>
      <c r="AU22" s="25">
        <f ca="1">IFERROR(AU$6*VLOOKUP($AP$3&amp;"|"&amp;$AP22&amp;"|1|"&amp;AU$7,data.monthly_financials,6,0),0)</f>
        <v>0</v>
      </c>
      <c r="AW22">
        <f ca="1">SUM(AW20:AW21)</f>
        <v>0</v>
      </c>
      <c r="AX22" s="64" t="s">
        <v>111</v>
      </c>
      <c r="AY22" s="51" t="e">
        <f t="shared" ref="AY22:CH22" ca="1" si="33">SUM(AY20:AY21)</f>
        <v>#NAME?</v>
      </c>
      <c r="AZ22" s="51" t="e">
        <f t="shared" ca="1" si="33"/>
        <v>#NAME?</v>
      </c>
      <c r="BA22" s="51" t="e">
        <f t="shared" ca="1" si="33"/>
        <v>#NAME?</v>
      </c>
      <c r="BB22" s="51" t="e">
        <f t="shared" ca="1" si="33"/>
        <v>#NAME?</v>
      </c>
      <c r="BC22" s="51" t="e">
        <f t="shared" ca="1" si="33"/>
        <v>#NAME?</v>
      </c>
      <c r="BD22" s="51" t="e">
        <f t="shared" ca="1" si="33"/>
        <v>#NAME?</v>
      </c>
      <c r="BE22" s="51" t="e">
        <f t="shared" ca="1" si="33"/>
        <v>#NAME?</v>
      </c>
      <c r="BF22" s="51" t="e">
        <f t="shared" ca="1" si="33"/>
        <v>#NAME?</v>
      </c>
      <c r="BG22" s="51" t="e">
        <f t="shared" ca="1" si="33"/>
        <v>#NAME?</v>
      </c>
      <c r="BH22" s="51" t="e">
        <f t="shared" ca="1" si="33"/>
        <v>#NAME?</v>
      </c>
      <c r="BI22" s="51" t="e">
        <f t="shared" ca="1" si="33"/>
        <v>#NAME?</v>
      </c>
      <c r="BJ22" s="51" t="e">
        <f t="shared" ca="1" si="33"/>
        <v>#NAME?</v>
      </c>
      <c r="BK22" s="51" t="e">
        <f t="shared" ca="1" si="33"/>
        <v>#NAME?</v>
      </c>
      <c r="BL22" s="51" t="e">
        <f t="shared" ca="1" si="33"/>
        <v>#NAME?</v>
      </c>
      <c r="BM22" s="51" t="e">
        <f t="shared" ca="1" si="33"/>
        <v>#NAME?</v>
      </c>
      <c r="BN22" s="51" t="e">
        <f t="shared" ca="1" si="33"/>
        <v>#NAME?</v>
      </c>
      <c r="BO22" s="51" t="e">
        <f t="shared" ca="1" si="33"/>
        <v>#NAME?</v>
      </c>
      <c r="BP22" s="51" t="e">
        <f t="shared" ca="1" si="33"/>
        <v>#NAME?</v>
      </c>
      <c r="BQ22" s="51" t="e">
        <f t="shared" ca="1" si="33"/>
        <v>#NAME?</v>
      </c>
      <c r="BR22" s="51" t="e">
        <f t="shared" ca="1" si="33"/>
        <v>#NAME?</v>
      </c>
      <c r="BS22" s="51" t="e">
        <f t="shared" ca="1" si="33"/>
        <v>#NAME?</v>
      </c>
      <c r="BT22" s="51" t="e">
        <f t="shared" ca="1" si="33"/>
        <v>#NAME?</v>
      </c>
      <c r="BU22" s="51" t="e">
        <f t="shared" ca="1" si="33"/>
        <v>#NAME?</v>
      </c>
      <c r="BV22" s="51" t="e">
        <f t="shared" ca="1" si="33"/>
        <v>#NAME?</v>
      </c>
      <c r="BW22" s="51" t="e">
        <f t="shared" ca="1" si="33"/>
        <v>#NAME?</v>
      </c>
      <c r="BX22" s="51" t="e">
        <f t="shared" ca="1" si="33"/>
        <v>#NAME?</v>
      </c>
      <c r="BY22" s="51" t="e">
        <f t="shared" ca="1" si="33"/>
        <v>#NAME?</v>
      </c>
      <c r="BZ22" s="51" t="e">
        <f t="shared" ca="1" si="33"/>
        <v>#NAME?</v>
      </c>
      <c r="CA22" s="51" t="e">
        <f t="shared" ca="1" si="33"/>
        <v>#NAME?</v>
      </c>
      <c r="CB22" s="51" t="e">
        <f t="shared" ca="1" si="33"/>
        <v>#NAME?</v>
      </c>
      <c r="CC22" s="51" t="e">
        <f t="shared" ca="1" si="33"/>
        <v>#NAME?</v>
      </c>
      <c r="CD22" s="51" t="e">
        <f t="shared" ca="1" si="33"/>
        <v>#NAME?</v>
      </c>
      <c r="CE22" s="51" t="e">
        <f t="shared" ca="1" si="33"/>
        <v>#NAME?</v>
      </c>
      <c r="CF22" s="51" t="e">
        <f t="shared" ca="1" si="33"/>
        <v>#NAME?</v>
      </c>
      <c r="CG22" s="51" t="e">
        <f t="shared" ca="1" si="33"/>
        <v>#NAME?</v>
      </c>
      <c r="CH22" s="51" t="e">
        <f t="shared" ca="1" si="33"/>
        <v>#NAME?</v>
      </c>
      <c r="CK22" s="64" t="s">
        <v>111</v>
      </c>
      <c r="CL22" s="51">
        <v>0</v>
      </c>
      <c r="CM22" s="51">
        <v>0</v>
      </c>
      <c r="CN22" s="51">
        <v>0</v>
      </c>
      <c r="CO22" s="51">
        <v>0</v>
      </c>
      <c r="CP22" s="51">
        <v>0</v>
      </c>
      <c r="CT22" t="str">
        <f t="shared" ref="CT22:DD22" ca="1" si="34">IF(AND(MONTH(CT23)=12,NOT(ISERROR(YEAR(CT23)=HLOOKUP(YEAR(CT23),$EG$5:$EJ$5,1,FALSE)))),YEAR(CT23),"")</f>
        <v/>
      </c>
      <c r="CU22" t="str">
        <f t="shared" ca="1" si="34"/>
        <v/>
      </c>
      <c r="CV22" t="str">
        <f t="shared" ca="1" si="34"/>
        <v/>
      </c>
      <c r="CW22" t="str">
        <f t="shared" ca="1" si="34"/>
        <v/>
      </c>
      <c r="CX22" t="str">
        <f t="shared" ca="1" si="34"/>
        <v/>
      </c>
      <c r="CY22" t="str">
        <f t="shared" ca="1" si="34"/>
        <v/>
      </c>
      <c r="CZ22" t="str">
        <f t="shared" ca="1" si="34"/>
        <v/>
      </c>
      <c r="DA22" t="str">
        <f t="shared" ca="1" si="34"/>
        <v/>
      </c>
      <c r="DB22" t="str">
        <f t="shared" ca="1" si="34"/>
        <v/>
      </c>
      <c r="DC22" t="str">
        <f t="shared" ca="1" si="34"/>
        <v/>
      </c>
      <c r="DD22" t="str">
        <f t="shared" ca="1" si="34"/>
        <v/>
      </c>
      <c r="DE22" t="str">
        <f ca="1">IF(AND(MONTH(DE23)=12,NOT(ISERROR(YEAR(DE23)=HLOOKUP(YEAR(DE23),$EG$5:$EJ$5,1,FALSE)))),YEAR(DE23),"")</f>
        <v/>
      </c>
    </row>
    <row r="23" spans="1:190" ht="15.75" thickBot="1">
      <c r="A23" t="str">
        <f>RIGHT(DB_LOAD!I18,4)</f>
        <v/>
      </c>
      <c r="B23">
        <f>DB_LOAD!K18</f>
        <v>0</v>
      </c>
      <c r="D23" s="65" t="s">
        <v>112</v>
      </c>
      <c r="E23" s="25" t="e">
        <f>IF(E$5=YEAR(E$7),HLOOKUP(E$5,$AR$5:$AU$33,(ROW($D23)-ROW(E$5)+1),FALSE),IFERROR(E$6*VLOOKUP($D$3&amp;"|"&amp;$D23&amp;"|0|"&amp;E$7,data.monthly_financials,6,0),0))</f>
        <v>#VALUE!</v>
      </c>
      <c r="F23" s="25" t="e">
        <f>IF(F$5=YEAR(F$7),HLOOKUP(F$5,$AR$5:$AU$33,(ROW($D23)-ROW(F$5)+1),FALSE),IFERROR(F$6*VLOOKUP($D$3&amp;"|"&amp;$D23&amp;"|0|"&amp;F$7,data.monthly_financials,6,0),0))</f>
        <v>#VALUE!</v>
      </c>
      <c r="G23" s="25" t="e">
        <f>IF(G$5=YEAR(G$7),HLOOKUP(G$5,$AR$5:$AU$33,(ROW($D23)-ROW(G$5)+1),FALSE),IFERROR(G$6*VLOOKUP($D$3&amp;"|"&amp;$D23&amp;"|0|"&amp;G$7,data.monthly_financials,6,0),0))</f>
        <v>#VALUE!</v>
      </c>
      <c r="H23" s="25" t="e">
        <f>IF(H$5=YEAR(H$7),HLOOKUP(H$5,$AR$5:$AU$33,(ROW($D23)-ROW(H$5)+1),FALSE),IFERROR(H$6*VLOOKUP($D$3&amp;"|"&amp;$D23&amp;"|0|"&amp;H$7,data.monthly_financials,6,0),0))</f>
        <v>#VALUE!</v>
      </c>
      <c r="I23" s="25" t="e">
        <f>IF(I$5=YEAR(I$7),HLOOKUP(I$5,$AR$5:$AU$33,(ROW($D23)-ROW(I$5)+1),FALSE),IFERROR(I$6*VLOOKUP($D$3&amp;"|"&amp;$D23&amp;"|0|"&amp;I$7,data.monthly_financials,6,0),0))</f>
        <v>#VALUE!</v>
      </c>
      <c r="J23" s="25" t="e">
        <f>IF(J$5=YEAR(J$7),HLOOKUP(J$5,$AR$5:$AU$33,(ROW($D23)-ROW(J$5)+1),FALSE),IFERROR(J$6*VLOOKUP($D$3&amp;"|"&amp;$D23&amp;"|0|"&amp;J$7,data.monthly_financials,6,0),0))</f>
        <v>#VALUE!</v>
      </c>
      <c r="K23" s="25" t="e">
        <f>IF(K$5=YEAR(K$7),HLOOKUP(K$5,$AR$5:$AU$33,(ROW($D23)-ROW(K$5)+1),FALSE),IFERROR(K$6*VLOOKUP($D$3&amp;"|"&amp;$D23&amp;"|0|"&amp;K$7,data.monthly_financials,6,0),0))</f>
        <v>#VALUE!</v>
      </c>
      <c r="L23" s="25" t="e">
        <f>IF(L$5=YEAR(L$7),HLOOKUP(L$5,$AR$5:$AU$33,(ROW($D23)-ROW(L$5)+1),FALSE),IFERROR(L$6*VLOOKUP($D$3&amp;"|"&amp;$D23&amp;"|0|"&amp;L$7,data.monthly_financials,6,0),0))</f>
        <v>#VALUE!</v>
      </c>
      <c r="M23" s="25" t="e">
        <f>IF(M$5=YEAR(M$7),HLOOKUP(M$5,$AR$5:$AU$33,(ROW($D23)-ROW(M$5)+1),FALSE),IFERROR(M$6*VLOOKUP($D$3&amp;"|"&amp;$D23&amp;"|0|"&amp;M$7,data.monthly_financials,6,0),0))</f>
        <v>#VALUE!</v>
      </c>
      <c r="N23" s="25" t="e">
        <f>IF(N$5=YEAR(N$7),HLOOKUP(N$5,$AR$5:$AU$33,(ROW($D23)-ROW(N$5)+1),FALSE),IFERROR(N$6*VLOOKUP($D$3&amp;"|"&amp;$D23&amp;"|0|"&amp;N$7,data.monthly_financials,6,0),0))</f>
        <v>#VALUE!</v>
      </c>
      <c r="O23" s="25" t="e">
        <f>IF(O$5=YEAR(O$7),HLOOKUP(O$5,$AR$5:$AU$33,(ROW($D23)-ROW(O$5)+1),FALSE),IFERROR(O$6*VLOOKUP($D$3&amp;"|"&amp;$D23&amp;"|0|"&amp;O$7,data.monthly_financials,6,0),0))</f>
        <v>#VALUE!</v>
      </c>
      <c r="P23" s="25" t="e">
        <f>IF(P$5=YEAR(P$7),HLOOKUP(P$5,$AR$5:$AU$33,(ROW($D23)-ROW(P$5)+1),FALSE),IFERROR(P$6*VLOOKUP($D$3&amp;"|"&amp;$D23&amp;"|0|"&amp;P$7,data.monthly_financials,6,0),0))</f>
        <v>#VALUE!</v>
      </c>
      <c r="Q23" s="25" t="e">
        <f>IF(Q$5=YEAR(Q$7),HLOOKUP(Q$5,$AR$5:$AU$33,(ROW($D23)-ROW(Q$5)+1),FALSE),IFERROR(Q$6*VLOOKUP($D$3&amp;"|"&amp;$D23&amp;"|0|"&amp;Q$7,data.monthly_financials,6,0),0))</f>
        <v>#VALUE!</v>
      </c>
      <c r="R23" s="25" t="e">
        <f>IF(R$5=YEAR(R$7),HLOOKUP(R$5,$AR$5:$AU$33,(ROW($D23)-ROW(R$5)+1),FALSE),IFERROR(R$6*VLOOKUP($D$3&amp;"|"&amp;$D23&amp;"|0|"&amp;R$7,data.monthly_financials,6,0),0))</f>
        <v>#VALUE!</v>
      </c>
      <c r="S23" s="25" t="e">
        <f>IF(S$5=YEAR(S$7),HLOOKUP(S$5,$AR$5:$AU$33,(ROW($D23)-ROW(S$5)+1),FALSE),IFERROR(S$6*VLOOKUP($D$3&amp;"|"&amp;$D23&amp;"|0|"&amp;S$7,data.monthly_financials,6,0),0))</f>
        <v>#VALUE!</v>
      </c>
      <c r="T23" s="25" t="e">
        <f>IF(T$5=YEAR(T$7),HLOOKUP(T$5,$AR$5:$AU$33,(ROW($D23)-ROW(T$5)+1),FALSE),IFERROR(T$6*VLOOKUP($D$3&amp;"|"&amp;$D23&amp;"|0|"&amp;T$7,data.monthly_financials,6,0),0))</f>
        <v>#VALUE!</v>
      </c>
      <c r="U23" s="25" t="e">
        <f>IF(U$5=YEAR(U$7),HLOOKUP(U$5,$AR$5:$AU$33,(ROW($D23)-ROW(U$5)+1),FALSE),IFERROR(U$6*VLOOKUP($D$3&amp;"|"&amp;$D23&amp;"|0|"&amp;U$7,data.monthly_financials,6,0),0))</f>
        <v>#VALUE!</v>
      </c>
      <c r="V23" s="25" t="e">
        <f>IF(V$5=YEAR(V$7),HLOOKUP(V$5,$AR$5:$AU$33,(ROW($D23)-ROW(V$5)+1),FALSE),IFERROR(V$6*VLOOKUP($D$3&amp;"|"&amp;$D23&amp;"|0|"&amp;V$7,data.monthly_financials,6,0),0))</f>
        <v>#VALUE!</v>
      </c>
      <c r="W23" s="25" t="e">
        <f>IF(W$5=YEAR(W$7),HLOOKUP(W$5,$AR$5:$AU$33,(ROW($D23)-ROW(W$5)+1),FALSE),IFERROR(W$6*VLOOKUP($D$3&amp;"|"&amp;$D23&amp;"|0|"&amp;W$7,data.monthly_financials,6,0),0))</f>
        <v>#VALUE!</v>
      </c>
      <c r="X23" s="25" t="e">
        <f>IF(X$5=YEAR(X$7),HLOOKUP(X$5,$AR$5:$AU$33,(ROW($D23)-ROW(X$5)+1),FALSE),IFERROR(X$6*VLOOKUP($D$3&amp;"|"&amp;$D23&amp;"|0|"&amp;X$7,data.monthly_financials,6,0),0))</f>
        <v>#VALUE!</v>
      </c>
      <c r="Y23" s="25" t="e">
        <f>IF(Y$5=YEAR(Y$7),HLOOKUP(Y$5,$AR$5:$AU$33,(ROW($D23)-ROW(Y$5)+1),FALSE),IFERROR(Y$6*VLOOKUP($D$3&amp;"|"&amp;$D23&amp;"|0|"&amp;Y$7,data.monthly_financials,6,0),0))</f>
        <v>#VALUE!</v>
      </c>
      <c r="Z23" s="25" t="e">
        <f>IF(Z$5=YEAR(Z$7),HLOOKUP(Z$5,$AR$5:$AU$33,(ROW($D23)-ROW(Z$5)+1),FALSE),IFERROR(Z$6*VLOOKUP($D$3&amp;"|"&amp;$D23&amp;"|0|"&amp;Z$7,data.monthly_financials,6,0),0))</f>
        <v>#VALUE!</v>
      </c>
      <c r="AA23" s="25" t="e">
        <f>IF(AA$5=YEAR(AA$7),HLOOKUP(AA$5,$AR$5:$AU$33,(ROW($D23)-ROW(AA$5)+1),FALSE),IFERROR(AA$6*VLOOKUP($D$3&amp;"|"&amp;$D23&amp;"|0|"&amp;AA$7,data.monthly_financials,6,0),0))</f>
        <v>#VALUE!</v>
      </c>
      <c r="AB23" s="25" t="e">
        <f>IF(AB$5=YEAR(AB$7),HLOOKUP(AB$5,$AR$5:$AU$33,(ROW($D23)-ROW(AB$5)+1),FALSE),IFERROR(AB$6*VLOOKUP($D$3&amp;"|"&amp;$D23&amp;"|0|"&amp;AB$7,data.monthly_financials,6,0),0))</f>
        <v>#VALUE!</v>
      </c>
      <c r="AC23" s="25" t="e">
        <f>IF(AC$5=YEAR(AC$7),HLOOKUP(AC$5,$AR$5:$AU$33,(ROW($D23)-ROW(AC$5)+1),FALSE),IFERROR(AC$6*VLOOKUP($D$3&amp;"|"&amp;$D23&amp;"|0|"&amp;AC$7,data.monthly_financials,6,0),0))</f>
        <v>#VALUE!</v>
      </c>
      <c r="AD23" s="25" t="e">
        <f>IF(AD$5=YEAR(AD$7),HLOOKUP(AD$5,$AR$5:$AU$33,(ROW($D23)-ROW(AD$5)+1),FALSE),IFERROR(AD$6*VLOOKUP($D$3&amp;"|"&amp;$D23&amp;"|0|"&amp;AD$7,data.monthly_financials,6,0),0))</f>
        <v>#VALUE!</v>
      </c>
      <c r="AE23" s="25" t="e">
        <f>IF(AE$5=YEAR(AE$7),HLOOKUP(AE$5,$AR$5:$AU$33,(ROW($D23)-ROW(AE$5)+1),FALSE),IFERROR(AE$6*VLOOKUP($D$3&amp;"|"&amp;$D23&amp;"|0|"&amp;AE$7,data.monthly_financials,6,0),0))</f>
        <v>#VALUE!</v>
      </c>
      <c r="AF23" s="25" t="e">
        <f>IF(AF$5=YEAR(AF$7),HLOOKUP(AF$5,$AR$5:$AU$33,(ROW($D23)-ROW(AF$5)+1),FALSE),IFERROR(AF$6*VLOOKUP($D$3&amp;"|"&amp;$D23&amp;"|0|"&amp;AF$7,data.monthly_financials,6,0),0))</f>
        <v>#VALUE!</v>
      </c>
      <c r="AG23" s="25" t="e">
        <f>IF(AG$5=YEAR(AG$7),HLOOKUP(AG$5,$AR$5:$AU$33,(ROW($D23)-ROW(AG$5)+1),FALSE),IFERROR(AG$6*VLOOKUP($D$3&amp;"|"&amp;$D23&amp;"|0|"&amp;AG$7,data.monthly_financials,6,0),0))</f>
        <v>#VALUE!</v>
      </c>
      <c r="AH23" s="25" t="e">
        <f>IF(AH$5=YEAR(AH$7),HLOOKUP(AH$5,$AR$5:$AU$33,(ROW($D23)-ROW(AH$5)+1),FALSE),IFERROR(AH$6*VLOOKUP($D$3&amp;"|"&amp;$D23&amp;"|0|"&amp;AH$7,data.monthly_financials,6,0),0))</f>
        <v>#VALUE!</v>
      </c>
      <c r="AI23" s="25" t="e">
        <f>IF(AI$5=YEAR(AI$7),HLOOKUP(AI$5,$AR$5:$AU$33,(ROW($D23)-ROW(AI$5)+1),FALSE),IFERROR(AI$6*VLOOKUP($D$3&amp;"|"&amp;$D23&amp;"|0|"&amp;AI$7,data.monthly_financials,6,0),0))</f>
        <v>#VALUE!</v>
      </c>
      <c r="AJ23" s="25" t="e">
        <f>IF(AJ$5=YEAR(AJ$7),HLOOKUP(AJ$5,$AR$5:$AU$33,(ROW($D23)-ROW(AJ$5)+1),FALSE),IFERROR(AJ$6*VLOOKUP($D$3&amp;"|"&amp;$D23&amp;"|0|"&amp;AJ$7,data.monthly_financials,6,0),0))</f>
        <v>#VALUE!</v>
      </c>
      <c r="AK23" s="25" t="e">
        <f>IF(AK$5=YEAR(AK$7),HLOOKUP(AK$5,$AR$5:$AU$33,(ROW($D23)-ROW(AK$5)+1),FALSE),IFERROR(AK$6*VLOOKUP($D$3&amp;"|"&amp;$D23&amp;"|0|"&amp;AK$7,data.monthly_financials,6,0),0))</f>
        <v>#VALUE!</v>
      </c>
      <c r="AL23" s="25" t="e">
        <f>IF(AL$5=YEAR(AL$7),HLOOKUP(AL$5,$AR$5:$AU$33,(ROW($D23)-ROW(AL$5)+1),FALSE),IFERROR(AL$6*VLOOKUP($D$3&amp;"|"&amp;$D23&amp;"|0|"&amp;AL$7,data.monthly_financials,6,0),0))</f>
        <v>#VALUE!</v>
      </c>
      <c r="AM23" s="25" t="e">
        <f>IF(AM$5=YEAR(AM$7),HLOOKUP(AM$5,$AR$5:$AU$33,(ROW($D23)-ROW(AM$5)+1),FALSE),IFERROR(AM$6*VLOOKUP($D$3&amp;"|"&amp;$D23&amp;"|0|"&amp;AM$7,data.monthly_financials,6,0),0))</f>
        <v>#VALUE!</v>
      </c>
      <c r="AN23" s="25" t="e">
        <f ca="1">IF(AN$5=YEAR(AN$7),HLOOKUP(AN$5,$AR$5:$AU$33,(ROW($D23)-ROW(AN$5)+1),FALSE),IFERROR(AN$6*VLOOKUP($D$3&amp;"|"&amp;$D23&amp;"|0|"&amp;AN$7,data.monthly_financials,6,0),0))</f>
        <v>#VALUE!</v>
      </c>
      <c r="AP23" s="65" t="s">
        <v>112</v>
      </c>
      <c r="AQ23" s="25">
        <f ca="1">IFERROR(AQ$6*VLOOKUP($AP$3&amp;"|"&amp;$AP23&amp;"|1|"&amp;AQ$7,data.monthly_financials,6,0),0)</f>
        <v>0</v>
      </c>
      <c r="AR23" s="25">
        <f ca="1">IFERROR(AR$6*VLOOKUP($AP$3&amp;"|"&amp;$AP23&amp;"|1|"&amp;AR$7,data.monthly_financials,6,0),0)</f>
        <v>0</v>
      </c>
      <c r="AS23" s="25">
        <f ca="1">IFERROR(AS$6*VLOOKUP($AP$3&amp;"|"&amp;$AP23&amp;"|1|"&amp;AS$7,data.monthly_financials,6,0),0)</f>
        <v>0</v>
      </c>
      <c r="AT23" s="25">
        <f ca="1">IFERROR(AT$6*VLOOKUP($AP$3&amp;"|"&amp;$AP23&amp;"|1|"&amp;AT$7,data.monthly_financials,6,0),0)</f>
        <v>0</v>
      </c>
      <c r="AU23" s="25">
        <f ca="1">IFERROR(AU$6*VLOOKUP($AP$3&amp;"|"&amp;$AP23&amp;"|1|"&amp;AU$7,data.monthly_financials,6,0),0)</f>
        <v>0</v>
      </c>
      <c r="AW23">
        <f ca="1">SUM(AW22,AW17)</f>
        <v>0</v>
      </c>
      <c r="AX23" s="45" t="s">
        <v>113</v>
      </c>
      <c r="AY23" s="46" t="e">
        <f t="shared" ref="AY23:CH23" ca="1" si="35">SUM(AY22,AY17)</f>
        <v>#NAME?</v>
      </c>
      <c r="AZ23" s="46" t="e">
        <f t="shared" ca="1" si="35"/>
        <v>#NAME?</v>
      </c>
      <c r="BA23" s="46" t="e">
        <f t="shared" ca="1" si="35"/>
        <v>#NAME?</v>
      </c>
      <c r="BB23" s="46" t="e">
        <f t="shared" ca="1" si="35"/>
        <v>#NAME?</v>
      </c>
      <c r="BC23" s="46" t="e">
        <f t="shared" ca="1" si="35"/>
        <v>#NAME?</v>
      </c>
      <c r="BD23" s="46" t="e">
        <f t="shared" ca="1" si="35"/>
        <v>#NAME?</v>
      </c>
      <c r="BE23" s="46" t="e">
        <f t="shared" ca="1" si="35"/>
        <v>#NAME?</v>
      </c>
      <c r="BF23" s="46" t="e">
        <f t="shared" ca="1" si="35"/>
        <v>#NAME?</v>
      </c>
      <c r="BG23" s="46" t="e">
        <f t="shared" ca="1" si="35"/>
        <v>#NAME?</v>
      </c>
      <c r="BH23" s="46" t="e">
        <f t="shared" ca="1" si="35"/>
        <v>#NAME?</v>
      </c>
      <c r="BI23" s="46" t="e">
        <f t="shared" ca="1" si="35"/>
        <v>#NAME?</v>
      </c>
      <c r="BJ23" s="46" t="e">
        <f t="shared" ca="1" si="35"/>
        <v>#NAME?</v>
      </c>
      <c r="BK23" s="46" t="e">
        <f t="shared" ca="1" si="35"/>
        <v>#NAME?</v>
      </c>
      <c r="BL23" s="46" t="e">
        <f t="shared" ca="1" si="35"/>
        <v>#NAME?</v>
      </c>
      <c r="BM23" s="46" t="e">
        <f t="shared" ca="1" si="35"/>
        <v>#NAME?</v>
      </c>
      <c r="BN23" s="46" t="e">
        <f t="shared" ca="1" si="35"/>
        <v>#NAME?</v>
      </c>
      <c r="BO23" s="46" t="e">
        <f t="shared" ca="1" si="35"/>
        <v>#NAME?</v>
      </c>
      <c r="BP23" s="46" t="e">
        <f t="shared" ca="1" si="35"/>
        <v>#NAME?</v>
      </c>
      <c r="BQ23" s="46" t="e">
        <f t="shared" ca="1" si="35"/>
        <v>#NAME?</v>
      </c>
      <c r="BR23" s="46" t="e">
        <f t="shared" ca="1" si="35"/>
        <v>#NAME?</v>
      </c>
      <c r="BS23" s="46" t="e">
        <f t="shared" ca="1" si="35"/>
        <v>#NAME?</v>
      </c>
      <c r="BT23" s="46" t="e">
        <f t="shared" ca="1" si="35"/>
        <v>#NAME?</v>
      </c>
      <c r="BU23" s="46" t="e">
        <f t="shared" ca="1" si="35"/>
        <v>#NAME?</v>
      </c>
      <c r="BV23" s="46" t="e">
        <f t="shared" ca="1" si="35"/>
        <v>#NAME?</v>
      </c>
      <c r="BW23" s="46" t="e">
        <f t="shared" ca="1" si="35"/>
        <v>#NAME?</v>
      </c>
      <c r="BX23" s="46" t="e">
        <f t="shared" ca="1" si="35"/>
        <v>#NAME?</v>
      </c>
      <c r="BY23" s="46" t="e">
        <f t="shared" ca="1" si="35"/>
        <v>#NAME?</v>
      </c>
      <c r="BZ23" s="46" t="e">
        <f t="shared" ca="1" si="35"/>
        <v>#NAME?</v>
      </c>
      <c r="CA23" s="46" t="e">
        <f t="shared" ca="1" si="35"/>
        <v>#NAME?</v>
      </c>
      <c r="CB23" s="46" t="e">
        <f t="shared" ca="1" si="35"/>
        <v>#NAME?</v>
      </c>
      <c r="CC23" s="46" t="e">
        <f t="shared" ca="1" si="35"/>
        <v>#NAME?</v>
      </c>
      <c r="CD23" s="46" t="e">
        <f t="shared" ca="1" si="35"/>
        <v>#NAME?</v>
      </c>
      <c r="CE23" s="46" t="e">
        <f t="shared" ca="1" si="35"/>
        <v>#NAME?</v>
      </c>
      <c r="CF23" s="46" t="e">
        <f t="shared" ca="1" si="35"/>
        <v>#NAME?</v>
      </c>
      <c r="CG23" s="46" t="e">
        <f t="shared" ca="1" si="35"/>
        <v>#NAME?</v>
      </c>
      <c r="CH23" s="46" t="e">
        <f t="shared" ca="1" si="35"/>
        <v>#NAME?</v>
      </c>
      <c r="CK23" s="45" t="s">
        <v>113</v>
      </c>
      <c r="CL23" s="46">
        <f ca="1">SUM(CL22,CL17)</f>
        <v>0</v>
      </c>
      <c r="CM23" s="46">
        <f ca="1">SUM(CM22,CM17)</f>
        <v>0</v>
      </c>
      <c r="CN23" s="46">
        <f ca="1">SUM(CN22,CN17)</f>
        <v>0</v>
      </c>
      <c r="CO23" s="46">
        <f ca="1">SUM(CO22,CO17)</f>
        <v>0</v>
      </c>
      <c r="CP23" s="46">
        <f ca="1">SUM(CP22,CP17)</f>
        <v>0</v>
      </c>
      <c r="CS23" s="20"/>
      <c r="CT23" s="19">
        <f t="shared" ref="CT23:DD23" si="36">IFERROR(DATE(YEAR(CU23),MONTH(CU23),0),"")</f>
        <v>0</v>
      </c>
      <c r="CU23" s="19">
        <f t="shared" si="36"/>
        <v>0</v>
      </c>
      <c r="CV23" s="19">
        <f t="shared" si="36"/>
        <v>0</v>
      </c>
      <c r="CW23" s="19">
        <f t="shared" si="36"/>
        <v>0</v>
      </c>
      <c r="CX23" s="19">
        <f t="shared" si="36"/>
        <v>0</v>
      </c>
      <c r="CY23" s="19">
        <f t="shared" si="36"/>
        <v>0</v>
      </c>
      <c r="CZ23" s="19">
        <f t="shared" si="36"/>
        <v>0</v>
      </c>
      <c r="DA23" s="19">
        <f t="shared" si="36"/>
        <v>0</v>
      </c>
      <c r="DB23" s="19">
        <f t="shared" si="36"/>
        <v>0</v>
      </c>
      <c r="DC23" s="19">
        <f t="shared" si="36"/>
        <v>0</v>
      </c>
      <c r="DD23" s="19">
        <f t="shared" si="36"/>
        <v>0</v>
      </c>
      <c r="DE23" s="19">
        <f>IFERROR(DATE(YEAR(CT7),MONTH(CT7),0),"")</f>
        <v>0</v>
      </c>
      <c r="ED23" t="e">
        <f>(EC$6*VLOOKUP($CS$3&amp;"|"&amp;$CS12&amp;"|0|"&amp;EC$7,data.monthly_financials,6,0))</f>
        <v>#NAME?</v>
      </c>
    </row>
    <row r="24" spans="1:190">
      <c r="A24" t="str">
        <f>RIGHT(DB_LOAD!I19,4)</f>
        <v/>
      </c>
      <c r="B24">
        <f>DB_LOAD!K19</f>
        <v>0</v>
      </c>
      <c r="D24" s="66" t="s">
        <v>114</v>
      </c>
      <c r="E24" s="25" t="e">
        <f>IF(E$5=YEAR(E$7),HLOOKUP(E$5,$AR$5:$AU$33,(ROW($D24)-ROW(E$5)+1),FALSE),IFERROR(E$6*VLOOKUP($D$3&amp;"|"&amp;$D24&amp;"|0|"&amp;E$7,data.monthly_financials,6,0),0))</f>
        <v>#VALUE!</v>
      </c>
      <c r="F24" s="25" t="e">
        <f>IF(F$5=YEAR(F$7),HLOOKUP(F$5,$AR$5:$AU$33,(ROW($D24)-ROW(F$5)+1),FALSE),IFERROR(F$6*VLOOKUP($D$3&amp;"|"&amp;$D24&amp;"|0|"&amp;F$7,data.monthly_financials,6,0),0))</f>
        <v>#VALUE!</v>
      </c>
      <c r="G24" s="25" t="e">
        <f>IF(G$5=YEAR(G$7),HLOOKUP(G$5,$AR$5:$AU$33,(ROW($D24)-ROW(G$5)+1),FALSE),IFERROR(G$6*VLOOKUP($D$3&amp;"|"&amp;$D24&amp;"|0|"&amp;G$7,data.monthly_financials,6,0),0))</f>
        <v>#VALUE!</v>
      </c>
      <c r="H24" s="25" t="e">
        <f>IF(H$5=YEAR(H$7),HLOOKUP(H$5,$AR$5:$AU$33,(ROW($D24)-ROW(H$5)+1),FALSE),IFERROR(H$6*VLOOKUP($D$3&amp;"|"&amp;$D24&amp;"|0|"&amp;H$7,data.monthly_financials,6,0),0))</f>
        <v>#VALUE!</v>
      </c>
      <c r="I24" s="25" t="e">
        <f>IF(I$5=YEAR(I$7),HLOOKUP(I$5,$AR$5:$AU$33,(ROW($D24)-ROW(I$5)+1),FALSE),IFERROR(I$6*VLOOKUP($D$3&amp;"|"&amp;$D24&amp;"|0|"&amp;I$7,data.monthly_financials,6,0),0))</f>
        <v>#VALUE!</v>
      </c>
      <c r="J24" s="25" t="e">
        <f>IF(J$5=YEAR(J$7),HLOOKUP(J$5,$AR$5:$AU$33,(ROW($D24)-ROW(J$5)+1),FALSE),IFERROR(J$6*VLOOKUP($D$3&amp;"|"&amp;$D24&amp;"|0|"&amp;J$7,data.monthly_financials,6,0),0))</f>
        <v>#VALUE!</v>
      </c>
      <c r="K24" s="25" t="e">
        <f>IF(K$5=YEAR(K$7),HLOOKUP(K$5,$AR$5:$AU$33,(ROW($D24)-ROW(K$5)+1),FALSE),IFERROR(K$6*VLOOKUP($D$3&amp;"|"&amp;$D24&amp;"|0|"&amp;K$7,data.monthly_financials,6,0),0))</f>
        <v>#VALUE!</v>
      </c>
      <c r="L24" s="25" t="e">
        <f>IF(L$5=YEAR(L$7),HLOOKUP(L$5,$AR$5:$AU$33,(ROW($D24)-ROW(L$5)+1),FALSE),IFERROR(L$6*VLOOKUP($D$3&amp;"|"&amp;$D24&amp;"|0|"&amp;L$7,data.monthly_financials,6,0),0))</f>
        <v>#VALUE!</v>
      </c>
      <c r="M24" s="25" t="e">
        <f>IF(M$5=YEAR(M$7),HLOOKUP(M$5,$AR$5:$AU$33,(ROW($D24)-ROW(M$5)+1),FALSE),IFERROR(M$6*VLOOKUP($D$3&amp;"|"&amp;$D24&amp;"|0|"&amp;M$7,data.monthly_financials,6,0),0))</f>
        <v>#VALUE!</v>
      </c>
      <c r="N24" s="25" t="e">
        <f>IF(N$5=YEAR(N$7),HLOOKUP(N$5,$AR$5:$AU$33,(ROW($D24)-ROW(N$5)+1),FALSE),IFERROR(N$6*VLOOKUP($D$3&amp;"|"&amp;$D24&amp;"|0|"&amp;N$7,data.monthly_financials,6,0),0))</f>
        <v>#VALUE!</v>
      </c>
      <c r="O24" s="25" t="e">
        <f>IF(O$5=YEAR(O$7),HLOOKUP(O$5,$AR$5:$AU$33,(ROW($D24)-ROW(O$5)+1),FALSE),IFERROR(O$6*VLOOKUP($D$3&amp;"|"&amp;$D24&amp;"|0|"&amp;O$7,data.monthly_financials,6,0),0))</f>
        <v>#VALUE!</v>
      </c>
      <c r="P24" s="25" t="e">
        <f>IF(P$5=YEAR(P$7),HLOOKUP(P$5,$AR$5:$AU$33,(ROW($D24)-ROW(P$5)+1),FALSE),IFERROR(P$6*VLOOKUP($D$3&amp;"|"&amp;$D24&amp;"|0|"&amp;P$7,data.monthly_financials,6,0),0))</f>
        <v>#VALUE!</v>
      </c>
      <c r="Q24" s="25" t="e">
        <f>IF(Q$5=YEAR(Q$7),HLOOKUP(Q$5,$AR$5:$AU$33,(ROW($D24)-ROW(Q$5)+1),FALSE),IFERROR(Q$6*VLOOKUP($D$3&amp;"|"&amp;$D24&amp;"|0|"&amp;Q$7,data.monthly_financials,6,0),0))</f>
        <v>#VALUE!</v>
      </c>
      <c r="R24" s="25" t="e">
        <f>IF(R$5=YEAR(R$7),HLOOKUP(R$5,$AR$5:$AU$33,(ROW($D24)-ROW(R$5)+1),FALSE),IFERROR(R$6*VLOOKUP($D$3&amp;"|"&amp;$D24&amp;"|0|"&amp;R$7,data.monthly_financials,6,0),0))</f>
        <v>#VALUE!</v>
      </c>
      <c r="S24" s="25" t="e">
        <f>IF(S$5=YEAR(S$7),HLOOKUP(S$5,$AR$5:$AU$33,(ROW($D24)-ROW(S$5)+1),FALSE),IFERROR(S$6*VLOOKUP($D$3&amp;"|"&amp;$D24&amp;"|0|"&amp;S$7,data.monthly_financials,6,0),0))</f>
        <v>#VALUE!</v>
      </c>
      <c r="T24" s="25" t="e">
        <f>IF(T$5=YEAR(T$7),HLOOKUP(T$5,$AR$5:$AU$33,(ROW($D24)-ROW(T$5)+1),FALSE),IFERROR(T$6*VLOOKUP($D$3&amp;"|"&amp;$D24&amp;"|0|"&amp;T$7,data.monthly_financials,6,0),0))</f>
        <v>#VALUE!</v>
      </c>
      <c r="U24" s="25" t="e">
        <f>IF(U$5=YEAR(U$7),HLOOKUP(U$5,$AR$5:$AU$33,(ROW($D24)-ROW(U$5)+1),FALSE),IFERROR(U$6*VLOOKUP($D$3&amp;"|"&amp;$D24&amp;"|0|"&amp;U$7,data.monthly_financials,6,0),0))</f>
        <v>#VALUE!</v>
      </c>
      <c r="V24" s="25" t="e">
        <f>IF(V$5=YEAR(V$7),HLOOKUP(V$5,$AR$5:$AU$33,(ROW($D24)-ROW(V$5)+1),FALSE),IFERROR(V$6*VLOOKUP($D$3&amp;"|"&amp;$D24&amp;"|0|"&amp;V$7,data.monthly_financials,6,0),0))</f>
        <v>#VALUE!</v>
      </c>
      <c r="W24" s="25" t="e">
        <f>IF(W$5=YEAR(W$7),HLOOKUP(W$5,$AR$5:$AU$33,(ROW($D24)-ROW(W$5)+1),FALSE),IFERROR(W$6*VLOOKUP($D$3&amp;"|"&amp;$D24&amp;"|0|"&amp;W$7,data.monthly_financials,6,0),0))</f>
        <v>#VALUE!</v>
      </c>
      <c r="X24" s="25" t="e">
        <f>IF(X$5=YEAR(X$7),HLOOKUP(X$5,$AR$5:$AU$33,(ROW($D24)-ROW(X$5)+1),FALSE),IFERROR(X$6*VLOOKUP($D$3&amp;"|"&amp;$D24&amp;"|0|"&amp;X$7,data.monthly_financials,6,0),0))</f>
        <v>#VALUE!</v>
      </c>
      <c r="Y24" s="25" t="e">
        <f>IF(Y$5=YEAR(Y$7),HLOOKUP(Y$5,$AR$5:$AU$33,(ROW($D24)-ROW(Y$5)+1),FALSE),IFERROR(Y$6*VLOOKUP($D$3&amp;"|"&amp;$D24&amp;"|0|"&amp;Y$7,data.monthly_financials,6,0),0))</f>
        <v>#VALUE!</v>
      </c>
      <c r="Z24" s="25" t="e">
        <f>IF(Z$5=YEAR(Z$7),HLOOKUP(Z$5,$AR$5:$AU$33,(ROW($D24)-ROW(Z$5)+1),FALSE),IFERROR(Z$6*VLOOKUP($D$3&amp;"|"&amp;$D24&amp;"|0|"&amp;Z$7,data.monthly_financials,6,0),0))</f>
        <v>#VALUE!</v>
      </c>
      <c r="AA24" s="25" t="e">
        <f>IF(AA$5=YEAR(AA$7),HLOOKUP(AA$5,$AR$5:$AU$33,(ROW($D24)-ROW(AA$5)+1),FALSE),IFERROR(AA$6*VLOOKUP($D$3&amp;"|"&amp;$D24&amp;"|0|"&amp;AA$7,data.monthly_financials,6,0),0))</f>
        <v>#VALUE!</v>
      </c>
      <c r="AB24" s="25" t="e">
        <f>IF(AB$5=YEAR(AB$7),HLOOKUP(AB$5,$AR$5:$AU$33,(ROW($D24)-ROW(AB$5)+1),FALSE),IFERROR(AB$6*VLOOKUP($D$3&amp;"|"&amp;$D24&amp;"|0|"&amp;AB$7,data.monthly_financials,6,0),0))</f>
        <v>#VALUE!</v>
      </c>
      <c r="AC24" s="25" t="e">
        <f>IF(AC$5=YEAR(AC$7),HLOOKUP(AC$5,$AR$5:$AU$33,(ROW($D24)-ROW(AC$5)+1),FALSE),IFERROR(AC$6*VLOOKUP($D$3&amp;"|"&amp;$D24&amp;"|0|"&amp;AC$7,data.monthly_financials,6,0),0))</f>
        <v>#VALUE!</v>
      </c>
      <c r="AD24" s="25" t="e">
        <f>IF(AD$5=YEAR(AD$7),HLOOKUP(AD$5,$AR$5:$AU$33,(ROW($D24)-ROW(AD$5)+1),FALSE),IFERROR(AD$6*VLOOKUP($D$3&amp;"|"&amp;$D24&amp;"|0|"&amp;AD$7,data.monthly_financials,6,0),0))</f>
        <v>#VALUE!</v>
      </c>
      <c r="AE24" s="25" t="e">
        <f>IF(AE$5=YEAR(AE$7),HLOOKUP(AE$5,$AR$5:$AU$33,(ROW($D24)-ROW(AE$5)+1),FALSE),IFERROR(AE$6*VLOOKUP($D$3&amp;"|"&amp;$D24&amp;"|0|"&amp;AE$7,data.monthly_financials,6,0),0))</f>
        <v>#VALUE!</v>
      </c>
      <c r="AF24" s="25" t="e">
        <f>IF(AF$5=YEAR(AF$7),HLOOKUP(AF$5,$AR$5:$AU$33,(ROW($D24)-ROW(AF$5)+1),FALSE),IFERROR(AF$6*VLOOKUP($D$3&amp;"|"&amp;$D24&amp;"|0|"&amp;AF$7,data.monthly_financials,6,0),0))</f>
        <v>#VALUE!</v>
      </c>
      <c r="AG24" s="25" t="e">
        <f>IF(AG$5=YEAR(AG$7),HLOOKUP(AG$5,$AR$5:$AU$33,(ROW($D24)-ROW(AG$5)+1),FALSE),IFERROR(AG$6*VLOOKUP($D$3&amp;"|"&amp;$D24&amp;"|0|"&amp;AG$7,data.monthly_financials,6,0),0))</f>
        <v>#VALUE!</v>
      </c>
      <c r="AH24" s="25" t="e">
        <f>IF(AH$5=YEAR(AH$7),HLOOKUP(AH$5,$AR$5:$AU$33,(ROW($D24)-ROW(AH$5)+1),FALSE),IFERROR(AH$6*VLOOKUP($D$3&amp;"|"&amp;$D24&amp;"|0|"&amp;AH$7,data.monthly_financials,6,0),0))</f>
        <v>#VALUE!</v>
      </c>
      <c r="AI24" s="25" t="e">
        <f>IF(AI$5=YEAR(AI$7),HLOOKUP(AI$5,$AR$5:$AU$33,(ROW($D24)-ROW(AI$5)+1),FALSE),IFERROR(AI$6*VLOOKUP($D$3&amp;"|"&amp;$D24&amp;"|0|"&amp;AI$7,data.monthly_financials,6,0),0))</f>
        <v>#VALUE!</v>
      </c>
      <c r="AJ24" s="25" t="e">
        <f>IF(AJ$5=YEAR(AJ$7),HLOOKUP(AJ$5,$AR$5:$AU$33,(ROW($D24)-ROW(AJ$5)+1),FALSE),IFERROR(AJ$6*VLOOKUP($D$3&amp;"|"&amp;$D24&amp;"|0|"&amp;AJ$7,data.monthly_financials,6,0),0))</f>
        <v>#VALUE!</v>
      </c>
      <c r="AK24" s="25" t="e">
        <f>IF(AK$5=YEAR(AK$7),HLOOKUP(AK$5,$AR$5:$AU$33,(ROW($D24)-ROW(AK$5)+1),FALSE),IFERROR(AK$6*VLOOKUP($D$3&amp;"|"&amp;$D24&amp;"|0|"&amp;AK$7,data.monthly_financials,6,0),0))</f>
        <v>#VALUE!</v>
      </c>
      <c r="AL24" s="25" t="e">
        <f>IF(AL$5=YEAR(AL$7),HLOOKUP(AL$5,$AR$5:$AU$33,(ROW($D24)-ROW(AL$5)+1),FALSE),IFERROR(AL$6*VLOOKUP($D$3&amp;"|"&amp;$D24&amp;"|0|"&amp;AL$7,data.monthly_financials,6,0),0))</f>
        <v>#VALUE!</v>
      </c>
      <c r="AM24" s="25" t="e">
        <f>IF(AM$5=YEAR(AM$7),HLOOKUP(AM$5,$AR$5:$AU$33,(ROW($D24)-ROW(AM$5)+1),FALSE),IFERROR(AM$6*VLOOKUP($D$3&amp;"|"&amp;$D24&amp;"|0|"&amp;AM$7,data.monthly_financials,6,0),0))</f>
        <v>#VALUE!</v>
      </c>
      <c r="AN24" s="25" t="e">
        <f ca="1">IF(AN$5=YEAR(AN$7),HLOOKUP(AN$5,$AR$5:$AU$33,(ROW($D24)-ROW(AN$5)+1),FALSE),IFERROR(AN$6*VLOOKUP($D$3&amp;"|"&amp;$D24&amp;"|0|"&amp;AN$7,data.monthly_financials,6,0),0))</f>
        <v>#VALUE!</v>
      </c>
      <c r="AP24" s="66" t="s">
        <v>114</v>
      </c>
      <c r="AQ24" s="25">
        <f ca="1">IFERROR(AQ$6*VLOOKUP($AP$3&amp;"|"&amp;$AP24&amp;"|1|"&amp;AQ$7,data.monthly_financials,6,0),0)</f>
        <v>0</v>
      </c>
      <c r="AR24" s="25">
        <f ca="1">IFERROR(AR$6*VLOOKUP($AP$3&amp;"|"&amp;$AP24&amp;"|1|"&amp;AR$7,data.monthly_financials,6,0),0)</f>
        <v>0</v>
      </c>
      <c r="AS24" s="25">
        <f ca="1">IFERROR(AS$6*VLOOKUP($AP$3&amp;"|"&amp;$AP24&amp;"|1|"&amp;AS$7,data.monthly_financials,6,0),0)</f>
        <v>0</v>
      </c>
      <c r="AT24" s="25">
        <f ca="1">IFERROR(AT$6*VLOOKUP($AP$3&amp;"|"&amp;$AP24&amp;"|1|"&amp;AT$7,data.monthly_financials,6,0),0)</f>
        <v>0</v>
      </c>
      <c r="AU24" s="25">
        <f ca="1">IFERROR(AU$6*VLOOKUP($AP$3&amp;"|"&amp;$AP24&amp;"|1|"&amp;AU$7,data.monthly_financials,6,0),0)</f>
        <v>0</v>
      </c>
      <c r="AW24" t="s">
        <v>86</v>
      </c>
      <c r="AX24" s="67" t="s">
        <v>115</v>
      </c>
      <c r="AY24" s="48" t="s">
        <v>86</v>
      </c>
      <c r="AZ24" s="48" t="s">
        <v>86</v>
      </c>
      <c r="BA24" s="48" t="s">
        <v>86</v>
      </c>
      <c r="BB24" s="48" t="s">
        <v>86</v>
      </c>
      <c r="BC24" s="48" t="s">
        <v>86</v>
      </c>
      <c r="BD24" s="48" t="s">
        <v>86</v>
      </c>
      <c r="BE24" s="48" t="s">
        <v>86</v>
      </c>
      <c r="BF24" s="48" t="s">
        <v>86</v>
      </c>
      <c r="BG24" s="48" t="s">
        <v>86</v>
      </c>
      <c r="BH24" s="48" t="s">
        <v>86</v>
      </c>
      <c r="BI24" s="48" t="s">
        <v>86</v>
      </c>
      <c r="BJ24" s="48" t="s">
        <v>86</v>
      </c>
      <c r="BK24" s="48" t="s">
        <v>86</v>
      </c>
      <c r="BL24" s="48" t="s">
        <v>86</v>
      </c>
      <c r="BM24" s="48" t="s">
        <v>86</v>
      </c>
      <c r="BN24" s="48" t="s">
        <v>86</v>
      </c>
      <c r="BO24" s="48" t="s">
        <v>86</v>
      </c>
      <c r="BP24" s="48" t="s">
        <v>86</v>
      </c>
      <c r="BQ24" s="48" t="s">
        <v>86</v>
      </c>
      <c r="BR24" s="48" t="s">
        <v>86</v>
      </c>
      <c r="BS24" s="48" t="s">
        <v>86</v>
      </c>
      <c r="BT24" s="48" t="s">
        <v>86</v>
      </c>
      <c r="BU24" s="48" t="s">
        <v>86</v>
      </c>
      <c r="BV24" s="48" t="s">
        <v>86</v>
      </c>
      <c r="BW24" s="48" t="s">
        <v>86</v>
      </c>
      <c r="BX24" s="48" t="s">
        <v>86</v>
      </c>
      <c r="BY24" s="48" t="s">
        <v>86</v>
      </c>
      <c r="BZ24" s="48" t="s">
        <v>86</v>
      </c>
      <c r="CA24" s="48" t="s">
        <v>86</v>
      </c>
      <c r="CB24" s="48" t="s">
        <v>86</v>
      </c>
      <c r="CC24" s="48" t="s">
        <v>86</v>
      </c>
      <c r="CD24" s="48" t="s">
        <v>86</v>
      </c>
      <c r="CE24" s="48" t="s">
        <v>86</v>
      </c>
      <c r="CF24" s="48" t="s">
        <v>86</v>
      </c>
      <c r="CG24" s="48" t="s">
        <v>86</v>
      </c>
      <c r="CH24" s="48" t="s">
        <v>86</v>
      </c>
      <c r="CK24" s="67" t="s">
        <v>115</v>
      </c>
      <c r="CL24" s="48" t="s">
        <v>86</v>
      </c>
      <c r="CM24" s="48" t="s">
        <v>86</v>
      </c>
      <c r="CN24" s="48" t="s">
        <v>86</v>
      </c>
      <c r="CO24" s="48" t="s">
        <v>86</v>
      </c>
      <c r="CP24" s="48" t="s">
        <v>86</v>
      </c>
      <c r="CS24" s="26"/>
      <c r="CT24" s="27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</row>
    <row r="25" spans="1:190">
      <c r="A25" t="str">
        <f>RIGHT(DB_LOAD!I20,4)</f>
        <v/>
      </c>
      <c r="B25">
        <f>DB_LOAD!K20</f>
        <v>0</v>
      </c>
      <c r="D25" s="65" t="s">
        <v>116</v>
      </c>
      <c r="E25" s="25" t="e">
        <f>IF(E$5=YEAR(E$7),HLOOKUP(E$5,$AR$5:$AU$33,(ROW($D25)-ROW(E$5)+1),FALSE),IFERROR(E$6*VLOOKUP($D$3&amp;"|"&amp;$D25&amp;"|0|"&amp;E$7,data.monthly_financials,6,0),0))</f>
        <v>#VALUE!</v>
      </c>
      <c r="F25" s="25" t="e">
        <f>IF(F$5=YEAR(F$7),HLOOKUP(F$5,$AR$5:$AU$33,(ROW($D25)-ROW(F$5)+1),FALSE),IFERROR(F$6*VLOOKUP($D$3&amp;"|"&amp;$D25&amp;"|0|"&amp;F$7,data.monthly_financials,6,0),0))</f>
        <v>#VALUE!</v>
      </c>
      <c r="G25" s="25" t="e">
        <f>IF(G$5=YEAR(G$7),HLOOKUP(G$5,$AR$5:$AU$33,(ROW($D25)-ROW(G$5)+1),FALSE),IFERROR(G$6*VLOOKUP($D$3&amp;"|"&amp;$D25&amp;"|0|"&amp;G$7,data.monthly_financials,6,0),0))</f>
        <v>#VALUE!</v>
      </c>
      <c r="H25" s="25" t="e">
        <f>IF(H$5=YEAR(H$7),HLOOKUP(H$5,$AR$5:$AU$33,(ROW($D25)-ROW(H$5)+1),FALSE),IFERROR(H$6*VLOOKUP($D$3&amp;"|"&amp;$D25&amp;"|0|"&amp;H$7,data.monthly_financials,6,0),0))</f>
        <v>#VALUE!</v>
      </c>
      <c r="I25" s="25" t="e">
        <f>IF(I$5=YEAR(I$7),HLOOKUP(I$5,$AR$5:$AU$33,(ROW($D25)-ROW(I$5)+1),FALSE),IFERROR(I$6*VLOOKUP($D$3&amp;"|"&amp;$D25&amp;"|0|"&amp;I$7,data.monthly_financials,6,0),0))</f>
        <v>#VALUE!</v>
      </c>
      <c r="J25" s="25" t="e">
        <f>IF(J$5=YEAR(J$7),HLOOKUP(J$5,$AR$5:$AU$33,(ROW($D25)-ROW(J$5)+1),FALSE),IFERROR(J$6*VLOOKUP($D$3&amp;"|"&amp;$D25&amp;"|0|"&amp;J$7,data.monthly_financials,6,0),0))</f>
        <v>#VALUE!</v>
      </c>
      <c r="K25" s="25" t="e">
        <f>IF(K$5=YEAR(K$7),HLOOKUP(K$5,$AR$5:$AU$33,(ROW($D25)-ROW(K$5)+1),FALSE),IFERROR(K$6*VLOOKUP($D$3&amp;"|"&amp;$D25&amp;"|0|"&amp;K$7,data.monthly_financials,6,0),0))</f>
        <v>#VALUE!</v>
      </c>
      <c r="L25" s="25" t="e">
        <f>IF(L$5=YEAR(L$7),HLOOKUP(L$5,$AR$5:$AU$33,(ROW($D25)-ROW(L$5)+1),FALSE),IFERROR(L$6*VLOOKUP($D$3&amp;"|"&amp;$D25&amp;"|0|"&amp;L$7,data.monthly_financials,6,0),0))</f>
        <v>#VALUE!</v>
      </c>
      <c r="M25" s="25" t="e">
        <f>IF(M$5=YEAR(M$7),HLOOKUP(M$5,$AR$5:$AU$33,(ROW($D25)-ROW(M$5)+1),FALSE),IFERROR(M$6*VLOOKUP($D$3&amp;"|"&amp;$D25&amp;"|0|"&amp;M$7,data.monthly_financials,6,0),0))</f>
        <v>#VALUE!</v>
      </c>
      <c r="N25" s="25" t="e">
        <f>IF(N$5=YEAR(N$7),HLOOKUP(N$5,$AR$5:$AU$33,(ROW($D25)-ROW(N$5)+1),FALSE),IFERROR(N$6*VLOOKUP($D$3&amp;"|"&amp;$D25&amp;"|0|"&amp;N$7,data.monthly_financials,6,0),0))</f>
        <v>#VALUE!</v>
      </c>
      <c r="O25" s="25" t="e">
        <f>IF(O$5=YEAR(O$7),HLOOKUP(O$5,$AR$5:$AU$33,(ROW($D25)-ROW(O$5)+1),FALSE),IFERROR(O$6*VLOOKUP($D$3&amp;"|"&amp;$D25&amp;"|0|"&amp;O$7,data.monthly_financials,6,0),0))</f>
        <v>#VALUE!</v>
      </c>
      <c r="P25" s="25" t="e">
        <f>IF(P$5=YEAR(P$7),HLOOKUP(P$5,$AR$5:$AU$33,(ROW($D25)-ROW(P$5)+1),FALSE),IFERROR(P$6*VLOOKUP($D$3&amp;"|"&amp;$D25&amp;"|0|"&amp;P$7,data.monthly_financials,6,0),0))</f>
        <v>#VALUE!</v>
      </c>
      <c r="Q25" s="25" t="e">
        <f>IF(Q$5=YEAR(Q$7),HLOOKUP(Q$5,$AR$5:$AU$33,(ROW($D25)-ROW(Q$5)+1),FALSE),IFERROR(Q$6*VLOOKUP($D$3&amp;"|"&amp;$D25&amp;"|0|"&amp;Q$7,data.monthly_financials,6,0),0))</f>
        <v>#VALUE!</v>
      </c>
      <c r="R25" s="25" t="e">
        <f>IF(R$5=YEAR(R$7),HLOOKUP(R$5,$AR$5:$AU$33,(ROW($D25)-ROW(R$5)+1),FALSE),IFERROR(R$6*VLOOKUP($D$3&amp;"|"&amp;$D25&amp;"|0|"&amp;R$7,data.monthly_financials,6,0),0))</f>
        <v>#VALUE!</v>
      </c>
      <c r="S25" s="25" t="e">
        <f>IF(S$5=YEAR(S$7),HLOOKUP(S$5,$AR$5:$AU$33,(ROW($D25)-ROW(S$5)+1),FALSE),IFERROR(S$6*VLOOKUP($D$3&amp;"|"&amp;$D25&amp;"|0|"&amp;S$7,data.monthly_financials,6,0),0))</f>
        <v>#VALUE!</v>
      </c>
      <c r="T25" s="25" t="e">
        <f>IF(T$5=YEAR(T$7),HLOOKUP(T$5,$AR$5:$AU$33,(ROW($D25)-ROW(T$5)+1),FALSE),IFERROR(T$6*VLOOKUP($D$3&amp;"|"&amp;$D25&amp;"|0|"&amp;T$7,data.monthly_financials,6,0),0))</f>
        <v>#VALUE!</v>
      </c>
      <c r="U25" s="25" t="e">
        <f>IF(U$5=YEAR(U$7),HLOOKUP(U$5,$AR$5:$AU$33,(ROW($D25)-ROW(U$5)+1),FALSE),IFERROR(U$6*VLOOKUP($D$3&amp;"|"&amp;$D25&amp;"|0|"&amp;U$7,data.monthly_financials,6,0),0))</f>
        <v>#VALUE!</v>
      </c>
      <c r="V25" s="25" t="e">
        <f>IF(V$5=YEAR(V$7),HLOOKUP(V$5,$AR$5:$AU$33,(ROW($D25)-ROW(V$5)+1),FALSE),IFERROR(V$6*VLOOKUP($D$3&amp;"|"&amp;$D25&amp;"|0|"&amp;V$7,data.monthly_financials,6,0),0))</f>
        <v>#VALUE!</v>
      </c>
      <c r="W25" s="25" t="e">
        <f>IF(W$5=YEAR(W$7),HLOOKUP(W$5,$AR$5:$AU$33,(ROW($D25)-ROW(W$5)+1),FALSE),IFERROR(W$6*VLOOKUP($D$3&amp;"|"&amp;$D25&amp;"|0|"&amp;W$7,data.monthly_financials,6,0),0))</f>
        <v>#VALUE!</v>
      </c>
      <c r="X25" s="25" t="e">
        <f>IF(X$5=YEAR(X$7),HLOOKUP(X$5,$AR$5:$AU$33,(ROW($D25)-ROW(X$5)+1),FALSE),IFERROR(X$6*VLOOKUP($D$3&amp;"|"&amp;$D25&amp;"|0|"&amp;X$7,data.monthly_financials,6,0),0))</f>
        <v>#VALUE!</v>
      </c>
      <c r="Y25" s="25" t="e">
        <f>IF(Y$5=YEAR(Y$7),HLOOKUP(Y$5,$AR$5:$AU$33,(ROW($D25)-ROW(Y$5)+1),FALSE),IFERROR(Y$6*VLOOKUP($D$3&amp;"|"&amp;$D25&amp;"|0|"&amp;Y$7,data.monthly_financials,6,0),0))</f>
        <v>#VALUE!</v>
      </c>
      <c r="Z25" s="25" t="e">
        <f>IF(Z$5=YEAR(Z$7),HLOOKUP(Z$5,$AR$5:$AU$33,(ROW($D25)-ROW(Z$5)+1),FALSE),IFERROR(Z$6*VLOOKUP($D$3&amp;"|"&amp;$D25&amp;"|0|"&amp;Z$7,data.monthly_financials,6,0),0))</f>
        <v>#VALUE!</v>
      </c>
      <c r="AA25" s="25" t="e">
        <f>IF(AA$5=YEAR(AA$7),HLOOKUP(AA$5,$AR$5:$AU$33,(ROW($D25)-ROW(AA$5)+1),FALSE),IFERROR(AA$6*VLOOKUP($D$3&amp;"|"&amp;$D25&amp;"|0|"&amp;AA$7,data.monthly_financials,6,0),0))</f>
        <v>#VALUE!</v>
      </c>
      <c r="AB25" s="25" t="e">
        <f>IF(AB$5=YEAR(AB$7),HLOOKUP(AB$5,$AR$5:$AU$33,(ROW($D25)-ROW(AB$5)+1),FALSE),IFERROR(AB$6*VLOOKUP($D$3&amp;"|"&amp;$D25&amp;"|0|"&amp;AB$7,data.monthly_financials,6,0),0))</f>
        <v>#VALUE!</v>
      </c>
      <c r="AC25" s="25" t="e">
        <f>IF(AC$5=YEAR(AC$7),HLOOKUP(AC$5,$AR$5:$AU$33,(ROW($D25)-ROW(AC$5)+1),FALSE),IFERROR(AC$6*VLOOKUP($D$3&amp;"|"&amp;$D25&amp;"|0|"&amp;AC$7,data.monthly_financials,6,0),0))</f>
        <v>#VALUE!</v>
      </c>
      <c r="AD25" s="25" t="e">
        <f>IF(AD$5=YEAR(AD$7),HLOOKUP(AD$5,$AR$5:$AU$33,(ROW($D25)-ROW(AD$5)+1),FALSE),IFERROR(AD$6*VLOOKUP($D$3&amp;"|"&amp;$D25&amp;"|0|"&amp;AD$7,data.monthly_financials,6,0),0))</f>
        <v>#VALUE!</v>
      </c>
      <c r="AE25" s="25" t="e">
        <f>IF(AE$5=YEAR(AE$7),HLOOKUP(AE$5,$AR$5:$AU$33,(ROW($D25)-ROW(AE$5)+1),FALSE),IFERROR(AE$6*VLOOKUP($D$3&amp;"|"&amp;$D25&amp;"|0|"&amp;AE$7,data.monthly_financials,6,0),0))</f>
        <v>#VALUE!</v>
      </c>
      <c r="AF25" s="25" t="e">
        <f>IF(AF$5=YEAR(AF$7),HLOOKUP(AF$5,$AR$5:$AU$33,(ROW($D25)-ROW(AF$5)+1),FALSE),IFERROR(AF$6*VLOOKUP($D$3&amp;"|"&amp;$D25&amp;"|0|"&amp;AF$7,data.monthly_financials,6,0),0))</f>
        <v>#VALUE!</v>
      </c>
      <c r="AG25" s="25" t="e">
        <f>IF(AG$5=YEAR(AG$7),HLOOKUP(AG$5,$AR$5:$AU$33,(ROW($D25)-ROW(AG$5)+1),FALSE),IFERROR(AG$6*VLOOKUP($D$3&amp;"|"&amp;$D25&amp;"|0|"&amp;AG$7,data.monthly_financials,6,0),0))</f>
        <v>#VALUE!</v>
      </c>
      <c r="AH25" s="25" t="e">
        <f>IF(AH$5=YEAR(AH$7),HLOOKUP(AH$5,$AR$5:$AU$33,(ROW($D25)-ROW(AH$5)+1),FALSE),IFERROR(AH$6*VLOOKUP($D$3&amp;"|"&amp;$D25&amp;"|0|"&amp;AH$7,data.monthly_financials,6,0),0))</f>
        <v>#VALUE!</v>
      </c>
      <c r="AI25" s="25" t="e">
        <f>IF(AI$5=YEAR(AI$7),HLOOKUP(AI$5,$AR$5:$AU$33,(ROW($D25)-ROW(AI$5)+1),FALSE),IFERROR(AI$6*VLOOKUP($D$3&amp;"|"&amp;$D25&amp;"|0|"&amp;AI$7,data.monthly_financials,6,0),0))</f>
        <v>#VALUE!</v>
      </c>
      <c r="AJ25" s="25" t="e">
        <f>IF(AJ$5=YEAR(AJ$7),HLOOKUP(AJ$5,$AR$5:$AU$33,(ROW($D25)-ROW(AJ$5)+1),FALSE),IFERROR(AJ$6*VLOOKUP($D$3&amp;"|"&amp;$D25&amp;"|0|"&amp;AJ$7,data.monthly_financials,6,0),0))</f>
        <v>#VALUE!</v>
      </c>
      <c r="AK25" s="25" t="e">
        <f>IF(AK$5=YEAR(AK$7),HLOOKUP(AK$5,$AR$5:$AU$33,(ROW($D25)-ROW(AK$5)+1),FALSE),IFERROR(AK$6*VLOOKUP($D$3&amp;"|"&amp;$D25&amp;"|0|"&amp;AK$7,data.monthly_financials,6,0),0))</f>
        <v>#VALUE!</v>
      </c>
      <c r="AL25" s="25" t="e">
        <f>IF(AL$5=YEAR(AL$7),HLOOKUP(AL$5,$AR$5:$AU$33,(ROW($D25)-ROW(AL$5)+1),FALSE),IFERROR(AL$6*VLOOKUP($D$3&amp;"|"&amp;$D25&amp;"|0|"&amp;AL$7,data.monthly_financials,6,0),0))</f>
        <v>#VALUE!</v>
      </c>
      <c r="AM25" s="25" t="e">
        <f>IF(AM$5=YEAR(AM$7),HLOOKUP(AM$5,$AR$5:$AU$33,(ROW($D25)-ROW(AM$5)+1),FALSE),IFERROR(AM$6*VLOOKUP($D$3&amp;"|"&amp;$D25&amp;"|0|"&amp;AM$7,data.monthly_financials,6,0),0))</f>
        <v>#VALUE!</v>
      </c>
      <c r="AN25" s="25" t="e">
        <f ca="1">IF(AN$5=YEAR(AN$7),HLOOKUP(AN$5,$AR$5:$AU$33,(ROW($D25)-ROW(AN$5)+1),FALSE),IFERROR(AN$6*VLOOKUP($D$3&amp;"|"&amp;$D25&amp;"|0|"&amp;AN$7,data.monthly_financials,6,0),0))</f>
        <v>#VALUE!</v>
      </c>
      <c r="AP25" s="65" t="s">
        <v>116</v>
      </c>
      <c r="AQ25" s="25">
        <f ca="1">IFERROR(AQ$6*VLOOKUP($AP$3&amp;"|"&amp;$AP25&amp;"|1|"&amp;AQ$7,data.monthly_financials,6,0),0)</f>
        <v>0</v>
      </c>
      <c r="AR25" s="25">
        <f ca="1">IFERROR(AR$6*VLOOKUP($AP$3&amp;"|"&amp;$AP25&amp;"|1|"&amp;AR$7,data.monthly_financials,6,0),0)</f>
        <v>0</v>
      </c>
      <c r="AS25" s="25">
        <f ca="1">IFERROR(AS$6*VLOOKUP($AP$3&amp;"|"&amp;$AP25&amp;"|1|"&amp;AS$7,data.monthly_financials,6,0),0)</f>
        <v>0</v>
      </c>
      <c r="AT25" s="25">
        <f ca="1">IFERROR(AT$6*VLOOKUP($AP$3&amp;"|"&amp;$AP25&amp;"|1|"&amp;AT$7,data.monthly_financials,6,0),0)</f>
        <v>0</v>
      </c>
      <c r="AU25" s="25">
        <f ca="1">IFERROR(AU$6*VLOOKUP($AP$3&amp;"|"&amp;$AP25&amp;"|1|"&amp;AU$7,data.monthly_financials,6,0),0)</f>
        <v>0</v>
      </c>
      <c r="AX25" s="47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K25" s="47"/>
      <c r="CL25" s="51"/>
      <c r="CM25" s="51"/>
      <c r="CN25" s="51"/>
      <c r="CO25" s="51"/>
      <c r="CP25" s="51"/>
      <c r="CS25" s="36" t="s">
        <v>68</v>
      </c>
      <c r="CT25" s="25">
        <f ca="1">IF(CT$22=YEAR(CT$23),HLOOKUP(CT$22,$EG$5:$EJ$20,(ROW($CS25)-ROW(CT$22)+2),FALSE),IFERROR(CT$6*VLOOKUP($CS$3&amp;"|"&amp;$CS25&amp;"|0|"&amp;CT$23,data.monthly_financials,6,0),0))</f>
        <v>0</v>
      </c>
      <c r="CU25" s="25">
        <f ca="1">IF(CU$22=YEAR(CU$23),HLOOKUP(CU$22,$EG$5:$EJ$20,(ROW($CS25)-ROW(CU$22)+2),FALSE),IFERROR(CU$6*VLOOKUP($CS$3&amp;"|"&amp;$CS25&amp;"|0|"&amp;CU$23,data.monthly_financials,6,0),0))</f>
        <v>0</v>
      </c>
      <c r="CV25" s="25">
        <f ca="1">IF(CV$22=YEAR(CV$23),HLOOKUP(CV$22,$EG$5:$EJ$20,(ROW($CS25)-ROW(CV$22)+2),FALSE),IFERROR(CV$6*VLOOKUP($CS$3&amp;"|"&amp;$CS25&amp;"|0|"&amp;CV$23,data.monthly_financials,6,0),0))</f>
        <v>0</v>
      </c>
      <c r="CW25" s="25">
        <f ca="1">IF(CW$22=YEAR(CW$23),HLOOKUP(CW$22,$EG$5:$EJ$20,(ROW($CS25)-ROW(CW$22)+2),FALSE),IFERROR(CW$6*VLOOKUP($CS$3&amp;"|"&amp;$CS25&amp;"|0|"&amp;CW$23,data.monthly_financials,6,0),0))</f>
        <v>0</v>
      </c>
      <c r="CX25" s="25">
        <f ca="1">IF(CX$22=YEAR(CX$23),HLOOKUP(CX$22,$EG$5:$EJ$20,(ROW($CS25)-ROW(CX$22)+2),FALSE),IFERROR(CX$6*VLOOKUP($CS$3&amp;"|"&amp;$CS25&amp;"|0|"&amp;CX$23,data.monthly_financials,6,0),0))</f>
        <v>0</v>
      </c>
      <c r="CY25" s="25">
        <f ca="1">IF(CY$22=YEAR(CY$23),HLOOKUP(CY$22,$EG$5:$EJ$20,(ROW($CS25)-ROW(CY$22)+2),FALSE),IFERROR(CY$6*VLOOKUP($CS$3&amp;"|"&amp;$CS25&amp;"|0|"&amp;CY$23,data.monthly_financials,6,0),0))</f>
        <v>0</v>
      </c>
      <c r="CZ25" s="25">
        <f ca="1">IF(CZ$22=YEAR(CZ$23),HLOOKUP(CZ$22,$EG$5:$EJ$20,(ROW($CS25)-ROW(CZ$22)+2),FALSE),IFERROR(CZ$6*VLOOKUP($CS$3&amp;"|"&amp;$CS25&amp;"|0|"&amp;CZ$23,data.monthly_financials,6,0),0))</f>
        <v>0</v>
      </c>
      <c r="DA25" s="25">
        <f ca="1">IF(DA$22=YEAR(DA$23),HLOOKUP(DA$22,$EG$5:$EJ$20,(ROW($CS25)-ROW(DA$22)+2),FALSE),IFERROR(DA$6*VLOOKUP($CS$3&amp;"|"&amp;$CS25&amp;"|0|"&amp;DA$23,data.monthly_financials,6,0),0))</f>
        <v>0</v>
      </c>
      <c r="DB25" s="25">
        <f ca="1">IF(DB$22=YEAR(DB$23),HLOOKUP(DB$22,$EG$5:$EJ$20,(ROW($CS25)-ROW(DB$22)+2),FALSE),IFERROR(DB$6*VLOOKUP($CS$3&amp;"|"&amp;$CS25&amp;"|0|"&amp;DB$23,data.monthly_financials,6,0),0))</f>
        <v>0</v>
      </c>
      <c r="DC25" s="25">
        <f ca="1">IF(DC$22=YEAR(DC$23),HLOOKUP(DC$22,$EG$5:$EJ$20,(ROW($CS25)-ROW(DC$22)+2),FALSE),IFERROR(DC$6*VLOOKUP($CS$3&amp;"|"&amp;$CS25&amp;"|0|"&amp;DC$23,data.monthly_financials,6,0),0))</f>
        <v>0</v>
      </c>
      <c r="DD25" s="25">
        <f ca="1">IF(DD$22=YEAR(DD$23),HLOOKUP(DD$22,$EG$5:$EJ$20,(ROW($CS25)-ROW(DD$22)+2),FALSE),IFERROR(DD$6*VLOOKUP($CS$3&amp;"|"&amp;$CS25&amp;"|0|"&amp;DD$23,data.monthly_financials,6,0),0))</f>
        <v>0</v>
      </c>
      <c r="DE25" s="25">
        <f ca="1">IF(DE$22=YEAR(DE$23),HLOOKUP(DE$22,$EG$5:$EJ$20,(ROW($CS25)-ROW(DE$22)+2),FALSE),IFERROR(DE$6*VLOOKUP($CS$3&amp;"|"&amp;$CS25&amp;"|0|"&amp;DE$23,data.monthly_financials,6,0),0))</f>
        <v>0</v>
      </c>
    </row>
    <row r="26" spans="1:190">
      <c r="A26" t="str">
        <f>RIGHT(DB_LOAD!I21,4)</f>
        <v/>
      </c>
      <c r="B26">
        <f>DB_LOAD!K21</f>
        <v>0</v>
      </c>
      <c r="D26" s="35" t="s">
        <v>117</v>
      </c>
      <c r="E26" s="25" t="e">
        <f>IF(E$5=YEAR(E$7),HLOOKUP(E$5,$AR$5:$AU$33,(ROW($D26)-ROW(E$5)+1),FALSE),IFERROR(E$6*VLOOKUP($D$3&amp;"|"&amp;$D26&amp;"|0|"&amp;E$7,data.monthly_financials,6,0),0))</f>
        <v>#VALUE!</v>
      </c>
      <c r="F26" s="25" t="e">
        <f>IF(F$5=YEAR(F$7),HLOOKUP(F$5,$AR$5:$AU$33,(ROW($D26)-ROW(F$5)+1),FALSE),IFERROR(F$6*VLOOKUP($D$3&amp;"|"&amp;$D26&amp;"|0|"&amp;F$7,data.monthly_financials,6,0),0))</f>
        <v>#VALUE!</v>
      </c>
      <c r="G26" s="25" t="e">
        <f>IF(G$5=YEAR(G$7),HLOOKUP(G$5,$AR$5:$AU$33,(ROW($D26)-ROW(G$5)+1),FALSE),IFERROR(G$6*VLOOKUP($D$3&amp;"|"&amp;$D26&amp;"|0|"&amp;G$7,data.monthly_financials,6,0),0))</f>
        <v>#VALUE!</v>
      </c>
      <c r="H26" s="25" t="e">
        <f>IF(H$5=YEAR(H$7),HLOOKUP(H$5,$AR$5:$AU$33,(ROW($D26)-ROW(H$5)+1),FALSE),IFERROR(H$6*VLOOKUP($D$3&amp;"|"&amp;$D26&amp;"|0|"&amp;H$7,data.monthly_financials,6,0),0))</f>
        <v>#VALUE!</v>
      </c>
      <c r="I26" s="25" t="e">
        <f>IF(I$5=YEAR(I$7),HLOOKUP(I$5,$AR$5:$AU$33,(ROW($D26)-ROW(I$5)+1),FALSE),IFERROR(I$6*VLOOKUP($D$3&amp;"|"&amp;$D26&amp;"|0|"&amp;I$7,data.monthly_financials,6,0),0))</f>
        <v>#VALUE!</v>
      </c>
      <c r="J26" s="25" t="e">
        <f>IF(J$5=YEAR(J$7),HLOOKUP(J$5,$AR$5:$AU$33,(ROW($D26)-ROW(J$5)+1),FALSE),IFERROR(J$6*VLOOKUP($D$3&amp;"|"&amp;$D26&amp;"|0|"&amp;J$7,data.monthly_financials,6,0),0))</f>
        <v>#VALUE!</v>
      </c>
      <c r="K26" s="25" t="e">
        <f>IF(K$5=YEAR(K$7),HLOOKUP(K$5,$AR$5:$AU$33,(ROW($D26)-ROW(K$5)+1),FALSE),IFERROR(K$6*VLOOKUP($D$3&amp;"|"&amp;$D26&amp;"|0|"&amp;K$7,data.monthly_financials,6,0),0))</f>
        <v>#VALUE!</v>
      </c>
      <c r="L26" s="25" t="e">
        <f>IF(L$5=YEAR(L$7),HLOOKUP(L$5,$AR$5:$AU$33,(ROW($D26)-ROW(L$5)+1),FALSE),IFERROR(L$6*VLOOKUP($D$3&amp;"|"&amp;$D26&amp;"|0|"&amp;L$7,data.monthly_financials,6,0),0))</f>
        <v>#VALUE!</v>
      </c>
      <c r="M26" s="25" t="e">
        <f>IF(M$5=YEAR(M$7),HLOOKUP(M$5,$AR$5:$AU$33,(ROW($D26)-ROW(M$5)+1),FALSE),IFERROR(M$6*VLOOKUP($D$3&amp;"|"&amp;$D26&amp;"|0|"&amp;M$7,data.monthly_financials,6,0),0))</f>
        <v>#VALUE!</v>
      </c>
      <c r="N26" s="25" t="e">
        <f>IF(N$5=YEAR(N$7),HLOOKUP(N$5,$AR$5:$AU$33,(ROW($D26)-ROW(N$5)+1),FALSE),IFERROR(N$6*VLOOKUP($D$3&amp;"|"&amp;$D26&amp;"|0|"&amp;N$7,data.monthly_financials,6,0),0))</f>
        <v>#VALUE!</v>
      </c>
      <c r="O26" s="25" t="e">
        <f>IF(O$5=YEAR(O$7),HLOOKUP(O$5,$AR$5:$AU$33,(ROW($D26)-ROW(O$5)+1),FALSE),IFERROR(O$6*VLOOKUP($D$3&amp;"|"&amp;$D26&amp;"|0|"&amp;O$7,data.monthly_financials,6,0),0))</f>
        <v>#VALUE!</v>
      </c>
      <c r="P26" s="25" t="e">
        <f>IF(P$5=YEAR(P$7),HLOOKUP(P$5,$AR$5:$AU$33,(ROW($D26)-ROW(P$5)+1),FALSE),IFERROR(P$6*VLOOKUP($D$3&amp;"|"&amp;$D26&amp;"|0|"&amp;P$7,data.monthly_financials,6,0),0))</f>
        <v>#VALUE!</v>
      </c>
      <c r="Q26" s="25" t="e">
        <f>IF(Q$5=YEAR(Q$7),HLOOKUP(Q$5,$AR$5:$AU$33,(ROW($D26)-ROW(Q$5)+1),FALSE),IFERROR(Q$6*VLOOKUP($D$3&amp;"|"&amp;$D26&amp;"|0|"&amp;Q$7,data.monthly_financials,6,0),0))</f>
        <v>#VALUE!</v>
      </c>
      <c r="R26" s="25" t="e">
        <f>IF(R$5=YEAR(R$7),HLOOKUP(R$5,$AR$5:$AU$33,(ROW($D26)-ROW(R$5)+1),FALSE),IFERROR(R$6*VLOOKUP($D$3&amp;"|"&amp;$D26&amp;"|0|"&amp;R$7,data.monthly_financials,6,0),0))</f>
        <v>#VALUE!</v>
      </c>
      <c r="S26" s="25" t="e">
        <f>IF(S$5=YEAR(S$7),HLOOKUP(S$5,$AR$5:$AU$33,(ROW($D26)-ROW(S$5)+1),FALSE),IFERROR(S$6*VLOOKUP($D$3&amp;"|"&amp;$D26&amp;"|0|"&amp;S$7,data.monthly_financials,6,0),0))</f>
        <v>#VALUE!</v>
      </c>
      <c r="T26" s="25" t="e">
        <f>IF(T$5=YEAR(T$7),HLOOKUP(T$5,$AR$5:$AU$33,(ROW($D26)-ROW(T$5)+1),FALSE),IFERROR(T$6*VLOOKUP($D$3&amp;"|"&amp;$D26&amp;"|0|"&amp;T$7,data.monthly_financials,6,0),0))</f>
        <v>#VALUE!</v>
      </c>
      <c r="U26" s="25" t="e">
        <f>IF(U$5=YEAR(U$7),HLOOKUP(U$5,$AR$5:$AU$33,(ROW($D26)-ROW(U$5)+1),FALSE),IFERROR(U$6*VLOOKUP($D$3&amp;"|"&amp;$D26&amp;"|0|"&amp;U$7,data.monthly_financials,6,0),0))</f>
        <v>#VALUE!</v>
      </c>
      <c r="V26" s="25" t="e">
        <f>IF(V$5=YEAR(V$7),HLOOKUP(V$5,$AR$5:$AU$33,(ROW($D26)-ROW(V$5)+1),FALSE),IFERROR(V$6*VLOOKUP($D$3&amp;"|"&amp;$D26&amp;"|0|"&amp;V$7,data.monthly_financials,6,0),0))</f>
        <v>#VALUE!</v>
      </c>
      <c r="W26" s="25" t="e">
        <f>IF(W$5=YEAR(W$7),HLOOKUP(W$5,$AR$5:$AU$33,(ROW($D26)-ROW(W$5)+1),FALSE),IFERROR(W$6*VLOOKUP($D$3&amp;"|"&amp;$D26&amp;"|0|"&amp;W$7,data.monthly_financials,6,0),0))</f>
        <v>#VALUE!</v>
      </c>
      <c r="X26" s="25" t="e">
        <f>IF(X$5=YEAR(X$7),HLOOKUP(X$5,$AR$5:$AU$33,(ROW($D26)-ROW(X$5)+1),FALSE),IFERROR(X$6*VLOOKUP($D$3&amp;"|"&amp;$D26&amp;"|0|"&amp;X$7,data.monthly_financials,6,0),0))</f>
        <v>#VALUE!</v>
      </c>
      <c r="Y26" s="25" t="e">
        <f>IF(Y$5=YEAR(Y$7),HLOOKUP(Y$5,$AR$5:$AU$33,(ROW($D26)-ROW(Y$5)+1),FALSE),IFERROR(Y$6*VLOOKUP($D$3&amp;"|"&amp;$D26&amp;"|0|"&amp;Y$7,data.monthly_financials,6,0),0))</f>
        <v>#VALUE!</v>
      </c>
      <c r="Z26" s="25" t="e">
        <f>IF(Z$5=YEAR(Z$7),HLOOKUP(Z$5,$AR$5:$AU$33,(ROW($D26)-ROW(Z$5)+1),FALSE),IFERROR(Z$6*VLOOKUP($D$3&amp;"|"&amp;$D26&amp;"|0|"&amp;Z$7,data.monthly_financials,6,0),0))</f>
        <v>#VALUE!</v>
      </c>
      <c r="AA26" s="25" t="e">
        <f>IF(AA$5=YEAR(AA$7),HLOOKUP(AA$5,$AR$5:$AU$33,(ROW($D26)-ROW(AA$5)+1),FALSE),IFERROR(AA$6*VLOOKUP($D$3&amp;"|"&amp;$D26&amp;"|0|"&amp;AA$7,data.monthly_financials,6,0),0))</f>
        <v>#VALUE!</v>
      </c>
      <c r="AB26" s="25" t="e">
        <f>IF(AB$5=YEAR(AB$7),HLOOKUP(AB$5,$AR$5:$AU$33,(ROW($D26)-ROW(AB$5)+1),FALSE),IFERROR(AB$6*VLOOKUP($D$3&amp;"|"&amp;$D26&amp;"|0|"&amp;AB$7,data.monthly_financials,6,0),0))</f>
        <v>#VALUE!</v>
      </c>
      <c r="AC26" s="25" t="e">
        <f>IF(AC$5=YEAR(AC$7),HLOOKUP(AC$5,$AR$5:$AU$33,(ROW($D26)-ROW(AC$5)+1),FALSE),IFERROR(AC$6*VLOOKUP($D$3&amp;"|"&amp;$D26&amp;"|0|"&amp;AC$7,data.monthly_financials,6,0),0))</f>
        <v>#VALUE!</v>
      </c>
      <c r="AD26" s="25" t="e">
        <f>IF(AD$5=YEAR(AD$7),HLOOKUP(AD$5,$AR$5:$AU$33,(ROW($D26)-ROW(AD$5)+1),FALSE),IFERROR(AD$6*VLOOKUP($D$3&amp;"|"&amp;$D26&amp;"|0|"&amp;AD$7,data.monthly_financials,6,0),0))</f>
        <v>#VALUE!</v>
      </c>
      <c r="AE26" s="25" t="e">
        <f>IF(AE$5=YEAR(AE$7),HLOOKUP(AE$5,$AR$5:$AU$33,(ROW($D26)-ROW(AE$5)+1),FALSE),IFERROR(AE$6*VLOOKUP($D$3&amp;"|"&amp;$D26&amp;"|0|"&amp;AE$7,data.monthly_financials,6,0),0))</f>
        <v>#VALUE!</v>
      </c>
      <c r="AF26" s="25" t="e">
        <f>IF(AF$5=YEAR(AF$7),HLOOKUP(AF$5,$AR$5:$AU$33,(ROW($D26)-ROW(AF$5)+1),FALSE),IFERROR(AF$6*VLOOKUP($D$3&amp;"|"&amp;$D26&amp;"|0|"&amp;AF$7,data.monthly_financials,6,0),0))</f>
        <v>#VALUE!</v>
      </c>
      <c r="AG26" s="25" t="e">
        <f>IF(AG$5=YEAR(AG$7),HLOOKUP(AG$5,$AR$5:$AU$33,(ROW($D26)-ROW(AG$5)+1),FALSE),IFERROR(AG$6*VLOOKUP($D$3&amp;"|"&amp;$D26&amp;"|0|"&amp;AG$7,data.monthly_financials,6,0),0))</f>
        <v>#VALUE!</v>
      </c>
      <c r="AH26" s="25" t="e">
        <f>IF(AH$5=YEAR(AH$7),HLOOKUP(AH$5,$AR$5:$AU$33,(ROW($D26)-ROW(AH$5)+1),FALSE),IFERROR(AH$6*VLOOKUP($D$3&amp;"|"&amp;$D26&amp;"|0|"&amp;AH$7,data.monthly_financials,6,0),0))</f>
        <v>#VALUE!</v>
      </c>
      <c r="AI26" s="25" t="e">
        <f>IF(AI$5=YEAR(AI$7),HLOOKUP(AI$5,$AR$5:$AU$33,(ROW($D26)-ROW(AI$5)+1),FALSE),IFERROR(AI$6*VLOOKUP($D$3&amp;"|"&amp;$D26&amp;"|0|"&amp;AI$7,data.monthly_financials,6,0),0))</f>
        <v>#VALUE!</v>
      </c>
      <c r="AJ26" s="25" t="e">
        <f>IF(AJ$5=YEAR(AJ$7),HLOOKUP(AJ$5,$AR$5:$AU$33,(ROW($D26)-ROW(AJ$5)+1),FALSE),IFERROR(AJ$6*VLOOKUP($D$3&amp;"|"&amp;$D26&amp;"|0|"&amp;AJ$7,data.monthly_financials,6,0),0))</f>
        <v>#VALUE!</v>
      </c>
      <c r="AK26" s="25" t="e">
        <f>IF(AK$5=YEAR(AK$7),HLOOKUP(AK$5,$AR$5:$AU$33,(ROW($D26)-ROW(AK$5)+1),FALSE),IFERROR(AK$6*VLOOKUP($D$3&amp;"|"&amp;$D26&amp;"|0|"&amp;AK$7,data.monthly_financials,6,0),0))</f>
        <v>#VALUE!</v>
      </c>
      <c r="AL26" s="25" t="e">
        <f>IF(AL$5=YEAR(AL$7),HLOOKUP(AL$5,$AR$5:$AU$33,(ROW($D26)-ROW(AL$5)+1),FALSE),IFERROR(AL$6*VLOOKUP($D$3&amp;"|"&amp;$D26&amp;"|0|"&amp;AL$7,data.monthly_financials,6,0),0))</f>
        <v>#VALUE!</v>
      </c>
      <c r="AM26" s="25" t="e">
        <f>IF(AM$5=YEAR(AM$7),HLOOKUP(AM$5,$AR$5:$AU$33,(ROW($D26)-ROW(AM$5)+1),FALSE),IFERROR(AM$6*VLOOKUP($D$3&amp;"|"&amp;$D26&amp;"|0|"&amp;AM$7,data.monthly_financials,6,0),0))</f>
        <v>#VALUE!</v>
      </c>
      <c r="AN26" s="25" t="e">
        <f ca="1">IF(AN$5=YEAR(AN$7),HLOOKUP(AN$5,$AR$5:$AU$33,(ROW($D26)-ROW(AN$5)+1),FALSE),IFERROR(AN$6*VLOOKUP($D$3&amp;"|"&amp;$D26&amp;"|0|"&amp;AN$7,data.monthly_financials,6,0),0))</f>
        <v>#VALUE!</v>
      </c>
      <c r="AP26" s="35" t="s">
        <v>117</v>
      </c>
      <c r="AQ26" s="25">
        <f ca="1">IFERROR(AQ$6*VLOOKUP($AP$3&amp;"|"&amp;$AP26&amp;"|1|"&amp;AQ$7,data.monthly_financials,6,0),0)</f>
        <v>0</v>
      </c>
      <c r="AR26" s="25">
        <f ca="1">IFERROR(AR$6*VLOOKUP($AP$3&amp;"|"&amp;$AP26&amp;"|1|"&amp;AR$7,data.monthly_financials,6,0),0)</f>
        <v>0</v>
      </c>
      <c r="AS26" s="25">
        <f ca="1">IFERROR(AS$6*VLOOKUP($AP$3&amp;"|"&amp;$AP26&amp;"|1|"&amp;AS$7,data.monthly_financials,6,0),0)</f>
        <v>0</v>
      </c>
      <c r="AT26" s="25">
        <f ca="1">IFERROR(AT$6*VLOOKUP($AP$3&amp;"|"&amp;$AP26&amp;"|1|"&amp;AT$7,data.monthly_financials,6,0),0)</f>
        <v>0</v>
      </c>
      <c r="AU26" s="25">
        <f ca="1">IFERROR(AU$6*VLOOKUP($AP$3&amp;"|"&amp;$AP26&amp;"|1|"&amp;AU$7,data.monthly_financials,6,0),0)</f>
        <v>0</v>
      </c>
      <c r="AW26">
        <f ca="1">IFERROR(AW$6*VLOOKUP($AX$3&amp;"|"&amp;$AX26&amp;"|0|"&amp;AW$7,data.monthly_financials,6,0),0)</f>
        <v>0</v>
      </c>
      <c r="AX26" s="61" t="s">
        <v>118</v>
      </c>
      <c r="AY26" s="25" t="e">
        <f ca="1">IF(AY$5=YEAR(AY$7),HLOOKUP(AY$5,$CM$5:$CP$33,(ROW($AX26)-ROW(AY$5)+1),FALSE),IFERROR(AY$6*VLOOKUP($AX$3&amp;"|"&amp;$AX26&amp;"|0|"&amp;AY$7,data.monthly_financials,6,0),0))</f>
        <v>#NAME?</v>
      </c>
      <c r="AZ26" s="25" t="e">
        <f ca="1">IF(AZ$5=YEAR(AZ$7),HLOOKUP(AZ$5,$CM$5:$CP$33,(ROW($AX26)-ROW(AZ$5)+1),FALSE),IFERROR(AZ$6*VLOOKUP($AX$3&amp;"|"&amp;$AX26&amp;"|0|"&amp;AZ$7,data.monthly_financials,6,0),0))</f>
        <v>#NAME?</v>
      </c>
      <c r="BA26" s="25" t="e">
        <f ca="1">IF(BA$5=YEAR(BA$7),HLOOKUP(BA$5,$CM$5:$CP$33,(ROW($AX26)-ROW(BA$5)+1),FALSE),IFERROR(BA$6*VLOOKUP($AX$3&amp;"|"&amp;$AX26&amp;"|0|"&amp;BA$7,data.monthly_financials,6,0),0))</f>
        <v>#NAME?</v>
      </c>
      <c r="BB26" s="25" t="e">
        <f ca="1">IF(BB$5=YEAR(BB$7),HLOOKUP(BB$5,$CM$5:$CP$33,(ROW($AX26)-ROW(BB$5)+1),FALSE),IFERROR(BB$6*VLOOKUP($AX$3&amp;"|"&amp;$AX26&amp;"|0|"&amp;BB$7,data.monthly_financials,6,0),0))</f>
        <v>#NAME?</v>
      </c>
      <c r="BC26" s="25" t="e">
        <f ca="1">IF(BC$5=YEAR(BC$7),HLOOKUP(BC$5,$CM$5:$CP$33,(ROW($AX26)-ROW(BC$5)+1),FALSE),IFERROR(BC$6*VLOOKUP($AX$3&amp;"|"&amp;$AX26&amp;"|0|"&amp;BC$7,data.monthly_financials,6,0),0))</f>
        <v>#NAME?</v>
      </c>
      <c r="BD26" s="25" t="e">
        <f ca="1">IF(BD$5=YEAR(BD$7),HLOOKUP(BD$5,$CM$5:$CP$33,(ROW($AX26)-ROW(BD$5)+1),FALSE),IFERROR(BD$6*VLOOKUP($AX$3&amp;"|"&amp;$AX26&amp;"|0|"&amp;BD$7,data.monthly_financials,6,0),0))</f>
        <v>#NAME?</v>
      </c>
      <c r="BE26" s="25" t="e">
        <f ca="1">IF(BE$5=YEAR(BE$7),HLOOKUP(BE$5,$CM$5:$CP$33,(ROW($AX26)-ROW(BE$5)+1),FALSE),IFERROR(BE$6*VLOOKUP($AX$3&amp;"|"&amp;$AX26&amp;"|0|"&amp;BE$7,data.monthly_financials,6,0),0))</f>
        <v>#NAME?</v>
      </c>
      <c r="BF26" s="25" t="e">
        <f ca="1">IF(BF$5=YEAR(BF$7),HLOOKUP(BF$5,$CM$5:$CP$33,(ROW($AX26)-ROW(BF$5)+1),FALSE),IFERROR(BF$6*VLOOKUP($AX$3&amp;"|"&amp;$AX26&amp;"|0|"&amp;BF$7,data.monthly_financials,6,0),0))</f>
        <v>#NAME?</v>
      </c>
      <c r="BG26" s="25" t="e">
        <f ca="1">IF(BG$5=YEAR(BG$7),HLOOKUP(BG$5,$CM$5:$CP$33,(ROW($AX26)-ROW(BG$5)+1),FALSE),IFERROR(BG$6*VLOOKUP($AX$3&amp;"|"&amp;$AX26&amp;"|0|"&amp;BG$7,data.monthly_financials,6,0),0))</f>
        <v>#NAME?</v>
      </c>
      <c r="BH26" s="25" t="e">
        <f ca="1">IF(BH$5=YEAR(BH$7),HLOOKUP(BH$5,$CM$5:$CP$33,(ROW($AX26)-ROW(BH$5)+1),FALSE),IFERROR(BH$6*VLOOKUP($AX$3&amp;"|"&amp;$AX26&amp;"|0|"&amp;BH$7,data.monthly_financials,6,0),0))</f>
        <v>#NAME?</v>
      </c>
      <c r="BI26" s="25" t="e">
        <f ca="1">IF(BI$5=YEAR(BI$7),HLOOKUP(BI$5,$CM$5:$CP$33,(ROW($AX26)-ROW(BI$5)+1),FALSE),IFERROR(BI$6*VLOOKUP($AX$3&amp;"|"&amp;$AX26&amp;"|0|"&amp;BI$7,data.monthly_financials,6,0),0))</f>
        <v>#NAME?</v>
      </c>
      <c r="BJ26" s="25" t="e">
        <f ca="1">IF(BJ$5=YEAR(BJ$7),HLOOKUP(BJ$5,$CM$5:$CP$33,(ROW($AX26)-ROW(BJ$5)+1),FALSE),IFERROR(BJ$6*VLOOKUP($AX$3&amp;"|"&amp;$AX26&amp;"|0|"&amp;BJ$7,data.monthly_financials,6,0),0))</f>
        <v>#NAME?</v>
      </c>
      <c r="BK26" s="25" t="e">
        <f ca="1">IF(BK$5=YEAR(BK$7),HLOOKUP(BK$5,$CM$5:$CP$33,(ROW($AX26)-ROW(BK$5)+1),FALSE),IFERROR(BK$6*VLOOKUP($AX$3&amp;"|"&amp;$AX26&amp;"|0|"&amp;BK$7,data.monthly_financials,6,0),0))</f>
        <v>#NAME?</v>
      </c>
      <c r="BL26" s="25" t="e">
        <f ca="1">IF(BL$5=YEAR(BL$7),HLOOKUP(BL$5,$CM$5:$CP$33,(ROW($AX26)-ROW(BL$5)+1),FALSE),IFERROR(BL$6*VLOOKUP($AX$3&amp;"|"&amp;$AX26&amp;"|0|"&amp;BL$7,data.monthly_financials,6,0),0))</f>
        <v>#NAME?</v>
      </c>
      <c r="BM26" s="25" t="e">
        <f ca="1">IF(BM$5=YEAR(BM$7),HLOOKUP(BM$5,$CM$5:$CP$33,(ROW($AX26)-ROW(BM$5)+1),FALSE),IFERROR(BM$6*VLOOKUP($AX$3&amp;"|"&amp;$AX26&amp;"|0|"&amp;BM$7,data.monthly_financials,6,0),0))</f>
        <v>#NAME?</v>
      </c>
      <c r="BN26" s="25" t="e">
        <f ca="1">IF(BN$5=YEAR(BN$7),HLOOKUP(BN$5,$CM$5:$CP$33,(ROW($AX26)-ROW(BN$5)+1),FALSE),IFERROR(BN$6*VLOOKUP($AX$3&amp;"|"&amp;$AX26&amp;"|0|"&amp;BN$7,data.monthly_financials,6,0),0))</f>
        <v>#NAME?</v>
      </c>
      <c r="BO26" s="25" t="e">
        <f ca="1">IF(BO$5=YEAR(BO$7),HLOOKUP(BO$5,$CM$5:$CP$33,(ROW($AX26)-ROW(BO$5)+1),FALSE),IFERROR(BO$6*VLOOKUP($AX$3&amp;"|"&amp;$AX26&amp;"|0|"&amp;BO$7,data.monthly_financials,6,0),0))</f>
        <v>#NAME?</v>
      </c>
      <c r="BP26" s="25" t="e">
        <f ca="1">IF(BP$5=YEAR(BP$7),HLOOKUP(BP$5,$CM$5:$CP$33,(ROW($AX26)-ROW(BP$5)+1),FALSE),IFERROR(BP$6*VLOOKUP($AX$3&amp;"|"&amp;$AX26&amp;"|0|"&amp;BP$7,data.monthly_financials,6,0),0))</f>
        <v>#NAME?</v>
      </c>
      <c r="BQ26" s="25" t="e">
        <f ca="1">IF(BQ$5=YEAR(BQ$7),HLOOKUP(BQ$5,$CM$5:$CP$33,(ROW($AX26)-ROW(BQ$5)+1),FALSE),IFERROR(BQ$6*VLOOKUP($AX$3&amp;"|"&amp;$AX26&amp;"|0|"&amp;BQ$7,data.monthly_financials,6,0),0))</f>
        <v>#NAME?</v>
      </c>
      <c r="BR26" s="25" t="e">
        <f ca="1">IF(BR$5=YEAR(BR$7),HLOOKUP(BR$5,$CM$5:$CP$33,(ROW($AX26)-ROW(BR$5)+1),FALSE),IFERROR(BR$6*VLOOKUP($AX$3&amp;"|"&amp;$AX26&amp;"|0|"&amp;BR$7,data.monthly_financials,6,0),0))</f>
        <v>#NAME?</v>
      </c>
      <c r="BS26" s="25" t="e">
        <f ca="1">IF(BS$5=YEAR(BS$7),HLOOKUP(BS$5,$CM$5:$CP$33,(ROW($AX26)-ROW(BS$5)+1),FALSE),IFERROR(BS$6*VLOOKUP($AX$3&amp;"|"&amp;$AX26&amp;"|0|"&amp;BS$7,data.monthly_financials,6,0),0))</f>
        <v>#NAME?</v>
      </c>
      <c r="BT26" s="25" t="e">
        <f ca="1">IF(BT$5=YEAR(BT$7),HLOOKUP(BT$5,$CM$5:$CP$33,(ROW($AX26)-ROW(BT$5)+1),FALSE),IFERROR(BT$6*VLOOKUP($AX$3&amp;"|"&amp;$AX26&amp;"|0|"&amp;BT$7,data.monthly_financials,6,0),0))</f>
        <v>#NAME?</v>
      </c>
      <c r="BU26" s="25" t="e">
        <f ca="1">IF(BU$5=YEAR(BU$7),HLOOKUP(BU$5,$CM$5:$CP$33,(ROW($AX26)-ROW(BU$5)+1),FALSE),IFERROR(BU$6*VLOOKUP($AX$3&amp;"|"&amp;$AX26&amp;"|0|"&amp;BU$7,data.monthly_financials,6,0),0))</f>
        <v>#NAME?</v>
      </c>
      <c r="BV26" s="25" t="e">
        <f ca="1">IF(BV$5=YEAR(BV$7),HLOOKUP(BV$5,$CM$5:$CP$33,(ROW($AX26)-ROW(BV$5)+1),FALSE),IFERROR(BV$6*VLOOKUP($AX$3&amp;"|"&amp;$AX26&amp;"|0|"&amp;BV$7,data.monthly_financials,6,0),0))</f>
        <v>#NAME?</v>
      </c>
      <c r="BW26" s="25" t="e">
        <f ca="1">IF(BW$5=YEAR(BW$7),HLOOKUP(BW$5,$CM$5:$CP$33,(ROW($AX26)-ROW(BW$5)+1),FALSE),IFERROR(BW$6*VLOOKUP($AX$3&amp;"|"&amp;$AX26&amp;"|0|"&amp;BW$7,data.monthly_financials,6,0),0))</f>
        <v>#NAME?</v>
      </c>
      <c r="BX26" s="25" t="e">
        <f ca="1">IF(BX$5=YEAR(BX$7),HLOOKUP(BX$5,$CM$5:$CP$33,(ROW($AX26)-ROW(BX$5)+1),FALSE),IFERROR(BX$6*VLOOKUP($AX$3&amp;"|"&amp;$AX26&amp;"|0|"&amp;BX$7,data.monthly_financials,6,0),0))</f>
        <v>#NAME?</v>
      </c>
      <c r="BY26" s="25" t="e">
        <f ca="1">IF(BY$5=YEAR(BY$7),HLOOKUP(BY$5,$CM$5:$CP$33,(ROW($AX26)-ROW(BY$5)+1),FALSE),IFERROR(BY$6*VLOOKUP($AX$3&amp;"|"&amp;$AX26&amp;"|0|"&amp;BY$7,data.monthly_financials,6,0),0))</f>
        <v>#NAME?</v>
      </c>
      <c r="BZ26" s="25" t="e">
        <f ca="1">IF(BZ$5=YEAR(BZ$7),HLOOKUP(BZ$5,$CM$5:$CP$33,(ROW($AX26)-ROW(BZ$5)+1),FALSE),IFERROR(BZ$6*VLOOKUP($AX$3&amp;"|"&amp;$AX26&amp;"|0|"&amp;BZ$7,data.monthly_financials,6,0),0))</f>
        <v>#NAME?</v>
      </c>
      <c r="CA26" s="25" t="e">
        <f ca="1">IF(CA$5=YEAR(CA$7),HLOOKUP(CA$5,$CM$5:$CP$33,(ROW($AX26)-ROW(CA$5)+1),FALSE),IFERROR(CA$6*VLOOKUP($AX$3&amp;"|"&amp;$AX26&amp;"|0|"&amp;CA$7,data.monthly_financials,6,0),0))</f>
        <v>#NAME?</v>
      </c>
      <c r="CB26" s="25" t="e">
        <f ca="1">IF(CB$5=YEAR(CB$7),HLOOKUP(CB$5,$CM$5:$CP$33,(ROW($AX26)-ROW(CB$5)+1),FALSE),IFERROR(CB$6*VLOOKUP($AX$3&amp;"|"&amp;$AX26&amp;"|0|"&amp;CB$7,data.monthly_financials,6,0),0))</f>
        <v>#NAME?</v>
      </c>
      <c r="CC26" s="25" t="e">
        <f ca="1">IF(CC$5=YEAR(CC$7),HLOOKUP(CC$5,$CM$5:$CP$33,(ROW($AX26)-ROW(CC$5)+1),FALSE),IFERROR(CC$6*VLOOKUP($AX$3&amp;"|"&amp;$AX26&amp;"|0|"&amp;CC$7,data.monthly_financials,6,0),0))</f>
        <v>#NAME?</v>
      </c>
      <c r="CD26" s="25" t="e">
        <f ca="1">IF(CD$5=YEAR(CD$7),HLOOKUP(CD$5,$CM$5:$CP$33,(ROW($AX26)-ROW(CD$5)+1),FALSE),IFERROR(CD$6*VLOOKUP($AX$3&amp;"|"&amp;$AX26&amp;"|0|"&amp;CD$7,data.monthly_financials,6,0),0))</f>
        <v>#NAME?</v>
      </c>
      <c r="CE26" s="25" t="e">
        <f ca="1">IF(CE$5=YEAR(CE$7),HLOOKUP(CE$5,$CM$5:$CP$33,(ROW($AX26)-ROW(CE$5)+1),FALSE),IFERROR(CE$6*VLOOKUP($AX$3&amp;"|"&amp;$AX26&amp;"|0|"&amp;CE$7,data.monthly_financials,6,0),0))</f>
        <v>#NAME?</v>
      </c>
      <c r="CF26" s="25" t="e">
        <f ca="1">IF(CF$5=YEAR(CF$7),HLOOKUP(CF$5,$CM$5:$CP$33,(ROW($AX26)-ROW(CF$5)+1),FALSE),IFERROR(CF$6*VLOOKUP($AX$3&amp;"|"&amp;$AX26&amp;"|0|"&amp;CF$7,data.monthly_financials,6,0),0))</f>
        <v>#NAME?</v>
      </c>
      <c r="CG26" s="25" t="e">
        <f ca="1">IF(CG$5=YEAR(CG$7),HLOOKUP(CG$5,$CM$5:$CP$33,(ROW($AX26)-ROW(CG$5)+1),FALSE),IFERROR(CG$6*VLOOKUP($AX$3&amp;"|"&amp;$AX26&amp;"|0|"&amp;CG$7,data.monthly_financials,6,0),0))</f>
        <v>#NAME?</v>
      </c>
      <c r="CH26" s="25" t="e">
        <f ca="1">IF(CH$5=YEAR(CH$7),HLOOKUP(CH$5,$CM$5:$CP$33,(ROW($AX26)-ROW(CH$5)+1),FALSE),IFERROR(CH$6*VLOOKUP($AX$3&amp;"|"&amp;$AX26&amp;"|0|"&amp;CH$7,data.monthly_financials,6,0),0))</f>
        <v>#NAME?</v>
      </c>
      <c r="CK26" s="61" t="s">
        <v>118</v>
      </c>
      <c r="CL26" s="25">
        <f ca="1">IFERROR(CL$6*VLOOKUP($CK$3&amp;"|"&amp;$CK26&amp;"|1|"&amp;CL$7,data.monthly_financials,6,0),0)</f>
        <v>0</v>
      </c>
      <c r="CM26" s="25">
        <f ca="1">IFERROR(CM$6*VLOOKUP($CK$3&amp;"|"&amp;$CK26&amp;"|1|"&amp;CM$7,data.monthly_financials,6,0),0)</f>
        <v>0</v>
      </c>
      <c r="CN26" s="25">
        <f ca="1">IFERROR(CN$6*VLOOKUP($CK$3&amp;"|"&amp;$CK26&amp;"|1|"&amp;CN$7,data.monthly_financials,6,0),0)</f>
        <v>0</v>
      </c>
      <c r="CO26" s="25">
        <f ca="1">IFERROR(CO$6*VLOOKUP($CK$3&amp;"|"&amp;$CK26&amp;"|1|"&amp;CO$7,data.monthly_financials,6,0),0)</f>
        <v>0</v>
      </c>
      <c r="CP26" s="25">
        <f ca="1">IFERROR(CP$6*VLOOKUP($CK$3&amp;"|"&amp;$CK26&amp;"|1|"&amp;CP$7,data.monthly_financials,6,0),0)</f>
        <v>0</v>
      </c>
      <c r="CS26" s="36" t="s">
        <v>73</v>
      </c>
      <c r="CT26" s="25">
        <f ca="1">IF(CT$22=YEAR(CT$23),HLOOKUP(CT$22,$EG$5:$EJ$20,(ROW($CS26)-ROW(CT$22)+2),FALSE),IFERROR(CT$6*VLOOKUP($CS$3&amp;"|"&amp;$CS26&amp;"|0|"&amp;CT$23,data.monthly_financials,6,0),0))</f>
        <v>0</v>
      </c>
      <c r="CU26" s="25">
        <f ca="1">IF(CU$22=YEAR(CU$23),HLOOKUP(CU$22,$EG$5:$EJ$20,(ROW($CS26)-ROW(CU$22)+2),FALSE),IFERROR(CU$6*VLOOKUP($CS$3&amp;"|"&amp;$CS26&amp;"|0|"&amp;CU$23,data.monthly_financials,6,0),0))</f>
        <v>0</v>
      </c>
      <c r="CV26" s="25">
        <f ca="1">IF(CV$22=YEAR(CV$23),HLOOKUP(CV$22,$EG$5:$EJ$20,(ROW($CS26)-ROW(CV$22)+2),FALSE),IFERROR(CV$6*VLOOKUP($CS$3&amp;"|"&amp;$CS26&amp;"|0|"&amp;CV$23,data.monthly_financials,6,0),0))</f>
        <v>0</v>
      </c>
      <c r="CW26" s="25">
        <f ca="1">IF(CW$22=YEAR(CW$23),HLOOKUP(CW$22,$EG$5:$EJ$20,(ROW($CS26)-ROW(CW$22)+2),FALSE),IFERROR(CW$6*VLOOKUP($CS$3&amp;"|"&amp;$CS26&amp;"|0|"&amp;CW$23,data.monthly_financials,6,0),0))</f>
        <v>0</v>
      </c>
      <c r="CX26" s="25">
        <f ca="1">IF(CX$22=YEAR(CX$23),HLOOKUP(CX$22,$EG$5:$EJ$20,(ROW($CS26)-ROW(CX$22)+2),FALSE),IFERROR(CX$6*VLOOKUP($CS$3&amp;"|"&amp;$CS26&amp;"|0|"&amp;CX$23,data.monthly_financials,6,0),0))</f>
        <v>0</v>
      </c>
      <c r="CY26" s="25">
        <f ca="1">IF(CY$22=YEAR(CY$23),HLOOKUP(CY$22,$EG$5:$EJ$20,(ROW($CS26)-ROW(CY$22)+2),FALSE),IFERROR(CY$6*VLOOKUP($CS$3&amp;"|"&amp;$CS26&amp;"|0|"&amp;CY$23,data.monthly_financials,6,0),0))</f>
        <v>0</v>
      </c>
      <c r="CZ26" s="25">
        <f ca="1">IF(CZ$22=YEAR(CZ$23),HLOOKUP(CZ$22,$EG$5:$EJ$20,(ROW($CS26)-ROW(CZ$22)+2),FALSE),IFERROR(CZ$6*VLOOKUP($CS$3&amp;"|"&amp;$CS26&amp;"|0|"&amp;CZ$23,data.monthly_financials,6,0),0))</f>
        <v>0</v>
      </c>
      <c r="DA26" s="25">
        <f ca="1">IF(DA$22=YEAR(DA$23),HLOOKUP(DA$22,$EG$5:$EJ$20,(ROW($CS26)-ROW(DA$22)+2),FALSE),IFERROR(DA$6*VLOOKUP($CS$3&amp;"|"&amp;$CS26&amp;"|0|"&amp;DA$23,data.monthly_financials,6,0),0))</f>
        <v>0</v>
      </c>
      <c r="DB26" s="25">
        <f ca="1">IF(DB$22=YEAR(DB$23),HLOOKUP(DB$22,$EG$5:$EJ$20,(ROW($CS26)-ROW(DB$22)+2),FALSE),IFERROR(DB$6*VLOOKUP($CS$3&amp;"|"&amp;$CS26&amp;"|0|"&amp;DB$23,data.monthly_financials,6,0),0))</f>
        <v>0</v>
      </c>
      <c r="DC26" s="25">
        <f ca="1">IF(DC$22=YEAR(DC$23),HLOOKUP(DC$22,$EG$5:$EJ$20,(ROW($CS26)-ROW(DC$22)+2),FALSE),IFERROR(DC$6*VLOOKUP($CS$3&amp;"|"&amp;$CS26&amp;"|0|"&amp;DC$23,data.monthly_financials,6,0),0))</f>
        <v>0</v>
      </c>
      <c r="DD26" s="25">
        <f ca="1">IF(DD$22=YEAR(DD$23),HLOOKUP(DD$22,$EG$5:$EJ$20,(ROW($CS26)-ROW(DD$22)+2),FALSE),IFERROR(DD$6*VLOOKUP($CS$3&amp;"|"&amp;$CS26&amp;"|0|"&amp;DD$23,data.monthly_financials,6,0),0))</f>
        <v>0</v>
      </c>
      <c r="DE26" s="25">
        <f ca="1">IF(DE$22=YEAR(DE$23),HLOOKUP(DE$22,$EG$5:$EJ$20,(ROW($CS26)-ROW(DE$22)+2),FALSE),IFERROR(DE$6*VLOOKUP($CS$3&amp;"|"&amp;$CS26&amp;"|0|"&amp;DE$23,data.monthly_financials,6,0),0))</f>
        <v>0</v>
      </c>
    </row>
    <row r="27" spans="1:190">
      <c r="A27" t="str">
        <f>RIGHT(DB_LOAD!I22,4)</f>
        <v/>
      </c>
      <c r="B27">
        <f>DB_LOAD!K22</f>
        <v>0</v>
      </c>
      <c r="D27" s="68" t="s">
        <v>119</v>
      </c>
      <c r="E27" s="69" t="e">
        <f t="shared" ref="E27:AN27" si="37">SUM(E26,E19:E20)</f>
        <v>#VALUE!</v>
      </c>
      <c r="F27" s="69" t="e">
        <f t="shared" si="37"/>
        <v>#VALUE!</v>
      </c>
      <c r="G27" s="69" t="e">
        <f t="shared" si="37"/>
        <v>#VALUE!</v>
      </c>
      <c r="H27" s="69" t="e">
        <f t="shared" si="37"/>
        <v>#VALUE!</v>
      </c>
      <c r="I27" s="69" t="e">
        <f t="shared" si="37"/>
        <v>#VALUE!</v>
      </c>
      <c r="J27" s="69" t="e">
        <f t="shared" si="37"/>
        <v>#VALUE!</v>
      </c>
      <c r="K27" s="69" t="e">
        <f t="shared" si="37"/>
        <v>#VALUE!</v>
      </c>
      <c r="L27" s="69" t="e">
        <f t="shared" si="37"/>
        <v>#VALUE!</v>
      </c>
      <c r="M27" s="69" t="e">
        <f t="shared" si="37"/>
        <v>#VALUE!</v>
      </c>
      <c r="N27" s="69" t="e">
        <f t="shared" si="37"/>
        <v>#VALUE!</v>
      </c>
      <c r="O27" s="69" t="e">
        <f t="shared" si="37"/>
        <v>#VALUE!</v>
      </c>
      <c r="P27" s="69" t="e">
        <f t="shared" si="37"/>
        <v>#VALUE!</v>
      </c>
      <c r="Q27" s="69" t="e">
        <f t="shared" si="37"/>
        <v>#VALUE!</v>
      </c>
      <c r="R27" s="69" t="e">
        <f t="shared" si="37"/>
        <v>#VALUE!</v>
      </c>
      <c r="S27" s="69" t="e">
        <f t="shared" si="37"/>
        <v>#VALUE!</v>
      </c>
      <c r="T27" s="69" t="e">
        <f t="shared" si="37"/>
        <v>#VALUE!</v>
      </c>
      <c r="U27" s="69" t="e">
        <f t="shared" si="37"/>
        <v>#VALUE!</v>
      </c>
      <c r="V27" s="69" t="e">
        <f t="shared" si="37"/>
        <v>#VALUE!</v>
      </c>
      <c r="W27" s="69" t="e">
        <f t="shared" si="37"/>
        <v>#VALUE!</v>
      </c>
      <c r="X27" s="69" t="e">
        <f t="shared" si="37"/>
        <v>#VALUE!</v>
      </c>
      <c r="Y27" s="69" t="e">
        <f t="shared" si="37"/>
        <v>#VALUE!</v>
      </c>
      <c r="Z27" s="69" t="e">
        <f t="shared" si="37"/>
        <v>#VALUE!</v>
      </c>
      <c r="AA27" s="69" t="e">
        <f t="shared" si="37"/>
        <v>#VALUE!</v>
      </c>
      <c r="AB27" s="69" t="e">
        <f t="shared" si="37"/>
        <v>#VALUE!</v>
      </c>
      <c r="AC27" s="69" t="e">
        <f t="shared" si="37"/>
        <v>#VALUE!</v>
      </c>
      <c r="AD27" s="69" t="e">
        <f t="shared" si="37"/>
        <v>#VALUE!</v>
      </c>
      <c r="AE27" s="69" t="e">
        <f t="shared" si="37"/>
        <v>#VALUE!</v>
      </c>
      <c r="AF27" s="69" t="e">
        <f t="shared" si="37"/>
        <v>#VALUE!</v>
      </c>
      <c r="AG27" s="69" t="e">
        <f t="shared" si="37"/>
        <v>#VALUE!</v>
      </c>
      <c r="AH27" s="69" t="e">
        <f t="shared" si="37"/>
        <v>#VALUE!</v>
      </c>
      <c r="AI27" s="69" t="e">
        <f t="shared" si="37"/>
        <v>#VALUE!</v>
      </c>
      <c r="AJ27" s="69" t="e">
        <f t="shared" si="37"/>
        <v>#VALUE!</v>
      </c>
      <c r="AK27" s="69" t="e">
        <f t="shared" si="37"/>
        <v>#VALUE!</v>
      </c>
      <c r="AL27" s="69" t="e">
        <f t="shared" si="37"/>
        <v>#VALUE!</v>
      </c>
      <c r="AM27" s="69" t="e">
        <f t="shared" si="37"/>
        <v>#VALUE!</v>
      </c>
      <c r="AN27" s="69" t="e">
        <f t="shared" ca="1" si="37"/>
        <v>#VALUE!</v>
      </c>
      <c r="AP27" s="68" t="s">
        <v>119</v>
      </c>
      <c r="AQ27" s="69">
        <f ca="1">SUM(AQ19,AQ20,AQ26)</f>
        <v>0</v>
      </c>
      <c r="AR27" s="69">
        <f ca="1">SUM(AR19,AR20,AR26)</f>
        <v>0</v>
      </c>
      <c r="AS27" s="69">
        <f ca="1">SUM(AS19,AS20,AS26)</f>
        <v>0</v>
      </c>
      <c r="AT27" s="69">
        <f ca="1">SUM(AT19,AT20,AT26)</f>
        <v>0</v>
      </c>
      <c r="AU27" s="69">
        <f ca="1">SUM(AU19,AU20,AU26)</f>
        <v>0</v>
      </c>
      <c r="AW27">
        <f ca="1">SUM(AW23,AW26)</f>
        <v>0</v>
      </c>
      <c r="AX27" s="45" t="s">
        <v>120</v>
      </c>
      <c r="AY27" s="46" t="e">
        <f t="shared" ref="AY27:CH27" ca="1" si="38">SUM(AY23,AY26)</f>
        <v>#NAME?</v>
      </c>
      <c r="AZ27" s="46" t="e">
        <f t="shared" ca="1" si="38"/>
        <v>#NAME?</v>
      </c>
      <c r="BA27" s="46" t="e">
        <f t="shared" ca="1" si="38"/>
        <v>#NAME?</v>
      </c>
      <c r="BB27" s="46" t="e">
        <f t="shared" ca="1" si="38"/>
        <v>#NAME?</v>
      </c>
      <c r="BC27" s="46" t="e">
        <f t="shared" ca="1" si="38"/>
        <v>#NAME?</v>
      </c>
      <c r="BD27" s="46" t="e">
        <f t="shared" ca="1" si="38"/>
        <v>#NAME?</v>
      </c>
      <c r="BE27" s="46" t="e">
        <f t="shared" ca="1" si="38"/>
        <v>#NAME?</v>
      </c>
      <c r="BF27" s="46" t="e">
        <f t="shared" ca="1" si="38"/>
        <v>#NAME?</v>
      </c>
      <c r="BG27" s="46" t="e">
        <f t="shared" ca="1" si="38"/>
        <v>#NAME?</v>
      </c>
      <c r="BH27" s="46" t="e">
        <f t="shared" ca="1" si="38"/>
        <v>#NAME?</v>
      </c>
      <c r="BI27" s="46" t="e">
        <f t="shared" ca="1" si="38"/>
        <v>#NAME?</v>
      </c>
      <c r="BJ27" s="46" t="e">
        <f t="shared" ca="1" si="38"/>
        <v>#NAME?</v>
      </c>
      <c r="BK27" s="46" t="e">
        <f t="shared" ca="1" si="38"/>
        <v>#NAME?</v>
      </c>
      <c r="BL27" s="46" t="e">
        <f t="shared" ca="1" si="38"/>
        <v>#NAME?</v>
      </c>
      <c r="BM27" s="46" t="e">
        <f t="shared" ca="1" si="38"/>
        <v>#NAME?</v>
      </c>
      <c r="BN27" s="46" t="e">
        <f t="shared" ca="1" si="38"/>
        <v>#NAME?</v>
      </c>
      <c r="BO27" s="46" t="e">
        <f t="shared" ca="1" si="38"/>
        <v>#NAME?</v>
      </c>
      <c r="BP27" s="46" t="e">
        <f t="shared" ca="1" si="38"/>
        <v>#NAME?</v>
      </c>
      <c r="BQ27" s="46" t="e">
        <f t="shared" ca="1" si="38"/>
        <v>#NAME?</v>
      </c>
      <c r="BR27" s="46" t="e">
        <f t="shared" ca="1" si="38"/>
        <v>#NAME?</v>
      </c>
      <c r="BS27" s="46" t="e">
        <f t="shared" ca="1" si="38"/>
        <v>#NAME?</v>
      </c>
      <c r="BT27" s="46" t="e">
        <f t="shared" ca="1" si="38"/>
        <v>#NAME?</v>
      </c>
      <c r="BU27" s="46" t="e">
        <f t="shared" ca="1" si="38"/>
        <v>#NAME?</v>
      </c>
      <c r="BV27" s="46" t="e">
        <f t="shared" ca="1" si="38"/>
        <v>#NAME?</v>
      </c>
      <c r="BW27" s="46" t="e">
        <f t="shared" ca="1" si="38"/>
        <v>#NAME?</v>
      </c>
      <c r="BX27" s="46" t="e">
        <f t="shared" ca="1" si="38"/>
        <v>#NAME?</v>
      </c>
      <c r="BY27" s="46" t="e">
        <f t="shared" ca="1" si="38"/>
        <v>#NAME?</v>
      </c>
      <c r="BZ27" s="46" t="e">
        <f t="shared" ca="1" si="38"/>
        <v>#NAME?</v>
      </c>
      <c r="CA27" s="46" t="e">
        <f t="shared" ca="1" si="38"/>
        <v>#NAME?</v>
      </c>
      <c r="CB27" s="46" t="e">
        <f t="shared" ca="1" si="38"/>
        <v>#NAME?</v>
      </c>
      <c r="CC27" s="46" t="e">
        <f t="shared" ca="1" si="38"/>
        <v>#NAME?</v>
      </c>
      <c r="CD27" s="46" t="e">
        <f t="shared" ca="1" si="38"/>
        <v>#NAME?</v>
      </c>
      <c r="CE27" s="46" t="e">
        <f t="shared" ca="1" si="38"/>
        <v>#NAME?</v>
      </c>
      <c r="CF27" s="46" t="e">
        <f t="shared" ca="1" si="38"/>
        <v>#NAME?</v>
      </c>
      <c r="CG27" s="46" t="e">
        <f t="shared" ca="1" si="38"/>
        <v>#NAME?</v>
      </c>
      <c r="CH27" s="46" t="e">
        <f t="shared" ca="1" si="38"/>
        <v>#NAME?</v>
      </c>
      <c r="CK27" s="45" t="s">
        <v>120</v>
      </c>
      <c r="CL27" s="46">
        <f ca="1">SUM(CL23,CL26)</f>
        <v>0</v>
      </c>
      <c r="CM27" s="46">
        <f ca="1">SUM(CM23,CM26)</f>
        <v>0</v>
      </c>
      <c r="CN27" s="46">
        <f ca="1">SUM(CN23,CN26)</f>
        <v>0</v>
      </c>
      <c r="CO27" s="46">
        <f ca="1">SUM(CO23,CO26)</f>
        <v>0</v>
      </c>
      <c r="CP27" s="46">
        <f ca="1">SUM(CP23,CP26)</f>
        <v>0</v>
      </c>
      <c r="CS27" s="43" t="s">
        <v>78</v>
      </c>
      <c r="CT27" s="25">
        <f ca="1">IF(CT$22=YEAR(CT$23),HLOOKUP(CT$22,$EG$5:$EJ$20,(ROW($CS27)-ROW(CT$22)+2),FALSE),IFERROR(CT$6*VLOOKUP($CS$3&amp;"|"&amp;$CS27&amp;"|0|"&amp;CT$23,data.monthly_financials,6,0),0))</f>
        <v>0</v>
      </c>
      <c r="CU27" s="25">
        <f ca="1">IF(CU$22=YEAR(CU$23),HLOOKUP(CU$22,$EG$5:$EJ$20,(ROW($CS27)-ROW(CU$22)+2),FALSE),IFERROR(CU$6*VLOOKUP($CS$3&amp;"|"&amp;$CS27&amp;"|0|"&amp;CU$23,data.monthly_financials,6,0),0))</f>
        <v>0</v>
      </c>
      <c r="CV27" s="25">
        <f ca="1">IF(CV$22=YEAR(CV$23),HLOOKUP(CV$22,$EG$5:$EJ$20,(ROW($CS27)-ROW(CV$22)+2),FALSE),IFERROR(CV$6*VLOOKUP($CS$3&amp;"|"&amp;$CS27&amp;"|0|"&amp;CV$23,data.monthly_financials,6,0),0))</f>
        <v>0</v>
      </c>
      <c r="CW27" s="25">
        <f ca="1">IF(CW$22=YEAR(CW$23),HLOOKUP(CW$22,$EG$5:$EJ$20,(ROW($CS27)-ROW(CW$22)+2),FALSE),IFERROR(CW$6*VLOOKUP($CS$3&amp;"|"&amp;$CS27&amp;"|0|"&amp;CW$23,data.monthly_financials,6,0),0))</f>
        <v>0</v>
      </c>
      <c r="CX27" s="25">
        <f ca="1">IF(CX$22=YEAR(CX$23),HLOOKUP(CX$22,$EG$5:$EJ$20,(ROW($CS27)-ROW(CX$22)+2),FALSE),IFERROR(CX$6*VLOOKUP($CS$3&amp;"|"&amp;$CS27&amp;"|0|"&amp;CX$23,data.monthly_financials,6,0),0))</f>
        <v>0</v>
      </c>
      <c r="CY27" s="25">
        <f ca="1">IF(CY$22=YEAR(CY$23),HLOOKUP(CY$22,$EG$5:$EJ$20,(ROW($CS27)-ROW(CY$22)+2),FALSE),IFERROR(CY$6*VLOOKUP($CS$3&amp;"|"&amp;$CS27&amp;"|0|"&amp;CY$23,data.monthly_financials,6,0),0))</f>
        <v>0</v>
      </c>
      <c r="CZ27" s="25">
        <f ca="1">IF(CZ$22=YEAR(CZ$23),HLOOKUP(CZ$22,$EG$5:$EJ$20,(ROW($CS27)-ROW(CZ$22)+2),FALSE),IFERROR(CZ$6*VLOOKUP($CS$3&amp;"|"&amp;$CS27&amp;"|0|"&amp;CZ$23,data.monthly_financials,6,0),0))</f>
        <v>0</v>
      </c>
      <c r="DA27" s="25">
        <f ca="1">IF(DA$22=YEAR(DA$23),HLOOKUP(DA$22,$EG$5:$EJ$20,(ROW($CS27)-ROW(DA$22)+2),FALSE),IFERROR(DA$6*VLOOKUP($CS$3&amp;"|"&amp;$CS27&amp;"|0|"&amp;DA$23,data.monthly_financials,6,0),0))</f>
        <v>0</v>
      </c>
      <c r="DB27" s="25">
        <f ca="1">IF(DB$22=YEAR(DB$23),HLOOKUP(DB$22,$EG$5:$EJ$20,(ROW($CS27)-ROW(DB$22)+2),FALSE),IFERROR(DB$6*VLOOKUP($CS$3&amp;"|"&amp;$CS27&amp;"|0|"&amp;DB$23,data.monthly_financials,6,0),0))</f>
        <v>0</v>
      </c>
      <c r="DC27" s="25">
        <f ca="1">IF(DC$22=YEAR(DC$23),HLOOKUP(DC$22,$EG$5:$EJ$20,(ROW($CS27)-ROW(DC$22)+2),FALSE),IFERROR(DC$6*VLOOKUP($CS$3&amp;"|"&amp;$CS27&amp;"|0|"&amp;DC$23,data.monthly_financials,6,0),0))</f>
        <v>0</v>
      </c>
      <c r="DD27" s="25">
        <f ca="1">IF(DD$22=YEAR(DD$23),HLOOKUP(DD$22,$EG$5:$EJ$20,(ROW($CS27)-ROW(DD$22)+2),FALSE),IFERROR(DD$6*VLOOKUP($CS$3&amp;"|"&amp;$CS27&amp;"|0|"&amp;DD$23,data.monthly_financials,6,0),0))</f>
        <v>0</v>
      </c>
      <c r="DE27" s="25">
        <f ca="1">IF(DE$22=YEAR(DE$23),HLOOKUP(DE$22,$EG$5:$EJ$20,(ROW($CS27)-ROW(DE$22)+2),FALSE),IFERROR(DE$6*VLOOKUP($CS$3&amp;"|"&amp;$CS27&amp;"|0|"&amp;DE$23,data.monthly_financials,6,0),0))</f>
        <v>0</v>
      </c>
    </row>
    <row r="28" spans="1:190">
      <c r="A28" t="str">
        <f>RIGHT(DB_LOAD!I23,4)</f>
        <v/>
      </c>
      <c r="B28">
        <f>DB_LOAD!K23</f>
        <v>0</v>
      </c>
      <c r="D28" s="70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P28" s="70"/>
      <c r="AQ28" s="71"/>
      <c r="AR28" s="71"/>
      <c r="AS28" s="71"/>
      <c r="AT28" s="71"/>
      <c r="AU28" s="71"/>
      <c r="AX28" s="47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K28" s="47"/>
      <c r="CL28" s="51"/>
      <c r="CM28" s="51"/>
      <c r="CN28" s="51"/>
      <c r="CO28" s="51"/>
      <c r="CP28" s="51"/>
      <c r="CS28" s="42" t="s">
        <v>83</v>
      </c>
      <c r="CT28" s="25">
        <f ca="1">IF(CT$22=YEAR(CT$23),HLOOKUP(CT$22,$EG$5:$EJ$20,(ROW($CS28)-ROW(CT$22)+2),FALSE),IFERROR(CT$6*VLOOKUP($CS$3&amp;"|"&amp;$CS28&amp;"|0|"&amp;CT$23,data.monthly_financials,6,0),0))</f>
        <v>0</v>
      </c>
      <c r="CU28" s="25">
        <f ca="1">IF(CU$22=YEAR(CU$23),HLOOKUP(CU$22,$EG$5:$EJ$20,(ROW($CS28)-ROW(CU$22)+2),FALSE),IFERROR(CU$6*VLOOKUP($CS$3&amp;"|"&amp;$CS28&amp;"|0|"&amp;CU$23,data.monthly_financials,6,0),0))</f>
        <v>0</v>
      </c>
      <c r="CV28" s="25">
        <f ca="1">IF(CV$22=YEAR(CV$23),HLOOKUP(CV$22,$EG$5:$EJ$20,(ROW($CS28)-ROW(CV$22)+2),FALSE),IFERROR(CV$6*VLOOKUP($CS$3&amp;"|"&amp;$CS28&amp;"|0|"&amp;CV$23,data.monthly_financials,6,0),0))</f>
        <v>0</v>
      </c>
      <c r="CW28" s="25">
        <f ca="1">IF(CW$22=YEAR(CW$23),HLOOKUP(CW$22,$EG$5:$EJ$20,(ROW($CS28)-ROW(CW$22)+2),FALSE),IFERROR(CW$6*VLOOKUP($CS$3&amp;"|"&amp;$CS28&amp;"|0|"&amp;CW$23,data.monthly_financials,6,0),0))</f>
        <v>0</v>
      </c>
      <c r="CX28" s="25">
        <f ca="1">IF(CX$22=YEAR(CX$23),HLOOKUP(CX$22,$EG$5:$EJ$20,(ROW($CS28)-ROW(CX$22)+2),FALSE),IFERROR(CX$6*VLOOKUP($CS$3&amp;"|"&amp;$CS28&amp;"|0|"&amp;CX$23,data.monthly_financials,6,0),0))</f>
        <v>0</v>
      </c>
      <c r="CY28" s="25">
        <f ca="1">IF(CY$22=YEAR(CY$23),HLOOKUP(CY$22,$EG$5:$EJ$20,(ROW($CS28)-ROW(CY$22)+2),FALSE),IFERROR(CY$6*VLOOKUP($CS$3&amp;"|"&amp;$CS28&amp;"|0|"&amp;CY$23,data.monthly_financials,6,0),0))</f>
        <v>0</v>
      </c>
      <c r="CZ28" s="25">
        <f ca="1">IF(CZ$22=YEAR(CZ$23),HLOOKUP(CZ$22,$EG$5:$EJ$20,(ROW($CS28)-ROW(CZ$22)+2),FALSE),IFERROR(CZ$6*VLOOKUP($CS$3&amp;"|"&amp;$CS28&amp;"|0|"&amp;CZ$23,data.monthly_financials,6,0),0))</f>
        <v>0</v>
      </c>
      <c r="DA28" s="25">
        <f ca="1">IF(DA$22=YEAR(DA$23),HLOOKUP(DA$22,$EG$5:$EJ$20,(ROW($CS28)-ROW(DA$22)+2),FALSE),IFERROR(DA$6*VLOOKUP($CS$3&amp;"|"&amp;$CS28&amp;"|0|"&amp;DA$23,data.monthly_financials,6,0),0))</f>
        <v>0</v>
      </c>
      <c r="DB28" s="25">
        <f ca="1">IF(DB$22=YEAR(DB$23),HLOOKUP(DB$22,$EG$5:$EJ$20,(ROW($CS28)-ROW(DB$22)+2),FALSE),IFERROR(DB$6*VLOOKUP($CS$3&amp;"|"&amp;$CS28&amp;"|0|"&amp;DB$23,data.monthly_financials,6,0),0))</f>
        <v>0</v>
      </c>
      <c r="DC28" s="25">
        <f ca="1">IF(DC$22=YEAR(DC$23),HLOOKUP(DC$22,$EG$5:$EJ$20,(ROW($CS28)-ROW(DC$22)+2),FALSE),IFERROR(DC$6*VLOOKUP($CS$3&amp;"|"&amp;$CS28&amp;"|0|"&amp;DC$23,data.monthly_financials,6,0),0))</f>
        <v>0</v>
      </c>
      <c r="DD28" s="25">
        <f ca="1">IF(DD$22=YEAR(DD$23),HLOOKUP(DD$22,$EG$5:$EJ$20,(ROW($CS28)-ROW(DD$22)+2),FALSE),IFERROR(DD$6*VLOOKUP($CS$3&amp;"|"&amp;$CS28&amp;"|0|"&amp;DD$23,data.monthly_financials,6,0),0))</f>
        <v>0</v>
      </c>
      <c r="DE28" s="25">
        <f ca="1">IF(DE$22=YEAR(DE$23),HLOOKUP(DE$22,$EG$5:$EJ$20,(ROW($CS28)-ROW(DE$22)+2),FALSE),IFERROR(DE$6*VLOOKUP($CS$3&amp;"|"&amp;$CS28&amp;"|0|"&amp;DE$23,data.monthly_financials,6,0),0))</f>
        <v>0</v>
      </c>
    </row>
    <row r="29" spans="1:190">
      <c r="A29" t="str">
        <f>RIGHT(DB_LOAD!I24,4)</f>
        <v/>
      </c>
      <c r="B29">
        <f>DB_LOAD!K24</f>
        <v>0</v>
      </c>
      <c r="D29" s="58" t="s">
        <v>121</v>
      </c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P29" s="58" t="s">
        <v>121</v>
      </c>
      <c r="AQ29" s="71"/>
      <c r="AR29" s="71"/>
      <c r="AS29" s="71"/>
      <c r="AT29" s="71"/>
      <c r="AU29" s="71"/>
      <c r="AW29">
        <f ca="1">IFERROR(AW$6*VLOOKUP($AX$3&amp;"|"&amp;$AX29&amp;"|0|"&amp;AW$7,data.monthly_financials,6,0),0)</f>
        <v>0</v>
      </c>
      <c r="AX29" s="61" t="s">
        <v>122</v>
      </c>
      <c r="AY29" s="25" t="e">
        <f ca="1">IF(AY$5=YEAR(AY$7),HLOOKUP(AY$5,$CM$5:$CP$33,(ROW($AX29)-ROW(AY$5)+1),FALSE),IFERROR(AY$6*VLOOKUP($AX$3&amp;"|"&amp;$AX29&amp;"|0|"&amp;AY$7,data.monthly_financials,6,0),0))</f>
        <v>#NAME?</v>
      </c>
      <c r="AZ29" s="25" t="e">
        <f ca="1">IF(AZ$5=YEAR(AZ$7),HLOOKUP(AZ$5,$CM$5:$CP$33,(ROW($AX29)-ROW(AZ$5)+1),FALSE),IFERROR(AZ$6*VLOOKUP($AX$3&amp;"|"&amp;$AX29&amp;"|0|"&amp;AZ$7,data.monthly_financials,6,0),0))</f>
        <v>#NAME?</v>
      </c>
      <c r="BA29" s="25" t="e">
        <f ca="1">IF(BA$5=YEAR(BA$7),HLOOKUP(BA$5,$CM$5:$CP$33,(ROW($AX29)-ROW(BA$5)+1),FALSE),IFERROR(BA$6*VLOOKUP($AX$3&amp;"|"&amp;$AX29&amp;"|0|"&amp;BA$7,data.monthly_financials,6,0),0))</f>
        <v>#NAME?</v>
      </c>
      <c r="BB29" s="25" t="e">
        <f ca="1">IF(BB$5=YEAR(BB$7),HLOOKUP(BB$5,$CM$5:$CP$33,(ROW($AX29)-ROW(BB$5)+1),FALSE),IFERROR(BB$6*VLOOKUP($AX$3&amp;"|"&amp;$AX29&amp;"|0|"&amp;BB$7,data.monthly_financials,6,0),0))</f>
        <v>#NAME?</v>
      </c>
      <c r="BC29" s="25" t="e">
        <f ca="1">IF(BC$5=YEAR(BC$7),HLOOKUP(BC$5,$CM$5:$CP$33,(ROW($AX29)-ROW(BC$5)+1),FALSE),IFERROR(BC$6*VLOOKUP($AX$3&amp;"|"&amp;$AX29&amp;"|0|"&amp;BC$7,data.monthly_financials,6,0),0))</f>
        <v>#NAME?</v>
      </c>
      <c r="BD29" s="25" t="e">
        <f ca="1">IF(BD$5=YEAR(BD$7),HLOOKUP(BD$5,$CM$5:$CP$33,(ROW($AX29)-ROW(BD$5)+1),FALSE),IFERROR(BD$6*VLOOKUP($AX$3&amp;"|"&amp;$AX29&amp;"|0|"&amp;BD$7,data.monthly_financials,6,0),0))</f>
        <v>#NAME?</v>
      </c>
      <c r="BE29" s="25" t="e">
        <f ca="1">IF(BE$5=YEAR(BE$7),HLOOKUP(BE$5,$CM$5:$CP$33,(ROW($AX29)-ROW(BE$5)+1),FALSE),IFERROR(BE$6*VLOOKUP($AX$3&amp;"|"&amp;$AX29&amp;"|0|"&amp;BE$7,data.monthly_financials,6,0),0))</f>
        <v>#NAME?</v>
      </c>
      <c r="BF29" s="25" t="e">
        <f ca="1">IF(BF$5=YEAR(BF$7),HLOOKUP(BF$5,$CM$5:$CP$33,(ROW($AX29)-ROW(BF$5)+1),FALSE),IFERROR(BF$6*VLOOKUP($AX$3&amp;"|"&amp;$AX29&amp;"|0|"&amp;BF$7,data.monthly_financials,6,0),0))</f>
        <v>#NAME?</v>
      </c>
      <c r="BG29" s="25" t="e">
        <f ca="1">IF(BG$5=YEAR(BG$7),HLOOKUP(BG$5,$CM$5:$CP$33,(ROW($AX29)-ROW(BG$5)+1),FALSE),IFERROR(BG$6*VLOOKUP($AX$3&amp;"|"&amp;$AX29&amp;"|0|"&amp;BG$7,data.monthly_financials,6,0),0))</f>
        <v>#NAME?</v>
      </c>
      <c r="BH29" s="25" t="e">
        <f ca="1">IF(BH$5=YEAR(BH$7),HLOOKUP(BH$5,$CM$5:$CP$33,(ROW($AX29)-ROW(BH$5)+1),FALSE),IFERROR(BH$6*VLOOKUP($AX$3&amp;"|"&amp;$AX29&amp;"|0|"&amp;BH$7,data.monthly_financials,6,0),0))</f>
        <v>#NAME?</v>
      </c>
      <c r="BI29" s="25" t="e">
        <f ca="1">IF(BI$5=YEAR(BI$7),HLOOKUP(BI$5,$CM$5:$CP$33,(ROW($AX29)-ROW(BI$5)+1),FALSE),IFERROR(BI$6*VLOOKUP($AX$3&amp;"|"&amp;$AX29&amp;"|0|"&amp;BI$7,data.monthly_financials,6,0),0))</f>
        <v>#NAME?</v>
      </c>
      <c r="BJ29" s="25" t="e">
        <f ca="1">IF(BJ$5=YEAR(BJ$7),HLOOKUP(BJ$5,$CM$5:$CP$33,(ROW($AX29)-ROW(BJ$5)+1),FALSE),IFERROR(BJ$6*VLOOKUP($AX$3&amp;"|"&amp;$AX29&amp;"|0|"&amp;BJ$7,data.monthly_financials,6,0),0))</f>
        <v>#NAME?</v>
      </c>
      <c r="BK29" s="25" t="e">
        <f ca="1">IF(BK$5=YEAR(BK$7),HLOOKUP(BK$5,$CM$5:$CP$33,(ROW($AX29)-ROW(BK$5)+1),FALSE),IFERROR(BK$6*VLOOKUP($AX$3&amp;"|"&amp;$AX29&amp;"|0|"&amp;BK$7,data.monthly_financials,6,0),0))</f>
        <v>#NAME?</v>
      </c>
      <c r="BL29" s="25" t="e">
        <f ca="1">IF(BL$5=YEAR(BL$7),HLOOKUP(BL$5,$CM$5:$CP$33,(ROW($AX29)-ROW(BL$5)+1),FALSE),IFERROR(BL$6*VLOOKUP($AX$3&amp;"|"&amp;$AX29&amp;"|0|"&amp;BL$7,data.monthly_financials,6,0),0))</f>
        <v>#NAME?</v>
      </c>
      <c r="BM29" s="25" t="e">
        <f ca="1">IF(BM$5=YEAR(BM$7),HLOOKUP(BM$5,$CM$5:$CP$33,(ROW($AX29)-ROW(BM$5)+1),FALSE),IFERROR(BM$6*VLOOKUP($AX$3&amp;"|"&amp;$AX29&amp;"|0|"&amp;BM$7,data.monthly_financials,6,0),0))</f>
        <v>#NAME?</v>
      </c>
      <c r="BN29" s="25" t="e">
        <f ca="1">IF(BN$5=YEAR(BN$7),HLOOKUP(BN$5,$CM$5:$CP$33,(ROW($AX29)-ROW(BN$5)+1),FALSE),IFERROR(BN$6*VLOOKUP($AX$3&amp;"|"&amp;$AX29&amp;"|0|"&amp;BN$7,data.monthly_financials,6,0),0))</f>
        <v>#NAME?</v>
      </c>
      <c r="BO29" s="25" t="e">
        <f ca="1">IF(BO$5=YEAR(BO$7),HLOOKUP(BO$5,$CM$5:$CP$33,(ROW($AX29)-ROW(BO$5)+1),FALSE),IFERROR(BO$6*VLOOKUP($AX$3&amp;"|"&amp;$AX29&amp;"|0|"&amp;BO$7,data.monthly_financials,6,0),0))</f>
        <v>#NAME?</v>
      </c>
      <c r="BP29" s="25" t="e">
        <f ca="1">IF(BP$5=YEAR(BP$7),HLOOKUP(BP$5,$CM$5:$CP$33,(ROW($AX29)-ROW(BP$5)+1),FALSE),IFERROR(BP$6*VLOOKUP($AX$3&amp;"|"&amp;$AX29&amp;"|0|"&amp;BP$7,data.monthly_financials,6,0),0))</f>
        <v>#NAME?</v>
      </c>
      <c r="BQ29" s="25" t="e">
        <f ca="1">IF(BQ$5=YEAR(BQ$7),HLOOKUP(BQ$5,$CM$5:$CP$33,(ROW($AX29)-ROW(BQ$5)+1),FALSE),IFERROR(BQ$6*VLOOKUP($AX$3&amp;"|"&amp;$AX29&amp;"|0|"&amp;BQ$7,data.monthly_financials,6,0),0))</f>
        <v>#NAME?</v>
      </c>
      <c r="BR29" s="25" t="e">
        <f ca="1">IF(BR$5=YEAR(BR$7),HLOOKUP(BR$5,$CM$5:$CP$33,(ROW($AX29)-ROW(BR$5)+1),FALSE),IFERROR(BR$6*VLOOKUP($AX$3&amp;"|"&amp;$AX29&amp;"|0|"&amp;BR$7,data.monthly_financials,6,0),0))</f>
        <v>#NAME?</v>
      </c>
      <c r="BS29" s="25" t="e">
        <f ca="1">IF(BS$5=YEAR(BS$7),HLOOKUP(BS$5,$CM$5:$CP$33,(ROW($AX29)-ROW(BS$5)+1),FALSE),IFERROR(BS$6*VLOOKUP($AX$3&amp;"|"&amp;$AX29&amp;"|0|"&amp;BS$7,data.monthly_financials,6,0),0))</f>
        <v>#NAME?</v>
      </c>
      <c r="BT29" s="25" t="e">
        <f ca="1">IF(BT$5=YEAR(BT$7),HLOOKUP(BT$5,$CM$5:$CP$33,(ROW($AX29)-ROW(BT$5)+1),FALSE),IFERROR(BT$6*VLOOKUP($AX$3&amp;"|"&amp;$AX29&amp;"|0|"&amp;BT$7,data.monthly_financials,6,0),0))</f>
        <v>#NAME?</v>
      </c>
      <c r="BU29" s="25" t="e">
        <f ca="1">IF(BU$5=YEAR(BU$7),HLOOKUP(BU$5,$CM$5:$CP$33,(ROW($AX29)-ROW(BU$5)+1),FALSE),IFERROR(BU$6*VLOOKUP($AX$3&amp;"|"&amp;$AX29&amp;"|0|"&amp;BU$7,data.monthly_financials,6,0),0))</f>
        <v>#NAME?</v>
      </c>
      <c r="BV29" s="25" t="e">
        <f ca="1">IF(BV$5=YEAR(BV$7),HLOOKUP(BV$5,$CM$5:$CP$33,(ROW($AX29)-ROW(BV$5)+1),FALSE),IFERROR(BV$6*VLOOKUP($AX$3&amp;"|"&amp;$AX29&amp;"|0|"&amp;BV$7,data.monthly_financials,6,0),0))</f>
        <v>#NAME?</v>
      </c>
      <c r="BW29" s="25" t="e">
        <f ca="1">IF(BW$5=YEAR(BW$7),HLOOKUP(BW$5,$CM$5:$CP$33,(ROW($AX29)-ROW(BW$5)+1),FALSE),IFERROR(BW$6*VLOOKUP($AX$3&amp;"|"&amp;$AX29&amp;"|0|"&amp;BW$7,data.monthly_financials,6,0),0))</f>
        <v>#NAME?</v>
      </c>
      <c r="BX29" s="25" t="e">
        <f ca="1">IF(BX$5=YEAR(BX$7),HLOOKUP(BX$5,$CM$5:$CP$33,(ROW($AX29)-ROW(BX$5)+1),FALSE),IFERROR(BX$6*VLOOKUP($AX$3&amp;"|"&amp;$AX29&amp;"|0|"&amp;BX$7,data.monthly_financials,6,0),0))</f>
        <v>#NAME?</v>
      </c>
      <c r="BY29" s="25" t="e">
        <f ca="1">IF(BY$5=YEAR(BY$7),HLOOKUP(BY$5,$CM$5:$CP$33,(ROW($AX29)-ROW(BY$5)+1),FALSE),IFERROR(BY$6*VLOOKUP($AX$3&amp;"|"&amp;$AX29&amp;"|0|"&amp;BY$7,data.monthly_financials,6,0),0))</f>
        <v>#NAME?</v>
      </c>
      <c r="BZ29" s="25" t="e">
        <f ca="1">IF(BZ$5=YEAR(BZ$7),HLOOKUP(BZ$5,$CM$5:$CP$33,(ROW($AX29)-ROW(BZ$5)+1),FALSE),IFERROR(BZ$6*VLOOKUP($AX$3&amp;"|"&amp;$AX29&amp;"|0|"&amp;BZ$7,data.monthly_financials,6,0),0))</f>
        <v>#NAME?</v>
      </c>
      <c r="CA29" s="25" t="e">
        <f ca="1">IF(CA$5=YEAR(CA$7),HLOOKUP(CA$5,$CM$5:$CP$33,(ROW($AX29)-ROW(CA$5)+1),FALSE),IFERROR(CA$6*VLOOKUP($AX$3&amp;"|"&amp;$AX29&amp;"|0|"&amp;CA$7,data.monthly_financials,6,0),0))</f>
        <v>#NAME?</v>
      </c>
      <c r="CB29" s="25" t="e">
        <f ca="1">IF(CB$5=YEAR(CB$7),HLOOKUP(CB$5,$CM$5:$CP$33,(ROW($AX29)-ROW(CB$5)+1),FALSE),IFERROR(CB$6*VLOOKUP($AX$3&amp;"|"&amp;$AX29&amp;"|0|"&amp;CB$7,data.monthly_financials,6,0),0))</f>
        <v>#NAME?</v>
      </c>
      <c r="CC29" s="25" t="e">
        <f ca="1">IF(CC$5=YEAR(CC$7),HLOOKUP(CC$5,$CM$5:$CP$33,(ROW($AX29)-ROW(CC$5)+1),FALSE),IFERROR(CC$6*VLOOKUP($AX$3&amp;"|"&amp;$AX29&amp;"|0|"&amp;CC$7,data.monthly_financials,6,0),0))</f>
        <v>#NAME?</v>
      </c>
      <c r="CD29" s="25" t="e">
        <f ca="1">IF(CD$5=YEAR(CD$7),HLOOKUP(CD$5,$CM$5:$CP$33,(ROW($AX29)-ROW(CD$5)+1),FALSE),IFERROR(CD$6*VLOOKUP($AX$3&amp;"|"&amp;$AX29&amp;"|0|"&amp;CD$7,data.monthly_financials,6,0),0))</f>
        <v>#NAME?</v>
      </c>
      <c r="CE29" s="25" t="e">
        <f ca="1">IF(CE$5=YEAR(CE$7),HLOOKUP(CE$5,$CM$5:$CP$33,(ROW($AX29)-ROW(CE$5)+1),FALSE),IFERROR(CE$6*VLOOKUP($AX$3&amp;"|"&amp;$AX29&amp;"|0|"&amp;CE$7,data.monthly_financials,6,0),0))</f>
        <v>#NAME?</v>
      </c>
      <c r="CF29" s="25" t="e">
        <f ca="1">IF(CF$5=YEAR(CF$7),HLOOKUP(CF$5,$CM$5:$CP$33,(ROW($AX29)-ROW(CF$5)+1),FALSE),IFERROR(CF$6*VLOOKUP($AX$3&amp;"|"&amp;$AX29&amp;"|0|"&amp;CF$7,data.monthly_financials,6,0),0))</f>
        <v>#NAME?</v>
      </c>
      <c r="CG29" s="25" t="e">
        <f ca="1">IF(CG$5=YEAR(CG$7),HLOOKUP(CG$5,$CM$5:$CP$33,(ROW($AX29)-ROW(CG$5)+1),FALSE),IFERROR(CG$6*VLOOKUP($AX$3&amp;"|"&amp;$AX29&amp;"|0|"&amp;CG$7,data.monthly_financials,6,0),0))</f>
        <v>#NAME?</v>
      </c>
      <c r="CH29" s="25" t="e">
        <f ca="1">IF(CH$5=YEAR(CH$7),HLOOKUP(CH$5,$CM$5:$CP$33,(ROW($AX29)-ROW(CH$5)+1),FALSE),IFERROR(CH$6*VLOOKUP($AX$3&amp;"|"&amp;$AX29&amp;"|0|"&amp;CH$7,data.monthly_financials,6,0),0))</f>
        <v>#NAME?</v>
      </c>
      <c r="CK29" s="61" t="s">
        <v>122</v>
      </c>
      <c r="CL29" s="25">
        <f ca="1">IFERROR(CL$6*VLOOKUP($CK$3&amp;"|"&amp;$CK29&amp;"|1|"&amp;CL$7,data.monthly_financials,6,0),0)</f>
        <v>0</v>
      </c>
      <c r="CM29" s="25">
        <f ca="1">IFERROR(CM$6*VLOOKUP($CK$3&amp;"|"&amp;$CK29&amp;"|1|"&amp;CM$7,data.monthly_financials,6,0),0)</f>
        <v>0</v>
      </c>
      <c r="CN29" s="25">
        <f ca="1">IFERROR(CN$6*VLOOKUP($CK$3&amp;"|"&amp;$CK29&amp;"|1|"&amp;CN$7,data.monthly_financials,6,0),0)</f>
        <v>0</v>
      </c>
      <c r="CO29" s="25">
        <f ca="1">IFERROR(CO$6*VLOOKUP($CK$3&amp;"|"&amp;$CK29&amp;"|1|"&amp;CO$7,data.monthly_financials,6,0),0)</f>
        <v>0</v>
      </c>
      <c r="CP29" s="25">
        <f ca="1">IFERROR(CP$6*VLOOKUP($CK$3&amp;"|"&amp;$CK29&amp;"|1|"&amp;CP$7,data.monthly_financials,6,0),0)</f>
        <v>0</v>
      </c>
      <c r="CS29" s="42" t="s">
        <v>88</v>
      </c>
      <c r="CT29" s="25">
        <f ca="1">IF(CT$22=YEAR(CT$23),HLOOKUP(CT$22,$EG$5:$EJ$20,(ROW($CS29)-ROW(CT$22)+2),FALSE),IFERROR(CT$6*VLOOKUP($CS$3&amp;"|"&amp;$CS29&amp;"|0|"&amp;CT$23,data.monthly_financials,6,0),0))</f>
        <v>0</v>
      </c>
      <c r="CU29" s="25">
        <f ca="1">IF(CU$22=YEAR(CU$23),HLOOKUP(CU$22,$EG$5:$EJ$20,(ROW($CS29)-ROW(CU$22)+2),FALSE),IFERROR(CU$6*VLOOKUP($CS$3&amp;"|"&amp;$CS29&amp;"|0|"&amp;CU$23,data.monthly_financials,6,0),0))</f>
        <v>0</v>
      </c>
      <c r="CV29" s="25">
        <f ca="1">IF(CV$22=YEAR(CV$23),HLOOKUP(CV$22,$EG$5:$EJ$20,(ROW($CS29)-ROW(CV$22)+2),FALSE),IFERROR(CV$6*VLOOKUP($CS$3&amp;"|"&amp;$CS29&amp;"|0|"&amp;CV$23,data.monthly_financials,6,0),0))</f>
        <v>0</v>
      </c>
      <c r="CW29" s="25">
        <f ca="1">IF(CW$22=YEAR(CW$23),HLOOKUP(CW$22,$EG$5:$EJ$20,(ROW($CS29)-ROW(CW$22)+2),FALSE),IFERROR(CW$6*VLOOKUP($CS$3&amp;"|"&amp;$CS29&amp;"|0|"&amp;CW$23,data.monthly_financials,6,0),0))</f>
        <v>0</v>
      </c>
      <c r="CX29" s="25">
        <f ca="1">IF(CX$22=YEAR(CX$23),HLOOKUP(CX$22,$EG$5:$EJ$20,(ROW($CS29)-ROW(CX$22)+2),FALSE),IFERROR(CX$6*VLOOKUP($CS$3&amp;"|"&amp;$CS29&amp;"|0|"&amp;CX$23,data.monthly_financials,6,0),0))</f>
        <v>0</v>
      </c>
      <c r="CY29" s="25">
        <f ca="1">IF(CY$22=YEAR(CY$23),HLOOKUP(CY$22,$EG$5:$EJ$20,(ROW($CS29)-ROW(CY$22)+2),FALSE),IFERROR(CY$6*VLOOKUP($CS$3&amp;"|"&amp;$CS29&amp;"|0|"&amp;CY$23,data.monthly_financials,6,0),0))</f>
        <v>0</v>
      </c>
      <c r="CZ29" s="25">
        <f ca="1">IF(CZ$22=YEAR(CZ$23),HLOOKUP(CZ$22,$EG$5:$EJ$20,(ROW($CS29)-ROW(CZ$22)+2),FALSE),IFERROR(CZ$6*VLOOKUP($CS$3&amp;"|"&amp;$CS29&amp;"|0|"&amp;CZ$23,data.monthly_financials,6,0),0))</f>
        <v>0</v>
      </c>
      <c r="DA29" s="25">
        <f ca="1">IF(DA$22=YEAR(DA$23),HLOOKUP(DA$22,$EG$5:$EJ$20,(ROW($CS29)-ROW(DA$22)+2),FALSE),IFERROR(DA$6*VLOOKUP($CS$3&amp;"|"&amp;$CS29&amp;"|0|"&amp;DA$23,data.monthly_financials,6,0),0))</f>
        <v>0</v>
      </c>
      <c r="DB29" s="25">
        <f ca="1">IF(DB$22=YEAR(DB$23),HLOOKUP(DB$22,$EG$5:$EJ$20,(ROW($CS29)-ROW(DB$22)+2),FALSE),IFERROR(DB$6*VLOOKUP($CS$3&amp;"|"&amp;$CS29&amp;"|0|"&amp;DB$23,data.monthly_financials,6,0),0))</f>
        <v>0</v>
      </c>
      <c r="DC29" s="25">
        <f ca="1">IF(DC$22=YEAR(DC$23),HLOOKUP(DC$22,$EG$5:$EJ$20,(ROW($CS29)-ROW(DC$22)+2),FALSE),IFERROR(DC$6*VLOOKUP($CS$3&amp;"|"&amp;$CS29&amp;"|0|"&amp;DC$23,data.monthly_financials,6,0),0))</f>
        <v>0</v>
      </c>
      <c r="DD29" s="25">
        <f ca="1">IF(DD$22=YEAR(DD$23),HLOOKUP(DD$22,$EG$5:$EJ$20,(ROW($CS29)-ROW(DD$22)+2),FALSE),IFERROR(DD$6*VLOOKUP($CS$3&amp;"|"&amp;$CS29&amp;"|0|"&amp;DD$23,data.monthly_financials,6,0),0))</f>
        <v>0</v>
      </c>
      <c r="DE29" s="25">
        <f ca="1">IF(DE$22=YEAR(DE$23),HLOOKUP(DE$22,$EG$5:$EJ$20,(ROW($CS29)-ROW(DE$22)+2),FALSE),IFERROR(DE$6*VLOOKUP($CS$3&amp;"|"&amp;$CS29&amp;"|0|"&amp;DE$23,data.monthly_financials,6,0),0))</f>
        <v>0</v>
      </c>
    </row>
    <row r="30" spans="1:190">
      <c r="A30" t="str">
        <f>RIGHT(DB_LOAD!I25,4)</f>
        <v/>
      </c>
      <c r="B30">
        <f>DB_LOAD!K25</f>
        <v>0</v>
      </c>
      <c r="D30" s="35" t="s">
        <v>123</v>
      </c>
      <c r="E30" s="25" t="e">
        <f>IF(E$5=YEAR(E$7),HLOOKUP(E$5,$AR$5:$AU$33,(ROW($D30)-ROW(E$5)+1),FALSE),IFERROR(E$6*VLOOKUP($D$3&amp;"|"&amp;$D30&amp;"|0|"&amp;E$7,data.monthly_financials,6,0),0))</f>
        <v>#VALUE!</v>
      </c>
      <c r="F30" s="25" t="e">
        <f>IF(F$5=YEAR(F$7),HLOOKUP(F$5,$AR$5:$AU$33,(ROW($D30)-ROW(F$5)+1),FALSE),IFERROR(F$6*VLOOKUP($D$3&amp;"|"&amp;$D30&amp;"|0|"&amp;F$7,data.monthly_financials,6,0),0))</f>
        <v>#VALUE!</v>
      </c>
      <c r="G30" s="25" t="e">
        <f>IF(G$5=YEAR(G$7),HLOOKUP(G$5,$AR$5:$AU$33,(ROW($D30)-ROW(G$5)+1),FALSE),IFERROR(G$6*VLOOKUP($D$3&amp;"|"&amp;$D30&amp;"|0|"&amp;G$7,data.monthly_financials,6,0),0))</f>
        <v>#VALUE!</v>
      </c>
      <c r="H30" s="25" t="e">
        <f>IF(H$5=YEAR(H$7),HLOOKUP(H$5,$AR$5:$AU$33,(ROW($D30)-ROW(H$5)+1),FALSE),IFERROR(H$6*VLOOKUP($D$3&amp;"|"&amp;$D30&amp;"|0|"&amp;H$7,data.monthly_financials,6,0),0))</f>
        <v>#VALUE!</v>
      </c>
      <c r="I30" s="25" t="e">
        <f>IF(I$5=YEAR(I$7),HLOOKUP(I$5,$AR$5:$AU$33,(ROW($D30)-ROW(I$5)+1),FALSE),IFERROR(I$6*VLOOKUP($D$3&amp;"|"&amp;$D30&amp;"|0|"&amp;I$7,data.monthly_financials,6,0),0))</f>
        <v>#VALUE!</v>
      </c>
      <c r="J30" s="25" t="e">
        <f>IF(J$5=YEAR(J$7),HLOOKUP(J$5,$AR$5:$AU$33,(ROW($D30)-ROW(J$5)+1),FALSE),IFERROR(J$6*VLOOKUP($D$3&amp;"|"&amp;$D30&amp;"|0|"&amp;J$7,data.monthly_financials,6,0),0))</f>
        <v>#VALUE!</v>
      </c>
      <c r="K30" s="25" t="e">
        <f>IF(K$5=YEAR(K$7),HLOOKUP(K$5,$AR$5:$AU$33,(ROW($D30)-ROW(K$5)+1),FALSE),IFERROR(K$6*VLOOKUP($D$3&amp;"|"&amp;$D30&amp;"|0|"&amp;K$7,data.monthly_financials,6,0),0))</f>
        <v>#VALUE!</v>
      </c>
      <c r="L30" s="25" t="e">
        <f>IF(L$5=YEAR(L$7),HLOOKUP(L$5,$AR$5:$AU$33,(ROW($D30)-ROW(L$5)+1),FALSE),IFERROR(L$6*VLOOKUP($D$3&amp;"|"&amp;$D30&amp;"|0|"&amp;L$7,data.monthly_financials,6,0),0))</f>
        <v>#VALUE!</v>
      </c>
      <c r="M30" s="25" t="e">
        <f>IF(M$5=YEAR(M$7),HLOOKUP(M$5,$AR$5:$AU$33,(ROW($D30)-ROW(M$5)+1),FALSE),IFERROR(M$6*VLOOKUP($D$3&amp;"|"&amp;$D30&amp;"|0|"&amp;M$7,data.monthly_financials,6,0),0))</f>
        <v>#VALUE!</v>
      </c>
      <c r="N30" s="25" t="e">
        <f>IF(N$5=YEAR(N$7),HLOOKUP(N$5,$AR$5:$AU$33,(ROW($D30)-ROW(N$5)+1),FALSE),IFERROR(N$6*VLOOKUP($D$3&amp;"|"&amp;$D30&amp;"|0|"&amp;N$7,data.monthly_financials,6,0),0))</f>
        <v>#VALUE!</v>
      </c>
      <c r="O30" s="25" t="e">
        <f>IF(O$5=YEAR(O$7),HLOOKUP(O$5,$AR$5:$AU$33,(ROW($D30)-ROW(O$5)+1),FALSE),IFERROR(O$6*VLOOKUP($D$3&amp;"|"&amp;$D30&amp;"|0|"&amp;O$7,data.monthly_financials,6,0),0))</f>
        <v>#VALUE!</v>
      </c>
      <c r="P30" s="25" t="e">
        <f>IF(P$5=YEAR(P$7),HLOOKUP(P$5,$AR$5:$AU$33,(ROW($D30)-ROW(P$5)+1),FALSE),IFERROR(P$6*VLOOKUP($D$3&amp;"|"&amp;$D30&amp;"|0|"&amp;P$7,data.monthly_financials,6,0),0))</f>
        <v>#VALUE!</v>
      </c>
      <c r="Q30" s="25" t="e">
        <f>IF(Q$5=YEAR(Q$7),HLOOKUP(Q$5,$AR$5:$AU$33,(ROW($D30)-ROW(Q$5)+1),FALSE),IFERROR(Q$6*VLOOKUP($D$3&amp;"|"&amp;$D30&amp;"|0|"&amp;Q$7,data.monthly_financials,6,0),0))</f>
        <v>#VALUE!</v>
      </c>
      <c r="R30" s="25" t="e">
        <f>IF(R$5=YEAR(R$7),HLOOKUP(R$5,$AR$5:$AU$33,(ROW($D30)-ROW(R$5)+1),FALSE),IFERROR(R$6*VLOOKUP($D$3&amp;"|"&amp;$D30&amp;"|0|"&amp;R$7,data.monthly_financials,6,0),0))</f>
        <v>#VALUE!</v>
      </c>
      <c r="S30" s="25" t="e">
        <f>IF(S$5=YEAR(S$7),HLOOKUP(S$5,$AR$5:$AU$33,(ROW($D30)-ROW(S$5)+1),FALSE),IFERROR(S$6*VLOOKUP($D$3&amp;"|"&amp;$D30&amp;"|0|"&amp;S$7,data.monthly_financials,6,0),0))</f>
        <v>#VALUE!</v>
      </c>
      <c r="T30" s="25" t="e">
        <f>IF(T$5=YEAR(T$7),HLOOKUP(T$5,$AR$5:$AU$33,(ROW($D30)-ROW(T$5)+1),FALSE),IFERROR(T$6*VLOOKUP($D$3&amp;"|"&amp;$D30&amp;"|0|"&amp;T$7,data.monthly_financials,6,0),0))</f>
        <v>#VALUE!</v>
      </c>
      <c r="U30" s="25" t="e">
        <f>IF(U$5=YEAR(U$7),HLOOKUP(U$5,$AR$5:$AU$33,(ROW($D30)-ROW(U$5)+1),FALSE),IFERROR(U$6*VLOOKUP($D$3&amp;"|"&amp;$D30&amp;"|0|"&amp;U$7,data.monthly_financials,6,0),0))</f>
        <v>#VALUE!</v>
      </c>
      <c r="V30" s="25" t="e">
        <f>IF(V$5=YEAR(V$7),HLOOKUP(V$5,$AR$5:$AU$33,(ROW($D30)-ROW(V$5)+1),FALSE),IFERROR(V$6*VLOOKUP($D$3&amp;"|"&amp;$D30&amp;"|0|"&amp;V$7,data.monthly_financials,6,0),0))</f>
        <v>#VALUE!</v>
      </c>
      <c r="W30" s="25" t="e">
        <f>IF(W$5=YEAR(W$7),HLOOKUP(W$5,$AR$5:$AU$33,(ROW($D30)-ROW(W$5)+1),FALSE),IFERROR(W$6*VLOOKUP($D$3&amp;"|"&amp;$D30&amp;"|0|"&amp;W$7,data.monthly_financials,6,0),0))</f>
        <v>#VALUE!</v>
      </c>
      <c r="X30" s="25" t="e">
        <f>IF(X$5=YEAR(X$7),HLOOKUP(X$5,$AR$5:$AU$33,(ROW($D30)-ROW(X$5)+1),FALSE),IFERROR(X$6*VLOOKUP($D$3&amp;"|"&amp;$D30&amp;"|0|"&amp;X$7,data.monthly_financials,6,0),0))</f>
        <v>#VALUE!</v>
      </c>
      <c r="Y30" s="25" t="e">
        <f>IF(Y$5=YEAR(Y$7),HLOOKUP(Y$5,$AR$5:$AU$33,(ROW($D30)-ROW(Y$5)+1),FALSE),IFERROR(Y$6*VLOOKUP($D$3&amp;"|"&amp;$D30&amp;"|0|"&amp;Y$7,data.monthly_financials,6,0),0))</f>
        <v>#VALUE!</v>
      </c>
      <c r="Z30" s="25" t="e">
        <f>IF(Z$5=YEAR(Z$7),HLOOKUP(Z$5,$AR$5:$AU$33,(ROW($D30)-ROW(Z$5)+1),FALSE),IFERROR(Z$6*VLOOKUP($D$3&amp;"|"&amp;$D30&amp;"|0|"&amp;Z$7,data.monthly_financials,6,0),0))</f>
        <v>#VALUE!</v>
      </c>
      <c r="AA30" s="25" t="e">
        <f>IF(AA$5=YEAR(AA$7),HLOOKUP(AA$5,$AR$5:$AU$33,(ROW($D30)-ROW(AA$5)+1),FALSE),IFERROR(AA$6*VLOOKUP($D$3&amp;"|"&amp;$D30&amp;"|0|"&amp;AA$7,data.monthly_financials,6,0),0))</f>
        <v>#VALUE!</v>
      </c>
      <c r="AB30" s="25" t="e">
        <f>IF(AB$5=YEAR(AB$7),HLOOKUP(AB$5,$AR$5:$AU$33,(ROW($D30)-ROW(AB$5)+1),FALSE),IFERROR(AB$6*VLOOKUP($D$3&amp;"|"&amp;$D30&amp;"|0|"&amp;AB$7,data.monthly_financials,6,0),0))</f>
        <v>#VALUE!</v>
      </c>
      <c r="AC30" s="25" t="e">
        <f>IF(AC$5=YEAR(AC$7),HLOOKUP(AC$5,$AR$5:$AU$33,(ROW($D30)-ROW(AC$5)+1),FALSE),IFERROR(AC$6*VLOOKUP($D$3&amp;"|"&amp;$D30&amp;"|0|"&amp;AC$7,data.monthly_financials,6,0),0))</f>
        <v>#VALUE!</v>
      </c>
      <c r="AD30" s="25" t="e">
        <f>IF(AD$5=YEAR(AD$7),HLOOKUP(AD$5,$AR$5:$AU$33,(ROW($D30)-ROW(AD$5)+1),FALSE),IFERROR(AD$6*VLOOKUP($D$3&amp;"|"&amp;$D30&amp;"|0|"&amp;AD$7,data.monthly_financials,6,0),0))</f>
        <v>#VALUE!</v>
      </c>
      <c r="AE30" s="25" t="e">
        <f>IF(AE$5=YEAR(AE$7),HLOOKUP(AE$5,$AR$5:$AU$33,(ROW($D30)-ROW(AE$5)+1),FALSE),IFERROR(AE$6*VLOOKUP($D$3&amp;"|"&amp;$D30&amp;"|0|"&amp;AE$7,data.monthly_financials,6,0),0))</f>
        <v>#VALUE!</v>
      </c>
      <c r="AF30" s="25" t="e">
        <f>IF(AF$5=YEAR(AF$7),HLOOKUP(AF$5,$AR$5:$AU$33,(ROW($D30)-ROW(AF$5)+1),FALSE),IFERROR(AF$6*VLOOKUP($D$3&amp;"|"&amp;$D30&amp;"|0|"&amp;AF$7,data.monthly_financials,6,0),0))</f>
        <v>#VALUE!</v>
      </c>
      <c r="AG30" s="25" t="e">
        <f>IF(AG$5=YEAR(AG$7),HLOOKUP(AG$5,$AR$5:$AU$33,(ROW($D30)-ROW(AG$5)+1),FALSE),IFERROR(AG$6*VLOOKUP($D$3&amp;"|"&amp;$D30&amp;"|0|"&amp;AG$7,data.monthly_financials,6,0),0))</f>
        <v>#VALUE!</v>
      </c>
      <c r="AH30" s="25" t="e">
        <f>IF(AH$5=YEAR(AH$7),HLOOKUP(AH$5,$AR$5:$AU$33,(ROW($D30)-ROW(AH$5)+1),FALSE),IFERROR(AH$6*VLOOKUP($D$3&amp;"|"&amp;$D30&amp;"|0|"&amp;AH$7,data.monthly_financials,6,0),0))</f>
        <v>#VALUE!</v>
      </c>
      <c r="AI30" s="25" t="e">
        <f>IF(AI$5=YEAR(AI$7),HLOOKUP(AI$5,$AR$5:$AU$33,(ROW($D30)-ROW(AI$5)+1),FALSE),IFERROR(AI$6*VLOOKUP($D$3&amp;"|"&amp;$D30&amp;"|0|"&amp;AI$7,data.monthly_financials,6,0),0))</f>
        <v>#VALUE!</v>
      </c>
      <c r="AJ30" s="25" t="e">
        <f>IF(AJ$5=YEAR(AJ$7),HLOOKUP(AJ$5,$AR$5:$AU$33,(ROW($D30)-ROW(AJ$5)+1),FALSE),IFERROR(AJ$6*VLOOKUP($D$3&amp;"|"&amp;$D30&amp;"|0|"&amp;AJ$7,data.monthly_financials,6,0),0))</f>
        <v>#VALUE!</v>
      </c>
      <c r="AK30" s="25" t="e">
        <f>IF(AK$5=YEAR(AK$7),HLOOKUP(AK$5,$AR$5:$AU$33,(ROW($D30)-ROW(AK$5)+1),FALSE),IFERROR(AK$6*VLOOKUP($D$3&amp;"|"&amp;$D30&amp;"|0|"&amp;AK$7,data.monthly_financials,6,0),0))</f>
        <v>#VALUE!</v>
      </c>
      <c r="AL30" s="25" t="e">
        <f>IF(AL$5=YEAR(AL$7),HLOOKUP(AL$5,$AR$5:$AU$33,(ROW($D30)-ROW(AL$5)+1),FALSE),IFERROR(AL$6*VLOOKUP($D$3&amp;"|"&amp;$D30&amp;"|0|"&amp;AL$7,data.monthly_financials,6,0),0))</f>
        <v>#VALUE!</v>
      </c>
      <c r="AM30" s="25" t="e">
        <f>IF(AM$5=YEAR(AM$7),HLOOKUP(AM$5,$AR$5:$AU$33,(ROW($D30)-ROW(AM$5)+1),FALSE),IFERROR(AM$6*VLOOKUP($D$3&amp;"|"&amp;$D30&amp;"|0|"&amp;AM$7,data.monthly_financials,6,0),0))</f>
        <v>#VALUE!</v>
      </c>
      <c r="AN30" s="25" t="e">
        <f ca="1">IF(AN$5=YEAR(AN$7),HLOOKUP(AN$5,$AR$5:$AU$33,(ROW($D30)-ROW(AN$5)+1),FALSE),IFERROR(AN$6*VLOOKUP($D$3&amp;"|"&amp;$D30&amp;"|0|"&amp;AN$7,data.monthly_financials,6,0),0))</f>
        <v>#VALUE!</v>
      </c>
      <c r="AP30" s="35" t="s">
        <v>123</v>
      </c>
      <c r="AQ30" s="25">
        <f ca="1">IFERROR(AQ$6*VLOOKUP($AP$3&amp;"|"&amp;$AP30&amp;"|1|"&amp;AQ$7,data.monthly_financials,6,0),0)</f>
        <v>0</v>
      </c>
      <c r="AR30" s="25">
        <f ca="1">IFERROR(AR$6*VLOOKUP($AP$3&amp;"|"&amp;$AP30&amp;"|1|"&amp;AR$7,data.monthly_financials,6,0),0)</f>
        <v>0</v>
      </c>
      <c r="AS30" s="25">
        <f ca="1">IFERROR(AS$6*VLOOKUP($AP$3&amp;"|"&amp;$AP30&amp;"|1|"&amp;AS$7,data.monthly_financials,6,0),0)</f>
        <v>0</v>
      </c>
      <c r="AT30" s="25">
        <f ca="1">IFERROR(AT$6*VLOOKUP($AP$3&amp;"|"&amp;$AP30&amp;"|1|"&amp;AT$7,data.monthly_financials,6,0),0)</f>
        <v>0</v>
      </c>
      <c r="AU30" s="25">
        <f ca="1">IFERROR(AU$6*VLOOKUP($AP$3&amp;"|"&amp;$AP30&amp;"|1|"&amp;AU$7,data.monthly_financials,6,0),0)</f>
        <v>0</v>
      </c>
      <c r="AW30">
        <f ca="1">SUM(AW27,AW29)</f>
        <v>0</v>
      </c>
      <c r="AX30" s="45" t="s">
        <v>124</v>
      </c>
      <c r="AY30" s="46" t="e">
        <f t="shared" ref="AY30:CH30" ca="1" si="39">SUM(AY27,AY29)</f>
        <v>#NAME?</v>
      </c>
      <c r="AZ30" s="46" t="e">
        <f t="shared" ca="1" si="39"/>
        <v>#NAME?</v>
      </c>
      <c r="BA30" s="46" t="e">
        <f t="shared" ca="1" si="39"/>
        <v>#NAME?</v>
      </c>
      <c r="BB30" s="46" t="e">
        <f t="shared" ca="1" si="39"/>
        <v>#NAME?</v>
      </c>
      <c r="BC30" s="46" t="e">
        <f t="shared" ca="1" si="39"/>
        <v>#NAME?</v>
      </c>
      <c r="BD30" s="46" t="e">
        <f t="shared" ca="1" si="39"/>
        <v>#NAME?</v>
      </c>
      <c r="BE30" s="46" t="e">
        <f t="shared" ca="1" si="39"/>
        <v>#NAME?</v>
      </c>
      <c r="BF30" s="46" t="e">
        <f t="shared" ca="1" si="39"/>
        <v>#NAME?</v>
      </c>
      <c r="BG30" s="46" t="e">
        <f t="shared" ca="1" si="39"/>
        <v>#NAME?</v>
      </c>
      <c r="BH30" s="46" t="e">
        <f t="shared" ca="1" si="39"/>
        <v>#NAME?</v>
      </c>
      <c r="BI30" s="46" t="e">
        <f t="shared" ca="1" si="39"/>
        <v>#NAME?</v>
      </c>
      <c r="BJ30" s="46" t="e">
        <f t="shared" ca="1" si="39"/>
        <v>#NAME?</v>
      </c>
      <c r="BK30" s="46" t="e">
        <f t="shared" ca="1" si="39"/>
        <v>#NAME?</v>
      </c>
      <c r="BL30" s="46" t="e">
        <f t="shared" ca="1" si="39"/>
        <v>#NAME?</v>
      </c>
      <c r="BM30" s="46" t="e">
        <f t="shared" ca="1" si="39"/>
        <v>#NAME?</v>
      </c>
      <c r="BN30" s="46" t="e">
        <f t="shared" ca="1" si="39"/>
        <v>#NAME?</v>
      </c>
      <c r="BO30" s="46" t="e">
        <f t="shared" ca="1" si="39"/>
        <v>#NAME?</v>
      </c>
      <c r="BP30" s="46" t="e">
        <f t="shared" ca="1" si="39"/>
        <v>#NAME?</v>
      </c>
      <c r="BQ30" s="46" t="e">
        <f t="shared" ca="1" si="39"/>
        <v>#NAME?</v>
      </c>
      <c r="BR30" s="46" t="e">
        <f t="shared" ca="1" si="39"/>
        <v>#NAME?</v>
      </c>
      <c r="BS30" s="46" t="e">
        <f t="shared" ca="1" si="39"/>
        <v>#NAME?</v>
      </c>
      <c r="BT30" s="46" t="e">
        <f t="shared" ca="1" si="39"/>
        <v>#NAME?</v>
      </c>
      <c r="BU30" s="46" t="e">
        <f t="shared" ca="1" si="39"/>
        <v>#NAME?</v>
      </c>
      <c r="BV30" s="46" t="e">
        <f t="shared" ca="1" si="39"/>
        <v>#NAME?</v>
      </c>
      <c r="BW30" s="46" t="e">
        <f t="shared" ca="1" si="39"/>
        <v>#NAME?</v>
      </c>
      <c r="BX30" s="46" t="e">
        <f t="shared" ca="1" si="39"/>
        <v>#NAME?</v>
      </c>
      <c r="BY30" s="46" t="e">
        <f t="shared" ca="1" si="39"/>
        <v>#NAME?</v>
      </c>
      <c r="BZ30" s="46" t="e">
        <f t="shared" ca="1" si="39"/>
        <v>#NAME?</v>
      </c>
      <c r="CA30" s="46" t="e">
        <f t="shared" ca="1" si="39"/>
        <v>#NAME?</v>
      </c>
      <c r="CB30" s="46" t="e">
        <f t="shared" ca="1" si="39"/>
        <v>#NAME?</v>
      </c>
      <c r="CC30" s="46" t="e">
        <f t="shared" ca="1" si="39"/>
        <v>#NAME?</v>
      </c>
      <c r="CD30" s="46" t="e">
        <f t="shared" ca="1" si="39"/>
        <v>#NAME?</v>
      </c>
      <c r="CE30" s="46" t="e">
        <f t="shared" ca="1" si="39"/>
        <v>#NAME?</v>
      </c>
      <c r="CF30" s="46" t="e">
        <f t="shared" ca="1" si="39"/>
        <v>#NAME?</v>
      </c>
      <c r="CG30" s="46" t="e">
        <f t="shared" ca="1" si="39"/>
        <v>#NAME?</v>
      </c>
      <c r="CH30" s="46" t="e">
        <f t="shared" ca="1" si="39"/>
        <v>#NAME?</v>
      </c>
      <c r="CK30" s="45" t="s">
        <v>124</v>
      </c>
      <c r="CL30" s="46">
        <f ca="1">SUM(CL27,CL29)</f>
        <v>0</v>
      </c>
      <c r="CM30" s="46">
        <f ca="1">SUM(CM27,CM29)</f>
        <v>0</v>
      </c>
      <c r="CN30" s="46">
        <f ca="1">SUM(CN27,CN29)</f>
        <v>0</v>
      </c>
      <c r="CO30" s="46">
        <f ca="1">SUM(CO27,CO29)</f>
        <v>0</v>
      </c>
      <c r="CP30" s="46">
        <f ca="1">SUM(CP27,CP29)</f>
        <v>0</v>
      </c>
      <c r="CS30" s="42" t="s">
        <v>92</v>
      </c>
      <c r="CT30" s="25">
        <f ca="1">IF(CT$22=YEAR(CT$23),HLOOKUP(CT$22,$EG$5:$EJ$20,(ROW($CS30)-ROW(CT$22)+2),FALSE),IFERROR(CT$6*VLOOKUP($CS$3&amp;"|"&amp;$CS30&amp;"|0|"&amp;CT$23,data.monthly_financials,6,0),0))</f>
        <v>0</v>
      </c>
      <c r="CU30" s="25">
        <f ca="1">IF(CU$22=YEAR(CU$23),HLOOKUP(CU$22,$EG$5:$EJ$20,(ROW($CS30)-ROW(CU$22)+2),FALSE),IFERROR(CU$6*VLOOKUP($CS$3&amp;"|"&amp;$CS30&amp;"|0|"&amp;CU$23,data.monthly_financials,6,0),0))</f>
        <v>0</v>
      </c>
      <c r="CV30" s="25">
        <f ca="1">IF(CV$22=YEAR(CV$23),HLOOKUP(CV$22,$EG$5:$EJ$20,(ROW($CS30)-ROW(CV$22)+2),FALSE),IFERROR(CV$6*VLOOKUP($CS$3&amp;"|"&amp;$CS30&amp;"|0|"&amp;CV$23,data.monthly_financials,6,0),0))</f>
        <v>0</v>
      </c>
      <c r="CW30" s="25">
        <f ca="1">IF(CW$22=YEAR(CW$23),HLOOKUP(CW$22,$EG$5:$EJ$20,(ROW($CS30)-ROW(CW$22)+2),FALSE),IFERROR(CW$6*VLOOKUP($CS$3&amp;"|"&amp;$CS30&amp;"|0|"&amp;CW$23,data.monthly_financials,6,0),0))</f>
        <v>0</v>
      </c>
      <c r="CX30" s="25">
        <f ca="1">IF(CX$22=YEAR(CX$23),HLOOKUP(CX$22,$EG$5:$EJ$20,(ROW($CS30)-ROW(CX$22)+2),FALSE),IFERROR(CX$6*VLOOKUP($CS$3&amp;"|"&amp;$CS30&amp;"|0|"&amp;CX$23,data.monthly_financials,6,0),0))</f>
        <v>0</v>
      </c>
      <c r="CY30" s="25">
        <f ca="1">IF(CY$22=YEAR(CY$23),HLOOKUP(CY$22,$EG$5:$EJ$20,(ROW($CS30)-ROW(CY$22)+2),FALSE),IFERROR(CY$6*VLOOKUP($CS$3&amp;"|"&amp;$CS30&amp;"|0|"&amp;CY$23,data.monthly_financials,6,0),0))</f>
        <v>0</v>
      </c>
      <c r="CZ30" s="25">
        <f ca="1">IF(CZ$22=YEAR(CZ$23),HLOOKUP(CZ$22,$EG$5:$EJ$20,(ROW($CS30)-ROW(CZ$22)+2),FALSE),IFERROR(CZ$6*VLOOKUP($CS$3&amp;"|"&amp;$CS30&amp;"|0|"&amp;CZ$23,data.monthly_financials,6,0),0))</f>
        <v>0</v>
      </c>
      <c r="DA30" s="25">
        <f ca="1">IF(DA$22=YEAR(DA$23),HLOOKUP(DA$22,$EG$5:$EJ$20,(ROW($CS30)-ROW(DA$22)+2),FALSE),IFERROR(DA$6*VLOOKUP($CS$3&amp;"|"&amp;$CS30&amp;"|0|"&amp;DA$23,data.monthly_financials,6,0),0))</f>
        <v>0</v>
      </c>
      <c r="DB30" s="25">
        <f ca="1">IF(DB$22=YEAR(DB$23),HLOOKUP(DB$22,$EG$5:$EJ$20,(ROW($CS30)-ROW(DB$22)+2),FALSE),IFERROR(DB$6*VLOOKUP($CS$3&amp;"|"&amp;$CS30&amp;"|0|"&amp;DB$23,data.monthly_financials,6,0),0))</f>
        <v>0</v>
      </c>
      <c r="DC30" s="25">
        <f ca="1">IF(DC$22=YEAR(DC$23),HLOOKUP(DC$22,$EG$5:$EJ$20,(ROW($CS30)-ROW(DC$22)+2),FALSE),IFERROR(DC$6*VLOOKUP($CS$3&amp;"|"&amp;$CS30&amp;"|0|"&amp;DC$23,data.monthly_financials,6,0),0))</f>
        <v>0</v>
      </c>
      <c r="DD30" s="25">
        <f ca="1">IF(DD$22=YEAR(DD$23),HLOOKUP(DD$22,$EG$5:$EJ$20,(ROW($CS30)-ROW(DD$22)+2),FALSE),IFERROR(DD$6*VLOOKUP($CS$3&amp;"|"&amp;$CS30&amp;"|0|"&amp;DD$23,data.monthly_financials,6,0),0))</f>
        <v>0</v>
      </c>
      <c r="DE30" s="25">
        <f ca="1">IF(DE$22=YEAR(DE$23),HLOOKUP(DE$22,$EG$5:$EJ$20,(ROW($CS30)-ROW(DE$22)+2),FALSE),IFERROR(DE$6*VLOOKUP($CS$3&amp;"|"&amp;$CS30&amp;"|0|"&amp;DE$23,data.monthly_financials,6,0),0))</f>
        <v>0</v>
      </c>
    </row>
    <row r="31" spans="1:190">
      <c r="A31" t="str">
        <f>RIGHT(DB_LOAD!I26,4)</f>
        <v/>
      </c>
      <c r="B31">
        <f>DB_LOAD!K26</f>
        <v>0</v>
      </c>
      <c r="D31" s="35" t="s">
        <v>125</v>
      </c>
      <c r="E31" s="25" t="e">
        <f>IF(E$5=YEAR(E$7),HLOOKUP(E$5,$AR$5:$AU$33,(ROW($D31)-ROW(E$5)+1),FALSE),IFERROR(E$6*VLOOKUP($D$3&amp;"|"&amp;$D31&amp;"|0|"&amp;E$7,data.monthly_financials,6,0),0))</f>
        <v>#VALUE!</v>
      </c>
      <c r="F31" s="25" t="e">
        <f>IF(F$5=YEAR(F$7),HLOOKUP(F$5,$AR$5:$AU$33,(ROW($D31)-ROW(F$5)+1),FALSE),IFERROR(F$6*VLOOKUP($D$3&amp;"|"&amp;$D31&amp;"|0|"&amp;F$7,data.monthly_financials,6,0),0))</f>
        <v>#VALUE!</v>
      </c>
      <c r="G31" s="25" t="e">
        <f>IF(G$5=YEAR(G$7),HLOOKUP(G$5,$AR$5:$AU$33,(ROW($D31)-ROW(G$5)+1),FALSE),IFERROR(G$6*VLOOKUP($D$3&amp;"|"&amp;$D31&amp;"|0|"&amp;G$7,data.monthly_financials,6,0),0))</f>
        <v>#VALUE!</v>
      </c>
      <c r="H31" s="25" t="e">
        <f>IF(H$5=YEAR(H$7),HLOOKUP(H$5,$AR$5:$AU$33,(ROW($D31)-ROW(H$5)+1),FALSE),IFERROR(H$6*VLOOKUP($D$3&amp;"|"&amp;$D31&amp;"|0|"&amp;H$7,data.monthly_financials,6,0),0))</f>
        <v>#VALUE!</v>
      </c>
      <c r="I31" s="25" t="e">
        <f>IF(I$5=YEAR(I$7),HLOOKUP(I$5,$AR$5:$AU$33,(ROW($D31)-ROW(I$5)+1),FALSE),IFERROR(I$6*VLOOKUP($D$3&amp;"|"&amp;$D31&amp;"|0|"&amp;I$7,data.monthly_financials,6,0),0))</f>
        <v>#VALUE!</v>
      </c>
      <c r="J31" s="25" t="e">
        <f>IF(J$5=YEAR(J$7),HLOOKUP(J$5,$AR$5:$AU$33,(ROW($D31)-ROW(J$5)+1),FALSE),IFERROR(J$6*VLOOKUP($D$3&amp;"|"&amp;$D31&amp;"|0|"&amp;J$7,data.monthly_financials,6,0),0))</f>
        <v>#VALUE!</v>
      </c>
      <c r="K31" s="25" t="e">
        <f>IF(K$5=YEAR(K$7),HLOOKUP(K$5,$AR$5:$AU$33,(ROW($D31)-ROW(K$5)+1),FALSE),IFERROR(K$6*VLOOKUP($D$3&amp;"|"&amp;$D31&amp;"|0|"&amp;K$7,data.monthly_financials,6,0),0))</f>
        <v>#VALUE!</v>
      </c>
      <c r="L31" s="25" t="e">
        <f>IF(L$5=YEAR(L$7),HLOOKUP(L$5,$AR$5:$AU$33,(ROW($D31)-ROW(L$5)+1),FALSE),IFERROR(L$6*VLOOKUP($D$3&amp;"|"&amp;$D31&amp;"|0|"&amp;L$7,data.monthly_financials,6,0),0))</f>
        <v>#VALUE!</v>
      </c>
      <c r="M31" s="25" t="e">
        <f>IF(M$5=YEAR(M$7),HLOOKUP(M$5,$AR$5:$AU$33,(ROW($D31)-ROW(M$5)+1),FALSE),IFERROR(M$6*VLOOKUP($D$3&amp;"|"&amp;$D31&amp;"|0|"&amp;M$7,data.monthly_financials,6,0),0))</f>
        <v>#VALUE!</v>
      </c>
      <c r="N31" s="25" t="e">
        <f>IF(N$5=YEAR(N$7),HLOOKUP(N$5,$AR$5:$AU$33,(ROW($D31)-ROW(N$5)+1),FALSE),IFERROR(N$6*VLOOKUP($D$3&amp;"|"&amp;$D31&amp;"|0|"&amp;N$7,data.monthly_financials,6,0),0))</f>
        <v>#VALUE!</v>
      </c>
      <c r="O31" s="25" t="e">
        <f>IF(O$5=YEAR(O$7),HLOOKUP(O$5,$AR$5:$AU$33,(ROW($D31)-ROW(O$5)+1),FALSE),IFERROR(O$6*VLOOKUP($D$3&amp;"|"&amp;$D31&amp;"|0|"&amp;O$7,data.monthly_financials,6,0),0))</f>
        <v>#VALUE!</v>
      </c>
      <c r="P31" s="25" t="e">
        <f>IF(P$5=YEAR(P$7),HLOOKUP(P$5,$AR$5:$AU$33,(ROW($D31)-ROW(P$5)+1),FALSE),IFERROR(P$6*VLOOKUP($D$3&amp;"|"&amp;$D31&amp;"|0|"&amp;P$7,data.monthly_financials,6,0),0))</f>
        <v>#VALUE!</v>
      </c>
      <c r="Q31" s="25" t="e">
        <f>IF(Q$5=YEAR(Q$7),HLOOKUP(Q$5,$AR$5:$AU$33,(ROW($D31)-ROW(Q$5)+1),FALSE),IFERROR(Q$6*VLOOKUP($D$3&amp;"|"&amp;$D31&amp;"|0|"&amp;Q$7,data.monthly_financials,6,0),0))</f>
        <v>#VALUE!</v>
      </c>
      <c r="R31" s="25" t="e">
        <f>IF(R$5=YEAR(R$7),HLOOKUP(R$5,$AR$5:$AU$33,(ROW($D31)-ROW(R$5)+1),FALSE),IFERROR(R$6*VLOOKUP($D$3&amp;"|"&amp;$D31&amp;"|0|"&amp;R$7,data.monthly_financials,6,0),0))</f>
        <v>#VALUE!</v>
      </c>
      <c r="S31" s="25" t="e">
        <f>IF(S$5=YEAR(S$7),HLOOKUP(S$5,$AR$5:$AU$33,(ROW($D31)-ROW(S$5)+1),FALSE),IFERROR(S$6*VLOOKUP($D$3&amp;"|"&amp;$D31&amp;"|0|"&amp;S$7,data.monthly_financials,6,0),0))</f>
        <v>#VALUE!</v>
      </c>
      <c r="T31" s="25" t="e">
        <f>IF(T$5=YEAR(T$7),HLOOKUP(T$5,$AR$5:$AU$33,(ROW($D31)-ROW(T$5)+1),FALSE),IFERROR(T$6*VLOOKUP($D$3&amp;"|"&amp;$D31&amp;"|0|"&amp;T$7,data.monthly_financials,6,0),0))</f>
        <v>#VALUE!</v>
      </c>
      <c r="U31" s="25" t="e">
        <f>IF(U$5=YEAR(U$7),HLOOKUP(U$5,$AR$5:$AU$33,(ROW($D31)-ROW(U$5)+1),FALSE),IFERROR(U$6*VLOOKUP($D$3&amp;"|"&amp;$D31&amp;"|0|"&amp;U$7,data.monthly_financials,6,0),0))</f>
        <v>#VALUE!</v>
      </c>
      <c r="V31" s="25" t="e">
        <f>IF(V$5=YEAR(V$7),HLOOKUP(V$5,$AR$5:$AU$33,(ROW($D31)-ROW(V$5)+1),FALSE),IFERROR(V$6*VLOOKUP($D$3&amp;"|"&amp;$D31&amp;"|0|"&amp;V$7,data.monthly_financials,6,0),0))</f>
        <v>#VALUE!</v>
      </c>
      <c r="W31" s="25" t="e">
        <f>IF(W$5=YEAR(W$7),HLOOKUP(W$5,$AR$5:$AU$33,(ROW($D31)-ROW(W$5)+1),FALSE),IFERROR(W$6*VLOOKUP($D$3&amp;"|"&amp;$D31&amp;"|0|"&amp;W$7,data.monthly_financials,6,0),0))</f>
        <v>#VALUE!</v>
      </c>
      <c r="X31" s="25" t="e">
        <f>IF(X$5=YEAR(X$7),HLOOKUP(X$5,$AR$5:$AU$33,(ROW($D31)-ROW(X$5)+1),FALSE),IFERROR(X$6*VLOOKUP($D$3&amp;"|"&amp;$D31&amp;"|0|"&amp;X$7,data.monthly_financials,6,0),0))</f>
        <v>#VALUE!</v>
      </c>
      <c r="Y31" s="25" t="e">
        <f>IF(Y$5=YEAR(Y$7),HLOOKUP(Y$5,$AR$5:$AU$33,(ROW($D31)-ROW(Y$5)+1),FALSE),IFERROR(Y$6*VLOOKUP($D$3&amp;"|"&amp;$D31&amp;"|0|"&amp;Y$7,data.monthly_financials,6,0),0))</f>
        <v>#VALUE!</v>
      </c>
      <c r="Z31" s="25" t="e">
        <f>IF(Z$5=YEAR(Z$7),HLOOKUP(Z$5,$AR$5:$AU$33,(ROW($D31)-ROW(Z$5)+1),FALSE),IFERROR(Z$6*VLOOKUP($D$3&amp;"|"&amp;$D31&amp;"|0|"&amp;Z$7,data.monthly_financials,6,0),0))</f>
        <v>#VALUE!</v>
      </c>
      <c r="AA31" s="25" t="e">
        <f>IF(AA$5=YEAR(AA$7),HLOOKUP(AA$5,$AR$5:$AU$33,(ROW($D31)-ROW(AA$5)+1),FALSE),IFERROR(AA$6*VLOOKUP($D$3&amp;"|"&amp;$D31&amp;"|0|"&amp;AA$7,data.monthly_financials,6,0),0))</f>
        <v>#VALUE!</v>
      </c>
      <c r="AB31" s="25" t="e">
        <f>IF(AB$5=YEAR(AB$7),HLOOKUP(AB$5,$AR$5:$AU$33,(ROW($D31)-ROW(AB$5)+1),FALSE),IFERROR(AB$6*VLOOKUP($D$3&amp;"|"&amp;$D31&amp;"|0|"&amp;AB$7,data.monthly_financials,6,0),0))</f>
        <v>#VALUE!</v>
      </c>
      <c r="AC31" s="25" t="e">
        <f>IF(AC$5=YEAR(AC$7),HLOOKUP(AC$5,$AR$5:$AU$33,(ROW($D31)-ROW(AC$5)+1),FALSE),IFERROR(AC$6*VLOOKUP($D$3&amp;"|"&amp;$D31&amp;"|0|"&amp;AC$7,data.monthly_financials,6,0),0))</f>
        <v>#VALUE!</v>
      </c>
      <c r="AD31" s="25" t="e">
        <f>IF(AD$5=YEAR(AD$7),HLOOKUP(AD$5,$AR$5:$AU$33,(ROW($D31)-ROW(AD$5)+1),FALSE),IFERROR(AD$6*VLOOKUP($D$3&amp;"|"&amp;$D31&amp;"|0|"&amp;AD$7,data.monthly_financials,6,0),0))</f>
        <v>#VALUE!</v>
      </c>
      <c r="AE31" s="25" t="e">
        <f>IF(AE$5=YEAR(AE$7),HLOOKUP(AE$5,$AR$5:$AU$33,(ROW($D31)-ROW(AE$5)+1),FALSE),IFERROR(AE$6*VLOOKUP($D$3&amp;"|"&amp;$D31&amp;"|0|"&amp;AE$7,data.monthly_financials,6,0),0))</f>
        <v>#VALUE!</v>
      </c>
      <c r="AF31" s="25" t="e">
        <f>IF(AF$5=YEAR(AF$7),HLOOKUP(AF$5,$AR$5:$AU$33,(ROW($D31)-ROW(AF$5)+1),FALSE),IFERROR(AF$6*VLOOKUP($D$3&amp;"|"&amp;$D31&amp;"|0|"&amp;AF$7,data.monthly_financials,6,0),0))</f>
        <v>#VALUE!</v>
      </c>
      <c r="AG31" s="25" t="e">
        <f>IF(AG$5=YEAR(AG$7),HLOOKUP(AG$5,$AR$5:$AU$33,(ROW($D31)-ROW(AG$5)+1),FALSE),IFERROR(AG$6*VLOOKUP($D$3&amp;"|"&amp;$D31&amp;"|0|"&amp;AG$7,data.monthly_financials,6,0),0))</f>
        <v>#VALUE!</v>
      </c>
      <c r="AH31" s="25" t="e">
        <f>IF(AH$5=YEAR(AH$7),HLOOKUP(AH$5,$AR$5:$AU$33,(ROW($D31)-ROW(AH$5)+1),FALSE),IFERROR(AH$6*VLOOKUP($D$3&amp;"|"&amp;$D31&amp;"|0|"&amp;AH$7,data.monthly_financials,6,0),0))</f>
        <v>#VALUE!</v>
      </c>
      <c r="AI31" s="25" t="e">
        <f>IF(AI$5=YEAR(AI$7),HLOOKUP(AI$5,$AR$5:$AU$33,(ROW($D31)-ROW(AI$5)+1),FALSE),IFERROR(AI$6*VLOOKUP($D$3&amp;"|"&amp;$D31&amp;"|0|"&amp;AI$7,data.monthly_financials,6,0),0))</f>
        <v>#VALUE!</v>
      </c>
      <c r="AJ31" s="25" t="e">
        <f>IF(AJ$5=YEAR(AJ$7),HLOOKUP(AJ$5,$AR$5:$AU$33,(ROW($D31)-ROW(AJ$5)+1),FALSE),IFERROR(AJ$6*VLOOKUP($D$3&amp;"|"&amp;$D31&amp;"|0|"&amp;AJ$7,data.monthly_financials,6,0),0))</f>
        <v>#VALUE!</v>
      </c>
      <c r="AK31" s="25" t="e">
        <f>IF(AK$5=YEAR(AK$7),HLOOKUP(AK$5,$AR$5:$AU$33,(ROW($D31)-ROW(AK$5)+1),FALSE),IFERROR(AK$6*VLOOKUP($D$3&amp;"|"&amp;$D31&amp;"|0|"&amp;AK$7,data.monthly_financials,6,0),0))</f>
        <v>#VALUE!</v>
      </c>
      <c r="AL31" s="25" t="e">
        <f>IF(AL$5=YEAR(AL$7),HLOOKUP(AL$5,$AR$5:$AU$33,(ROW($D31)-ROW(AL$5)+1),FALSE),IFERROR(AL$6*VLOOKUP($D$3&amp;"|"&amp;$D31&amp;"|0|"&amp;AL$7,data.monthly_financials,6,0),0))</f>
        <v>#VALUE!</v>
      </c>
      <c r="AM31" s="25" t="e">
        <f>IF(AM$5=YEAR(AM$7),HLOOKUP(AM$5,$AR$5:$AU$33,(ROW($D31)-ROW(AM$5)+1),FALSE),IFERROR(AM$6*VLOOKUP($D$3&amp;"|"&amp;$D31&amp;"|0|"&amp;AM$7,data.monthly_financials,6,0),0))</f>
        <v>#VALUE!</v>
      </c>
      <c r="AN31" s="25" t="e">
        <f ca="1">IF(AN$5=YEAR(AN$7),HLOOKUP(AN$5,$AR$5:$AU$33,(ROW($D31)-ROW(AN$5)+1),FALSE),IFERROR(AN$6*VLOOKUP($D$3&amp;"|"&amp;$D31&amp;"|0|"&amp;AN$7,data.monthly_financials,6,0),0))</f>
        <v>#VALUE!</v>
      </c>
      <c r="AP31" s="35" t="s">
        <v>125</v>
      </c>
      <c r="AQ31" s="25">
        <f ca="1">IFERROR(AQ$6*VLOOKUP($AP$3&amp;"|"&amp;$AP31&amp;"|1|"&amp;AQ$7,data.monthly_financials,6,0),0)</f>
        <v>0</v>
      </c>
      <c r="AR31" s="25">
        <f ca="1">IFERROR(AR$6*VLOOKUP($AP$3&amp;"|"&amp;$AP31&amp;"|1|"&amp;AR$7,data.monthly_financials,6,0),0)</f>
        <v>0</v>
      </c>
      <c r="AS31" s="25">
        <f ca="1">IFERROR(AS$6*VLOOKUP($AP$3&amp;"|"&amp;$AP31&amp;"|1|"&amp;AS$7,data.monthly_financials,6,0),0)</f>
        <v>0</v>
      </c>
      <c r="AT31" s="25">
        <f ca="1">IFERROR(AT$6*VLOOKUP($AP$3&amp;"|"&amp;$AP31&amp;"|1|"&amp;AT$7,data.monthly_financials,6,0),0)</f>
        <v>0</v>
      </c>
      <c r="AU31" s="25">
        <f ca="1">IFERROR(AU$6*VLOOKUP($AP$3&amp;"|"&amp;$AP31&amp;"|1|"&amp;AU$7,data.monthly_financials,6,0),0)</f>
        <v>0</v>
      </c>
      <c r="AW31" t="s">
        <v>86</v>
      </c>
      <c r="AX31" s="67" t="s">
        <v>4</v>
      </c>
      <c r="AY31" s="72" t="s">
        <v>86</v>
      </c>
      <c r="AZ31" s="72" t="s">
        <v>86</v>
      </c>
      <c r="BA31" s="72" t="s">
        <v>86</v>
      </c>
      <c r="BB31" s="72" t="s">
        <v>86</v>
      </c>
      <c r="BC31" s="72" t="s">
        <v>86</v>
      </c>
      <c r="BD31" s="72" t="s">
        <v>86</v>
      </c>
      <c r="BE31" s="72" t="s">
        <v>86</v>
      </c>
      <c r="BF31" s="72" t="s">
        <v>86</v>
      </c>
      <c r="BG31" s="72" t="s">
        <v>86</v>
      </c>
      <c r="BH31" s="72" t="s">
        <v>86</v>
      </c>
      <c r="BI31" s="72" t="s">
        <v>86</v>
      </c>
      <c r="BJ31" s="72" t="s">
        <v>86</v>
      </c>
      <c r="BK31" s="72" t="s">
        <v>86</v>
      </c>
      <c r="BL31" s="72" t="s">
        <v>86</v>
      </c>
      <c r="BM31" s="72" t="s">
        <v>86</v>
      </c>
      <c r="BN31" s="72" t="s">
        <v>86</v>
      </c>
      <c r="BO31" s="72" t="s">
        <v>86</v>
      </c>
      <c r="BP31" s="72" t="s">
        <v>86</v>
      </c>
      <c r="BQ31" s="72" t="s">
        <v>86</v>
      </c>
      <c r="BR31" s="72" t="s">
        <v>86</v>
      </c>
      <c r="BS31" s="72" t="s">
        <v>86</v>
      </c>
      <c r="BT31" s="72" t="s">
        <v>86</v>
      </c>
      <c r="BU31" s="72" t="s">
        <v>86</v>
      </c>
      <c r="BV31" s="72" t="s">
        <v>86</v>
      </c>
      <c r="BW31" s="72" t="s">
        <v>86</v>
      </c>
      <c r="BX31" s="72" t="s">
        <v>86</v>
      </c>
      <c r="BY31" s="72" t="s">
        <v>86</v>
      </c>
      <c r="BZ31" s="72" t="s">
        <v>86</v>
      </c>
      <c r="CA31" s="72" t="s">
        <v>86</v>
      </c>
      <c r="CB31" s="72" t="s">
        <v>86</v>
      </c>
      <c r="CC31" s="72" t="s">
        <v>86</v>
      </c>
      <c r="CD31" s="72" t="s">
        <v>86</v>
      </c>
      <c r="CE31" s="72" t="s">
        <v>86</v>
      </c>
      <c r="CF31" s="72" t="s">
        <v>86</v>
      </c>
      <c r="CG31" s="72" t="s">
        <v>86</v>
      </c>
      <c r="CH31" s="72" t="s">
        <v>86</v>
      </c>
      <c r="CK31" s="67" t="s">
        <v>4</v>
      </c>
      <c r="CL31" s="72" t="s">
        <v>86</v>
      </c>
      <c r="CM31" s="72" t="s">
        <v>86</v>
      </c>
      <c r="CN31" s="72" t="s">
        <v>86</v>
      </c>
      <c r="CO31" s="72" t="s">
        <v>86</v>
      </c>
      <c r="CP31" s="72" t="s">
        <v>86</v>
      </c>
      <c r="CS31" s="42" t="s">
        <v>96</v>
      </c>
      <c r="CT31" s="25">
        <f ca="1">IF(CT$22=YEAR(CT$23),HLOOKUP(CT$22,$EG$5:$EJ$20,(ROW($CS31)-ROW(CT$22)+2),FALSE),IFERROR(CT$6*VLOOKUP($CS$3&amp;"|"&amp;$CS31&amp;"|0|"&amp;CT$23,data.monthly_financials,6,0),0))</f>
        <v>0</v>
      </c>
      <c r="CU31" s="25">
        <f ca="1">IF(CU$22=YEAR(CU$23),HLOOKUP(CU$22,$EG$5:$EJ$20,(ROW($CS31)-ROW(CU$22)+2),FALSE),IFERROR(CU$6*VLOOKUP($CS$3&amp;"|"&amp;$CS31&amp;"|0|"&amp;CU$23,data.monthly_financials,6,0),0))</f>
        <v>0</v>
      </c>
      <c r="CV31" s="25">
        <f ca="1">IF(CV$22=YEAR(CV$23),HLOOKUP(CV$22,$EG$5:$EJ$20,(ROW($CS31)-ROW(CV$22)+2),FALSE),IFERROR(CV$6*VLOOKUP($CS$3&amp;"|"&amp;$CS31&amp;"|0|"&amp;CV$23,data.monthly_financials,6,0),0))</f>
        <v>0</v>
      </c>
      <c r="CW31" s="25">
        <f ca="1">IF(CW$22=YEAR(CW$23),HLOOKUP(CW$22,$EG$5:$EJ$20,(ROW($CS31)-ROW(CW$22)+2),FALSE),IFERROR(CW$6*VLOOKUP($CS$3&amp;"|"&amp;$CS31&amp;"|0|"&amp;CW$23,data.monthly_financials,6,0),0))</f>
        <v>0</v>
      </c>
      <c r="CX31" s="25">
        <f ca="1">IF(CX$22=YEAR(CX$23),HLOOKUP(CX$22,$EG$5:$EJ$20,(ROW($CS31)-ROW(CX$22)+2),FALSE),IFERROR(CX$6*VLOOKUP($CS$3&amp;"|"&amp;$CS31&amp;"|0|"&amp;CX$23,data.monthly_financials,6,0),0))</f>
        <v>0</v>
      </c>
      <c r="CY31" s="25">
        <f ca="1">IF(CY$22=YEAR(CY$23),HLOOKUP(CY$22,$EG$5:$EJ$20,(ROW($CS31)-ROW(CY$22)+2),FALSE),IFERROR(CY$6*VLOOKUP($CS$3&amp;"|"&amp;$CS31&amp;"|0|"&amp;CY$23,data.monthly_financials,6,0),0))</f>
        <v>0</v>
      </c>
      <c r="CZ31" s="25">
        <f ca="1">IF(CZ$22=YEAR(CZ$23),HLOOKUP(CZ$22,$EG$5:$EJ$20,(ROW($CS31)-ROW(CZ$22)+2),FALSE),IFERROR(CZ$6*VLOOKUP($CS$3&amp;"|"&amp;$CS31&amp;"|0|"&amp;CZ$23,data.monthly_financials,6,0),0))</f>
        <v>0</v>
      </c>
      <c r="DA31" s="25">
        <f ca="1">IF(DA$22=YEAR(DA$23),HLOOKUP(DA$22,$EG$5:$EJ$20,(ROW($CS31)-ROW(DA$22)+2),FALSE),IFERROR(DA$6*VLOOKUP($CS$3&amp;"|"&amp;$CS31&amp;"|0|"&amp;DA$23,data.monthly_financials,6,0),0))</f>
        <v>0</v>
      </c>
      <c r="DB31" s="25">
        <f ca="1">IF(DB$22=YEAR(DB$23),HLOOKUP(DB$22,$EG$5:$EJ$20,(ROW($CS31)-ROW(DB$22)+2),FALSE),IFERROR(DB$6*VLOOKUP($CS$3&amp;"|"&amp;$CS31&amp;"|0|"&amp;DB$23,data.monthly_financials,6,0),0))</f>
        <v>0</v>
      </c>
      <c r="DC31" s="25">
        <f ca="1">IF(DC$22=YEAR(DC$23),HLOOKUP(DC$22,$EG$5:$EJ$20,(ROW($CS31)-ROW(DC$22)+2),FALSE),IFERROR(DC$6*VLOOKUP($CS$3&amp;"|"&amp;$CS31&amp;"|0|"&amp;DC$23,data.monthly_financials,6,0),0))</f>
        <v>0</v>
      </c>
      <c r="DD31" s="25">
        <f ca="1">IF(DD$22=YEAR(DD$23),HLOOKUP(DD$22,$EG$5:$EJ$20,(ROW($CS31)-ROW(DD$22)+2),FALSE),IFERROR(DD$6*VLOOKUP($CS$3&amp;"|"&amp;$CS31&amp;"|0|"&amp;DD$23,data.monthly_financials,6,0),0))</f>
        <v>0</v>
      </c>
      <c r="DE31" s="25">
        <f ca="1">IF(DE$22=YEAR(DE$23),HLOOKUP(DE$22,$EG$5:$EJ$20,(ROW($CS31)-ROW(DE$22)+2),FALSE),IFERROR(DE$6*VLOOKUP($CS$3&amp;"|"&amp;$CS31&amp;"|0|"&amp;DE$23,data.monthly_financials,6,0),0))</f>
        <v>0</v>
      </c>
    </row>
    <row r="32" spans="1:190">
      <c r="A32" t="str">
        <f>RIGHT(DB_LOAD!I27,4)</f>
        <v/>
      </c>
      <c r="B32">
        <f>DB_LOAD!K27</f>
        <v>0</v>
      </c>
      <c r="D32" s="68" t="s">
        <v>126</v>
      </c>
      <c r="E32" s="69" t="e">
        <f t="shared" ref="E32:AN32" si="40">SUM(E30:E31)</f>
        <v>#VALUE!</v>
      </c>
      <c r="F32" s="69" t="e">
        <f t="shared" si="40"/>
        <v>#VALUE!</v>
      </c>
      <c r="G32" s="69" t="e">
        <f t="shared" si="40"/>
        <v>#VALUE!</v>
      </c>
      <c r="H32" s="69" t="e">
        <f t="shared" si="40"/>
        <v>#VALUE!</v>
      </c>
      <c r="I32" s="69" t="e">
        <f t="shared" si="40"/>
        <v>#VALUE!</v>
      </c>
      <c r="J32" s="69" t="e">
        <f t="shared" si="40"/>
        <v>#VALUE!</v>
      </c>
      <c r="K32" s="69" t="e">
        <f t="shared" si="40"/>
        <v>#VALUE!</v>
      </c>
      <c r="L32" s="69" t="e">
        <f t="shared" si="40"/>
        <v>#VALUE!</v>
      </c>
      <c r="M32" s="69" t="e">
        <f t="shared" si="40"/>
        <v>#VALUE!</v>
      </c>
      <c r="N32" s="69" t="e">
        <f t="shared" si="40"/>
        <v>#VALUE!</v>
      </c>
      <c r="O32" s="69" t="e">
        <f t="shared" si="40"/>
        <v>#VALUE!</v>
      </c>
      <c r="P32" s="69" t="e">
        <f t="shared" si="40"/>
        <v>#VALUE!</v>
      </c>
      <c r="Q32" s="69" t="e">
        <f t="shared" si="40"/>
        <v>#VALUE!</v>
      </c>
      <c r="R32" s="69" t="e">
        <f t="shared" si="40"/>
        <v>#VALUE!</v>
      </c>
      <c r="S32" s="69" t="e">
        <f t="shared" si="40"/>
        <v>#VALUE!</v>
      </c>
      <c r="T32" s="69" t="e">
        <f t="shared" si="40"/>
        <v>#VALUE!</v>
      </c>
      <c r="U32" s="69" t="e">
        <f t="shared" si="40"/>
        <v>#VALUE!</v>
      </c>
      <c r="V32" s="69" t="e">
        <f t="shared" si="40"/>
        <v>#VALUE!</v>
      </c>
      <c r="W32" s="69" t="e">
        <f t="shared" si="40"/>
        <v>#VALUE!</v>
      </c>
      <c r="X32" s="69" t="e">
        <f t="shared" si="40"/>
        <v>#VALUE!</v>
      </c>
      <c r="Y32" s="69" t="e">
        <f t="shared" si="40"/>
        <v>#VALUE!</v>
      </c>
      <c r="Z32" s="69" t="e">
        <f t="shared" si="40"/>
        <v>#VALUE!</v>
      </c>
      <c r="AA32" s="69" t="e">
        <f t="shared" si="40"/>
        <v>#VALUE!</v>
      </c>
      <c r="AB32" s="69" t="e">
        <f t="shared" si="40"/>
        <v>#VALUE!</v>
      </c>
      <c r="AC32" s="69" t="e">
        <f t="shared" si="40"/>
        <v>#VALUE!</v>
      </c>
      <c r="AD32" s="69" t="e">
        <f t="shared" si="40"/>
        <v>#VALUE!</v>
      </c>
      <c r="AE32" s="69" t="e">
        <f t="shared" si="40"/>
        <v>#VALUE!</v>
      </c>
      <c r="AF32" s="69" t="e">
        <f t="shared" si="40"/>
        <v>#VALUE!</v>
      </c>
      <c r="AG32" s="69" t="e">
        <f t="shared" si="40"/>
        <v>#VALUE!</v>
      </c>
      <c r="AH32" s="69" t="e">
        <f t="shared" si="40"/>
        <v>#VALUE!</v>
      </c>
      <c r="AI32" s="69" t="e">
        <f t="shared" si="40"/>
        <v>#VALUE!</v>
      </c>
      <c r="AJ32" s="69" t="e">
        <f t="shared" si="40"/>
        <v>#VALUE!</v>
      </c>
      <c r="AK32" s="69" t="e">
        <f t="shared" si="40"/>
        <v>#VALUE!</v>
      </c>
      <c r="AL32" s="69" t="e">
        <f t="shared" si="40"/>
        <v>#VALUE!</v>
      </c>
      <c r="AM32" s="69" t="e">
        <f t="shared" si="40"/>
        <v>#VALUE!</v>
      </c>
      <c r="AN32" s="69" t="e">
        <f t="shared" ca="1" si="40"/>
        <v>#VALUE!</v>
      </c>
      <c r="AO32" s="73"/>
      <c r="AP32" s="68" t="s">
        <v>126</v>
      </c>
      <c r="AQ32" s="69">
        <f ca="1">SUM(AQ30:AQ31)</f>
        <v>0</v>
      </c>
      <c r="AR32" s="69">
        <f ca="1">SUM(AR30:AR31)</f>
        <v>0</v>
      </c>
      <c r="AS32" s="69">
        <f ca="1">SUM(AS30:AS31)</f>
        <v>0</v>
      </c>
      <c r="AT32" s="69">
        <f ca="1">SUM(AT30:AT31)</f>
        <v>0</v>
      </c>
      <c r="AU32" s="69">
        <f ca="1">SUM(AU30:AU31)</f>
        <v>0</v>
      </c>
      <c r="AV32" s="73"/>
      <c r="AW32" s="73"/>
      <c r="AX32" s="67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K32" s="67"/>
      <c r="CL32" s="74"/>
      <c r="CM32" s="74"/>
      <c r="CN32" s="74"/>
      <c r="CO32" s="74"/>
      <c r="CP32" s="74"/>
      <c r="CS32" s="42" t="s">
        <v>30</v>
      </c>
      <c r="CT32" s="25">
        <f ca="1">IF(CT$22=YEAR(CT$23),HLOOKUP(CT$22,$EG$5:$EJ$20,(ROW($CS32)-ROW(CT$22)+2),FALSE),IFERROR(CT$6*VLOOKUP($CS$3&amp;"|"&amp;$CS32&amp;"|0|"&amp;CT$23,data.monthly_financials,6,0),0))</f>
        <v>0</v>
      </c>
      <c r="CU32" s="25">
        <f ca="1">IF(CU$22=YEAR(CU$23),HLOOKUP(CU$22,$EG$5:$EJ$20,(ROW($CS32)-ROW(CU$22)+2),FALSE),IFERROR(CU$6*VLOOKUP($CS$3&amp;"|"&amp;$CS32&amp;"|0|"&amp;CU$23,data.monthly_financials,6,0),0))</f>
        <v>0</v>
      </c>
      <c r="CV32" s="25">
        <f ca="1">IF(CV$22=YEAR(CV$23),HLOOKUP(CV$22,$EG$5:$EJ$20,(ROW($CS32)-ROW(CV$22)+2),FALSE),IFERROR(CV$6*VLOOKUP($CS$3&amp;"|"&amp;$CS32&amp;"|0|"&amp;CV$23,data.monthly_financials,6,0),0))</f>
        <v>0</v>
      </c>
      <c r="CW32" s="25">
        <f ca="1">IF(CW$22=YEAR(CW$23),HLOOKUP(CW$22,$EG$5:$EJ$20,(ROW($CS32)-ROW(CW$22)+2),FALSE),IFERROR(CW$6*VLOOKUP($CS$3&amp;"|"&amp;$CS32&amp;"|0|"&amp;CW$23,data.monthly_financials,6,0),0))</f>
        <v>0</v>
      </c>
      <c r="CX32" s="25">
        <f ca="1">IF(CX$22=YEAR(CX$23),HLOOKUP(CX$22,$EG$5:$EJ$20,(ROW($CS32)-ROW(CX$22)+2),FALSE),IFERROR(CX$6*VLOOKUP($CS$3&amp;"|"&amp;$CS32&amp;"|0|"&amp;CX$23,data.monthly_financials,6,0),0))</f>
        <v>0</v>
      </c>
      <c r="CY32" s="25">
        <f ca="1">IF(CY$22=YEAR(CY$23),HLOOKUP(CY$22,$EG$5:$EJ$20,(ROW($CS32)-ROW(CY$22)+2),FALSE),IFERROR(CY$6*VLOOKUP($CS$3&amp;"|"&amp;$CS32&amp;"|0|"&amp;CY$23,data.monthly_financials,6,0),0))</f>
        <v>0</v>
      </c>
      <c r="CZ32" s="25">
        <f ca="1">IF(CZ$22=YEAR(CZ$23),HLOOKUP(CZ$22,$EG$5:$EJ$20,(ROW($CS32)-ROW(CZ$22)+2),FALSE),IFERROR(CZ$6*VLOOKUP($CS$3&amp;"|"&amp;$CS32&amp;"|0|"&amp;CZ$23,data.monthly_financials,6,0),0))</f>
        <v>0</v>
      </c>
      <c r="DA32" s="25">
        <f ca="1">IF(DA$22=YEAR(DA$23),HLOOKUP(DA$22,$EG$5:$EJ$20,(ROW($CS32)-ROW(DA$22)+2),FALSE),IFERROR(DA$6*VLOOKUP($CS$3&amp;"|"&amp;$CS32&amp;"|0|"&amp;DA$23,data.monthly_financials,6,0),0))</f>
        <v>0</v>
      </c>
      <c r="DB32" s="25">
        <f ca="1">IF(DB$22=YEAR(DB$23),HLOOKUP(DB$22,$EG$5:$EJ$20,(ROW($CS32)-ROW(DB$22)+2),FALSE),IFERROR(DB$6*VLOOKUP($CS$3&amp;"|"&amp;$CS32&amp;"|0|"&amp;DB$23,data.monthly_financials,6,0),0))</f>
        <v>0</v>
      </c>
      <c r="DC32" s="25">
        <f ca="1">IF(DC$22=YEAR(DC$23),HLOOKUP(DC$22,$EG$5:$EJ$20,(ROW($CS32)-ROW(DC$22)+2),FALSE),IFERROR(DC$6*VLOOKUP($CS$3&amp;"|"&amp;$CS32&amp;"|0|"&amp;DC$23,data.monthly_financials,6,0),0))</f>
        <v>0</v>
      </c>
      <c r="DD32" s="25">
        <f ca="1">IF(DD$22=YEAR(DD$23),HLOOKUP(DD$22,$EG$5:$EJ$20,(ROW($CS32)-ROW(DD$22)+2),FALSE),IFERROR(DD$6*VLOOKUP($CS$3&amp;"|"&amp;$CS32&amp;"|0|"&amp;DD$23,data.monthly_financials,6,0),0))</f>
        <v>0</v>
      </c>
      <c r="DE32" s="25">
        <f ca="1">IF(DE$22=YEAR(DE$23),HLOOKUP(DE$22,$EG$5:$EJ$20,(ROW($CS32)-ROW(DE$22)+2),FALSE),IFERROR(DE$6*VLOOKUP($CS$3&amp;"|"&amp;$CS32&amp;"|0|"&amp;DE$23,data.monthly_financials,6,0),0))</f>
        <v>0</v>
      </c>
    </row>
    <row r="33" spans="1:233" ht="15.75" thickBot="1">
      <c r="A33" t="str">
        <f>RIGHT(DB_LOAD!I28,4)</f>
        <v/>
      </c>
      <c r="B33">
        <f>DB_LOAD!K28</f>
        <v>0</v>
      </c>
      <c r="D33" s="75" t="s">
        <v>127</v>
      </c>
      <c r="E33" s="76" t="e">
        <f t="shared" ref="E33:AN33" si="41">SUM(E32,E27)</f>
        <v>#VALUE!</v>
      </c>
      <c r="F33" s="76" t="e">
        <f t="shared" si="41"/>
        <v>#VALUE!</v>
      </c>
      <c r="G33" s="76" t="e">
        <f t="shared" si="41"/>
        <v>#VALUE!</v>
      </c>
      <c r="H33" s="76" t="e">
        <f t="shared" si="41"/>
        <v>#VALUE!</v>
      </c>
      <c r="I33" s="76" t="e">
        <f t="shared" si="41"/>
        <v>#VALUE!</v>
      </c>
      <c r="J33" s="76" t="e">
        <f t="shared" si="41"/>
        <v>#VALUE!</v>
      </c>
      <c r="K33" s="76" t="e">
        <f t="shared" si="41"/>
        <v>#VALUE!</v>
      </c>
      <c r="L33" s="76" t="e">
        <f t="shared" si="41"/>
        <v>#VALUE!</v>
      </c>
      <c r="M33" s="76" t="e">
        <f t="shared" si="41"/>
        <v>#VALUE!</v>
      </c>
      <c r="N33" s="76" t="e">
        <f t="shared" si="41"/>
        <v>#VALUE!</v>
      </c>
      <c r="O33" s="76" t="e">
        <f t="shared" si="41"/>
        <v>#VALUE!</v>
      </c>
      <c r="P33" s="76" t="e">
        <f t="shared" si="41"/>
        <v>#VALUE!</v>
      </c>
      <c r="Q33" s="76" t="e">
        <f t="shared" si="41"/>
        <v>#VALUE!</v>
      </c>
      <c r="R33" s="76" t="e">
        <f t="shared" si="41"/>
        <v>#VALUE!</v>
      </c>
      <c r="S33" s="76" t="e">
        <f t="shared" si="41"/>
        <v>#VALUE!</v>
      </c>
      <c r="T33" s="76" t="e">
        <f t="shared" si="41"/>
        <v>#VALUE!</v>
      </c>
      <c r="U33" s="76" t="e">
        <f t="shared" si="41"/>
        <v>#VALUE!</v>
      </c>
      <c r="V33" s="76" t="e">
        <f t="shared" si="41"/>
        <v>#VALUE!</v>
      </c>
      <c r="W33" s="76" t="e">
        <f t="shared" si="41"/>
        <v>#VALUE!</v>
      </c>
      <c r="X33" s="76" t="e">
        <f t="shared" si="41"/>
        <v>#VALUE!</v>
      </c>
      <c r="Y33" s="76" t="e">
        <f t="shared" si="41"/>
        <v>#VALUE!</v>
      </c>
      <c r="Z33" s="76" t="e">
        <f t="shared" si="41"/>
        <v>#VALUE!</v>
      </c>
      <c r="AA33" s="76" t="e">
        <f t="shared" si="41"/>
        <v>#VALUE!</v>
      </c>
      <c r="AB33" s="76" t="e">
        <f t="shared" si="41"/>
        <v>#VALUE!</v>
      </c>
      <c r="AC33" s="76" t="e">
        <f t="shared" si="41"/>
        <v>#VALUE!</v>
      </c>
      <c r="AD33" s="76" t="e">
        <f t="shared" si="41"/>
        <v>#VALUE!</v>
      </c>
      <c r="AE33" s="76" t="e">
        <f t="shared" si="41"/>
        <v>#VALUE!</v>
      </c>
      <c r="AF33" s="76" t="e">
        <f t="shared" si="41"/>
        <v>#VALUE!</v>
      </c>
      <c r="AG33" s="76" t="e">
        <f t="shared" si="41"/>
        <v>#VALUE!</v>
      </c>
      <c r="AH33" s="76" t="e">
        <f t="shared" si="41"/>
        <v>#VALUE!</v>
      </c>
      <c r="AI33" s="76" t="e">
        <f t="shared" si="41"/>
        <v>#VALUE!</v>
      </c>
      <c r="AJ33" s="76" t="e">
        <f t="shared" si="41"/>
        <v>#VALUE!</v>
      </c>
      <c r="AK33" s="76" t="e">
        <f t="shared" si="41"/>
        <v>#VALUE!</v>
      </c>
      <c r="AL33" s="76" t="e">
        <f t="shared" si="41"/>
        <v>#VALUE!</v>
      </c>
      <c r="AM33" s="76" t="e">
        <f t="shared" si="41"/>
        <v>#VALUE!</v>
      </c>
      <c r="AN33" s="76" t="e">
        <f t="shared" ca="1" si="41"/>
        <v>#VALUE!</v>
      </c>
      <c r="AO33" s="77"/>
      <c r="AP33" s="75" t="s">
        <v>127</v>
      </c>
      <c r="AQ33" s="76">
        <f ca="1">SUM(AQ32,AQ27)</f>
        <v>0</v>
      </c>
      <c r="AR33" s="76">
        <f ca="1">SUM(AR32,AR27)</f>
        <v>0</v>
      </c>
      <c r="AS33" s="76">
        <f ca="1">SUM(AS32,AS27)</f>
        <v>0</v>
      </c>
      <c r="AT33" s="76">
        <f ca="1">SUM(AT32,AT27)</f>
        <v>0</v>
      </c>
      <c r="AU33" s="76">
        <f ca="1">SUM(AU32,AU27)</f>
        <v>0</v>
      </c>
      <c r="AV33" s="77"/>
      <c r="AW33" s="77">
        <f ca="1">IFERROR(AW$6*VLOOKUP($AX$3&amp;"|"&amp;$AX33&amp;"|0|"&amp;AW$7,data.monthly_financials,6,0),0)</f>
        <v>0</v>
      </c>
      <c r="AX33" s="61" t="s">
        <v>128</v>
      </c>
      <c r="AY33" s="25" t="e">
        <f ca="1">IF(AY$5=YEAR(AY$7),HLOOKUP(AY$5,$CM$5:$CP$33,(ROW($AX33)-ROW(AY$5)+1),FALSE),IFERROR(AY$6*VLOOKUP($AX$3&amp;"|"&amp;$AX33&amp;"|0|"&amp;AY$7,data.monthly_financials,6,0),0))</f>
        <v>#NAME?</v>
      </c>
      <c r="AZ33" s="25" t="e">
        <f ca="1">IF(AZ$5=YEAR(AZ$7),HLOOKUP(AZ$5,$CM$5:$CP$33,(ROW($AX33)-ROW(AZ$5)+1),FALSE),IFERROR(AZ$6*VLOOKUP($AX$3&amp;"|"&amp;$AX33&amp;"|0|"&amp;AZ$7,data.monthly_financials,6,0),0))</f>
        <v>#NAME?</v>
      </c>
      <c r="BA33" s="25" t="e">
        <f ca="1">IF(BA$5=YEAR(BA$7),HLOOKUP(BA$5,$CM$5:$CP$33,(ROW($AX33)-ROW(BA$5)+1),FALSE),IFERROR(BA$6*VLOOKUP($AX$3&amp;"|"&amp;$AX33&amp;"|0|"&amp;BA$7,data.monthly_financials,6,0),0))</f>
        <v>#NAME?</v>
      </c>
      <c r="BB33" s="25" t="e">
        <f ca="1">IF(BB$5=YEAR(BB$7),HLOOKUP(BB$5,$CM$5:$CP$33,(ROW($AX33)-ROW(BB$5)+1),FALSE),IFERROR(BB$6*VLOOKUP($AX$3&amp;"|"&amp;$AX33&amp;"|0|"&amp;BB$7,data.monthly_financials,6,0),0))</f>
        <v>#NAME?</v>
      </c>
      <c r="BC33" s="25" t="e">
        <f ca="1">IF(BC$5=YEAR(BC$7),HLOOKUP(BC$5,$CM$5:$CP$33,(ROW($AX33)-ROW(BC$5)+1),FALSE),IFERROR(BC$6*VLOOKUP($AX$3&amp;"|"&amp;$AX33&amp;"|0|"&amp;BC$7,data.monthly_financials,6,0),0))</f>
        <v>#NAME?</v>
      </c>
      <c r="BD33" s="25" t="e">
        <f ca="1">IF(BD$5=YEAR(BD$7),HLOOKUP(BD$5,$CM$5:$CP$33,(ROW($AX33)-ROW(BD$5)+1),FALSE),IFERROR(BD$6*VLOOKUP($AX$3&amp;"|"&amp;$AX33&amp;"|0|"&amp;BD$7,data.monthly_financials,6,0),0))</f>
        <v>#NAME?</v>
      </c>
      <c r="BE33" s="25" t="e">
        <f ca="1">IF(BE$5=YEAR(BE$7),HLOOKUP(BE$5,$CM$5:$CP$33,(ROW($AX33)-ROW(BE$5)+1),FALSE),IFERROR(BE$6*VLOOKUP($AX$3&amp;"|"&amp;$AX33&amp;"|0|"&amp;BE$7,data.monthly_financials,6,0),0))</f>
        <v>#NAME?</v>
      </c>
      <c r="BF33" s="25" t="e">
        <f ca="1">IF(BF$5=YEAR(BF$7),HLOOKUP(BF$5,$CM$5:$CP$33,(ROW($AX33)-ROW(BF$5)+1),FALSE),IFERROR(BF$6*VLOOKUP($AX$3&amp;"|"&amp;$AX33&amp;"|0|"&amp;BF$7,data.monthly_financials,6,0),0))</f>
        <v>#NAME?</v>
      </c>
      <c r="BG33" s="25" t="e">
        <f ca="1">IF(BG$5=YEAR(BG$7),HLOOKUP(BG$5,$CM$5:$CP$33,(ROW($AX33)-ROW(BG$5)+1),FALSE),IFERROR(BG$6*VLOOKUP($AX$3&amp;"|"&amp;$AX33&amp;"|0|"&amp;BG$7,data.monthly_financials,6,0),0))</f>
        <v>#NAME?</v>
      </c>
      <c r="BH33" s="25" t="e">
        <f ca="1">IF(BH$5=YEAR(BH$7),HLOOKUP(BH$5,$CM$5:$CP$33,(ROW($AX33)-ROW(BH$5)+1),FALSE),IFERROR(BH$6*VLOOKUP($AX$3&amp;"|"&amp;$AX33&amp;"|0|"&amp;BH$7,data.monthly_financials,6,0),0))</f>
        <v>#NAME?</v>
      </c>
      <c r="BI33" s="25" t="e">
        <f ca="1">IF(BI$5=YEAR(BI$7),HLOOKUP(BI$5,$CM$5:$CP$33,(ROW($AX33)-ROW(BI$5)+1),FALSE),IFERROR(BI$6*VLOOKUP($AX$3&amp;"|"&amp;$AX33&amp;"|0|"&amp;BI$7,data.monthly_financials,6,0),0))</f>
        <v>#NAME?</v>
      </c>
      <c r="BJ33" s="25" t="e">
        <f ca="1">IF(BJ$5=YEAR(BJ$7),HLOOKUP(BJ$5,$CM$5:$CP$33,(ROW($AX33)-ROW(BJ$5)+1),FALSE),IFERROR(BJ$6*VLOOKUP($AX$3&amp;"|"&amp;$AX33&amp;"|0|"&amp;BJ$7,data.monthly_financials,6,0),0))</f>
        <v>#NAME?</v>
      </c>
      <c r="BK33" s="25" t="e">
        <f ca="1">IF(BK$5=YEAR(BK$7),HLOOKUP(BK$5,$CM$5:$CP$33,(ROW($AX33)-ROW(BK$5)+1),FALSE),IFERROR(BK$6*VLOOKUP($AX$3&amp;"|"&amp;$AX33&amp;"|0|"&amp;BK$7,data.monthly_financials,6,0),0))</f>
        <v>#NAME?</v>
      </c>
      <c r="BL33" s="25" t="e">
        <f ca="1">IF(BL$5=YEAR(BL$7),HLOOKUP(BL$5,$CM$5:$CP$33,(ROW($AX33)-ROW(BL$5)+1),FALSE),IFERROR(BL$6*VLOOKUP($AX$3&amp;"|"&amp;$AX33&amp;"|0|"&amp;BL$7,data.monthly_financials,6,0),0))</f>
        <v>#NAME?</v>
      </c>
      <c r="BM33" s="25" t="e">
        <f ca="1">IF(BM$5=YEAR(BM$7),HLOOKUP(BM$5,$CM$5:$CP$33,(ROW($AX33)-ROW(BM$5)+1),FALSE),IFERROR(BM$6*VLOOKUP($AX$3&amp;"|"&amp;$AX33&amp;"|0|"&amp;BM$7,data.monthly_financials,6,0),0))</f>
        <v>#NAME?</v>
      </c>
      <c r="BN33" s="25" t="e">
        <f ca="1">IF(BN$5=YEAR(BN$7),HLOOKUP(BN$5,$CM$5:$CP$33,(ROW($AX33)-ROW(BN$5)+1),FALSE),IFERROR(BN$6*VLOOKUP($AX$3&amp;"|"&amp;$AX33&amp;"|0|"&amp;BN$7,data.monthly_financials,6,0),0))</f>
        <v>#NAME?</v>
      </c>
      <c r="BO33" s="25" t="e">
        <f ca="1">IF(BO$5=YEAR(BO$7),HLOOKUP(BO$5,$CM$5:$CP$33,(ROW($AX33)-ROW(BO$5)+1),FALSE),IFERROR(BO$6*VLOOKUP($AX$3&amp;"|"&amp;$AX33&amp;"|0|"&amp;BO$7,data.monthly_financials,6,0),0))</f>
        <v>#NAME?</v>
      </c>
      <c r="BP33" s="25" t="e">
        <f ca="1">IF(BP$5=YEAR(BP$7),HLOOKUP(BP$5,$CM$5:$CP$33,(ROW($AX33)-ROW(BP$5)+1),FALSE),IFERROR(BP$6*VLOOKUP($AX$3&amp;"|"&amp;$AX33&amp;"|0|"&amp;BP$7,data.monthly_financials,6,0),0))</f>
        <v>#NAME?</v>
      </c>
      <c r="BQ33" s="25" t="e">
        <f ca="1">IF(BQ$5=YEAR(BQ$7),HLOOKUP(BQ$5,$CM$5:$CP$33,(ROW($AX33)-ROW(BQ$5)+1),FALSE),IFERROR(BQ$6*VLOOKUP($AX$3&amp;"|"&amp;$AX33&amp;"|0|"&amp;BQ$7,data.monthly_financials,6,0),0))</f>
        <v>#NAME?</v>
      </c>
      <c r="BR33" s="25" t="e">
        <f ca="1">IF(BR$5=YEAR(BR$7),HLOOKUP(BR$5,$CM$5:$CP$33,(ROW($AX33)-ROW(BR$5)+1),FALSE),IFERROR(BR$6*VLOOKUP($AX$3&amp;"|"&amp;$AX33&amp;"|0|"&amp;BR$7,data.monthly_financials,6,0),0))</f>
        <v>#NAME?</v>
      </c>
      <c r="BS33" s="25" t="e">
        <f ca="1">IF(BS$5=YEAR(BS$7),HLOOKUP(BS$5,$CM$5:$CP$33,(ROW($AX33)-ROW(BS$5)+1),FALSE),IFERROR(BS$6*VLOOKUP($AX$3&amp;"|"&amp;$AX33&amp;"|0|"&amp;BS$7,data.monthly_financials,6,0),0))</f>
        <v>#NAME?</v>
      </c>
      <c r="BT33" s="25" t="e">
        <f ca="1">IF(BT$5=YEAR(BT$7),HLOOKUP(BT$5,$CM$5:$CP$33,(ROW($AX33)-ROW(BT$5)+1),FALSE),IFERROR(BT$6*VLOOKUP($AX$3&amp;"|"&amp;$AX33&amp;"|0|"&amp;BT$7,data.monthly_financials,6,0),0))</f>
        <v>#NAME?</v>
      </c>
      <c r="BU33" s="25" t="e">
        <f ca="1">IF(BU$5=YEAR(BU$7),HLOOKUP(BU$5,$CM$5:$CP$33,(ROW($AX33)-ROW(BU$5)+1),FALSE),IFERROR(BU$6*VLOOKUP($AX$3&amp;"|"&amp;$AX33&amp;"|0|"&amp;BU$7,data.monthly_financials,6,0),0))</f>
        <v>#NAME?</v>
      </c>
      <c r="BV33" s="25" t="e">
        <f ca="1">IF(BV$5=YEAR(BV$7),HLOOKUP(BV$5,$CM$5:$CP$33,(ROW($AX33)-ROW(BV$5)+1),FALSE),IFERROR(BV$6*VLOOKUP($AX$3&amp;"|"&amp;$AX33&amp;"|0|"&amp;BV$7,data.monthly_financials,6,0),0))</f>
        <v>#NAME?</v>
      </c>
      <c r="BW33" s="25" t="e">
        <f ca="1">IF(BW$5=YEAR(BW$7),HLOOKUP(BW$5,$CM$5:$CP$33,(ROW($AX33)-ROW(BW$5)+1),FALSE),IFERROR(BW$6*VLOOKUP($AX$3&amp;"|"&amp;$AX33&amp;"|0|"&amp;BW$7,data.monthly_financials,6,0),0))</f>
        <v>#NAME?</v>
      </c>
      <c r="BX33" s="25" t="e">
        <f ca="1">IF(BX$5=YEAR(BX$7),HLOOKUP(BX$5,$CM$5:$CP$33,(ROW($AX33)-ROW(BX$5)+1),FALSE),IFERROR(BX$6*VLOOKUP($AX$3&amp;"|"&amp;$AX33&amp;"|0|"&amp;BX$7,data.monthly_financials,6,0),0))</f>
        <v>#NAME?</v>
      </c>
      <c r="BY33" s="25" t="e">
        <f ca="1">IF(BY$5=YEAR(BY$7),HLOOKUP(BY$5,$CM$5:$CP$33,(ROW($AX33)-ROW(BY$5)+1),FALSE),IFERROR(BY$6*VLOOKUP($AX$3&amp;"|"&amp;$AX33&amp;"|0|"&amp;BY$7,data.monthly_financials,6,0),0))</f>
        <v>#NAME?</v>
      </c>
      <c r="BZ33" s="25" t="e">
        <f ca="1">IF(BZ$5=YEAR(BZ$7),HLOOKUP(BZ$5,$CM$5:$CP$33,(ROW($AX33)-ROW(BZ$5)+1),FALSE),IFERROR(BZ$6*VLOOKUP($AX$3&amp;"|"&amp;$AX33&amp;"|0|"&amp;BZ$7,data.monthly_financials,6,0),0))</f>
        <v>#NAME?</v>
      </c>
      <c r="CA33" s="25" t="e">
        <f ca="1">IF(CA$5=YEAR(CA$7),HLOOKUP(CA$5,$CM$5:$CP$33,(ROW($AX33)-ROW(CA$5)+1),FALSE),IFERROR(CA$6*VLOOKUP($AX$3&amp;"|"&amp;$AX33&amp;"|0|"&amp;CA$7,data.monthly_financials,6,0),0))</f>
        <v>#NAME?</v>
      </c>
      <c r="CB33" s="25" t="e">
        <f ca="1">IF(CB$5=YEAR(CB$7),HLOOKUP(CB$5,$CM$5:$CP$33,(ROW($AX33)-ROW(CB$5)+1),FALSE),IFERROR(CB$6*VLOOKUP($AX$3&amp;"|"&amp;$AX33&amp;"|0|"&amp;CB$7,data.monthly_financials,6,0),0))</f>
        <v>#NAME?</v>
      </c>
      <c r="CC33" s="25" t="e">
        <f ca="1">IF(CC$5=YEAR(CC$7),HLOOKUP(CC$5,$CM$5:$CP$33,(ROW($AX33)-ROW(CC$5)+1),FALSE),IFERROR(CC$6*VLOOKUP($AX$3&amp;"|"&amp;$AX33&amp;"|0|"&amp;CC$7,data.monthly_financials,6,0),0))</f>
        <v>#NAME?</v>
      </c>
      <c r="CD33" s="25" t="e">
        <f ca="1">IF(CD$5=YEAR(CD$7),HLOOKUP(CD$5,$CM$5:$CP$33,(ROW($AX33)-ROW(CD$5)+1),FALSE),IFERROR(CD$6*VLOOKUP($AX$3&amp;"|"&amp;$AX33&amp;"|0|"&amp;CD$7,data.monthly_financials,6,0),0))</f>
        <v>#NAME?</v>
      </c>
      <c r="CE33" s="25" t="e">
        <f ca="1">IF(CE$5=YEAR(CE$7),HLOOKUP(CE$5,$CM$5:$CP$33,(ROW($AX33)-ROW(CE$5)+1),FALSE),IFERROR(CE$6*VLOOKUP($AX$3&amp;"|"&amp;$AX33&amp;"|0|"&amp;CE$7,data.monthly_financials,6,0),0))</f>
        <v>#NAME?</v>
      </c>
      <c r="CF33" s="25" t="e">
        <f ca="1">IF(CF$5=YEAR(CF$7),HLOOKUP(CF$5,$CM$5:$CP$33,(ROW($AX33)-ROW(CF$5)+1),FALSE),IFERROR(CF$6*VLOOKUP($AX$3&amp;"|"&amp;$AX33&amp;"|0|"&amp;CF$7,data.monthly_financials,6,0),0))</f>
        <v>#NAME?</v>
      </c>
      <c r="CG33" s="25" t="e">
        <f ca="1">IF(CG$5=YEAR(CG$7),HLOOKUP(CG$5,$CM$5:$CP$33,(ROW($AX33)-ROW(CG$5)+1),FALSE),IFERROR(CG$6*VLOOKUP($AX$3&amp;"|"&amp;$AX33&amp;"|0|"&amp;CG$7,data.monthly_financials,6,0),0))</f>
        <v>#NAME?</v>
      </c>
      <c r="CH33" s="25" t="e">
        <f ca="1">IF(CH$5=YEAR(CH$7),HLOOKUP(CH$5,$CM$5:$CP$33,(ROW($AX33)-ROW(CH$5)+1),FALSE),IFERROR(CH$6*VLOOKUP($AX$3&amp;"|"&amp;$AX33&amp;"|0|"&amp;CH$7,data.monthly_financials,6,0),0))</f>
        <v>#NAME?</v>
      </c>
      <c r="CK33" s="61" t="s">
        <v>128</v>
      </c>
      <c r="CL33" s="25">
        <f ca="1">IFERROR(CL$6*VLOOKUP($CK$3&amp;"|"&amp;$CK33&amp;"|1|"&amp;CL$7,data.monthly_financials,6,0),0)</f>
        <v>0</v>
      </c>
      <c r="CM33" s="25">
        <f ca="1">IFERROR(CM$6*VLOOKUP($CK$3&amp;"|"&amp;$CK33&amp;"|1|"&amp;CM$7,data.monthly_financials,6,0),0)</f>
        <v>0</v>
      </c>
      <c r="CN33" s="25">
        <f ca="1">IFERROR(CN$6*VLOOKUP($CK$3&amp;"|"&amp;$CK33&amp;"|1|"&amp;CN$7,data.monthly_financials,6,0),0)</f>
        <v>0</v>
      </c>
      <c r="CO33" s="25">
        <f ca="1">IFERROR(CO$6*VLOOKUP($CK$3&amp;"|"&amp;$CK33&amp;"|1|"&amp;CO$7,data.monthly_financials,6,0),0)</f>
        <v>0</v>
      </c>
      <c r="CP33" s="25">
        <f ca="1">IFERROR(CP$6*VLOOKUP($CK$3&amp;"|"&amp;$CK33&amp;"|1|"&amp;CP$7,data.monthly_financials,6,0),0)</f>
        <v>0</v>
      </c>
      <c r="CS33" s="42" t="s">
        <v>47</v>
      </c>
      <c r="CT33" s="25">
        <f ca="1">IF(CT$22=YEAR(CT$23),HLOOKUP(CT$22,$EG$5:$EJ$20,(ROW($CS33)-ROW(CT$22)+2),FALSE),IFERROR(CT$6*VLOOKUP($CS$3&amp;"|"&amp;$CS33&amp;"|0|"&amp;CT$23,data.monthly_financials,6,0),0))</f>
        <v>0</v>
      </c>
      <c r="CU33" s="25">
        <f ca="1">IF(CU$22=YEAR(CU$23),HLOOKUP(CU$22,$EG$5:$EJ$20,(ROW($CS33)-ROW(CU$22)+2),FALSE),IFERROR(CU$6*VLOOKUP($CS$3&amp;"|"&amp;$CS33&amp;"|0|"&amp;CU$23,data.monthly_financials,6,0),0))</f>
        <v>0</v>
      </c>
      <c r="CV33" s="25">
        <f ca="1">IF(CV$22=YEAR(CV$23),HLOOKUP(CV$22,$EG$5:$EJ$20,(ROW($CS33)-ROW(CV$22)+2),FALSE),IFERROR(CV$6*VLOOKUP($CS$3&amp;"|"&amp;$CS33&amp;"|0|"&amp;CV$23,data.monthly_financials,6,0),0))</f>
        <v>0</v>
      </c>
      <c r="CW33" s="25">
        <f ca="1">IF(CW$22=YEAR(CW$23),HLOOKUP(CW$22,$EG$5:$EJ$20,(ROW($CS33)-ROW(CW$22)+2),FALSE),IFERROR(CW$6*VLOOKUP($CS$3&amp;"|"&amp;$CS33&amp;"|0|"&amp;CW$23,data.monthly_financials,6,0),0))</f>
        <v>0</v>
      </c>
      <c r="CX33" s="25">
        <f ca="1">IF(CX$22=YEAR(CX$23),HLOOKUP(CX$22,$EG$5:$EJ$20,(ROW($CS33)-ROW(CX$22)+2),FALSE),IFERROR(CX$6*VLOOKUP($CS$3&amp;"|"&amp;$CS33&amp;"|0|"&amp;CX$23,data.monthly_financials,6,0),0))</f>
        <v>0</v>
      </c>
      <c r="CY33" s="25">
        <f ca="1">IF(CY$22=YEAR(CY$23),HLOOKUP(CY$22,$EG$5:$EJ$20,(ROW($CS33)-ROW(CY$22)+2),FALSE),IFERROR(CY$6*VLOOKUP($CS$3&amp;"|"&amp;$CS33&amp;"|0|"&amp;CY$23,data.monthly_financials,6,0),0))</f>
        <v>0</v>
      </c>
      <c r="CZ33" s="25">
        <f ca="1">IF(CZ$22=YEAR(CZ$23),HLOOKUP(CZ$22,$EG$5:$EJ$20,(ROW($CS33)-ROW(CZ$22)+2),FALSE),IFERROR(CZ$6*VLOOKUP($CS$3&amp;"|"&amp;$CS33&amp;"|0|"&amp;CZ$23,data.monthly_financials,6,0),0))</f>
        <v>0</v>
      </c>
      <c r="DA33" s="25">
        <f ca="1">IF(DA$22=YEAR(DA$23),HLOOKUP(DA$22,$EG$5:$EJ$20,(ROW($CS33)-ROW(DA$22)+2),FALSE),IFERROR(DA$6*VLOOKUP($CS$3&amp;"|"&amp;$CS33&amp;"|0|"&amp;DA$23,data.monthly_financials,6,0),0))</f>
        <v>0</v>
      </c>
      <c r="DB33" s="25">
        <f ca="1">IF(DB$22=YEAR(DB$23),HLOOKUP(DB$22,$EG$5:$EJ$20,(ROW($CS33)-ROW(DB$22)+2),FALSE),IFERROR(DB$6*VLOOKUP($CS$3&amp;"|"&amp;$CS33&amp;"|0|"&amp;DB$23,data.monthly_financials,6,0),0))</f>
        <v>0</v>
      </c>
      <c r="DC33" s="25">
        <f ca="1">IF(DC$22=YEAR(DC$23),HLOOKUP(DC$22,$EG$5:$EJ$20,(ROW($CS33)-ROW(DC$22)+2),FALSE),IFERROR(DC$6*VLOOKUP($CS$3&amp;"|"&amp;$CS33&amp;"|0|"&amp;DC$23,data.monthly_financials,6,0),0))</f>
        <v>0</v>
      </c>
      <c r="DD33" s="25">
        <f ca="1">IF(DD$22=YEAR(DD$23),HLOOKUP(DD$22,$EG$5:$EJ$20,(ROW($CS33)-ROW(DD$22)+2),FALSE),IFERROR(DD$6*VLOOKUP($CS$3&amp;"|"&amp;$CS33&amp;"|0|"&amp;DD$23,data.monthly_financials,6,0),0))</f>
        <v>0</v>
      </c>
      <c r="DE33" s="25">
        <f ca="1">IF(DE$22=YEAR(DE$23),HLOOKUP(DE$22,$EG$5:$EJ$20,(ROW($CS33)-ROW(DE$22)+2),FALSE),IFERROR(DE$6*VLOOKUP($CS$3&amp;"|"&amp;$CS33&amp;"|0|"&amp;DE$23,data.monthly_financials,6,0),0))</f>
        <v>0</v>
      </c>
    </row>
    <row r="34" spans="1:233" ht="16.5" customHeight="1">
      <c r="A34" t="str">
        <f>RIGHT(DB_LOAD!I29,4)</f>
        <v/>
      </c>
      <c r="B34">
        <f>DB_LOAD!K29</f>
        <v>0</v>
      </c>
      <c r="D34" t="s">
        <v>543</v>
      </c>
      <c r="E34" s="259" t="e">
        <f>E16-E33</f>
        <v>#VALUE!</v>
      </c>
      <c r="F34" s="259" t="e">
        <f t="shared" ref="F34:AN34" si="42">F16-F33</f>
        <v>#VALUE!</v>
      </c>
      <c r="G34" s="259" t="e">
        <f t="shared" si="42"/>
        <v>#VALUE!</v>
      </c>
      <c r="H34" s="259" t="e">
        <f t="shared" si="42"/>
        <v>#VALUE!</v>
      </c>
      <c r="I34" s="259" t="e">
        <f t="shared" si="42"/>
        <v>#VALUE!</v>
      </c>
      <c r="J34" s="259" t="e">
        <f t="shared" si="42"/>
        <v>#VALUE!</v>
      </c>
      <c r="K34" s="259" t="e">
        <f t="shared" si="42"/>
        <v>#VALUE!</v>
      </c>
      <c r="L34" s="259" t="e">
        <f t="shared" si="42"/>
        <v>#VALUE!</v>
      </c>
      <c r="M34" s="259" t="e">
        <f t="shared" si="42"/>
        <v>#VALUE!</v>
      </c>
      <c r="N34" s="259" t="e">
        <f t="shared" si="42"/>
        <v>#VALUE!</v>
      </c>
      <c r="O34" s="259" t="e">
        <f t="shared" si="42"/>
        <v>#VALUE!</v>
      </c>
      <c r="P34" s="259" t="e">
        <f t="shared" si="42"/>
        <v>#VALUE!</v>
      </c>
      <c r="Q34" s="259" t="e">
        <f t="shared" si="42"/>
        <v>#VALUE!</v>
      </c>
      <c r="R34" s="259" t="e">
        <f t="shared" si="42"/>
        <v>#VALUE!</v>
      </c>
      <c r="S34" s="259" t="e">
        <f t="shared" si="42"/>
        <v>#VALUE!</v>
      </c>
      <c r="T34" s="259" t="e">
        <f t="shared" si="42"/>
        <v>#VALUE!</v>
      </c>
      <c r="U34" s="259" t="e">
        <f t="shared" si="42"/>
        <v>#VALUE!</v>
      </c>
      <c r="V34" s="259" t="e">
        <f t="shared" si="42"/>
        <v>#VALUE!</v>
      </c>
      <c r="W34" s="259" t="e">
        <f t="shared" si="42"/>
        <v>#VALUE!</v>
      </c>
      <c r="X34" s="259" t="e">
        <f t="shared" si="42"/>
        <v>#VALUE!</v>
      </c>
      <c r="Y34" s="259" t="e">
        <f t="shared" si="42"/>
        <v>#VALUE!</v>
      </c>
      <c r="Z34" s="259" t="e">
        <f t="shared" si="42"/>
        <v>#VALUE!</v>
      </c>
      <c r="AA34" s="259" t="e">
        <f t="shared" si="42"/>
        <v>#VALUE!</v>
      </c>
      <c r="AB34" s="259" t="e">
        <f t="shared" si="42"/>
        <v>#VALUE!</v>
      </c>
      <c r="AC34" s="259" t="e">
        <f t="shared" si="42"/>
        <v>#VALUE!</v>
      </c>
      <c r="AD34" s="259" t="e">
        <f t="shared" si="42"/>
        <v>#VALUE!</v>
      </c>
      <c r="AE34" s="259" t="e">
        <f t="shared" si="42"/>
        <v>#VALUE!</v>
      </c>
      <c r="AF34" s="259" t="e">
        <f t="shared" si="42"/>
        <v>#VALUE!</v>
      </c>
      <c r="AG34" s="259" t="e">
        <f t="shared" si="42"/>
        <v>#VALUE!</v>
      </c>
      <c r="AH34" s="259" t="e">
        <f t="shared" si="42"/>
        <v>#VALUE!</v>
      </c>
      <c r="AI34" s="259" t="e">
        <f t="shared" si="42"/>
        <v>#VALUE!</v>
      </c>
      <c r="AJ34" s="259" t="e">
        <f t="shared" si="42"/>
        <v>#VALUE!</v>
      </c>
      <c r="AK34" s="259" t="e">
        <f t="shared" si="42"/>
        <v>#VALUE!</v>
      </c>
      <c r="AL34" s="259" t="e">
        <f t="shared" si="42"/>
        <v>#VALUE!</v>
      </c>
      <c r="AM34" s="259" t="e">
        <f t="shared" si="42"/>
        <v>#VALUE!</v>
      </c>
      <c r="AN34" s="259" t="e">
        <f t="shared" ca="1" si="42"/>
        <v>#VALUE!</v>
      </c>
      <c r="AW34" s="259">
        <f ca="1">SUM(AW33,AW30)</f>
        <v>0</v>
      </c>
      <c r="AX34" s="45" t="s">
        <v>129</v>
      </c>
      <c r="AY34" s="46" t="e">
        <f t="shared" ref="AY34:CH34" ca="1" si="43">SUM(AY33,AY30)</f>
        <v>#NAME?</v>
      </c>
      <c r="AZ34" s="46" t="e">
        <f t="shared" ca="1" si="43"/>
        <v>#NAME?</v>
      </c>
      <c r="BA34" s="46" t="e">
        <f t="shared" ca="1" si="43"/>
        <v>#NAME?</v>
      </c>
      <c r="BB34" s="46" t="e">
        <f t="shared" ca="1" si="43"/>
        <v>#NAME?</v>
      </c>
      <c r="BC34" s="46" t="e">
        <f t="shared" ca="1" si="43"/>
        <v>#NAME?</v>
      </c>
      <c r="BD34" s="46" t="e">
        <f t="shared" ca="1" si="43"/>
        <v>#NAME?</v>
      </c>
      <c r="BE34" s="46" t="e">
        <f t="shared" ca="1" si="43"/>
        <v>#NAME?</v>
      </c>
      <c r="BF34" s="46" t="e">
        <f t="shared" ca="1" si="43"/>
        <v>#NAME?</v>
      </c>
      <c r="BG34" s="46" t="e">
        <f t="shared" ca="1" si="43"/>
        <v>#NAME?</v>
      </c>
      <c r="BH34" s="46" t="e">
        <f t="shared" ca="1" si="43"/>
        <v>#NAME?</v>
      </c>
      <c r="BI34" s="46" t="e">
        <f t="shared" ca="1" si="43"/>
        <v>#NAME?</v>
      </c>
      <c r="BJ34" s="46" t="e">
        <f t="shared" ca="1" si="43"/>
        <v>#NAME?</v>
      </c>
      <c r="BK34" s="46" t="e">
        <f t="shared" ca="1" si="43"/>
        <v>#NAME?</v>
      </c>
      <c r="BL34" s="46" t="e">
        <f t="shared" ca="1" si="43"/>
        <v>#NAME?</v>
      </c>
      <c r="BM34" s="46" t="e">
        <f t="shared" ca="1" si="43"/>
        <v>#NAME?</v>
      </c>
      <c r="BN34" s="46" t="e">
        <f t="shared" ca="1" si="43"/>
        <v>#NAME?</v>
      </c>
      <c r="BO34" s="46" t="e">
        <f t="shared" ca="1" si="43"/>
        <v>#NAME?</v>
      </c>
      <c r="BP34" s="46" t="e">
        <f t="shared" ca="1" si="43"/>
        <v>#NAME?</v>
      </c>
      <c r="BQ34" s="46" t="e">
        <f t="shared" ca="1" si="43"/>
        <v>#NAME?</v>
      </c>
      <c r="BR34" s="46" t="e">
        <f t="shared" ca="1" si="43"/>
        <v>#NAME?</v>
      </c>
      <c r="BS34" s="46" t="e">
        <f t="shared" ca="1" si="43"/>
        <v>#NAME?</v>
      </c>
      <c r="BT34" s="46" t="e">
        <f t="shared" ca="1" si="43"/>
        <v>#NAME?</v>
      </c>
      <c r="BU34" s="46" t="e">
        <f t="shared" ca="1" si="43"/>
        <v>#NAME?</v>
      </c>
      <c r="BV34" s="46" t="e">
        <f t="shared" ca="1" si="43"/>
        <v>#NAME?</v>
      </c>
      <c r="BW34" s="46" t="e">
        <f t="shared" ca="1" si="43"/>
        <v>#NAME?</v>
      </c>
      <c r="BX34" s="46" t="e">
        <f t="shared" ca="1" si="43"/>
        <v>#NAME?</v>
      </c>
      <c r="BY34" s="46" t="e">
        <f t="shared" ca="1" si="43"/>
        <v>#NAME?</v>
      </c>
      <c r="BZ34" s="46" t="e">
        <f t="shared" ca="1" si="43"/>
        <v>#NAME?</v>
      </c>
      <c r="CA34" s="46" t="e">
        <f t="shared" ca="1" si="43"/>
        <v>#NAME?</v>
      </c>
      <c r="CB34" s="46" t="e">
        <f t="shared" ca="1" si="43"/>
        <v>#NAME?</v>
      </c>
      <c r="CC34" s="46" t="e">
        <f t="shared" ca="1" si="43"/>
        <v>#NAME?</v>
      </c>
      <c r="CD34" s="46" t="e">
        <f t="shared" ca="1" si="43"/>
        <v>#NAME?</v>
      </c>
      <c r="CE34" s="46" t="e">
        <f t="shared" ca="1" si="43"/>
        <v>#NAME?</v>
      </c>
      <c r="CF34" s="46" t="e">
        <f t="shared" ca="1" si="43"/>
        <v>#NAME?</v>
      </c>
      <c r="CG34" s="46" t="e">
        <f t="shared" ca="1" si="43"/>
        <v>#NAME?</v>
      </c>
      <c r="CH34" s="46" t="e">
        <f t="shared" ca="1" si="43"/>
        <v>#NAME?</v>
      </c>
      <c r="CK34" s="45" t="s">
        <v>129</v>
      </c>
      <c r="CL34" s="46">
        <f ca="1">SUM(CL33,CL30)</f>
        <v>0</v>
      </c>
      <c r="CM34" s="46">
        <f ca="1">SUM(CM33,CM30)</f>
        <v>0</v>
      </c>
      <c r="CN34" s="46">
        <f ca="1">SUM(CN33,CN30)</f>
        <v>0</v>
      </c>
      <c r="CO34" s="46">
        <f ca="1">SUM(CO33,CO30)</f>
        <v>0</v>
      </c>
      <c r="CP34" s="46">
        <f ca="1">SUM(CP33,CP30)</f>
        <v>0</v>
      </c>
      <c r="CS34" s="42" t="s">
        <v>102</v>
      </c>
      <c r="CT34" s="25">
        <f ca="1">IF(CT$22=YEAR(CT$23),HLOOKUP(CT$22,$EG$5:$EJ$20,(ROW($CS34)-ROW(CT$22)+2),FALSE),IFERROR(CT$6*VLOOKUP($CS$3&amp;"|"&amp;$CS34&amp;"|0|"&amp;CT$23,data.monthly_financials,6,0),0))</f>
        <v>0</v>
      </c>
      <c r="CU34" s="25">
        <f ca="1">IF(CU$22=YEAR(CU$23),HLOOKUP(CU$22,$EG$5:$EJ$20,(ROW($CS34)-ROW(CU$22)+2),FALSE),IFERROR(CU$6*VLOOKUP($CS$3&amp;"|"&amp;$CS34&amp;"|0|"&amp;CU$23,data.monthly_financials,6,0),0))</f>
        <v>0</v>
      </c>
      <c r="CV34" s="25">
        <f ca="1">IF(CV$22=YEAR(CV$23),HLOOKUP(CV$22,$EG$5:$EJ$20,(ROW($CS34)-ROW(CV$22)+2),FALSE),IFERROR(CV$6*VLOOKUP($CS$3&amp;"|"&amp;$CS34&amp;"|0|"&amp;CV$23,data.monthly_financials,6,0),0))</f>
        <v>0</v>
      </c>
      <c r="CW34" s="25">
        <f ca="1">IF(CW$22=YEAR(CW$23),HLOOKUP(CW$22,$EG$5:$EJ$20,(ROW($CS34)-ROW(CW$22)+2),FALSE),IFERROR(CW$6*VLOOKUP($CS$3&amp;"|"&amp;$CS34&amp;"|0|"&amp;CW$23,data.monthly_financials,6,0),0))</f>
        <v>0</v>
      </c>
      <c r="CX34" s="25">
        <f ca="1">IF(CX$22=YEAR(CX$23),HLOOKUP(CX$22,$EG$5:$EJ$20,(ROW($CS34)-ROW(CX$22)+2),FALSE),IFERROR(CX$6*VLOOKUP($CS$3&amp;"|"&amp;$CS34&amp;"|0|"&amp;CX$23,data.monthly_financials,6,0),0))</f>
        <v>0</v>
      </c>
      <c r="CY34" s="25">
        <f ca="1">IF(CY$22=YEAR(CY$23),HLOOKUP(CY$22,$EG$5:$EJ$20,(ROW($CS34)-ROW(CY$22)+2),FALSE),IFERROR(CY$6*VLOOKUP($CS$3&amp;"|"&amp;$CS34&amp;"|0|"&amp;CY$23,data.monthly_financials,6,0),0))</f>
        <v>0</v>
      </c>
      <c r="CZ34" s="25">
        <f ca="1">IF(CZ$22=YEAR(CZ$23),HLOOKUP(CZ$22,$EG$5:$EJ$20,(ROW($CS34)-ROW(CZ$22)+2),FALSE),IFERROR(CZ$6*VLOOKUP($CS$3&amp;"|"&amp;$CS34&amp;"|0|"&amp;CZ$23,data.monthly_financials,6,0),0))</f>
        <v>0</v>
      </c>
      <c r="DA34" s="25">
        <f ca="1">IF(DA$22=YEAR(DA$23),HLOOKUP(DA$22,$EG$5:$EJ$20,(ROW($CS34)-ROW(DA$22)+2),FALSE),IFERROR(DA$6*VLOOKUP($CS$3&amp;"|"&amp;$CS34&amp;"|0|"&amp;DA$23,data.monthly_financials,6,0),0))</f>
        <v>0</v>
      </c>
      <c r="DB34" s="25">
        <f ca="1">IF(DB$22=YEAR(DB$23),HLOOKUP(DB$22,$EG$5:$EJ$20,(ROW($CS34)-ROW(DB$22)+2),FALSE),IFERROR(DB$6*VLOOKUP($CS$3&amp;"|"&amp;$CS34&amp;"|0|"&amp;DB$23,data.monthly_financials,6,0),0))</f>
        <v>0</v>
      </c>
      <c r="DC34" s="25">
        <f ca="1">IF(DC$22=YEAR(DC$23),HLOOKUP(DC$22,$EG$5:$EJ$20,(ROW($CS34)-ROW(DC$22)+2),FALSE),IFERROR(DC$6*VLOOKUP($CS$3&amp;"|"&amp;$CS34&amp;"|0|"&amp;DC$23,data.monthly_financials,6,0),0))</f>
        <v>0</v>
      </c>
      <c r="DD34" s="25">
        <f ca="1">IF(DD$22=YEAR(DD$23),HLOOKUP(DD$22,$EG$5:$EJ$20,(ROW($CS34)-ROW(DD$22)+2),FALSE),IFERROR(DD$6*VLOOKUP($CS$3&amp;"|"&amp;$CS34&amp;"|0|"&amp;DD$23,data.monthly_financials,6,0),0))</f>
        <v>0</v>
      </c>
      <c r="DE34" s="25">
        <f ca="1">IF(DE$22=YEAR(DE$23),HLOOKUP(DE$22,$EG$5:$EJ$20,(ROW($CS34)-ROW(DE$22)+2),FALSE),IFERROR(DE$6*VLOOKUP($CS$3&amp;"|"&amp;$CS34&amp;"|0|"&amp;DE$23,data.monthly_financials,6,0),0))</f>
        <v>0</v>
      </c>
    </row>
    <row r="35" spans="1:233" ht="15.75" thickBot="1">
      <c r="A35" t="str">
        <f>RIGHT(DB_LOAD!I30,4)</f>
        <v/>
      </c>
      <c r="B35">
        <f>DB_LOAD!K30</f>
        <v>0</v>
      </c>
      <c r="D35" t="s">
        <v>541</v>
      </c>
      <c r="E35" s="78" t="e">
        <f>IF(E$5=YEAR(E$7),HLOOKUP(E$5,$AR$5:$AU$33,(ROW($D21)-ROW(E$5)+1),FALSE),IFERROR(E$6*VLOOKUP($D$3&amp;"|"&amp;$D21&amp;"|0|"&amp;E$7,data.monthly_financials,6,0),0))+IF(E$5=YEAR(E$7),HLOOKUP(E$5,$AR$5:$AU$33,(ROW($D22)-ROW(E$5)+1),FALSE),IFERROR(E$6*VLOOKUP($D$3&amp;"|"&amp;$D22&amp;"|0|"&amp;E$7,data.monthly_financials,6,0),0))</f>
        <v>#VALUE!</v>
      </c>
      <c r="F35" s="78" t="e">
        <f>IF(F$5=YEAR(F$7),HLOOKUP(F$5,$AR$5:$AU$33,(ROW($D21)-ROW(F$5)+1),FALSE),IFERROR(F$6*VLOOKUP($D$3&amp;"|"&amp;$D21&amp;"|0|"&amp;F$7,data.monthly_financials,6,0),0))+IF(F$5=YEAR(F$7),HLOOKUP(F$5,$AR$5:$AU$33,(ROW($D22)-ROW(F$5)+1),FALSE),IFERROR(F$6*VLOOKUP($D$3&amp;"|"&amp;$D22&amp;"|0|"&amp;F$7,data.monthly_financials,6,0),0))</f>
        <v>#VALUE!</v>
      </c>
      <c r="G35" s="78" t="e">
        <f>IF(G$5=YEAR(G$7),HLOOKUP(G$5,$AR$5:$AU$33,(ROW($D21)-ROW(G$5)+1),FALSE),IFERROR(G$6*VLOOKUP($D$3&amp;"|"&amp;$D21&amp;"|0|"&amp;G$7,data.monthly_financials,6,0),0))+IF(G$5=YEAR(G$7),HLOOKUP(G$5,$AR$5:$AU$33,(ROW($D22)-ROW(G$5)+1),FALSE),IFERROR(G$6*VLOOKUP($D$3&amp;"|"&amp;$D22&amp;"|0|"&amp;G$7,data.monthly_financials,6,0),0))</f>
        <v>#VALUE!</v>
      </c>
      <c r="H35" s="78" t="e">
        <f>IF(H$5=YEAR(H$7),HLOOKUP(H$5,$AR$5:$AU$33,(ROW($D21)-ROW(H$5)+1),FALSE),IFERROR(H$6*VLOOKUP($D$3&amp;"|"&amp;$D21&amp;"|0|"&amp;H$7,data.monthly_financials,6,0),0))+IF(H$5=YEAR(H$7),HLOOKUP(H$5,$AR$5:$AU$33,(ROW($D22)-ROW(H$5)+1),FALSE),IFERROR(H$6*VLOOKUP($D$3&amp;"|"&amp;$D22&amp;"|0|"&amp;H$7,data.monthly_financials,6,0),0))</f>
        <v>#VALUE!</v>
      </c>
      <c r="I35" s="78" t="e">
        <f>IF(I$5=YEAR(I$7),HLOOKUP(I$5,$AR$5:$AU$33,(ROW($D21)-ROW(I$5)+1),FALSE),IFERROR(I$6*VLOOKUP($D$3&amp;"|"&amp;$D21&amp;"|0|"&amp;I$7,data.monthly_financials,6,0),0))+IF(I$5=YEAR(I$7),HLOOKUP(I$5,$AR$5:$AU$33,(ROW($D22)-ROW(I$5)+1),FALSE),IFERROR(I$6*VLOOKUP($D$3&amp;"|"&amp;$D22&amp;"|0|"&amp;I$7,data.monthly_financials,6,0),0))</f>
        <v>#VALUE!</v>
      </c>
      <c r="J35" s="78" t="e">
        <f>IF(J$5=YEAR(J$7),HLOOKUP(J$5,$AR$5:$AU$33,(ROW($D21)-ROW(J$5)+1),FALSE),IFERROR(J$6*VLOOKUP($D$3&amp;"|"&amp;$D21&amp;"|0|"&amp;J$7,data.monthly_financials,6,0),0))+IF(J$5=YEAR(J$7),HLOOKUP(J$5,$AR$5:$AU$33,(ROW($D22)-ROW(J$5)+1),FALSE),IFERROR(J$6*VLOOKUP($D$3&amp;"|"&amp;$D22&amp;"|0|"&amp;J$7,data.monthly_financials,6,0),0))</f>
        <v>#VALUE!</v>
      </c>
      <c r="K35" s="78" t="e">
        <f>IF(K$5=YEAR(K$7),HLOOKUP(K$5,$AR$5:$AU$33,(ROW($D21)-ROW(K$5)+1),FALSE),IFERROR(K$6*VLOOKUP($D$3&amp;"|"&amp;$D21&amp;"|0|"&amp;K$7,data.monthly_financials,6,0),0))+IF(K$5=YEAR(K$7),HLOOKUP(K$5,$AR$5:$AU$33,(ROW($D22)-ROW(K$5)+1),FALSE),IFERROR(K$6*VLOOKUP($D$3&amp;"|"&amp;$D22&amp;"|0|"&amp;K$7,data.monthly_financials,6,0),0))</f>
        <v>#VALUE!</v>
      </c>
      <c r="L35" s="78" t="e">
        <f>IF(L$5=YEAR(L$7),HLOOKUP(L$5,$AR$5:$AU$33,(ROW($D21)-ROW(L$5)+1),FALSE),IFERROR(L$6*VLOOKUP($D$3&amp;"|"&amp;$D21&amp;"|0|"&amp;L$7,data.monthly_financials,6,0),0))+IF(L$5=YEAR(L$7),HLOOKUP(L$5,$AR$5:$AU$33,(ROW($D22)-ROW(L$5)+1),FALSE),IFERROR(L$6*VLOOKUP($D$3&amp;"|"&amp;$D22&amp;"|0|"&amp;L$7,data.monthly_financials,6,0),0))</f>
        <v>#VALUE!</v>
      </c>
      <c r="M35" s="78" t="e">
        <f>IF(M$5=YEAR(M$7),HLOOKUP(M$5,$AR$5:$AU$33,(ROW($D21)-ROW(M$5)+1),FALSE),IFERROR(M$6*VLOOKUP($D$3&amp;"|"&amp;$D21&amp;"|0|"&amp;M$7,data.monthly_financials,6,0),0))+IF(M$5=YEAR(M$7),HLOOKUP(M$5,$AR$5:$AU$33,(ROW($D22)-ROW(M$5)+1),FALSE),IFERROR(M$6*VLOOKUP($D$3&amp;"|"&amp;$D22&amp;"|0|"&amp;M$7,data.monthly_financials,6,0),0))</f>
        <v>#VALUE!</v>
      </c>
      <c r="N35" s="78" t="e">
        <f>IF(N$5=YEAR(N$7),HLOOKUP(N$5,$AR$5:$AU$33,(ROW($D21)-ROW(N$5)+1),FALSE),IFERROR(N$6*VLOOKUP($D$3&amp;"|"&amp;$D21&amp;"|0|"&amp;N$7,data.monthly_financials,6,0),0))+IF(N$5=YEAR(N$7),HLOOKUP(N$5,$AR$5:$AU$33,(ROW($D22)-ROW(N$5)+1),FALSE),IFERROR(N$6*VLOOKUP($D$3&amp;"|"&amp;$D22&amp;"|0|"&amp;N$7,data.monthly_financials,6,0),0))</f>
        <v>#VALUE!</v>
      </c>
      <c r="O35" s="78" t="e">
        <f>IF(O$5=YEAR(O$7),HLOOKUP(O$5,$AR$5:$AU$33,(ROW($D21)-ROW(O$5)+1),FALSE),IFERROR(O$6*VLOOKUP($D$3&amp;"|"&amp;$D21&amp;"|0|"&amp;O$7,data.monthly_financials,6,0),0))+IF(O$5=YEAR(O$7),HLOOKUP(O$5,$AR$5:$AU$33,(ROW($D22)-ROW(O$5)+1),FALSE),IFERROR(O$6*VLOOKUP($D$3&amp;"|"&amp;$D22&amp;"|0|"&amp;O$7,data.monthly_financials,6,0),0))</f>
        <v>#VALUE!</v>
      </c>
      <c r="P35" s="78" t="e">
        <f>IF(P$5=YEAR(P$7),HLOOKUP(P$5,$AR$5:$AU$33,(ROW($D21)-ROW(P$5)+1),FALSE),IFERROR(P$6*VLOOKUP($D$3&amp;"|"&amp;$D21&amp;"|0|"&amp;P$7,data.monthly_financials,6,0),0))+IF(P$5=YEAR(P$7),HLOOKUP(P$5,$AR$5:$AU$33,(ROW($D22)-ROW(P$5)+1),FALSE),IFERROR(P$6*VLOOKUP($D$3&amp;"|"&amp;$D22&amp;"|0|"&amp;P$7,data.monthly_financials,6,0),0))</f>
        <v>#VALUE!</v>
      </c>
      <c r="Q35" s="78" t="e">
        <f>IF(Q$5=YEAR(Q$7),HLOOKUP(Q$5,$AR$5:$AU$33,(ROW($D21)-ROW(Q$5)+1),FALSE),IFERROR(Q$6*VLOOKUP($D$3&amp;"|"&amp;$D21&amp;"|0|"&amp;Q$7,data.monthly_financials,6,0),0))+IF(Q$5=YEAR(Q$7),HLOOKUP(Q$5,$AR$5:$AU$33,(ROW($D22)-ROW(Q$5)+1),FALSE),IFERROR(Q$6*VLOOKUP($D$3&amp;"|"&amp;$D22&amp;"|0|"&amp;Q$7,data.monthly_financials,6,0),0))</f>
        <v>#VALUE!</v>
      </c>
      <c r="R35" s="78" t="e">
        <f>IF(R$5=YEAR(R$7),HLOOKUP(R$5,$AR$5:$AU$33,(ROW($D21)-ROW(R$5)+1),FALSE),IFERROR(R$6*VLOOKUP($D$3&amp;"|"&amp;$D21&amp;"|0|"&amp;R$7,data.monthly_financials,6,0),0))+IF(R$5=YEAR(R$7),HLOOKUP(R$5,$AR$5:$AU$33,(ROW($D22)-ROW(R$5)+1),FALSE),IFERROR(R$6*VLOOKUP($D$3&amp;"|"&amp;$D22&amp;"|0|"&amp;R$7,data.monthly_financials,6,0),0))</f>
        <v>#VALUE!</v>
      </c>
      <c r="S35" s="78" t="e">
        <f>IF(S$5=YEAR(S$7),HLOOKUP(S$5,$AR$5:$AU$33,(ROW($D21)-ROW(S$5)+1),FALSE),IFERROR(S$6*VLOOKUP($D$3&amp;"|"&amp;$D21&amp;"|0|"&amp;S$7,data.monthly_financials,6,0),0))+IF(S$5=YEAR(S$7),HLOOKUP(S$5,$AR$5:$AU$33,(ROW($D22)-ROW(S$5)+1),FALSE),IFERROR(S$6*VLOOKUP($D$3&amp;"|"&amp;$D22&amp;"|0|"&amp;S$7,data.monthly_financials,6,0),0))</f>
        <v>#VALUE!</v>
      </c>
      <c r="T35" s="78" t="e">
        <f>IF(T$5=YEAR(T$7),HLOOKUP(T$5,$AR$5:$AU$33,(ROW($D21)-ROW(T$5)+1),FALSE),IFERROR(T$6*VLOOKUP($D$3&amp;"|"&amp;$D21&amp;"|0|"&amp;T$7,data.monthly_financials,6,0),0))+IF(T$5=YEAR(T$7),HLOOKUP(T$5,$AR$5:$AU$33,(ROW($D22)-ROW(T$5)+1),FALSE),IFERROR(T$6*VLOOKUP($D$3&amp;"|"&amp;$D22&amp;"|0|"&amp;T$7,data.monthly_financials,6,0),0))</f>
        <v>#VALUE!</v>
      </c>
      <c r="U35" s="78" t="e">
        <f>IF(U$5=YEAR(U$7),HLOOKUP(U$5,$AR$5:$AU$33,(ROW($D21)-ROW(U$5)+1),FALSE),IFERROR(U$6*VLOOKUP($D$3&amp;"|"&amp;$D21&amp;"|0|"&amp;U$7,data.monthly_financials,6,0),0))+IF(U$5=YEAR(U$7),HLOOKUP(U$5,$AR$5:$AU$33,(ROW($D22)-ROW(U$5)+1),FALSE),IFERROR(U$6*VLOOKUP($D$3&amp;"|"&amp;$D22&amp;"|0|"&amp;U$7,data.monthly_financials,6,0),0))</f>
        <v>#VALUE!</v>
      </c>
      <c r="V35" s="78" t="e">
        <f>IF(V$5=YEAR(V$7),HLOOKUP(V$5,$AR$5:$AU$33,(ROW($D21)-ROW(V$5)+1),FALSE),IFERROR(V$6*VLOOKUP($D$3&amp;"|"&amp;$D21&amp;"|0|"&amp;V$7,data.monthly_financials,6,0),0))+IF(V$5=YEAR(V$7),HLOOKUP(V$5,$AR$5:$AU$33,(ROW($D22)-ROW(V$5)+1),FALSE),IFERROR(V$6*VLOOKUP($D$3&amp;"|"&amp;$D22&amp;"|0|"&amp;V$7,data.monthly_financials,6,0),0))</f>
        <v>#VALUE!</v>
      </c>
      <c r="W35" s="78" t="e">
        <f>IF(W$5=YEAR(W$7),HLOOKUP(W$5,$AR$5:$AU$33,(ROW($D21)-ROW(W$5)+1),FALSE),IFERROR(W$6*VLOOKUP($D$3&amp;"|"&amp;$D21&amp;"|0|"&amp;W$7,data.monthly_financials,6,0),0))+IF(W$5=YEAR(W$7),HLOOKUP(W$5,$AR$5:$AU$33,(ROW($D22)-ROW(W$5)+1),FALSE),IFERROR(W$6*VLOOKUP($D$3&amp;"|"&amp;$D22&amp;"|0|"&amp;W$7,data.monthly_financials,6,0),0))</f>
        <v>#VALUE!</v>
      </c>
      <c r="X35" s="78" t="e">
        <f>IF(X$5=YEAR(X$7),HLOOKUP(X$5,$AR$5:$AU$33,(ROW($D21)-ROW(X$5)+1),FALSE),IFERROR(X$6*VLOOKUP($D$3&amp;"|"&amp;$D21&amp;"|0|"&amp;X$7,data.monthly_financials,6,0),0))+IF(X$5=YEAR(X$7),HLOOKUP(X$5,$AR$5:$AU$33,(ROW($D22)-ROW(X$5)+1),FALSE),IFERROR(X$6*VLOOKUP($D$3&amp;"|"&amp;$D22&amp;"|0|"&amp;X$7,data.monthly_financials,6,0),0))</f>
        <v>#VALUE!</v>
      </c>
      <c r="Y35" s="78" t="e">
        <f>IF(Y$5=YEAR(Y$7),HLOOKUP(Y$5,$AR$5:$AU$33,(ROW($D21)-ROW(Y$5)+1),FALSE),IFERROR(Y$6*VLOOKUP($D$3&amp;"|"&amp;$D21&amp;"|0|"&amp;Y$7,data.monthly_financials,6,0),0))+IF(Y$5=YEAR(Y$7),HLOOKUP(Y$5,$AR$5:$AU$33,(ROW($D22)-ROW(Y$5)+1),FALSE),IFERROR(Y$6*VLOOKUP($D$3&amp;"|"&amp;$D22&amp;"|0|"&amp;Y$7,data.monthly_financials,6,0),0))</f>
        <v>#VALUE!</v>
      </c>
      <c r="Z35" s="78" t="e">
        <f>IF(Z$5=YEAR(Z$7),HLOOKUP(Z$5,$AR$5:$AU$33,(ROW($D21)-ROW(Z$5)+1),FALSE),IFERROR(Z$6*VLOOKUP($D$3&amp;"|"&amp;$D21&amp;"|0|"&amp;Z$7,data.monthly_financials,6,0),0))+IF(Z$5=YEAR(Z$7),HLOOKUP(Z$5,$AR$5:$AU$33,(ROW($D22)-ROW(Z$5)+1),FALSE),IFERROR(Z$6*VLOOKUP($D$3&amp;"|"&amp;$D22&amp;"|0|"&amp;Z$7,data.monthly_financials,6,0),0))</f>
        <v>#VALUE!</v>
      </c>
      <c r="AA35" s="78" t="e">
        <f>IF(AA$5=YEAR(AA$7),HLOOKUP(AA$5,$AR$5:$AU$33,(ROW($D21)-ROW(AA$5)+1),FALSE),IFERROR(AA$6*VLOOKUP($D$3&amp;"|"&amp;$D21&amp;"|0|"&amp;AA$7,data.monthly_financials,6,0),0))+IF(AA$5=YEAR(AA$7),HLOOKUP(AA$5,$AR$5:$AU$33,(ROW($D22)-ROW(AA$5)+1),FALSE),IFERROR(AA$6*VLOOKUP($D$3&amp;"|"&amp;$D22&amp;"|0|"&amp;AA$7,data.monthly_financials,6,0),0))</f>
        <v>#VALUE!</v>
      </c>
      <c r="AB35" s="78" t="e">
        <f>IF(AB$5=YEAR(AB$7),HLOOKUP(AB$5,$AR$5:$AU$33,(ROW($D21)-ROW(AB$5)+1),FALSE),IFERROR(AB$6*VLOOKUP($D$3&amp;"|"&amp;$D21&amp;"|0|"&amp;AB$7,data.monthly_financials,6,0),0))+IF(AB$5=YEAR(AB$7),HLOOKUP(AB$5,$AR$5:$AU$33,(ROW($D22)-ROW(AB$5)+1),FALSE),IFERROR(AB$6*VLOOKUP($D$3&amp;"|"&amp;$D22&amp;"|0|"&amp;AB$7,data.monthly_financials,6,0),0))</f>
        <v>#VALUE!</v>
      </c>
      <c r="AC35" s="78" t="e">
        <f>IF(AC$5=YEAR(AC$7),HLOOKUP(AC$5,$AR$5:$AU$33,(ROW($D21)-ROW(AC$5)+1),FALSE),IFERROR(AC$6*VLOOKUP($D$3&amp;"|"&amp;$D21&amp;"|0|"&amp;AC$7,data.monthly_financials,6,0),0))+IF(AC$5=YEAR(AC$7),HLOOKUP(AC$5,$AR$5:$AU$33,(ROW($D22)-ROW(AC$5)+1),FALSE),IFERROR(AC$6*VLOOKUP($D$3&amp;"|"&amp;$D22&amp;"|0|"&amp;AC$7,data.monthly_financials,6,0),0))</f>
        <v>#VALUE!</v>
      </c>
      <c r="AD35" s="78" t="e">
        <f>IF(AD$5=YEAR(AD$7),HLOOKUP(AD$5,$AR$5:$AU$33,(ROW($D21)-ROW(AD$5)+1),FALSE),IFERROR(AD$6*VLOOKUP($D$3&amp;"|"&amp;$D21&amp;"|0|"&amp;AD$7,data.monthly_financials,6,0),0))+IF(AD$5=YEAR(AD$7),HLOOKUP(AD$5,$AR$5:$AU$33,(ROW($D22)-ROW(AD$5)+1),FALSE),IFERROR(AD$6*VLOOKUP($D$3&amp;"|"&amp;$D22&amp;"|0|"&amp;AD$7,data.monthly_financials,6,0),0))</f>
        <v>#VALUE!</v>
      </c>
      <c r="AE35" s="78" t="e">
        <f>IF(AE$5=YEAR(AE$7),HLOOKUP(AE$5,$AR$5:$AU$33,(ROW($D21)-ROW(AE$5)+1),FALSE),IFERROR(AE$6*VLOOKUP($D$3&amp;"|"&amp;$D21&amp;"|0|"&amp;AE$7,data.monthly_financials,6,0),0))+IF(AE$5=YEAR(AE$7),HLOOKUP(AE$5,$AR$5:$AU$33,(ROW($D22)-ROW(AE$5)+1),FALSE),IFERROR(AE$6*VLOOKUP($D$3&amp;"|"&amp;$D22&amp;"|0|"&amp;AE$7,data.monthly_financials,6,0),0))</f>
        <v>#VALUE!</v>
      </c>
      <c r="AF35" s="78" t="e">
        <f>IF(AF$5=YEAR(AF$7),HLOOKUP(AF$5,$AR$5:$AU$33,(ROW($D21)-ROW(AF$5)+1),FALSE),IFERROR(AF$6*VLOOKUP($D$3&amp;"|"&amp;$D21&amp;"|0|"&amp;AF$7,data.monthly_financials,6,0),0))+IF(AF$5=YEAR(AF$7),HLOOKUP(AF$5,$AR$5:$AU$33,(ROW($D22)-ROW(AF$5)+1),FALSE),IFERROR(AF$6*VLOOKUP($D$3&amp;"|"&amp;$D22&amp;"|0|"&amp;AF$7,data.monthly_financials,6,0),0))</f>
        <v>#VALUE!</v>
      </c>
      <c r="AG35" s="78" t="e">
        <f>IF(AG$5=YEAR(AG$7),HLOOKUP(AG$5,$AR$5:$AU$33,(ROW($D21)-ROW(AG$5)+1),FALSE),IFERROR(AG$6*VLOOKUP($D$3&amp;"|"&amp;$D21&amp;"|0|"&amp;AG$7,data.monthly_financials,6,0),0))+IF(AG$5=YEAR(AG$7),HLOOKUP(AG$5,$AR$5:$AU$33,(ROW($D22)-ROW(AG$5)+1),FALSE),IFERROR(AG$6*VLOOKUP($D$3&amp;"|"&amp;$D22&amp;"|0|"&amp;AG$7,data.monthly_financials,6,0),0))</f>
        <v>#VALUE!</v>
      </c>
      <c r="AH35" s="78" t="e">
        <f>IF(AH$5=YEAR(AH$7),HLOOKUP(AH$5,$AR$5:$AU$33,(ROW($D21)-ROW(AH$5)+1),FALSE),IFERROR(AH$6*VLOOKUP($D$3&amp;"|"&amp;$D21&amp;"|0|"&amp;AH$7,data.monthly_financials,6,0),0))+IF(AH$5=YEAR(AH$7),HLOOKUP(AH$5,$AR$5:$AU$33,(ROW($D22)-ROW(AH$5)+1),FALSE),IFERROR(AH$6*VLOOKUP($D$3&amp;"|"&amp;$D22&amp;"|0|"&amp;AH$7,data.monthly_financials,6,0),0))</f>
        <v>#VALUE!</v>
      </c>
      <c r="AI35" s="78" t="e">
        <f>IF(AI$5=YEAR(AI$7),HLOOKUP(AI$5,$AR$5:$AU$33,(ROW($D21)-ROW(AI$5)+1),FALSE),IFERROR(AI$6*VLOOKUP($D$3&amp;"|"&amp;$D21&amp;"|0|"&amp;AI$7,data.monthly_financials,6,0),0))+IF(AI$5=YEAR(AI$7),HLOOKUP(AI$5,$AR$5:$AU$33,(ROW($D22)-ROW(AI$5)+1),FALSE),IFERROR(AI$6*VLOOKUP($D$3&amp;"|"&amp;$D22&amp;"|0|"&amp;AI$7,data.monthly_financials,6,0),0))</f>
        <v>#VALUE!</v>
      </c>
      <c r="AJ35" s="78" t="e">
        <f>IF(AJ$5=YEAR(AJ$7),HLOOKUP(AJ$5,$AR$5:$AU$33,(ROW($D21)-ROW(AJ$5)+1),FALSE),IFERROR(AJ$6*VLOOKUP($D$3&amp;"|"&amp;$D21&amp;"|0|"&amp;AJ$7,data.monthly_financials,6,0),0))+IF(AJ$5=YEAR(AJ$7),HLOOKUP(AJ$5,$AR$5:$AU$33,(ROW($D22)-ROW(AJ$5)+1),FALSE),IFERROR(AJ$6*VLOOKUP($D$3&amp;"|"&amp;$D22&amp;"|0|"&amp;AJ$7,data.monthly_financials,6,0),0))</f>
        <v>#VALUE!</v>
      </c>
      <c r="AK35" s="78" t="e">
        <f>IF(AK$5=YEAR(AK$7),HLOOKUP(AK$5,$AR$5:$AU$33,(ROW($D21)-ROW(AK$5)+1),FALSE),IFERROR(AK$6*VLOOKUP($D$3&amp;"|"&amp;$D21&amp;"|0|"&amp;AK$7,data.monthly_financials,6,0),0))+IF(AK$5=YEAR(AK$7),HLOOKUP(AK$5,$AR$5:$AU$33,(ROW($D22)-ROW(AK$5)+1),FALSE),IFERROR(AK$6*VLOOKUP($D$3&amp;"|"&amp;$D22&amp;"|0|"&amp;AK$7,data.monthly_financials,6,0),0))</f>
        <v>#VALUE!</v>
      </c>
      <c r="AL35" s="78" t="e">
        <f>IF(AL$5=YEAR(AL$7),HLOOKUP(AL$5,$AR$5:$AU$33,(ROW($D21)-ROW(AL$5)+1),FALSE),IFERROR(AL$6*VLOOKUP($D$3&amp;"|"&amp;$D21&amp;"|0|"&amp;AL$7,data.monthly_financials,6,0),0))+IF(AL$5=YEAR(AL$7),HLOOKUP(AL$5,$AR$5:$AU$33,(ROW($D22)-ROW(AL$5)+1),FALSE),IFERROR(AL$6*VLOOKUP($D$3&amp;"|"&amp;$D22&amp;"|0|"&amp;AL$7,data.monthly_financials,6,0),0))</f>
        <v>#VALUE!</v>
      </c>
      <c r="AM35" s="78" t="e">
        <f>IF(AM$5=YEAR(AM$7),HLOOKUP(AM$5,$AR$5:$AU$33,(ROW($D21)-ROW(AM$5)+1),FALSE),IFERROR(AM$6*VLOOKUP($D$3&amp;"|"&amp;$D21&amp;"|0|"&amp;AM$7,data.monthly_financials,6,0),0))+IF(AM$5=YEAR(AM$7),HLOOKUP(AM$5,$AR$5:$AU$33,(ROW($D22)-ROW(AM$5)+1),FALSE),IFERROR(AM$6*VLOOKUP($D$3&amp;"|"&amp;$D22&amp;"|0|"&amp;AM$7,data.monthly_financials,6,0),0))</f>
        <v>#VALUE!</v>
      </c>
      <c r="AN35" s="78" t="e">
        <f ca="1">IF(AN$5=YEAR(AN$7),HLOOKUP(AN$5,$AR$5:$AU$33,(ROW($D21)-ROW(AN$5)+1),FALSE),IFERROR(AN$6*VLOOKUP($D$3&amp;"|"&amp;$D21&amp;"|0|"&amp;AN$7,data.monthly_financials,6,0),0))+IF(AN$5=YEAR(AN$7),HLOOKUP(AN$5,$AR$5:$AU$33,(ROW($D22)-ROW(AN$5)+1),FALSE),IFERROR(AN$6*VLOOKUP($D$3&amp;"|"&amp;$D22&amp;"|0|"&amp;AN$7,data.monthly_financials,6,0),0))</f>
        <v>#VALUE!</v>
      </c>
      <c r="AX35" s="79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K35" s="79"/>
      <c r="CL35" s="80"/>
      <c r="CM35" s="80"/>
      <c r="CN35" s="80"/>
      <c r="CO35" s="80"/>
      <c r="CP35" s="80"/>
      <c r="CS35" s="60" t="s">
        <v>104</v>
      </c>
      <c r="CT35" s="51">
        <f ca="1">IF(CT$22=YEAR(CT$23),HLOOKUP(CT$22,$EG$5:$EJ$20,(ROW($CS35)-ROW(CT$22)+2),FALSE),IFERROR(CT$6*VLOOKUP($CS$3&amp;"|"&amp;$CS35&amp;"|0|"&amp;CT$23,data.monthly_financials,6,0),0))</f>
        <v>0</v>
      </c>
      <c r="CU35" s="51">
        <f ca="1">IF(CU$22=YEAR(CU$23),HLOOKUP(CU$22,$EG$5:$EJ$20,(ROW($CS35)-ROW(CU$22)+2),FALSE),IFERROR(CU$6*VLOOKUP($CS$3&amp;"|"&amp;$CS35&amp;"|0|"&amp;CU$23,data.monthly_financials,6,0),0))</f>
        <v>0</v>
      </c>
      <c r="CV35" s="51">
        <f ca="1">IF(CV$22=YEAR(CV$23),HLOOKUP(CV$22,$EG$5:$EJ$20,(ROW($CS35)-ROW(CV$22)+2),FALSE),IFERROR(CV$6*VLOOKUP($CS$3&amp;"|"&amp;$CS35&amp;"|0|"&amp;CV$23,data.monthly_financials,6,0),0))</f>
        <v>0</v>
      </c>
      <c r="CW35" s="51">
        <f ca="1">IF(CW$22=YEAR(CW$23),HLOOKUP(CW$22,$EG$5:$EJ$20,(ROW($CS35)-ROW(CW$22)+2),FALSE),IFERROR(CW$6*VLOOKUP($CS$3&amp;"|"&amp;$CS35&amp;"|0|"&amp;CW$23,data.monthly_financials,6,0),0))</f>
        <v>0</v>
      </c>
      <c r="CX35" s="51">
        <f ca="1">IF(CX$22=YEAR(CX$23),HLOOKUP(CX$22,$EG$5:$EJ$20,(ROW($CS35)-ROW(CX$22)+2),FALSE),IFERROR(CX$6*VLOOKUP($CS$3&amp;"|"&amp;$CS35&amp;"|0|"&amp;CX$23,data.monthly_financials,6,0),0))</f>
        <v>0</v>
      </c>
      <c r="CY35" s="51">
        <f ca="1">IF(CY$22=YEAR(CY$23),HLOOKUP(CY$22,$EG$5:$EJ$20,(ROW($CS35)-ROW(CY$22)+2),FALSE),IFERROR(CY$6*VLOOKUP($CS$3&amp;"|"&amp;$CS35&amp;"|0|"&amp;CY$23,data.monthly_financials,6,0),0))</f>
        <v>0</v>
      </c>
      <c r="CZ35" s="51">
        <f ca="1">IF(CZ$22=YEAR(CZ$23),HLOOKUP(CZ$22,$EG$5:$EJ$20,(ROW($CS35)-ROW(CZ$22)+2),FALSE),IFERROR(CZ$6*VLOOKUP($CS$3&amp;"|"&amp;$CS35&amp;"|0|"&amp;CZ$23,data.monthly_financials,6,0),0))</f>
        <v>0</v>
      </c>
      <c r="DA35" s="51">
        <f ca="1">IF(DA$22=YEAR(DA$23),HLOOKUP(DA$22,$EG$5:$EJ$20,(ROW($CS35)-ROW(DA$22)+2),FALSE),IFERROR(DA$6*VLOOKUP($CS$3&amp;"|"&amp;$CS35&amp;"|0|"&amp;DA$23,data.monthly_financials,6,0),0))</f>
        <v>0</v>
      </c>
      <c r="DB35" s="51">
        <f ca="1">IF(DB$22=YEAR(DB$23),HLOOKUP(DB$22,$EG$5:$EJ$20,(ROW($CS35)-ROW(DB$22)+2),FALSE),IFERROR(DB$6*VLOOKUP($CS$3&amp;"|"&amp;$CS35&amp;"|0|"&amp;DB$23,data.monthly_financials,6,0),0))</f>
        <v>0</v>
      </c>
      <c r="DC35" s="51">
        <f ca="1">IF(DC$22=YEAR(DC$23),HLOOKUP(DC$22,$EG$5:$EJ$20,(ROW($CS35)-ROW(DC$22)+2),FALSE),IFERROR(DC$6*VLOOKUP($CS$3&amp;"|"&amp;$CS35&amp;"|0|"&amp;DC$23,data.monthly_financials,6,0),0))</f>
        <v>0</v>
      </c>
      <c r="DD35" s="51">
        <f ca="1">IF(DD$22=YEAR(DD$23),HLOOKUP(DD$22,$EG$5:$EJ$20,(ROW($CS35)-ROW(DD$22)+2),FALSE),IFERROR(DD$6*VLOOKUP($CS$3&amp;"|"&amp;$CS35&amp;"|0|"&amp;DD$23,data.monthly_financials,6,0),0))</f>
        <v>0</v>
      </c>
      <c r="DE35" s="51">
        <f ca="1">IF(DE$22=YEAR(DE$23),HLOOKUP(DE$22,$EG$5:$EJ$20,(ROW($CS35)-ROW(DE$22)+2),FALSE),IFERROR(DE$6*VLOOKUP($CS$3&amp;"|"&amp;$CS35&amp;"|0|"&amp;DE$23,data.monthly_financials,6,0),0))</f>
        <v>0</v>
      </c>
    </row>
    <row r="36" spans="1:233" ht="15.75" thickBot="1">
      <c r="A36" t="str">
        <f>RIGHT(DB_LOAD!I31,4)</f>
        <v/>
      </c>
      <c r="B36">
        <f>DB_LOAD!K31</f>
        <v>0</v>
      </c>
      <c r="D36" t="s">
        <v>542</v>
      </c>
      <c r="E36" s="78" t="e">
        <f>IF(E$5=YEAR(E$7),HLOOKUP(E$5,$AR$5:$AU$33,(ROW($D23)-ROW(E$5)+1),FALSE),IFERROR(E$6*VLOOKUP($D$3&amp;"|"&amp;$D23&amp;"|0|"&amp;E$7,data.monthly_financials,6,0),0))+IF(E$5=YEAR(E$7),HLOOKUP(E$5,$AR$5:$AU$33,(ROW($D24)-ROW(E$5)+1),FALSE),IFERROR(E$6*VLOOKUP($D$3&amp;"|"&amp;$D24&amp;"|0|"&amp;E$7,data.monthly_financials,6,0),0))+IF(E$5=YEAR(E$7),HLOOKUP(E$5,$AR$5:$AU$33,(ROW($D25)-ROW(E$5)+1),FALSE),IFERROR(E$6*VLOOKUP($D$3&amp;"|"&amp;$D25&amp;"|0|"&amp;E$7,data.monthly_financials,6,0),0))</f>
        <v>#VALUE!</v>
      </c>
      <c r="F36" s="78" t="e">
        <f t="shared" ref="F36:AN36" si="44">SUM(F23:F25)</f>
        <v>#VALUE!</v>
      </c>
      <c r="G36" s="78" t="e">
        <f t="shared" si="44"/>
        <v>#VALUE!</v>
      </c>
      <c r="H36" s="78" t="e">
        <f t="shared" si="44"/>
        <v>#VALUE!</v>
      </c>
      <c r="I36" s="78" t="e">
        <f t="shared" si="44"/>
        <v>#VALUE!</v>
      </c>
      <c r="J36" s="78" t="e">
        <f t="shared" si="44"/>
        <v>#VALUE!</v>
      </c>
      <c r="K36" s="78" t="e">
        <f t="shared" si="44"/>
        <v>#VALUE!</v>
      </c>
      <c r="L36" s="78" t="e">
        <f t="shared" si="44"/>
        <v>#VALUE!</v>
      </c>
      <c r="M36" s="78" t="e">
        <f t="shared" si="44"/>
        <v>#VALUE!</v>
      </c>
      <c r="N36" s="78" t="e">
        <f t="shared" si="44"/>
        <v>#VALUE!</v>
      </c>
      <c r="O36" s="78" t="e">
        <f t="shared" si="44"/>
        <v>#VALUE!</v>
      </c>
      <c r="P36" s="78" t="e">
        <f t="shared" si="44"/>
        <v>#VALUE!</v>
      </c>
      <c r="Q36" s="78" t="e">
        <f t="shared" si="44"/>
        <v>#VALUE!</v>
      </c>
      <c r="R36" s="78" t="e">
        <f t="shared" si="44"/>
        <v>#VALUE!</v>
      </c>
      <c r="S36" s="78" t="e">
        <f t="shared" si="44"/>
        <v>#VALUE!</v>
      </c>
      <c r="T36" s="78" t="e">
        <f t="shared" si="44"/>
        <v>#VALUE!</v>
      </c>
      <c r="U36" s="78" t="e">
        <f t="shared" si="44"/>
        <v>#VALUE!</v>
      </c>
      <c r="V36" s="78" t="e">
        <f t="shared" si="44"/>
        <v>#VALUE!</v>
      </c>
      <c r="W36" s="78" t="e">
        <f t="shared" si="44"/>
        <v>#VALUE!</v>
      </c>
      <c r="X36" s="78" t="e">
        <f t="shared" si="44"/>
        <v>#VALUE!</v>
      </c>
      <c r="Y36" s="78" t="e">
        <f t="shared" si="44"/>
        <v>#VALUE!</v>
      </c>
      <c r="Z36" s="78" t="e">
        <f t="shared" si="44"/>
        <v>#VALUE!</v>
      </c>
      <c r="AA36" s="78" t="e">
        <f t="shared" si="44"/>
        <v>#VALUE!</v>
      </c>
      <c r="AB36" s="78" t="e">
        <f t="shared" si="44"/>
        <v>#VALUE!</v>
      </c>
      <c r="AC36" s="78" t="e">
        <f t="shared" si="44"/>
        <v>#VALUE!</v>
      </c>
      <c r="AD36" s="78" t="e">
        <f t="shared" si="44"/>
        <v>#VALUE!</v>
      </c>
      <c r="AE36" s="78" t="e">
        <f t="shared" si="44"/>
        <v>#VALUE!</v>
      </c>
      <c r="AF36" s="78" t="e">
        <f t="shared" si="44"/>
        <v>#VALUE!</v>
      </c>
      <c r="AG36" s="78" t="e">
        <f t="shared" si="44"/>
        <v>#VALUE!</v>
      </c>
      <c r="AH36" s="78" t="e">
        <f t="shared" si="44"/>
        <v>#VALUE!</v>
      </c>
      <c r="AI36" s="78" t="e">
        <f t="shared" si="44"/>
        <v>#VALUE!</v>
      </c>
      <c r="AJ36" s="78" t="e">
        <f t="shared" si="44"/>
        <v>#VALUE!</v>
      </c>
      <c r="AK36" s="78" t="e">
        <f t="shared" si="44"/>
        <v>#VALUE!</v>
      </c>
      <c r="AL36" s="78" t="e">
        <f t="shared" si="44"/>
        <v>#VALUE!</v>
      </c>
      <c r="AM36" s="78" t="e">
        <f t="shared" si="44"/>
        <v>#VALUE!</v>
      </c>
      <c r="AN36" s="78" t="e">
        <f t="shared" ca="1" si="44"/>
        <v>#VALUE!</v>
      </c>
      <c r="AX36" s="81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K36" s="81"/>
      <c r="CL36" s="82"/>
      <c r="CM36" s="82"/>
      <c r="CN36" s="82"/>
      <c r="CO36" s="82"/>
      <c r="CP36" s="82"/>
      <c r="CS36" s="62" t="s">
        <v>107</v>
      </c>
      <c r="CT36" s="63">
        <f ca="1">IF(CT$22=YEAR(CT$23),HLOOKUP(CT$22,$EG$5:$EJ$20,(ROW($CS36)-ROW(CT$22)+2),FALSE),IFERROR(CT$6*VLOOKUP($CS$3&amp;"|"&amp;$CS36&amp;"|0|"&amp;CT$23,data.monthly_financials,6,0),0))</f>
        <v>0</v>
      </c>
      <c r="CU36" s="63">
        <f ca="1">IF(CU$22=YEAR(CU$23),HLOOKUP(CU$22,$EG$5:$EJ$20,(ROW($CS36)-ROW(CU$22)+2),FALSE),IFERROR(CU$6*VLOOKUP($CS$3&amp;"|"&amp;$CS36&amp;"|0|"&amp;CU$23,data.monthly_financials,6,0),0))</f>
        <v>0</v>
      </c>
      <c r="CV36" s="63">
        <f ca="1">IF(CV$22=YEAR(CV$23),HLOOKUP(CV$22,$EG$5:$EJ$20,(ROW($CS36)-ROW(CV$22)+2),FALSE),IFERROR(CV$6*VLOOKUP($CS$3&amp;"|"&amp;$CS36&amp;"|0|"&amp;CV$23,data.monthly_financials,6,0),0))</f>
        <v>0</v>
      </c>
      <c r="CW36" s="63">
        <f ca="1">IF(CW$22=YEAR(CW$23),HLOOKUP(CW$22,$EG$5:$EJ$20,(ROW($CS36)-ROW(CW$22)+2),FALSE),IFERROR(CW$6*VLOOKUP($CS$3&amp;"|"&amp;$CS36&amp;"|0|"&amp;CW$23,data.monthly_financials,6,0),0))</f>
        <v>0</v>
      </c>
      <c r="CX36" s="63">
        <f ca="1">IF(CX$22=YEAR(CX$23),HLOOKUP(CX$22,$EG$5:$EJ$20,(ROW($CS36)-ROW(CX$22)+2),FALSE),IFERROR(CX$6*VLOOKUP($CS$3&amp;"|"&amp;$CS36&amp;"|0|"&amp;CX$23,data.monthly_financials,6,0),0))</f>
        <v>0</v>
      </c>
      <c r="CY36" s="63">
        <f ca="1">IF(CY$22=YEAR(CY$23),HLOOKUP(CY$22,$EG$5:$EJ$20,(ROW($CS36)-ROW(CY$22)+2),FALSE),IFERROR(CY$6*VLOOKUP($CS$3&amp;"|"&amp;$CS36&amp;"|0|"&amp;CY$23,data.monthly_financials,6,0),0))</f>
        <v>0</v>
      </c>
      <c r="CZ36" s="63">
        <f ca="1">IF(CZ$22=YEAR(CZ$23),HLOOKUP(CZ$22,$EG$5:$EJ$20,(ROW($CS36)-ROW(CZ$22)+2),FALSE),IFERROR(CZ$6*VLOOKUP($CS$3&amp;"|"&amp;$CS36&amp;"|0|"&amp;CZ$23,data.monthly_financials,6,0),0))</f>
        <v>0</v>
      </c>
      <c r="DA36" s="63">
        <f ca="1">IF(DA$22=YEAR(DA$23),HLOOKUP(DA$22,$EG$5:$EJ$20,(ROW($CS36)-ROW(DA$22)+2),FALSE),IFERROR(DA$6*VLOOKUP($CS$3&amp;"|"&amp;$CS36&amp;"|0|"&amp;DA$23,data.monthly_financials,6,0),0))</f>
        <v>0</v>
      </c>
      <c r="DB36" s="63">
        <f ca="1">IF(DB$22=YEAR(DB$23),HLOOKUP(DB$22,$EG$5:$EJ$20,(ROW($CS36)-ROW(DB$22)+2),FALSE),IFERROR(DB$6*VLOOKUP($CS$3&amp;"|"&amp;$CS36&amp;"|0|"&amp;DB$23,data.monthly_financials,6,0),0))</f>
        <v>0</v>
      </c>
      <c r="DC36" s="63">
        <f ca="1">IF(DC$22=YEAR(DC$23),HLOOKUP(DC$22,$EG$5:$EJ$20,(ROW($CS36)-ROW(DC$22)+2),FALSE),IFERROR(DC$6*VLOOKUP($CS$3&amp;"|"&amp;$CS36&amp;"|0|"&amp;DC$23,data.monthly_financials,6,0),0))</f>
        <v>0</v>
      </c>
      <c r="DD36" s="63">
        <f ca="1">IF(DD$22=YEAR(DD$23),HLOOKUP(DD$22,$EG$5:$EJ$20,(ROW($CS36)-ROW(DD$22)+2),FALSE),IFERROR(DD$6*VLOOKUP($CS$3&amp;"|"&amp;$CS36&amp;"|0|"&amp;DD$23,data.monthly_financials,6,0),0))</f>
        <v>0</v>
      </c>
      <c r="DE36" s="63">
        <f ca="1">IF(DE$22=YEAR(DE$23),HLOOKUP(DE$22,$EG$5:$EJ$20,(ROW($CS36)-ROW(DE$22)+2),FALSE),IFERROR(DE$6*VLOOKUP($CS$3&amp;"|"&amp;$CS36&amp;"|0|"&amp;DE$23,data.monthly_financials,6,0),0))</f>
        <v>0</v>
      </c>
    </row>
    <row r="37" spans="1:233">
      <c r="A37" t="str">
        <f>RIGHT(DB_LOAD!I32,4)</f>
        <v/>
      </c>
      <c r="B37">
        <f>DB_LOAD!K32</f>
        <v>0</v>
      </c>
      <c r="E37" s="259"/>
      <c r="F37" s="259"/>
      <c r="G37" s="259"/>
      <c r="H37" s="259"/>
      <c r="I37" s="259"/>
      <c r="J37" s="259"/>
      <c r="K37" s="259"/>
      <c r="L37" s="259"/>
      <c r="M37" s="259"/>
      <c r="N37" s="259"/>
      <c r="O37" s="259"/>
      <c r="P37" s="259"/>
      <c r="Q37" s="259"/>
      <c r="R37" s="259"/>
      <c r="S37" s="259"/>
      <c r="T37" s="259"/>
      <c r="U37" s="259"/>
      <c r="V37" s="259"/>
      <c r="W37" s="259"/>
      <c r="X37" s="259"/>
      <c r="Y37" s="259"/>
      <c r="Z37" s="259"/>
      <c r="AA37" s="259"/>
      <c r="AB37" s="259"/>
      <c r="AC37" s="259"/>
      <c r="AD37" s="259"/>
      <c r="AE37" s="259"/>
      <c r="AF37" s="259"/>
      <c r="AG37" s="259"/>
      <c r="AH37" s="259"/>
      <c r="AI37" s="259"/>
      <c r="AJ37" s="259"/>
      <c r="AK37" s="259"/>
      <c r="AL37" s="259"/>
      <c r="AM37" s="259"/>
      <c r="AN37" s="259"/>
      <c r="AX37" s="81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K37" s="81"/>
      <c r="CL37" s="82"/>
      <c r="CM37" s="82"/>
      <c r="CN37" s="82"/>
      <c r="CO37" s="82"/>
      <c r="CP37" s="82"/>
    </row>
    <row r="38" spans="1:233">
      <c r="A38" t="str">
        <f>RIGHT(DB_LOAD!I33,4)</f>
        <v/>
      </c>
      <c r="B38">
        <f>DB_LOAD!K33</f>
        <v>0</v>
      </c>
      <c r="E38" s="259"/>
      <c r="F38" s="259"/>
      <c r="G38" s="259"/>
      <c r="H38" s="259"/>
      <c r="I38" s="259"/>
      <c r="J38" s="259"/>
      <c r="K38" s="259"/>
      <c r="L38" s="259"/>
      <c r="M38" s="259"/>
      <c r="N38" s="259"/>
      <c r="O38" s="259"/>
      <c r="P38" s="259"/>
      <c r="Q38" s="259"/>
      <c r="R38" s="259"/>
      <c r="S38" s="259"/>
      <c r="T38" s="259"/>
      <c r="U38" s="259"/>
      <c r="V38" s="259"/>
      <c r="W38" s="259"/>
      <c r="X38" s="259"/>
      <c r="Y38" s="259"/>
      <c r="Z38" s="259"/>
      <c r="AA38" s="259"/>
      <c r="AB38" s="259"/>
      <c r="AC38" s="259"/>
      <c r="AD38" s="259"/>
      <c r="AE38" s="259"/>
      <c r="AF38" s="259"/>
      <c r="AG38" s="259"/>
      <c r="AH38" s="259"/>
      <c r="AI38" s="259"/>
      <c r="AJ38" s="259"/>
      <c r="AK38" s="259"/>
      <c r="AL38" s="259"/>
      <c r="AM38" s="259"/>
      <c r="AN38" s="259"/>
      <c r="AX38" s="81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K38" s="81"/>
      <c r="CL38" s="82"/>
      <c r="CM38" s="82"/>
      <c r="CN38" s="82"/>
      <c r="CO38" s="82"/>
      <c r="CP38" s="82"/>
    </row>
    <row r="39" spans="1:233">
      <c r="A39" t="str">
        <f>RIGHT(DB_LOAD!I34,4)</f>
        <v/>
      </c>
      <c r="B39">
        <f>DB_LOAD!K34</f>
        <v>0</v>
      </c>
      <c r="D39" t="s">
        <v>53</v>
      </c>
      <c r="AP39" t="s">
        <v>54</v>
      </c>
      <c r="AX39" t="s">
        <v>53</v>
      </c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K39" t="s">
        <v>54</v>
      </c>
      <c r="CS39" t="s">
        <v>53</v>
      </c>
      <c r="EE39" t="s">
        <v>54</v>
      </c>
      <c r="EN39" t="s">
        <v>53</v>
      </c>
      <c r="FZ39" t="s">
        <v>54</v>
      </c>
      <c r="GG39" t="s">
        <v>54</v>
      </c>
      <c r="HT39" s="4" t="s">
        <v>521</v>
      </c>
    </row>
    <row r="40" spans="1:233">
      <c r="A40" t="str">
        <f>RIGHT(DB_LOAD!I35,4)</f>
        <v/>
      </c>
      <c r="B40">
        <f>DB_LOAD!K35</f>
        <v>0</v>
      </c>
      <c r="D40" s="4" t="s">
        <v>130</v>
      </c>
      <c r="AP40" s="4" t="s">
        <v>130</v>
      </c>
      <c r="AX40" s="4" t="s">
        <v>131</v>
      </c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K40" s="4" t="s">
        <v>131</v>
      </c>
      <c r="CS40" s="4" t="s">
        <v>132</v>
      </c>
      <c r="EC40">
        <f>YEAR(EC43)</f>
        <v>1900</v>
      </c>
      <c r="EE40" s="4" t="s">
        <v>132</v>
      </c>
      <c r="EN40" s="4" t="s">
        <v>133</v>
      </c>
      <c r="FZ40" s="4" t="s">
        <v>133</v>
      </c>
      <c r="GG40" s="4" t="s">
        <v>521</v>
      </c>
    </row>
    <row r="41" spans="1:233">
      <c r="A41" t="str">
        <f>RIGHT(DB_LOAD!I36,4)</f>
        <v/>
      </c>
      <c r="B41">
        <f>DB_LOAD!K36</f>
        <v>0</v>
      </c>
      <c r="D41" s="9"/>
      <c r="E41" s="8" t="e">
        <f t="shared" ref="E41:AM41" ca="1" si="45">IF(AND(MONTH(E43)=MONTH($AU$43),NOT(ISERROR(YEAR(E43)=HLOOKUP(YEAR(E43),$AR$41:$AU$41,1,FALSE)))),YEAR(E43),"")</f>
        <v>#VALUE!</v>
      </c>
      <c r="F41" s="8" t="e">
        <f t="shared" ca="1" si="45"/>
        <v>#VALUE!</v>
      </c>
      <c r="G41" s="8" t="e">
        <f t="shared" ca="1" si="45"/>
        <v>#VALUE!</v>
      </c>
      <c r="H41" s="8" t="e">
        <f t="shared" ca="1" si="45"/>
        <v>#VALUE!</v>
      </c>
      <c r="I41" s="8" t="e">
        <f t="shared" ca="1" si="45"/>
        <v>#VALUE!</v>
      </c>
      <c r="J41" s="8" t="e">
        <f t="shared" ca="1" si="45"/>
        <v>#VALUE!</v>
      </c>
      <c r="K41" s="8" t="e">
        <f t="shared" ca="1" si="45"/>
        <v>#VALUE!</v>
      </c>
      <c r="L41" s="8" t="e">
        <f t="shared" ca="1" si="45"/>
        <v>#VALUE!</v>
      </c>
      <c r="M41" s="8" t="e">
        <f t="shared" ca="1" si="45"/>
        <v>#VALUE!</v>
      </c>
      <c r="N41" s="8" t="e">
        <f t="shared" ca="1" si="45"/>
        <v>#VALUE!</v>
      </c>
      <c r="O41" s="8" t="e">
        <f t="shared" ca="1" si="45"/>
        <v>#VALUE!</v>
      </c>
      <c r="P41" s="8" t="e">
        <f t="shared" ca="1" si="45"/>
        <v>#VALUE!</v>
      </c>
      <c r="Q41" s="8" t="e">
        <f t="shared" ca="1" si="45"/>
        <v>#VALUE!</v>
      </c>
      <c r="R41" s="8" t="e">
        <f t="shared" ca="1" si="45"/>
        <v>#VALUE!</v>
      </c>
      <c r="S41" s="8" t="e">
        <f t="shared" ca="1" si="45"/>
        <v>#VALUE!</v>
      </c>
      <c r="T41" s="8" t="e">
        <f t="shared" ca="1" si="45"/>
        <v>#VALUE!</v>
      </c>
      <c r="U41" s="8" t="e">
        <f t="shared" ca="1" si="45"/>
        <v>#VALUE!</v>
      </c>
      <c r="V41" s="8" t="e">
        <f t="shared" ca="1" si="45"/>
        <v>#VALUE!</v>
      </c>
      <c r="W41" s="8" t="e">
        <f t="shared" ca="1" si="45"/>
        <v>#VALUE!</v>
      </c>
      <c r="X41" s="8" t="e">
        <f t="shared" ca="1" si="45"/>
        <v>#VALUE!</v>
      </c>
      <c r="Y41" s="8" t="e">
        <f t="shared" ca="1" si="45"/>
        <v>#VALUE!</v>
      </c>
      <c r="Z41" s="8" t="e">
        <f t="shared" ca="1" si="45"/>
        <v>#VALUE!</v>
      </c>
      <c r="AA41" s="8" t="e">
        <f t="shared" ca="1" si="45"/>
        <v>#VALUE!</v>
      </c>
      <c r="AB41" s="8" t="e">
        <f t="shared" ca="1" si="45"/>
        <v>#VALUE!</v>
      </c>
      <c r="AC41" s="8" t="e">
        <f t="shared" ca="1" si="45"/>
        <v>#VALUE!</v>
      </c>
      <c r="AD41" s="8" t="e">
        <f t="shared" ca="1" si="45"/>
        <v>#VALUE!</v>
      </c>
      <c r="AE41" s="8" t="e">
        <f t="shared" ca="1" si="45"/>
        <v>#VALUE!</v>
      </c>
      <c r="AF41" s="8" t="e">
        <f t="shared" ca="1" si="45"/>
        <v>#VALUE!</v>
      </c>
      <c r="AG41" s="8" t="e">
        <f t="shared" ca="1" si="45"/>
        <v>#VALUE!</v>
      </c>
      <c r="AH41" s="8" t="e">
        <f t="shared" ca="1" si="45"/>
        <v>#VALUE!</v>
      </c>
      <c r="AI41" s="8" t="e">
        <f t="shared" ca="1" si="45"/>
        <v>#VALUE!</v>
      </c>
      <c r="AJ41" s="8" t="e">
        <f t="shared" ca="1" si="45"/>
        <v>#VALUE!</v>
      </c>
      <c r="AK41" s="8" t="e">
        <f t="shared" ca="1" si="45"/>
        <v>#VALUE!</v>
      </c>
      <c r="AL41" s="8" t="e">
        <f t="shared" ca="1" si="45"/>
        <v>#VALUE!</v>
      </c>
      <c r="AM41" s="8" t="e">
        <f t="shared" ca="1" si="45"/>
        <v>#VALUE!</v>
      </c>
      <c r="AN41" s="8" t="e">
        <f ca="1">IF(AND(MONTH(AN43)=MONTH($AU$43),NOT(ISERROR(YEAR(AN43)=HLOOKUP(YEAR(AN43),$AR$41:$AU$41,1,FALSE)))),YEAR(AN43),"")</f>
        <v>#NAME?</v>
      </c>
      <c r="AO41" s="9" t="s">
        <v>60</v>
      </c>
      <c r="AP41" s="10"/>
      <c r="AQ41" s="10" t="str">
        <f ca="1">IF(AQ76&lt;&gt;0,YEAR(AQ43),"")</f>
        <v/>
      </c>
      <c r="AR41" s="10" t="str">
        <f ca="1">IF(AR76&lt;&gt;0,YEAR(AR43),"")</f>
        <v/>
      </c>
      <c r="AS41" s="10" t="str">
        <f ca="1">IF(AS76&lt;&gt;0,YEAR(AS43),"")</f>
        <v/>
      </c>
      <c r="AT41" s="10" t="str">
        <f ca="1">IF(AT76&lt;&gt;0,YEAR(AT43),"")</f>
        <v/>
      </c>
      <c r="AU41" s="10" t="str">
        <f ca="1">IF(AU76&lt;&gt;0,YEAR(AU43),"")</f>
        <v/>
      </c>
      <c r="AY41" s="8" t="e">
        <f t="shared" ref="AY41:CG41" ca="1" si="46">IF(AND(MONTH(AY43)=MONTH($CP$43),NOT(ISERROR(YEAR(AY43)=HLOOKUP(YEAR(AY43),$CM$41:$CP$41,1,FALSE)))),YEAR(AY43),"")</f>
        <v>#NAME?</v>
      </c>
      <c r="AZ41" s="8" t="e">
        <f t="shared" ca="1" si="46"/>
        <v>#NAME?</v>
      </c>
      <c r="BA41" s="8" t="e">
        <f t="shared" ca="1" si="46"/>
        <v>#NAME?</v>
      </c>
      <c r="BB41" s="8" t="e">
        <f t="shared" ca="1" si="46"/>
        <v>#NAME?</v>
      </c>
      <c r="BC41" s="8" t="e">
        <f t="shared" ca="1" si="46"/>
        <v>#NAME?</v>
      </c>
      <c r="BD41" s="8" t="e">
        <f t="shared" ca="1" si="46"/>
        <v>#NAME?</v>
      </c>
      <c r="BE41" s="8" t="e">
        <f t="shared" ca="1" si="46"/>
        <v>#NAME?</v>
      </c>
      <c r="BF41" s="8" t="e">
        <f t="shared" ca="1" si="46"/>
        <v>#NAME?</v>
      </c>
      <c r="BG41" s="8" t="e">
        <f t="shared" ca="1" si="46"/>
        <v>#NAME?</v>
      </c>
      <c r="BH41" s="8" t="e">
        <f t="shared" ca="1" si="46"/>
        <v>#NAME?</v>
      </c>
      <c r="BI41" s="8" t="e">
        <f t="shared" ca="1" si="46"/>
        <v>#NAME?</v>
      </c>
      <c r="BJ41" s="8" t="e">
        <f t="shared" ca="1" si="46"/>
        <v>#NAME?</v>
      </c>
      <c r="BK41" s="8" t="e">
        <f t="shared" ca="1" si="46"/>
        <v>#NAME?</v>
      </c>
      <c r="BL41" s="8" t="e">
        <f t="shared" ca="1" si="46"/>
        <v>#NAME?</v>
      </c>
      <c r="BM41" s="8" t="e">
        <f t="shared" ca="1" si="46"/>
        <v>#NAME?</v>
      </c>
      <c r="BN41" s="8" t="e">
        <f t="shared" ca="1" si="46"/>
        <v>#NAME?</v>
      </c>
      <c r="BO41" s="8" t="e">
        <f t="shared" ca="1" si="46"/>
        <v>#NAME?</v>
      </c>
      <c r="BP41" s="8" t="e">
        <f t="shared" ca="1" si="46"/>
        <v>#NAME?</v>
      </c>
      <c r="BQ41" s="8" t="e">
        <f t="shared" ca="1" si="46"/>
        <v>#NAME?</v>
      </c>
      <c r="BR41" s="8" t="e">
        <f t="shared" ca="1" si="46"/>
        <v>#NAME?</v>
      </c>
      <c r="BS41" s="8" t="e">
        <f t="shared" ca="1" si="46"/>
        <v>#NAME?</v>
      </c>
      <c r="BT41" s="8" t="e">
        <f t="shared" ca="1" si="46"/>
        <v>#NAME?</v>
      </c>
      <c r="BU41" s="8" t="e">
        <f t="shared" ca="1" si="46"/>
        <v>#NAME?</v>
      </c>
      <c r="BV41" s="8" t="e">
        <f t="shared" ca="1" si="46"/>
        <v>#NAME?</v>
      </c>
      <c r="BW41" s="8" t="e">
        <f t="shared" ca="1" si="46"/>
        <v>#NAME?</v>
      </c>
      <c r="BX41" s="8" t="e">
        <f t="shared" ca="1" si="46"/>
        <v>#NAME?</v>
      </c>
      <c r="BY41" s="8" t="e">
        <f t="shared" ca="1" si="46"/>
        <v>#NAME?</v>
      </c>
      <c r="BZ41" s="8" t="e">
        <f t="shared" ca="1" si="46"/>
        <v>#NAME?</v>
      </c>
      <c r="CA41" s="8" t="e">
        <f t="shared" ca="1" si="46"/>
        <v>#NAME?</v>
      </c>
      <c r="CB41" s="8" t="e">
        <f t="shared" ca="1" si="46"/>
        <v>#NAME?</v>
      </c>
      <c r="CC41" s="8" t="e">
        <f t="shared" ca="1" si="46"/>
        <v>#NAME?</v>
      </c>
      <c r="CD41" s="8" t="e">
        <f t="shared" ca="1" si="46"/>
        <v>#NAME?</v>
      </c>
      <c r="CE41" s="8" t="e">
        <f t="shared" ca="1" si="46"/>
        <v>#NAME?</v>
      </c>
      <c r="CF41" s="8" t="e">
        <f t="shared" ca="1" si="46"/>
        <v>#NAME?</v>
      </c>
      <c r="CG41" s="8" t="e">
        <f t="shared" ca="1" si="46"/>
        <v>#NAME?</v>
      </c>
      <c r="CH41" s="8" t="e">
        <f ca="1">IF(AND(MONTH(CH43)=MONTH($CP$43),NOT(ISERROR(YEAR(CH43)=HLOOKUP(YEAR(CH43),$CM$41:$CP$41,1,FALSE)))),YEAR(CH43),"")</f>
        <v>#NAME?</v>
      </c>
      <c r="CI41" s="11"/>
      <c r="CJ41" s="9" t="s">
        <v>60</v>
      </c>
      <c r="CK41" s="10"/>
      <c r="CL41" s="10" t="str">
        <f ca="1">IF(CL51&lt;&gt;0,YEAR(CL43),"")</f>
        <v/>
      </c>
      <c r="CM41" s="10" t="str">
        <f ca="1">IF(CM51&lt;&gt;0,YEAR(CM43),"")</f>
        <v/>
      </c>
      <c r="CN41" s="10" t="str">
        <f ca="1">IF(CN51&lt;&gt;0,YEAR(CN43),"")</f>
        <v/>
      </c>
      <c r="CO41" s="10" t="str">
        <f ca="1">IF(CO51&lt;&gt;0,YEAR(CO43),"")</f>
        <v/>
      </c>
      <c r="CP41" s="10" t="str">
        <f ca="1">IF(CP51&lt;&gt;0,YEAR(CP43),"")</f>
        <v/>
      </c>
      <c r="CQ41" s="84"/>
      <c r="CR41" s="84"/>
      <c r="CS41" s="8" t="e">
        <f t="shared" ref="CS41:EB41" ca="1" si="47">IF(AND(MONTH(CS43)=MONTH($EJ$43),NOT(ISERROR(YEAR(CS43)=HLOOKUP(YEAR(CS43),$EG$41:$EJ$41,1,FALSE)))),YEAR(CS43),"")</f>
        <v>#NAME?</v>
      </c>
      <c r="CT41" s="8" t="e">
        <f t="shared" ca="1" si="47"/>
        <v>#NAME?</v>
      </c>
      <c r="CU41" s="8" t="e">
        <f t="shared" ca="1" si="47"/>
        <v>#NAME?</v>
      </c>
      <c r="CV41" s="8" t="e">
        <f t="shared" ca="1" si="47"/>
        <v>#NAME?</v>
      </c>
      <c r="CW41" s="8" t="e">
        <f t="shared" ca="1" si="47"/>
        <v>#NAME?</v>
      </c>
      <c r="CX41" s="8" t="e">
        <f t="shared" ca="1" si="47"/>
        <v>#NAME?</v>
      </c>
      <c r="CY41" s="8" t="e">
        <f t="shared" ca="1" si="47"/>
        <v>#NAME?</v>
      </c>
      <c r="CZ41" s="8" t="e">
        <f t="shared" ca="1" si="47"/>
        <v>#NAME?</v>
      </c>
      <c r="DA41" s="8" t="e">
        <f t="shared" ca="1" si="47"/>
        <v>#NAME?</v>
      </c>
      <c r="DB41" s="8" t="e">
        <f t="shared" ca="1" si="47"/>
        <v>#NAME?</v>
      </c>
      <c r="DC41" s="8" t="e">
        <f t="shared" ca="1" si="47"/>
        <v>#NAME?</v>
      </c>
      <c r="DD41" s="8" t="e">
        <f t="shared" ca="1" si="47"/>
        <v>#NAME?</v>
      </c>
      <c r="DE41" s="8" t="e">
        <f t="shared" ca="1" si="47"/>
        <v>#NAME?</v>
      </c>
      <c r="DF41" s="8" t="e">
        <f t="shared" ca="1" si="47"/>
        <v>#NAME?</v>
      </c>
      <c r="DG41" s="8" t="e">
        <f t="shared" ca="1" si="47"/>
        <v>#NAME?</v>
      </c>
      <c r="DH41" s="8" t="e">
        <f t="shared" ca="1" si="47"/>
        <v>#NAME?</v>
      </c>
      <c r="DI41" s="8" t="e">
        <f t="shared" ca="1" si="47"/>
        <v>#NAME?</v>
      </c>
      <c r="DJ41" s="8" t="e">
        <f t="shared" ca="1" si="47"/>
        <v>#NAME?</v>
      </c>
      <c r="DK41" s="8" t="e">
        <f t="shared" ca="1" si="47"/>
        <v>#NAME?</v>
      </c>
      <c r="DL41" s="8" t="e">
        <f t="shared" ca="1" si="47"/>
        <v>#NAME?</v>
      </c>
      <c r="DM41" s="8" t="e">
        <f t="shared" ca="1" si="47"/>
        <v>#NAME?</v>
      </c>
      <c r="DN41" s="8" t="e">
        <f t="shared" ca="1" si="47"/>
        <v>#NAME?</v>
      </c>
      <c r="DO41" s="8" t="e">
        <f t="shared" ca="1" si="47"/>
        <v>#NAME?</v>
      </c>
      <c r="DP41" s="8" t="e">
        <f t="shared" ca="1" si="47"/>
        <v>#NAME?</v>
      </c>
      <c r="DQ41" s="8" t="e">
        <f t="shared" ca="1" si="47"/>
        <v>#NAME?</v>
      </c>
      <c r="DR41" s="8" t="e">
        <f t="shared" ca="1" si="47"/>
        <v>#NAME?</v>
      </c>
      <c r="DS41" s="8" t="e">
        <f t="shared" ca="1" si="47"/>
        <v>#NAME?</v>
      </c>
      <c r="DT41" s="8" t="e">
        <f t="shared" ca="1" si="47"/>
        <v>#NAME?</v>
      </c>
      <c r="DU41" s="8" t="e">
        <f t="shared" ca="1" si="47"/>
        <v>#NAME?</v>
      </c>
      <c r="DV41" s="8" t="e">
        <f t="shared" ca="1" si="47"/>
        <v>#NAME?</v>
      </c>
      <c r="DW41" s="8" t="e">
        <f t="shared" ca="1" si="47"/>
        <v>#NAME?</v>
      </c>
      <c r="DX41" s="8" t="e">
        <f t="shared" ca="1" si="47"/>
        <v>#NAME?</v>
      </c>
      <c r="DY41" s="8" t="e">
        <f t="shared" ca="1" si="47"/>
        <v>#NAME?</v>
      </c>
      <c r="DZ41" s="8" t="e">
        <f t="shared" ca="1" si="47"/>
        <v>#NAME?</v>
      </c>
      <c r="EA41" s="8" t="e">
        <f t="shared" ca="1" si="47"/>
        <v>#NAME?</v>
      </c>
      <c r="EB41" s="8" t="e">
        <f t="shared" ca="1" si="47"/>
        <v>#NAME?</v>
      </c>
      <c r="EC41" s="8" t="e">
        <f ca="1">IF(AND(MONTH(EC43)=MONTH($EJ$43),NOT(ISERROR(YEAR(EC43)=HLOOKUP(YEAR(EC43),$EG$41:$EJ$41,1,FALSE)))),YEAR(EC43),"")</f>
        <v>#NAME?</v>
      </c>
      <c r="EE41" s="8" t="str">
        <f ca="1">IF(AND(MONTH(EE43)=12,NOT(ISERROR(YEAR(EE43)=VLOOKUP(YEAR(EE43),$AR$41:$AU$41,1,FALSE)))),YEAR(EE43),"")</f>
        <v/>
      </c>
      <c r="EF41" s="10" t="str">
        <f ca="1">IF(EF46&lt;&gt;0,YEAR(EF43),"")</f>
        <v/>
      </c>
      <c r="EG41" s="10" t="str">
        <f ca="1">IF(EG46&lt;&gt;0,YEAR(EG43),"")</f>
        <v/>
      </c>
      <c r="EH41" s="10" t="str">
        <f ca="1">IF(EH46&lt;&gt;0,YEAR(EH43),"")</f>
        <v/>
      </c>
      <c r="EI41" s="10" t="str">
        <f ca="1">IF(EI46&lt;&gt;0,YEAR(EI43),"")</f>
        <v/>
      </c>
      <c r="EJ41" s="10" t="str">
        <f ca="1">IF(EJ46&lt;&gt;0,YEAR(EJ43),"")</f>
        <v/>
      </c>
      <c r="EO41" s="8" t="e">
        <f t="shared" ref="EO41:FW41" ca="1" si="48">IF(AND(MONTH(EO43)=MONTH($GE$43),NOT(ISERROR(YEAR(EO43)=HLOOKUP(YEAR(EO43),$GB$41:$GE$41,1,FALSE)))),YEAR(EO43),"")</f>
        <v>#NAME?</v>
      </c>
      <c r="EP41" s="8" t="e">
        <f t="shared" ca="1" si="48"/>
        <v>#NAME?</v>
      </c>
      <c r="EQ41" s="8" t="e">
        <f t="shared" ca="1" si="48"/>
        <v>#NAME?</v>
      </c>
      <c r="ER41" s="8" t="e">
        <f t="shared" ca="1" si="48"/>
        <v>#NAME?</v>
      </c>
      <c r="ES41" s="8" t="e">
        <f t="shared" ca="1" si="48"/>
        <v>#NAME?</v>
      </c>
      <c r="ET41" s="8" t="e">
        <f t="shared" ca="1" si="48"/>
        <v>#NAME?</v>
      </c>
      <c r="EU41" s="8" t="e">
        <f t="shared" ca="1" si="48"/>
        <v>#NAME?</v>
      </c>
      <c r="EV41" s="8" t="e">
        <f t="shared" ca="1" si="48"/>
        <v>#NAME?</v>
      </c>
      <c r="EW41" s="8" t="e">
        <f t="shared" ca="1" si="48"/>
        <v>#NAME?</v>
      </c>
      <c r="EX41" s="8" t="e">
        <f t="shared" ca="1" si="48"/>
        <v>#NAME?</v>
      </c>
      <c r="EY41" s="8" t="e">
        <f t="shared" ca="1" si="48"/>
        <v>#NAME?</v>
      </c>
      <c r="EZ41" s="8" t="e">
        <f t="shared" ca="1" si="48"/>
        <v>#NAME?</v>
      </c>
      <c r="FA41" s="8" t="e">
        <f t="shared" ca="1" si="48"/>
        <v>#NAME?</v>
      </c>
      <c r="FB41" s="8" t="e">
        <f t="shared" ca="1" si="48"/>
        <v>#NAME?</v>
      </c>
      <c r="FC41" s="8" t="e">
        <f t="shared" ca="1" si="48"/>
        <v>#NAME?</v>
      </c>
      <c r="FD41" s="8" t="e">
        <f t="shared" ca="1" si="48"/>
        <v>#NAME?</v>
      </c>
      <c r="FE41" s="8" t="e">
        <f t="shared" ca="1" si="48"/>
        <v>#NAME?</v>
      </c>
      <c r="FF41" s="8" t="e">
        <f t="shared" ca="1" si="48"/>
        <v>#NAME?</v>
      </c>
      <c r="FG41" s="8" t="e">
        <f t="shared" ca="1" si="48"/>
        <v>#NAME?</v>
      </c>
      <c r="FH41" s="8" t="e">
        <f t="shared" ca="1" si="48"/>
        <v>#NAME?</v>
      </c>
      <c r="FI41" s="8" t="e">
        <f t="shared" ca="1" si="48"/>
        <v>#NAME?</v>
      </c>
      <c r="FJ41" s="8" t="e">
        <f t="shared" ca="1" si="48"/>
        <v>#NAME?</v>
      </c>
      <c r="FK41" s="8" t="e">
        <f ca="1">IF(AND(MONTH(FK43)=MONTH($GE$43),NOT(ISERROR(YEAR(FK43)=HLOOKUP(YEAR(FK43),$GB$41:$GE$41,1,FALSE)))),YEAR(FK43),"")</f>
        <v>#NAME?</v>
      </c>
      <c r="FL41" s="8" t="e">
        <f t="shared" ca="1" si="48"/>
        <v>#NAME?</v>
      </c>
      <c r="FM41" s="8" t="e">
        <f t="shared" ca="1" si="48"/>
        <v>#NAME?</v>
      </c>
      <c r="FN41" s="8" t="e">
        <f t="shared" ca="1" si="48"/>
        <v>#NAME?</v>
      </c>
      <c r="FO41" s="8" t="e">
        <f t="shared" ca="1" si="48"/>
        <v>#NAME?</v>
      </c>
      <c r="FP41" s="8" t="e">
        <f t="shared" ca="1" si="48"/>
        <v>#NAME?</v>
      </c>
      <c r="FQ41" s="8" t="e">
        <f t="shared" ca="1" si="48"/>
        <v>#NAME?</v>
      </c>
      <c r="FR41" s="8" t="e">
        <f t="shared" ca="1" si="48"/>
        <v>#NAME?</v>
      </c>
      <c r="FS41" s="8" t="e">
        <f t="shared" ca="1" si="48"/>
        <v>#NAME?</v>
      </c>
      <c r="FT41" s="8" t="e">
        <f t="shared" ca="1" si="48"/>
        <v>#NAME?</v>
      </c>
      <c r="FU41" s="8" t="e">
        <f t="shared" ca="1" si="48"/>
        <v>#NAME?</v>
      </c>
      <c r="FV41" s="8" t="e">
        <f t="shared" ca="1" si="48"/>
        <v>#NAME?</v>
      </c>
      <c r="FW41" s="8" t="e">
        <f t="shared" ca="1" si="48"/>
        <v>#NAME?</v>
      </c>
      <c r="FX41" s="8" t="e">
        <f ca="1">IF(AND(MONTH(FX43)=MONTH($GE$43),NOT(ISERROR(YEAR(FX43)=HLOOKUP(YEAR(FX43),$GB$41:$GE$41,1,FALSE)))),YEAR(FX43),"")</f>
        <v>#NAME?</v>
      </c>
      <c r="GA41" s="10" t="str">
        <f ca="1">IF(SUM(GA46:GA51)&lt;&gt;0,YEAR(GA43),"")</f>
        <v/>
      </c>
      <c r="GB41" s="10" t="str">
        <f ca="1">IF(SUM(GB46:GB51)&lt;&gt;0,YEAR(GB43),"")</f>
        <v/>
      </c>
      <c r="GC41" s="10" t="str">
        <f ca="1">IF(SUM(GC46:GC51)&lt;&gt;0,YEAR(GC43),"")</f>
        <v/>
      </c>
      <c r="GD41" s="10" t="str">
        <f ca="1">IF(SUM(GD46:GD51)&lt;&gt;0,YEAR(GD43),"")</f>
        <v/>
      </c>
      <c r="GE41" s="10" t="str">
        <f ca="1">IF(SUM(GE46:GE51)&lt;&gt;0,YEAR(GE43),"")</f>
        <v/>
      </c>
      <c r="GH41" s="8" t="e">
        <f t="shared" ref="GH41:HP41" ca="1" si="49">IF(AND(MONTH(GH43)=MONTH($HY$43),NOT(ISERROR(YEAR(GH43)=HLOOKUP(YEAR(GH43),$HV$41:$HY$41,1,FALSE)))),YEAR(GH43),"")</f>
        <v>#NAME?</v>
      </c>
      <c r="GI41" s="8" t="e">
        <f t="shared" ca="1" si="49"/>
        <v>#NAME?</v>
      </c>
      <c r="GJ41" s="8" t="e">
        <f t="shared" ca="1" si="49"/>
        <v>#NAME?</v>
      </c>
      <c r="GK41" s="8" t="e">
        <f t="shared" ca="1" si="49"/>
        <v>#NAME?</v>
      </c>
      <c r="GL41" s="8" t="e">
        <f t="shared" ca="1" si="49"/>
        <v>#NAME?</v>
      </c>
      <c r="GM41" s="8" t="e">
        <f t="shared" ca="1" si="49"/>
        <v>#NAME?</v>
      </c>
      <c r="GN41" s="8" t="e">
        <f t="shared" ca="1" si="49"/>
        <v>#NAME?</v>
      </c>
      <c r="GO41" s="8" t="e">
        <f t="shared" ca="1" si="49"/>
        <v>#NAME?</v>
      </c>
      <c r="GP41" s="8" t="e">
        <f t="shared" ca="1" si="49"/>
        <v>#NAME?</v>
      </c>
      <c r="GQ41" s="8" t="e">
        <f t="shared" ca="1" si="49"/>
        <v>#NAME?</v>
      </c>
      <c r="GR41" s="8" t="e">
        <f t="shared" ca="1" si="49"/>
        <v>#NAME?</v>
      </c>
      <c r="GS41" s="8" t="e">
        <f t="shared" ca="1" si="49"/>
        <v>#NAME?</v>
      </c>
      <c r="GT41" s="8" t="e">
        <f t="shared" ca="1" si="49"/>
        <v>#NAME?</v>
      </c>
      <c r="GU41" s="8" t="e">
        <f t="shared" ca="1" si="49"/>
        <v>#NAME?</v>
      </c>
      <c r="GV41" s="8" t="e">
        <f t="shared" ca="1" si="49"/>
        <v>#NAME?</v>
      </c>
      <c r="GW41" s="8" t="e">
        <f t="shared" ca="1" si="49"/>
        <v>#NAME?</v>
      </c>
      <c r="GX41" s="8" t="e">
        <f t="shared" ca="1" si="49"/>
        <v>#NAME?</v>
      </c>
      <c r="GY41" s="8" t="e">
        <f t="shared" ca="1" si="49"/>
        <v>#NAME?</v>
      </c>
      <c r="GZ41" s="8" t="e">
        <f t="shared" ca="1" si="49"/>
        <v>#NAME?</v>
      </c>
      <c r="HA41" s="8" t="e">
        <f t="shared" ca="1" si="49"/>
        <v>#NAME?</v>
      </c>
      <c r="HB41" s="8" t="e">
        <f t="shared" ca="1" si="49"/>
        <v>#NAME?</v>
      </c>
      <c r="HC41" s="8" t="e">
        <f t="shared" ca="1" si="49"/>
        <v>#NAME?</v>
      </c>
      <c r="HD41" s="8" t="e">
        <f t="shared" ca="1" si="49"/>
        <v>#NAME?</v>
      </c>
      <c r="HE41" s="8" t="e">
        <f t="shared" ca="1" si="49"/>
        <v>#NAME?</v>
      </c>
      <c r="HF41" s="8" t="e">
        <f t="shared" ca="1" si="49"/>
        <v>#NAME?</v>
      </c>
      <c r="HG41" s="8" t="e">
        <f t="shared" ca="1" si="49"/>
        <v>#NAME?</v>
      </c>
      <c r="HH41" s="8" t="e">
        <f t="shared" ca="1" si="49"/>
        <v>#NAME?</v>
      </c>
      <c r="HI41" s="8" t="e">
        <f t="shared" ca="1" si="49"/>
        <v>#NAME?</v>
      </c>
      <c r="HJ41" s="8" t="e">
        <f t="shared" ca="1" si="49"/>
        <v>#NAME?</v>
      </c>
      <c r="HK41" s="8" t="e">
        <f t="shared" ca="1" si="49"/>
        <v>#NAME?</v>
      </c>
      <c r="HL41" s="8" t="e">
        <f t="shared" ca="1" si="49"/>
        <v>#NAME?</v>
      </c>
      <c r="HM41" s="8" t="e">
        <f t="shared" ca="1" si="49"/>
        <v>#NAME?</v>
      </c>
      <c r="HN41" s="8" t="e">
        <f t="shared" ca="1" si="49"/>
        <v>#NAME?</v>
      </c>
      <c r="HO41" s="8" t="e">
        <f t="shared" ca="1" si="49"/>
        <v>#NAME?</v>
      </c>
      <c r="HP41" s="8" t="e">
        <f t="shared" ca="1" si="49"/>
        <v>#NAME?</v>
      </c>
      <c r="HQ41" s="8" t="e">
        <f ca="1">IF(AND(MONTH(HQ43)=MONTH($HY$43),NOT(ISERROR(YEAR(HQ43)=HLOOKUP(YEAR(HQ43),$HV$41:$HY$41,1,FALSE)))),YEAR(HQ43),"")</f>
        <v>#NAME?</v>
      </c>
      <c r="HT41" s="10"/>
      <c r="HU41" s="10" t="str">
        <f ca="1">IF(SUM(HU46:HU53)&lt;&gt;0,YEAR(HU43),"")</f>
        <v/>
      </c>
      <c r="HV41" s="10" t="str">
        <f t="shared" ref="HV41:HY41" ca="1" si="50">IF(SUM(HV46:HV53)&lt;&gt;0,YEAR(HV43),"")</f>
        <v/>
      </c>
      <c r="HW41" s="10" t="str">
        <f t="shared" ca="1" si="50"/>
        <v/>
      </c>
      <c r="HX41" s="10" t="str">
        <f t="shared" ca="1" si="50"/>
        <v/>
      </c>
      <c r="HY41" s="10" t="str">
        <f t="shared" ca="1" si="50"/>
        <v/>
      </c>
    </row>
    <row r="42" spans="1:233" s="85" customFormat="1">
      <c r="A42" t="str">
        <f>RIGHT(DB_LOAD!I37,4)</f>
        <v/>
      </c>
      <c r="B42">
        <f>DB_LOAD!K37</f>
        <v>0</v>
      </c>
      <c r="C42"/>
      <c r="D42" s="13"/>
      <c r="E42" s="13">
        <f t="shared" ref="E42:AN43" si="51">E6</f>
        <v>1</v>
      </c>
      <c r="F42" s="13">
        <f t="shared" si="51"/>
        <v>1</v>
      </c>
      <c r="G42" s="13">
        <f t="shared" si="51"/>
        <v>1</v>
      </c>
      <c r="H42" s="13">
        <f t="shared" si="51"/>
        <v>1</v>
      </c>
      <c r="I42" s="13">
        <f t="shared" si="51"/>
        <v>1</v>
      </c>
      <c r="J42" s="13">
        <f t="shared" si="51"/>
        <v>1</v>
      </c>
      <c r="K42" s="13">
        <f t="shared" si="51"/>
        <v>1</v>
      </c>
      <c r="L42" s="13">
        <f t="shared" si="51"/>
        <v>1</v>
      </c>
      <c r="M42" s="13">
        <f t="shared" si="51"/>
        <v>1</v>
      </c>
      <c r="N42" s="13">
        <f t="shared" si="51"/>
        <v>1</v>
      </c>
      <c r="O42" s="13">
        <f t="shared" si="51"/>
        <v>1</v>
      </c>
      <c r="P42" s="13">
        <f t="shared" si="51"/>
        <v>1</v>
      </c>
      <c r="Q42" s="13">
        <f t="shared" si="51"/>
        <v>1</v>
      </c>
      <c r="R42" s="13">
        <f t="shared" si="51"/>
        <v>1</v>
      </c>
      <c r="S42" s="13">
        <f t="shared" si="51"/>
        <v>1</v>
      </c>
      <c r="T42" s="13">
        <f t="shared" si="51"/>
        <v>1</v>
      </c>
      <c r="U42" s="13">
        <f t="shared" si="51"/>
        <v>1</v>
      </c>
      <c r="V42" s="13">
        <f t="shared" si="51"/>
        <v>1</v>
      </c>
      <c r="W42" s="13">
        <f t="shared" si="51"/>
        <v>1</v>
      </c>
      <c r="X42" s="13">
        <f t="shared" si="51"/>
        <v>1</v>
      </c>
      <c r="Y42" s="13">
        <f t="shared" si="51"/>
        <v>1</v>
      </c>
      <c r="Z42" s="13">
        <f t="shared" si="51"/>
        <v>1</v>
      </c>
      <c r="AA42" s="13">
        <f t="shared" si="51"/>
        <v>1</v>
      </c>
      <c r="AB42" s="13">
        <f t="shared" si="51"/>
        <v>1</v>
      </c>
      <c r="AC42" s="13">
        <f t="shared" si="51"/>
        <v>1</v>
      </c>
      <c r="AD42" s="13">
        <f t="shared" si="51"/>
        <v>1</v>
      </c>
      <c r="AE42" s="13">
        <f t="shared" si="51"/>
        <v>1</v>
      </c>
      <c r="AF42" s="13">
        <f t="shared" si="51"/>
        <v>1</v>
      </c>
      <c r="AG42" s="13">
        <f t="shared" si="51"/>
        <v>1</v>
      </c>
      <c r="AH42" s="13">
        <f t="shared" si="51"/>
        <v>1</v>
      </c>
      <c r="AI42" s="13">
        <f t="shared" si="51"/>
        <v>1</v>
      </c>
      <c r="AJ42" s="13">
        <f t="shared" si="51"/>
        <v>1</v>
      </c>
      <c r="AK42" s="13">
        <f t="shared" si="51"/>
        <v>1</v>
      </c>
      <c r="AL42" s="13">
        <f t="shared" si="51"/>
        <v>1</v>
      </c>
      <c r="AM42" s="13">
        <f t="shared" si="51"/>
        <v>1</v>
      </c>
      <c r="AN42" s="13">
        <f t="shared" si="51"/>
        <v>1</v>
      </c>
      <c r="AO42" s="13"/>
      <c r="AP42" s="13"/>
      <c r="AQ42" s="13">
        <f t="shared" ref="AQ42:AU43" si="52">AQ6</f>
        <v>1</v>
      </c>
      <c r="AR42" s="13">
        <f t="shared" si="52"/>
        <v>1</v>
      </c>
      <c r="AS42" s="13">
        <f t="shared" si="52"/>
        <v>1</v>
      </c>
      <c r="AT42" s="13">
        <f t="shared" si="52"/>
        <v>1</v>
      </c>
      <c r="AU42" s="13">
        <f t="shared" si="52"/>
        <v>1</v>
      </c>
      <c r="AX42" s="13"/>
      <c r="AY42" s="13">
        <f t="shared" ref="AY42:CH43" si="53">AY6</f>
        <v>1</v>
      </c>
      <c r="AZ42" s="13">
        <f t="shared" si="53"/>
        <v>1</v>
      </c>
      <c r="BA42" s="13">
        <f t="shared" si="53"/>
        <v>1</v>
      </c>
      <c r="BB42" s="13">
        <f t="shared" si="53"/>
        <v>1</v>
      </c>
      <c r="BC42" s="13">
        <f t="shared" si="53"/>
        <v>1</v>
      </c>
      <c r="BD42" s="13">
        <f t="shared" si="53"/>
        <v>1</v>
      </c>
      <c r="BE42" s="13">
        <f t="shared" si="53"/>
        <v>1</v>
      </c>
      <c r="BF42" s="13">
        <f t="shared" si="53"/>
        <v>1</v>
      </c>
      <c r="BG42" s="13">
        <f t="shared" si="53"/>
        <v>1</v>
      </c>
      <c r="BH42" s="13">
        <f t="shared" si="53"/>
        <v>1</v>
      </c>
      <c r="BI42" s="13">
        <f t="shared" si="53"/>
        <v>1</v>
      </c>
      <c r="BJ42" s="13">
        <f t="shared" si="53"/>
        <v>1</v>
      </c>
      <c r="BK42" s="13">
        <f t="shared" si="53"/>
        <v>1</v>
      </c>
      <c r="BL42" s="13">
        <f t="shared" si="53"/>
        <v>1</v>
      </c>
      <c r="BM42" s="13">
        <f t="shared" si="53"/>
        <v>1</v>
      </c>
      <c r="BN42" s="13">
        <f t="shared" si="53"/>
        <v>1</v>
      </c>
      <c r="BO42" s="13">
        <f t="shared" si="53"/>
        <v>1</v>
      </c>
      <c r="BP42" s="13">
        <f t="shared" si="53"/>
        <v>1</v>
      </c>
      <c r="BQ42" s="13">
        <f t="shared" si="53"/>
        <v>1</v>
      </c>
      <c r="BR42" s="13">
        <f t="shared" si="53"/>
        <v>1</v>
      </c>
      <c r="BS42" s="13">
        <f t="shared" si="53"/>
        <v>1</v>
      </c>
      <c r="BT42" s="13">
        <f t="shared" si="53"/>
        <v>1</v>
      </c>
      <c r="BU42" s="13">
        <f t="shared" si="53"/>
        <v>1</v>
      </c>
      <c r="BV42" s="13">
        <f t="shared" si="53"/>
        <v>1</v>
      </c>
      <c r="BW42" s="13">
        <f t="shared" si="53"/>
        <v>1</v>
      </c>
      <c r="BX42" s="13">
        <f t="shared" si="53"/>
        <v>1</v>
      </c>
      <c r="BY42" s="13">
        <f t="shared" si="53"/>
        <v>1</v>
      </c>
      <c r="BZ42" s="13">
        <f t="shared" si="53"/>
        <v>1</v>
      </c>
      <c r="CA42" s="13">
        <f t="shared" si="53"/>
        <v>1</v>
      </c>
      <c r="CB42" s="13">
        <f t="shared" si="53"/>
        <v>1</v>
      </c>
      <c r="CC42" s="13">
        <f t="shared" si="53"/>
        <v>1</v>
      </c>
      <c r="CD42" s="13">
        <f t="shared" si="53"/>
        <v>1</v>
      </c>
      <c r="CE42" s="13">
        <f t="shared" si="53"/>
        <v>1</v>
      </c>
      <c r="CF42" s="13">
        <f t="shared" si="53"/>
        <v>1</v>
      </c>
      <c r="CG42" s="13">
        <f t="shared" si="53"/>
        <v>1</v>
      </c>
      <c r="CH42" s="13">
        <f t="shared" si="53"/>
        <v>1</v>
      </c>
      <c r="CI42" s="86"/>
      <c r="CJ42" s="14" t="s">
        <v>61</v>
      </c>
      <c r="CK42" s="13"/>
      <c r="CL42" s="13">
        <f t="shared" ref="CL42:CP43" si="54">CL6</f>
        <v>1</v>
      </c>
      <c r="CM42" s="13">
        <f t="shared" si="54"/>
        <v>1</v>
      </c>
      <c r="CN42" s="13">
        <f t="shared" si="54"/>
        <v>1</v>
      </c>
      <c r="CO42" s="13">
        <f t="shared" si="54"/>
        <v>1</v>
      </c>
      <c r="CP42" s="13">
        <f t="shared" si="54"/>
        <v>1</v>
      </c>
      <c r="CS42" s="13"/>
      <c r="CT42" s="13">
        <f t="shared" ref="CT42:EC43" si="55">CT6</f>
        <v>1</v>
      </c>
      <c r="CU42" s="13">
        <f t="shared" si="55"/>
        <v>1</v>
      </c>
      <c r="CV42" s="13">
        <f t="shared" si="55"/>
        <v>1</v>
      </c>
      <c r="CW42" s="13">
        <f t="shared" si="55"/>
        <v>1</v>
      </c>
      <c r="CX42" s="13">
        <f t="shared" si="55"/>
        <v>1</v>
      </c>
      <c r="CY42" s="13">
        <f t="shared" si="55"/>
        <v>1</v>
      </c>
      <c r="CZ42" s="13">
        <f t="shared" si="55"/>
        <v>1</v>
      </c>
      <c r="DA42" s="13">
        <f t="shared" si="55"/>
        <v>1</v>
      </c>
      <c r="DB42" s="13">
        <f t="shared" si="55"/>
        <v>1</v>
      </c>
      <c r="DC42" s="13">
        <f t="shared" si="55"/>
        <v>1</v>
      </c>
      <c r="DD42" s="13">
        <f t="shared" si="55"/>
        <v>1</v>
      </c>
      <c r="DE42" s="13">
        <f t="shared" si="55"/>
        <v>1</v>
      </c>
      <c r="DF42" s="13">
        <f t="shared" si="55"/>
        <v>1</v>
      </c>
      <c r="DG42" s="13">
        <f t="shared" si="55"/>
        <v>1</v>
      </c>
      <c r="DH42" s="13">
        <f t="shared" si="55"/>
        <v>1</v>
      </c>
      <c r="DI42" s="13">
        <f t="shared" si="55"/>
        <v>1</v>
      </c>
      <c r="DJ42" s="13">
        <f t="shared" si="55"/>
        <v>1</v>
      </c>
      <c r="DK42" s="13">
        <f t="shared" si="55"/>
        <v>1</v>
      </c>
      <c r="DL42" s="13">
        <f t="shared" si="55"/>
        <v>1</v>
      </c>
      <c r="DM42" s="13">
        <f t="shared" si="55"/>
        <v>1</v>
      </c>
      <c r="DN42" s="13">
        <f t="shared" si="55"/>
        <v>1</v>
      </c>
      <c r="DO42" s="13">
        <f t="shared" si="55"/>
        <v>1</v>
      </c>
      <c r="DP42" s="13">
        <f t="shared" si="55"/>
        <v>1</v>
      </c>
      <c r="DQ42" s="13">
        <f t="shared" si="55"/>
        <v>1</v>
      </c>
      <c r="DR42" s="13">
        <f t="shared" si="55"/>
        <v>1</v>
      </c>
      <c r="DS42" s="13">
        <f t="shared" si="55"/>
        <v>1</v>
      </c>
      <c r="DT42" s="13">
        <f t="shared" si="55"/>
        <v>1</v>
      </c>
      <c r="DU42" s="13">
        <f t="shared" si="55"/>
        <v>1</v>
      </c>
      <c r="DV42" s="13">
        <f t="shared" si="55"/>
        <v>1</v>
      </c>
      <c r="DW42" s="13">
        <f t="shared" si="55"/>
        <v>1</v>
      </c>
      <c r="DX42" s="13">
        <f t="shared" si="55"/>
        <v>1</v>
      </c>
      <c r="DY42" s="13">
        <f t="shared" si="55"/>
        <v>1</v>
      </c>
      <c r="DZ42" s="13">
        <f t="shared" si="55"/>
        <v>1</v>
      </c>
      <c r="EA42" s="13">
        <f t="shared" si="55"/>
        <v>1</v>
      </c>
      <c r="EB42" s="13">
        <f t="shared" si="55"/>
        <v>1</v>
      </c>
      <c r="EC42" s="13">
        <f t="shared" si="55"/>
        <v>1</v>
      </c>
      <c r="EE42" s="13"/>
      <c r="EF42" s="13">
        <f t="shared" ref="EF42:EJ43" si="56">EF6</f>
        <v>1</v>
      </c>
      <c r="EG42" s="13">
        <f t="shared" si="56"/>
        <v>1</v>
      </c>
      <c r="EH42" s="13">
        <f t="shared" si="56"/>
        <v>1</v>
      </c>
      <c r="EI42" s="13">
        <f t="shared" si="56"/>
        <v>1</v>
      </c>
      <c r="EJ42" s="13">
        <f t="shared" si="56"/>
        <v>1</v>
      </c>
      <c r="EN42" s="87"/>
      <c r="EO42" s="87">
        <f t="shared" ref="EO42:FX43" si="57">EO6</f>
        <v>0</v>
      </c>
      <c r="EP42" s="87">
        <f t="shared" si="57"/>
        <v>0</v>
      </c>
      <c r="EQ42" s="87">
        <f t="shared" si="57"/>
        <v>0</v>
      </c>
      <c r="ER42" s="87">
        <f t="shared" si="57"/>
        <v>0</v>
      </c>
      <c r="ES42" s="87">
        <f t="shared" si="57"/>
        <v>0</v>
      </c>
      <c r="ET42" s="87">
        <f t="shared" si="57"/>
        <v>0</v>
      </c>
      <c r="EU42" s="87">
        <f t="shared" si="57"/>
        <v>0</v>
      </c>
      <c r="EV42" s="87">
        <f t="shared" si="57"/>
        <v>0</v>
      </c>
      <c r="EW42" s="87">
        <f t="shared" si="57"/>
        <v>0</v>
      </c>
      <c r="EX42" s="87">
        <f t="shared" si="57"/>
        <v>0</v>
      </c>
      <c r="EY42" s="87">
        <f t="shared" si="57"/>
        <v>0</v>
      </c>
      <c r="EZ42" s="87">
        <f t="shared" si="57"/>
        <v>0</v>
      </c>
      <c r="FA42" s="87">
        <f t="shared" si="57"/>
        <v>0</v>
      </c>
      <c r="FB42" s="87">
        <f t="shared" si="57"/>
        <v>0</v>
      </c>
      <c r="FC42" s="87">
        <f t="shared" si="57"/>
        <v>0</v>
      </c>
      <c r="FD42" s="87">
        <f t="shared" si="57"/>
        <v>0</v>
      </c>
      <c r="FE42" s="87">
        <f t="shared" si="57"/>
        <v>0</v>
      </c>
      <c r="FF42" s="87">
        <f t="shared" si="57"/>
        <v>0</v>
      </c>
      <c r="FG42" s="87">
        <f t="shared" si="57"/>
        <v>0</v>
      </c>
      <c r="FH42" s="87">
        <f t="shared" si="57"/>
        <v>0</v>
      </c>
      <c r="FI42" s="87">
        <f t="shared" si="57"/>
        <v>0</v>
      </c>
      <c r="FJ42" s="87">
        <f t="shared" si="57"/>
        <v>0</v>
      </c>
      <c r="FK42" s="87">
        <f t="shared" si="57"/>
        <v>0</v>
      </c>
      <c r="FL42" s="87">
        <f t="shared" si="57"/>
        <v>0</v>
      </c>
      <c r="FM42" s="87">
        <f t="shared" si="57"/>
        <v>0</v>
      </c>
      <c r="FN42" s="87">
        <f t="shared" si="57"/>
        <v>0</v>
      </c>
      <c r="FO42" s="87">
        <f t="shared" si="57"/>
        <v>0</v>
      </c>
      <c r="FP42" s="87">
        <f t="shared" si="57"/>
        <v>0</v>
      </c>
      <c r="FQ42" s="87">
        <f t="shared" si="57"/>
        <v>0</v>
      </c>
      <c r="FR42" s="87">
        <f t="shared" si="57"/>
        <v>0</v>
      </c>
      <c r="FS42" s="87">
        <f t="shared" si="57"/>
        <v>0</v>
      </c>
      <c r="FT42" s="87">
        <f t="shared" si="57"/>
        <v>0</v>
      </c>
      <c r="FU42" s="87">
        <f t="shared" si="57"/>
        <v>0</v>
      </c>
      <c r="FV42" s="87">
        <f t="shared" si="57"/>
        <v>0</v>
      </c>
      <c r="FW42" s="87">
        <f t="shared" si="57"/>
        <v>0</v>
      </c>
      <c r="FX42" s="87">
        <f t="shared" si="57"/>
        <v>0</v>
      </c>
      <c r="GH42" s="87">
        <f t="shared" ref="GH42:HQ43" si="58">GH6</f>
        <v>1</v>
      </c>
      <c r="GI42" s="87">
        <f t="shared" si="58"/>
        <v>1</v>
      </c>
      <c r="GJ42" s="87">
        <f t="shared" si="58"/>
        <v>1</v>
      </c>
      <c r="GK42" s="87">
        <f t="shared" si="58"/>
        <v>1</v>
      </c>
      <c r="GL42" s="87">
        <f t="shared" si="58"/>
        <v>1</v>
      </c>
      <c r="GM42" s="87">
        <f t="shared" si="58"/>
        <v>1</v>
      </c>
      <c r="GN42" s="87">
        <f t="shared" si="58"/>
        <v>1</v>
      </c>
      <c r="GO42" s="87">
        <f t="shared" si="58"/>
        <v>1</v>
      </c>
      <c r="GP42" s="87">
        <f t="shared" si="58"/>
        <v>1</v>
      </c>
      <c r="GQ42" s="87">
        <f t="shared" si="58"/>
        <v>1</v>
      </c>
      <c r="GR42" s="87">
        <f t="shared" si="58"/>
        <v>1</v>
      </c>
      <c r="GS42" s="87">
        <f t="shared" si="58"/>
        <v>1</v>
      </c>
      <c r="GT42" s="87">
        <f t="shared" si="58"/>
        <v>1</v>
      </c>
      <c r="GU42" s="87">
        <f t="shared" si="58"/>
        <v>1</v>
      </c>
      <c r="GV42" s="87">
        <f t="shared" si="58"/>
        <v>1</v>
      </c>
      <c r="GW42" s="87">
        <f t="shared" si="58"/>
        <v>1</v>
      </c>
      <c r="GX42" s="87">
        <f t="shared" si="58"/>
        <v>1</v>
      </c>
      <c r="GY42" s="87">
        <f t="shared" si="58"/>
        <v>1</v>
      </c>
      <c r="GZ42" s="87">
        <f t="shared" si="58"/>
        <v>1</v>
      </c>
      <c r="HA42" s="87">
        <f t="shared" si="58"/>
        <v>1</v>
      </c>
      <c r="HB42" s="87">
        <f t="shared" si="58"/>
        <v>1</v>
      </c>
      <c r="HC42" s="87">
        <f t="shared" si="58"/>
        <v>1</v>
      </c>
      <c r="HD42" s="87">
        <f t="shared" si="58"/>
        <v>1</v>
      </c>
      <c r="HE42" s="87">
        <f t="shared" si="58"/>
        <v>1</v>
      </c>
      <c r="HF42" s="87">
        <f t="shared" si="58"/>
        <v>1</v>
      </c>
      <c r="HG42" s="87">
        <f t="shared" si="58"/>
        <v>1</v>
      </c>
      <c r="HH42" s="87">
        <f t="shared" si="58"/>
        <v>1</v>
      </c>
      <c r="HI42" s="87">
        <f t="shared" si="58"/>
        <v>1</v>
      </c>
      <c r="HJ42" s="87">
        <f t="shared" si="58"/>
        <v>1</v>
      </c>
      <c r="HK42" s="87">
        <f t="shared" si="58"/>
        <v>1</v>
      </c>
      <c r="HL42" s="87">
        <f t="shared" si="58"/>
        <v>1</v>
      </c>
      <c r="HM42" s="87">
        <f t="shared" si="58"/>
        <v>1</v>
      </c>
      <c r="HN42" s="87">
        <f t="shared" si="58"/>
        <v>1</v>
      </c>
      <c r="HO42" s="87">
        <f t="shared" si="58"/>
        <v>1</v>
      </c>
      <c r="HP42" s="87">
        <f t="shared" si="58"/>
        <v>1</v>
      </c>
      <c r="HQ42" s="87">
        <f t="shared" si="58"/>
        <v>1</v>
      </c>
      <c r="HT42" s="12"/>
      <c r="HU42" s="15">
        <f>AQ42</f>
        <v>1</v>
      </c>
      <c r="HV42" s="15">
        <f t="shared" ref="HV42:HY42" si="59">AR42</f>
        <v>1</v>
      </c>
      <c r="HW42" s="15">
        <f t="shared" si="59"/>
        <v>1</v>
      </c>
      <c r="HX42" s="15">
        <f t="shared" si="59"/>
        <v>1</v>
      </c>
      <c r="HY42" s="15">
        <f t="shared" si="59"/>
        <v>1</v>
      </c>
    </row>
    <row r="43" spans="1:233" s="6" customFormat="1" ht="15.75">
      <c r="A43" t="str">
        <f>RIGHT(DB_LOAD!I38,4)</f>
        <v/>
      </c>
      <c r="B43">
        <f>DB_LOAD!K38</f>
        <v>0</v>
      </c>
      <c r="C43"/>
      <c r="D43" s="85"/>
      <c r="E43" s="88" t="str">
        <f t="shared" si="51"/>
        <v/>
      </c>
      <c r="F43" s="88" t="str">
        <f t="shared" si="51"/>
        <v/>
      </c>
      <c r="G43" s="88" t="str">
        <f t="shared" si="51"/>
        <v/>
      </c>
      <c r="H43" s="88" t="str">
        <f t="shared" si="51"/>
        <v/>
      </c>
      <c r="I43" s="88" t="str">
        <f t="shared" si="51"/>
        <v/>
      </c>
      <c r="J43" s="88" t="str">
        <f t="shared" si="51"/>
        <v/>
      </c>
      <c r="K43" s="88" t="str">
        <f t="shared" si="51"/>
        <v/>
      </c>
      <c r="L43" s="88" t="str">
        <f t="shared" si="51"/>
        <v/>
      </c>
      <c r="M43" s="88" t="str">
        <f t="shared" si="51"/>
        <v/>
      </c>
      <c r="N43" s="88" t="str">
        <f t="shared" si="51"/>
        <v/>
      </c>
      <c r="O43" s="88" t="str">
        <f t="shared" si="51"/>
        <v/>
      </c>
      <c r="P43" s="88" t="str">
        <f t="shared" si="51"/>
        <v/>
      </c>
      <c r="Q43" s="88" t="str">
        <f t="shared" si="51"/>
        <v/>
      </c>
      <c r="R43" s="88" t="str">
        <f t="shared" si="51"/>
        <v/>
      </c>
      <c r="S43" s="88" t="str">
        <f t="shared" si="51"/>
        <v/>
      </c>
      <c r="T43" s="88" t="str">
        <f t="shared" si="51"/>
        <v/>
      </c>
      <c r="U43" s="88" t="str">
        <f t="shared" si="51"/>
        <v/>
      </c>
      <c r="V43" s="88" t="str">
        <f t="shared" si="51"/>
        <v/>
      </c>
      <c r="W43" s="88" t="str">
        <f t="shared" si="51"/>
        <v/>
      </c>
      <c r="X43" s="88" t="str">
        <f t="shared" si="51"/>
        <v/>
      </c>
      <c r="Y43" s="88" t="str">
        <f t="shared" si="51"/>
        <v/>
      </c>
      <c r="Z43" s="88" t="str">
        <f t="shared" si="51"/>
        <v/>
      </c>
      <c r="AA43" s="88" t="str">
        <f t="shared" si="51"/>
        <v/>
      </c>
      <c r="AB43" s="88" t="str">
        <f t="shared" si="51"/>
        <v/>
      </c>
      <c r="AC43" s="88" t="str">
        <f t="shared" si="51"/>
        <v/>
      </c>
      <c r="AD43" s="88" t="str">
        <f t="shared" si="51"/>
        <v/>
      </c>
      <c r="AE43" s="88" t="str">
        <f t="shared" si="51"/>
        <v/>
      </c>
      <c r="AF43" s="88" t="str">
        <f t="shared" si="51"/>
        <v/>
      </c>
      <c r="AG43" s="88" t="str">
        <f t="shared" si="51"/>
        <v/>
      </c>
      <c r="AH43" s="88" t="str">
        <f t="shared" si="51"/>
        <v/>
      </c>
      <c r="AI43" s="88" t="str">
        <f t="shared" si="51"/>
        <v/>
      </c>
      <c r="AJ43" s="88" t="str">
        <f t="shared" si="51"/>
        <v/>
      </c>
      <c r="AK43" s="88" t="str">
        <f t="shared" si="51"/>
        <v/>
      </c>
      <c r="AL43" s="88" t="str">
        <f t="shared" si="51"/>
        <v/>
      </c>
      <c r="AM43" s="88" t="str">
        <f t="shared" si="51"/>
        <v/>
      </c>
      <c r="AN43" s="88">
        <f t="shared" si="51"/>
        <v>0</v>
      </c>
      <c r="AP43" s="88"/>
      <c r="AQ43" s="88" t="str">
        <f t="shared" ca="1" si="52"/>
        <v/>
      </c>
      <c r="AR43" s="88" t="str">
        <f t="shared" ca="1" si="52"/>
        <v/>
      </c>
      <c r="AS43" s="88" t="str">
        <f t="shared" ca="1" si="52"/>
        <v/>
      </c>
      <c r="AT43" s="88" t="str">
        <f t="shared" ca="1" si="52"/>
        <v/>
      </c>
      <c r="AU43" s="88" t="e">
        <f t="shared" ca="1" si="52"/>
        <v>#NAME?</v>
      </c>
      <c r="AW43" s="88">
        <f>AW7</f>
        <v>0</v>
      </c>
      <c r="AX43" s="89"/>
      <c r="AY43" s="88">
        <f t="shared" si="53"/>
        <v>0</v>
      </c>
      <c r="AZ43" s="88">
        <f t="shared" si="53"/>
        <v>0</v>
      </c>
      <c r="BA43" s="88">
        <f t="shared" si="53"/>
        <v>0</v>
      </c>
      <c r="BB43" s="88">
        <f t="shared" si="53"/>
        <v>0</v>
      </c>
      <c r="BC43" s="88">
        <f t="shared" si="53"/>
        <v>0</v>
      </c>
      <c r="BD43" s="88">
        <f t="shared" si="53"/>
        <v>0</v>
      </c>
      <c r="BE43" s="88">
        <f t="shared" si="53"/>
        <v>0</v>
      </c>
      <c r="BF43" s="88">
        <f t="shared" si="53"/>
        <v>0</v>
      </c>
      <c r="BG43" s="88">
        <f t="shared" si="53"/>
        <v>0</v>
      </c>
      <c r="BH43" s="88">
        <f t="shared" si="53"/>
        <v>0</v>
      </c>
      <c r="BI43" s="88">
        <f t="shared" si="53"/>
        <v>0</v>
      </c>
      <c r="BJ43" s="88">
        <f t="shared" si="53"/>
        <v>0</v>
      </c>
      <c r="BK43" s="88">
        <f t="shared" si="53"/>
        <v>0</v>
      </c>
      <c r="BL43" s="88">
        <f t="shared" si="53"/>
        <v>0</v>
      </c>
      <c r="BM43" s="88">
        <f t="shared" si="53"/>
        <v>0</v>
      </c>
      <c r="BN43" s="88">
        <f t="shared" si="53"/>
        <v>0</v>
      </c>
      <c r="BO43" s="88">
        <f t="shared" si="53"/>
        <v>0</v>
      </c>
      <c r="BP43" s="88">
        <f t="shared" si="53"/>
        <v>0</v>
      </c>
      <c r="BQ43" s="88">
        <f t="shared" si="53"/>
        <v>0</v>
      </c>
      <c r="BR43" s="88">
        <f t="shared" si="53"/>
        <v>0</v>
      </c>
      <c r="BS43" s="88">
        <f t="shared" si="53"/>
        <v>0</v>
      </c>
      <c r="BT43" s="88">
        <f t="shared" si="53"/>
        <v>0</v>
      </c>
      <c r="BU43" s="88">
        <f t="shared" si="53"/>
        <v>0</v>
      </c>
      <c r="BV43" s="88">
        <f t="shared" si="53"/>
        <v>0</v>
      </c>
      <c r="BW43" s="88">
        <f t="shared" si="53"/>
        <v>0</v>
      </c>
      <c r="BX43" s="88">
        <f t="shared" si="53"/>
        <v>0</v>
      </c>
      <c r="BY43" s="88">
        <f t="shared" si="53"/>
        <v>0</v>
      </c>
      <c r="BZ43" s="88">
        <f t="shared" si="53"/>
        <v>0</v>
      </c>
      <c r="CA43" s="88">
        <f t="shared" si="53"/>
        <v>0</v>
      </c>
      <c r="CB43" s="88">
        <f t="shared" si="53"/>
        <v>0</v>
      </c>
      <c r="CC43" s="88">
        <f t="shared" si="53"/>
        <v>0</v>
      </c>
      <c r="CD43" s="88">
        <f t="shared" si="53"/>
        <v>0</v>
      </c>
      <c r="CE43" s="88">
        <f t="shared" si="53"/>
        <v>0</v>
      </c>
      <c r="CF43" s="88">
        <f t="shared" si="53"/>
        <v>0</v>
      </c>
      <c r="CG43" s="88">
        <f t="shared" si="53"/>
        <v>0</v>
      </c>
      <c r="CH43" s="88">
        <f t="shared" si="53"/>
        <v>0</v>
      </c>
      <c r="CK43" s="89"/>
      <c r="CL43" s="88" t="str">
        <f t="shared" ca="1" si="54"/>
        <v/>
      </c>
      <c r="CM43" s="88" t="str">
        <f t="shared" ca="1" si="54"/>
        <v/>
      </c>
      <c r="CN43" s="88" t="str">
        <f t="shared" ca="1" si="54"/>
        <v/>
      </c>
      <c r="CO43" s="88" t="str">
        <f t="shared" ca="1" si="54"/>
        <v/>
      </c>
      <c r="CP43" s="88" t="e">
        <f t="shared" ca="1" si="54"/>
        <v>#NAME?</v>
      </c>
      <c r="CS43" s="89"/>
      <c r="CT43" s="88">
        <f t="shared" si="55"/>
        <v>0</v>
      </c>
      <c r="CU43" s="88">
        <f t="shared" si="55"/>
        <v>0</v>
      </c>
      <c r="CV43" s="88">
        <f t="shared" si="55"/>
        <v>0</v>
      </c>
      <c r="CW43" s="88">
        <f t="shared" si="55"/>
        <v>0</v>
      </c>
      <c r="CX43" s="88">
        <f t="shared" si="55"/>
        <v>0</v>
      </c>
      <c r="CY43" s="88">
        <f t="shared" si="55"/>
        <v>0</v>
      </c>
      <c r="CZ43" s="88">
        <f t="shared" si="55"/>
        <v>0</v>
      </c>
      <c r="DA43" s="88">
        <f t="shared" si="55"/>
        <v>0</v>
      </c>
      <c r="DB43" s="88">
        <f t="shared" si="55"/>
        <v>0</v>
      </c>
      <c r="DC43" s="88">
        <f t="shared" si="55"/>
        <v>0</v>
      </c>
      <c r="DD43" s="88">
        <f t="shared" si="55"/>
        <v>0</v>
      </c>
      <c r="DE43" s="88">
        <f t="shared" si="55"/>
        <v>0</v>
      </c>
      <c r="DF43" s="88">
        <f t="shared" si="55"/>
        <v>0</v>
      </c>
      <c r="DG43" s="88">
        <f t="shared" si="55"/>
        <v>0</v>
      </c>
      <c r="DH43" s="88">
        <f t="shared" si="55"/>
        <v>0</v>
      </c>
      <c r="DI43" s="88">
        <f t="shared" si="55"/>
        <v>0</v>
      </c>
      <c r="DJ43" s="88">
        <f t="shared" si="55"/>
        <v>0</v>
      </c>
      <c r="DK43" s="88">
        <f t="shared" si="55"/>
        <v>0</v>
      </c>
      <c r="DL43" s="88">
        <f t="shared" si="55"/>
        <v>0</v>
      </c>
      <c r="DM43" s="88">
        <f t="shared" si="55"/>
        <v>0</v>
      </c>
      <c r="DN43" s="88">
        <f t="shared" si="55"/>
        <v>0</v>
      </c>
      <c r="DO43" s="88">
        <f t="shared" si="55"/>
        <v>0</v>
      </c>
      <c r="DP43" s="88">
        <f t="shared" si="55"/>
        <v>0</v>
      </c>
      <c r="DQ43" s="88">
        <f t="shared" si="55"/>
        <v>0</v>
      </c>
      <c r="DR43" s="88">
        <f t="shared" si="55"/>
        <v>0</v>
      </c>
      <c r="DS43" s="88">
        <f t="shared" si="55"/>
        <v>0</v>
      </c>
      <c r="DT43" s="88">
        <f t="shared" si="55"/>
        <v>0</v>
      </c>
      <c r="DU43" s="88">
        <f t="shared" si="55"/>
        <v>0</v>
      </c>
      <c r="DV43" s="88">
        <f t="shared" si="55"/>
        <v>0</v>
      </c>
      <c r="DW43" s="88">
        <f t="shared" si="55"/>
        <v>0</v>
      </c>
      <c r="DX43" s="88">
        <f t="shared" si="55"/>
        <v>0</v>
      </c>
      <c r="DY43" s="88">
        <f t="shared" si="55"/>
        <v>0</v>
      </c>
      <c r="DZ43" s="88">
        <f t="shared" si="55"/>
        <v>0</v>
      </c>
      <c r="EA43" s="88">
        <f t="shared" si="55"/>
        <v>0</v>
      </c>
      <c r="EB43" s="88">
        <f t="shared" si="55"/>
        <v>0</v>
      </c>
      <c r="EC43" s="88">
        <f t="shared" si="55"/>
        <v>0</v>
      </c>
      <c r="EE43" s="89"/>
      <c r="EF43" s="88" t="str">
        <f t="shared" ca="1" si="56"/>
        <v/>
      </c>
      <c r="EG43" s="88" t="str">
        <f t="shared" ca="1" si="56"/>
        <v/>
      </c>
      <c r="EH43" s="88" t="str">
        <f t="shared" ca="1" si="56"/>
        <v/>
      </c>
      <c r="EI43" s="88" t="str">
        <f t="shared" ca="1" si="56"/>
        <v/>
      </c>
      <c r="EJ43" s="88" t="e">
        <f t="shared" ca="1" si="56"/>
        <v>#NAME?</v>
      </c>
      <c r="EN43" s="89"/>
      <c r="EO43" s="88">
        <f t="shared" si="57"/>
        <v>0</v>
      </c>
      <c r="EP43" s="88">
        <f t="shared" si="57"/>
        <v>0</v>
      </c>
      <c r="EQ43" s="88">
        <f t="shared" si="57"/>
        <v>0</v>
      </c>
      <c r="ER43" s="88">
        <f t="shared" si="57"/>
        <v>0</v>
      </c>
      <c r="ES43" s="88">
        <f t="shared" si="57"/>
        <v>0</v>
      </c>
      <c r="ET43" s="88">
        <f t="shared" si="57"/>
        <v>0</v>
      </c>
      <c r="EU43" s="88">
        <f t="shared" si="57"/>
        <v>0</v>
      </c>
      <c r="EV43" s="88">
        <f t="shared" si="57"/>
        <v>0</v>
      </c>
      <c r="EW43" s="88">
        <f t="shared" si="57"/>
        <v>0</v>
      </c>
      <c r="EX43" s="88">
        <f t="shared" si="57"/>
        <v>0</v>
      </c>
      <c r="EY43" s="88">
        <f t="shared" si="57"/>
        <v>0</v>
      </c>
      <c r="EZ43" s="88">
        <f t="shared" si="57"/>
        <v>0</v>
      </c>
      <c r="FA43" s="88">
        <f t="shared" si="57"/>
        <v>0</v>
      </c>
      <c r="FB43" s="88">
        <f t="shared" si="57"/>
        <v>0</v>
      </c>
      <c r="FC43" s="88">
        <f t="shared" si="57"/>
        <v>0</v>
      </c>
      <c r="FD43" s="88">
        <f t="shared" si="57"/>
        <v>0</v>
      </c>
      <c r="FE43" s="88">
        <f t="shared" si="57"/>
        <v>0</v>
      </c>
      <c r="FF43" s="88">
        <f t="shared" si="57"/>
        <v>0</v>
      </c>
      <c r="FG43" s="88">
        <f t="shared" si="57"/>
        <v>0</v>
      </c>
      <c r="FH43" s="88">
        <f t="shared" si="57"/>
        <v>0</v>
      </c>
      <c r="FI43" s="88">
        <f t="shared" si="57"/>
        <v>0</v>
      </c>
      <c r="FJ43" s="88">
        <f t="shared" si="57"/>
        <v>0</v>
      </c>
      <c r="FK43" s="88">
        <f t="shared" si="57"/>
        <v>0</v>
      </c>
      <c r="FL43" s="88">
        <f t="shared" si="57"/>
        <v>0</v>
      </c>
      <c r="FM43" s="88">
        <f t="shared" si="57"/>
        <v>0</v>
      </c>
      <c r="FN43" s="88">
        <f t="shared" si="57"/>
        <v>0</v>
      </c>
      <c r="FO43" s="88">
        <f t="shared" si="57"/>
        <v>0</v>
      </c>
      <c r="FP43" s="88">
        <f t="shared" si="57"/>
        <v>0</v>
      </c>
      <c r="FQ43" s="88">
        <f t="shared" si="57"/>
        <v>0</v>
      </c>
      <c r="FR43" s="88">
        <f t="shared" si="57"/>
        <v>0</v>
      </c>
      <c r="FS43" s="88">
        <f t="shared" si="57"/>
        <v>0</v>
      </c>
      <c r="FT43" s="88">
        <f t="shared" si="57"/>
        <v>0</v>
      </c>
      <c r="FU43" s="88">
        <f t="shared" si="57"/>
        <v>0</v>
      </c>
      <c r="FV43" s="88">
        <f t="shared" si="57"/>
        <v>0</v>
      </c>
      <c r="FW43" s="88">
        <f t="shared" si="57"/>
        <v>0</v>
      </c>
      <c r="FX43" s="88">
        <f t="shared" si="57"/>
        <v>0</v>
      </c>
      <c r="FZ43" s="89"/>
      <c r="GA43" s="88" t="str">
        <f ca="1">GA7</f>
        <v/>
      </c>
      <c r="GB43" s="88" t="str">
        <f ca="1">GB7</f>
        <v/>
      </c>
      <c r="GC43" s="88" t="str">
        <f ca="1">GC7</f>
        <v/>
      </c>
      <c r="GD43" s="88" t="str">
        <f ca="1">GD7</f>
        <v/>
      </c>
      <c r="GE43" s="88" t="e">
        <f ca="1">GE7</f>
        <v>#NAME?</v>
      </c>
      <c r="GG43" s="89"/>
      <c r="GH43" s="88">
        <f t="shared" si="58"/>
        <v>0</v>
      </c>
      <c r="GI43" s="88">
        <f t="shared" si="58"/>
        <v>0</v>
      </c>
      <c r="GJ43" s="88">
        <f t="shared" si="58"/>
        <v>0</v>
      </c>
      <c r="GK43" s="88">
        <f t="shared" si="58"/>
        <v>0</v>
      </c>
      <c r="GL43" s="88">
        <f t="shared" si="58"/>
        <v>0</v>
      </c>
      <c r="GM43" s="88">
        <f t="shared" si="58"/>
        <v>0</v>
      </c>
      <c r="GN43" s="88">
        <f t="shared" si="58"/>
        <v>0</v>
      </c>
      <c r="GO43" s="88">
        <f t="shared" si="58"/>
        <v>0</v>
      </c>
      <c r="GP43" s="88">
        <f t="shared" si="58"/>
        <v>0</v>
      </c>
      <c r="GQ43" s="88">
        <f t="shared" si="58"/>
        <v>0</v>
      </c>
      <c r="GR43" s="88">
        <f t="shared" si="58"/>
        <v>0</v>
      </c>
      <c r="GS43" s="88">
        <f t="shared" si="58"/>
        <v>0</v>
      </c>
      <c r="GT43" s="88">
        <f t="shared" si="58"/>
        <v>0</v>
      </c>
      <c r="GU43" s="88">
        <f t="shared" si="58"/>
        <v>0</v>
      </c>
      <c r="GV43" s="88">
        <f t="shared" si="58"/>
        <v>0</v>
      </c>
      <c r="GW43" s="88">
        <f t="shared" si="58"/>
        <v>0</v>
      </c>
      <c r="GX43" s="88">
        <f t="shared" si="58"/>
        <v>0</v>
      </c>
      <c r="GY43" s="88">
        <f t="shared" si="58"/>
        <v>0</v>
      </c>
      <c r="GZ43" s="88">
        <f t="shared" si="58"/>
        <v>0</v>
      </c>
      <c r="HA43" s="88">
        <f t="shared" si="58"/>
        <v>0</v>
      </c>
      <c r="HB43" s="88">
        <f t="shared" si="58"/>
        <v>0</v>
      </c>
      <c r="HC43" s="88">
        <f t="shared" si="58"/>
        <v>0</v>
      </c>
      <c r="HD43" s="88">
        <f t="shared" si="58"/>
        <v>0</v>
      </c>
      <c r="HE43" s="88">
        <f t="shared" si="58"/>
        <v>0</v>
      </c>
      <c r="HF43" s="88">
        <f t="shared" si="58"/>
        <v>0</v>
      </c>
      <c r="HG43" s="88">
        <f t="shared" si="58"/>
        <v>0</v>
      </c>
      <c r="HH43" s="88">
        <f t="shared" si="58"/>
        <v>0</v>
      </c>
      <c r="HI43" s="88">
        <f t="shared" si="58"/>
        <v>0</v>
      </c>
      <c r="HJ43" s="88">
        <f t="shared" si="58"/>
        <v>0</v>
      </c>
      <c r="HK43" s="88">
        <f t="shared" si="58"/>
        <v>0</v>
      </c>
      <c r="HL43" s="88">
        <f t="shared" si="58"/>
        <v>0</v>
      </c>
      <c r="HM43" s="88">
        <f t="shared" si="58"/>
        <v>0</v>
      </c>
      <c r="HN43" s="88">
        <f t="shared" si="58"/>
        <v>0</v>
      </c>
      <c r="HO43" s="88">
        <f t="shared" si="58"/>
        <v>0</v>
      </c>
      <c r="HP43" s="88">
        <f t="shared" si="58"/>
        <v>0</v>
      </c>
      <c r="HQ43" s="88">
        <f t="shared" si="58"/>
        <v>0</v>
      </c>
      <c r="HT43" s="89"/>
      <c r="HU43" s="88" t="str">
        <f t="shared" ref="HU43:HY43" ca="1" si="60">HU7</f>
        <v/>
      </c>
      <c r="HV43" s="88" t="str">
        <f t="shared" ca="1" si="60"/>
        <v/>
      </c>
      <c r="HW43" s="88" t="str">
        <f t="shared" ca="1" si="60"/>
        <v/>
      </c>
      <c r="HX43" s="88" t="str">
        <f t="shared" ca="1" si="60"/>
        <v/>
      </c>
      <c r="HY43" s="88" t="e">
        <f t="shared" ca="1" si="60"/>
        <v>#NAME?</v>
      </c>
    </row>
    <row r="44" spans="1:233" ht="15.75">
      <c r="A44" t="str">
        <f>RIGHT(DB_LOAD!I39,4)</f>
        <v/>
      </c>
      <c r="B44">
        <f>DB_LOAD!K39</f>
        <v>0</v>
      </c>
      <c r="D44" s="85"/>
      <c r="E44" s="85">
        <f>E4</f>
        <v>0</v>
      </c>
      <c r="F44" s="85">
        <f t="shared" ref="F44:AN44" si="61">F4</f>
        <v>0</v>
      </c>
      <c r="G44" s="85">
        <f t="shared" si="61"/>
        <v>0</v>
      </c>
      <c r="H44" s="85">
        <f t="shared" si="61"/>
        <v>0</v>
      </c>
      <c r="I44" s="85">
        <f t="shared" si="61"/>
        <v>0</v>
      </c>
      <c r="J44" s="85">
        <f t="shared" si="61"/>
        <v>0</v>
      </c>
      <c r="K44" s="85">
        <f t="shared" si="61"/>
        <v>0</v>
      </c>
      <c r="L44" s="85">
        <f t="shared" si="61"/>
        <v>1</v>
      </c>
      <c r="M44" s="85">
        <f t="shared" si="61"/>
        <v>1</v>
      </c>
      <c r="N44" s="85">
        <f t="shared" si="61"/>
        <v>1</v>
      </c>
      <c r="O44" s="85">
        <f t="shared" si="61"/>
        <v>1</v>
      </c>
      <c r="P44" s="85">
        <f t="shared" si="61"/>
        <v>1</v>
      </c>
      <c r="Q44" s="85">
        <f t="shared" si="61"/>
        <v>1</v>
      </c>
      <c r="R44" s="85">
        <f t="shared" si="61"/>
        <v>1</v>
      </c>
      <c r="S44" s="85">
        <f t="shared" si="61"/>
        <v>1</v>
      </c>
      <c r="T44" s="85">
        <f t="shared" si="61"/>
        <v>1</v>
      </c>
      <c r="U44" s="85">
        <f t="shared" si="61"/>
        <v>1</v>
      </c>
      <c r="V44" s="85">
        <f t="shared" si="61"/>
        <v>1</v>
      </c>
      <c r="W44" s="85">
        <f t="shared" si="61"/>
        <v>1</v>
      </c>
      <c r="X44" s="85">
        <f t="shared" si="61"/>
        <v>1</v>
      </c>
      <c r="Y44" s="85">
        <f t="shared" si="61"/>
        <v>1</v>
      </c>
      <c r="Z44" s="85">
        <f t="shared" si="61"/>
        <v>1</v>
      </c>
      <c r="AA44" s="85">
        <f t="shared" si="61"/>
        <v>1</v>
      </c>
      <c r="AB44" s="85">
        <f t="shared" si="61"/>
        <v>1</v>
      </c>
      <c r="AC44" s="85">
        <f t="shared" si="61"/>
        <v>1</v>
      </c>
      <c r="AD44" s="85">
        <f t="shared" si="61"/>
        <v>1</v>
      </c>
      <c r="AE44" s="85">
        <f t="shared" si="61"/>
        <v>1</v>
      </c>
      <c r="AF44" s="85">
        <f t="shared" si="61"/>
        <v>1</v>
      </c>
      <c r="AG44" s="85">
        <f t="shared" si="61"/>
        <v>1</v>
      </c>
      <c r="AH44" s="85">
        <f t="shared" si="61"/>
        <v>1</v>
      </c>
      <c r="AI44" s="85">
        <f t="shared" si="61"/>
        <v>1</v>
      </c>
      <c r="AJ44" s="85">
        <f t="shared" si="61"/>
        <v>1</v>
      </c>
      <c r="AK44" s="85">
        <f t="shared" si="61"/>
        <v>1</v>
      </c>
      <c r="AL44" s="85">
        <f t="shared" si="61"/>
        <v>1</v>
      </c>
      <c r="AM44" s="85">
        <f t="shared" si="61"/>
        <v>1</v>
      </c>
      <c r="AN44" s="85">
        <f t="shared" si="61"/>
        <v>1</v>
      </c>
      <c r="AO44" s="78"/>
      <c r="AV44" s="78"/>
      <c r="AW44" s="90"/>
      <c r="AX44" s="91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92"/>
      <c r="BS44" s="92"/>
      <c r="BT44" s="92"/>
      <c r="BU44" s="92"/>
      <c r="BV44" s="92"/>
      <c r="BW44" s="92"/>
      <c r="BX44" s="92"/>
      <c r="BY44" s="92"/>
      <c r="BZ44" s="92"/>
      <c r="CA44" s="92"/>
      <c r="CB44" s="92"/>
      <c r="CC44" s="92"/>
      <c r="CD44" s="92"/>
      <c r="CE44" s="92"/>
      <c r="CF44" s="92"/>
      <c r="CG44" s="92"/>
      <c r="CH44" s="92"/>
      <c r="CI44" s="83"/>
      <c r="CJ44" s="83"/>
      <c r="CK44" s="91"/>
      <c r="CL44" s="92"/>
      <c r="CM44" s="92"/>
      <c r="CN44" s="92"/>
      <c r="CO44" s="92"/>
      <c r="CP44" s="92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3"/>
      <c r="EA44" s="83"/>
      <c r="EB44" s="83"/>
      <c r="EC44" s="83"/>
      <c r="EE44" s="83"/>
      <c r="EF44" s="83"/>
      <c r="EG44" s="83"/>
      <c r="EH44" s="83"/>
      <c r="EI44" s="83"/>
      <c r="EJ44" s="83"/>
    </row>
    <row r="45" spans="1:233" ht="15.75">
      <c r="A45" t="str">
        <f>RIGHT(DB_LOAD!I40,4)</f>
        <v/>
      </c>
      <c r="B45">
        <f>DB_LOAD!K40</f>
        <v>0</v>
      </c>
      <c r="D45" s="93" t="s">
        <v>64</v>
      </c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78"/>
      <c r="AP45" s="93" t="s">
        <v>64</v>
      </c>
      <c r="AQ45" s="94"/>
      <c r="AR45" s="94"/>
      <c r="AS45" s="94"/>
      <c r="AT45" s="94"/>
      <c r="AU45" s="94"/>
      <c r="AV45" s="78"/>
      <c r="AW45" s="78">
        <f>SUM(AW46:AW47)</f>
        <v>0</v>
      </c>
      <c r="AX45" s="95" t="s">
        <v>134</v>
      </c>
      <c r="AY45" s="96" t="e">
        <f t="shared" ref="AY45:CH45" ca="1" si="62">SUM(AY46:AY47)</f>
        <v>#NAME?</v>
      </c>
      <c r="AZ45" s="96" t="e">
        <f t="shared" ca="1" si="62"/>
        <v>#NAME?</v>
      </c>
      <c r="BA45" s="96" t="e">
        <f t="shared" ca="1" si="62"/>
        <v>#NAME?</v>
      </c>
      <c r="BB45" s="96" t="e">
        <f t="shared" ca="1" si="62"/>
        <v>#NAME?</v>
      </c>
      <c r="BC45" s="96" t="e">
        <f t="shared" ca="1" si="62"/>
        <v>#NAME?</v>
      </c>
      <c r="BD45" s="96" t="e">
        <f t="shared" ca="1" si="62"/>
        <v>#NAME?</v>
      </c>
      <c r="BE45" s="96" t="e">
        <f t="shared" ca="1" si="62"/>
        <v>#NAME?</v>
      </c>
      <c r="BF45" s="96" t="e">
        <f t="shared" ca="1" si="62"/>
        <v>#NAME?</v>
      </c>
      <c r="BG45" s="96" t="e">
        <f t="shared" ca="1" si="62"/>
        <v>#NAME?</v>
      </c>
      <c r="BH45" s="96" t="e">
        <f t="shared" ca="1" si="62"/>
        <v>#NAME?</v>
      </c>
      <c r="BI45" s="96" t="e">
        <f t="shared" ca="1" si="62"/>
        <v>#NAME?</v>
      </c>
      <c r="BJ45" s="96" t="e">
        <f t="shared" ca="1" si="62"/>
        <v>#NAME?</v>
      </c>
      <c r="BK45" s="96" t="e">
        <f t="shared" ca="1" si="62"/>
        <v>#NAME?</v>
      </c>
      <c r="BL45" s="96" t="e">
        <f t="shared" ca="1" si="62"/>
        <v>#NAME?</v>
      </c>
      <c r="BM45" s="96" t="e">
        <f t="shared" ca="1" si="62"/>
        <v>#NAME?</v>
      </c>
      <c r="BN45" s="96" t="e">
        <f t="shared" ca="1" si="62"/>
        <v>#NAME?</v>
      </c>
      <c r="BO45" s="96" t="e">
        <f t="shared" ca="1" si="62"/>
        <v>#NAME?</v>
      </c>
      <c r="BP45" s="96" t="e">
        <f t="shared" ca="1" si="62"/>
        <v>#NAME?</v>
      </c>
      <c r="BQ45" s="96" t="e">
        <f t="shared" ca="1" si="62"/>
        <v>#NAME?</v>
      </c>
      <c r="BR45" s="96" t="e">
        <f t="shared" ca="1" si="62"/>
        <v>#NAME?</v>
      </c>
      <c r="BS45" s="96" t="e">
        <f t="shared" ca="1" si="62"/>
        <v>#NAME?</v>
      </c>
      <c r="BT45" s="96" t="e">
        <f t="shared" ca="1" si="62"/>
        <v>#NAME?</v>
      </c>
      <c r="BU45" s="96" t="e">
        <f t="shared" ca="1" si="62"/>
        <v>#NAME?</v>
      </c>
      <c r="BV45" s="96" t="e">
        <f t="shared" ca="1" si="62"/>
        <v>#NAME?</v>
      </c>
      <c r="BW45" s="96" t="e">
        <f t="shared" ca="1" si="62"/>
        <v>#NAME?</v>
      </c>
      <c r="BX45" s="96" t="e">
        <f t="shared" ca="1" si="62"/>
        <v>#NAME?</v>
      </c>
      <c r="BY45" s="96" t="e">
        <f t="shared" ca="1" si="62"/>
        <v>#NAME?</v>
      </c>
      <c r="BZ45" s="96" t="e">
        <f t="shared" ca="1" si="62"/>
        <v>#NAME?</v>
      </c>
      <c r="CA45" s="96" t="e">
        <f t="shared" ca="1" si="62"/>
        <v>#NAME?</v>
      </c>
      <c r="CB45" s="96" t="e">
        <f t="shared" ca="1" si="62"/>
        <v>#NAME?</v>
      </c>
      <c r="CC45" s="96" t="e">
        <f t="shared" ca="1" si="62"/>
        <v>#NAME?</v>
      </c>
      <c r="CD45" s="96" t="e">
        <f t="shared" ca="1" si="62"/>
        <v>#NAME?</v>
      </c>
      <c r="CE45" s="96" t="e">
        <f t="shared" ca="1" si="62"/>
        <v>#NAME?</v>
      </c>
      <c r="CF45" s="96" t="e">
        <f t="shared" ca="1" si="62"/>
        <v>#NAME?</v>
      </c>
      <c r="CG45" s="96" t="e">
        <f t="shared" ca="1" si="62"/>
        <v>#NAME?</v>
      </c>
      <c r="CH45" s="96" t="e">
        <f t="shared" ca="1" si="62"/>
        <v>#NAME?</v>
      </c>
      <c r="CK45" s="95" t="str">
        <f t="shared" ref="CK45:CK92" si="63">AX45</f>
        <v>INTEREST INCOME</v>
      </c>
      <c r="CL45" s="96">
        <f ca="1">SUM(CL46:CL47)</f>
        <v>0</v>
      </c>
      <c r="CM45" s="96">
        <f ca="1">SUM(CM46:CM47)</f>
        <v>0</v>
      </c>
      <c r="CN45" s="96">
        <f ca="1">SUM(CN46:CN47)</f>
        <v>0</v>
      </c>
      <c r="CO45" s="96">
        <f ca="1">SUM(CO46:CO47)</f>
        <v>0</v>
      </c>
      <c r="CP45" s="96">
        <f ca="1">SUM(CP46:CP47)</f>
        <v>0</v>
      </c>
      <c r="CS45" s="97" t="s">
        <v>135</v>
      </c>
      <c r="CT45" s="98" t="e">
        <f t="shared" ref="CT45:EC45" ca="1" si="64">SUM(CT46:CT48,CT57)</f>
        <v>#NAME?</v>
      </c>
      <c r="CU45" s="98" t="e">
        <f t="shared" ca="1" si="64"/>
        <v>#NAME?</v>
      </c>
      <c r="CV45" s="98" t="e">
        <f t="shared" ca="1" si="64"/>
        <v>#NAME?</v>
      </c>
      <c r="CW45" s="98" t="e">
        <f t="shared" ca="1" si="64"/>
        <v>#NAME?</v>
      </c>
      <c r="CX45" s="98" t="e">
        <f t="shared" ca="1" si="64"/>
        <v>#NAME?</v>
      </c>
      <c r="CY45" s="98" t="e">
        <f t="shared" ca="1" si="64"/>
        <v>#NAME?</v>
      </c>
      <c r="CZ45" s="98" t="e">
        <f t="shared" ca="1" si="64"/>
        <v>#NAME?</v>
      </c>
      <c r="DA45" s="98" t="e">
        <f t="shared" ca="1" si="64"/>
        <v>#NAME?</v>
      </c>
      <c r="DB45" s="98" t="e">
        <f t="shared" ca="1" si="64"/>
        <v>#NAME?</v>
      </c>
      <c r="DC45" s="98" t="e">
        <f t="shared" ca="1" si="64"/>
        <v>#NAME?</v>
      </c>
      <c r="DD45" s="98" t="e">
        <f t="shared" ca="1" si="64"/>
        <v>#NAME?</v>
      </c>
      <c r="DE45" s="98" t="e">
        <f t="shared" ca="1" si="64"/>
        <v>#NAME?</v>
      </c>
      <c r="DF45" s="98" t="e">
        <f t="shared" ca="1" si="64"/>
        <v>#NAME?</v>
      </c>
      <c r="DG45" s="98" t="e">
        <f t="shared" ca="1" si="64"/>
        <v>#NAME?</v>
      </c>
      <c r="DH45" s="98" t="e">
        <f t="shared" ca="1" si="64"/>
        <v>#NAME?</v>
      </c>
      <c r="DI45" s="98" t="e">
        <f t="shared" ca="1" si="64"/>
        <v>#NAME?</v>
      </c>
      <c r="DJ45" s="98" t="e">
        <f t="shared" ca="1" si="64"/>
        <v>#NAME?</v>
      </c>
      <c r="DK45" s="98" t="e">
        <f t="shared" ca="1" si="64"/>
        <v>#NAME?</v>
      </c>
      <c r="DL45" s="98" t="e">
        <f t="shared" ca="1" si="64"/>
        <v>#NAME?</v>
      </c>
      <c r="DM45" s="98" t="e">
        <f t="shared" ca="1" si="64"/>
        <v>#NAME?</v>
      </c>
      <c r="DN45" s="98" t="e">
        <f t="shared" ca="1" si="64"/>
        <v>#NAME?</v>
      </c>
      <c r="DO45" s="98" t="e">
        <f t="shared" ca="1" si="64"/>
        <v>#NAME?</v>
      </c>
      <c r="DP45" s="98" t="e">
        <f t="shared" ca="1" si="64"/>
        <v>#NAME?</v>
      </c>
      <c r="DQ45" s="98" t="e">
        <f t="shared" ca="1" si="64"/>
        <v>#NAME?</v>
      </c>
      <c r="DR45" s="98" t="e">
        <f t="shared" ca="1" si="64"/>
        <v>#NAME?</v>
      </c>
      <c r="DS45" s="98" t="e">
        <f t="shared" ca="1" si="64"/>
        <v>#NAME?</v>
      </c>
      <c r="DT45" s="98" t="e">
        <f t="shared" ca="1" si="64"/>
        <v>#NAME?</v>
      </c>
      <c r="DU45" s="98" t="e">
        <f t="shared" ca="1" si="64"/>
        <v>#NAME?</v>
      </c>
      <c r="DV45" s="98" t="e">
        <f t="shared" ca="1" si="64"/>
        <v>#NAME?</v>
      </c>
      <c r="DW45" s="98" t="e">
        <f t="shared" ca="1" si="64"/>
        <v>#NAME?</v>
      </c>
      <c r="DX45" s="98" t="e">
        <f t="shared" ca="1" si="64"/>
        <v>#NAME?</v>
      </c>
      <c r="DY45" s="98" t="e">
        <f t="shared" ca="1" si="64"/>
        <v>#NAME?</v>
      </c>
      <c r="DZ45" s="98" t="e">
        <f t="shared" ca="1" si="64"/>
        <v>#NAME?</v>
      </c>
      <c r="EA45" s="98" t="e">
        <f t="shared" ca="1" si="64"/>
        <v>#NAME?</v>
      </c>
      <c r="EB45" s="98" t="e">
        <f t="shared" ca="1" si="64"/>
        <v>#NAME?</v>
      </c>
      <c r="EC45" s="98" t="e">
        <f t="shared" ca="1" si="64"/>
        <v>#NAME?</v>
      </c>
      <c r="EE45" s="97" t="s">
        <v>135</v>
      </c>
      <c r="EF45" s="98"/>
      <c r="EG45" s="98"/>
      <c r="EH45" s="98"/>
      <c r="EI45" s="98"/>
      <c r="EJ45" s="98"/>
      <c r="EN45" s="99" t="s">
        <v>136</v>
      </c>
      <c r="EO45" s="100"/>
      <c r="EP45" s="100"/>
      <c r="EQ45" s="100"/>
      <c r="ER45" s="100"/>
      <c r="ES45" s="100"/>
      <c r="ET45" s="100"/>
      <c r="EU45" s="100"/>
      <c r="EV45" s="100"/>
      <c r="EW45" s="100"/>
      <c r="EX45" s="100"/>
      <c r="EY45" s="100"/>
      <c r="EZ45" s="100"/>
      <c r="FA45" s="100"/>
      <c r="FB45" s="100"/>
      <c r="FC45" s="100"/>
      <c r="FD45" s="100"/>
      <c r="FE45" s="100"/>
      <c r="FF45" s="100"/>
      <c r="FG45" s="100"/>
      <c r="FH45" s="100"/>
      <c r="FI45" s="100"/>
      <c r="FJ45" s="100"/>
      <c r="FK45" s="100"/>
      <c r="FL45" s="100"/>
      <c r="FM45" s="100"/>
      <c r="FN45" s="100"/>
      <c r="FO45" s="100"/>
      <c r="FP45" s="100"/>
      <c r="FQ45" s="100"/>
      <c r="FR45" s="100"/>
      <c r="FS45" s="100"/>
      <c r="FT45" s="100"/>
      <c r="FU45" s="100"/>
      <c r="FV45" s="100"/>
      <c r="FW45" s="100"/>
      <c r="FX45" s="100"/>
      <c r="FZ45" s="99" t="s">
        <v>136</v>
      </c>
      <c r="GA45" s="100"/>
      <c r="GB45" s="100"/>
      <c r="GC45" s="100"/>
      <c r="GD45" s="100"/>
      <c r="GE45" s="100"/>
      <c r="GG45" s="99" t="s">
        <v>518</v>
      </c>
      <c r="GH45" s="100"/>
      <c r="GI45" s="100"/>
      <c r="GJ45" s="100"/>
      <c r="GK45" s="100"/>
      <c r="GL45" s="100"/>
      <c r="GM45" s="100"/>
      <c r="GN45" s="100"/>
      <c r="GO45" s="100"/>
      <c r="GP45" s="100"/>
      <c r="GQ45" s="100"/>
      <c r="GR45" s="100"/>
      <c r="GS45" s="100"/>
      <c r="GT45" s="100"/>
      <c r="GU45" s="100"/>
      <c r="GV45" s="100"/>
      <c r="GW45" s="100"/>
      <c r="GX45" s="100"/>
      <c r="GY45" s="100"/>
      <c r="GZ45" s="100"/>
      <c r="HA45" s="100"/>
      <c r="HB45" s="100"/>
      <c r="HC45" s="100"/>
      <c r="HD45" s="100"/>
      <c r="HE45" s="100"/>
      <c r="HF45" s="100"/>
      <c r="HG45" s="100"/>
      <c r="HH45" s="100"/>
      <c r="HI45" s="100"/>
      <c r="HJ45" s="100"/>
      <c r="HK45" s="100"/>
      <c r="HL45" s="100"/>
      <c r="HM45" s="100"/>
      <c r="HN45" s="100"/>
      <c r="HO45" s="100"/>
      <c r="HP45" s="100"/>
      <c r="HQ45" s="100"/>
      <c r="HT45" s="99" t="s">
        <v>518</v>
      </c>
      <c r="HU45" s="100"/>
      <c r="HV45" s="100"/>
      <c r="HW45" s="100"/>
      <c r="HX45" s="100"/>
      <c r="HY45" s="100"/>
    </row>
    <row r="46" spans="1:233" ht="15.75">
      <c r="A46" t="str">
        <f>RIGHT(DB_LOAD!I41,4)</f>
        <v/>
      </c>
      <c r="B46">
        <f>DB_LOAD!K41</f>
        <v>0</v>
      </c>
      <c r="D46" s="101" t="s">
        <v>137</v>
      </c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78"/>
      <c r="AP46" s="101" t="s">
        <v>137</v>
      </c>
      <c r="AQ46" s="102"/>
      <c r="AR46" s="102"/>
      <c r="AS46" s="102"/>
      <c r="AT46" s="102"/>
      <c r="AU46" s="102"/>
      <c r="AV46" s="78"/>
      <c r="AW46" s="78">
        <f>IFERROR(AW$42*VLOOKUP($AX$40&amp;"|"&amp;$AX46&amp;"|0|"&amp;AW$43,data.monthly_financials,6,0),0)</f>
        <v>0</v>
      </c>
      <c r="AX46" s="103" t="s">
        <v>138</v>
      </c>
      <c r="AY46" s="104" t="e">
        <f ca="1">IF(AY$41=YEAR(AY$43),HLOOKUP(AY$41,$CM$41:$CP$92,(ROW($AX46)-ROW(AY$41)+1),FALSE),IFERROR(AY$42*VLOOKUP($AX$40&amp;"|"&amp;$AX46&amp;"|0|"&amp;AY$43,data.monthly_financials,6,0),0))</f>
        <v>#NAME?</v>
      </c>
      <c r="AZ46" s="104" t="e">
        <f ca="1">IF(AZ$41=YEAR(AZ$43),HLOOKUP(AZ$41,$CM$41:$CP$92,(ROW($AX46)-ROW(AZ$41)+1),FALSE),IFERROR(AZ$42*VLOOKUP($AX$40&amp;"|"&amp;$AX46&amp;"|0|"&amp;AZ$43,data.monthly_financials,6,0),0))</f>
        <v>#NAME?</v>
      </c>
      <c r="BA46" s="104" t="e">
        <f ca="1">IF(BA$41=YEAR(BA$43),HLOOKUP(BA$41,$CM$41:$CP$92,(ROW($AX46)-ROW(BA$41)+1),FALSE),IFERROR(BA$42*VLOOKUP($AX$40&amp;"|"&amp;$AX46&amp;"|0|"&amp;BA$43,data.monthly_financials,6,0),0))</f>
        <v>#NAME?</v>
      </c>
      <c r="BB46" s="104" t="e">
        <f ca="1">IF(BB$41=YEAR(BB$43),HLOOKUP(BB$41,$CM$41:$CP$92,(ROW($AX46)-ROW(BB$41)+1),FALSE),IFERROR(BB$42*VLOOKUP($AX$40&amp;"|"&amp;$AX46&amp;"|0|"&amp;BB$43,data.monthly_financials,6,0),0))</f>
        <v>#NAME?</v>
      </c>
      <c r="BC46" s="104" t="e">
        <f ca="1">IF(BC$41=YEAR(BC$43),HLOOKUP(BC$41,$CM$41:$CP$92,(ROW($AX46)-ROW(BC$41)+1),FALSE),IFERROR(BC$42*VLOOKUP($AX$40&amp;"|"&amp;$AX46&amp;"|0|"&amp;BC$43,data.monthly_financials,6,0),0))</f>
        <v>#NAME?</v>
      </c>
      <c r="BD46" s="104" t="e">
        <f ca="1">IF(BD$41=YEAR(BD$43),HLOOKUP(BD$41,$CM$41:$CP$92,(ROW($AX46)-ROW(BD$41)+1),FALSE),IFERROR(BD$42*VLOOKUP($AX$40&amp;"|"&amp;$AX46&amp;"|0|"&amp;BD$43,data.monthly_financials,6,0),0))</f>
        <v>#NAME?</v>
      </c>
      <c r="BE46" s="104" t="e">
        <f ca="1">IF(BE$41=YEAR(BE$43),HLOOKUP(BE$41,$CM$41:$CP$92,(ROW($AX46)-ROW(BE$41)+1),FALSE),IFERROR(BE$42*VLOOKUP($AX$40&amp;"|"&amp;$AX46&amp;"|0|"&amp;BE$43,data.monthly_financials,6,0),0))</f>
        <v>#NAME?</v>
      </c>
      <c r="BF46" s="104" t="e">
        <f ca="1">IF(BF$41=YEAR(BF$43),HLOOKUP(BF$41,$CM$41:$CP$92,(ROW($AX46)-ROW(BF$41)+1),FALSE),IFERROR(BF$42*VLOOKUP($AX$40&amp;"|"&amp;$AX46&amp;"|0|"&amp;BF$43,data.monthly_financials,6,0),0))</f>
        <v>#NAME?</v>
      </c>
      <c r="BG46" s="104" t="e">
        <f ca="1">IF(BG$41=YEAR(BG$43),HLOOKUP(BG$41,$CM$41:$CP$92,(ROW($AX46)-ROW(BG$41)+1),FALSE),IFERROR(BG$42*VLOOKUP($AX$40&amp;"|"&amp;$AX46&amp;"|0|"&amp;BG$43,data.monthly_financials,6,0),0))</f>
        <v>#NAME?</v>
      </c>
      <c r="BH46" s="104" t="e">
        <f ca="1">IF(BH$41=YEAR(BH$43),HLOOKUP(BH$41,$CM$41:$CP$92,(ROW($AX46)-ROW(BH$41)+1),FALSE),IFERROR(BH$42*VLOOKUP($AX$40&amp;"|"&amp;$AX46&amp;"|0|"&amp;BH$43,data.monthly_financials,6,0),0))</f>
        <v>#NAME?</v>
      </c>
      <c r="BI46" s="104" t="e">
        <f ca="1">IF(BI$41=YEAR(BI$43),HLOOKUP(BI$41,$CM$41:$CP$92,(ROW($AX46)-ROW(BI$41)+1),FALSE),IFERROR(BI$42*VLOOKUP($AX$40&amp;"|"&amp;$AX46&amp;"|0|"&amp;BI$43,data.monthly_financials,6,0),0))</f>
        <v>#NAME?</v>
      </c>
      <c r="BJ46" s="104" t="e">
        <f ca="1">IF(BJ$41=YEAR(BJ$43),HLOOKUP(BJ$41,$CM$41:$CP$92,(ROW($AX46)-ROW(BJ$41)+1),FALSE),IFERROR(BJ$42*VLOOKUP($AX$40&amp;"|"&amp;$AX46&amp;"|0|"&amp;BJ$43,data.monthly_financials,6,0),0))</f>
        <v>#NAME?</v>
      </c>
      <c r="BK46" s="104" t="e">
        <f ca="1">IF(BK$41=YEAR(BK$43),HLOOKUP(BK$41,$CM$41:$CP$92,(ROW($AX46)-ROW(BK$41)+1),FALSE),IFERROR(BK$42*VLOOKUP($AX$40&amp;"|"&amp;$AX46&amp;"|0|"&amp;BK$43,data.monthly_financials,6,0),0))</f>
        <v>#NAME?</v>
      </c>
      <c r="BL46" s="104" t="e">
        <f ca="1">IF(BL$41=YEAR(BL$43),HLOOKUP(BL$41,$CM$41:$CP$92,(ROW($AX46)-ROW(BL$41)+1),FALSE),IFERROR(BL$42*VLOOKUP($AX$40&amp;"|"&amp;$AX46&amp;"|0|"&amp;BL$43,data.monthly_financials,6,0),0))</f>
        <v>#NAME?</v>
      </c>
      <c r="BM46" s="104" t="e">
        <f ca="1">IF(BM$41=YEAR(BM$43),HLOOKUP(BM$41,$CM$41:$CP$92,(ROW($AX46)-ROW(BM$41)+1),FALSE),IFERROR(BM$42*VLOOKUP($AX$40&amp;"|"&amp;$AX46&amp;"|0|"&amp;BM$43,data.monthly_financials,6,0),0))</f>
        <v>#NAME?</v>
      </c>
      <c r="BN46" s="104" t="e">
        <f ca="1">IF(BN$41=YEAR(BN$43),HLOOKUP(BN$41,$CM$41:$CP$92,(ROW($AX46)-ROW(BN$41)+1),FALSE),IFERROR(BN$42*VLOOKUP($AX$40&amp;"|"&amp;$AX46&amp;"|0|"&amp;BN$43,data.monthly_financials,6,0),0))</f>
        <v>#NAME?</v>
      </c>
      <c r="BO46" s="104" t="e">
        <f ca="1">IF(BO$41=YEAR(BO$43),HLOOKUP(BO$41,$CM$41:$CP$92,(ROW($AX46)-ROW(BO$41)+1),FALSE),IFERROR(BO$42*VLOOKUP($AX$40&amp;"|"&amp;$AX46&amp;"|0|"&amp;BO$43,data.monthly_financials,6,0),0))</f>
        <v>#NAME?</v>
      </c>
      <c r="BP46" s="104" t="e">
        <f ca="1">IF(BP$41=YEAR(BP$43),HLOOKUP(BP$41,$CM$41:$CP$92,(ROW($AX46)-ROW(BP$41)+1),FALSE),IFERROR(BP$42*VLOOKUP($AX$40&amp;"|"&amp;$AX46&amp;"|0|"&amp;BP$43,data.monthly_financials,6,0),0))</f>
        <v>#NAME?</v>
      </c>
      <c r="BQ46" s="104" t="e">
        <f ca="1">IF(BQ$41=YEAR(BQ$43),HLOOKUP(BQ$41,$CM$41:$CP$92,(ROW($AX46)-ROW(BQ$41)+1),FALSE),IFERROR(BQ$42*VLOOKUP($AX$40&amp;"|"&amp;$AX46&amp;"|0|"&amp;BQ$43,data.monthly_financials,6,0),0))</f>
        <v>#NAME?</v>
      </c>
      <c r="BR46" s="104" t="e">
        <f ca="1">IF(BR$41=YEAR(BR$43),HLOOKUP(BR$41,$CM$41:$CP$92,(ROW($AX46)-ROW(BR$41)+1),FALSE),IFERROR(BR$42*VLOOKUP($AX$40&amp;"|"&amp;$AX46&amp;"|0|"&amp;BR$43,data.monthly_financials,6,0),0))</f>
        <v>#NAME?</v>
      </c>
      <c r="BS46" s="104" t="e">
        <f ca="1">IF(BS$41=YEAR(BS$43),HLOOKUP(BS$41,$CM$41:$CP$92,(ROW($AX46)-ROW(BS$41)+1),FALSE),IFERROR(BS$42*VLOOKUP($AX$40&amp;"|"&amp;$AX46&amp;"|0|"&amp;BS$43,data.monthly_financials,6,0),0))</f>
        <v>#NAME?</v>
      </c>
      <c r="BT46" s="104" t="e">
        <f ca="1">IF(BT$41=YEAR(BT$43),HLOOKUP(BT$41,$CM$41:$CP$92,(ROW($AX46)-ROW(BT$41)+1),FALSE),IFERROR(BT$42*VLOOKUP($AX$40&amp;"|"&amp;$AX46&amp;"|0|"&amp;BT$43,data.monthly_financials,6,0),0))</f>
        <v>#NAME?</v>
      </c>
      <c r="BU46" s="104" t="e">
        <f ca="1">IF(BU$41=YEAR(BU$43),HLOOKUP(BU$41,$CM$41:$CP$92,(ROW($AX46)-ROW(BU$41)+1),FALSE),IFERROR(BU$42*VLOOKUP($AX$40&amp;"|"&amp;$AX46&amp;"|0|"&amp;BU$43,data.monthly_financials,6,0),0))</f>
        <v>#NAME?</v>
      </c>
      <c r="BV46" s="104" t="e">
        <f ca="1">IF(BV$41=YEAR(BV$43),HLOOKUP(BV$41,$CM$41:$CP$92,(ROW($AX46)-ROW(BV$41)+1),FALSE),IFERROR(BV$42*VLOOKUP($AX$40&amp;"|"&amp;$AX46&amp;"|0|"&amp;BV$43,data.monthly_financials,6,0),0))</f>
        <v>#NAME?</v>
      </c>
      <c r="BW46" s="104" t="e">
        <f ca="1">IF(BW$41=YEAR(BW$43),HLOOKUP(BW$41,$CM$41:$CP$92,(ROW($AX46)-ROW(BW$41)+1),FALSE),IFERROR(BW$42*VLOOKUP($AX$40&amp;"|"&amp;$AX46&amp;"|0|"&amp;BW$43,data.monthly_financials,6,0),0))</f>
        <v>#NAME?</v>
      </c>
      <c r="BX46" s="104" t="e">
        <f ca="1">IF(BX$41=YEAR(BX$43),HLOOKUP(BX$41,$CM$41:$CP$92,(ROW($AX46)-ROW(BX$41)+1),FALSE),IFERROR(BX$42*VLOOKUP($AX$40&amp;"|"&amp;$AX46&amp;"|0|"&amp;BX$43,data.monthly_financials,6,0),0))</f>
        <v>#NAME?</v>
      </c>
      <c r="BY46" s="104" t="e">
        <f ca="1">IF(BY$41=YEAR(BY$43),HLOOKUP(BY$41,$CM$41:$CP$92,(ROW($AX46)-ROW(BY$41)+1),FALSE),IFERROR(BY$42*VLOOKUP($AX$40&amp;"|"&amp;$AX46&amp;"|0|"&amp;BY$43,data.monthly_financials,6,0),0))</f>
        <v>#NAME?</v>
      </c>
      <c r="BZ46" s="104" t="e">
        <f ca="1">IF(BZ$41=YEAR(BZ$43),HLOOKUP(BZ$41,$CM$41:$CP$92,(ROW($AX46)-ROW(BZ$41)+1),FALSE),IFERROR(BZ$42*VLOOKUP($AX$40&amp;"|"&amp;$AX46&amp;"|0|"&amp;BZ$43,data.monthly_financials,6,0),0))</f>
        <v>#NAME?</v>
      </c>
      <c r="CA46" s="104" t="e">
        <f ca="1">IF(CA$41=YEAR(CA$43),HLOOKUP(CA$41,$CM$41:$CP$92,(ROW($AX46)-ROW(CA$41)+1),FALSE),IFERROR(CA$42*VLOOKUP($AX$40&amp;"|"&amp;$AX46&amp;"|0|"&amp;CA$43,data.monthly_financials,6,0),0))</f>
        <v>#NAME?</v>
      </c>
      <c r="CB46" s="104" t="e">
        <f ca="1">IF(CB$41=YEAR(CB$43),HLOOKUP(CB$41,$CM$41:$CP$92,(ROW($AX46)-ROW(CB$41)+1),FALSE),IFERROR(CB$42*VLOOKUP($AX$40&amp;"|"&amp;$AX46&amp;"|0|"&amp;CB$43,data.monthly_financials,6,0),0))</f>
        <v>#NAME?</v>
      </c>
      <c r="CC46" s="104" t="e">
        <f ca="1">IF(CC$41=YEAR(CC$43),HLOOKUP(CC$41,$CM$41:$CP$92,(ROW($AX46)-ROW(CC$41)+1),FALSE),IFERROR(CC$42*VLOOKUP($AX$40&amp;"|"&amp;$AX46&amp;"|0|"&amp;CC$43,data.monthly_financials,6,0),0))</f>
        <v>#NAME?</v>
      </c>
      <c r="CD46" s="104" t="e">
        <f ca="1">IF(CD$41=YEAR(CD$43),HLOOKUP(CD$41,$CM$41:$CP$92,(ROW($AX46)-ROW(CD$41)+1),FALSE),IFERROR(CD$42*VLOOKUP($AX$40&amp;"|"&amp;$AX46&amp;"|0|"&amp;CD$43,data.monthly_financials,6,0),0))</f>
        <v>#NAME?</v>
      </c>
      <c r="CE46" s="104" t="e">
        <f ca="1">IF(CE$41=YEAR(CE$43),HLOOKUP(CE$41,$CM$41:$CP$92,(ROW($AX46)-ROW(CE$41)+1),FALSE),IFERROR(CE$42*VLOOKUP($AX$40&amp;"|"&amp;$AX46&amp;"|0|"&amp;CE$43,data.monthly_financials,6,0),0))</f>
        <v>#NAME?</v>
      </c>
      <c r="CF46" s="104" t="e">
        <f ca="1">IF(CF$41=YEAR(CF$43),HLOOKUP(CF$41,$CM$41:$CP$92,(ROW($AX46)-ROW(CF$41)+1),FALSE),IFERROR(CF$42*VLOOKUP($AX$40&amp;"|"&amp;$AX46&amp;"|0|"&amp;CF$43,data.monthly_financials,6,0),0))</f>
        <v>#NAME?</v>
      </c>
      <c r="CG46" s="104" t="e">
        <f ca="1">IF(CG$41=YEAR(CG$43),HLOOKUP(CG$41,$CM$41:$CP$92,(ROW($AX46)-ROW(CG$41)+1),FALSE),IFERROR(CG$42*VLOOKUP($AX$40&amp;"|"&amp;$AX46&amp;"|0|"&amp;CG$43,data.monthly_financials,6,0),0))</f>
        <v>#NAME?</v>
      </c>
      <c r="CH46" s="104" t="e">
        <f ca="1">IF(CH$41=YEAR(CH$43),HLOOKUP(CH$41,$CM$41:$CP$92,(ROW($AX46)-ROW(CH$41)+1),FALSE),IFERROR(CH$42*VLOOKUP($AX$40&amp;"|"&amp;$AX46&amp;"|0|"&amp;CH$43,data.monthly_financials,6,0),0))</f>
        <v>#NAME?</v>
      </c>
      <c r="CI46" s="6"/>
      <c r="CK46" s="103" t="str">
        <f t="shared" si="63"/>
        <v>Interest Income from Loans</v>
      </c>
      <c r="CL46" s="104">
        <f ca="1">IFERROR(CL$42*VLOOKUP($CK$40&amp;"|"&amp;$CK46&amp;"|1|"&amp;CL$43,data.monthly_financials,6,0),0)</f>
        <v>0</v>
      </c>
      <c r="CM46" s="104">
        <f ca="1">IFERROR(CM$42*VLOOKUP($CK$40&amp;"|"&amp;$CK46&amp;"|1|"&amp;CM$43,data.monthly_financials,6,0),0)</f>
        <v>0</v>
      </c>
      <c r="CN46" s="104">
        <f ca="1">IFERROR(CN$42*VLOOKUP($CK$40&amp;"|"&amp;$CK46&amp;"|1|"&amp;CN$43,data.monthly_financials,6,0),0)</f>
        <v>0</v>
      </c>
      <c r="CO46" s="104">
        <f ca="1">IFERROR(CO$42*VLOOKUP($CK$40&amp;"|"&amp;$CK46&amp;"|1|"&amp;CO$43,data.monthly_financials,6,0),0)</f>
        <v>0</v>
      </c>
      <c r="CP46" s="104">
        <f ca="1">IFERROR(CP$42*VLOOKUP($CK$40&amp;"|"&amp;$CK46&amp;"|1|"&amp;CP$43,data.monthly_financials,6,0),0)</f>
        <v>0</v>
      </c>
      <c r="CQ46" s="6"/>
      <c r="CS46" s="105" t="s">
        <v>68</v>
      </c>
      <c r="CT46" s="104" t="e">
        <f ca="1">IF(CT$41=YEAR(CT$43),HLOOKUP(CT$41,$EG$41:$EJ$70,(ROW($AX46)-ROW(CT$41)+1),FALSE),IFERROR(CT$42*VLOOKUP($CS$40&amp;"|"&amp;$CS46&amp;"|0|"&amp;CT$43,data.monthly_financials,6,0),0))</f>
        <v>#NAME?</v>
      </c>
      <c r="CU46" s="104" t="e">
        <f ca="1">IF(CU$41=YEAR(CU$43),HLOOKUP(CU$41,$EG$41:$EJ$70,(ROW($AX46)-ROW(CU$41)+1),FALSE),IFERROR(CU$42*VLOOKUP($CS$40&amp;"|"&amp;$CS46&amp;"|0|"&amp;CU$43,data.monthly_financials,6,0),0))</f>
        <v>#NAME?</v>
      </c>
      <c r="CV46" s="104" t="e">
        <f ca="1">IF(CV$41=YEAR(CV$43),HLOOKUP(CV$41,$EG$41:$EJ$70,(ROW($AX46)-ROW(CV$41)+1),FALSE),IFERROR(CV$42*VLOOKUP($CS$40&amp;"|"&amp;$CS46&amp;"|0|"&amp;CV$43,data.monthly_financials,6,0),0))</f>
        <v>#NAME?</v>
      </c>
      <c r="CW46" s="104" t="e">
        <f ca="1">IF(CW$41=YEAR(CW$43),HLOOKUP(CW$41,$EG$41:$EJ$70,(ROW($AX46)-ROW(CW$41)+1),FALSE),IFERROR(CW$42*VLOOKUP($CS$40&amp;"|"&amp;$CS46&amp;"|0|"&amp;CW$43,data.monthly_financials,6,0),0))</f>
        <v>#NAME?</v>
      </c>
      <c r="CX46" s="104" t="e">
        <f ca="1">IF(CX$41=YEAR(CX$43),HLOOKUP(CX$41,$EG$41:$EJ$70,(ROW($AX46)-ROW(CX$41)+1),FALSE),IFERROR(CX$42*VLOOKUP($CS$40&amp;"|"&amp;$CS46&amp;"|0|"&amp;CX$43,data.monthly_financials,6,0),0))</f>
        <v>#NAME?</v>
      </c>
      <c r="CY46" s="104" t="e">
        <f ca="1">IF(CY$41=YEAR(CY$43),HLOOKUP(CY$41,$EG$41:$EJ$70,(ROW($AX46)-ROW(CY$41)+1),FALSE),IFERROR(CY$42*VLOOKUP($CS$40&amp;"|"&amp;$CS46&amp;"|0|"&amp;CY$43,data.monthly_financials,6,0),0))</f>
        <v>#NAME?</v>
      </c>
      <c r="CZ46" s="104" t="e">
        <f ca="1">IF(CZ$41=YEAR(CZ$43),HLOOKUP(CZ$41,$EG$41:$EJ$70,(ROW($AX46)-ROW(CZ$41)+1),FALSE),IFERROR(CZ$42*VLOOKUP($CS$40&amp;"|"&amp;$CS46&amp;"|0|"&amp;CZ$43,data.monthly_financials,6,0),0))</f>
        <v>#NAME?</v>
      </c>
      <c r="DA46" s="104" t="e">
        <f ca="1">IF(DA$41=YEAR(DA$43),HLOOKUP(DA$41,$EG$41:$EJ$70,(ROW($AX46)-ROW(DA$41)+1),FALSE),IFERROR(DA$42*VLOOKUP($CS$40&amp;"|"&amp;$CS46&amp;"|0|"&amp;DA$43,data.monthly_financials,6,0),0))</f>
        <v>#NAME?</v>
      </c>
      <c r="DB46" s="104" t="e">
        <f ca="1">IF(DB$41=YEAR(DB$43),HLOOKUP(DB$41,$EG$41:$EJ$70,(ROW($AX46)-ROW(DB$41)+1),FALSE),IFERROR(DB$42*VLOOKUP($CS$40&amp;"|"&amp;$CS46&amp;"|0|"&amp;DB$43,data.monthly_financials,6,0),0))</f>
        <v>#NAME?</v>
      </c>
      <c r="DC46" s="104" t="e">
        <f ca="1">IF(DC$41=YEAR(DC$43),HLOOKUP(DC$41,$EG$41:$EJ$70,(ROW($AX46)-ROW(DC$41)+1),FALSE),IFERROR(DC$42*VLOOKUP($CS$40&amp;"|"&amp;$CS46&amp;"|0|"&amp;DC$43,data.monthly_financials,6,0),0))</f>
        <v>#NAME?</v>
      </c>
      <c r="DD46" s="104" t="e">
        <f ca="1">IF(DD$41=YEAR(DD$43),HLOOKUP(DD$41,$EG$41:$EJ$70,(ROW($AX46)-ROW(DD$41)+1),FALSE),IFERROR(DD$42*VLOOKUP($CS$40&amp;"|"&amp;$CS46&amp;"|0|"&amp;DD$43,data.monthly_financials,6,0),0))</f>
        <v>#NAME?</v>
      </c>
      <c r="DE46" s="104" t="e">
        <f ca="1">IF(DE$41=YEAR(DE$43),HLOOKUP(DE$41,$EG$41:$EJ$70,(ROW($AX46)-ROW(DE$41)+1),FALSE),IFERROR(DE$42*VLOOKUP($CS$40&amp;"|"&amp;$CS46&amp;"|0|"&amp;DE$43,data.monthly_financials,6,0),0))</f>
        <v>#NAME?</v>
      </c>
      <c r="DF46" s="104" t="e">
        <f ca="1">IF(DF$41=YEAR(DF$43),HLOOKUP(DF$41,$EG$41:$EJ$70,(ROW($AX46)-ROW(DF$41)+1),FALSE),IFERROR(DF$42*VLOOKUP($CS$40&amp;"|"&amp;$CS46&amp;"|0|"&amp;DF$43,data.monthly_financials,6,0),0))</f>
        <v>#NAME?</v>
      </c>
      <c r="DG46" s="104" t="e">
        <f ca="1">IF(DG$41=YEAR(DG$43),HLOOKUP(DG$41,$EG$41:$EJ$70,(ROW($AX46)-ROW(DG$41)+1),FALSE),IFERROR(DG$42*VLOOKUP($CS$40&amp;"|"&amp;$CS46&amp;"|0|"&amp;DG$43,data.monthly_financials,6,0),0))</f>
        <v>#NAME?</v>
      </c>
      <c r="DH46" s="104" t="e">
        <f ca="1">IF(DH$41=YEAR(DH$43),HLOOKUP(DH$41,$EG$41:$EJ$70,(ROW($AX46)-ROW(DH$41)+1),FALSE),IFERROR(DH$42*VLOOKUP($CS$40&amp;"|"&amp;$CS46&amp;"|0|"&amp;DH$43,data.monthly_financials,6,0),0))</f>
        <v>#NAME?</v>
      </c>
      <c r="DI46" s="104" t="e">
        <f ca="1">IF(DI$41=YEAR(DI$43),HLOOKUP(DI$41,$EG$41:$EJ$70,(ROW($AX46)-ROW(DI$41)+1),FALSE),IFERROR(DI$42*VLOOKUP($CS$40&amp;"|"&amp;$CS46&amp;"|0|"&amp;DI$43,data.monthly_financials,6,0),0))</f>
        <v>#NAME?</v>
      </c>
      <c r="DJ46" s="104" t="e">
        <f ca="1">IF(DJ$41=YEAR(DJ$43),HLOOKUP(DJ$41,$EG$41:$EJ$70,(ROW($AX46)-ROW(DJ$41)+1),FALSE),IFERROR(DJ$42*VLOOKUP($CS$40&amp;"|"&amp;$CS46&amp;"|0|"&amp;DJ$43,data.monthly_financials,6,0),0))</f>
        <v>#NAME?</v>
      </c>
      <c r="DK46" s="104" t="e">
        <f ca="1">IF(DK$41=YEAR(DK$43),HLOOKUP(DK$41,$EG$41:$EJ$70,(ROW($AX46)-ROW(DK$41)+1),FALSE),IFERROR(DK$42*VLOOKUP($CS$40&amp;"|"&amp;$CS46&amp;"|0|"&amp;DK$43,data.monthly_financials,6,0),0))</f>
        <v>#NAME?</v>
      </c>
      <c r="DL46" s="104" t="e">
        <f ca="1">IF(DL$41=YEAR(DL$43),HLOOKUP(DL$41,$EG$41:$EJ$70,(ROW($AX46)-ROW(DL$41)+1),FALSE),IFERROR(DL$42*VLOOKUP($CS$40&amp;"|"&amp;$CS46&amp;"|0|"&amp;DL$43,data.monthly_financials,6,0),0))</f>
        <v>#NAME?</v>
      </c>
      <c r="DM46" s="104" t="e">
        <f ca="1">IF(DM$41=YEAR(DM$43),HLOOKUP(DM$41,$EG$41:$EJ$70,(ROW($AX46)-ROW(DM$41)+1),FALSE),IFERROR(DM$42*VLOOKUP($CS$40&amp;"|"&amp;$CS46&amp;"|0|"&amp;DM$43,data.monthly_financials,6,0),0))</f>
        <v>#NAME?</v>
      </c>
      <c r="DN46" s="104" t="e">
        <f ca="1">IF(DN$41=YEAR(DN$43),HLOOKUP(DN$41,$EG$41:$EJ$70,(ROW($AX46)-ROW(DN$41)+1),FALSE),IFERROR(DN$42*VLOOKUP($CS$40&amp;"|"&amp;$CS46&amp;"|0|"&amp;DN$43,data.monthly_financials,6,0),0))</f>
        <v>#NAME?</v>
      </c>
      <c r="DO46" s="104" t="e">
        <f ca="1">IF(DO$41=YEAR(DO$43),HLOOKUP(DO$41,$EG$41:$EJ$70,(ROW($AX46)-ROW(DO$41)+1),FALSE),IFERROR(DO$42*VLOOKUP($CS$40&amp;"|"&amp;$CS46&amp;"|0|"&amp;DO$43,data.monthly_financials,6,0),0))</f>
        <v>#NAME?</v>
      </c>
      <c r="DP46" s="104" t="e">
        <f ca="1">IF(DP$41=YEAR(DP$43),HLOOKUP(DP$41,$EG$41:$EJ$70,(ROW($AX46)-ROW(DP$41)+1),FALSE),IFERROR(DP$42*VLOOKUP($CS$40&amp;"|"&amp;$CS46&amp;"|0|"&amp;DP$43,data.monthly_financials,6,0),0))</f>
        <v>#NAME?</v>
      </c>
      <c r="DQ46" s="104" t="e">
        <f ca="1">IF(DQ$41=YEAR(DQ$43),HLOOKUP(DQ$41,$EG$41:$EJ$70,(ROW($AX46)-ROW(DQ$41)+1),FALSE),IFERROR(DQ$42*VLOOKUP($CS$40&amp;"|"&amp;$CS46&amp;"|0|"&amp;DQ$43,data.monthly_financials,6,0),0))</f>
        <v>#NAME?</v>
      </c>
      <c r="DR46" s="104" t="e">
        <f ca="1">IF(DR$41=YEAR(DR$43),HLOOKUP(DR$41,$EG$41:$EJ$70,(ROW($AX46)-ROW(DR$41)+1),FALSE),IFERROR(DR$42*VLOOKUP($CS$40&amp;"|"&amp;$CS46&amp;"|0|"&amp;DR$43,data.monthly_financials,6,0),0))</f>
        <v>#NAME?</v>
      </c>
      <c r="DS46" s="104" t="e">
        <f ca="1">IF(DS$41=YEAR(DS$43),HLOOKUP(DS$41,$EG$41:$EJ$70,(ROW($AX46)-ROW(DS$41)+1),FALSE),IFERROR(DS$42*VLOOKUP($CS$40&amp;"|"&amp;$CS46&amp;"|0|"&amp;DS$43,data.monthly_financials,6,0),0))</f>
        <v>#NAME?</v>
      </c>
      <c r="DT46" s="104" t="e">
        <f ca="1">IF(DT$41=YEAR(DT$43),HLOOKUP(DT$41,$EG$41:$EJ$70,(ROW($AX46)-ROW(DT$41)+1),FALSE),IFERROR(DT$42*VLOOKUP($CS$40&amp;"|"&amp;$CS46&amp;"|0|"&amp;DT$43,data.monthly_financials,6,0),0))</f>
        <v>#NAME?</v>
      </c>
      <c r="DU46" s="104" t="e">
        <f ca="1">IF(DU$41=YEAR(DU$43),HLOOKUP(DU$41,$EG$41:$EJ$70,(ROW($AX46)-ROW(DU$41)+1),FALSE),IFERROR(DU$42*VLOOKUP($CS$40&amp;"|"&amp;$CS46&amp;"|0|"&amp;DU$43,data.monthly_financials,6,0),0))</f>
        <v>#NAME?</v>
      </c>
      <c r="DV46" s="104" t="e">
        <f ca="1">IF(DV$41=YEAR(DV$43),HLOOKUP(DV$41,$EG$41:$EJ$70,(ROW($AX46)-ROW(DV$41)+1),FALSE),IFERROR(DV$42*VLOOKUP($CS$40&amp;"|"&amp;$CS46&amp;"|0|"&amp;DV$43,data.monthly_financials,6,0),0))</f>
        <v>#NAME?</v>
      </c>
      <c r="DW46" s="104" t="e">
        <f ca="1">IF(DW$41=YEAR(DW$43),HLOOKUP(DW$41,$EG$41:$EJ$70,(ROW($AX46)-ROW(DW$41)+1),FALSE),IFERROR(DW$42*VLOOKUP($CS$40&amp;"|"&amp;$CS46&amp;"|0|"&amp;DW$43,data.monthly_financials,6,0),0))</f>
        <v>#NAME?</v>
      </c>
      <c r="DX46" s="104" t="e">
        <f ca="1">IF(DX$41=YEAR(DX$43),HLOOKUP(DX$41,$EG$41:$EJ$70,(ROW($AX46)-ROW(DX$41)+1),FALSE),IFERROR(DX$42*VLOOKUP($CS$40&amp;"|"&amp;$CS46&amp;"|0|"&amp;DX$43,data.monthly_financials,6,0),0))</f>
        <v>#NAME?</v>
      </c>
      <c r="DY46" s="104" t="e">
        <f ca="1">IF(DY$41=YEAR(DY$43),HLOOKUP(DY$41,$EG$41:$EJ$70,(ROW($AX46)-ROW(DY$41)+1),FALSE),IFERROR(DY$42*VLOOKUP($CS$40&amp;"|"&amp;$CS46&amp;"|0|"&amp;DY$43,data.monthly_financials,6,0),0))</f>
        <v>#NAME?</v>
      </c>
      <c r="DZ46" s="104" t="e">
        <f ca="1">IF(DZ$41=YEAR(DZ$43),HLOOKUP(DZ$41,$EG$41:$EJ$70,(ROW($AX46)-ROW(DZ$41)+1),FALSE),IFERROR(DZ$42*VLOOKUP($CS$40&amp;"|"&amp;$CS46&amp;"|0|"&amp;DZ$43,data.monthly_financials,6,0),0))</f>
        <v>#NAME?</v>
      </c>
      <c r="EA46" s="104" t="e">
        <f ca="1">IF(EA$41=YEAR(EA$43),HLOOKUP(EA$41,$EG$41:$EJ$70,(ROW($AX46)-ROW(EA$41)+1),FALSE),IFERROR(EA$42*VLOOKUP($CS$40&amp;"|"&amp;$CS46&amp;"|0|"&amp;EA$43,data.monthly_financials,6,0),0))</f>
        <v>#NAME?</v>
      </c>
      <c r="EB46" s="104" t="e">
        <f ca="1">IF(EB$41=YEAR(EB$43),HLOOKUP(EB$41,$EG$41:$EJ$70,(ROW($AX46)-ROW(EB$41)+1),FALSE),IFERROR(EB$42*VLOOKUP($CS$40&amp;"|"&amp;$CS46&amp;"|0|"&amp;EB$43,data.monthly_financials,6,0),0))</f>
        <v>#NAME?</v>
      </c>
      <c r="EC46" s="104" t="e">
        <f ca="1">IF(EC$41=YEAR(EC$43),HLOOKUP(EC$41,$EG$41:$EJ$70,(ROW($AX46)-ROW(EC$41)+1),FALSE),IFERROR(EC$42*VLOOKUP($CS$40&amp;"|"&amp;$CS46&amp;"|0|"&amp;EC$43,data.monthly_financials,6,0),0))</f>
        <v>#NAME?</v>
      </c>
      <c r="EE46" s="105" t="s">
        <v>68</v>
      </c>
      <c r="EF46" s="104">
        <f ca="1">IFERROR(EF$42*VLOOKUP($EE$40&amp;"|"&amp;$EE46&amp;"|1|"&amp;EF$43,data.monthly_financials,6,0),0)</f>
        <v>0</v>
      </c>
      <c r="EG46" s="104">
        <f ca="1">IFERROR(EG$42*VLOOKUP($EE$40&amp;"|"&amp;$EE46&amp;"|1|"&amp;EG$43,data.monthly_financials,6,0),0)</f>
        <v>0</v>
      </c>
      <c r="EH46" s="104">
        <f ca="1">IFERROR(EH$42*VLOOKUP($EE$40&amp;"|"&amp;$EE46&amp;"|1|"&amp;EH$43,data.monthly_financials,6,0),0)</f>
        <v>0</v>
      </c>
      <c r="EI46" s="104">
        <f ca="1">IFERROR(EI$42*VLOOKUP($EE$40&amp;"|"&amp;$EE46&amp;"|1|"&amp;EI$43,data.monthly_financials,6,0),0)</f>
        <v>0</v>
      </c>
      <c r="EJ46" s="104">
        <f ca="1">IFERROR(EJ$42*VLOOKUP($EE$40&amp;"|"&amp;$EE46&amp;"|1|"&amp;EJ$43,data.monthly_financials,6,0),0)</f>
        <v>0</v>
      </c>
      <c r="EN46" s="106" t="s">
        <v>139</v>
      </c>
      <c r="EO46" s="107" t="e">
        <f ca="1">IF(EO$41=YEAR(EO$43),HLOOKUP(EO$41,$GB$41:$GE$51,(ROW($AX46)-ROW(EO$41)+1),FALSE),IFERROR(VLOOKUP($EN$40&amp;"|"&amp;$EN46&amp;"|0|"&amp;EO$43,data.monthly_financials,6,0),0))</f>
        <v>#NAME?</v>
      </c>
      <c r="EP46" s="107" t="e">
        <f ca="1">IF(EP$41=YEAR(EP$43),HLOOKUP(EP$41,$GB$41:$GE$51,(ROW($AX46)-ROW(EP$41)+1),FALSE),IFERROR(VLOOKUP($EN$40&amp;"|"&amp;$EN46&amp;"|0|"&amp;EP$43,data.monthly_financials,6,0),0))</f>
        <v>#NAME?</v>
      </c>
      <c r="EQ46" s="107" t="e">
        <f ca="1">IF(EQ$41=YEAR(EQ$43),HLOOKUP(EQ$41,$GB$41:$GE$51,(ROW($AX46)-ROW(EQ$41)+1),FALSE),IFERROR(VLOOKUP($EN$40&amp;"|"&amp;$EN46&amp;"|0|"&amp;EQ$43,data.monthly_financials,6,0),0))</f>
        <v>#NAME?</v>
      </c>
      <c r="ER46" s="107" t="e">
        <f ca="1">IF(ER$41=YEAR(ER$43),HLOOKUP(ER$41,$GB$41:$GE$51,(ROW($AX46)-ROW(ER$41)+1),FALSE),IFERROR(VLOOKUP($EN$40&amp;"|"&amp;$EN46&amp;"|0|"&amp;ER$43,data.monthly_financials,6,0),0))</f>
        <v>#NAME?</v>
      </c>
      <c r="ES46" s="107" t="e">
        <f ca="1">IF(ES$41=YEAR(ES$43),HLOOKUP(ES$41,$GB$41:$GE$51,(ROW($AX46)-ROW(ES$41)+1),FALSE),IFERROR(VLOOKUP($EN$40&amp;"|"&amp;$EN46&amp;"|0|"&amp;ES$43,data.monthly_financials,6,0),0))</f>
        <v>#NAME?</v>
      </c>
      <c r="ET46" s="107" t="e">
        <f ca="1">IF(ET$41=YEAR(ET$43),HLOOKUP(ET$41,$GB$41:$GE$51,(ROW($AX46)-ROW(ET$41)+1),FALSE),IFERROR(VLOOKUP($EN$40&amp;"|"&amp;$EN46&amp;"|0|"&amp;ET$43,data.monthly_financials,6,0),0))</f>
        <v>#NAME?</v>
      </c>
      <c r="EU46" s="107" t="e">
        <f ca="1">IF(EU$41=YEAR(EU$43),HLOOKUP(EU$41,$GB$41:$GE$51,(ROW($AX46)-ROW(EU$41)+1),FALSE),IFERROR(VLOOKUP($EN$40&amp;"|"&amp;$EN46&amp;"|0|"&amp;EU$43,data.monthly_financials,6,0),0))</f>
        <v>#NAME?</v>
      </c>
      <c r="EV46" s="107" t="e">
        <f ca="1">IF(EV$41=YEAR(EV$43),HLOOKUP(EV$41,$GB$41:$GE$51,(ROW($AX46)-ROW(EV$41)+1),FALSE),IFERROR(VLOOKUP($EN$40&amp;"|"&amp;$EN46&amp;"|0|"&amp;EV$43,data.monthly_financials,6,0),0))</f>
        <v>#NAME?</v>
      </c>
      <c r="EW46" s="107" t="e">
        <f ca="1">IF(EW$41=YEAR(EW$43),HLOOKUP(EW$41,$GB$41:$GE$51,(ROW($AX46)-ROW(EW$41)+1),FALSE),IFERROR(VLOOKUP($EN$40&amp;"|"&amp;$EN46&amp;"|0|"&amp;EW$43,data.monthly_financials,6,0),0))</f>
        <v>#NAME?</v>
      </c>
      <c r="EX46" s="107" t="e">
        <f ca="1">IF(EX$41=YEAR(EX$43),HLOOKUP(EX$41,$GB$41:$GE$51,(ROW($AX46)-ROW(EX$41)+1),FALSE),IFERROR(VLOOKUP($EN$40&amp;"|"&amp;$EN46&amp;"|0|"&amp;EX$43,data.monthly_financials,6,0),0))</f>
        <v>#NAME?</v>
      </c>
      <c r="EY46" s="107" t="e">
        <f ca="1">IF(EY$41=YEAR(EY$43),HLOOKUP(EY$41,$GB$41:$GE$51,(ROW($AX46)-ROW(EY$41)+1),FALSE),IFERROR(VLOOKUP($EN$40&amp;"|"&amp;$EN46&amp;"|0|"&amp;EY$43,data.monthly_financials,6,0),0))</f>
        <v>#NAME?</v>
      </c>
      <c r="EZ46" s="107" t="e">
        <f ca="1">IF(EZ$41=YEAR(EZ$43),HLOOKUP(EZ$41,$GB$41:$GE$51,(ROW($AX46)-ROW(EZ$41)+1),FALSE),IFERROR(VLOOKUP($EN$40&amp;"|"&amp;$EN46&amp;"|0|"&amp;EZ$43,data.monthly_financials,6,0),0))</f>
        <v>#NAME?</v>
      </c>
      <c r="FA46" s="107" t="e">
        <f ca="1">IF(FA$41=YEAR(FA$43),HLOOKUP(FA$41,$GB$41:$GE$51,(ROW($AX46)-ROW(FA$41)+1),FALSE),IFERROR(VLOOKUP($EN$40&amp;"|"&amp;$EN46&amp;"|0|"&amp;FA$43,data.monthly_financials,6,0),0))</f>
        <v>#NAME?</v>
      </c>
      <c r="FB46" s="107" t="e">
        <f ca="1">IF(FB$41=YEAR(FB$43),HLOOKUP(FB$41,$GB$41:$GE$51,(ROW($AX46)-ROW(FB$41)+1),FALSE),IFERROR(VLOOKUP($EN$40&amp;"|"&amp;$EN46&amp;"|0|"&amp;FB$43,data.monthly_financials,6,0),0))</f>
        <v>#NAME?</v>
      </c>
      <c r="FC46" s="107" t="e">
        <f ca="1">IF(FC$41=YEAR(FC$43),HLOOKUP(FC$41,$GB$41:$GE$51,(ROW($AX46)-ROW(FC$41)+1),FALSE),IFERROR(VLOOKUP($EN$40&amp;"|"&amp;$EN46&amp;"|0|"&amp;FC$43,data.monthly_financials,6,0),0))</f>
        <v>#NAME?</v>
      </c>
      <c r="FD46" s="107" t="e">
        <f ca="1">IF(FD$41=YEAR(FD$43),HLOOKUP(FD$41,$GB$41:$GE$51,(ROW($AX46)-ROW(FD$41)+1),FALSE),IFERROR(VLOOKUP($EN$40&amp;"|"&amp;$EN46&amp;"|0|"&amp;FD$43,data.monthly_financials,6,0),0))</f>
        <v>#NAME?</v>
      </c>
      <c r="FE46" s="107" t="e">
        <f ca="1">IF(FE$41=YEAR(FE$43),HLOOKUP(FE$41,$GB$41:$GE$51,(ROW($AX46)-ROW(FE$41)+1),FALSE),IFERROR(VLOOKUP($EN$40&amp;"|"&amp;$EN46&amp;"|0|"&amp;FE$43,data.monthly_financials,6,0),0))</f>
        <v>#NAME?</v>
      </c>
      <c r="FF46" s="107" t="e">
        <f ca="1">IF(FF$41=YEAR(FF$43),HLOOKUP(FF$41,$GB$41:$GE$51,(ROW($AX46)-ROW(FF$41)+1),FALSE),IFERROR(VLOOKUP($EN$40&amp;"|"&amp;$EN46&amp;"|0|"&amp;FF$43,data.monthly_financials,6,0),0))</f>
        <v>#NAME?</v>
      </c>
      <c r="FG46" s="107" t="e">
        <f ca="1">IF(FG$41=YEAR(FG$43),HLOOKUP(FG$41,$GB$41:$GE$51,(ROW($AX46)-ROW(FG$41)+1),FALSE),IFERROR(VLOOKUP($EN$40&amp;"|"&amp;$EN46&amp;"|0|"&amp;FG$43,data.monthly_financials,6,0),0))</f>
        <v>#NAME?</v>
      </c>
      <c r="FH46" s="107" t="e">
        <f ca="1">IF(FH$41=YEAR(FH$43),HLOOKUP(FH$41,$GB$41:$GE$51,(ROW($AX46)-ROW(FH$41)+1),FALSE),IFERROR(VLOOKUP($EN$40&amp;"|"&amp;$EN46&amp;"|0|"&amp;FH$43,data.monthly_financials,6,0),0))</f>
        <v>#NAME?</v>
      </c>
      <c r="FI46" s="107" t="e">
        <f ca="1">IF(FI$41=YEAR(FI$43),HLOOKUP(FI$41,$GB$41:$GE$51,(ROW($AX46)-ROW(FI$41)+1),FALSE),IFERROR(VLOOKUP($EN$40&amp;"|"&amp;$EN46&amp;"|0|"&amp;FI$43,data.monthly_financials,6,0),0))</f>
        <v>#NAME?</v>
      </c>
      <c r="FJ46" s="107" t="e">
        <f ca="1">IF(FJ$41=YEAR(FJ$43),HLOOKUP(FJ$41,$GB$41:$GE$51,(ROW($AX46)-ROW(FJ$41)+1),FALSE),IFERROR(VLOOKUP($EN$40&amp;"|"&amp;$EN46&amp;"|0|"&amp;FJ$43,data.monthly_financials,6,0),0))</f>
        <v>#NAME?</v>
      </c>
      <c r="FK46" s="107" t="e">
        <f ca="1">IF(FK$41=YEAR(FK$43),HLOOKUP(FK$41,$GB$41:$GE$51,(ROW($AX46)-ROW(FK$41)+1),FALSE),IFERROR(VLOOKUP($EN$40&amp;"|"&amp;$EN46&amp;"|0|"&amp;FK$43,data.monthly_financials,6,0),0))</f>
        <v>#NAME?</v>
      </c>
      <c r="FL46" s="107" t="e">
        <f ca="1">IF(FL$41=YEAR(FL$43),HLOOKUP(FL$41,$GB$41:$GE$51,(ROW($AX46)-ROW(FL$41)+1),FALSE),IFERROR(VLOOKUP($EN$40&amp;"|"&amp;$EN46&amp;"|0|"&amp;FL$43,data.monthly_financials,6,0),0))</f>
        <v>#NAME?</v>
      </c>
      <c r="FM46" s="107" t="e">
        <f ca="1">IF(FM$41=YEAR(FM$43),HLOOKUP(FM$41,$GB$41:$GE$51,(ROW($AX46)-ROW(FM$41)+1),FALSE),IFERROR(VLOOKUP($EN$40&amp;"|"&amp;$EN46&amp;"|0|"&amp;FM$43,data.monthly_financials,6,0),0))</f>
        <v>#NAME?</v>
      </c>
      <c r="FN46" s="107" t="e">
        <f ca="1">IF(FN$41=YEAR(FN$43),HLOOKUP(FN$41,$GB$41:$GE$51,(ROW($AX46)-ROW(FN$41)+1),FALSE),IFERROR(VLOOKUP($EN$40&amp;"|"&amp;$EN46&amp;"|0|"&amp;FN$43,data.monthly_financials,6,0),0))</f>
        <v>#NAME?</v>
      </c>
      <c r="FO46" s="107" t="e">
        <f ca="1">IF(FO$41=YEAR(FO$43),HLOOKUP(FO$41,$GB$41:$GE$51,(ROW($AX46)-ROW(FO$41)+1),FALSE),IFERROR(VLOOKUP($EN$40&amp;"|"&amp;$EN46&amp;"|0|"&amp;FO$43,data.monthly_financials,6,0),0))</f>
        <v>#NAME?</v>
      </c>
      <c r="FP46" s="107" t="e">
        <f ca="1">IF(FP$41=YEAR(FP$43),HLOOKUP(FP$41,$GB$41:$GE$51,(ROW($AX46)-ROW(FP$41)+1),FALSE),IFERROR(VLOOKUP($EN$40&amp;"|"&amp;$EN46&amp;"|0|"&amp;FP$43,data.monthly_financials,6,0),0))</f>
        <v>#NAME?</v>
      </c>
      <c r="FQ46" s="107" t="e">
        <f ca="1">IF(FQ$41=YEAR(FQ$43),HLOOKUP(FQ$41,$GB$41:$GE$51,(ROW($AX46)-ROW(FQ$41)+1),FALSE),IFERROR(VLOOKUP($EN$40&amp;"|"&amp;$EN46&amp;"|0|"&amp;FQ$43,data.monthly_financials,6,0),0))</f>
        <v>#NAME?</v>
      </c>
      <c r="FR46" s="107" t="e">
        <f ca="1">IF(FR$41=YEAR(FR$43),HLOOKUP(FR$41,$GB$41:$GE$51,(ROW($AX46)-ROW(FR$41)+1),FALSE),IFERROR(VLOOKUP($EN$40&amp;"|"&amp;$EN46&amp;"|0|"&amp;FR$43,data.monthly_financials,6,0),0))</f>
        <v>#NAME?</v>
      </c>
      <c r="FS46" s="107" t="e">
        <f ca="1">IF(FS$41=YEAR(FS$43),HLOOKUP(FS$41,$GB$41:$GE$51,(ROW($AX46)-ROW(FS$41)+1),FALSE),IFERROR(VLOOKUP($EN$40&amp;"|"&amp;$EN46&amp;"|0|"&amp;FS$43,data.monthly_financials,6,0),0))</f>
        <v>#NAME?</v>
      </c>
      <c r="FT46" s="107" t="e">
        <f ca="1">IF(FT$41=YEAR(FT$43),HLOOKUP(FT$41,$GB$41:$GE$51,(ROW($AX46)-ROW(FT$41)+1),FALSE),IFERROR(VLOOKUP($EN$40&amp;"|"&amp;$EN46&amp;"|0|"&amp;FT$43,data.monthly_financials,6,0),0))</f>
        <v>#NAME?</v>
      </c>
      <c r="FU46" s="107" t="e">
        <f ca="1">IF(FU$41=YEAR(FU$43),HLOOKUP(FU$41,$GB$41:$GE$51,(ROW($AX46)-ROW(FU$41)+1),FALSE),IFERROR(VLOOKUP($EN$40&amp;"|"&amp;$EN46&amp;"|0|"&amp;FU$43,data.monthly_financials,6,0),0))</f>
        <v>#NAME?</v>
      </c>
      <c r="FV46" s="107" t="e">
        <f ca="1">IF(FV$41=YEAR(FV$43),HLOOKUP(FV$41,$GB$41:$GE$51,(ROW($AX46)-ROW(FV$41)+1),FALSE),IFERROR(VLOOKUP($EN$40&amp;"|"&amp;$EN46&amp;"|0|"&amp;FV$43,data.monthly_financials,6,0),0))</f>
        <v>#NAME?</v>
      </c>
      <c r="FW46" s="107" t="e">
        <f ca="1">IF(FW$41=YEAR(FW$43),HLOOKUP(FW$41,$GB$41:$GE$51,(ROW($AX46)-ROW(FW$41)+1),FALSE),IFERROR(VLOOKUP($EN$40&amp;"|"&amp;$EN46&amp;"|0|"&amp;FW$43,data.monthly_financials,6,0),0))</f>
        <v>#NAME?</v>
      </c>
      <c r="FX46" s="107" t="e">
        <f ca="1">IF(FX$41=YEAR(FX$43),HLOOKUP(FX$41,$GB$41:$GE$51,(ROW($AX46)-ROW(FX$41)+1),FALSE),IFERROR(VLOOKUP($EN$40&amp;"|"&amp;$EN46&amp;"|0|"&amp;FX$43,data.monthly_financials,6,0),0))</f>
        <v>#NAME?</v>
      </c>
      <c r="FZ46" s="106" t="s">
        <v>139</v>
      </c>
      <c r="GA46" s="104">
        <f ca="1">IFERROR(VLOOKUP($FZ$40&amp;"|"&amp;$FZ46&amp;"|0|"&amp;GA$43,data.monthly_financials,6,0),0)</f>
        <v>0</v>
      </c>
      <c r="GB46" s="104">
        <f ca="1">IFERROR(VLOOKUP($FZ$40&amp;"|"&amp;$FZ46&amp;"|0|"&amp;GB$43,data.monthly_financials,6,0),0)</f>
        <v>0</v>
      </c>
      <c r="GC46" s="107">
        <f ca="1">IFERROR(VLOOKUP($FZ$40&amp;"|"&amp;$FZ46&amp;"|0|"&amp;GC$43,data.monthly_financials,6,0),0)</f>
        <v>0</v>
      </c>
      <c r="GD46" s="107">
        <f ca="1">IFERROR(VLOOKUP($FZ$40&amp;"|"&amp;$FZ46&amp;"|0|"&amp;GD$43,data.monthly_financials,6,0),0)</f>
        <v>0</v>
      </c>
      <c r="GE46" s="107">
        <f ca="1">IFERROR(VLOOKUP($FZ$40&amp;"|"&amp;$FZ46&amp;"|0|"&amp;GE$43,data.monthly_financials,6,0),0)</f>
        <v>0</v>
      </c>
      <c r="GG46" s="754" t="s">
        <v>519</v>
      </c>
      <c r="GH46" s="4" t="e">
        <f t="shared" ref="GH46:HQ46" ca="1" si="65">SUM(GH47:GH49)</f>
        <v>#NAME?</v>
      </c>
      <c r="GI46" s="4" t="e">
        <f t="shared" ca="1" si="65"/>
        <v>#NAME?</v>
      </c>
      <c r="GJ46" s="4" t="e">
        <f t="shared" ca="1" si="65"/>
        <v>#NAME?</v>
      </c>
      <c r="GK46" s="4" t="e">
        <f t="shared" ca="1" si="65"/>
        <v>#NAME?</v>
      </c>
      <c r="GL46" s="4" t="e">
        <f t="shared" ca="1" si="65"/>
        <v>#NAME?</v>
      </c>
      <c r="GM46" s="4" t="e">
        <f t="shared" ca="1" si="65"/>
        <v>#NAME?</v>
      </c>
      <c r="GN46" s="4" t="e">
        <f t="shared" ca="1" si="65"/>
        <v>#NAME?</v>
      </c>
      <c r="GO46" s="4" t="e">
        <f t="shared" ca="1" si="65"/>
        <v>#NAME?</v>
      </c>
      <c r="GP46" s="4" t="e">
        <f t="shared" ca="1" si="65"/>
        <v>#NAME?</v>
      </c>
      <c r="GQ46" s="4" t="e">
        <f t="shared" ca="1" si="65"/>
        <v>#NAME?</v>
      </c>
      <c r="GR46" s="4" t="e">
        <f t="shared" ca="1" si="65"/>
        <v>#NAME?</v>
      </c>
      <c r="GS46" s="4" t="e">
        <f t="shared" ca="1" si="65"/>
        <v>#NAME?</v>
      </c>
      <c r="GT46" s="4" t="e">
        <f t="shared" ca="1" si="65"/>
        <v>#NAME?</v>
      </c>
      <c r="GU46" s="4" t="e">
        <f t="shared" ca="1" si="65"/>
        <v>#NAME?</v>
      </c>
      <c r="GV46" s="4" t="e">
        <f t="shared" ca="1" si="65"/>
        <v>#NAME?</v>
      </c>
      <c r="GW46" s="4" t="e">
        <f t="shared" ca="1" si="65"/>
        <v>#NAME?</v>
      </c>
      <c r="GX46" s="4" t="e">
        <f t="shared" ca="1" si="65"/>
        <v>#NAME?</v>
      </c>
      <c r="GY46" s="4" t="e">
        <f t="shared" ca="1" si="65"/>
        <v>#NAME?</v>
      </c>
      <c r="GZ46" s="4" t="e">
        <f t="shared" ca="1" si="65"/>
        <v>#NAME?</v>
      </c>
      <c r="HA46" s="4" t="e">
        <f t="shared" ca="1" si="65"/>
        <v>#NAME?</v>
      </c>
      <c r="HB46" s="4" t="e">
        <f t="shared" ca="1" si="65"/>
        <v>#NAME?</v>
      </c>
      <c r="HC46" s="4" t="e">
        <f t="shared" ca="1" si="65"/>
        <v>#NAME?</v>
      </c>
      <c r="HD46" s="4" t="e">
        <f t="shared" ca="1" si="65"/>
        <v>#NAME?</v>
      </c>
      <c r="HE46" s="4" t="e">
        <f t="shared" ca="1" si="65"/>
        <v>#NAME?</v>
      </c>
      <c r="HF46" s="4" t="e">
        <f t="shared" ca="1" si="65"/>
        <v>#NAME?</v>
      </c>
      <c r="HG46" s="4" t="e">
        <f t="shared" ca="1" si="65"/>
        <v>#NAME?</v>
      </c>
      <c r="HH46" s="4" t="e">
        <f t="shared" ca="1" si="65"/>
        <v>#NAME?</v>
      </c>
      <c r="HI46" s="4" t="e">
        <f t="shared" ca="1" si="65"/>
        <v>#NAME?</v>
      </c>
      <c r="HJ46" s="4" t="e">
        <f t="shared" ca="1" si="65"/>
        <v>#NAME?</v>
      </c>
      <c r="HK46" s="4" t="e">
        <f t="shared" ca="1" si="65"/>
        <v>#NAME?</v>
      </c>
      <c r="HL46" s="4" t="e">
        <f t="shared" ca="1" si="65"/>
        <v>#NAME?</v>
      </c>
      <c r="HM46" s="4" t="e">
        <f t="shared" ca="1" si="65"/>
        <v>#NAME?</v>
      </c>
      <c r="HN46" s="4" t="e">
        <f t="shared" ca="1" si="65"/>
        <v>#NAME?</v>
      </c>
      <c r="HO46" s="4" t="e">
        <f t="shared" ca="1" si="65"/>
        <v>#NAME?</v>
      </c>
      <c r="HP46" s="4" t="e">
        <f t="shared" ca="1" si="65"/>
        <v>#NAME?</v>
      </c>
      <c r="HQ46" s="4" t="e">
        <f t="shared" ca="1" si="65"/>
        <v>#NAME?</v>
      </c>
      <c r="HT46" s="754" t="s">
        <v>519</v>
      </c>
      <c r="HU46" s="757">
        <f ca="1">SUM(HU47:HU49)</f>
        <v>0</v>
      </c>
      <c r="HV46">
        <f t="shared" ref="HV46:HY46" ca="1" si="66">SUM(HV47:HV49)</f>
        <v>0</v>
      </c>
      <c r="HW46">
        <f t="shared" ca="1" si="66"/>
        <v>0</v>
      </c>
      <c r="HX46">
        <f t="shared" ca="1" si="66"/>
        <v>0</v>
      </c>
      <c r="HY46">
        <f t="shared" ca="1" si="66"/>
        <v>0</v>
      </c>
    </row>
    <row r="47" spans="1:233" ht="15.75">
      <c r="A47" t="str">
        <f>RIGHT(DB_LOAD!I42,4)</f>
        <v/>
      </c>
      <c r="B47">
        <f>DB_LOAD!K42</f>
        <v>0</v>
      </c>
      <c r="D47" s="108" t="s">
        <v>140</v>
      </c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78"/>
      <c r="AP47" s="108"/>
      <c r="AQ47" s="109"/>
      <c r="AR47" s="109"/>
      <c r="AS47" s="109"/>
      <c r="AT47" s="109"/>
      <c r="AU47" s="109"/>
      <c r="AV47" s="78"/>
      <c r="AW47" s="78">
        <f>IFERROR(AW$42*VLOOKUP($AX$40&amp;"|"&amp;$AX47&amp;"|0|"&amp;AW$43,data.monthly_financials,6,0),0)</f>
        <v>0</v>
      </c>
      <c r="AX47" s="103" t="s">
        <v>141</v>
      </c>
      <c r="AY47" s="104" t="e">
        <f ca="1">IF(AY$41=YEAR(AY$43),HLOOKUP(AY$41,$CM$41:$CP$92,(ROW($AX47)-ROW(AY$41)+1),FALSE),IFERROR(AY$42*VLOOKUP($AX$40&amp;"|"&amp;$AX47&amp;"|0|"&amp;AY$43,data.monthly_financials,6,0),0))</f>
        <v>#NAME?</v>
      </c>
      <c r="AZ47" s="104" t="e">
        <f ca="1">IF(AZ$41=YEAR(AZ$43),HLOOKUP(AZ$41,$CM$41:$CP$92,(ROW($AX47)-ROW(AZ$41)+1),FALSE),IFERROR(AZ$42*VLOOKUP($AX$40&amp;"|"&amp;$AX47&amp;"|0|"&amp;AZ$43,data.monthly_financials,6,0),0))</f>
        <v>#NAME?</v>
      </c>
      <c r="BA47" s="104" t="e">
        <f ca="1">IF(BA$41=YEAR(BA$43),HLOOKUP(BA$41,$CM$41:$CP$92,(ROW($AX47)-ROW(BA$41)+1),FALSE),IFERROR(BA$42*VLOOKUP($AX$40&amp;"|"&amp;$AX47&amp;"|0|"&amp;BA$43,data.monthly_financials,6,0),0))</f>
        <v>#NAME?</v>
      </c>
      <c r="BB47" s="104" t="e">
        <f ca="1">IF(BB$41=YEAR(BB$43),HLOOKUP(BB$41,$CM$41:$CP$92,(ROW($AX47)-ROW(BB$41)+1),FALSE),IFERROR(BB$42*VLOOKUP($AX$40&amp;"|"&amp;$AX47&amp;"|0|"&amp;BB$43,data.monthly_financials,6,0),0))</f>
        <v>#NAME?</v>
      </c>
      <c r="BC47" s="104" t="e">
        <f ca="1">IF(BC$41=YEAR(BC$43),HLOOKUP(BC$41,$CM$41:$CP$92,(ROW($AX47)-ROW(BC$41)+1),FALSE),IFERROR(BC$42*VLOOKUP($AX$40&amp;"|"&amp;$AX47&amp;"|0|"&amp;BC$43,data.monthly_financials,6,0),0))</f>
        <v>#NAME?</v>
      </c>
      <c r="BD47" s="104" t="e">
        <f ca="1">IF(BD$41=YEAR(BD$43),HLOOKUP(BD$41,$CM$41:$CP$92,(ROW($AX47)-ROW(BD$41)+1),FALSE),IFERROR(BD$42*VLOOKUP($AX$40&amp;"|"&amp;$AX47&amp;"|0|"&amp;BD$43,data.monthly_financials,6,0),0))</f>
        <v>#NAME?</v>
      </c>
      <c r="BE47" s="104" t="e">
        <f ca="1">IF(BE$41=YEAR(BE$43),HLOOKUP(BE$41,$CM$41:$CP$92,(ROW($AX47)-ROW(BE$41)+1),FALSE),IFERROR(BE$42*VLOOKUP($AX$40&amp;"|"&amp;$AX47&amp;"|0|"&amp;BE$43,data.monthly_financials,6,0),0))</f>
        <v>#NAME?</v>
      </c>
      <c r="BF47" s="104" t="e">
        <f ca="1">IF(BF$41=YEAR(BF$43),HLOOKUP(BF$41,$CM$41:$CP$92,(ROW($AX47)-ROW(BF$41)+1),FALSE),IFERROR(BF$42*VLOOKUP($AX$40&amp;"|"&amp;$AX47&amp;"|0|"&amp;BF$43,data.monthly_financials,6,0),0))</f>
        <v>#NAME?</v>
      </c>
      <c r="BG47" s="104" t="e">
        <f ca="1">IF(BG$41=YEAR(BG$43),HLOOKUP(BG$41,$CM$41:$CP$92,(ROW($AX47)-ROW(BG$41)+1),FALSE),IFERROR(BG$42*VLOOKUP($AX$40&amp;"|"&amp;$AX47&amp;"|0|"&amp;BG$43,data.monthly_financials,6,0),0))</f>
        <v>#NAME?</v>
      </c>
      <c r="BH47" s="104" t="e">
        <f ca="1">IF(BH$41=YEAR(BH$43),HLOOKUP(BH$41,$CM$41:$CP$92,(ROW($AX47)-ROW(BH$41)+1),FALSE),IFERROR(BH$42*VLOOKUP($AX$40&amp;"|"&amp;$AX47&amp;"|0|"&amp;BH$43,data.monthly_financials,6,0),0))</f>
        <v>#NAME?</v>
      </c>
      <c r="BI47" s="104" t="e">
        <f ca="1">IF(BI$41=YEAR(BI$43),HLOOKUP(BI$41,$CM$41:$CP$92,(ROW($AX47)-ROW(BI$41)+1),FALSE),IFERROR(BI$42*VLOOKUP($AX$40&amp;"|"&amp;$AX47&amp;"|0|"&amp;BI$43,data.monthly_financials,6,0),0))</f>
        <v>#NAME?</v>
      </c>
      <c r="BJ47" s="104" t="e">
        <f ca="1">IF(BJ$41=YEAR(BJ$43),HLOOKUP(BJ$41,$CM$41:$CP$92,(ROW($AX47)-ROW(BJ$41)+1),FALSE),IFERROR(BJ$42*VLOOKUP($AX$40&amp;"|"&amp;$AX47&amp;"|0|"&amp;BJ$43,data.monthly_financials,6,0),0))</f>
        <v>#NAME?</v>
      </c>
      <c r="BK47" s="104" t="e">
        <f ca="1">IF(BK$41=YEAR(BK$43),HLOOKUP(BK$41,$CM$41:$CP$92,(ROW($AX47)-ROW(BK$41)+1),FALSE),IFERROR(BK$42*VLOOKUP($AX$40&amp;"|"&amp;$AX47&amp;"|0|"&amp;BK$43,data.monthly_financials,6,0),0))</f>
        <v>#NAME?</v>
      </c>
      <c r="BL47" s="104" t="e">
        <f ca="1">IF(BL$41=YEAR(BL$43),HLOOKUP(BL$41,$CM$41:$CP$92,(ROW($AX47)-ROW(BL$41)+1),FALSE),IFERROR(BL$42*VLOOKUP($AX$40&amp;"|"&amp;$AX47&amp;"|0|"&amp;BL$43,data.monthly_financials,6,0),0))</f>
        <v>#NAME?</v>
      </c>
      <c r="BM47" s="104" t="e">
        <f ca="1">IF(BM$41=YEAR(BM$43),HLOOKUP(BM$41,$CM$41:$CP$92,(ROW($AX47)-ROW(BM$41)+1),FALSE),IFERROR(BM$42*VLOOKUP($AX$40&amp;"|"&amp;$AX47&amp;"|0|"&amp;BM$43,data.monthly_financials,6,0),0))</f>
        <v>#NAME?</v>
      </c>
      <c r="BN47" s="104" t="e">
        <f ca="1">IF(BN$41=YEAR(BN$43),HLOOKUP(BN$41,$CM$41:$CP$92,(ROW($AX47)-ROW(BN$41)+1),FALSE),IFERROR(BN$42*VLOOKUP($AX$40&amp;"|"&amp;$AX47&amp;"|0|"&amp;BN$43,data.monthly_financials,6,0),0))</f>
        <v>#NAME?</v>
      </c>
      <c r="BO47" s="104" t="e">
        <f ca="1">IF(BO$41=YEAR(BO$43),HLOOKUP(BO$41,$CM$41:$CP$92,(ROW($AX47)-ROW(BO$41)+1),FALSE),IFERROR(BO$42*VLOOKUP($AX$40&amp;"|"&amp;$AX47&amp;"|0|"&amp;BO$43,data.monthly_financials,6,0),0))</f>
        <v>#NAME?</v>
      </c>
      <c r="BP47" s="104" t="e">
        <f ca="1">IF(BP$41=YEAR(BP$43),HLOOKUP(BP$41,$CM$41:$CP$92,(ROW($AX47)-ROW(BP$41)+1),FALSE),IFERROR(BP$42*VLOOKUP($AX$40&amp;"|"&amp;$AX47&amp;"|0|"&amp;BP$43,data.monthly_financials,6,0),0))</f>
        <v>#NAME?</v>
      </c>
      <c r="BQ47" s="104" t="e">
        <f ca="1">IF(BQ$41=YEAR(BQ$43),HLOOKUP(BQ$41,$CM$41:$CP$92,(ROW($AX47)-ROW(BQ$41)+1),FALSE),IFERROR(BQ$42*VLOOKUP($AX$40&amp;"|"&amp;$AX47&amp;"|0|"&amp;BQ$43,data.monthly_financials,6,0),0))</f>
        <v>#NAME?</v>
      </c>
      <c r="BR47" s="104" t="e">
        <f ca="1">IF(BR$41=YEAR(BR$43),HLOOKUP(BR$41,$CM$41:$CP$92,(ROW($AX47)-ROW(BR$41)+1),FALSE),IFERROR(BR$42*VLOOKUP($AX$40&amp;"|"&amp;$AX47&amp;"|0|"&amp;BR$43,data.monthly_financials,6,0),0))</f>
        <v>#NAME?</v>
      </c>
      <c r="BS47" s="104" t="e">
        <f ca="1">IF(BS$41=YEAR(BS$43),HLOOKUP(BS$41,$CM$41:$CP$92,(ROW($AX47)-ROW(BS$41)+1),FALSE),IFERROR(BS$42*VLOOKUP($AX$40&amp;"|"&amp;$AX47&amp;"|0|"&amp;BS$43,data.monthly_financials,6,0),0))</f>
        <v>#NAME?</v>
      </c>
      <c r="BT47" s="104" t="e">
        <f ca="1">IF(BT$41=YEAR(BT$43),HLOOKUP(BT$41,$CM$41:$CP$92,(ROW($AX47)-ROW(BT$41)+1),FALSE),IFERROR(BT$42*VLOOKUP($AX$40&amp;"|"&amp;$AX47&amp;"|0|"&amp;BT$43,data.monthly_financials,6,0),0))</f>
        <v>#NAME?</v>
      </c>
      <c r="BU47" s="104" t="e">
        <f ca="1">IF(BU$41=YEAR(BU$43),HLOOKUP(BU$41,$CM$41:$CP$92,(ROW($AX47)-ROW(BU$41)+1),FALSE),IFERROR(BU$42*VLOOKUP($AX$40&amp;"|"&amp;$AX47&amp;"|0|"&amp;BU$43,data.monthly_financials,6,0),0))</f>
        <v>#NAME?</v>
      </c>
      <c r="BV47" s="104" t="e">
        <f ca="1">IF(BV$41=YEAR(BV$43),HLOOKUP(BV$41,$CM$41:$CP$92,(ROW($AX47)-ROW(BV$41)+1),FALSE),IFERROR(BV$42*VLOOKUP($AX$40&amp;"|"&amp;$AX47&amp;"|0|"&amp;BV$43,data.monthly_financials,6,0),0))</f>
        <v>#NAME?</v>
      </c>
      <c r="BW47" s="104" t="e">
        <f ca="1">IF(BW$41=YEAR(BW$43),HLOOKUP(BW$41,$CM$41:$CP$92,(ROW($AX47)-ROW(BW$41)+1),FALSE),IFERROR(BW$42*VLOOKUP($AX$40&amp;"|"&amp;$AX47&amp;"|0|"&amp;BW$43,data.monthly_financials,6,0),0))</f>
        <v>#NAME?</v>
      </c>
      <c r="BX47" s="104" t="e">
        <f ca="1">IF(BX$41=YEAR(BX$43),HLOOKUP(BX$41,$CM$41:$CP$92,(ROW($AX47)-ROW(BX$41)+1),FALSE),IFERROR(BX$42*VLOOKUP($AX$40&amp;"|"&amp;$AX47&amp;"|0|"&amp;BX$43,data.monthly_financials,6,0),0))</f>
        <v>#NAME?</v>
      </c>
      <c r="BY47" s="104" t="e">
        <f ca="1">IF(BY$41=YEAR(BY$43),HLOOKUP(BY$41,$CM$41:$CP$92,(ROW($AX47)-ROW(BY$41)+1),FALSE),IFERROR(BY$42*VLOOKUP($AX$40&amp;"|"&amp;$AX47&amp;"|0|"&amp;BY$43,data.monthly_financials,6,0),0))</f>
        <v>#NAME?</v>
      </c>
      <c r="BZ47" s="104" t="e">
        <f ca="1">IF(BZ$41=YEAR(BZ$43),HLOOKUP(BZ$41,$CM$41:$CP$92,(ROW($AX47)-ROW(BZ$41)+1),FALSE),IFERROR(BZ$42*VLOOKUP($AX$40&amp;"|"&amp;$AX47&amp;"|0|"&amp;BZ$43,data.monthly_financials,6,0),0))</f>
        <v>#NAME?</v>
      </c>
      <c r="CA47" s="104" t="e">
        <f ca="1">IF(CA$41=YEAR(CA$43),HLOOKUP(CA$41,$CM$41:$CP$92,(ROW($AX47)-ROW(CA$41)+1),FALSE),IFERROR(CA$42*VLOOKUP($AX$40&amp;"|"&amp;$AX47&amp;"|0|"&amp;CA$43,data.monthly_financials,6,0),0))</f>
        <v>#NAME?</v>
      </c>
      <c r="CB47" s="104" t="e">
        <f ca="1">IF(CB$41=YEAR(CB$43),HLOOKUP(CB$41,$CM$41:$CP$92,(ROW($AX47)-ROW(CB$41)+1),FALSE),IFERROR(CB$42*VLOOKUP($AX$40&amp;"|"&amp;$AX47&amp;"|0|"&amp;CB$43,data.monthly_financials,6,0),0))</f>
        <v>#NAME?</v>
      </c>
      <c r="CC47" s="104" t="e">
        <f ca="1">IF(CC$41=YEAR(CC$43),HLOOKUP(CC$41,$CM$41:$CP$92,(ROW($AX47)-ROW(CC$41)+1),FALSE),IFERROR(CC$42*VLOOKUP($AX$40&amp;"|"&amp;$AX47&amp;"|0|"&amp;CC$43,data.monthly_financials,6,0),0))</f>
        <v>#NAME?</v>
      </c>
      <c r="CD47" s="104" t="e">
        <f ca="1">IF(CD$41=YEAR(CD$43),HLOOKUP(CD$41,$CM$41:$CP$92,(ROW($AX47)-ROW(CD$41)+1),FALSE),IFERROR(CD$42*VLOOKUP($AX$40&amp;"|"&amp;$AX47&amp;"|0|"&amp;CD$43,data.monthly_financials,6,0),0))</f>
        <v>#NAME?</v>
      </c>
      <c r="CE47" s="104" t="e">
        <f ca="1">IF(CE$41=YEAR(CE$43),HLOOKUP(CE$41,$CM$41:$CP$92,(ROW($AX47)-ROW(CE$41)+1),FALSE),IFERROR(CE$42*VLOOKUP($AX$40&amp;"|"&amp;$AX47&amp;"|0|"&amp;CE$43,data.monthly_financials,6,0),0))</f>
        <v>#NAME?</v>
      </c>
      <c r="CF47" s="104" t="e">
        <f ca="1">IF(CF$41=YEAR(CF$43),HLOOKUP(CF$41,$CM$41:$CP$92,(ROW($AX47)-ROW(CF$41)+1),FALSE),IFERROR(CF$42*VLOOKUP($AX$40&amp;"|"&amp;$AX47&amp;"|0|"&amp;CF$43,data.monthly_financials,6,0),0))</f>
        <v>#NAME?</v>
      </c>
      <c r="CG47" s="104" t="e">
        <f ca="1">IF(CG$41=YEAR(CG$43),HLOOKUP(CG$41,$CM$41:$CP$92,(ROW($AX47)-ROW(CG$41)+1),FALSE),IFERROR(CG$42*VLOOKUP($AX$40&amp;"|"&amp;$AX47&amp;"|0|"&amp;CG$43,data.monthly_financials,6,0),0))</f>
        <v>#NAME?</v>
      </c>
      <c r="CH47" s="104" t="e">
        <f ca="1">IF(CH$41=YEAR(CH$43),HLOOKUP(CH$41,$CM$41:$CP$92,(ROW($AX47)-ROW(CH$41)+1),FALSE),IFERROR(CH$42*VLOOKUP($AX$40&amp;"|"&amp;$AX47&amp;"|0|"&amp;CH$43,data.monthly_financials,6,0),0))</f>
        <v>#NAME?</v>
      </c>
      <c r="CK47" s="103" t="str">
        <f t="shared" si="63"/>
        <v>Income from Fees and Commissions on Loans</v>
      </c>
      <c r="CL47" s="104">
        <f ca="1">IFERROR(CL$42*VLOOKUP($CK$40&amp;"|"&amp;$CK47&amp;"|1|"&amp;CL$43,data.monthly_financials,6,0),0)</f>
        <v>0</v>
      </c>
      <c r="CM47" s="104">
        <f ca="1">IFERROR(CM$42*VLOOKUP($CK$40&amp;"|"&amp;$CK47&amp;"|1|"&amp;CM$43,data.monthly_financials,6,0),0)</f>
        <v>0</v>
      </c>
      <c r="CN47" s="104">
        <f ca="1">IFERROR(CN$42*VLOOKUP($CK$40&amp;"|"&amp;$CK47&amp;"|1|"&amp;CN$43,data.monthly_financials,6,0),0)</f>
        <v>0</v>
      </c>
      <c r="CO47" s="104">
        <f ca="1">IFERROR(CO$42*VLOOKUP($CK$40&amp;"|"&amp;$CK47&amp;"|1|"&amp;CO$43,data.monthly_financials,6,0),0)</f>
        <v>0</v>
      </c>
      <c r="CP47" s="104">
        <f ca="1">IFERROR(CP$42*VLOOKUP($CK$40&amp;"|"&amp;$CK47&amp;"|1|"&amp;CP$43,data.monthly_financials,6,0),0)</f>
        <v>0</v>
      </c>
      <c r="CS47" s="105" t="s">
        <v>73</v>
      </c>
      <c r="CT47" s="104" t="e">
        <f ca="1">IF(CT$41=YEAR(CT$43),HLOOKUP(CT$41,$EG$41:$EJ$70,(ROW($AX47)-ROW(CT$41)+1),FALSE),IFERROR(CT$42*VLOOKUP($CS$40&amp;"|"&amp;$CS47&amp;"|0|"&amp;CT$43,data.monthly_financials,6,0),0))</f>
        <v>#NAME?</v>
      </c>
      <c r="CU47" s="104" t="e">
        <f ca="1">IF(CU$41=YEAR(CU$43),HLOOKUP(CU$41,$EG$41:$EJ$70,(ROW($AX47)-ROW(CU$41)+1),FALSE),IFERROR(CU$42*VLOOKUP($CS$40&amp;"|"&amp;$CS47&amp;"|0|"&amp;CU$43,data.monthly_financials,6,0),0))</f>
        <v>#NAME?</v>
      </c>
      <c r="CV47" s="104" t="e">
        <f ca="1">IF(CV$41=YEAR(CV$43),HLOOKUP(CV$41,$EG$41:$EJ$70,(ROW($AX47)-ROW(CV$41)+1),FALSE),IFERROR(CV$42*VLOOKUP($CS$40&amp;"|"&amp;$CS47&amp;"|0|"&amp;CV$43,data.monthly_financials,6,0),0))</f>
        <v>#NAME?</v>
      </c>
      <c r="CW47" s="104" t="e">
        <f ca="1">IF(CW$41=YEAR(CW$43),HLOOKUP(CW$41,$EG$41:$EJ$70,(ROW($AX47)-ROW(CW$41)+1),FALSE),IFERROR(CW$42*VLOOKUP($CS$40&amp;"|"&amp;$CS47&amp;"|0|"&amp;CW$43,data.monthly_financials,6,0),0))</f>
        <v>#NAME?</v>
      </c>
      <c r="CX47" s="104" t="e">
        <f ca="1">IF(CX$41=YEAR(CX$43),HLOOKUP(CX$41,$EG$41:$EJ$70,(ROW($AX47)-ROW(CX$41)+1),FALSE),IFERROR(CX$42*VLOOKUP($CS$40&amp;"|"&amp;$CS47&amp;"|0|"&amp;CX$43,data.monthly_financials,6,0),0))</f>
        <v>#NAME?</v>
      </c>
      <c r="CY47" s="104" t="e">
        <f ca="1">IF(CY$41=YEAR(CY$43),HLOOKUP(CY$41,$EG$41:$EJ$70,(ROW($AX47)-ROW(CY$41)+1),FALSE),IFERROR(CY$42*VLOOKUP($CS$40&amp;"|"&amp;$CS47&amp;"|0|"&amp;CY$43,data.monthly_financials,6,0),0))</f>
        <v>#NAME?</v>
      </c>
      <c r="CZ47" s="104" t="e">
        <f ca="1">IF(CZ$41=YEAR(CZ$43),HLOOKUP(CZ$41,$EG$41:$EJ$70,(ROW($AX47)-ROW(CZ$41)+1),FALSE),IFERROR(CZ$42*VLOOKUP($CS$40&amp;"|"&amp;$CS47&amp;"|0|"&amp;CZ$43,data.monthly_financials,6,0),0))</f>
        <v>#NAME?</v>
      </c>
      <c r="DA47" s="104" t="e">
        <f ca="1">IF(DA$41=YEAR(DA$43),HLOOKUP(DA$41,$EG$41:$EJ$70,(ROW($AX47)-ROW(DA$41)+1),FALSE),IFERROR(DA$42*VLOOKUP($CS$40&amp;"|"&amp;$CS47&amp;"|0|"&amp;DA$43,data.monthly_financials,6,0),0))</f>
        <v>#NAME?</v>
      </c>
      <c r="DB47" s="104" t="e">
        <f ca="1">IF(DB$41=YEAR(DB$43),HLOOKUP(DB$41,$EG$41:$EJ$70,(ROW($AX47)-ROW(DB$41)+1),FALSE),IFERROR(DB$42*VLOOKUP($CS$40&amp;"|"&amp;$CS47&amp;"|0|"&amp;DB$43,data.monthly_financials,6,0),0))</f>
        <v>#NAME?</v>
      </c>
      <c r="DC47" s="104" t="e">
        <f ca="1">IF(DC$41=YEAR(DC$43),HLOOKUP(DC$41,$EG$41:$EJ$70,(ROW($AX47)-ROW(DC$41)+1),FALSE),IFERROR(DC$42*VLOOKUP($CS$40&amp;"|"&amp;$CS47&amp;"|0|"&amp;DC$43,data.monthly_financials,6,0),0))</f>
        <v>#NAME?</v>
      </c>
      <c r="DD47" s="104" t="e">
        <f ca="1">IF(DD$41=YEAR(DD$43),HLOOKUP(DD$41,$EG$41:$EJ$70,(ROW($AX47)-ROW(DD$41)+1),FALSE),IFERROR(DD$42*VLOOKUP($CS$40&amp;"|"&amp;$CS47&amp;"|0|"&amp;DD$43,data.monthly_financials,6,0),0))</f>
        <v>#NAME?</v>
      </c>
      <c r="DE47" s="104" t="e">
        <f ca="1">IF(DE$41=YEAR(DE$43),HLOOKUP(DE$41,$EG$41:$EJ$70,(ROW($AX47)-ROW(DE$41)+1),FALSE),IFERROR(DE$42*VLOOKUP($CS$40&amp;"|"&amp;$CS47&amp;"|0|"&amp;DE$43,data.monthly_financials,6,0),0))</f>
        <v>#NAME?</v>
      </c>
      <c r="DF47" s="104" t="e">
        <f ca="1">IF(DF$41=YEAR(DF$43),HLOOKUP(DF$41,$EG$41:$EJ$70,(ROW($AX47)-ROW(DF$41)+1),FALSE),IFERROR(DF$42*VLOOKUP($CS$40&amp;"|"&amp;$CS47&amp;"|0|"&amp;DF$43,data.monthly_financials,6,0),0))</f>
        <v>#NAME?</v>
      </c>
      <c r="DG47" s="104" t="e">
        <f ca="1">IF(DG$41=YEAR(DG$43),HLOOKUP(DG$41,$EG$41:$EJ$70,(ROW($AX47)-ROW(DG$41)+1),FALSE),IFERROR(DG$42*VLOOKUP($CS$40&amp;"|"&amp;$CS47&amp;"|0|"&amp;DG$43,data.monthly_financials,6,0),0))</f>
        <v>#NAME?</v>
      </c>
      <c r="DH47" s="104" t="e">
        <f ca="1">IF(DH$41=YEAR(DH$43),HLOOKUP(DH$41,$EG$41:$EJ$70,(ROW($AX47)-ROW(DH$41)+1),FALSE),IFERROR(DH$42*VLOOKUP($CS$40&amp;"|"&amp;$CS47&amp;"|0|"&amp;DH$43,data.monthly_financials,6,0),0))</f>
        <v>#NAME?</v>
      </c>
      <c r="DI47" s="104" t="e">
        <f ca="1">IF(DI$41=YEAR(DI$43),HLOOKUP(DI$41,$EG$41:$EJ$70,(ROW($AX47)-ROW(DI$41)+1),FALSE),IFERROR(DI$42*VLOOKUP($CS$40&amp;"|"&amp;$CS47&amp;"|0|"&amp;DI$43,data.monthly_financials,6,0),0))</f>
        <v>#NAME?</v>
      </c>
      <c r="DJ47" s="104" t="e">
        <f ca="1">IF(DJ$41=YEAR(DJ$43),HLOOKUP(DJ$41,$EG$41:$EJ$70,(ROW($AX47)-ROW(DJ$41)+1),FALSE),IFERROR(DJ$42*VLOOKUP($CS$40&amp;"|"&amp;$CS47&amp;"|0|"&amp;DJ$43,data.monthly_financials,6,0),0))</f>
        <v>#NAME?</v>
      </c>
      <c r="DK47" s="104" t="e">
        <f ca="1">IF(DK$41=YEAR(DK$43),HLOOKUP(DK$41,$EG$41:$EJ$70,(ROW($AX47)-ROW(DK$41)+1),FALSE),IFERROR(DK$42*VLOOKUP($CS$40&amp;"|"&amp;$CS47&amp;"|0|"&amp;DK$43,data.monthly_financials,6,0),0))</f>
        <v>#NAME?</v>
      </c>
      <c r="DL47" s="104" t="e">
        <f ca="1">IF(DL$41=YEAR(DL$43),HLOOKUP(DL$41,$EG$41:$EJ$70,(ROW($AX47)-ROW(DL$41)+1),FALSE),IFERROR(DL$42*VLOOKUP($CS$40&amp;"|"&amp;$CS47&amp;"|0|"&amp;DL$43,data.monthly_financials,6,0),0))</f>
        <v>#NAME?</v>
      </c>
      <c r="DM47" s="104" t="e">
        <f ca="1">IF(DM$41=YEAR(DM$43),HLOOKUP(DM$41,$EG$41:$EJ$70,(ROW($AX47)-ROW(DM$41)+1),FALSE),IFERROR(DM$42*VLOOKUP($CS$40&amp;"|"&amp;$CS47&amp;"|0|"&amp;DM$43,data.monthly_financials,6,0),0))</f>
        <v>#NAME?</v>
      </c>
      <c r="DN47" s="104" t="e">
        <f ca="1">IF(DN$41=YEAR(DN$43),HLOOKUP(DN$41,$EG$41:$EJ$70,(ROW($AX47)-ROW(DN$41)+1),FALSE),IFERROR(DN$42*VLOOKUP($CS$40&amp;"|"&amp;$CS47&amp;"|0|"&amp;DN$43,data.monthly_financials,6,0),0))</f>
        <v>#NAME?</v>
      </c>
      <c r="DO47" s="104" t="e">
        <f ca="1">IF(DO$41=YEAR(DO$43),HLOOKUP(DO$41,$EG$41:$EJ$70,(ROW($AX47)-ROW(DO$41)+1),FALSE),IFERROR(DO$42*VLOOKUP($CS$40&amp;"|"&amp;$CS47&amp;"|0|"&amp;DO$43,data.monthly_financials,6,0),0))</f>
        <v>#NAME?</v>
      </c>
      <c r="DP47" s="104" t="e">
        <f ca="1">IF(DP$41=YEAR(DP$43),HLOOKUP(DP$41,$EG$41:$EJ$70,(ROW($AX47)-ROW(DP$41)+1),FALSE),IFERROR(DP$42*VLOOKUP($CS$40&amp;"|"&amp;$CS47&amp;"|0|"&amp;DP$43,data.monthly_financials,6,0),0))</f>
        <v>#NAME?</v>
      </c>
      <c r="DQ47" s="104" t="e">
        <f ca="1">IF(DQ$41=YEAR(DQ$43),HLOOKUP(DQ$41,$EG$41:$EJ$70,(ROW($AX47)-ROW(DQ$41)+1),FALSE),IFERROR(DQ$42*VLOOKUP($CS$40&amp;"|"&amp;$CS47&amp;"|0|"&amp;DQ$43,data.monthly_financials,6,0),0))</f>
        <v>#NAME?</v>
      </c>
      <c r="DR47" s="104" t="e">
        <f ca="1">IF(DR$41=YEAR(DR$43),HLOOKUP(DR$41,$EG$41:$EJ$70,(ROW($AX47)-ROW(DR$41)+1),FALSE),IFERROR(DR$42*VLOOKUP($CS$40&amp;"|"&amp;$CS47&amp;"|0|"&amp;DR$43,data.monthly_financials,6,0),0))</f>
        <v>#NAME?</v>
      </c>
      <c r="DS47" s="104" t="e">
        <f ca="1">IF(DS$41=YEAR(DS$43),HLOOKUP(DS$41,$EG$41:$EJ$70,(ROW($AX47)-ROW(DS$41)+1),FALSE),IFERROR(DS$42*VLOOKUP($CS$40&amp;"|"&amp;$CS47&amp;"|0|"&amp;DS$43,data.monthly_financials,6,0),0))</f>
        <v>#NAME?</v>
      </c>
      <c r="DT47" s="104" t="e">
        <f ca="1">IF(DT$41=YEAR(DT$43),HLOOKUP(DT$41,$EG$41:$EJ$70,(ROW($AX47)-ROW(DT$41)+1),FALSE),IFERROR(DT$42*VLOOKUP($CS$40&amp;"|"&amp;$CS47&amp;"|0|"&amp;DT$43,data.monthly_financials,6,0),0))</f>
        <v>#NAME?</v>
      </c>
      <c r="DU47" s="104" t="e">
        <f ca="1">IF(DU$41=YEAR(DU$43),HLOOKUP(DU$41,$EG$41:$EJ$70,(ROW($AX47)-ROW(DU$41)+1),FALSE),IFERROR(DU$42*VLOOKUP($CS$40&amp;"|"&amp;$CS47&amp;"|0|"&amp;DU$43,data.monthly_financials,6,0),0))</f>
        <v>#NAME?</v>
      </c>
      <c r="DV47" s="104" t="e">
        <f ca="1">IF(DV$41=YEAR(DV$43),HLOOKUP(DV$41,$EG$41:$EJ$70,(ROW($AX47)-ROW(DV$41)+1),FALSE),IFERROR(DV$42*VLOOKUP($CS$40&amp;"|"&amp;$CS47&amp;"|0|"&amp;DV$43,data.monthly_financials,6,0),0))</f>
        <v>#NAME?</v>
      </c>
      <c r="DW47" s="104" t="e">
        <f ca="1">IF(DW$41=YEAR(DW$43),HLOOKUP(DW$41,$EG$41:$EJ$70,(ROW($AX47)-ROW(DW$41)+1),FALSE),IFERROR(DW$42*VLOOKUP($CS$40&amp;"|"&amp;$CS47&amp;"|0|"&amp;DW$43,data.monthly_financials,6,0),0))</f>
        <v>#NAME?</v>
      </c>
      <c r="DX47" s="104" t="e">
        <f ca="1">IF(DX$41=YEAR(DX$43),HLOOKUP(DX$41,$EG$41:$EJ$70,(ROW($AX47)-ROW(DX$41)+1),FALSE),IFERROR(DX$42*VLOOKUP($CS$40&amp;"|"&amp;$CS47&amp;"|0|"&amp;DX$43,data.monthly_financials,6,0),0))</f>
        <v>#NAME?</v>
      </c>
      <c r="DY47" s="104" t="e">
        <f ca="1">IF(DY$41=YEAR(DY$43),HLOOKUP(DY$41,$EG$41:$EJ$70,(ROW($AX47)-ROW(DY$41)+1),FALSE),IFERROR(DY$42*VLOOKUP($CS$40&amp;"|"&amp;$CS47&amp;"|0|"&amp;DY$43,data.monthly_financials,6,0),0))</f>
        <v>#NAME?</v>
      </c>
      <c r="DZ47" s="104" t="e">
        <f ca="1">IF(DZ$41=YEAR(DZ$43),HLOOKUP(DZ$41,$EG$41:$EJ$70,(ROW($AX47)-ROW(DZ$41)+1),FALSE),IFERROR(DZ$42*VLOOKUP($CS$40&amp;"|"&amp;$CS47&amp;"|0|"&amp;DZ$43,data.monthly_financials,6,0),0))</f>
        <v>#NAME?</v>
      </c>
      <c r="EA47" s="104" t="e">
        <f ca="1">IF(EA$41=YEAR(EA$43),HLOOKUP(EA$41,$EG$41:$EJ$70,(ROW($AX47)-ROW(EA$41)+1),FALSE),IFERROR(EA$42*VLOOKUP($CS$40&amp;"|"&amp;$CS47&amp;"|0|"&amp;EA$43,data.monthly_financials,6,0),0))</f>
        <v>#NAME?</v>
      </c>
      <c r="EB47" s="104" t="e">
        <f ca="1">IF(EB$41=YEAR(EB$43),HLOOKUP(EB$41,$EG$41:$EJ$70,(ROW($AX47)-ROW(EB$41)+1),FALSE),IFERROR(EB$42*VLOOKUP($CS$40&amp;"|"&amp;$CS47&amp;"|0|"&amp;EB$43,data.monthly_financials,6,0),0))</f>
        <v>#NAME?</v>
      </c>
      <c r="EC47" s="104" t="e">
        <f ca="1">IF(EC$41=YEAR(EC$43),HLOOKUP(EC$41,$EG$41:$EJ$70,(ROW($AX47)-ROW(EC$41)+1),FALSE),IFERROR(EC$42*VLOOKUP($CS$40&amp;"|"&amp;$CS47&amp;"|0|"&amp;EC$43,data.monthly_financials,6,0),0))</f>
        <v>#NAME?</v>
      </c>
      <c r="EE47" s="105" t="s">
        <v>73</v>
      </c>
      <c r="EF47" s="104">
        <f ca="1">IFERROR(EF$42*VLOOKUP($EE$40&amp;"|"&amp;$EE47&amp;"|1|"&amp;EF$43,data.monthly_financials,6,0),0)</f>
        <v>0</v>
      </c>
      <c r="EG47" s="104">
        <f ca="1">IFERROR(EG$42*VLOOKUP($EE$40&amp;"|"&amp;$EE47&amp;"|1|"&amp;EG$43,data.monthly_financials,6,0),0)</f>
        <v>0</v>
      </c>
      <c r="EH47" s="104">
        <f ca="1">IFERROR(EH$42*VLOOKUP($EE$40&amp;"|"&amp;$EE47&amp;"|1|"&amp;EH$43,data.monthly_financials,6,0),0)</f>
        <v>0</v>
      </c>
      <c r="EI47" s="104">
        <f ca="1">IFERROR(EI$42*VLOOKUP($EE$40&amp;"|"&amp;$EE47&amp;"|1|"&amp;EI$43,data.monthly_financials,6,0),0)</f>
        <v>0</v>
      </c>
      <c r="EJ47" s="104">
        <f ca="1">IFERROR(EJ$42*VLOOKUP($EE$40&amp;"|"&amp;$EE47&amp;"|1|"&amp;EJ$43,data.monthly_financials,6,0),0)</f>
        <v>0</v>
      </c>
      <c r="EN47" s="110" t="s">
        <v>11</v>
      </c>
      <c r="EO47" s="107" t="e">
        <f ca="1">IF(EO$41=YEAR(EO$43),HLOOKUP(EO$41,$GB$41:$GE$51,(ROW($AX47)-ROW(EO$41)+1),FALSE),IFERROR(VLOOKUP($EN$40&amp;"|"&amp;$EN47&amp;"|0|"&amp;EO$43,data.monthly_financials,6,0),0))</f>
        <v>#NAME?</v>
      </c>
      <c r="EP47" s="107" t="e">
        <f ca="1">IF(EP$41=YEAR(EP$43),HLOOKUP(EP$41,$GB$41:$GE$51,(ROW($AX47)-ROW(EP$41)+1),FALSE),IFERROR(VLOOKUP($EN$40&amp;"|"&amp;$EN47&amp;"|0|"&amp;EP$43,data.monthly_financials,6,0),0))</f>
        <v>#NAME?</v>
      </c>
      <c r="EQ47" s="107" t="e">
        <f ca="1">IF(EQ$41=YEAR(EQ$43),HLOOKUP(EQ$41,$GB$41:$GE$51,(ROW($AX47)-ROW(EQ$41)+1),FALSE),IFERROR(VLOOKUP($EN$40&amp;"|"&amp;$EN47&amp;"|0|"&amp;EQ$43,data.monthly_financials,6,0),0))</f>
        <v>#NAME?</v>
      </c>
      <c r="ER47" s="107" t="e">
        <f ca="1">IF(ER$41=YEAR(ER$43),HLOOKUP(ER$41,$GB$41:$GE$51,(ROW($AX47)-ROW(ER$41)+1),FALSE),IFERROR(VLOOKUP($EN$40&amp;"|"&amp;$EN47&amp;"|0|"&amp;ER$43,data.monthly_financials,6,0),0))</f>
        <v>#NAME?</v>
      </c>
      <c r="ES47" s="107" t="e">
        <f ca="1">IF(ES$41=YEAR(ES$43),HLOOKUP(ES$41,$GB$41:$GE$51,(ROW($AX47)-ROW(ES$41)+1),FALSE),IFERROR(VLOOKUP($EN$40&amp;"|"&amp;$EN47&amp;"|0|"&amp;ES$43,data.monthly_financials,6,0),0))</f>
        <v>#NAME?</v>
      </c>
      <c r="ET47" s="107" t="e">
        <f ca="1">IF(ET$41=YEAR(ET$43),HLOOKUP(ET$41,$GB$41:$GE$51,(ROW($AX47)-ROW(ET$41)+1),FALSE),IFERROR(VLOOKUP($EN$40&amp;"|"&amp;$EN47&amp;"|0|"&amp;ET$43,data.monthly_financials,6,0),0))</f>
        <v>#NAME?</v>
      </c>
      <c r="EU47" s="107" t="e">
        <f ca="1">IF(EU$41=YEAR(EU$43),HLOOKUP(EU$41,$GB$41:$GE$51,(ROW($AX47)-ROW(EU$41)+1),FALSE),IFERROR(VLOOKUP($EN$40&amp;"|"&amp;$EN47&amp;"|0|"&amp;EU$43,data.monthly_financials,6,0),0))</f>
        <v>#NAME?</v>
      </c>
      <c r="EV47" s="107" t="e">
        <f ca="1">IF(EV$41=YEAR(EV$43),HLOOKUP(EV$41,$GB$41:$GE$51,(ROW($AX47)-ROW(EV$41)+1),FALSE),IFERROR(VLOOKUP($EN$40&amp;"|"&amp;$EN47&amp;"|0|"&amp;EV$43,data.monthly_financials,6,0),0))</f>
        <v>#NAME?</v>
      </c>
      <c r="EW47" s="107" t="e">
        <f ca="1">IF(EW$41=YEAR(EW$43),HLOOKUP(EW$41,$GB$41:$GE$51,(ROW($AX47)-ROW(EW$41)+1),FALSE),IFERROR(VLOOKUP($EN$40&amp;"|"&amp;$EN47&amp;"|0|"&amp;EW$43,data.monthly_financials,6,0),0))</f>
        <v>#NAME?</v>
      </c>
      <c r="EX47" s="107" t="e">
        <f ca="1">IF(EX$41=YEAR(EX$43),HLOOKUP(EX$41,$GB$41:$GE$51,(ROW($AX47)-ROW(EX$41)+1),FALSE),IFERROR(VLOOKUP($EN$40&amp;"|"&amp;$EN47&amp;"|0|"&amp;EX$43,data.monthly_financials,6,0),0))</f>
        <v>#NAME?</v>
      </c>
      <c r="EY47" s="107" t="e">
        <f ca="1">IF(EY$41=YEAR(EY$43),HLOOKUP(EY$41,$GB$41:$GE$51,(ROW($AX47)-ROW(EY$41)+1),FALSE),IFERROR(VLOOKUP($EN$40&amp;"|"&amp;$EN47&amp;"|0|"&amp;EY$43,data.monthly_financials,6,0),0))</f>
        <v>#NAME?</v>
      </c>
      <c r="EZ47" s="107" t="e">
        <f ca="1">IF(EZ$41=YEAR(EZ$43),HLOOKUP(EZ$41,$GB$41:$GE$51,(ROW($AX47)-ROW(EZ$41)+1),FALSE),IFERROR(VLOOKUP($EN$40&amp;"|"&amp;$EN47&amp;"|0|"&amp;EZ$43,data.monthly_financials,6,0),0))</f>
        <v>#NAME?</v>
      </c>
      <c r="FA47" s="107" t="e">
        <f ca="1">IF(FA$41=YEAR(FA$43),HLOOKUP(FA$41,$GB$41:$GE$51,(ROW($AX47)-ROW(FA$41)+1),FALSE),IFERROR(VLOOKUP($EN$40&amp;"|"&amp;$EN47&amp;"|0|"&amp;FA$43,data.monthly_financials,6,0),0))</f>
        <v>#NAME?</v>
      </c>
      <c r="FB47" s="107" t="e">
        <f ca="1">IF(FB$41=YEAR(FB$43),HLOOKUP(FB$41,$GB$41:$GE$51,(ROW($AX47)-ROW(FB$41)+1),FALSE),IFERROR(VLOOKUP($EN$40&amp;"|"&amp;$EN47&amp;"|0|"&amp;FB$43,data.monthly_financials,6,0),0))</f>
        <v>#NAME?</v>
      </c>
      <c r="FC47" s="107" t="e">
        <f ca="1">IF(FC$41=YEAR(FC$43),HLOOKUP(FC$41,$GB$41:$GE$51,(ROW($AX47)-ROW(FC$41)+1),FALSE),IFERROR(VLOOKUP($EN$40&amp;"|"&amp;$EN47&amp;"|0|"&amp;FC$43,data.monthly_financials,6,0),0))</f>
        <v>#NAME?</v>
      </c>
      <c r="FD47" s="107" t="e">
        <f ca="1">IF(FD$41=YEAR(FD$43),HLOOKUP(FD$41,$GB$41:$GE$51,(ROW($AX47)-ROW(FD$41)+1),FALSE),IFERROR(VLOOKUP($EN$40&amp;"|"&amp;$EN47&amp;"|0|"&amp;FD$43,data.monthly_financials,6,0),0))</f>
        <v>#NAME?</v>
      </c>
      <c r="FE47" s="107" t="e">
        <f ca="1">IF(FE$41=YEAR(FE$43),HLOOKUP(FE$41,$GB$41:$GE$51,(ROW($AX47)-ROW(FE$41)+1),FALSE),IFERROR(VLOOKUP($EN$40&amp;"|"&amp;$EN47&amp;"|0|"&amp;FE$43,data.monthly_financials,6,0),0))</f>
        <v>#NAME?</v>
      </c>
      <c r="FF47" s="107" t="e">
        <f ca="1">IF(FF$41=YEAR(FF$43),HLOOKUP(FF$41,$GB$41:$GE$51,(ROW($AX47)-ROW(FF$41)+1),FALSE),IFERROR(VLOOKUP($EN$40&amp;"|"&amp;$EN47&amp;"|0|"&amp;FF$43,data.monthly_financials,6,0),0))</f>
        <v>#NAME?</v>
      </c>
      <c r="FG47" s="107" t="e">
        <f ca="1">IF(FG$41=YEAR(FG$43),HLOOKUP(FG$41,$GB$41:$GE$51,(ROW($AX47)-ROW(FG$41)+1),FALSE),IFERROR(VLOOKUP($EN$40&amp;"|"&amp;$EN47&amp;"|0|"&amp;FG$43,data.monthly_financials,6,0),0))</f>
        <v>#NAME?</v>
      </c>
      <c r="FH47" s="107" t="e">
        <f ca="1">IF(FH$41=YEAR(FH$43),HLOOKUP(FH$41,$GB$41:$GE$51,(ROW($AX47)-ROW(FH$41)+1),FALSE),IFERROR(VLOOKUP($EN$40&amp;"|"&amp;$EN47&amp;"|0|"&amp;FH$43,data.monthly_financials,6,0),0))</f>
        <v>#NAME?</v>
      </c>
      <c r="FI47" s="107" t="e">
        <f ca="1">IF(FI$41=YEAR(FI$43),HLOOKUP(FI$41,$GB$41:$GE$51,(ROW($AX47)-ROW(FI$41)+1),FALSE),IFERROR(VLOOKUP($EN$40&amp;"|"&amp;$EN47&amp;"|0|"&amp;FI$43,data.monthly_financials,6,0),0))</f>
        <v>#NAME?</v>
      </c>
      <c r="FJ47" s="107" t="e">
        <f ca="1">IF(FJ$41=YEAR(FJ$43),HLOOKUP(FJ$41,$GB$41:$GE$51,(ROW($AX47)-ROW(FJ$41)+1),FALSE),IFERROR(VLOOKUP($EN$40&amp;"|"&amp;$EN47&amp;"|0|"&amp;FJ$43,data.monthly_financials,6,0),0))</f>
        <v>#NAME?</v>
      </c>
      <c r="FK47" s="107" t="e">
        <f ca="1">IF(FK$41=YEAR(FK$43),HLOOKUP(FK$41,$GB$41:$GE$51,(ROW($AX47)-ROW(FK$41)+1),FALSE),IFERROR(VLOOKUP($EN$40&amp;"|"&amp;$EN47&amp;"|0|"&amp;FK$43,data.monthly_financials,6,0),0))</f>
        <v>#NAME?</v>
      </c>
      <c r="FL47" s="107" t="e">
        <f ca="1">IF(FL$41=YEAR(FL$43),HLOOKUP(FL$41,$GB$41:$GE$51,(ROW($AX47)-ROW(FL$41)+1),FALSE),IFERROR(VLOOKUP($EN$40&amp;"|"&amp;$EN47&amp;"|0|"&amp;FL$43,data.monthly_financials,6,0),0))</f>
        <v>#NAME?</v>
      </c>
      <c r="FM47" s="107" t="e">
        <f ca="1">IF(FM$41=YEAR(FM$43),HLOOKUP(FM$41,$GB$41:$GE$51,(ROW($AX47)-ROW(FM$41)+1),FALSE),IFERROR(VLOOKUP($EN$40&amp;"|"&amp;$EN47&amp;"|0|"&amp;FM$43,data.monthly_financials,6,0),0))</f>
        <v>#NAME?</v>
      </c>
      <c r="FN47" s="107" t="e">
        <f ca="1">IF(FN$41=YEAR(FN$43),HLOOKUP(FN$41,$GB$41:$GE$51,(ROW($AX47)-ROW(FN$41)+1),FALSE),IFERROR(VLOOKUP($EN$40&amp;"|"&amp;$EN47&amp;"|0|"&amp;FN$43,data.monthly_financials,6,0),0))</f>
        <v>#NAME?</v>
      </c>
      <c r="FO47" s="107" t="e">
        <f ca="1">IF(FO$41=YEAR(FO$43),HLOOKUP(FO$41,$GB$41:$GE$51,(ROW($AX47)-ROW(FO$41)+1),FALSE),IFERROR(VLOOKUP($EN$40&amp;"|"&amp;$EN47&amp;"|0|"&amp;FO$43,data.monthly_financials,6,0),0))</f>
        <v>#NAME?</v>
      </c>
      <c r="FP47" s="107" t="e">
        <f ca="1">IF(FP$41=YEAR(FP$43),HLOOKUP(FP$41,$GB$41:$GE$51,(ROW($AX47)-ROW(FP$41)+1),FALSE),IFERROR(VLOOKUP($EN$40&amp;"|"&amp;$EN47&amp;"|0|"&amp;FP$43,data.monthly_financials,6,0),0))</f>
        <v>#NAME?</v>
      </c>
      <c r="FQ47" s="107" t="e">
        <f ca="1">IF(FQ$41=YEAR(FQ$43),HLOOKUP(FQ$41,$GB$41:$GE$51,(ROW($AX47)-ROW(FQ$41)+1),FALSE),IFERROR(VLOOKUP($EN$40&amp;"|"&amp;$EN47&amp;"|0|"&amp;FQ$43,data.monthly_financials,6,0),0))</f>
        <v>#NAME?</v>
      </c>
      <c r="FR47" s="107" t="e">
        <f ca="1">IF(FR$41=YEAR(FR$43),HLOOKUP(FR$41,$GB$41:$GE$51,(ROW($AX47)-ROW(FR$41)+1),FALSE),IFERROR(VLOOKUP($EN$40&amp;"|"&amp;$EN47&amp;"|0|"&amp;FR$43,data.monthly_financials,6,0),0))</f>
        <v>#NAME?</v>
      </c>
      <c r="FS47" s="107" t="e">
        <f ca="1">IF(FS$41=YEAR(FS$43),HLOOKUP(FS$41,$GB$41:$GE$51,(ROW($AX47)-ROW(FS$41)+1),FALSE),IFERROR(VLOOKUP($EN$40&amp;"|"&amp;$EN47&amp;"|0|"&amp;FS$43,data.monthly_financials,6,0),0))</f>
        <v>#NAME?</v>
      </c>
      <c r="FT47" s="107" t="e">
        <f ca="1">IF(FT$41=YEAR(FT$43),HLOOKUP(FT$41,$GB$41:$GE$51,(ROW($AX47)-ROW(FT$41)+1),FALSE),IFERROR(VLOOKUP($EN$40&amp;"|"&amp;$EN47&amp;"|0|"&amp;FT$43,data.monthly_financials,6,0),0))</f>
        <v>#NAME?</v>
      </c>
      <c r="FU47" s="107" t="e">
        <f ca="1">IF(FU$41=YEAR(FU$43),HLOOKUP(FU$41,$GB$41:$GE$51,(ROW($AX47)-ROW(FU$41)+1),FALSE),IFERROR(VLOOKUP($EN$40&amp;"|"&amp;$EN47&amp;"|0|"&amp;FU$43,data.monthly_financials,6,0),0))</f>
        <v>#NAME?</v>
      </c>
      <c r="FV47" s="107" t="e">
        <f ca="1">IF(FV$41=YEAR(FV$43),HLOOKUP(FV$41,$GB$41:$GE$51,(ROW($AX47)-ROW(FV$41)+1),FALSE),IFERROR(VLOOKUP($EN$40&amp;"|"&amp;$EN47&amp;"|0|"&amp;FV$43,data.monthly_financials,6,0),0))</f>
        <v>#NAME?</v>
      </c>
      <c r="FW47" s="107" t="e">
        <f ca="1">IF(FW$41=YEAR(FW$43),HLOOKUP(FW$41,$GB$41:$GE$51,(ROW($AX47)-ROW(FW$41)+1),FALSE),IFERROR(VLOOKUP($EN$40&amp;"|"&amp;$EN47&amp;"|0|"&amp;FW$43,data.monthly_financials,6,0),0))</f>
        <v>#NAME?</v>
      </c>
      <c r="FX47" s="107" t="e">
        <f ca="1">IF(FX$41=YEAR(FX$43),HLOOKUP(FX$41,$GB$41:$GE$51,(ROW($AX47)-ROW(FX$41)+1),FALSE),IFERROR(VLOOKUP($EN$40&amp;"|"&amp;$EN47&amp;"|0|"&amp;FX$43,data.monthly_financials,6,0),0))</f>
        <v>#NAME?</v>
      </c>
      <c r="FZ47" s="110" t="s">
        <v>11</v>
      </c>
      <c r="GA47" s="107">
        <f ca="1">IFERROR(VLOOKUP($FZ$40&amp;"|"&amp;$FZ47&amp;"|0|"&amp;GA$43,data.monthly_financials,6,0),0)</f>
        <v>0</v>
      </c>
      <c r="GB47" s="107">
        <f ca="1">IFERROR(VLOOKUP($FZ$40&amp;"|"&amp;$FZ47&amp;"|0|"&amp;GB$43,data.monthly_financials,6,0),0)</f>
        <v>0</v>
      </c>
      <c r="GC47" s="107">
        <f ca="1">IFERROR(VLOOKUP($FZ$40&amp;"|"&amp;$FZ47&amp;"|0|"&amp;GC$43,data.monthly_financials,6,0),0)</f>
        <v>0</v>
      </c>
      <c r="GD47" s="107">
        <f ca="1">IFERROR(VLOOKUP($FZ$40&amp;"|"&amp;$FZ47&amp;"|0|"&amp;GD$43,data.monthly_financials,6,0),0)</f>
        <v>0</v>
      </c>
      <c r="GE47" s="107">
        <f ca="1">IFERROR(VLOOKUP($FZ$40&amp;"|"&amp;$FZ47&amp;"|0|"&amp;GE$43,data.monthly_financials,6,0),0)</f>
        <v>0</v>
      </c>
      <c r="GG47" s="755" t="s">
        <v>291</v>
      </c>
      <c r="GH47" s="758" t="e">
        <f ca="1">IF(GH$41=YEAR(GH$43),HLOOKUP(GH$41,$HV$41:$HY$66,(ROW($HT47)-ROW(GH$41)+1),FALSE),IFERROR(GH$42*VLOOKUP($HT$39&amp;"|"&amp;$HT47&amp;"|0|"&amp;GH$43,data.monthly_financials,6,0),0))</f>
        <v>#NAME?</v>
      </c>
      <c r="GI47" s="758" t="e">
        <f ca="1">IF(GI$41=YEAR(GI$43),HLOOKUP(GI$41,$HV$41:$HY$66,(ROW($HT47)-ROW(GI$41)+1),FALSE),IFERROR(GI$42*VLOOKUP($HT$39&amp;"|"&amp;$HT47&amp;"|0|"&amp;GI$43,data.monthly_financials,6,0),0))</f>
        <v>#NAME?</v>
      </c>
      <c r="GJ47" s="758" t="e">
        <f ca="1">IF(GJ$41=YEAR(GJ$43),HLOOKUP(GJ$41,$HV$41:$HY$66,(ROW($HT47)-ROW(GJ$41)+1),FALSE),IFERROR(GJ$42*VLOOKUP($HT$39&amp;"|"&amp;$HT47&amp;"|0|"&amp;GJ$43,data.monthly_financials,6,0),0))</f>
        <v>#NAME?</v>
      </c>
      <c r="GK47" s="758" t="e">
        <f ca="1">IF(GK$41=YEAR(GK$43),HLOOKUP(GK$41,$HV$41:$HY$66,(ROW($HT47)-ROW(GK$41)+1),FALSE),IFERROR(GK$42*VLOOKUP($HT$39&amp;"|"&amp;$HT47&amp;"|0|"&amp;GK$43,data.monthly_financials,6,0),0))</f>
        <v>#NAME?</v>
      </c>
      <c r="GL47" s="758" t="e">
        <f ca="1">IF(GL$41=YEAR(GL$43),HLOOKUP(GL$41,$HV$41:$HY$66,(ROW($HT47)-ROW(GL$41)+1),FALSE),IFERROR(GL$42*VLOOKUP($HT$39&amp;"|"&amp;$HT47&amp;"|0|"&amp;GL$43,data.monthly_financials,6,0),0))</f>
        <v>#NAME?</v>
      </c>
      <c r="GM47" s="758" t="e">
        <f ca="1">IF(GM$41=YEAR(GM$43),HLOOKUP(GM$41,$HV$41:$HY$66,(ROW($HT47)-ROW(GM$41)+1),FALSE),IFERROR(GM$42*VLOOKUP($HT$39&amp;"|"&amp;$HT47&amp;"|0|"&amp;GM$43,data.monthly_financials,6,0),0))</f>
        <v>#NAME?</v>
      </c>
      <c r="GN47" s="758" t="e">
        <f ca="1">IF(GN$41=YEAR(GN$43),HLOOKUP(GN$41,$HV$41:$HY$66,(ROW($HT47)-ROW(GN$41)+1),FALSE),IFERROR(GN$42*VLOOKUP($HT$39&amp;"|"&amp;$HT47&amp;"|0|"&amp;GN$43,data.monthly_financials,6,0),0))</f>
        <v>#NAME?</v>
      </c>
      <c r="GO47" s="758" t="e">
        <f ca="1">IF(GO$41=YEAR(GO$43),HLOOKUP(GO$41,$HV$41:$HY$66,(ROW($HT47)-ROW(GO$41)+1),FALSE),IFERROR(GO$42*VLOOKUP($HT$39&amp;"|"&amp;$HT47&amp;"|0|"&amp;GO$43,data.monthly_financials,6,0),0))</f>
        <v>#NAME?</v>
      </c>
      <c r="GP47" s="758" t="e">
        <f ca="1">IF(GP$41=YEAR(GP$43),HLOOKUP(GP$41,$HV$41:$HY$66,(ROW($HT47)-ROW(GP$41)+1),FALSE),IFERROR(GP$42*VLOOKUP($HT$39&amp;"|"&amp;$HT47&amp;"|0|"&amp;GP$43,data.monthly_financials,6,0),0))</f>
        <v>#NAME?</v>
      </c>
      <c r="GQ47" s="758" t="e">
        <f ca="1">IF(GQ$41=YEAR(GQ$43),HLOOKUP(GQ$41,$HV$41:$HY$66,(ROW($HT47)-ROW(GQ$41)+1),FALSE),IFERROR(GQ$42*VLOOKUP($HT$39&amp;"|"&amp;$HT47&amp;"|0|"&amp;GQ$43,data.monthly_financials,6,0),0))</f>
        <v>#NAME?</v>
      </c>
      <c r="GR47" s="758" t="e">
        <f ca="1">IF(GR$41=YEAR(GR$43),HLOOKUP(GR$41,$HV$41:$HY$66,(ROW($HT47)-ROW(GR$41)+1),FALSE),IFERROR(GR$42*VLOOKUP($HT$39&amp;"|"&amp;$HT47&amp;"|0|"&amp;GR$43,data.monthly_financials,6,0),0))</f>
        <v>#NAME?</v>
      </c>
      <c r="GS47" s="758" t="e">
        <f ca="1">IF(GS$41=YEAR(GS$43),HLOOKUP(GS$41,$HV$41:$HY$66,(ROW($HT47)-ROW(GS$41)+1),FALSE),IFERROR(GS$42*VLOOKUP($HT$39&amp;"|"&amp;$HT47&amp;"|0|"&amp;GS$43,data.monthly_financials,6,0),0))</f>
        <v>#NAME?</v>
      </c>
      <c r="GT47" s="758" t="e">
        <f ca="1">IF(GT$41=YEAR(GT$43),HLOOKUP(GT$41,$HV$41:$HY$66,(ROW($HT47)-ROW(GT$41)+1),FALSE),IFERROR(GT$42*VLOOKUP($HT$39&amp;"|"&amp;$HT47&amp;"|0|"&amp;GT$43,data.monthly_financials,6,0),0))</f>
        <v>#NAME?</v>
      </c>
      <c r="GU47" s="758" t="e">
        <f ca="1">IF(GU$41=YEAR(GU$43),HLOOKUP(GU$41,$HV$41:$HY$66,(ROW($HT47)-ROW(GU$41)+1),FALSE),IFERROR(GU$42*VLOOKUP($HT$39&amp;"|"&amp;$HT47&amp;"|0|"&amp;GU$43,data.monthly_financials,6,0),0))</f>
        <v>#NAME?</v>
      </c>
      <c r="GV47" s="758" t="e">
        <f ca="1">IF(GV$41=YEAR(GV$43),HLOOKUP(GV$41,$HV$41:$HY$66,(ROW($HT47)-ROW(GV$41)+1),FALSE),IFERROR(GV$42*VLOOKUP($HT$39&amp;"|"&amp;$HT47&amp;"|0|"&amp;GV$43,data.monthly_financials,6,0),0))</f>
        <v>#NAME?</v>
      </c>
      <c r="GW47" s="758" t="e">
        <f ca="1">IF(GW$41=YEAR(GW$43),HLOOKUP(GW$41,$HV$41:$HY$66,(ROW($HT47)-ROW(GW$41)+1),FALSE),IFERROR(GW$42*VLOOKUP($HT$39&amp;"|"&amp;$HT47&amp;"|0|"&amp;GW$43,data.monthly_financials,6,0),0))</f>
        <v>#NAME?</v>
      </c>
      <c r="GX47" s="758" t="e">
        <f ca="1">IF(GX$41=YEAR(GX$43),HLOOKUP(GX$41,$HV$41:$HY$66,(ROW($HT47)-ROW(GX$41)+1),FALSE),IFERROR(GX$42*VLOOKUP($HT$39&amp;"|"&amp;$HT47&amp;"|0|"&amp;GX$43,data.monthly_financials,6,0),0))</f>
        <v>#NAME?</v>
      </c>
      <c r="GY47" s="758" t="e">
        <f ca="1">IF(GY$41=YEAR(GY$43),HLOOKUP(GY$41,$HV$41:$HY$66,(ROW($HT47)-ROW(GY$41)+1),FALSE),IFERROR(GY$42*VLOOKUP($HT$39&amp;"|"&amp;$HT47&amp;"|0|"&amp;GY$43,data.monthly_financials,6,0),0))</f>
        <v>#NAME?</v>
      </c>
      <c r="GZ47" s="758" t="e">
        <f ca="1">IF(GZ$41=YEAR(GZ$43),HLOOKUP(GZ$41,$HV$41:$HY$66,(ROW($HT47)-ROW(GZ$41)+1),FALSE),IFERROR(GZ$42*VLOOKUP($HT$39&amp;"|"&amp;$HT47&amp;"|0|"&amp;GZ$43,data.monthly_financials,6,0),0))</f>
        <v>#NAME?</v>
      </c>
      <c r="HA47" s="758" t="e">
        <f ca="1">IF(HA$41=YEAR(HA$43),HLOOKUP(HA$41,$HV$41:$HY$66,(ROW($HT47)-ROW(HA$41)+1),FALSE),IFERROR(HA$42*VLOOKUP($HT$39&amp;"|"&amp;$HT47&amp;"|0|"&amp;HA$43,data.monthly_financials,6,0),0))</f>
        <v>#NAME?</v>
      </c>
      <c r="HB47" s="758" t="e">
        <f ca="1">IF(HB$41=YEAR(HB$43),HLOOKUP(HB$41,$HV$41:$HY$66,(ROW($HT47)-ROW(HB$41)+1),FALSE),IFERROR(HB$42*VLOOKUP($HT$39&amp;"|"&amp;$HT47&amp;"|0|"&amp;HB$43,data.monthly_financials,6,0),0))</f>
        <v>#NAME?</v>
      </c>
      <c r="HC47" s="758" t="e">
        <f ca="1">IF(HC$41=YEAR(HC$43),HLOOKUP(HC$41,$HV$41:$HY$66,(ROW($HT47)-ROW(HC$41)+1),FALSE),IFERROR(HC$42*VLOOKUP($HT$39&amp;"|"&amp;$HT47&amp;"|0|"&amp;HC$43,data.monthly_financials,6,0),0))</f>
        <v>#NAME?</v>
      </c>
      <c r="HD47" s="758" t="e">
        <f ca="1">IF(HD$41=YEAR(HD$43),HLOOKUP(HD$41,$HV$41:$HY$66,(ROW($HT47)-ROW(HD$41)+1),FALSE),IFERROR(HD$42*VLOOKUP($HT$39&amp;"|"&amp;$HT47&amp;"|0|"&amp;HD$43,data.monthly_financials,6,0),0))</f>
        <v>#NAME?</v>
      </c>
      <c r="HE47" s="758" t="e">
        <f ca="1">IF(HE$41=YEAR(HE$43),HLOOKUP(HE$41,$HV$41:$HY$66,(ROW($HT47)-ROW(HE$41)+1),FALSE),IFERROR(HE$42*VLOOKUP($HT$39&amp;"|"&amp;$HT47&amp;"|0|"&amp;HE$43,data.monthly_financials,6,0),0))</f>
        <v>#NAME?</v>
      </c>
      <c r="HF47" s="758" t="e">
        <f ca="1">IF(HF$41=YEAR(HF$43),HLOOKUP(HF$41,$HV$41:$HY$66,(ROW($HT47)-ROW(HF$41)+1),FALSE),IFERROR(HF$42*VLOOKUP($HT$39&amp;"|"&amp;$HT47&amp;"|0|"&amp;HF$43,data.monthly_financials,6,0),0))</f>
        <v>#NAME?</v>
      </c>
      <c r="HG47" s="758" t="e">
        <f ca="1">IF(HG$41=YEAR(HG$43),HLOOKUP(HG$41,$HV$41:$HY$66,(ROW($HT47)-ROW(HG$41)+1),FALSE),IFERROR(HG$42*VLOOKUP($HT$39&amp;"|"&amp;$HT47&amp;"|0|"&amp;HG$43,data.monthly_financials,6,0),0))</f>
        <v>#NAME?</v>
      </c>
      <c r="HH47" s="758" t="e">
        <f ca="1">IF(HH$41=YEAR(HH$43),HLOOKUP(HH$41,$HV$41:$HY$66,(ROW($HT47)-ROW(HH$41)+1),FALSE),IFERROR(HH$42*VLOOKUP($HT$39&amp;"|"&amp;$HT47&amp;"|0|"&amp;HH$43,data.monthly_financials,6,0),0))</f>
        <v>#NAME?</v>
      </c>
      <c r="HI47" s="758" t="e">
        <f ca="1">IF(HI$41=YEAR(HI$43),HLOOKUP(HI$41,$HV$41:$HY$66,(ROW($HT47)-ROW(HI$41)+1),FALSE),IFERROR(HI$42*VLOOKUP($HT$39&amp;"|"&amp;$HT47&amp;"|0|"&amp;HI$43,data.monthly_financials,6,0),0))</f>
        <v>#NAME?</v>
      </c>
      <c r="HJ47" s="758" t="e">
        <f ca="1">IF(HJ$41=YEAR(HJ$43),HLOOKUP(HJ$41,$HV$41:$HY$66,(ROW($HT47)-ROW(HJ$41)+1),FALSE),IFERROR(HJ$42*VLOOKUP($HT$39&amp;"|"&amp;$HT47&amp;"|0|"&amp;HJ$43,data.monthly_financials,6,0),0))</f>
        <v>#NAME?</v>
      </c>
      <c r="HK47" s="758" t="e">
        <f ca="1">IF(HK$41=YEAR(HK$43),HLOOKUP(HK$41,$HV$41:$HY$66,(ROW($HT47)-ROW(HK$41)+1),FALSE),IFERROR(HK$42*VLOOKUP($HT$39&amp;"|"&amp;$HT47&amp;"|0|"&amp;HK$43,data.monthly_financials,6,0),0))</f>
        <v>#NAME?</v>
      </c>
      <c r="HL47" s="758" t="e">
        <f ca="1">IF(HL$41=YEAR(HL$43),HLOOKUP(HL$41,$HV$41:$HY$66,(ROW($HT47)-ROW(HL$41)+1),FALSE),IFERROR(HL$42*VLOOKUP($HT$39&amp;"|"&amp;$HT47&amp;"|0|"&amp;HL$43,data.monthly_financials,6,0),0))</f>
        <v>#NAME?</v>
      </c>
      <c r="HM47" s="758" t="e">
        <f ca="1">IF(HM$41=YEAR(HM$43),HLOOKUP(HM$41,$HV$41:$HY$66,(ROW($HT47)-ROW(HM$41)+1),FALSE),IFERROR(HM$42*VLOOKUP($HT$39&amp;"|"&amp;$HT47&amp;"|0|"&amp;HM$43,data.monthly_financials,6,0),0))</f>
        <v>#NAME?</v>
      </c>
      <c r="HN47" s="758" t="e">
        <f ca="1">IF(HN$41=YEAR(HN$43),HLOOKUP(HN$41,$HV$41:$HY$66,(ROW($HT47)-ROW(HN$41)+1),FALSE),IFERROR(HN$42*VLOOKUP($HT$39&amp;"|"&amp;$HT47&amp;"|0|"&amp;HN$43,data.monthly_financials,6,0),0))</f>
        <v>#NAME?</v>
      </c>
      <c r="HO47" s="758" t="e">
        <f ca="1">IF(HO$41=YEAR(HO$43),HLOOKUP(HO$41,$HV$41:$HY$66,(ROW($HT47)-ROW(HO$41)+1),FALSE),IFERROR(HO$42*VLOOKUP($HT$39&amp;"|"&amp;$HT47&amp;"|0|"&amp;HO$43,data.monthly_financials,6,0),0))</f>
        <v>#NAME?</v>
      </c>
      <c r="HP47" s="758" t="e">
        <f ca="1">IF(HP$41=YEAR(HP$43),HLOOKUP(HP$41,$HV$41:$HY$66,(ROW($HT47)-ROW(HP$41)+1),FALSE),IFERROR(HP$42*VLOOKUP($HT$39&amp;"|"&amp;$HT47&amp;"|0|"&amp;HP$43,data.monthly_financials,6,0),0))</f>
        <v>#NAME?</v>
      </c>
      <c r="HQ47" s="758" t="e">
        <f ca="1">IF(HQ$41=YEAR(HQ$43),HLOOKUP(HQ$41,$HV$41:$HY$66,(ROW($HT47)-ROW(HQ$41)+1),FALSE),IFERROR(HQ$42*VLOOKUP($HT$39&amp;"|"&amp;$HT47&amp;"|0|"&amp;HQ$43,data.monthly_financials,6,0),0))</f>
        <v>#NAME?</v>
      </c>
      <c r="HT47" s="755" t="s">
        <v>291</v>
      </c>
      <c r="HU47" s="107">
        <f ca="1">IFERROR(HU$42*VLOOKUP($HT$39&amp;"|"&amp;$HT47&amp;"|1|"&amp;HU$43,data.monthly_financials,6,0),0)</f>
        <v>0</v>
      </c>
      <c r="HV47" s="758">
        <f ca="1">IFERROR(HV$42*VLOOKUP($HT$39&amp;"|"&amp;$HT47&amp;"|1|"&amp;HV$43,data.monthly_financials,6,0),0)</f>
        <v>0</v>
      </c>
      <c r="HW47" s="758">
        <f ca="1">IFERROR(HW$42*VLOOKUP($HT$39&amp;"|"&amp;$HT47&amp;"|1|"&amp;HW$43,data.monthly_financials,6,0),0)</f>
        <v>0</v>
      </c>
      <c r="HX47" s="758">
        <f ca="1">IFERROR(HX$42*VLOOKUP($HT$39&amp;"|"&amp;$HT47&amp;"|1|"&amp;HX$43,data.monthly_financials,6,0),0)</f>
        <v>0</v>
      </c>
      <c r="HY47" s="758">
        <f ca="1">IFERROR(HY$42*VLOOKUP($HT$39&amp;"|"&amp;$HT47&amp;"|1|"&amp;HY$43,data.monthly_financials,6,0),0)</f>
        <v>0</v>
      </c>
    </row>
    <row r="48" spans="1:233" ht="15.75">
      <c r="A48" t="str">
        <f>RIGHT(DB_LOAD!I43,4)</f>
        <v/>
      </c>
      <c r="B48">
        <f>DB_LOAD!K43</f>
        <v>0</v>
      </c>
      <c r="D48" s="103" t="s">
        <v>142</v>
      </c>
      <c r="E48" s="111" t="e">
        <f t="shared" ref="E48:AN48" ca="1" si="67">SUM(E49:E50)</f>
        <v>#VALUE!</v>
      </c>
      <c r="F48" s="111" t="e">
        <f t="shared" ca="1" si="67"/>
        <v>#VALUE!</v>
      </c>
      <c r="G48" s="111" t="e">
        <f t="shared" ca="1" si="67"/>
        <v>#VALUE!</v>
      </c>
      <c r="H48" s="111" t="e">
        <f t="shared" ca="1" si="67"/>
        <v>#VALUE!</v>
      </c>
      <c r="I48" s="111" t="e">
        <f t="shared" ca="1" si="67"/>
        <v>#VALUE!</v>
      </c>
      <c r="J48" s="111" t="e">
        <f t="shared" ca="1" si="67"/>
        <v>#VALUE!</v>
      </c>
      <c r="K48" s="111" t="e">
        <f t="shared" ca="1" si="67"/>
        <v>#VALUE!</v>
      </c>
      <c r="L48" s="111" t="e">
        <f t="shared" ca="1" si="67"/>
        <v>#VALUE!</v>
      </c>
      <c r="M48" s="111" t="e">
        <f t="shared" ca="1" si="67"/>
        <v>#VALUE!</v>
      </c>
      <c r="N48" s="111" t="e">
        <f t="shared" ca="1" si="67"/>
        <v>#VALUE!</v>
      </c>
      <c r="O48" s="111" t="e">
        <f t="shared" ca="1" si="67"/>
        <v>#VALUE!</v>
      </c>
      <c r="P48" s="111" t="e">
        <f t="shared" ca="1" si="67"/>
        <v>#VALUE!</v>
      </c>
      <c r="Q48" s="111" t="e">
        <f t="shared" ca="1" si="67"/>
        <v>#VALUE!</v>
      </c>
      <c r="R48" s="111" t="e">
        <f t="shared" ca="1" si="67"/>
        <v>#VALUE!</v>
      </c>
      <c r="S48" s="111" t="e">
        <f t="shared" ca="1" si="67"/>
        <v>#VALUE!</v>
      </c>
      <c r="T48" s="111" t="e">
        <f t="shared" ca="1" si="67"/>
        <v>#VALUE!</v>
      </c>
      <c r="U48" s="111" t="e">
        <f t="shared" ca="1" si="67"/>
        <v>#VALUE!</v>
      </c>
      <c r="V48" s="111" t="e">
        <f t="shared" ca="1" si="67"/>
        <v>#VALUE!</v>
      </c>
      <c r="W48" s="111" t="e">
        <f t="shared" ca="1" si="67"/>
        <v>#VALUE!</v>
      </c>
      <c r="X48" s="111" t="e">
        <f t="shared" ca="1" si="67"/>
        <v>#VALUE!</v>
      </c>
      <c r="Y48" s="111" t="e">
        <f t="shared" ca="1" si="67"/>
        <v>#VALUE!</v>
      </c>
      <c r="Z48" s="111" t="e">
        <f t="shared" ca="1" si="67"/>
        <v>#VALUE!</v>
      </c>
      <c r="AA48" s="111" t="e">
        <f t="shared" ca="1" si="67"/>
        <v>#VALUE!</v>
      </c>
      <c r="AB48" s="111" t="e">
        <f t="shared" ca="1" si="67"/>
        <v>#VALUE!</v>
      </c>
      <c r="AC48" s="111" t="e">
        <f t="shared" ca="1" si="67"/>
        <v>#VALUE!</v>
      </c>
      <c r="AD48" s="111" t="e">
        <f t="shared" ca="1" si="67"/>
        <v>#VALUE!</v>
      </c>
      <c r="AE48" s="111" t="e">
        <f t="shared" ca="1" si="67"/>
        <v>#VALUE!</v>
      </c>
      <c r="AF48" s="111" t="e">
        <f t="shared" ca="1" si="67"/>
        <v>#VALUE!</v>
      </c>
      <c r="AG48" s="111" t="e">
        <f t="shared" ca="1" si="67"/>
        <v>#VALUE!</v>
      </c>
      <c r="AH48" s="111" t="e">
        <f t="shared" ca="1" si="67"/>
        <v>#VALUE!</v>
      </c>
      <c r="AI48" s="111" t="e">
        <f t="shared" ca="1" si="67"/>
        <v>#VALUE!</v>
      </c>
      <c r="AJ48" s="111" t="e">
        <f t="shared" ca="1" si="67"/>
        <v>#VALUE!</v>
      </c>
      <c r="AK48" s="111" t="e">
        <f t="shared" ca="1" si="67"/>
        <v>#VALUE!</v>
      </c>
      <c r="AL48" s="111" t="e">
        <f t="shared" ca="1" si="67"/>
        <v>#VALUE!</v>
      </c>
      <c r="AM48" s="111" t="e">
        <f t="shared" ca="1" si="67"/>
        <v>#VALUE!</v>
      </c>
      <c r="AN48" s="111" t="e">
        <f t="shared" ca="1" si="67"/>
        <v>#NAME?</v>
      </c>
      <c r="AO48" s="78"/>
      <c r="AP48" s="103" t="str">
        <f t="shared" ref="AP48:AP111" si="68">D48</f>
        <v>Cash &amp; cash equivalents</v>
      </c>
      <c r="AQ48" s="111">
        <f ca="1">SUM(AQ49:AQ50)</f>
        <v>0</v>
      </c>
      <c r="AR48" s="111">
        <f ca="1">SUM(AR49:AR50)</f>
        <v>0</v>
      </c>
      <c r="AS48" s="111">
        <f ca="1">SUM(AS49:AS50)</f>
        <v>0</v>
      </c>
      <c r="AT48" s="111">
        <f ca="1">SUM(AT49:AT50)</f>
        <v>0</v>
      </c>
      <c r="AU48" s="111">
        <f ca="1">SUM(AU49:AU50)</f>
        <v>0</v>
      </c>
      <c r="AV48" s="78"/>
      <c r="AW48" s="78">
        <f>SUM(AW49:AW50)</f>
        <v>0</v>
      </c>
      <c r="AX48" s="95" t="s">
        <v>143</v>
      </c>
      <c r="AY48" s="96" t="e">
        <f t="shared" ref="AY48:CH48" ca="1" si="69">SUM(AY49:AY50)</f>
        <v>#NAME?</v>
      </c>
      <c r="AZ48" s="96" t="e">
        <f t="shared" ca="1" si="69"/>
        <v>#NAME?</v>
      </c>
      <c r="BA48" s="96" t="e">
        <f t="shared" ca="1" si="69"/>
        <v>#NAME?</v>
      </c>
      <c r="BB48" s="96" t="e">
        <f t="shared" ca="1" si="69"/>
        <v>#NAME?</v>
      </c>
      <c r="BC48" s="96" t="e">
        <f t="shared" ca="1" si="69"/>
        <v>#NAME?</v>
      </c>
      <c r="BD48" s="96" t="e">
        <f t="shared" ca="1" si="69"/>
        <v>#NAME?</v>
      </c>
      <c r="BE48" s="96" t="e">
        <f t="shared" ca="1" si="69"/>
        <v>#NAME?</v>
      </c>
      <c r="BF48" s="96" t="e">
        <f t="shared" ca="1" si="69"/>
        <v>#NAME?</v>
      </c>
      <c r="BG48" s="96" t="e">
        <f t="shared" ca="1" si="69"/>
        <v>#NAME?</v>
      </c>
      <c r="BH48" s="96" t="e">
        <f t="shared" ca="1" si="69"/>
        <v>#NAME?</v>
      </c>
      <c r="BI48" s="96" t="e">
        <f t="shared" ca="1" si="69"/>
        <v>#NAME?</v>
      </c>
      <c r="BJ48" s="96" t="e">
        <f t="shared" ca="1" si="69"/>
        <v>#NAME?</v>
      </c>
      <c r="BK48" s="96" t="e">
        <f t="shared" ca="1" si="69"/>
        <v>#NAME?</v>
      </c>
      <c r="BL48" s="96" t="e">
        <f t="shared" ca="1" si="69"/>
        <v>#NAME?</v>
      </c>
      <c r="BM48" s="96" t="e">
        <f t="shared" ca="1" si="69"/>
        <v>#NAME?</v>
      </c>
      <c r="BN48" s="96" t="e">
        <f t="shared" ca="1" si="69"/>
        <v>#NAME?</v>
      </c>
      <c r="BO48" s="96" t="e">
        <f t="shared" ca="1" si="69"/>
        <v>#NAME?</v>
      </c>
      <c r="BP48" s="96" t="e">
        <f t="shared" ca="1" si="69"/>
        <v>#NAME?</v>
      </c>
      <c r="BQ48" s="96" t="e">
        <f t="shared" ca="1" si="69"/>
        <v>#NAME?</v>
      </c>
      <c r="BR48" s="96" t="e">
        <f t="shared" ca="1" si="69"/>
        <v>#NAME?</v>
      </c>
      <c r="BS48" s="96" t="e">
        <f t="shared" ca="1" si="69"/>
        <v>#NAME?</v>
      </c>
      <c r="BT48" s="96" t="e">
        <f t="shared" ca="1" si="69"/>
        <v>#NAME?</v>
      </c>
      <c r="BU48" s="96" t="e">
        <f t="shared" ca="1" si="69"/>
        <v>#NAME?</v>
      </c>
      <c r="BV48" s="96" t="e">
        <f t="shared" ca="1" si="69"/>
        <v>#NAME?</v>
      </c>
      <c r="BW48" s="96" t="e">
        <f t="shared" ca="1" si="69"/>
        <v>#NAME?</v>
      </c>
      <c r="BX48" s="96" t="e">
        <f t="shared" ca="1" si="69"/>
        <v>#NAME?</v>
      </c>
      <c r="BY48" s="96" t="e">
        <f t="shared" ca="1" si="69"/>
        <v>#NAME?</v>
      </c>
      <c r="BZ48" s="96" t="e">
        <f t="shared" ca="1" si="69"/>
        <v>#NAME?</v>
      </c>
      <c r="CA48" s="96" t="e">
        <f t="shared" ca="1" si="69"/>
        <v>#NAME?</v>
      </c>
      <c r="CB48" s="96" t="e">
        <f t="shared" ca="1" si="69"/>
        <v>#NAME?</v>
      </c>
      <c r="CC48" s="96" t="e">
        <f t="shared" ca="1" si="69"/>
        <v>#NAME?</v>
      </c>
      <c r="CD48" s="96" t="e">
        <f t="shared" ca="1" si="69"/>
        <v>#NAME?</v>
      </c>
      <c r="CE48" s="96" t="e">
        <f t="shared" ca="1" si="69"/>
        <v>#NAME?</v>
      </c>
      <c r="CF48" s="96" t="e">
        <f t="shared" ca="1" si="69"/>
        <v>#NAME?</v>
      </c>
      <c r="CG48" s="96" t="e">
        <f t="shared" ca="1" si="69"/>
        <v>#NAME?</v>
      </c>
      <c r="CH48" s="96" t="e">
        <f t="shared" ca="1" si="69"/>
        <v>#NAME?</v>
      </c>
      <c r="CK48" s="95" t="str">
        <f t="shared" si="63"/>
        <v>INTEREST EXPENSE</v>
      </c>
      <c r="CL48" s="96">
        <f ca="1">SUM(CL49:CL50)</f>
        <v>0</v>
      </c>
      <c r="CM48" s="96">
        <f ca="1">SUM(CM49:CM50)</f>
        <v>0</v>
      </c>
      <c r="CN48" s="96">
        <f ca="1">SUM(CN49:CN50)</f>
        <v>0</v>
      </c>
      <c r="CO48" s="96">
        <f ca="1">SUM(CO49:CO50)</f>
        <v>0</v>
      </c>
      <c r="CP48" s="96">
        <f ca="1">SUM(CP49:CP50)</f>
        <v>0</v>
      </c>
      <c r="CS48" s="105" t="s">
        <v>78</v>
      </c>
      <c r="CT48" s="112" t="e">
        <f t="shared" ref="CT48:EC48" ca="1" si="70">SUM(CT49:CT54)</f>
        <v>#NAME?</v>
      </c>
      <c r="CU48" s="112" t="e">
        <f t="shared" ca="1" si="70"/>
        <v>#NAME?</v>
      </c>
      <c r="CV48" s="112" t="e">
        <f t="shared" ca="1" si="70"/>
        <v>#NAME?</v>
      </c>
      <c r="CW48" s="112" t="e">
        <f t="shared" ca="1" si="70"/>
        <v>#NAME?</v>
      </c>
      <c r="CX48" s="112" t="e">
        <f t="shared" ca="1" si="70"/>
        <v>#NAME?</v>
      </c>
      <c r="CY48" s="112" t="e">
        <f t="shared" ca="1" si="70"/>
        <v>#NAME?</v>
      </c>
      <c r="CZ48" s="112" t="e">
        <f t="shared" ca="1" si="70"/>
        <v>#NAME?</v>
      </c>
      <c r="DA48" s="112" t="e">
        <f t="shared" ca="1" si="70"/>
        <v>#NAME?</v>
      </c>
      <c r="DB48" s="112" t="e">
        <f t="shared" ca="1" si="70"/>
        <v>#NAME?</v>
      </c>
      <c r="DC48" s="112" t="e">
        <f t="shared" ca="1" si="70"/>
        <v>#NAME?</v>
      </c>
      <c r="DD48" s="112" t="e">
        <f t="shared" ca="1" si="70"/>
        <v>#NAME?</v>
      </c>
      <c r="DE48" s="112" t="e">
        <f t="shared" ca="1" si="70"/>
        <v>#NAME?</v>
      </c>
      <c r="DF48" s="112" t="e">
        <f t="shared" ca="1" si="70"/>
        <v>#NAME?</v>
      </c>
      <c r="DG48" s="112" t="e">
        <f t="shared" ca="1" si="70"/>
        <v>#NAME?</v>
      </c>
      <c r="DH48" s="112" t="e">
        <f t="shared" ca="1" si="70"/>
        <v>#NAME?</v>
      </c>
      <c r="DI48" s="112" t="e">
        <f t="shared" ca="1" si="70"/>
        <v>#NAME?</v>
      </c>
      <c r="DJ48" s="112" t="e">
        <f t="shared" ca="1" si="70"/>
        <v>#NAME?</v>
      </c>
      <c r="DK48" s="112" t="e">
        <f t="shared" ca="1" si="70"/>
        <v>#NAME?</v>
      </c>
      <c r="DL48" s="112" t="e">
        <f t="shared" ca="1" si="70"/>
        <v>#NAME?</v>
      </c>
      <c r="DM48" s="112" t="e">
        <f t="shared" ca="1" si="70"/>
        <v>#NAME?</v>
      </c>
      <c r="DN48" s="112" t="e">
        <f t="shared" ca="1" si="70"/>
        <v>#NAME?</v>
      </c>
      <c r="DO48" s="112" t="e">
        <f t="shared" ca="1" si="70"/>
        <v>#NAME?</v>
      </c>
      <c r="DP48" s="112" t="e">
        <f t="shared" ca="1" si="70"/>
        <v>#NAME?</v>
      </c>
      <c r="DQ48" s="112" t="e">
        <f t="shared" ca="1" si="70"/>
        <v>#NAME?</v>
      </c>
      <c r="DR48" s="112" t="e">
        <f t="shared" ca="1" si="70"/>
        <v>#NAME?</v>
      </c>
      <c r="DS48" s="112" t="e">
        <f t="shared" ca="1" si="70"/>
        <v>#NAME?</v>
      </c>
      <c r="DT48" s="112" t="e">
        <f t="shared" ca="1" si="70"/>
        <v>#NAME?</v>
      </c>
      <c r="DU48" s="112" t="e">
        <f t="shared" ca="1" si="70"/>
        <v>#NAME?</v>
      </c>
      <c r="DV48" s="112" t="e">
        <f t="shared" ca="1" si="70"/>
        <v>#NAME?</v>
      </c>
      <c r="DW48" s="112" t="e">
        <f t="shared" ca="1" si="70"/>
        <v>#NAME?</v>
      </c>
      <c r="DX48" s="112" t="e">
        <f t="shared" ca="1" si="70"/>
        <v>#NAME?</v>
      </c>
      <c r="DY48" s="112" t="e">
        <f t="shared" ca="1" si="70"/>
        <v>#NAME?</v>
      </c>
      <c r="DZ48" s="112" t="e">
        <f t="shared" ca="1" si="70"/>
        <v>#NAME?</v>
      </c>
      <c r="EA48" s="112" t="e">
        <f t="shared" ca="1" si="70"/>
        <v>#NAME?</v>
      </c>
      <c r="EB48" s="112" t="e">
        <f t="shared" ca="1" si="70"/>
        <v>#NAME?</v>
      </c>
      <c r="EC48" s="112" t="e">
        <f t="shared" ca="1" si="70"/>
        <v>#NAME?</v>
      </c>
      <c r="EE48" s="105" t="s">
        <v>78</v>
      </c>
      <c r="EF48" s="112"/>
      <c r="EG48" s="112"/>
      <c r="EH48" s="112"/>
      <c r="EI48" s="112"/>
      <c r="EJ48" s="112"/>
      <c r="EN48" s="110" t="s">
        <v>144</v>
      </c>
      <c r="EO48" s="107" t="e">
        <f ca="1">IF(EO$41=YEAR(EO$43),HLOOKUP(EO$41,$GB$41:$GE$51,(ROW($AX48)-ROW(EO$41)+1),FALSE),IFERROR(VLOOKUP($EN$40&amp;"|"&amp;$EN48&amp;"|0|"&amp;EO$43,data.monthly_financials,6,0),0))</f>
        <v>#NAME?</v>
      </c>
      <c r="EP48" s="107" t="e">
        <f ca="1">IF(EP$41=YEAR(EP$43),HLOOKUP(EP$41,$GB$41:$GE$51,(ROW($AX48)-ROW(EP$41)+1),FALSE),IFERROR(VLOOKUP($EN$40&amp;"|"&amp;$EN48&amp;"|0|"&amp;EP$43,data.monthly_financials,6,0),0))</f>
        <v>#NAME?</v>
      </c>
      <c r="EQ48" s="107" t="e">
        <f ca="1">IF(EQ$41=YEAR(EQ$43),HLOOKUP(EQ$41,$GB$41:$GE$51,(ROW($AX48)-ROW(EQ$41)+1),FALSE),IFERROR(VLOOKUP($EN$40&amp;"|"&amp;$EN48&amp;"|0|"&amp;EQ$43,data.monthly_financials,6,0),0))</f>
        <v>#NAME?</v>
      </c>
      <c r="ER48" s="107" t="e">
        <f ca="1">IF(ER$41=YEAR(ER$43),HLOOKUP(ER$41,$GB$41:$GE$51,(ROW($AX48)-ROW(ER$41)+1),FALSE),IFERROR(VLOOKUP($EN$40&amp;"|"&amp;$EN48&amp;"|0|"&amp;ER$43,data.monthly_financials,6,0),0))</f>
        <v>#NAME?</v>
      </c>
      <c r="ES48" s="107" t="e">
        <f ca="1">IF(ES$41=YEAR(ES$43),HLOOKUP(ES$41,$GB$41:$GE$51,(ROW($AX48)-ROW(ES$41)+1),FALSE),IFERROR(VLOOKUP($EN$40&amp;"|"&amp;$EN48&amp;"|0|"&amp;ES$43,data.monthly_financials,6,0),0))</f>
        <v>#NAME?</v>
      </c>
      <c r="ET48" s="107" t="e">
        <f ca="1">IF(ET$41=YEAR(ET$43),HLOOKUP(ET$41,$GB$41:$GE$51,(ROW($AX48)-ROW(ET$41)+1),FALSE),IFERROR(VLOOKUP($EN$40&amp;"|"&amp;$EN48&amp;"|0|"&amp;ET$43,data.monthly_financials,6,0),0))</f>
        <v>#NAME?</v>
      </c>
      <c r="EU48" s="107" t="e">
        <f ca="1">IF(EU$41=YEAR(EU$43),HLOOKUP(EU$41,$GB$41:$GE$51,(ROW($AX48)-ROW(EU$41)+1),FALSE),IFERROR(VLOOKUP($EN$40&amp;"|"&amp;$EN48&amp;"|0|"&amp;EU$43,data.monthly_financials,6,0),0))</f>
        <v>#NAME?</v>
      </c>
      <c r="EV48" s="107" t="e">
        <f ca="1">IF(EV$41=YEAR(EV$43),HLOOKUP(EV$41,$GB$41:$GE$51,(ROW($AX48)-ROW(EV$41)+1),FALSE),IFERROR(VLOOKUP($EN$40&amp;"|"&amp;$EN48&amp;"|0|"&amp;EV$43,data.monthly_financials,6,0),0))</f>
        <v>#NAME?</v>
      </c>
      <c r="EW48" s="107" t="e">
        <f ca="1">IF(EW$41=YEAR(EW$43),HLOOKUP(EW$41,$GB$41:$GE$51,(ROW($AX48)-ROW(EW$41)+1),FALSE),IFERROR(VLOOKUP($EN$40&amp;"|"&amp;$EN48&amp;"|0|"&amp;EW$43,data.monthly_financials,6,0),0))</f>
        <v>#NAME?</v>
      </c>
      <c r="EX48" s="107" t="e">
        <f ca="1">IF(EX$41=YEAR(EX$43),HLOOKUP(EX$41,$GB$41:$GE$51,(ROW($AX48)-ROW(EX$41)+1),FALSE),IFERROR(VLOOKUP($EN$40&amp;"|"&amp;$EN48&amp;"|0|"&amp;EX$43,data.monthly_financials,6,0),0))</f>
        <v>#NAME?</v>
      </c>
      <c r="EY48" s="107" t="e">
        <f ca="1">IF(EY$41=YEAR(EY$43),HLOOKUP(EY$41,$GB$41:$GE$51,(ROW($AX48)-ROW(EY$41)+1),FALSE),IFERROR(VLOOKUP($EN$40&amp;"|"&amp;$EN48&amp;"|0|"&amp;EY$43,data.monthly_financials,6,0),0))</f>
        <v>#NAME?</v>
      </c>
      <c r="EZ48" s="107" t="e">
        <f ca="1">IF(EZ$41=YEAR(EZ$43),HLOOKUP(EZ$41,$GB$41:$GE$51,(ROW($AX48)-ROW(EZ$41)+1),FALSE),IFERROR(VLOOKUP($EN$40&amp;"|"&amp;$EN48&amp;"|0|"&amp;EZ$43,data.monthly_financials,6,0),0))</f>
        <v>#NAME?</v>
      </c>
      <c r="FA48" s="107" t="e">
        <f ca="1">IF(FA$41=YEAR(FA$43),HLOOKUP(FA$41,$GB$41:$GE$51,(ROW($AX48)-ROW(FA$41)+1),FALSE),IFERROR(VLOOKUP($EN$40&amp;"|"&amp;$EN48&amp;"|0|"&amp;FA$43,data.monthly_financials,6,0),0))</f>
        <v>#NAME?</v>
      </c>
      <c r="FB48" s="107" t="e">
        <f ca="1">IF(FB$41=YEAR(FB$43),HLOOKUP(FB$41,$GB$41:$GE$51,(ROW($AX48)-ROW(FB$41)+1),FALSE),IFERROR(VLOOKUP($EN$40&amp;"|"&amp;$EN48&amp;"|0|"&amp;FB$43,data.monthly_financials,6,0),0))</f>
        <v>#NAME?</v>
      </c>
      <c r="FC48" s="107" t="e">
        <f ca="1">IF(FC$41=YEAR(FC$43),HLOOKUP(FC$41,$GB$41:$GE$51,(ROW($AX48)-ROW(FC$41)+1),FALSE),IFERROR(VLOOKUP($EN$40&amp;"|"&amp;$EN48&amp;"|0|"&amp;FC$43,data.monthly_financials,6,0),0))</f>
        <v>#NAME?</v>
      </c>
      <c r="FD48" s="107" t="e">
        <f ca="1">IF(FD$41=YEAR(FD$43),HLOOKUP(FD$41,$GB$41:$GE$51,(ROW($AX48)-ROW(FD$41)+1),FALSE),IFERROR(VLOOKUP($EN$40&amp;"|"&amp;$EN48&amp;"|0|"&amp;FD$43,data.monthly_financials,6,0),0))</f>
        <v>#NAME?</v>
      </c>
      <c r="FE48" s="107" t="e">
        <f ca="1">IF(FE$41=YEAR(FE$43),HLOOKUP(FE$41,$GB$41:$GE$51,(ROW($AX48)-ROW(FE$41)+1),FALSE),IFERROR(VLOOKUP($EN$40&amp;"|"&amp;$EN48&amp;"|0|"&amp;FE$43,data.monthly_financials,6,0),0))</f>
        <v>#NAME?</v>
      </c>
      <c r="FF48" s="107" t="e">
        <f ca="1">IF(FF$41=YEAR(FF$43),HLOOKUP(FF$41,$GB$41:$GE$51,(ROW($AX48)-ROW(FF$41)+1),FALSE),IFERROR(VLOOKUP($EN$40&amp;"|"&amp;$EN48&amp;"|0|"&amp;FF$43,data.monthly_financials,6,0),0))</f>
        <v>#NAME?</v>
      </c>
      <c r="FG48" s="107" t="e">
        <f ca="1">IF(FG$41=YEAR(FG$43),HLOOKUP(FG$41,$GB$41:$GE$51,(ROW($AX48)-ROW(FG$41)+1),FALSE),IFERROR(VLOOKUP($EN$40&amp;"|"&amp;$EN48&amp;"|0|"&amp;FG$43,data.monthly_financials,6,0),0))</f>
        <v>#NAME?</v>
      </c>
      <c r="FH48" s="107" t="e">
        <f ca="1">IF(FH$41=YEAR(FH$43),HLOOKUP(FH$41,$GB$41:$GE$51,(ROW($AX48)-ROW(FH$41)+1),FALSE),IFERROR(VLOOKUP($EN$40&amp;"|"&amp;$EN48&amp;"|0|"&amp;FH$43,data.monthly_financials,6,0),0))</f>
        <v>#NAME?</v>
      </c>
      <c r="FI48" s="107" t="e">
        <f ca="1">IF(FI$41=YEAR(FI$43),HLOOKUP(FI$41,$GB$41:$GE$51,(ROW($AX48)-ROW(FI$41)+1),FALSE),IFERROR(VLOOKUP($EN$40&amp;"|"&amp;$EN48&amp;"|0|"&amp;FI$43,data.monthly_financials,6,0),0))</f>
        <v>#NAME?</v>
      </c>
      <c r="FJ48" s="107" t="e">
        <f ca="1">IF(FJ$41=YEAR(FJ$43),HLOOKUP(FJ$41,$GB$41:$GE$51,(ROW($AX48)-ROW(FJ$41)+1),FALSE),IFERROR(VLOOKUP($EN$40&amp;"|"&amp;$EN48&amp;"|0|"&amp;FJ$43,data.monthly_financials,6,0),0))</f>
        <v>#NAME?</v>
      </c>
      <c r="FK48" s="107" t="e">
        <f ca="1">IF(FK$41=YEAR(FK$43),HLOOKUP(FK$41,$GB$41:$GE$51,(ROW($AX48)-ROW(FK$41)+1),FALSE),IFERROR(VLOOKUP($EN$40&amp;"|"&amp;$EN48&amp;"|0|"&amp;FK$43,data.monthly_financials,6,0),0))</f>
        <v>#NAME?</v>
      </c>
      <c r="FL48" s="107" t="e">
        <f ca="1">IF(FL$41=YEAR(FL$43),HLOOKUP(FL$41,$GB$41:$GE$51,(ROW($AX48)-ROW(FL$41)+1),FALSE),IFERROR(VLOOKUP($EN$40&amp;"|"&amp;$EN48&amp;"|0|"&amp;FL$43,data.monthly_financials,6,0),0))</f>
        <v>#NAME?</v>
      </c>
      <c r="FM48" s="107" t="e">
        <f ca="1">IF(FM$41=YEAR(FM$43),HLOOKUP(FM$41,$GB$41:$GE$51,(ROW($AX48)-ROW(FM$41)+1),FALSE),IFERROR(VLOOKUP($EN$40&amp;"|"&amp;$EN48&amp;"|0|"&amp;FM$43,data.monthly_financials,6,0),0))</f>
        <v>#NAME?</v>
      </c>
      <c r="FN48" s="107" t="e">
        <f ca="1">IF(FN$41=YEAR(FN$43),HLOOKUP(FN$41,$GB$41:$GE$51,(ROW($AX48)-ROW(FN$41)+1),FALSE),IFERROR(VLOOKUP($EN$40&amp;"|"&amp;$EN48&amp;"|0|"&amp;FN$43,data.monthly_financials,6,0),0))</f>
        <v>#NAME?</v>
      </c>
      <c r="FO48" s="107" t="e">
        <f ca="1">IF(FO$41=YEAR(FO$43),HLOOKUP(FO$41,$GB$41:$GE$51,(ROW($AX48)-ROW(FO$41)+1),FALSE),IFERROR(VLOOKUP($EN$40&amp;"|"&amp;$EN48&amp;"|0|"&amp;FO$43,data.monthly_financials,6,0),0))</f>
        <v>#NAME?</v>
      </c>
      <c r="FP48" s="107" t="e">
        <f ca="1">IF(FP$41=YEAR(FP$43),HLOOKUP(FP$41,$GB$41:$GE$51,(ROW($AX48)-ROW(FP$41)+1),FALSE),IFERROR(VLOOKUP($EN$40&amp;"|"&amp;$EN48&amp;"|0|"&amp;FP$43,data.monthly_financials,6,0),0))</f>
        <v>#NAME?</v>
      </c>
      <c r="FQ48" s="107" t="e">
        <f ca="1">IF(FQ$41=YEAR(FQ$43),HLOOKUP(FQ$41,$GB$41:$GE$51,(ROW($AX48)-ROW(FQ$41)+1),FALSE),IFERROR(VLOOKUP($EN$40&amp;"|"&amp;$EN48&amp;"|0|"&amp;FQ$43,data.monthly_financials,6,0),0))</f>
        <v>#NAME?</v>
      </c>
      <c r="FR48" s="107" t="e">
        <f ca="1">IF(FR$41=YEAR(FR$43),HLOOKUP(FR$41,$GB$41:$GE$51,(ROW($AX48)-ROW(FR$41)+1),FALSE),IFERROR(VLOOKUP($EN$40&amp;"|"&amp;$EN48&amp;"|0|"&amp;FR$43,data.monthly_financials,6,0),0))</f>
        <v>#NAME?</v>
      </c>
      <c r="FS48" s="107" t="e">
        <f ca="1">IF(FS$41=YEAR(FS$43),HLOOKUP(FS$41,$GB$41:$GE$51,(ROW($AX48)-ROW(FS$41)+1),FALSE),IFERROR(VLOOKUP($EN$40&amp;"|"&amp;$EN48&amp;"|0|"&amp;FS$43,data.monthly_financials,6,0),0))</f>
        <v>#NAME?</v>
      </c>
      <c r="FT48" s="107" t="e">
        <f ca="1">IF(FT$41=YEAR(FT$43),HLOOKUP(FT$41,$GB$41:$GE$51,(ROW($AX48)-ROW(FT$41)+1),FALSE),IFERROR(VLOOKUP($EN$40&amp;"|"&amp;$EN48&amp;"|0|"&amp;FT$43,data.monthly_financials,6,0),0))</f>
        <v>#NAME?</v>
      </c>
      <c r="FU48" s="107" t="e">
        <f ca="1">IF(FU$41=YEAR(FU$43),HLOOKUP(FU$41,$GB$41:$GE$51,(ROW($AX48)-ROW(FU$41)+1),FALSE),IFERROR(VLOOKUP($EN$40&amp;"|"&amp;$EN48&amp;"|0|"&amp;FU$43,data.monthly_financials,6,0),0))</f>
        <v>#NAME?</v>
      </c>
      <c r="FV48" s="107" t="e">
        <f ca="1">IF(FV$41=YEAR(FV$43),HLOOKUP(FV$41,$GB$41:$GE$51,(ROW($AX48)-ROW(FV$41)+1),FALSE),IFERROR(VLOOKUP($EN$40&amp;"|"&amp;$EN48&amp;"|0|"&amp;FV$43,data.monthly_financials,6,0),0))</f>
        <v>#NAME?</v>
      </c>
      <c r="FW48" s="107" t="e">
        <f ca="1">IF(FW$41=YEAR(FW$43),HLOOKUP(FW$41,$GB$41:$GE$51,(ROW($AX48)-ROW(FW$41)+1),FALSE),IFERROR(VLOOKUP($EN$40&amp;"|"&amp;$EN48&amp;"|0|"&amp;FW$43,data.monthly_financials,6,0),0))</f>
        <v>#NAME?</v>
      </c>
      <c r="FX48" s="107" t="e">
        <f ca="1">IF(FX$41=YEAR(FX$43),HLOOKUP(FX$41,$GB$41:$GE$51,(ROW($AX48)-ROW(FX$41)+1),FALSE),IFERROR(VLOOKUP($EN$40&amp;"|"&amp;$EN48&amp;"|0|"&amp;FX$43,data.monthly_financials,6,0),0))</f>
        <v>#NAME?</v>
      </c>
      <c r="FZ48" s="110" t="s">
        <v>144</v>
      </c>
      <c r="GA48" s="107">
        <f ca="1">IFERROR(VLOOKUP($FZ$40&amp;"|"&amp;$FZ48&amp;"|0|"&amp;GA$43,data.monthly_financials,6,0),0)</f>
        <v>0</v>
      </c>
      <c r="GB48" s="107">
        <f ca="1">IFERROR(VLOOKUP($FZ$40&amp;"|"&amp;$FZ48&amp;"|0|"&amp;GB$43,data.monthly_financials,6,0),0)</f>
        <v>0</v>
      </c>
      <c r="GC48" s="107">
        <f ca="1">IFERROR(VLOOKUP($FZ$40&amp;"|"&amp;$FZ48&amp;"|0|"&amp;GC$43,data.monthly_financials,6,0),0)</f>
        <v>0</v>
      </c>
      <c r="GD48" s="107">
        <f ca="1">IFERROR(VLOOKUP($FZ$40&amp;"|"&amp;$FZ48&amp;"|0|"&amp;GD$43,data.monthly_financials,6,0),0)</f>
        <v>0</v>
      </c>
      <c r="GE48" s="107">
        <f ca="1">IFERROR(VLOOKUP($FZ$40&amp;"|"&amp;$FZ48&amp;"|0|"&amp;GE$43,data.monthly_financials,6,0),0)</f>
        <v>0</v>
      </c>
      <c r="GG48" s="755" t="s">
        <v>520</v>
      </c>
      <c r="GH48" s="758" t="e">
        <f ca="1">IF(GH$41=YEAR(GH$43),HLOOKUP(GH$41,$HV$41:$HY$66,(ROW($HT48)-ROW(GH$41)+1),FALSE),IFERROR(GH$42*VLOOKUP($HT$39&amp;"|"&amp;$HT48&amp;"|0|"&amp;GH$43,data.monthly_financials,6,0),0))</f>
        <v>#NAME?</v>
      </c>
      <c r="GI48" s="758" t="e">
        <f ca="1">IF(GI$41=YEAR(GI$43),HLOOKUP(GI$41,$HV$41:$HY$66,(ROW($HT48)-ROW(GI$41)+1),FALSE),IFERROR(GI$42*VLOOKUP($HT$39&amp;"|"&amp;$HT48&amp;"|0|"&amp;GI$43,data.monthly_financials,6,0),0))</f>
        <v>#NAME?</v>
      </c>
      <c r="GJ48" s="758" t="e">
        <f ca="1">IF(GJ$41=YEAR(GJ$43),HLOOKUP(GJ$41,$HV$41:$HY$66,(ROW($HT48)-ROW(GJ$41)+1),FALSE),IFERROR(GJ$42*VLOOKUP($HT$39&amp;"|"&amp;$HT48&amp;"|0|"&amp;GJ$43,data.monthly_financials,6,0),0))</f>
        <v>#NAME?</v>
      </c>
      <c r="GK48" s="758" t="e">
        <f ca="1">IF(GK$41=YEAR(GK$43),HLOOKUP(GK$41,$HV$41:$HY$66,(ROW($HT48)-ROW(GK$41)+1),FALSE),IFERROR(GK$42*VLOOKUP($HT$39&amp;"|"&amp;$HT48&amp;"|0|"&amp;GK$43,data.monthly_financials,6,0),0))</f>
        <v>#NAME?</v>
      </c>
      <c r="GL48" s="758" t="e">
        <f ca="1">IF(GL$41=YEAR(GL$43),HLOOKUP(GL$41,$HV$41:$HY$66,(ROW($HT48)-ROW(GL$41)+1),FALSE),IFERROR(GL$42*VLOOKUP($HT$39&amp;"|"&amp;$HT48&amp;"|0|"&amp;GL$43,data.monthly_financials,6,0),0))</f>
        <v>#NAME?</v>
      </c>
      <c r="GM48" s="758" t="e">
        <f ca="1">IF(GM$41=YEAR(GM$43),HLOOKUP(GM$41,$HV$41:$HY$66,(ROW($HT48)-ROW(GM$41)+1),FALSE),IFERROR(GM$42*VLOOKUP($HT$39&amp;"|"&amp;$HT48&amp;"|0|"&amp;GM$43,data.monthly_financials,6,0),0))</f>
        <v>#NAME?</v>
      </c>
      <c r="GN48" s="758" t="e">
        <f ca="1">IF(GN$41=YEAR(GN$43),HLOOKUP(GN$41,$HV$41:$HY$66,(ROW($HT48)-ROW(GN$41)+1),FALSE),IFERROR(GN$42*VLOOKUP($HT$39&amp;"|"&amp;$HT48&amp;"|0|"&amp;GN$43,data.monthly_financials,6,0),0))</f>
        <v>#NAME?</v>
      </c>
      <c r="GO48" s="758" t="e">
        <f ca="1">IF(GO$41=YEAR(GO$43),HLOOKUP(GO$41,$HV$41:$HY$66,(ROW($HT48)-ROW(GO$41)+1),FALSE),IFERROR(GO$42*VLOOKUP($HT$39&amp;"|"&amp;$HT48&amp;"|0|"&amp;GO$43,data.monthly_financials,6,0),0))</f>
        <v>#NAME?</v>
      </c>
      <c r="GP48" s="758" t="e">
        <f ca="1">IF(GP$41=YEAR(GP$43),HLOOKUP(GP$41,$HV$41:$HY$66,(ROW($HT48)-ROW(GP$41)+1),FALSE),IFERROR(GP$42*VLOOKUP($HT$39&amp;"|"&amp;$HT48&amp;"|0|"&amp;GP$43,data.monthly_financials,6,0),0))</f>
        <v>#NAME?</v>
      </c>
      <c r="GQ48" s="758" t="e">
        <f ca="1">IF(GQ$41=YEAR(GQ$43),HLOOKUP(GQ$41,$HV$41:$HY$66,(ROW($HT48)-ROW(GQ$41)+1),FALSE),IFERROR(GQ$42*VLOOKUP($HT$39&amp;"|"&amp;$HT48&amp;"|0|"&amp;GQ$43,data.monthly_financials,6,0),0))</f>
        <v>#NAME?</v>
      </c>
      <c r="GR48" s="758" t="e">
        <f ca="1">IF(GR$41=YEAR(GR$43),HLOOKUP(GR$41,$HV$41:$HY$66,(ROW($HT48)-ROW(GR$41)+1),FALSE),IFERROR(GR$42*VLOOKUP($HT$39&amp;"|"&amp;$HT48&amp;"|0|"&amp;GR$43,data.monthly_financials,6,0),0))</f>
        <v>#NAME?</v>
      </c>
      <c r="GS48" s="758" t="e">
        <f ca="1">IF(GS$41=YEAR(GS$43),HLOOKUP(GS$41,$HV$41:$HY$66,(ROW($HT48)-ROW(GS$41)+1),FALSE),IFERROR(GS$42*VLOOKUP($HT$39&amp;"|"&amp;$HT48&amp;"|0|"&amp;GS$43,data.monthly_financials,6,0),0))</f>
        <v>#NAME?</v>
      </c>
      <c r="GT48" s="758" t="e">
        <f ca="1">IF(GT$41=YEAR(GT$43),HLOOKUP(GT$41,$HV$41:$HY$66,(ROW($HT48)-ROW(GT$41)+1),FALSE),IFERROR(GT$42*VLOOKUP($HT$39&amp;"|"&amp;$HT48&amp;"|0|"&amp;GT$43,data.monthly_financials,6,0),0))</f>
        <v>#NAME?</v>
      </c>
      <c r="GU48" s="758" t="e">
        <f ca="1">IF(GU$41=YEAR(GU$43),HLOOKUP(GU$41,$HV$41:$HY$66,(ROW($HT48)-ROW(GU$41)+1),FALSE),IFERROR(GU$42*VLOOKUP($HT$39&amp;"|"&amp;$HT48&amp;"|0|"&amp;GU$43,data.monthly_financials,6,0),0))</f>
        <v>#NAME?</v>
      </c>
      <c r="GV48" s="758" t="e">
        <f ca="1">IF(GV$41=YEAR(GV$43),HLOOKUP(GV$41,$HV$41:$HY$66,(ROW($HT48)-ROW(GV$41)+1),FALSE),IFERROR(GV$42*VLOOKUP($HT$39&amp;"|"&amp;$HT48&amp;"|0|"&amp;GV$43,data.monthly_financials,6,0),0))</f>
        <v>#NAME?</v>
      </c>
      <c r="GW48" s="758" t="e">
        <f ca="1">IF(GW$41=YEAR(GW$43),HLOOKUP(GW$41,$HV$41:$HY$66,(ROW($HT48)-ROW(GW$41)+1),FALSE),IFERROR(GW$42*VLOOKUP($HT$39&amp;"|"&amp;$HT48&amp;"|0|"&amp;GW$43,data.monthly_financials,6,0),0))</f>
        <v>#NAME?</v>
      </c>
      <c r="GX48" s="758" t="e">
        <f ca="1">IF(GX$41=YEAR(GX$43),HLOOKUP(GX$41,$HV$41:$HY$66,(ROW($HT48)-ROW(GX$41)+1),FALSE),IFERROR(GX$42*VLOOKUP($HT$39&amp;"|"&amp;$HT48&amp;"|0|"&amp;GX$43,data.monthly_financials,6,0),0))</f>
        <v>#NAME?</v>
      </c>
      <c r="GY48" s="758" t="e">
        <f ca="1">IF(GY$41=YEAR(GY$43),HLOOKUP(GY$41,$HV$41:$HY$66,(ROW($HT48)-ROW(GY$41)+1),FALSE),IFERROR(GY$42*VLOOKUP($HT$39&amp;"|"&amp;$HT48&amp;"|0|"&amp;GY$43,data.monthly_financials,6,0),0))</f>
        <v>#NAME?</v>
      </c>
      <c r="GZ48" s="758" t="e">
        <f ca="1">IF(GZ$41=YEAR(GZ$43),HLOOKUP(GZ$41,$HV$41:$HY$66,(ROW($HT48)-ROW(GZ$41)+1),FALSE),IFERROR(GZ$42*VLOOKUP($HT$39&amp;"|"&amp;$HT48&amp;"|0|"&amp;GZ$43,data.monthly_financials,6,0),0))</f>
        <v>#NAME?</v>
      </c>
      <c r="HA48" s="758" t="e">
        <f ca="1">IF(HA$41=YEAR(HA$43),HLOOKUP(HA$41,$HV$41:$HY$66,(ROW($HT48)-ROW(HA$41)+1),FALSE),IFERROR(HA$42*VLOOKUP($HT$39&amp;"|"&amp;$HT48&amp;"|0|"&amp;HA$43,data.monthly_financials,6,0),0))</f>
        <v>#NAME?</v>
      </c>
      <c r="HB48" s="758" t="e">
        <f ca="1">IF(HB$41=YEAR(HB$43),HLOOKUP(HB$41,$HV$41:$HY$66,(ROW($HT48)-ROW(HB$41)+1),FALSE),IFERROR(HB$42*VLOOKUP($HT$39&amp;"|"&amp;$HT48&amp;"|0|"&amp;HB$43,data.monthly_financials,6,0),0))</f>
        <v>#NAME?</v>
      </c>
      <c r="HC48" s="758" t="e">
        <f ca="1">IF(HC$41=YEAR(HC$43),HLOOKUP(HC$41,$HV$41:$HY$66,(ROW($HT48)-ROW(HC$41)+1),FALSE),IFERROR(HC$42*VLOOKUP($HT$39&amp;"|"&amp;$HT48&amp;"|0|"&amp;HC$43,data.monthly_financials,6,0),0))</f>
        <v>#NAME?</v>
      </c>
      <c r="HD48" s="758" t="e">
        <f ca="1">IF(HD$41=YEAR(HD$43),HLOOKUP(HD$41,$HV$41:$HY$66,(ROW($HT48)-ROW(HD$41)+1),FALSE),IFERROR(HD$42*VLOOKUP($HT$39&amp;"|"&amp;$HT48&amp;"|0|"&amp;HD$43,data.monthly_financials,6,0),0))</f>
        <v>#NAME?</v>
      </c>
      <c r="HE48" s="758" t="e">
        <f ca="1">IF(HE$41=YEAR(HE$43),HLOOKUP(HE$41,$HV$41:$HY$66,(ROW($HT48)-ROW(HE$41)+1),FALSE),IFERROR(HE$42*VLOOKUP($HT$39&amp;"|"&amp;$HT48&amp;"|0|"&amp;HE$43,data.monthly_financials,6,0),0))</f>
        <v>#NAME?</v>
      </c>
      <c r="HF48" s="758" t="e">
        <f ca="1">IF(HF$41=YEAR(HF$43),HLOOKUP(HF$41,$HV$41:$HY$66,(ROW($HT48)-ROW(HF$41)+1),FALSE),IFERROR(HF$42*VLOOKUP($HT$39&amp;"|"&amp;$HT48&amp;"|0|"&amp;HF$43,data.monthly_financials,6,0),0))</f>
        <v>#NAME?</v>
      </c>
      <c r="HG48" s="758" t="e">
        <f ca="1">IF(HG$41=YEAR(HG$43),HLOOKUP(HG$41,$HV$41:$HY$66,(ROW($HT48)-ROW(HG$41)+1),FALSE),IFERROR(HG$42*VLOOKUP($HT$39&amp;"|"&amp;$HT48&amp;"|0|"&amp;HG$43,data.monthly_financials,6,0),0))</f>
        <v>#NAME?</v>
      </c>
      <c r="HH48" s="758" t="e">
        <f ca="1">IF(HH$41=YEAR(HH$43),HLOOKUP(HH$41,$HV$41:$HY$66,(ROW($HT48)-ROW(HH$41)+1),FALSE),IFERROR(HH$42*VLOOKUP($HT$39&amp;"|"&amp;$HT48&amp;"|0|"&amp;HH$43,data.monthly_financials,6,0),0))</f>
        <v>#NAME?</v>
      </c>
      <c r="HI48" s="758" t="e">
        <f ca="1">IF(HI$41=YEAR(HI$43),HLOOKUP(HI$41,$HV$41:$HY$66,(ROW($HT48)-ROW(HI$41)+1),FALSE),IFERROR(HI$42*VLOOKUP($HT$39&amp;"|"&amp;$HT48&amp;"|0|"&amp;HI$43,data.monthly_financials,6,0),0))</f>
        <v>#NAME?</v>
      </c>
      <c r="HJ48" s="758" t="e">
        <f ca="1">IF(HJ$41=YEAR(HJ$43),HLOOKUP(HJ$41,$HV$41:$HY$66,(ROW($HT48)-ROW(HJ$41)+1),FALSE),IFERROR(HJ$42*VLOOKUP($HT$39&amp;"|"&amp;$HT48&amp;"|0|"&amp;HJ$43,data.monthly_financials,6,0),0))</f>
        <v>#NAME?</v>
      </c>
      <c r="HK48" s="758" t="e">
        <f ca="1">IF(HK$41=YEAR(HK$43),HLOOKUP(HK$41,$HV$41:$HY$66,(ROW($HT48)-ROW(HK$41)+1),FALSE),IFERROR(HK$42*VLOOKUP($HT$39&amp;"|"&amp;$HT48&amp;"|0|"&amp;HK$43,data.monthly_financials,6,0),0))</f>
        <v>#NAME?</v>
      </c>
      <c r="HL48" s="758" t="e">
        <f ca="1">IF(HL$41=YEAR(HL$43),HLOOKUP(HL$41,$HV$41:$HY$66,(ROW($HT48)-ROW(HL$41)+1),FALSE),IFERROR(HL$42*VLOOKUP($HT$39&amp;"|"&amp;$HT48&amp;"|0|"&amp;HL$43,data.monthly_financials,6,0),0))</f>
        <v>#NAME?</v>
      </c>
      <c r="HM48" s="758" t="e">
        <f ca="1">IF(HM$41=YEAR(HM$43),HLOOKUP(HM$41,$HV$41:$HY$66,(ROW($HT48)-ROW(HM$41)+1),FALSE),IFERROR(HM$42*VLOOKUP($HT$39&amp;"|"&amp;$HT48&amp;"|0|"&amp;HM$43,data.monthly_financials,6,0),0))</f>
        <v>#NAME?</v>
      </c>
      <c r="HN48" s="758" t="e">
        <f ca="1">IF(HN$41=YEAR(HN$43),HLOOKUP(HN$41,$HV$41:$HY$66,(ROW($HT48)-ROW(HN$41)+1),FALSE),IFERROR(HN$42*VLOOKUP($HT$39&amp;"|"&amp;$HT48&amp;"|0|"&amp;HN$43,data.monthly_financials,6,0),0))</f>
        <v>#NAME?</v>
      </c>
      <c r="HO48" s="758" t="e">
        <f ca="1">IF(HO$41=YEAR(HO$43),HLOOKUP(HO$41,$HV$41:$HY$66,(ROW($HT48)-ROW(HO$41)+1),FALSE),IFERROR(HO$42*VLOOKUP($HT$39&amp;"|"&amp;$HT48&amp;"|0|"&amp;HO$43,data.monthly_financials,6,0),0))</f>
        <v>#NAME?</v>
      </c>
      <c r="HP48" s="758" t="e">
        <f ca="1">IF(HP$41=YEAR(HP$43),HLOOKUP(HP$41,$HV$41:$HY$66,(ROW($HT48)-ROW(HP$41)+1),FALSE),IFERROR(HP$42*VLOOKUP($HT$39&amp;"|"&amp;$HT48&amp;"|0|"&amp;HP$43,data.monthly_financials,6,0),0))</f>
        <v>#NAME?</v>
      </c>
      <c r="HQ48" s="758" t="e">
        <f ca="1">IF(HQ$41=YEAR(HQ$43),HLOOKUP(HQ$41,$HV$41:$HY$66,(ROW($HT48)-ROW(HQ$41)+1),FALSE),IFERROR(HQ$42*VLOOKUP($HT$39&amp;"|"&amp;$HT48&amp;"|0|"&amp;HQ$43,data.monthly_financials,6,0),0))</f>
        <v>#NAME?</v>
      </c>
      <c r="HT48" s="755" t="s">
        <v>520</v>
      </c>
      <c r="HU48" s="107">
        <f ca="1">IFERROR(HU$42*VLOOKUP($HT$39&amp;"|"&amp;$HT48&amp;"|1|"&amp;HU$43,data.monthly_financials,6,0),0)</f>
        <v>0</v>
      </c>
      <c r="HV48" s="758">
        <f ca="1">IFERROR(HV$42*VLOOKUP($HT$39&amp;"|"&amp;$HT48&amp;"|1|"&amp;HV$43,data.monthly_financials,6,0),0)</f>
        <v>0</v>
      </c>
      <c r="HW48" s="758">
        <f ca="1">IFERROR(HW$42*VLOOKUP($HT$39&amp;"|"&amp;$HT48&amp;"|1|"&amp;HW$43,data.monthly_financials,6,0),0)</f>
        <v>0</v>
      </c>
      <c r="HX48" s="758">
        <f ca="1">IFERROR(HX$42*VLOOKUP($HT$39&amp;"|"&amp;$HT48&amp;"|1|"&amp;HX$43,data.monthly_financials,6,0),0)</f>
        <v>0</v>
      </c>
      <c r="HY48" s="758">
        <f ca="1">IFERROR(HY$42*VLOOKUP($HT$39&amp;"|"&amp;$HT48&amp;"|1|"&amp;HY$43,data.monthly_financials,6,0),0)</f>
        <v>0</v>
      </c>
    </row>
    <row r="49" spans="1:233" ht="15.75">
      <c r="A49" t="str">
        <f>RIGHT(DB_LOAD!I44,4)</f>
        <v/>
      </c>
      <c r="B49">
        <f>DB_LOAD!K44</f>
        <v>0</v>
      </c>
      <c r="D49" s="113" t="s">
        <v>145</v>
      </c>
      <c r="E49" s="104" t="e">
        <f ca="1">IF(E$41=YEAR(E$43),HLOOKUP(E$41,$AR$41:$AU$119,(ROW($D49)-ROW(E$41)+1),FALSE),IFERROR(E$42*VLOOKUP($D$40&amp;"|"&amp;$D49&amp;"|0|"&amp;E$43,data.monthly_financials,6,0),0))</f>
        <v>#VALUE!</v>
      </c>
      <c r="F49" s="104" t="e">
        <f ca="1">IF(F$41=YEAR(F$43),HLOOKUP(F$41,$AR$41:$AU$119,(ROW($D49)-ROW(F$41)+1),FALSE),IFERROR(F$42*VLOOKUP($D$40&amp;"|"&amp;$D49&amp;"|0|"&amp;F$43,data.monthly_financials,6,0),0))</f>
        <v>#VALUE!</v>
      </c>
      <c r="G49" s="104" t="e">
        <f ca="1">IF(G$41=YEAR(G$43),HLOOKUP(G$41,$AR$41:$AU$119,(ROW($D49)-ROW(G$41)+1),FALSE),IFERROR(G$42*VLOOKUP($D$40&amp;"|"&amp;$D49&amp;"|0|"&amp;G$43,data.monthly_financials,6,0),0))</f>
        <v>#VALUE!</v>
      </c>
      <c r="H49" s="104" t="e">
        <f ca="1">IF(H$41=YEAR(H$43),HLOOKUP(H$41,$AR$41:$AU$119,(ROW($D49)-ROW(H$41)+1),FALSE),IFERROR(H$42*VLOOKUP($D$40&amp;"|"&amp;$D49&amp;"|0|"&amp;H$43,data.monthly_financials,6,0),0))</f>
        <v>#VALUE!</v>
      </c>
      <c r="I49" s="104" t="e">
        <f ca="1">IF(I$41=YEAR(I$43),HLOOKUP(I$41,$AR$41:$AU$119,(ROW($D49)-ROW(I$41)+1),FALSE),IFERROR(I$42*VLOOKUP($D$40&amp;"|"&amp;$D49&amp;"|0|"&amp;I$43,data.monthly_financials,6,0),0))</f>
        <v>#VALUE!</v>
      </c>
      <c r="J49" s="104" t="e">
        <f ca="1">IF(J$41=YEAR(J$43),HLOOKUP(J$41,$AR$41:$AU$119,(ROW($D49)-ROW(J$41)+1),FALSE),IFERROR(J$42*VLOOKUP($D$40&amp;"|"&amp;$D49&amp;"|0|"&amp;J$43,data.monthly_financials,6,0),0))</f>
        <v>#VALUE!</v>
      </c>
      <c r="K49" s="104" t="e">
        <f ca="1">IF(K$41=YEAR(K$43),HLOOKUP(K$41,$AR$41:$AU$119,(ROW($D49)-ROW(K$41)+1),FALSE),IFERROR(K$42*VLOOKUP($D$40&amp;"|"&amp;$D49&amp;"|0|"&amp;K$43,data.monthly_financials,6,0),0))</f>
        <v>#VALUE!</v>
      </c>
      <c r="L49" s="104" t="e">
        <f ca="1">IF(L$41=YEAR(L$43),HLOOKUP(L$41,$AR$41:$AU$119,(ROW($D49)-ROW(L$41)+1),FALSE),IFERROR(L$42*VLOOKUP($D$40&amp;"|"&amp;$D49&amp;"|0|"&amp;L$43,data.monthly_financials,6,0),0))</f>
        <v>#VALUE!</v>
      </c>
      <c r="M49" s="104" t="e">
        <f ca="1">IF(M$41=YEAR(M$43),HLOOKUP(M$41,$AR$41:$AU$119,(ROW($D49)-ROW(M$41)+1),FALSE),IFERROR(M$42*VLOOKUP($D$40&amp;"|"&amp;$D49&amp;"|0|"&amp;M$43,data.monthly_financials,6,0),0))</f>
        <v>#VALUE!</v>
      </c>
      <c r="N49" s="104" t="e">
        <f ca="1">IF(N$41=YEAR(N$43),HLOOKUP(N$41,$AR$41:$AU$119,(ROW($D49)-ROW(N$41)+1),FALSE),IFERROR(N$42*VLOOKUP($D$40&amp;"|"&amp;$D49&amp;"|0|"&amp;N$43,data.monthly_financials,6,0),0))</f>
        <v>#VALUE!</v>
      </c>
      <c r="O49" s="104" t="e">
        <f ca="1">IF(O$41=YEAR(O$43),HLOOKUP(O$41,$AR$41:$AU$119,(ROW($D49)-ROW(O$41)+1),FALSE),IFERROR(O$42*VLOOKUP($D$40&amp;"|"&amp;$D49&amp;"|0|"&amp;O$43,data.monthly_financials,6,0),0))</f>
        <v>#VALUE!</v>
      </c>
      <c r="P49" s="104" t="e">
        <f ca="1">IF(P$41=YEAR(P$43),HLOOKUP(P$41,$AR$41:$AU$119,(ROW($D49)-ROW(P$41)+1),FALSE),IFERROR(P$42*VLOOKUP($D$40&amp;"|"&amp;$D49&amp;"|0|"&amp;P$43,data.monthly_financials,6,0),0))</f>
        <v>#VALUE!</v>
      </c>
      <c r="Q49" s="104" t="e">
        <f ca="1">IF(Q$41=YEAR(Q$43),HLOOKUP(Q$41,$AR$41:$AU$119,(ROW($D49)-ROW(Q$41)+1),FALSE),IFERROR(Q$42*VLOOKUP($D$40&amp;"|"&amp;$D49&amp;"|0|"&amp;Q$43,data.monthly_financials,6,0),0))</f>
        <v>#VALUE!</v>
      </c>
      <c r="R49" s="104" t="e">
        <f ca="1">IF(R$41=YEAR(R$43),HLOOKUP(R$41,$AR$41:$AU$119,(ROW($D49)-ROW(R$41)+1),FALSE),IFERROR(R$42*VLOOKUP($D$40&amp;"|"&amp;$D49&amp;"|0|"&amp;R$43,data.monthly_financials,6,0),0))</f>
        <v>#VALUE!</v>
      </c>
      <c r="S49" s="104" t="e">
        <f ca="1">IF(S$41=YEAR(S$43),HLOOKUP(S$41,$AR$41:$AU$119,(ROW($D49)-ROW(S$41)+1),FALSE),IFERROR(S$42*VLOOKUP($D$40&amp;"|"&amp;$D49&amp;"|0|"&amp;S$43,data.monthly_financials,6,0),0))</f>
        <v>#VALUE!</v>
      </c>
      <c r="T49" s="104" t="e">
        <f ca="1">IF(T$41=YEAR(T$43),HLOOKUP(T$41,$AR$41:$AU$119,(ROW($D49)-ROW(T$41)+1),FALSE),IFERROR(T$42*VLOOKUP($D$40&amp;"|"&amp;$D49&amp;"|0|"&amp;T$43,data.monthly_financials,6,0),0))</f>
        <v>#VALUE!</v>
      </c>
      <c r="U49" s="104" t="e">
        <f ca="1">IF(U$41=YEAR(U$43),HLOOKUP(U$41,$AR$41:$AU$119,(ROW($D49)-ROW(U$41)+1),FALSE),IFERROR(U$42*VLOOKUP($D$40&amp;"|"&amp;$D49&amp;"|0|"&amp;U$43,data.monthly_financials,6,0),0))</f>
        <v>#VALUE!</v>
      </c>
      <c r="V49" s="104" t="e">
        <f ca="1">IF(V$41=YEAR(V$43),HLOOKUP(V$41,$AR$41:$AU$119,(ROW($D49)-ROW(V$41)+1),FALSE),IFERROR(V$42*VLOOKUP($D$40&amp;"|"&amp;$D49&amp;"|0|"&amp;V$43,data.monthly_financials,6,0),0))</f>
        <v>#VALUE!</v>
      </c>
      <c r="W49" s="104" t="e">
        <f ca="1">IF(W$41=YEAR(W$43),HLOOKUP(W$41,$AR$41:$AU$119,(ROW($D49)-ROW(W$41)+1),FALSE),IFERROR(W$42*VLOOKUP($D$40&amp;"|"&amp;$D49&amp;"|0|"&amp;W$43,data.monthly_financials,6,0),0))</f>
        <v>#VALUE!</v>
      </c>
      <c r="X49" s="104" t="e">
        <f ca="1">IF(X$41=YEAR(X$43),HLOOKUP(X$41,$AR$41:$AU$119,(ROW($D49)-ROW(X$41)+1),FALSE),IFERROR(X$42*VLOOKUP($D$40&amp;"|"&amp;$D49&amp;"|0|"&amp;X$43,data.monthly_financials,6,0),0))</f>
        <v>#VALUE!</v>
      </c>
      <c r="Y49" s="104" t="e">
        <f ca="1">IF(Y$41=YEAR(Y$43),HLOOKUP(Y$41,$AR$41:$AU$119,(ROW($D49)-ROW(Y$41)+1),FALSE),IFERROR(Y$42*VLOOKUP($D$40&amp;"|"&amp;$D49&amp;"|0|"&amp;Y$43,data.monthly_financials,6,0),0))</f>
        <v>#VALUE!</v>
      </c>
      <c r="Z49" s="104" t="e">
        <f ca="1">IF(Z$41=YEAR(Z$43),HLOOKUP(Z$41,$AR$41:$AU$119,(ROW($D49)-ROW(Z$41)+1),FALSE),IFERROR(Z$42*VLOOKUP($D$40&amp;"|"&amp;$D49&amp;"|0|"&amp;Z$43,data.monthly_financials,6,0),0))</f>
        <v>#VALUE!</v>
      </c>
      <c r="AA49" s="104" t="e">
        <f ca="1">IF(AA$41=YEAR(AA$43),HLOOKUP(AA$41,$AR$41:$AU$119,(ROW($D49)-ROW(AA$41)+1),FALSE),IFERROR(AA$42*VLOOKUP($D$40&amp;"|"&amp;$D49&amp;"|0|"&amp;AA$43,data.monthly_financials,6,0),0))</f>
        <v>#VALUE!</v>
      </c>
      <c r="AB49" s="104" t="e">
        <f ca="1">IF(AB$41=YEAR(AB$43),HLOOKUP(AB$41,$AR$41:$AU$119,(ROW($D49)-ROW(AB$41)+1),FALSE),IFERROR(AB$42*VLOOKUP($D$40&amp;"|"&amp;$D49&amp;"|0|"&amp;AB$43,data.monthly_financials,6,0),0))</f>
        <v>#VALUE!</v>
      </c>
      <c r="AC49" s="104" t="e">
        <f ca="1">IF(AC$41=YEAR(AC$43),HLOOKUP(AC$41,$AR$41:$AU$119,(ROW($D49)-ROW(AC$41)+1),FALSE),IFERROR(AC$42*VLOOKUP($D$40&amp;"|"&amp;$D49&amp;"|0|"&amp;AC$43,data.monthly_financials,6,0),0))</f>
        <v>#VALUE!</v>
      </c>
      <c r="AD49" s="104" t="e">
        <f ca="1">IF(AD$41=YEAR(AD$43),HLOOKUP(AD$41,$AR$41:$AU$119,(ROW($D49)-ROW(AD$41)+1),FALSE),IFERROR(AD$42*VLOOKUP($D$40&amp;"|"&amp;$D49&amp;"|0|"&amp;AD$43,data.monthly_financials,6,0),0))</f>
        <v>#VALUE!</v>
      </c>
      <c r="AE49" s="104" t="e">
        <f ca="1">IF(AE$41=YEAR(AE$43),HLOOKUP(AE$41,$AR$41:$AU$119,(ROW($D49)-ROW(AE$41)+1),FALSE),IFERROR(AE$42*VLOOKUP($D$40&amp;"|"&amp;$D49&amp;"|0|"&amp;AE$43,data.monthly_financials,6,0),0))</f>
        <v>#VALUE!</v>
      </c>
      <c r="AF49" s="104" t="e">
        <f ca="1">IF(AF$41=YEAR(AF$43),HLOOKUP(AF$41,$AR$41:$AU$119,(ROW($D49)-ROW(AF$41)+1),FALSE),IFERROR(AF$42*VLOOKUP($D$40&amp;"|"&amp;$D49&amp;"|0|"&amp;AF$43,data.monthly_financials,6,0),0))</f>
        <v>#VALUE!</v>
      </c>
      <c r="AG49" s="104" t="e">
        <f ca="1">IF(AG$41=YEAR(AG$43),HLOOKUP(AG$41,$AR$41:$AU$119,(ROW($D49)-ROW(AG$41)+1),FALSE),IFERROR(AG$42*VLOOKUP($D$40&amp;"|"&amp;$D49&amp;"|0|"&amp;AG$43,data.monthly_financials,6,0),0))</f>
        <v>#VALUE!</v>
      </c>
      <c r="AH49" s="104" t="e">
        <f ca="1">IF(AH$41=YEAR(AH$43),HLOOKUP(AH$41,$AR$41:$AU$119,(ROW($D49)-ROW(AH$41)+1),FALSE),IFERROR(AH$42*VLOOKUP($D$40&amp;"|"&amp;$D49&amp;"|0|"&amp;AH$43,data.monthly_financials,6,0),0))</f>
        <v>#VALUE!</v>
      </c>
      <c r="AI49" s="104" t="e">
        <f ca="1">IF(AI$41=YEAR(AI$43),HLOOKUP(AI$41,$AR$41:$AU$119,(ROW($D49)-ROW(AI$41)+1),FALSE),IFERROR(AI$42*VLOOKUP($D$40&amp;"|"&amp;$D49&amp;"|0|"&amp;AI$43,data.monthly_financials,6,0),0))</f>
        <v>#VALUE!</v>
      </c>
      <c r="AJ49" s="104" t="e">
        <f ca="1">IF(AJ$41=YEAR(AJ$43),HLOOKUP(AJ$41,$AR$41:$AU$119,(ROW($D49)-ROW(AJ$41)+1),FALSE),IFERROR(AJ$42*VLOOKUP($D$40&amp;"|"&amp;$D49&amp;"|0|"&amp;AJ$43,data.monthly_financials,6,0),0))</f>
        <v>#VALUE!</v>
      </c>
      <c r="AK49" s="104" t="e">
        <f ca="1">IF(AK$41=YEAR(AK$43),HLOOKUP(AK$41,$AR$41:$AU$119,(ROW($D49)-ROW(AK$41)+1),FALSE),IFERROR(AK$42*VLOOKUP($D$40&amp;"|"&amp;$D49&amp;"|0|"&amp;AK$43,data.monthly_financials,6,0),0))</f>
        <v>#VALUE!</v>
      </c>
      <c r="AL49" s="104" t="e">
        <f ca="1">IF(AL$41=YEAR(AL$43),HLOOKUP(AL$41,$AR$41:$AU$119,(ROW($D49)-ROW(AL$41)+1),FALSE),IFERROR(AL$42*VLOOKUP($D$40&amp;"|"&amp;$D49&amp;"|0|"&amp;AL$43,data.monthly_financials,6,0),0))</f>
        <v>#VALUE!</v>
      </c>
      <c r="AM49" s="104" t="e">
        <f ca="1">IF(AM$41=YEAR(AM$43),HLOOKUP(AM$41,$AR$41:$AU$119,(ROW($D49)-ROW(AM$41)+1),FALSE),IFERROR(AM$42*VLOOKUP($D$40&amp;"|"&amp;$D49&amp;"|0|"&amp;AM$43,data.monthly_financials,6,0),0))</f>
        <v>#VALUE!</v>
      </c>
      <c r="AN49" s="104" t="e">
        <f ca="1">IF(AN$41=YEAR(AN$43),HLOOKUP(AN$41,$AR$41:$AU$119,(ROW($D49)-ROW(AN$41)+1),FALSE),IFERROR(AN$42*VLOOKUP($D$40&amp;"|"&amp;$D49&amp;"|0|"&amp;AN$43,data.monthly_financials,6,0),0))</f>
        <v>#NAME?</v>
      </c>
      <c r="AO49" s="78"/>
      <c r="AP49" s="113" t="str">
        <f t="shared" si="68"/>
        <v>Unrestricted</v>
      </c>
      <c r="AQ49" s="104">
        <f ca="1">IFERROR(AQ$42*VLOOKUP($AP$40&amp;"|"&amp;$AP49&amp;"|1|"&amp;AQ$43,data.monthly_financials,6,0),0)</f>
        <v>0</v>
      </c>
      <c r="AR49" s="104">
        <f ca="1">IFERROR(AR$42*VLOOKUP($AP$40&amp;"|"&amp;$AP49&amp;"|1|"&amp;AR$43,data.monthly_financials,6,0),0)</f>
        <v>0</v>
      </c>
      <c r="AS49" s="104">
        <f ca="1">IFERROR(AS$42*VLOOKUP($AP$40&amp;"|"&amp;$AP49&amp;"|1|"&amp;AS$43,data.monthly_financials,6,0),0)</f>
        <v>0</v>
      </c>
      <c r="AT49" s="104">
        <f ca="1">IFERROR(AT$42*VLOOKUP($AP$40&amp;"|"&amp;$AP49&amp;"|1|"&amp;AT$43,data.monthly_financials,6,0),0)</f>
        <v>0</v>
      </c>
      <c r="AU49" s="104">
        <f ca="1">IFERROR(AU$42*VLOOKUP($AP$40&amp;"|"&amp;$AP49&amp;"|1|"&amp;AU$43,data.monthly_financials,6,0),0)</f>
        <v>0</v>
      </c>
      <c r="AV49" s="78"/>
      <c r="AW49" s="78">
        <f>IFERROR(AW$42*VLOOKUP($AX$40&amp;"|"&amp;$AX49&amp;"|0|"&amp;AW$43,data.monthly_financials,6,0),0)</f>
        <v>0</v>
      </c>
      <c r="AX49" s="103" t="s">
        <v>146</v>
      </c>
      <c r="AY49" s="104" t="e">
        <f ca="1">IF(AY$41=YEAR(AY$43),HLOOKUP(AY$41,$CM$41:$CP$92,(ROW($AX49)-ROW(AY$41)+1),FALSE),IFERROR(AY$42*VLOOKUP($AX$40&amp;"|"&amp;$AX49&amp;"|0|"&amp;AY$43,data.monthly_financials,6,0),0))</f>
        <v>#NAME?</v>
      </c>
      <c r="AZ49" s="104" t="e">
        <f ca="1">IF(AZ$41=YEAR(AZ$43),HLOOKUP(AZ$41,$CM$41:$CP$92,(ROW($AX49)-ROW(AZ$41)+1),FALSE),IFERROR(AZ$42*VLOOKUP($AX$40&amp;"|"&amp;$AX49&amp;"|0|"&amp;AZ$43,data.monthly_financials,6,0),0))</f>
        <v>#NAME?</v>
      </c>
      <c r="BA49" s="104" t="e">
        <f ca="1">IF(BA$41=YEAR(BA$43),HLOOKUP(BA$41,$CM$41:$CP$92,(ROW($AX49)-ROW(BA$41)+1),FALSE),IFERROR(BA$42*VLOOKUP($AX$40&amp;"|"&amp;$AX49&amp;"|0|"&amp;BA$43,data.monthly_financials,6,0),0))</f>
        <v>#NAME?</v>
      </c>
      <c r="BB49" s="104" t="e">
        <f ca="1">IF(BB$41=YEAR(BB$43),HLOOKUP(BB$41,$CM$41:$CP$92,(ROW($AX49)-ROW(BB$41)+1),FALSE),IFERROR(BB$42*VLOOKUP($AX$40&amp;"|"&amp;$AX49&amp;"|0|"&amp;BB$43,data.monthly_financials,6,0),0))</f>
        <v>#NAME?</v>
      </c>
      <c r="BC49" s="104" t="e">
        <f ca="1">IF(BC$41=YEAR(BC$43),HLOOKUP(BC$41,$CM$41:$CP$92,(ROW($AX49)-ROW(BC$41)+1),FALSE),IFERROR(BC$42*VLOOKUP($AX$40&amp;"|"&amp;$AX49&amp;"|0|"&amp;BC$43,data.monthly_financials,6,0),0))</f>
        <v>#NAME?</v>
      </c>
      <c r="BD49" s="104" t="e">
        <f ca="1">IF(BD$41=YEAR(BD$43),HLOOKUP(BD$41,$CM$41:$CP$92,(ROW($AX49)-ROW(BD$41)+1),FALSE),IFERROR(BD$42*VLOOKUP($AX$40&amp;"|"&amp;$AX49&amp;"|0|"&amp;BD$43,data.monthly_financials,6,0),0))</f>
        <v>#NAME?</v>
      </c>
      <c r="BE49" s="104" t="e">
        <f ca="1">IF(BE$41=YEAR(BE$43),HLOOKUP(BE$41,$CM$41:$CP$92,(ROW($AX49)-ROW(BE$41)+1),FALSE),IFERROR(BE$42*VLOOKUP($AX$40&amp;"|"&amp;$AX49&amp;"|0|"&amp;BE$43,data.monthly_financials,6,0),0))</f>
        <v>#NAME?</v>
      </c>
      <c r="BF49" s="104" t="e">
        <f ca="1">IF(BF$41=YEAR(BF$43),HLOOKUP(BF$41,$CM$41:$CP$92,(ROW($AX49)-ROW(BF$41)+1),FALSE),IFERROR(BF$42*VLOOKUP($AX$40&amp;"|"&amp;$AX49&amp;"|0|"&amp;BF$43,data.monthly_financials,6,0),0))</f>
        <v>#NAME?</v>
      </c>
      <c r="BG49" s="104" t="e">
        <f ca="1">IF(BG$41=YEAR(BG$43),HLOOKUP(BG$41,$CM$41:$CP$92,(ROW($AX49)-ROW(BG$41)+1),FALSE),IFERROR(BG$42*VLOOKUP($AX$40&amp;"|"&amp;$AX49&amp;"|0|"&amp;BG$43,data.monthly_financials,6,0),0))</f>
        <v>#NAME?</v>
      </c>
      <c r="BH49" s="104" t="e">
        <f ca="1">IF(BH$41=YEAR(BH$43),HLOOKUP(BH$41,$CM$41:$CP$92,(ROW($AX49)-ROW(BH$41)+1),FALSE),IFERROR(BH$42*VLOOKUP($AX$40&amp;"|"&amp;$AX49&amp;"|0|"&amp;BH$43,data.monthly_financials,6,0),0))</f>
        <v>#NAME?</v>
      </c>
      <c r="BI49" s="104" t="e">
        <f ca="1">IF(BI$41=YEAR(BI$43),HLOOKUP(BI$41,$CM$41:$CP$92,(ROW($AX49)-ROW(BI$41)+1),FALSE),IFERROR(BI$42*VLOOKUP($AX$40&amp;"|"&amp;$AX49&amp;"|0|"&amp;BI$43,data.monthly_financials,6,0),0))</f>
        <v>#NAME?</v>
      </c>
      <c r="BJ49" s="104" t="e">
        <f ca="1">IF(BJ$41=YEAR(BJ$43),HLOOKUP(BJ$41,$CM$41:$CP$92,(ROW($AX49)-ROW(BJ$41)+1),FALSE),IFERROR(BJ$42*VLOOKUP($AX$40&amp;"|"&amp;$AX49&amp;"|0|"&amp;BJ$43,data.monthly_financials,6,0),0))</f>
        <v>#NAME?</v>
      </c>
      <c r="BK49" s="104" t="e">
        <f ca="1">IF(BK$41=YEAR(BK$43),HLOOKUP(BK$41,$CM$41:$CP$92,(ROW($AX49)-ROW(BK$41)+1),FALSE),IFERROR(BK$42*VLOOKUP($AX$40&amp;"|"&amp;$AX49&amp;"|0|"&amp;BK$43,data.monthly_financials,6,0),0))</f>
        <v>#NAME?</v>
      </c>
      <c r="BL49" s="104" t="e">
        <f ca="1">IF(BL$41=YEAR(BL$43),HLOOKUP(BL$41,$CM$41:$CP$92,(ROW($AX49)-ROW(BL$41)+1),FALSE),IFERROR(BL$42*VLOOKUP($AX$40&amp;"|"&amp;$AX49&amp;"|0|"&amp;BL$43,data.monthly_financials,6,0),0))</f>
        <v>#NAME?</v>
      </c>
      <c r="BM49" s="104" t="e">
        <f ca="1">IF(BM$41=YEAR(BM$43),HLOOKUP(BM$41,$CM$41:$CP$92,(ROW($AX49)-ROW(BM$41)+1),FALSE),IFERROR(BM$42*VLOOKUP($AX$40&amp;"|"&amp;$AX49&amp;"|0|"&amp;BM$43,data.monthly_financials,6,0),0))</f>
        <v>#NAME?</v>
      </c>
      <c r="BN49" s="104" t="e">
        <f ca="1">IF(BN$41=YEAR(BN$43),HLOOKUP(BN$41,$CM$41:$CP$92,(ROW($AX49)-ROW(BN$41)+1),FALSE),IFERROR(BN$42*VLOOKUP($AX$40&amp;"|"&amp;$AX49&amp;"|0|"&amp;BN$43,data.monthly_financials,6,0),0))</f>
        <v>#NAME?</v>
      </c>
      <c r="BO49" s="104" t="e">
        <f ca="1">IF(BO$41=YEAR(BO$43),HLOOKUP(BO$41,$CM$41:$CP$92,(ROW($AX49)-ROW(BO$41)+1),FALSE),IFERROR(BO$42*VLOOKUP($AX$40&amp;"|"&amp;$AX49&amp;"|0|"&amp;BO$43,data.monthly_financials,6,0),0))</f>
        <v>#NAME?</v>
      </c>
      <c r="BP49" s="104" t="e">
        <f ca="1">IF(BP$41=YEAR(BP$43),HLOOKUP(BP$41,$CM$41:$CP$92,(ROW($AX49)-ROW(BP$41)+1),FALSE),IFERROR(BP$42*VLOOKUP($AX$40&amp;"|"&amp;$AX49&amp;"|0|"&amp;BP$43,data.monthly_financials,6,0),0))</f>
        <v>#NAME?</v>
      </c>
      <c r="BQ49" s="104" t="e">
        <f ca="1">IF(BQ$41=YEAR(BQ$43),HLOOKUP(BQ$41,$CM$41:$CP$92,(ROW($AX49)-ROW(BQ$41)+1),FALSE),IFERROR(BQ$42*VLOOKUP($AX$40&amp;"|"&amp;$AX49&amp;"|0|"&amp;BQ$43,data.monthly_financials,6,0),0))</f>
        <v>#NAME?</v>
      </c>
      <c r="BR49" s="104" t="e">
        <f ca="1">IF(BR$41=YEAR(BR$43),HLOOKUP(BR$41,$CM$41:$CP$92,(ROW($AX49)-ROW(BR$41)+1),FALSE),IFERROR(BR$42*VLOOKUP($AX$40&amp;"|"&amp;$AX49&amp;"|0|"&amp;BR$43,data.monthly_financials,6,0),0))</f>
        <v>#NAME?</v>
      </c>
      <c r="BS49" s="104" t="e">
        <f ca="1">IF(BS$41=YEAR(BS$43),HLOOKUP(BS$41,$CM$41:$CP$92,(ROW($AX49)-ROW(BS$41)+1),FALSE),IFERROR(BS$42*VLOOKUP($AX$40&amp;"|"&amp;$AX49&amp;"|0|"&amp;BS$43,data.monthly_financials,6,0),0))</f>
        <v>#NAME?</v>
      </c>
      <c r="BT49" s="104" t="e">
        <f ca="1">IF(BT$41=YEAR(BT$43),HLOOKUP(BT$41,$CM$41:$CP$92,(ROW($AX49)-ROW(BT$41)+1),FALSE),IFERROR(BT$42*VLOOKUP($AX$40&amp;"|"&amp;$AX49&amp;"|0|"&amp;BT$43,data.monthly_financials,6,0),0))</f>
        <v>#NAME?</v>
      </c>
      <c r="BU49" s="104" t="e">
        <f ca="1">IF(BU$41=YEAR(BU$43),HLOOKUP(BU$41,$CM$41:$CP$92,(ROW($AX49)-ROW(BU$41)+1),FALSE),IFERROR(BU$42*VLOOKUP($AX$40&amp;"|"&amp;$AX49&amp;"|0|"&amp;BU$43,data.monthly_financials,6,0),0))</f>
        <v>#NAME?</v>
      </c>
      <c r="BV49" s="104" t="e">
        <f ca="1">IF(BV$41=YEAR(BV$43),HLOOKUP(BV$41,$CM$41:$CP$92,(ROW($AX49)-ROW(BV$41)+1),FALSE),IFERROR(BV$42*VLOOKUP($AX$40&amp;"|"&amp;$AX49&amp;"|0|"&amp;BV$43,data.monthly_financials,6,0),0))</f>
        <v>#NAME?</v>
      </c>
      <c r="BW49" s="104" t="e">
        <f ca="1">IF(BW$41=YEAR(BW$43),HLOOKUP(BW$41,$CM$41:$CP$92,(ROW($AX49)-ROW(BW$41)+1),FALSE),IFERROR(BW$42*VLOOKUP($AX$40&amp;"|"&amp;$AX49&amp;"|0|"&amp;BW$43,data.monthly_financials,6,0),0))</f>
        <v>#NAME?</v>
      </c>
      <c r="BX49" s="104" t="e">
        <f ca="1">IF(BX$41=YEAR(BX$43),HLOOKUP(BX$41,$CM$41:$CP$92,(ROW($AX49)-ROW(BX$41)+1),FALSE),IFERROR(BX$42*VLOOKUP($AX$40&amp;"|"&amp;$AX49&amp;"|0|"&amp;BX$43,data.monthly_financials,6,0),0))</f>
        <v>#NAME?</v>
      </c>
      <c r="BY49" s="104" t="e">
        <f ca="1">IF(BY$41=YEAR(BY$43),HLOOKUP(BY$41,$CM$41:$CP$92,(ROW($AX49)-ROW(BY$41)+1),FALSE),IFERROR(BY$42*VLOOKUP($AX$40&amp;"|"&amp;$AX49&amp;"|0|"&amp;BY$43,data.monthly_financials,6,0),0))</f>
        <v>#NAME?</v>
      </c>
      <c r="BZ49" s="104" t="e">
        <f ca="1">IF(BZ$41=YEAR(BZ$43),HLOOKUP(BZ$41,$CM$41:$CP$92,(ROW($AX49)-ROW(BZ$41)+1),FALSE),IFERROR(BZ$42*VLOOKUP($AX$40&amp;"|"&amp;$AX49&amp;"|0|"&amp;BZ$43,data.monthly_financials,6,0),0))</f>
        <v>#NAME?</v>
      </c>
      <c r="CA49" s="104" t="e">
        <f ca="1">IF(CA$41=YEAR(CA$43),HLOOKUP(CA$41,$CM$41:$CP$92,(ROW($AX49)-ROW(CA$41)+1),FALSE),IFERROR(CA$42*VLOOKUP($AX$40&amp;"|"&amp;$AX49&amp;"|0|"&amp;CA$43,data.monthly_financials,6,0),0))</f>
        <v>#NAME?</v>
      </c>
      <c r="CB49" s="104" t="e">
        <f ca="1">IF(CB$41=YEAR(CB$43),HLOOKUP(CB$41,$CM$41:$CP$92,(ROW($AX49)-ROW(CB$41)+1),FALSE),IFERROR(CB$42*VLOOKUP($AX$40&amp;"|"&amp;$AX49&amp;"|0|"&amp;CB$43,data.monthly_financials,6,0),0))</f>
        <v>#NAME?</v>
      </c>
      <c r="CC49" s="104" t="e">
        <f ca="1">IF(CC$41=YEAR(CC$43),HLOOKUP(CC$41,$CM$41:$CP$92,(ROW($AX49)-ROW(CC$41)+1),FALSE),IFERROR(CC$42*VLOOKUP($AX$40&amp;"|"&amp;$AX49&amp;"|0|"&amp;CC$43,data.monthly_financials,6,0),0))</f>
        <v>#NAME?</v>
      </c>
      <c r="CD49" s="104" t="e">
        <f ca="1">IF(CD$41=YEAR(CD$43),HLOOKUP(CD$41,$CM$41:$CP$92,(ROW($AX49)-ROW(CD$41)+1),FALSE),IFERROR(CD$42*VLOOKUP($AX$40&amp;"|"&amp;$AX49&amp;"|0|"&amp;CD$43,data.monthly_financials,6,0),0))</f>
        <v>#NAME?</v>
      </c>
      <c r="CE49" s="104" t="e">
        <f ca="1">IF(CE$41=YEAR(CE$43),HLOOKUP(CE$41,$CM$41:$CP$92,(ROW($AX49)-ROW(CE$41)+1),FALSE),IFERROR(CE$42*VLOOKUP($AX$40&amp;"|"&amp;$AX49&amp;"|0|"&amp;CE$43,data.monthly_financials,6,0),0))</f>
        <v>#NAME?</v>
      </c>
      <c r="CF49" s="104" t="e">
        <f ca="1">IF(CF$41=YEAR(CF$43),HLOOKUP(CF$41,$CM$41:$CP$92,(ROW($AX49)-ROW(CF$41)+1),FALSE),IFERROR(CF$42*VLOOKUP($AX$40&amp;"|"&amp;$AX49&amp;"|0|"&amp;CF$43,data.monthly_financials,6,0),0))</f>
        <v>#NAME?</v>
      </c>
      <c r="CG49" s="104" t="e">
        <f ca="1">IF(CG$41=YEAR(CG$43),HLOOKUP(CG$41,$CM$41:$CP$92,(ROW($AX49)-ROW(CG$41)+1),FALSE),IFERROR(CG$42*VLOOKUP($AX$40&amp;"|"&amp;$AX49&amp;"|0|"&amp;CG$43,data.monthly_financials,6,0),0))</f>
        <v>#NAME?</v>
      </c>
      <c r="CH49" s="104" t="e">
        <f ca="1">IF(CH$41=YEAR(CH$43),HLOOKUP(CH$41,$CM$41:$CP$92,(ROW($AX49)-ROW(CH$41)+1),FALSE),IFERROR(CH$42*VLOOKUP($AX$40&amp;"|"&amp;$AX49&amp;"|0|"&amp;CH$43,data.monthly_financials,6,0),0))</f>
        <v>#NAME?</v>
      </c>
      <c r="CI49" s="83"/>
      <c r="CK49" s="103" t="str">
        <f t="shared" si="63"/>
        <v>Interest Expense on Borrowings (&amp; Bonds)</v>
      </c>
      <c r="CL49" s="104">
        <f ca="1">IFERROR(CL$42*VLOOKUP($CK$40&amp;"|"&amp;$CK49&amp;"|1|"&amp;CL$43,data.monthly_financials,6,0),0)</f>
        <v>0</v>
      </c>
      <c r="CM49" s="104">
        <f ca="1">IFERROR(CM$42*VLOOKUP($CK$40&amp;"|"&amp;$CK49&amp;"|1|"&amp;CM$43,data.monthly_financials,6,0),0)</f>
        <v>0</v>
      </c>
      <c r="CN49" s="104">
        <f ca="1">IFERROR(CN$42*VLOOKUP($CK$40&amp;"|"&amp;$CK49&amp;"|1|"&amp;CN$43,data.monthly_financials,6,0),0)</f>
        <v>0</v>
      </c>
      <c r="CO49" s="104">
        <f ca="1">IFERROR(CO$42*VLOOKUP($CK$40&amp;"|"&amp;$CK49&amp;"|1|"&amp;CO$43,data.monthly_financials,6,0),0)</f>
        <v>0</v>
      </c>
      <c r="CP49" s="104">
        <f ca="1">IFERROR(CP$42*VLOOKUP($CK$40&amp;"|"&amp;$CK49&amp;"|1|"&amp;CP$43,data.monthly_financials,6,0),0)</f>
        <v>0</v>
      </c>
      <c r="CQ49" s="83"/>
      <c r="CS49" s="105" t="s">
        <v>147</v>
      </c>
      <c r="CT49" s="104" t="e">
        <f ca="1">IF(CT$41=YEAR(CT$43),HLOOKUP(CT$41,$EG$41:$EJ$70,(ROW($AX49)-ROW(CT$41)+1),FALSE),IFERROR(CT$42*VLOOKUP($CS$40&amp;"|"&amp;$CS49&amp;"|0|"&amp;CT$43,data.monthly_financials,6,0),0))</f>
        <v>#NAME?</v>
      </c>
      <c r="CU49" s="104" t="e">
        <f ca="1">IF(CU$41=YEAR(CU$43),HLOOKUP(CU$41,$EG$41:$EJ$70,(ROW($AX49)-ROW(CU$41)+1),FALSE),IFERROR(CU$42*VLOOKUP($CS$40&amp;"|"&amp;$CS49&amp;"|0|"&amp;CU$43,data.monthly_financials,6,0),0))</f>
        <v>#NAME?</v>
      </c>
      <c r="CV49" s="104" t="e">
        <f ca="1">IF(CV$41=YEAR(CV$43),HLOOKUP(CV$41,$EG$41:$EJ$70,(ROW($AX49)-ROW(CV$41)+1),FALSE),IFERROR(CV$42*VLOOKUP($CS$40&amp;"|"&amp;$CS49&amp;"|0|"&amp;CV$43,data.monthly_financials,6,0),0))</f>
        <v>#NAME?</v>
      </c>
      <c r="CW49" s="104" t="e">
        <f ca="1">IF(CW$41=YEAR(CW$43),HLOOKUP(CW$41,$EG$41:$EJ$70,(ROW($AX49)-ROW(CW$41)+1),FALSE),IFERROR(CW$42*VLOOKUP($CS$40&amp;"|"&amp;$CS49&amp;"|0|"&amp;CW$43,data.monthly_financials,6,0),0))</f>
        <v>#NAME?</v>
      </c>
      <c r="CX49" s="104" t="e">
        <f ca="1">IF(CX$41=YEAR(CX$43),HLOOKUP(CX$41,$EG$41:$EJ$70,(ROW($AX49)-ROW(CX$41)+1),FALSE),IFERROR(CX$42*VLOOKUP($CS$40&amp;"|"&amp;$CS49&amp;"|0|"&amp;CX$43,data.monthly_financials,6,0),0))</f>
        <v>#NAME?</v>
      </c>
      <c r="CY49" s="104" t="e">
        <f ca="1">IF(CY$41=YEAR(CY$43),HLOOKUP(CY$41,$EG$41:$EJ$70,(ROW($AX49)-ROW(CY$41)+1),FALSE),IFERROR(CY$42*VLOOKUP($CS$40&amp;"|"&amp;$CS49&amp;"|0|"&amp;CY$43,data.monthly_financials,6,0),0))</f>
        <v>#NAME?</v>
      </c>
      <c r="CZ49" s="104" t="e">
        <f ca="1">IF(CZ$41=YEAR(CZ$43),HLOOKUP(CZ$41,$EG$41:$EJ$70,(ROW($AX49)-ROW(CZ$41)+1),FALSE),IFERROR(CZ$42*VLOOKUP($CS$40&amp;"|"&amp;$CS49&amp;"|0|"&amp;CZ$43,data.monthly_financials,6,0),0))</f>
        <v>#NAME?</v>
      </c>
      <c r="DA49" s="104" t="e">
        <f ca="1">IF(DA$41=YEAR(DA$43),HLOOKUP(DA$41,$EG$41:$EJ$70,(ROW($AX49)-ROW(DA$41)+1),FALSE),IFERROR(DA$42*VLOOKUP($CS$40&amp;"|"&amp;$CS49&amp;"|0|"&amp;DA$43,data.monthly_financials,6,0),0))</f>
        <v>#NAME?</v>
      </c>
      <c r="DB49" s="104" t="e">
        <f ca="1">IF(DB$41=YEAR(DB$43),HLOOKUP(DB$41,$EG$41:$EJ$70,(ROW($AX49)-ROW(DB$41)+1),FALSE),IFERROR(DB$42*VLOOKUP($CS$40&amp;"|"&amp;$CS49&amp;"|0|"&amp;DB$43,data.monthly_financials,6,0),0))</f>
        <v>#NAME?</v>
      </c>
      <c r="DC49" s="104" t="e">
        <f ca="1">IF(DC$41=YEAR(DC$43),HLOOKUP(DC$41,$EG$41:$EJ$70,(ROW($AX49)-ROW(DC$41)+1),FALSE),IFERROR(DC$42*VLOOKUP($CS$40&amp;"|"&amp;$CS49&amp;"|0|"&amp;DC$43,data.monthly_financials,6,0),0))</f>
        <v>#NAME?</v>
      </c>
      <c r="DD49" s="104" t="e">
        <f ca="1">IF(DD$41=YEAR(DD$43),HLOOKUP(DD$41,$EG$41:$EJ$70,(ROW($AX49)-ROW(DD$41)+1),FALSE),IFERROR(DD$42*VLOOKUP($CS$40&amp;"|"&amp;$CS49&amp;"|0|"&amp;DD$43,data.monthly_financials,6,0),0))</f>
        <v>#NAME?</v>
      </c>
      <c r="DE49" s="104" t="e">
        <f ca="1">IF(DE$41=YEAR(DE$43),HLOOKUP(DE$41,$EG$41:$EJ$70,(ROW($AX49)-ROW(DE$41)+1),FALSE),IFERROR(DE$42*VLOOKUP($CS$40&amp;"|"&amp;$CS49&amp;"|0|"&amp;DE$43,data.monthly_financials,6,0),0))</f>
        <v>#NAME?</v>
      </c>
      <c r="DF49" s="104" t="e">
        <f ca="1">IF(DF$41=YEAR(DF$43),HLOOKUP(DF$41,$EG$41:$EJ$70,(ROW($AX49)-ROW(DF$41)+1),FALSE),IFERROR(DF$42*VLOOKUP($CS$40&amp;"|"&amp;$CS49&amp;"|0|"&amp;DF$43,data.monthly_financials,6,0),0))</f>
        <v>#NAME?</v>
      </c>
      <c r="DG49" s="104" t="e">
        <f ca="1">IF(DG$41=YEAR(DG$43),HLOOKUP(DG$41,$EG$41:$EJ$70,(ROW($AX49)-ROW(DG$41)+1),FALSE),IFERROR(DG$42*VLOOKUP($CS$40&amp;"|"&amp;$CS49&amp;"|0|"&amp;DG$43,data.monthly_financials,6,0),0))</f>
        <v>#NAME?</v>
      </c>
      <c r="DH49" s="104" t="e">
        <f ca="1">IF(DH$41=YEAR(DH$43),HLOOKUP(DH$41,$EG$41:$EJ$70,(ROW($AX49)-ROW(DH$41)+1),FALSE),IFERROR(DH$42*VLOOKUP($CS$40&amp;"|"&amp;$CS49&amp;"|0|"&amp;DH$43,data.monthly_financials,6,0),0))</f>
        <v>#NAME?</v>
      </c>
      <c r="DI49" s="104" t="e">
        <f ca="1">IF(DI$41=YEAR(DI$43),HLOOKUP(DI$41,$EG$41:$EJ$70,(ROW($AX49)-ROW(DI$41)+1),FALSE),IFERROR(DI$42*VLOOKUP($CS$40&amp;"|"&amp;$CS49&amp;"|0|"&amp;DI$43,data.monthly_financials,6,0),0))</f>
        <v>#NAME?</v>
      </c>
      <c r="DJ49" s="104" t="e">
        <f ca="1">IF(DJ$41=YEAR(DJ$43),HLOOKUP(DJ$41,$EG$41:$EJ$70,(ROW($AX49)-ROW(DJ$41)+1),FALSE),IFERROR(DJ$42*VLOOKUP($CS$40&amp;"|"&amp;$CS49&amp;"|0|"&amp;DJ$43,data.monthly_financials,6,0),0))</f>
        <v>#NAME?</v>
      </c>
      <c r="DK49" s="104" t="e">
        <f ca="1">IF(DK$41=YEAR(DK$43),HLOOKUP(DK$41,$EG$41:$EJ$70,(ROW($AX49)-ROW(DK$41)+1),FALSE),IFERROR(DK$42*VLOOKUP($CS$40&amp;"|"&amp;$CS49&amp;"|0|"&amp;DK$43,data.monthly_financials,6,0),0))</f>
        <v>#NAME?</v>
      </c>
      <c r="DL49" s="104" t="e">
        <f ca="1">IF(DL$41=YEAR(DL$43),HLOOKUP(DL$41,$EG$41:$EJ$70,(ROW($AX49)-ROW(DL$41)+1),FALSE),IFERROR(DL$42*VLOOKUP($CS$40&amp;"|"&amp;$CS49&amp;"|0|"&amp;DL$43,data.monthly_financials,6,0),0))</f>
        <v>#NAME?</v>
      </c>
      <c r="DM49" s="104" t="e">
        <f ca="1">IF(DM$41=YEAR(DM$43),HLOOKUP(DM$41,$EG$41:$EJ$70,(ROW($AX49)-ROW(DM$41)+1),FALSE),IFERROR(DM$42*VLOOKUP($CS$40&amp;"|"&amp;$CS49&amp;"|0|"&amp;DM$43,data.monthly_financials,6,0),0))</f>
        <v>#NAME?</v>
      </c>
      <c r="DN49" s="104" t="e">
        <f ca="1">IF(DN$41=YEAR(DN$43),HLOOKUP(DN$41,$EG$41:$EJ$70,(ROW($AX49)-ROW(DN$41)+1),FALSE),IFERROR(DN$42*VLOOKUP($CS$40&amp;"|"&amp;$CS49&amp;"|0|"&amp;DN$43,data.monthly_financials,6,0),0))</f>
        <v>#NAME?</v>
      </c>
      <c r="DO49" s="104" t="e">
        <f ca="1">IF(DO$41=YEAR(DO$43),HLOOKUP(DO$41,$EG$41:$EJ$70,(ROW($AX49)-ROW(DO$41)+1),FALSE),IFERROR(DO$42*VLOOKUP($CS$40&amp;"|"&amp;$CS49&amp;"|0|"&amp;DO$43,data.monthly_financials,6,0),0))</f>
        <v>#NAME?</v>
      </c>
      <c r="DP49" s="104" t="e">
        <f ca="1">IF(DP$41=YEAR(DP$43),HLOOKUP(DP$41,$EG$41:$EJ$70,(ROW($AX49)-ROW(DP$41)+1),FALSE),IFERROR(DP$42*VLOOKUP($CS$40&amp;"|"&amp;$CS49&amp;"|0|"&amp;DP$43,data.monthly_financials,6,0),0))</f>
        <v>#NAME?</v>
      </c>
      <c r="DQ49" s="104" t="e">
        <f ca="1">IF(DQ$41=YEAR(DQ$43),HLOOKUP(DQ$41,$EG$41:$EJ$70,(ROW($AX49)-ROW(DQ$41)+1),FALSE),IFERROR(DQ$42*VLOOKUP($CS$40&amp;"|"&amp;$CS49&amp;"|0|"&amp;DQ$43,data.monthly_financials,6,0),0))</f>
        <v>#NAME?</v>
      </c>
      <c r="DR49" s="104" t="e">
        <f ca="1">IF(DR$41=YEAR(DR$43),HLOOKUP(DR$41,$EG$41:$EJ$70,(ROW($AX49)-ROW(DR$41)+1),FALSE),IFERROR(DR$42*VLOOKUP($CS$40&amp;"|"&amp;$CS49&amp;"|0|"&amp;DR$43,data.monthly_financials,6,0),0))</f>
        <v>#NAME?</v>
      </c>
      <c r="DS49" s="104" t="e">
        <f ca="1">IF(DS$41=YEAR(DS$43),HLOOKUP(DS$41,$EG$41:$EJ$70,(ROW($AX49)-ROW(DS$41)+1),FALSE),IFERROR(DS$42*VLOOKUP($CS$40&amp;"|"&amp;$CS49&amp;"|0|"&amp;DS$43,data.monthly_financials,6,0),0))</f>
        <v>#NAME?</v>
      </c>
      <c r="DT49" s="104" t="e">
        <f ca="1">IF(DT$41=YEAR(DT$43),HLOOKUP(DT$41,$EG$41:$EJ$70,(ROW($AX49)-ROW(DT$41)+1),FALSE),IFERROR(DT$42*VLOOKUP($CS$40&amp;"|"&amp;$CS49&amp;"|0|"&amp;DT$43,data.monthly_financials,6,0),0))</f>
        <v>#NAME?</v>
      </c>
      <c r="DU49" s="104" t="e">
        <f ca="1">IF(DU$41=YEAR(DU$43),HLOOKUP(DU$41,$EG$41:$EJ$70,(ROW($AX49)-ROW(DU$41)+1),FALSE),IFERROR(DU$42*VLOOKUP($CS$40&amp;"|"&amp;$CS49&amp;"|0|"&amp;DU$43,data.monthly_financials,6,0),0))</f>
        <v>#NAME?</v>
      </c>
      <c r="DV49" s="104" t="e">
        <f ca="1">IF(DV$41=YEAR(DV$43),HLOOKUP(DV$41,$EG$41:$EJ$70,(ROW($AX49)-ROW(DV$41)+1),FALSE),IFERROR(DV$42*VLOOKUP($CS$40&amp;"|"&amp;$CS49&amp;"|0|"&amp;DV$43,data.monthly_financials,6,0),0))</f>
        <v>#NAME?</v>
      </c>
      <c r="DW49" s="104" t="e">
        <f ca="1">IF(DW$41=YEAR(DW$43),HLOOKUP(DW$41,$EG$41:$EJ$70,(ROW($AX49)-ROW(DW$41)+1),FALSE),IFERROR(DW$42*VLOOKUP($CS$40&amp;"|"&amp;$CS49&amp;"|0|"&amp;DW$43,data.monthly_financials,6,0),0))</f>
        <v>#NAME?</v>
      </c>
      <c r="DX49" s="104" t="e">
        <f ca="1">IF(DX$41=YEAR(DX$43),HLOOKUP(DX$41,$EG$41:$EJ$70,(ROW($AX49)-ROW(DX$41)+1),FALSE),IFERROR(DX$42*VLOOKUP($CS$40&amp;"|"&amp;$CS49&amp;"|0|"&amp;DX$43,data.monthly_financials,6,0),0))</f>
        <v>#NAME?</v>
      </c>
      <c r="DY49" s="104" t="e">
        <f ca="1">IF(DY$41=YEAR(DY$43),HLOOKUP(DY$41,$EG$41:$EJ$70,(ROW($AX49)-ROW(DY$41)+1),FALSE),IFERROR(DY$42*VLOOKUP($CS$40&amp;"|"&amp;$CS49&amp;"|0|"&amp;DY$43,data.monthly_financials,6,0),0))</f>
        <v>#NAME?</v>
      </c>
      <c r="DZ49" s="104" t="e">
        <f ca="1">IF(DZ$41=YEAR(DZ$43),HLOOKUP(DZ$41,$EG$41:$EJ$70,(ROW($AX49)-ROW(DZ$41)+1),FALSE),IFERROR(DZ$42*VLOOKUP($CS$40&amp;"|"&amp;$CS49&amp;"|0|"&amp;DZ$43,data.monthly_financials,6,0),0))</f>
        <v>#NAME?</v>
      </c>
      <c r="EA49" s="104" t="e">
        <f ca="1">IF(EA$41=YEAR(EA$43),HLOOKUP(EA$41,$EG$41:$EJ$70,(ROW($AX49)-ROW(EA$41)+1),FALSE),IFERROR(EA$42*VLOOKUP($CS$40&amp;"|"&amp;$CS49&amp;"|0|"&amp;EA$43,data.monthly_financials,6,0),0))</f>
        <v>#NAME?</v>
      </c>
      <c r="EB49" s="104" t="e">
        <f ca="1">IF(EB$41=YEAR(EB$43),HLOOKUP(EB$41,$EG$41:$EJ$70,(ROW($AX49)-ROW(EB$41)+1),FALSE),IFERROR(EB$42*VLOOKUP($CS$40&amp;"|"&amp;$CS49&amp;"|0|"&amp;EB$43,data.monthly_financials,6,0),0))</f>
        <v>#NAME?</v>
      </c>
      <c r="EC49" s="104" t="e">
        <f ca="1">IF(EC$41=YEAR(EC$43),HLOOKUP(EC$41,$EG$41:$EJ$70,(ROW($AX49)-ROW(EC$41)+1),FALSE),IFERROR(EC$42*VLOOKUP($CS$40&amp;"|"&amp;$CS49&amp;"|0|"&amp;EC$43,data.monthly_financials,6,0),0))</f>
        <v>#NAME?</v>
      </c>
      <c r="EE49" s="105" t="s">
        <v>147</v>
      </c>
      <c r="EF49" s="104">
        <f ca="1">IFERROR(EF$42*VLOOKUP($EE$40&amp;"|"&amp;$EE49&amp;"|1|"&amp;EF$43,data.monthly_financials,6,0),0)</f>
        <v>0</v>
      </c>
      <c r="EG49" s="104">
        <f ca="1">IFERROR(EG$42*VLOOKUP($EE$40&amp;"|"&amp;$EE49&amp;"|1|"&amp;EG$43,data.monthly_financials,6,0),0)</f>
        <v>0</v>
      </c>
      <c r="EH49" s="104">
        <f ca="1">IFERROR(EH$42*VLOOKUP($EE$40&amp;"|"&amp;$EE49&amp;"|1|"&amp;EH$43,data.monthly_financials,6,0),0)</f>
        <v>0</v>
      </c>
      <c r="EI49" s="104">
        <f ca="1">IFERROR(EI$42*VLOOKUP($EE$40&amp;"|"&amp;$EE49&amp;"|1|"&amp;EI$43,data.monthly_financials,6,0),0)</f>
        <v>0</v>
      </c>
      <c r="EJ49" s="104">
        <f ca="1">IFERROR(EJ$42*VLOOKUP($EE$40&amp;"|"&amp;$EE49&amp;"|1|"&amp;EJ$43,data.monthly_financials,6,0),0)</f>
        <v>0</v>
      </c>
      <c r="EN49" s="110" t="s">
        <v>148</v>
      </c>
      <c r="EO49" s="107" t="e">
        <f ca="1">IF(EO$41=YEAR(EO$43),HLOOKUP(EO$41,$GB$41:$GE$51,(ROW($AX49)-ROW(EO$41)+1),FALSE),IFERROR(VLOOKUP($EN$40&amp;"|"&amp;$EN49&amp;"|0|"&amp;EO$43,data.monthly_financials,6,0),0))</f>
        <v>#NAME?</v>
      </c>
      <c r="EP49" s="107" t="e">
        <f ca="1">IF(EP$41=YEAR(EP$43),HLOOKUP(EP$41,$GB$41:$GE$51,(ROW($AX49)-ROW(EP$41)+1),FALSE),IFERROR(VLOOKUP($EN$40&amp;"|"&amp;$EN49&amp;"|0|"&amp;EP$43,data.monthly_financials,6,0),0))</f>
        <v>#NAME?</v>
      </c>
      <c r="EQ49" s="107" t="e">
        <f ca="1">IF(EQ$41=YEAR(EQ$43),HLOOKUP(EQ$41,$GB$41:$GE$51,(ROW($AX49)-ROW(EQ$41)+1),FALSE),IFERROR(VLOOKUP($EN$40&amp;"|"&amp;$EN49&amp;"|0|"&amp;EQ$43,data.monthly_financials,6,0),0))</f>
        <v>#NAME?</v>
      </c>
      <c r="ER49" s="107" t="e">
        <f ca="1">IF(ER$41=YEAR(ER$43),HLOOKUP(ER$41,$GB$41:$GE$51,(ROW($AX49)-ROW(ER$41)+1),FALSE),IFERROR(VLOOKUP($EN$40&amp;"|"&amp;$EN49&amp;"|0|"&amp;ER$43,data.monthly_financials,6,0),0))</f>
        <v>#NAME?</v>
      </c>
      <c r="ES49" s="107" t="e">
        <f ca="1">IF(ES$41=YEAR(ES$43),HLOOKUP(ES$41,$GB$41:$GE$51,(ROW($AX49)-ROW(ES$41)+1),FALSE),IFERROR(VLOOKUP($EN$40&amp;"|"&amp;$EN49&amp;"|0|"&amp;ES$43,data.monthly_financials,6,0),0))</f>
        <v>#NAME?</v>
      </c>
      <c r="ET49" s="107" t="e">
        <f ca="1">IF(ET$41=YEAR(ET$43),HLOOKUP(ET$41,$GB$41:$GE$51,(ROW($AX49)-ROW(ET$41)+1),FALSE),IFERROR(VLOOKUP($EN$40&amp;"|"&amp;$EN49&amp;"|0|"&amp;ET$43,data.monthly_financials,6,0),0))</f>
        <v>#NAME?</v>
      </c>
      <c r="EU49" s="107" t="e">
        <f ca="1">IF(EU$41=YEAR(EU$43),HLOOKUP(EU$41,$GB$41:$GE$51,(ROW($AX49)-ROW(EU$41)+1),FALSE),IFERROR(VLOOKUP($EN$40&amp;"|"&amp;$EN49&amp;"|0|"&amp;EU$43,data.monthly_financials,6,0),0))</f>
        <v>#NAME?</v>
      </c>
      <c r="EV49" s="107" t="e">
        <f ca="1">IF(EV$41=YEAR(EV$43),HLOOKUP(EV$41,$GB$41:$GE$51,(ROW($AX49)-ROW(EV$41)+1),FALSE),IFERROR(VLOOKUP($EN$40&amp;"|"&amp;$EN49&amp;"|0|"&amp;EV$43,data.monthly_financials,6,0),0))</f>
        <v>#NAME?</v>
      </c>
      <c r="EW49" s="107" t="e">
        <f ca="1">IF(EW$41=YEAR(EW$43),HLOOKUP(EW$41,$GB$41:$GE$51,(ROW($AX49)-ROW(EW$41)+1),FALSE),IFERROR(VLOOKUP($EN$40&amp;"|"&amp;$EN49&amp;"|0|"&amp;EW$43,data.monthly_financials,6,0),0))</f>
        <v>#NAME?</v>
      </c>
      <c r="EX49" s="107" t="e">
        <f ca="1">IF(EX$41=YEAR(EX$43),HLOOKUP(EX$41,$GB$41:$GE$51,(ROW($AX49)-ROW(EX$41)+1),FALSE),IFERROR(VLOOKUP($EN$40&amp;"|"&amp;$EN49&amp;"|0|"&amp;EX$43,data.monthly_financials,6,0),0))</f>
        <v>#NAME?</v>
      </c>
      <c r="EY49" s="107" t="e">
        <f ca="1">IF(EY$41=YEAR(EY$43),HLOOKUP(EY$41,$GB$41:$GE$51,(ROW($AX49)-ROW(EY$41)+1),FALSE),IFERROR(VLOOKUP($EN$40&amp;"|"&amp;$EN49&amp;"|0|"&amp;EY$43,data.monthly_financials,6,0),0))</f>
        <v>#NAME?</v>
      </c>
      <c r="EZ49" s="107" t="e">
        <f ca="1">IF(EZ$41=YEAR(EZ$43),HLOOKUP(EZ$41,$GB$41:$GE$51,(ROW($AX49)-ROW(EZ$41)+1),FALSE),IFERROR(VLOOKUP($EN$40&amp;"|"&amp;$EN49&amp;"|0|"&amp;EZ$43,data.monthly_financials,6,0),0))</f>
        <v>#NAME?</v>
      </c>
      <c r="FA49" s="107" t="e">
        <f ca="1">IF(FA$41=YEAR(FA$43),HLOOKUP(FA$41,$GB$41:$GE$51,(ROW($AX49)-ROW(FA$41)+1),FALSE),IFERROR(VLOOKUP($EN$40&amp;"|"&amp;$EN49&amp;"|0|"&amp;FA$43,data.monthly_financials,6,0),0))</f>
        <v>#NAME?</v>
      </c>
      <c r="FB49" s="107" t="e">
        <f ca="1">IF(FB$41=YEAR(FB$43),HLOOKUP(FB$41,$GB$41:$GE$51,(ROW($AX49)-ROW(FB$41)+1),FALSE),IFERROR(VLOOKUP($EN$40&amp;"|"&amp;$EN49&amp;"|0|"&amp;FB$43,data.monthly_financials,6,0),0))</f>
        <v>#NAME?</v>
      </c>
      <c r="FC49" s="107" t="e">
        <f ca="1">IF(FC$41=YEAR(FC$43),HLOOKUP(FC$41,$GB$41:$GE$51,(ROW($AX49)-ROW(FC$41)+1),FALSE),IFERROR(VLOOKUP($EN$40&amp;"|"&amp;$EN49&amp;"|0|"&amp;FC$43,data.monthly_financials,6,0),0))</f>
        <v>#NAME?</v>
      </c>
      <c r="FD49" s="107" t="e">
        <f ca="1">IF(FD$41=YEAR(FD$43),HLOOKUP(FD$41,$GB$41:$GE$51,(ROW($AX49)-ROW(FD$41)+1),FALSE),IFERROR(VLOOKUP($EN$40&amp;"|"&amp;$EN49&amp;"|0|"&amp;FD$43,data.monthly_financials,6,0),0))</f>
        <v>#NAME?</v>
      </c>
      <c r="FE49" s="107" t="e">
        <f ca="1">IF(FE$41=YEAR(FE$43),HLOOKUP(FE$41,$GB$41:$GE$51,(ROW($AX49)-ROW(FE$41)+1),FALSE),IFERROR(VLOOKUP($EN$40&amp;"|"&amp;$EN49&amp;"|0|"&amp;FE$43,data.monthly_financials,6,0),0))</f>
        <v>#NAME?</v>
      </c>
      <c r="FF49" s="107" t="e">
        <f ca="1">IF(FF$41=YEAR(FF$43),HLOOKUP(FF$41,$GB$41:$GE$51,(ROW($AX49)-ROW(FF$41)+1),FALSE),IFERROR(VLOOKUP($EN$40&amp;"|"&amp;$EN49&amp;"|0|"&amp;FF$43,data.monthly_financials,6,0),0))</f>
        <v>#NAME?</v>
      </c>
      <c r="FG49" s="107" t="e">
        <f ca="1">IF(FG$41=YEAR(FG$43),HLOOKUP(FG$41,$GB$41:$GE$51,(ROW($AX49)-ROW(FG$41)+1),FALSE),IFERROR(VLOOKUP($EN$40&amp;"|"&amp;$EN49&amp;"|0|"&amp;FG$43,data.monthly_financials,6,0),0))</f>
        <v>#NAME?</v>
      </c>
      <c r="FH49" s="107" t="e">
        <f ca="1">IF(FH$41=YEAR(FH$43),HLOOKUP(FH$41,$GB$41:$GE$51,(ROW($AX49)-ROW(FH$41)+1),FALSE),IFERROR(VLOOKUP($EN$40&amp;"|"&amp;$EN49&amp;"|0|"&amp;FH$43,data.monthly_financials,6,0),0))</f>
        <v>#NAME?</v>
      </c>
      <c r="FI49" s="107" t="e">
        <f ca="1">IF(FI$41=YEAR(FI$43),HLOOKUP(FI$41,$GB$41:$GE$51,(ROW($AX49)-ROW(FI$41)+1),FALSE),IFERROR(VLOOKUP($EN$40&amp;"|"&amp;$EN49&amp;"|0|"&amp;FI$43,data.monthly_financials,6,0),0))</f>
        <v>#NAME?</v>
      </c>
      <c r="FJ49" s="107" t="e">
        <f ca="1">IF(FJ$41=YEAR(FJ$43),HLOOKUP(FJ$41,$GB$41:$GE$51,(ROW($AX49)-ROW(FJ$41)+1),FALSE),IFERROR(VLOOKUP($EN$40&amp;"|"&amp;$EN49&amp;"|0|"&amp;FJ$43,data.monthly_financials,6,0),0))</f>
        <v>#NAME?</v>
      </c>
      <c r="FK49" s="107" t="e">
        <f ca="1">IF(FK$41=YEAR(FK$43),HLOOKUP(FK$41,$GB$41:$GE$51,(ROW($AX49)-ROW(FK$41)+1),FALSE),IFERROR(VLOOKUP($EN$40&amp;"|"&amp;$EN49&amp;"|0|"&amp;FK$43,data.monthly_financials,6,0),0))</f>
        <v>#NAME?</v>
      </c>
      <c r="FL49" s="107" t="e">
        <f ca="1">IF(FL$41=YEAR(FL$43),HLOOKUP(FL$41,$GB$41:$GE$51,(ROW($AX49)-ROW(FL$41)+1),FALSE),IFERROR(VLOOKUP($EN$40&amp;"|"&amp;$EN49&amp;"|0|"&amp;FL$43,data.monthly_financials,6,0),0))</f>
        <v>#NAME?</v>
      </c>
      <c r="FM49" s="107" t="e">
        <f ca="1">IF(FM$41=YEAR(FM$43),HLOOKUP(FM$41,$GB$41:$GE$51,(ROW($AX49)-ROW(FM$41)+1),FALSE),IFERROR(VLOOKUP($EN$40&amp;"|"&amp;$EN49&amp;"|0|"&amp;FM$43,data.monthly_financials,6,0),0))</f>
        <v>#NAME?</v>
      </c>
      <c r="FN49" s="107" t="e">
        <f ca="1">IF(FN$41=YEAR(FN$43),HLOOKUP(FN$41,$GB$41:$GE$51,(ROW($AX49)-ROW(FN$41)+1),FALSE),IFERROR(VLOOKUP($EN$40&amp;"|"&amp;$EN49&amp;"|0|"&amp;FN$43,data.monthly_financials,6,0),0))</f>
        <v>#NAME?</v>
      </c>
      <c r="FO49" s="107" t="e">
        <f ca="1">IF(FO$41=YEAR(FO$43),HLOOKUP(FO$41,$GB$41:$GE$51,(ROW($AX49)-ROW(FO$41)+1),FALSE),IFERROR(VLOOKUP($EN$40&amp;"|"&amp;$EN49&amp;"|0|"&amp;FO$43,data.monthly_financials,6,0),0))</f>
        <v>#NAME?</v>
      </c>
      <c r="FP49" s="107" t="e">
        <f ca="1">IF(FP$41=YEAR(FP$43),HLOOKUP(FP$41,$GB$41:$GE$51,(ROW($AX49)-ROW(FP$41)+1),FALSE),IFERROR(VLOOKUP($EN$40&amp;"|"&amp;$EN49&amp;"|0|"&amp;FP$43,data.monthly_financials,6,0),0))</f>
        <v>#NAME?</v>
      </c>
      <c r="FQ49" s="107" t="e">
        <f ca="1">IF(FQ$41=YEAR(FQ$43),HLOOKUP(FQ$41,$GB$41:$GE$51,(ROW($AX49)-ROW(FQ$41)+1),FALSE),IFERROR(VLOOKUP($EN$40&amp;"|"&amp;$EN49&amp;"|0|"&amp;FQ$43,data.monthly_financials,6,0),0))</f>
        <v>#NAME?</v>
      </c>
      <c r="FR49" s="107" t="e">
        <f ca="1">IF(FR$41=YEAR(FR$43),HLOOKUP(FR$41,$GB$41:$GE$51,(ROW($AX49)-ROW(FR$41)+1),FALSE),IFERROR(VLOOKUP($EN$40&amp;"|"&amp;$EN49&amp;"|0|"&amp;FR$43,data.monthly_financials,6,0),0))</f>
        <v>#NAME?</v>
      </c>
      <c r="FS49" s="107" t="e">
        <f ca="1">IF(FS$41=YEAR(FS$43),HLOOKUP(FS$41,$GB$41:$GE$51,(ROW($AX49)-ROW(FS$41)+1),FALSE),IFERROR(VLOOKUP($EN$40&amp;"|"&amp;$EN49&amp;"|0|"&amp;FS$43,data.monthly_financials,6,0),0))</f>
        <v>#NAME?</v>
      </c>
      <c r="FT49" s="107" t="e">
        <f ca="1">IF(FT$41=YEAR(FT$43),HLOOKUP(FT$41,$GB$41:$GE$51,(ROW($AX49)-ROW(FT$41)+1),FALSE),IFERROR(VLOOKUP($EN$40&amp;"|"&amp;$EN49&amp;"|0|"&amp;FT$43,data.monthly_financials,6,0),0))</f>
        <v>#NAME?</v>
      </c>
      <c r="FU49" s="107" t="e">
        <f ca="1">IF(FU$41=YEAR(FU$43),HLOOKUP(FU$41,$GB$41:$GE$51,(ROW($AX49)-ROW(FU$41)+1),FALSE),IFERROR(VLOOKUP($EN$40&amp;"|"&amp;$EN49&amp;"|0|"&amp;FU$43,data.monthly_financials,6,0),0))</f>
        <v>#NAME?</v>
      </c>
      <c r="FV49" s="107" t="e">
        <f ca="1">IF(FV$41=YEAR(FV$43),HLOOKUP(FV$41,$GB$41:$GE$51,(ROW($AX49)-ROW(FV$41)+1),FALSE),IFERROR(VLOOKUP($EN$40&amp;"|"&amp;$EN49&amp;"|0|"&amp;FV$43,data.monthly_financials,6,0),0))</f>
        <v>#NAME?</v>
      </c>
      <c r="FW49" s="107" t="e">
        <f ca="1">IF(FW$41=YEAR(FW$43),HLOOKUP(FW$41,$GB$41:$GE$51,(ROW($AX49)-ROW(FW$41)+1),FALSE),IFERROR(VLOOKUP($EN$40&amp;"|"&amp;$EN49&amp;"|0|"&amp;FW$43,data.monthly_financials,6,0),0))</f>
        <v>#NAME?</v>
      </c>
      <c r="FX49" s="107" t="e">
        <f ca="1">IF(FX$41=YEAR(FX$43),HLOOKUP(FX$41,$GB$41:$GE$51,(ROW($AX49)-ROW(FX$41)+1),FALSE),IFERROR(VLOOKUP($EN$40&amp;"|"&amp;$EN49&amp;"|0|"&amp;FX$43,data.monthly_financials,6,0),0))</f>
        <v>#NAME?</v>
      </c>
      <c r="FZ49" s="110" t="s">
        <v>148</v>
      </c>
      <c r="GA49" s="107">
        <f ca="1">IFERROR(VLOOKUP($FZ$40&amp;"|"&amp;$FZ49&amp;"|0|"&amp;GA$43,data.monthly_financials,6,0),0)</f>
        <v>0</v>
      </c>
      <c r="GB49" s="107">
        <f ca="1">IFERROR(VLOOKUP($FZ$40&amp;"|"&amp;$FZ49&amp;"|0|"&amp;GB$43,data.monthly_financials,6,0),0)</f>
        <v>0</v>
      </c>
      <c r="GC49" s="107">
        <f ca="1">IFERROR(VLOOKUP($FZ$40&amp;"|"&amp;$FZ49&amp;"|0|"&amp;GC$43,data.monthly_financials,6,0),0)</f>
        <v>0</v>
      </c>
      <c r="GD49" s="107">
        <f ca="1">IFERROR(VLOOKUP($FZ$40&amp;"|"&amp;$FZ49&amp;"|0|"&amp;GD$43,data.monthly_financials,6,0),0)</f>
        <v>0</v>
      </c>
      <c r="GE49" s="107">
        <f ca="1">IFERROR(VLOOKUP($FZ$40&amp;"|"&amp;$FZ49&amp;"|0|"&amp;GE$43,data.monthly_financials,6,0),0)</f>
        <v>0</v>
      </c>
      <c r="GG49" s="755" t="s">
        <v>94</v>
      </c>
      <c r="GH49" s="758" t="e">
        <f ca="1">IF(GH$41=YEAR(GH$43),HLOOKUP(GH$41,$HV$41:$HY$66,(ROW($HT49)-ROW(GH$41)+1),FALSE),IFERROR(GH$42*VLOOKUP($HT$39&amp;"|"&amp;$HT49&amp;"|0|"&amp;GH$43,data.monthly_financials,6,0),0))</f>
        <v>#NAME?</v>
      </c>
      <c r="GI49" s="758" t="e">
        <f ca="1">IF(GI$41=YEAR(GI$43),HLOOKUP(GI$41,$HV$41:$HY$66,(ROW($HT49)-ROW(GI$41)+1),FALSE),IFERROR(GI$42*VLOOKUP($HT$39&amp;"|"&amp;$HT49&amp;"|0|"&amp;GI$43,data.monthly_financials,6,0),0))</f>
        <v>#NAME?</v>
      </c>
      <c r="GJ49" s="758" t="e">
        <f ca="1">IF(GJ$41=YEAR(GJ$43),HLOOKUP(GJ$41,$HV$41:$HY$66,(ROW($HT49)-ROW(GJ$41)+1),FALSE),IFERROR(GJ$42*VLOOKUP($HT$39&amp;"|"&amp;$HT49&amp;"|0|"&amp;GJ$43,data.monthly_financials,6,0),0))</f>
        <v>#NAME?</v>
      </c>
      <c r="GK49" s="758" t="e">
        <f ca="1">IF(GK$41=YEAR(GK$43),HLOOKUP(GK$41,$HV$41:$HY$66,(ROW($HT49)-ROW(GK$41)+1),FALSE),IFERROR(GK$42*VLOOKUP($HT$39&amp;"|"&amp;$HT49&amp;"|0|"&amp;GK$43,data.monthly_financials,6,0),0))</f>
        <v>#NAME?</v>
      </c>
      <c r="GL49" s="758" t="e">
        <f ca="1">IF(GL$41=YEAR(GL$43),HLOOKUP(GL$41,$HV$41:$HY$66,(ROW($HT49)-ROW(GL$41)+1),FALSE),IFERROR(GL$42*VLOOKUP($HT$39&amp;"|"&amp;$HT49&amp;"|0|"&amp;GL$43,data.monthly_financials,6,0),0))</f>
        <v>#NAME?</v>
      </c>
      <c r="GM49" s="758" t="e">
        <f ca="1">IF(GM$41=YEAR(GM$43),HLOOKUP(GM$41,$HV$41:$HY$66,(ROW($HT49)-ROW(GM$41)+1),FALSE),IFERROR(GM$42*VLOOKUP($HT$39&amp;"|"&amp;$HT49&amp;"|0|"&amp;GM$43,data.monthly_financials,6,0),0))</f>
        <v>#NAME?</v>
      </c>
      <c r="GN49" s="758" t="e">
        <f ca="1">IF(GN$41=YEAR(GN$43),HLOOKUP(GN$41,$HV$41:$HY$66,(ROW($HT49)-ROW(GN$41)+1),FALSE),IFERROR(GN$42*VLOOKUP($HT$39&amp;"|"&amp;$HT49&amp;"|0|"&amp;GN$43,data.monthly_financials,6,0),0))</f>
        <v>#NAME?</v>
      </c>
      <c r="GO49" s="758" t="e">
        <f ca="1">IF(GO$41=YEAR(GO$43),HLOOKUP(GO$41,$HV$41:$HY$66,(ROW($HT49)-ROW(GO$41)+1),FALSE),IFERROR(GO$42*VLOOKUP($HT$39&amp;"|"&amp;$HT49&amp;"|0|"&amp;GO$43,data.monthly_financials,6,0),0))</f>
        <v>#NAME?</v>
      </c>
      <c r="GP49" s="758" t="e">
        <f ca="1">IF(GP$41=YEAR(GP$43),HLOOKUP(GP$41,$HV$41:$HY$66,(ROW($HT49)-ROW(GP$41)+1),FALSE),IFERROR(GP$42*VLOOKUP($HT$39&amp;"|"&amp;$HT49&amp;"|0|"&amp;GP$43,data.monthly_financials,6,0),0))</f>
        <v>#NAME?</v>
      </c>
      <c r="GQ49" s="758" t="e">
        <f ca="1">IF(GQ$41=YEAR(GQ$43),HLOOKUP(GQ$41,$HV$41:$HY$66,(ROW($HT49)-ROW(GQ$41)+1),FALSE),IFERROR(GQ$42*VLOOKUP($HT$39&amp;"|"&amp;$HT49&amp;"|0|"&amp;GQ$43,data.monthly_financials,6,0),0))</f>
        <v>#NAME?</v>
      </c>
      <c r="GR49" s="758" t="e">
        <f ca="1">IF(GR$41=YEAR(GR$43),HLOOKUP(GR$41,$HV$41:$HY$66,(ROW($HT49)-ROW(GR$41)+1),FALSE),IFERROR(GR$42*VLOOKUP($HT$39&amp;"|"&amp;$HT49&amp;"|0|"&amp;GR$43,data.monthly_financials,6,0),0))</f>
        <v>#NAME?</v>
      </c>
      <c r="GS49" s="758" t="e">
        <f ca="1">IF(GS$41=YEAR(GS$43),HLOOKUP(GS$41,$HV$41:$HY$66,(ROW($HT49)-ROW(GS$41)+1),FALSE),IFERROR(GS$42*VLOOKUP($HT$39&amp;"|"&amp;$HT49&amp;"|0|"&amp;GS$43,data.monthly_financials,6,0),0))</f>
        <v>#NAME?</v>
      </c>
      <c r="GT49" s="758" t="e">
        <f ca="1">IF(GT$41=YEAR(GT$43),HLOOKUP(GT$41,$HV$41:$HY$66,(ROW($HT49)-ROW(GT$41)+1),FALSE),IFERROR(GT$42*VLOOKUP($HT$39&amp;"|"&amp;$HT49&amp;"|0|"&amp;GT$43,data.monthly_financials,6,0),0))</f>
        <v>#NAME?</v>
      </c>
      <c r="GU49" s="758" t="e">
        <f ca="1">IF(GU$41=YEAR(GU$43),HLOOKUP(GU$41,$HV$41:$HY$66,(ROW($HT49)-ROW(GU$41)+1),FALSE),IFERROR(GU$42*VLOOKUP($HT$39&amp;"|"&amp;$HT49&amp;"|0|"&amp;GU$43,data.monthly_financials,6,0),0))</f>
        <v>#NAME?</v>
      </c>
      <c r="GV49" s="758" t="e">
        <f ca="1">IF(GV$41=YEAR(GV$43),HLOOKUP(GV$41,$HV$41:$HY$66,(ROW($HT49)-ROW(GV$41)+1),FALSE),IFERROR(GV$42*VLOOKUP($HT$39&amp;"|"&amp;$HT49&amp;"|0|"&amp;GV$43,data.monthly_financials,6,0),0))</f>
        <v>#NAME?</v>
      </c>
      <c r="GW49" s="758" t="e">
        <f ca="1">IF(GW$41=YEAR(GW$43),HLOOKUP(GW$41,$HV$41:$HY$66,(ROW($HT49)-ROW(GW$41)+1),FALSE),IFERROR(GW$42*VLOOKUP($HT$39&amp;"|"&amp;$HT49&amp;"|0|"&amp;GW$43,data.monthly_financials,6,0),0))</f>
        <v>#NAME?</v>
      </c>
      <c r="GX49" s="758" t="e">
        <f ca="1">IF(GX$41=YEAR(GX$43),HLOOKUP(GX$41,$HV$41:$HY$66,(ROW($HT49)-ROW(GX$41)+1),FALSE),IFERROR(GX$42*VLOOKUP($HT$39&amp;"|"&amp;$HT49&amp;"|0|"&amp;GX$43,data.monthly_financials,6,0),0))</f>
        <v>#NAME?</v>
      </c>
      <c r="GY49" s="758" t="e">
        <f ca="1">IF(GY$41=YEAR(GY$43),HLOOKUP(GY$41,$HV$41:$HY$66,(ROW($HT49)-ROW(GY$41)+1),FALSE),IFERROR(GY$42*VLOOKUP($HT$39&amp;"|"&amp;$HT49&amp;"|0|"&amp;GY$43,data.monthly_financials,6,0),0))</f>
        <v>#NAME?</v>
      </c>
      <c r="GZ49" s="758" t="e">
        <f ca="1">IF(GZ$41=YEAR(GZ$43),HLOOKUP(GZ$41,$HV$41:$HY$66,(ROW($HT49)-ROW(GZ$41)+1),FALSE),IFERROR(GZ$42*VLOOKUP($HT$39&amp;"|"&amp;$HT49&amp;"|0|"&amp;GZ$43,data.monthly_financials,6,0),0))</f>
        <v>#NAME?</v>
      </c>
      <c r="HA49" s="758" t="e">
        <f ca="1">IF(HA$41=YEAR(HA$43),HLOOKUP(HA$41,$HV$41:$HY$66,(ROW($HT49)-ROW(HA$41)+1),FALSE),IFERROR(HA$42*VLOOKUP($HT$39&amp;"|"&amp;$HT49&amp;"|0|"&amp;HA$43,data.monthly_financials,6,0),0))</f>
        <v>#NAME?</v>
      </c>
      <c r="HB49" s="758" t="e">
        <f ca="1">IF(HB$41=YEAR(HB$43),HLOOKUP(HB$41,$HV$41:$HY$66,(ROW($HT49)-ROW(HB$41)+1),FALSE),IFERROR(HB$42*VLOOKUP($HT$39&amp;"|"&amp;$HT49&amp;"|0|"&amp;HB$43,data.monthly_financials,6,0),0))</f>
        <v>#NAME?</v>
      </c>
      <c r="HC49" s="758" t="e">
        <f ca="1">IF(HC$41=YEAR(HC$43),HLOOKUP(HC$41,$HV$41:$HY$66,(ROW($HT49)-ROW(HC$41)+1),FALSE),IFERROR(HC$42*VLOOKUP($HT$39&amp;"|"&amp;$HT49&amp;"|0|"&amp;HC$43,data.monthly_financials,6,0),0))</f>
        <v>#NAME?</v>
      </c>
      <c r="HD49" s="758" t="e">
        <f ca="1">IF(HD$41=YEAR(HD$43),HLOOKUP(HD$41,$HV$41:$HY$66,(ROW($HT49)-ROW(HD$41)+1),FALSE),IFERROR(HD$42*VLOOKUP($HT$39&amp;"|"&amp;$HT49&amp;"|0|"&amp;HD$43,data.monthly_financials,6,0),0))</f>
        <v>#NAME?</v>
      </c>
      <c r="HE49" s="758" t="e">
        <f ca="1">IF(HE$41=YEAR(HE$43),HLOOKUP(HE$41,$HV$41:$HY$66,(ROW($HT49)-ROW(HE$41)+1),FALSE),IFERROR(HE$42*VLOOKUP($HT$39&amp;"|"&amp;$HT49&amp;"|0|"&amp;HE$43,data.monthly_financials,6,0),0))</f>
        <v>#NAME?</v>
      </c>
      <c r="HF49" s="758" t="e">
        <f ca="1">IF(HF$41=YEAR(HF$43),HLOOKUP(HF$41,$HV$41:$HY$66,(ROW($HT49)-ROW(HF$41)+1),FALSE),IFERROR(HF$42*VLOOKUP($HT$39&amp;"|"&amp;$HT49&amp;"|0|"&amp;HF$43,data.monthly_financials,6,0),0))</f>
        <v>#NAME?</v>
      </c>
      <c r="HG49" s="758" t="e">
        <f ca="1">IF(HG$41=YEAR(HG$43),HLOOKUP(HG$41,$HV$41:$HY$66,(ROW($HT49)-ROW(HG$41)+1),FALSE),IFERROR(HG$42*VLOOKUP($HT$39&amp;"|"&amp;$HT49&amp;"|0|"&amp;HG$43,data.monthly_financials,6,0),0))</f>
        <v>#NAME?</v>
      </c>
      <c r="HH49" s="758" t="e">
        <f ca="1">IF(HH$41=YEAR(HH$43),HLOOKUP(HH$41,$HV$41:$HY$66,(ROW($HT49)-ROW(HH$41)+1),FALSE),IFERROR(HH$42*VLOOKUP($HT$39&amp;"|"&amp;$HT49&amp;"|0|"&amp;HH$43,data.monthly_financials,6,0),0))</f>
        <v>#NAME?</v>
      </c>
      <c r="HI49" s="758" t="e">
        <f ca="1">IF(HI$41=YEAR(HI$43),HLOOKUP(HI$41,$HV$41:$HY$66,(ROW($HT49)-ROW(HI$41)+1),FALSE),IFERROR(HI$42*VLOOKUP($HT$39&amp;"|"&amp;$HT49&amp;"|0|"&amp;HI$43,data.monthly_financials,6,0),0))</f>
        <v>#NAME?</v>
      </c>
      <c r="HJ49" s="758" t="e">
        <f ca="1">IF(HJ$41=YEAR(HJ$43),HLOOKUP(HJ$41,$HV$41:$HY$66,(ROW($HT49)-ROW(HJ$41)+1),FALSE),IFERROR(HJ$42*VLOOKUP($HT$39&amp;"|"&amp;$HT49&amp;"|0|"&amp;HJ$43,data.monthly_financials,6,0),0))</f>
        <v>#NAME?</v>
      </c>
      <c r="HK49" s="758" t="e">
        <f ca="1">IF(HK$41=YEAR(HK$43),HLOOKUP(HK$41,$HV$41:$HY$66,(ROW($HT49)-ROW(HK$41)+1),FALSE),IFERROR(HK$42*VLOOKUP($HT$39&amp;"|"&amp;$HT49&amp;"|0|"&amp;HK$43,data.monthly_financials,6,0),0))</f>
        <v>#NAME?</v>
      </c>
      <c r="HL49" s="758" t="e">
        <f ca="1">IF(HL$41=YEAR(HL$43),HLOOKUP(HL$41,$HV$41:$HY$66,(ROW($HT49)-ROW(HL$41)+1),FALSE),IFERROR(HL$42*VLOOKUP($HT$39&amp;"|"&amp;$HT49&amp;"|0|"&amp;HL$43,data.monthly_financials,6,0),0))</f>
        <v>#NAME?</v>
      </c>
      <c r="HM49" s="758" t="e">
        <f ca="1">IF(HM$41=YEAR(HM$43),HLOOKUP(HM$41,$HV$41:$HY$66,(ROW($HT49)-ROW(HM$41)+1),FALSE),IFERROR(HM$42*VLOOKUP($HT$39&amp;"|"&amp;$HT49&amp;"|0|"&amp;HM$43,data.monthly_financials,6,0),0))</f>
        <v>#NAME?</v>
      </c>
      <c r="HN49" s="758" t="e">
        <f ca="1">IF(HN$41=YEAR(HN$43),HLOOKUP(HN$41,$HV$41:$HY$66,(ROW($HT49)-ROW(HN$41)+1),FALSE),IFERROR(HN$42*VLOOKUP($HT$39&amp;"|"&amp;$HT49&amp;"|0|"&amp;HN$43,data.monthly_financials,6,0),0))</f>
        <v>#NAME?</v>
      </c>
      <c r="HO49" s="758" t="e">
        <f ca="1">IF(HO$41=YEAR(HO$43),HLOOKUP(HO$41,$HV$41:$HY$66,(ROW($HT49)-ROW(HO$41)+1),FALSE),IFERROR(HO$42*VLOOKUP($HT$39&amp;"|"&amp;$HT49&amp;"|0|"&amp;HO$43,data.monthly_financials,6,0),0))</f>
        <v>#NAME?</v>
      </c>
      <c r="HP49" s="758" t="e">
        <f ca="1">IF(HP$41=YEAR(HP$43),HLOOKUP(HP$41,$HV$41:$HY$66,(ROW($HT49)-ROW(HP$41)+1),FALSE),IFERROR(HP$42*VLOOKUP($HT$39&amp;"|"&amp;$HT49&amp;"|0|"&amp;HP$43,data.monthly_financials,6,0),0))</f>
        <v>#NAME?</v>
      </c>
      <c r="HQ49" s="758" t="e">
        <f ca="1">IF(HQ$41=YEAR(HQ$43),HLOOKUP(HQ$41,$HV$41:$HY$66,(ROW($HT49)-ROW(HQ$41)+1),FALSE),IFERROR(HQ$42*VLOOKUP($HT$39&amp;"|"&amp;$HT49&amp;"|0|"&amp;HQ$43,data.monthly_financials,6,0),0))</f>
        <v>#NAME?</v>
      </c>
      <c r="HT49" s="755" t="s">
        <v>94</v>
      </c>
      <c r="HU49" s="107">
        <f ca="1">IFERROR(HU$42*VLOOKUP($HT$39&amp;"|"&amp;$HT49&amp;"|1|"&amp;HU$43,data.monthly_financials,6,0),0)</f>
        <v>0</v>
      </c>
      <c r="HV49" s="758">
        <f ca="1">IFERROR(HV$42*VLOOKUP($HT$39&amp;"|"&amp;$HT49&amp;"|1|"&amp;HV$43,data.monthly_financials,6,0),0)</f>
        <v>0</v>
      </c>
      <c r="HW49" s="758">
        <f ca="1">IFERROR(HW$42*VLOOKUP($HT$39&amp;"|"&amp;$HT49&amp;"|1|"&amp;HW$43,data.monthly_financials,6,0),0)</f>
        <v>0</v>
      </c>
      <c r="HX49" s="758">
        <f ca="1">IFERROR(HX$42*VLOOKUP($HT$39&amp;"|"&amp;$HT49&amp;"|1|"&amp;HX$43,data.monthly_financials,6,0),0)</f>
        <v>0</v>
      </c>
      <c r="HY49" s="758">
        <f ca="1">IFERROR(HY$42*VLOOKUP($HT$39&amp;"|"&amp;$HT49&amp;"|1|"&amp;HY$43,data.monthly_financials,6,0),0)</f>
        <v>0</v>
      </c>
    </row>
    <row r="50" spans="1:233" ht="15.75">
      <c r="A50" t="str">
        <f>RIGHT(DB_LOAD!I45,4)</f>
        <v/>
      </c>
      <c r="B50">
        <f>DB_LOAD!K45</f>
        <v>0</v>
      </c>
      <c r="D50" s="113" t="s">
        <v>149</v>
      </c>
      <c r="E50" s="104" t="e">
        <f ca="1">IF(E$41=YEAR(E$43),HLOOKUP(E$41,$AR$41:$AU$119,(ROW($D50)-ROW(E$41)+1),FALSE),IFERROR(E$42*VLOOKUP($D$40&amp;"|"&amp;$D50&amp;"|0|"&amp;E$43,data.monthly_financials,6,0),0))</f>
        <v>#VALUE!</v>
      </c>
      <c r="F50" s="104" t="e">
        <f ca="1">IF(F$41=YEAR(F$43),HLOOKUP(F$41,$AR$41:$AU$119,(ROW($D50)-ROW(F$41)+1),FALSE),IFERROR(F$42*VLOOKUP($D$40&amp;"|"&amp;$D50&amp;"|0|"&amp;F$43,data.monthly_financials,6,0),0))</f>
        <v>#VALUE!</v>
      </c>
      <c r="G50" s="104" t="e">
        <f ca="1">IF(G$41=YEAR(G$43),HLOOKUP(G$41,$AR$41:$AU$119,(ROW($D50)-ROW(G$41)+1),FALSE),IFERROR(G$42*VLOOKUP($D$40&amp;"|"&amp;$D50&amp;"|0|"&amp;G$43,data.monthly_financials,6,0),0))</f>
        <v>#VALUE!</v>
      </c>
      <c r="H50" s="104" t="e">
        <f ca="1">IF(H$41=YEAR(H$43),HLOOKUP(H$41,$AR$41:$AU$119,(ROW($D50)-ROW(H$41)+1),FALSE),IFERROR(H$42*VLOOKUP($D$40&amp;"|"&amp;$D50&amp;"|0|"&amp;H$43,data.monthly_financials,6,0),0))</f>
        <v>#VALUE!</v>
      </c>
      <c r="I50" s="104" t="e">
        <f ca="1">IF(I$41=YEAR(I$43),HLOOKUP(I$41,$AR$41:$AU$119,(ROW($D50)-ROW(I$41)+1),FALSE),IFERROR(I$42*VLOOKUP($D$40&amp;"|"&amp;$D50&amp;"|0|"&amp;I$43,data.monthly_financials,6,0),0))</f>
        <v>#VALUE!</v>
      </c>
      <c r="J50" s="104" t="e">
        <f ca="1">IF(J$41=YEAR(J$43),HLOOKUP(J$41,$AR$41:$AU$119,(ROW($D50)-ROW(J$41)+1),FALSE),IFERROR(J$42*VLOOKUP($D$40&amp;"|"&amp;$D50&amp;"|0|"&amp;J$43,data.monthly_financials,6,0),0))</f>
        <v>#VALUE!</v>
      </c>
      <c r="K50" s="104" t="e">
        <f ca="1">IF(K$41=YEAR(K$43),HLOOKUP(K$41,$AR$41:$AU$119,(ROW($D50)-ROW(K$41)+1),FALSE),IFERROR(K$42*VLOOKUP($D$40&amp;"|"&amp;$D50&amp;"|0|"&amp;K$43,data.monthly_financials,6,0),0))</f>
        <v>#VALUE!</v>
      </c>
      <c r="L50" s="104" t="e">
        <f ca="1">IF(L$41=YEAR(L$43),HLOOKUP(L$41,$AR$41:$AU$119,(ROW($D50)-ROW(L$41)+1),FALSE),IFERROR(L$42*VLOOKUP($D$40&amp;"|"&amp;$D50&amp;"|0|"&amp;L$43,data.monthly_financials,6,0),0))</f>
        <v>#VALUE!</v>
      </c>
      <c r="M50" s="104" t="e">
        <f ca="1">IF(M$41=YEAR(M$43),HLOOKUP(M$41,$AR$41:$AU$119,(ROW($D50)-ROW(M$41)+1),FALSE),IFERROR(M$42*VLOOKUP($D$40&amp;"|"&amp;$D50&amp;"|0|"&amp;M$43,data.monthly_financials,6,0),0))</f>
        <v>#VALUE!</v>
      </c>
      <c r="N50" s="104" t="e">
        <f ca="1">IF(N$41=YEAR(N$43),HLOOKUP(N$41,$AR$41:$AU$119,(ROW($D50)-ROW(N$41)+1),FALSE),IFERROR(N$42*VLOOKUP($D$40&amp;"|"&amp;$D50&amp;"|0|"&amp;N$43,data.monthly_financials,6,0),0))</f>
        <v>#VALUE!</v>
      </c>
      <c r="O50" s="104" t="e">
        <f ca="1">IF(O$41=YEAR(O$43),HLOOKUP(O$41,$AR$41:$AU$119,(ROW($D50)-ROW(O$41)+1),FALSE),IFERROR(O$42*VLOOKUP($D$40&amp;"|"&amp;$D50&amp;"|0|"&amp;O$43,data.monthly_financials,6,0),0))</f>
        <v>#VALUE!</v>
      </c>
      <c r="P50" s="104" t="e">
        <f ca="1">IF(P$41=YEAR(P$43),HLOOKUP(P$41,$AR$41:$AU$119,(ROW($D50)-ROW(P$41)+1),FALSE),IFERROR(P$42*VLOOKUP($D$40&amp;"|"&amp;$D50&amp;"|0|"&amp;P$43,data.monthly_financials,6,0),0))</f>
        <v>#VALUE!</v>
      </c>
      <c r="Q50" s="104" t="e">
        <f ca="1">IF(Q$41=YEAR(Q$43),HLOOKUP(Q$41,$AR$41:$AU$119,(ROW($D50)-ROW(Q$41)+1),FALSE),IFERROR(Q$42*VLOOKUP($D$40&amp;"|"&amp;$D50&amp;"|0|"&amp;Q$43,data.monthly_financials,6,0),0))</f>
        <v>#VALUE!</v>
      </c>
      <c r="R50" s="104" t="e">
        <f ca="1">IF(R$41=YEAR(R$43),HLOOKUP(R$41,$AR$41:$AU$119,(ROW($D50)-ROW(R$41)+1),FALSE),IFERROR(R$42*VLOOKUP($D$40&amp;"|"&amp;$D50&amp;"|0|"&amp;R$43,data.monthly_financials,6,0),0))</f>
        <v>#VALUE!</v>
      </c>
      <c r="S50" s="104" t="e">
        <f ca="1">IF(S$41=YEAR(S$43),HLOOKUP(S$41,$AR$41:$AU$119,(ROW($D50)-ROW(S$41)+1),FALSE),IFERROR(S$42*VLOOKUP($D$40&amp;"|"&amp;$D50&amp;"|0|"&amp;S$43,data.monthly_financials,6,0),0))</f>
        <v>#VALUE!</v>
      </c>
      <c r="T50" s="104" t="e">
        <f ca="1">IF(T$41=YEAR(T$43),HLOOKUP(T$41,$AR$41:$AU$119,(ROW($D50)-ROW(T$41)+1),FALSE),IFERROR(T$42*VLOOKUP($D$40&amp;"|"&amp;$D50&amp;"|0|"&amp;T$43,data.monthly_financials,6,0),0))</f>
        <v>#VALUE!</v>
      </c>
      <c r="U50" s="104" t="e">
        <f ca="1">IF(U$41=YEAR(U$43),HLOOKUP(U$41,$AR$41:$AU$119,(ROW($D50)-ROW(U$41)+1),FALSE),IFERROR(U$42*VLOOKUP($D$40&amp;"|"&amp;$D50&amp;"|0|"&amp;U$43,data.monthly_financials,6,0),0))</f>
        <v>#VALUE!</v>
      </c>
      <c r="V50" s="104" t="e">
        <f ca="1">IF(V$41=YEAR(V$43),HLOOKUP(V$41,$AR$41:$AU$119,(ROW($D50)-ROW(V$41)+1),FALSE),IFERROR(V$42*VLOOKUP($D$40&amp;"|"&amp;$D50&amp;"|0|"&amp;V$43,data.monthly_financials,6,0),0))</f>
        <v>#VALUE!</v>
      </c>
      <c r="W50" s="104" t="e">
        <f ca="1">IF(W$41=YEAR(W$43),HLOOKUP(W$41,$AR$41:$AU$119,(ROW($D50)-ROW(W$41)+1),FALSE),IFERROR(W$42*VLOOKUP($D$40&amp;"|"&amp;$D50&amp;"|0|"&amp;W$43,data.monthly_financials,6,0),0))</f>
        <v>#VALUE!</v>
      </c>
      <c r="X50" s="104" t="e">
        <f ca="1">IF(X$41=YEAR(X$43),HLOOKUP(X$41,$AR$41:$AU$119,(ROW($D50)-ROW(X$41)+1),FALSE),IFERROR(X$42*VLOOKUP($D$40&amp;"|"&amp;$D50&amp;"|0|"&amp;X$43,data.monthly_financials,6,0),0))</f>
        <v>#VALUE!</v>
      </c>
      <c r="Y50" s="104" t="e">
        <f ca="1">IF(Y$41=YEAR(Y$43),HLOOKUP(Y$41,$AR$41:$AU$119,(ROW($D50)-ROW(Y$41)+1),FALSE),IFERROR(Y$42*VLOOKUP($D$40&amp;"|"&amp;$D50&amp;"|0|"&amp;Y$43,data.monthly_financials,6,0),0))</f>
        <v>#VALUE!</v>
      </c>
      <c r="Z50" s="104" t="e">
        <f ca="1">IF(Z$41=YEAR(Z$43),HLOOKUP(Z$41,$AR$41:$AU$119,(ROW($D50)-ROW(Z$41)+1),FALSE),IFERROR(Z$42*VLOOKUP($D$40&amp;"|"&amp;$D50&amp;"|0|"&amp;Z$43,data.monthly_financials,6,0),0))</f>
        <v>#VALUE!</v>
      </c>
      <c r="AA50" s="104" t="e">
        <f ca="1">IF(AA$41=YEAR(AA$43),HLOOKUP(AA$41,$AR$41:$AU$119,(ROW($D50)-ROW(AA$41)+1),FALSE),IFERROR(AA$42*VLOOKUP($D$40&amp;"|"&amp;$D50&amp;"|0|"&amp;AA$43,data.monthly_financials,6,0),0))</f>
        <v>#VALUE!</v>
      </c>
      <c r="AB50" s="104" t="e">
        <f ca="1">IF(AB$41=YEAR(AB$43),HLOOKUP(AB$41,$AR$41:$AU$119,(ROW($D50)-ROW(AB$41)+1),FALSE),IFERROR(AB$42*VLOOKUP($D$40&amp;"|"&amp;$D50&amp;"|0|"&amp;AB$43,data.monthly_financials,6,0),0))</f>
        <v>#VALUE!</v>
      </c>
      <c r="AC50" s="104" t="e">
        <f ca="1">IF(AC$41=YEAR(AC$43),HLOOKUP(AC$41,$AR$41:$AU$119,(ROW($D50)-ROW(AC$41)+1),FALSE),IFERROR(AC$42*VLOOKUP($D$40&amp;"|"&amp;$D50&amp;"|0|"&amp;AC$43,data.monthly_financials,6,0),0))</f>
        <v>#VALUE!</v>
      </c>
      <c r="AD50" s="104" t="e">
        <f ca="1">IF(AD$41=YEAR(AD$43),HLOOKUP(AD$41,$AR$41:$AU$119,(ROW($D50)-ROW(AD$41)+1),FALSE),IFERROR(AD$42*VLOOKUP($D$40&amp;"|"&amp;$D50&amp;"|0|"&amp;AD$43,data.monthly_financials,6,0),0))</f>
        <v>#VALUE!</v>
      </c>
      <c r="AE50" s="104" t="e">
        <f ca="1">IF(AE$41=YEAR(AE$43),HLOOKUP(AE$41,$AR$41:$AU$119,(ROW($D50)-ROW(AE$41)+1),FALSE),IFERROR(AE$42*VLOOKUP($D$40&amp;"|"&amp;$D50&amp;"|0|"&amp;AE$43,data.monthly_financials,6,0),0))</f>
        <v>#VALUE!</v>
      </c>
      <c r="AF50" s="104" t="e">
        <f ca="1">IF(AF$41=YEAR(AF$43),HLOOKUP(AF$41,$AR$41:$AU$119,(ROW($D50)-ROW(AF$41)+1),FALSE),IFERROR(AF$42*VLOOKUP($D$40&amp;"|"&amp;$D50&amp;"|0|"&amp;AF$43,data.monthly_financials,6,0),0))</f>
        <v>#VALUE!</v>
      </c>
      <c r="AG50" s="104" t="e">
        <f ca="1">IF(AG$41=YEAR(AG$43),HLOOKUP(AG$41,$AR$41:$AU$119,(ROW($D50)-ROW(AG$41)+1),FALSE),IFERROR(AG$42*VLOOKUP($D$40&amp;"|"&amp;$D50&amp;"|0|"&amp;AG$43,data.monthly_financials,6,0),0))</f>
        <v>#VALUE!</v>
      </c>
      <c r="AH50" s="104" t="e">
        <f ca="1">IF(AH$41=YEAR(AH$43),HLOOKUP(AH$41,$AR$41:$AU$119,(ROW($D50)-ROW(AH$41)+1),FALSE),IFERROR(AH$42*VLOOKUP($D$40&amp;"|"&amp;$D50&amp;"|0|"&amp;AH$43,data.monthly_financials,6,0),0))</f>
        <v>#VALUE!</v>
      </c>
      <c r="AI50" s="104" t="e">
        <f ca="1">IF(AI$41=YEAR(AI$43),HLOOKUP(AI$41,$AR$41:$AU$119,(ROW($D50)-ROW(AI$41)+1),FALSE),IFERROR(AI$42*VLOOKUP($D$40&amp;"|"&amp;$D50&amp;"|0|"&amp;AI$43,data.monthly_financials,6,0),0))</f>
        <v>#VALUE!</v>
      </c>
      <c r="AJ50" s="104" t="e">
        <f ca="1">IF(AJ$41=YEAR(AJ$43),HLOOKUP(AJ$41,$AR$41:$AU$119,(ROW($D50)-ROW(AJ$41)+1),FALSE),IFERROR(AJ$42*VLOOKUP($D$40&amp;"|"&amp;$D50&amp;"|0|"&amp;AJ$43,data.monthly_financials,6,0),0))</f>
        <v>#VALUE!</v>
      </c>
      <c r="AK50" s="104" t="e">
        <f ca="1">IF(AK$41=YEAR(AK$43),HLOOKUP(AK$41,$AR$41:$AU$119,(ROW($D50)-ROW(AK$41)+1),FALSE),IFERROR(AK$42*VLOOKUP($D$40&amp;"|"&amp;$D50&amp;"|0|"&amp;AK$43,data.monthly_financials,6,0),0))</f>
        <v>#VALUE!</v>
      </c>
      <c r="AL50" s="104" t="e">
        <f ca="1">IF(AL$41=YEAR(AL$43),HLOOKUP(AL$41,$AR$41:$AU$119,(ROW($D50)-ROW(AL$41)+1),FALSE),IFERROR(AL$42*VLOOKUP($D$40&amp;"|"&amp;$D50&amp;"|0|"&amp;AL$43,data.monthly_financials,6,0),0))</f>
        <v>#VALUE!</v>
      </c>
      <c r="AM50" s="104" t="e">
        <f ca="1">IF(AM$41=YEAR(AM$43),HLOOKUP(AM$41,$AR$41:$AU$119,(ROW($D50)-ROW(AM$41)+1),FALSE),IFERROR(AM$42*VLOOKUP($D$40&amp;"|"&amp;$D50&amp;"|0|"&amp;AM$43,data.monthly_financials,6,0),0))</f>
        <v>#VALUE!</v>
      </c>
      <c r="AN50" s="104" t="e">
        <f ca="1">IF(AN$41=YEAR(AN$43),HLOOKUP(AN$41,$AR$41:$AU$119,(ROW($D50)-ROW(AN$41)+1),FALSE),IFERROR(AN$42*VLOOKUP($D$40&amp;"|"&amp;$D50&amp;"|0|"&amp;AN$43,data.monthly_financials,6,0),0))</f>
        <v>#NAME?</v>
      </c>
      <c r="AO50" s="78"/>
      <c r="AP50" s="113" t="str">
        <f t="shared" si="68"/>
        <v>Restricted</v>
      </c>
      <c r="AQ50" s="104">
        <f ca="1">IFERROR(AQ$42*VLOOKUP($AP$40&amp;"|"&amp;$AP50&amp;"|1|"&amp;AQ$43,data.monthly_financials,6,0),0)</f>
        <v>0</v>
      </c>
      <c r="AR50" s="104">
        <f ca="1">IFERROR(AR$42*VLOOKUP($AP$40&amp;"|"&amp;$AP50&amp;"|1|"&amp;AR$43,data.monthly_financials,6,0),0)</f>
        <v>0</v>
      </c>
      <c r="AS50" s="104">
        <f ca="1">IFERROR(AS$42*VLOOKUP($AP$40&amp;"|"&amp;$AP50&amp;"|1|"&amp;AS$43,data.monthly_financials,6,0),0)</f>
        <v>0</v>
      </c>
      <c r="AT50" s="104">
        <f ca="1">IFERROR(AT$42*VLOOKUP($AP$40&amp;"|"&amp;$AP50&amp;"|1|"&amp;AT$43,data.monthly_financials,6,0),0)</f>
        <v>0</v>
      </c>
      <c r="AU50" s="104">
        <f ca="1">IFERROR(AU$42*VLOOKUP($AP$40&amp;"|"&amp;$AP50&amp;"|1|"&amp;AU$43,data.monthly_financials,6,0),0)</f>
        <v>0</v>
      </c>
      <c r="AV50" s="78"/>
      <c r="AW50" s="78">
        <f>IFERROR(AW$42*VLOOKUP($AX$40&amp;"|"&amp;$AX50&amp;"|0|"&amp;AW$43,data.monthly_financials,6,0),0)</f>
        <v>0</v>
      </c>
      <c r="AX50" s="103" t="s">
        <v>150</v>
      </c>
      <c r="AY50" s="104" t="e">
        <f ca="1">IF(AY$41=YEAR(AY$43),HLOOKUP(AY$41,$CM$41:$CP$92,(ROW($AX50)-ROW(AY$41)+1),FALSE),IFERROR(AY$42*VLOOKUP($AX$40&amp;"|"&amp;$AX50&amp;"|0|"&amp;AY$43,data.monthly_financials,6,0),0))</f>
        <v>#NAME?</v>
      </c>
      <c r="AZ50" s="104" t="e">
        <f ca="1">IF(AZ$41=YEAR(AZ$43),HLOOKUP(AZ$41,$CM$41:$CP$92,(ROW($AX50)-ROW(AZ$41)+1),FALSE),IFERROR(AZ$42*VLOOKUP($AX$40&amp;"|"&amp;$AX50&amp;"|0|"&amp;AZ$43,data.monthly_financials,6,0),0))</f>
        <v>#NAME?</v>
      </c>
      <c r="BA50" s="104" t="e">
        <f ca="1">IF(BA$41=YEAR(BA$43),HLOOKUP(BA$41,$CM$41:$CP$92,(ROW($AX50)-ROW(BA$41)+1),FALSE),IFERROR(BA$42*VLOOKUP($AX$40&amp;"|"&amp;$AX50&amp;"|0|"&amp;BA$43,data.monthly_financials,6,0),0))</f>
        <v>#NAME?</v>
      </c>
      <c r="BB50" s="104" t="e">
        <f ca="1">IF(BB$41=YEAR(BB$43),HLOOKUP(BB$41,$CM$41:$CP$92,(ROW($AX50)-ROW(BB$41)+1),FALSE),IFERROR(BB$42*VLOOKUP($AX$40&amp;"|"&amp;$AX50&amp;"|0|"&amp;BB$43,data.monthly_financials,6,0),0))</f>
        <v>#NAME?</v>
      </c>
      <c r="BC50" s="104" t="e">
        <f ca="1">IF(BC$41=YEAR(BC$43),HLOOKUP(BC$41,$CM$41:$CP$92,(ROW($AX50)-ROW(BC$41)+1),FALSE),IFERROR(BC$42*VLOOKUP($AX$40&amp;"|"&amp;$AX50&amp;"|0|"&amp;BC$43,data.monthly_financials,6,0),0))</f>
        <v>#NAME?</v>
      </c>
      <c r="BD50" s="104" t="e">
        <f ca="1">IF(BD$41=YEAR(BD$43),HLOOKUP(BD$41,$CM$41:$CP$92,(ROW($AX50)-ROW(BD$41)+1),FALSE),IFERROR(BD$42*VLOOKUP($AX$40&amp;"|"&amp;$AX50&amp;"|0|"&amp;BD$43,data.monthly_financials,6,0),0))</f>
        <v>#NAME?</v>
      </c>
      <c r="BE50" s="104" t="e">
        <f ca="1">IF(BE$41=YEAR(BE$43),HLOOKUP(BE$41,$CM$41:$CP$92,(ROW($AX50)-ROW(BE$41)+1),FALSE),IFERROR(BE$42*VLOOKUP($AX$40&amp;"|"&amp;$AX50&amp;"|0|"&amp;BE$43,data.monthly_financials,6,0),0))</f>
        <v>#NAME?</v>
      </c>
      <c r="BF50" s="104" t="e">
        <f ca="1">IF(BF$41=YEAR(BF$43),HLOOKUP(BF$41,$CM$41:$CP$92,(ROW($AX50)-ROW(BF$41)+1),FALSE),IFERROR(BF$42*VLOOKUP($AX$40&amp;"|"&amp;$AX50&amp;"|0|"&amp;BF$43,data.monthly_financials,6,0),0))</f>
        <v>#NAME?</v>
      </c>
      <c r="BG50" s="104" t="e">
        <f ca="1">IF(BG$41=YEAR(BG$43),HLOOKUP(BG$41,$CM$41:$CP$92,(ROW($AX50)-ROW(BG$41)+1),FALSE),IFERROR(BG$42*VLOOKUP($AX$40&amp;"|"&amp;$AX50&amp;"|0|"&amp;BG$43,data.monthly_financials,6,0),0))</f>
        <v>#NAME?</v>
      </c>
      <c r="BH50" s="104" t="e">
        <f ca="1">IF(BH$41=YEAR(BH$43),HLOOKUP(BH$41,$CM$41:$CP$92,(ROW($AX50)-ROW(BH$41)+1),FALSE),IFERROR(BH$42*VLOOKUP($AX$40&amp;"|"&amp;$AX50&amp;"|0|"&amp;BH$43,data.monthly_financials,6,0),0))</f>
        <v>#NAME?</v>
      </c>
      <c r="BI50" s="104" t="e">
        <f ca="1">IF(BI$41=YEAR(BI$43),HLOOKUP(BI$41,$CM$41:$CP$92,(ROW($AX50)-ROW(BI$41)+1),FALSE),IFERROR(BI$42*VLOOKUP($AX$40&amp;"|"&amp;$AX50&amp;"|0|"&amp;BI$43,data.monthly_financials,6,0),0))</f>
        <v>#NAME?</v>
      </c>
      <c r="BJ50" s="104" t="e">
        <f ca="1">IF(BJ$41=YEAR(BJ$43),HLOOKUP(BJ$41,$CM$41:$CP$92,(ROW($AX50)-ROW(BJ$41)+1),FALSE),IFERROR(BJ$42*VLOOKUP($AX$40&amp;"|"&amp;$AX50&amp;"|0|"&amp;BJ$43,data.monthly_financials,6,0),0))</f>
        <v>#NAME?</v>
      </c>
      <c r="BK50" s="104" t="e">
        <f ca="1">IF(BK$41=YEAR(BK$43),HLOOKUP(BK$41,$CM$41:$CP$92,(ROW($AX50)-ROW(BK$41)+1),FALSE),IFERROR(BK$42*VLOOKUP($AX$40&amp;"|"&amp;$AX50&amp;"|0|"&amp;BK$43,data.monthly_financials,6,0),0))</f>
        <v>#NAME?</v>
      </c>
      <c r="BL50" s="104" t="e">
        <f ca="1">IF(BL$41=YEAR(BL$43),HLOOKUP(BL$41,$CM$41:$CP$92,(ROW($AX50)-ROW(BL$41)+1),FALSE),IFERROR(BL$42*VLOOKUP($AX$40&amp;"|"&amp;$AX50&amp;"|0|"&amp;BL$43,data.monthly_financials,6,0),0))</f>
        <v>#NAME?</v>
      </c>
      <c r="BM50" s="104" t="e">
        <f ca="1">IF(BM$41=YEAR(BM$43),HLOOKUP(BM$41,$CM$41:$CP$92,(ROW($AX50)-ROW(BM$41)+1),FALSE),IFERROR(BM$42*VLOOKUP($AX$40&amp;"|"&amp;$AX50&amp;"|0|"&amp;BM$43,data.monthly_financials,6,0),0))</f>
        <v>#NAME?</v>
      </c>
      <c r="BN50" s="104" t="e">
        <f ca="1">IF(BN$41=YEAR(BN$43),HLOOKUP(BN$41,$CM$41:$CP$92,(ROW($AX50)-ROW(BN$41)+1),FALSE),IFERROR(BN$42*VLOOKUP($AX$40&amp;"|"&amp;$AX50&amp;"|0|"&amp;BN$43,data.monthly_financials,6,0),0))</f>
        <v>#NAME?</v>
      </c>
      <c r="BO50" s="104" t="e">
        <f ca="1">IF(BO$41=YEAR(BO$43),HLOOKUP(BO$41,$CM$41:$CP$92,(ROW($AX50)-ROW(BO$41)+1),FALSE),IFERROR(BO$42*VLOOKUP($AX$40&amp;"|"&amp;$AX50&amp;"|0|"&amp;BO$43,data.monthly_financials,6,0),0))</f>
        <v>#NAME?</v>
      </c>
      <c r="BP50" s="104" t="e">
        <f ca="1">IF(BP$41=YEAR(BP$43),HLOOKUP(BP$41,$CM$41:$CP$92,(ROW($AX50)-ROW(BP$41)+1),FALSE),IFERROR(BP$42*VLOOKUP($AX$40&amp;"|"&amp;$AX50&amp;"|0|"&amp;BP$43,data.monthly_financials,6,0),0))</f>
        <v>#NAME?</v>
      </c>
      <c r="BQ50" s="104" t="e">
        <f ca="1">IF(BQ$41=YEAR(BQ$43),HLOOKUP(BQ$41,$CM$41:$CP$92,(ROW($AX50)-ROW(BQ$41)+1),FALSE),IFERROR(BQ$42*VLOOKUP($AX$40&amp;"|"&amp;$AX50&amp;"|0|"&amp;BQ$43,data.monthly_financials,6,0),0))</f>
        <v>#NAME?</v>
      </c>
      <c r="BR50" s="104" t="e">
        <f ca="1">IF(BR$41=YEAR(BR$43),HLOOKUP(BR$41,$CM$41:$CP$92,(ROW($AX50)-ROW(BR$41)+1),FALSE),IFERROR(BR$42*VLOOKUP($AX$40&amp;"|"&amp;$AX50&amp;"|0|"&amp;BR$43,data.monthly_financials,6,0),0))</f>
        <v>#NAME?</v>
      </c>
      <c r="BS50" s="104" t="e">
        <f ca="1">IF(BS$41=YEAR(BS$43),HLOOKUP(BS$41,$CM$41:$CP$92,(ROW($AX50)-ROW(BS$41)+1),FALSE),IFERROR(BS$42*VLOOKUP($AX$40&amp;"|"&amp;$AX50&amp;"|0|"&amp;BS$43,data.monthly_financials,6,0),0))</f>
        <v>#NAME?</v>
      </c>
      <c r="BT50" s="104" t="e">
        <f ca="1">IF(BT$41=YEAR(BT$43),HLOOKUP(BT$41,$CM$41:$CP$92,(ROW($AX50)-ROW(BT$41)+1),FALSE),IFERROR(BT$42*VLOOKUP($AX$40&amp;"|"&amp;$AX50&amp;"|0|"&amp;BT$43,data.monthly_financials,6,0),0))</f>
        <v>#NAME?</v>
      </c>
      <c r="BU50" s="104" t="e">
        <f ca="1">IF(BU$41=YEAR(BU$43),HLOOKUP(BU$41,$CM$41:$CP$92,(ROW($AX50)-ROW(BU$41)+1),FALSE),IFERROR(BU$42*VLOOKUP($AX$40&amp;"|"&amp;$AX50&amp;"|0|"&amp;BU$43,data.monthly_financials,6,0),0))</f>
        <v>#NAME?</v>
      </c>
      <c r="BV50" s="104" t="e">
        <f ca="1">IF(BV$41=YEAR(BV$43),HLOOKUP(BV$41,$CM$41:$CP$92,(ROW($AX50)-ROW(BV$41)+1),FALSE),IFERROR(BV$42*VLOOKUP($AX$40&amp;"|"&amp;$AX50&amp;"|0|"&amp;BV$43,data.monthly_financials,6,0),0))</f>
        <v>#NAME?</v>
      </c>
      <c r="BW50" s="104" t="e">
        <f ca="1">IF(BW$41=YEAR(BW$43),HLOOKUP(BW$41,$CM$41:$CP$92,(ROW($AX50)-ROW(BW$41)+1),FALSE),IFERROR(BW$42*VLOOKUP($AX$40&amp;"|"&amp;$AX50&amp;"|0|"&amp;BW$43,data.monthly_financials,6,0),0))</f>
        <v>#NAME?</v>
      </c>
      <c r="BX50" s="104" t="e">
        <f ca="1">IF(BX$41=YEAR(BX$43),HLOOKUP(BX$41,$CM$41:$CP$92,(ROW($AX50)-ROW(BX$41)+1),FALSE),IFERROR(BX$42*VLOOKUP($AX$40&amp;"|"&amp;$AX50&amp;"|0|"&amp;BX$43,data.monthly_financials,6,0),0))</f>
        <v>#NAME?</v>
      </c>
      <c r="BY50" s="104" t="e">
        <f ca="1">IF(BY$41=YEAR(BY$43),HLOOKUP(BY$41,$CM$41:$CP$92,(ROW($AX50)-ROW(BY$41)+1),FALSE),IFERROR(BY$42*VLOOKUP($AX$40&amp;"|"&amp;$AX50&amp;"|0|"&amp;BY$43,data.monthly_financials,6,0),0))</f>
        <v>#NAME?</v>
      </c>
      <c r="BZ50" s="104" t="e">
        <f ca="1">IF(BZ$41=YEAR(BZ$43),HLOOKUP(BZ$41,$CM$41:$CP$92,(ROW($AX50)-ROW(BZ$41)+1),FALSE),IFERROR(BZ$42*VLOOKUP($AX$40&amp;"|"&amp;$AX50&amp;"|0|"&amp;BZ$43,data.monthly_financials,6,0),0))</f>
        <v>#NAME?</v>
      </c>
      <c r="CA50" s="104" t="e">
        <f ca="1">IF(CA$41=YEAR(CA$43),HLOOKUP(CA$41,$CM$41:$CP$92,(ROW($AX50)-ROW(CA$41)+1),FALSE),IFERROR(CA$42*VLOOKUP($AX$40&amp;"|"&amp;$AX50&amp;"|0|"&amp;CA$43,data.monthly_financials,6,0),0))</f>
        <v>#NAME?</v>
      </c>
      <c r="CB50" s="104" t="e">
        <f ca="1">IF(CB$41=YEAR(CB$43),HLOOKUP(CB$41,$CM$41:$CP$92,(ROW($AX50)-ROW(CB$41)+1),FALSE),IFERROR(CB$42*VLOOKUP($AX$40&amp;"|"&amp;$AX50&amp;"|0|"&amp;CB$43,data.monthly_financials,6,0),0))</f>
        <v>#NAME?</v>
      </c>
      <c r="CC50" s="104" t="e">
        <f ca="1">IF(CC$41=YEAR(CC$43),HLOOKUP(CC$41,$CM$41:$CP$92,(ROW($AX50)-ROW(CC$41)+1),FALSE),IFERROR(CC$42*VLOOKUP($AX$40&amp;"|"&amp;$AX50&amp;"|0|"&amp;CC$43,data.monthly_financials,6,0),0))</f>
        <v>#NAME?</v>
      </c>
      <c r="CD50" s="104" t="e">
        <f ca="1">IF(CD$41=YEAR(CD$43),HLOOKUP(CD$41,$CM$41:$CP$92,(ROW($AX50)-ROW(CD$41)+1),FALSE),IFERROR(CD$42*VLOOKUP($AX$40&amp;"|"&amp;$AX50&amp;"|0|"&amp;CD$43,data.monthly_financials,6,0),0))</f>
        <v>#NAME?</v>
      </c>
      <c r="CE50" s="104" t="e">
        <f ca="1">IF(CE$41=YEAR(CE$43),HLOOKUP(CE$41,$CM$41:$CP$92,(ROW($AX50)-ROW(CE$41)+1),FALSE),IFERROR(CE$42*VLOOKUP($AX$40&amp;"|"&amp;$AX50&amp;"|0|"&amp;CE$43,data.monthly_financials,6,0),0))</f>
        <v>#NAME?</v>
      </c>
      <c r="CF50" s="104" t="e">
        <f ca="1">IF(CF$41=YEAR(CF$43),HLOOKUP(CF$41,$CM$41:$CP$92,(ROW($AX50)-ROW(CF$41)+1),FALSE),IFERROR(CF$42*VLOOKUP($AX$40&amp;"|"&amp;$AX50&amp;"|0|"&amp;CF$43,data.monthly_financials,6,0),0))</f>
        <v>#NAME?</v>
      </c>
      <c r="CG50" s="104" t="e">
        <f ca="1">IF(CG$41=YEAR(CG$43),HLOOKUP(CG$41,$CM$41:$CP$92,(ROW($AX50)-ROW(CG$41)+1),FALSE),IFERROR(CG$42*VLOOKUP($AX$40&amp;"|"&amp;$AX50&amp;"|0|"&amp;CG$43,data.monthly_financials,6,0),0))</f>
        <v>#NAME?</v>
      </c>
      <c r="CH50" s="104" t="e">
        <f ca="1">IF(CH$41=YEAR(CH$43),HLOOKUP(CH$41,$CM$41:$CP$92,(ROW($AX50)-ROW(CH$41)+1),FALSE),IFERROR(CH$42*VLOOKUP($AX$40&amp;"|"&amp;$AX50&amp;"|0|"&amp;CH$43,data.monthly_financials,6,0),0))</f>
        <v>#NAME?</v>
      </c>
      <c r="CI50" s="83"/>
      <c r="CK50" s="103" t="str">
        <f t="shared" si="63"/>
        <v>Interest Expense on Deposits</v>
      </c>
      <c r="CL50" s="104">
        <f ca="1">IFERROR(CL$42*VLOOKUP($CK$40&amp;"|"&amp;$CK50&amp;"|1|"&amp;CL$43,data.monthly_financials,6,0),0)</f>
        <v>0</v>
      </c>
      <c r="CM50" s="104">
        <f ca="1">IFERROR(CM$42*VLOOKUP($CK$40&amp;"|"&amp;$CK50&amp;"|1|"&amp;CM$43,data.monthly_financials,6,0),0)</f>
        <v>0</v>
      </c>
      <c r="CN50" s="104">
        <f ca="1">IFERROR(CN$42*VLOOKUP($CK$40&amp;"|"&amp;$CK50&amp;"|1|"&amp;CN$43,data.monthly_financials,6,0),0)</f>
        <v>0</v>
      </c>
      <c r="CO50" s="104">
        <f ca="1">IFERROR(CO$42*VLOOKUP($CK$40&amp;"|"&amp;$CK50&amp;"|1|"&amp;CO$43,data.monthly_financials,6,0),0)</f>
        <v>0</v>
      </c>
      <c r="CP50" s="104">
        <f ca="1">IFERROR(CP$42*VLOOKUP($CK$40&amp;"|"&amp;$CK50&amp;"|1|"&amp;CP$43,data.monthly_financials,6,0),0)</f>
        <v>0</v>
      </c>
      <c r="CQ50" s="83"/>
      <c r="CS50" s="105" t="s">
        <v>151</v>
      </c>
      <c r="CT50" s="104" t="e">
        <f ca="1">IF(CT$41=YEAR(CT$43),HLOOKUP(CT$41,$EG$41:$EJ$70,(ROW($AX50)-ROW(CT$41)+1),FALSE),IFERROR(CT$42*VLOOKUP($CS$40&amp;"|"&amp;$CS50&amp;"|0|"&amp;CT$43,data.monthly_financials,6,0),0))</f>
        <v>#NAME?</v>
      </c>
      <c r="CU50" s="104" t="e">
        <f ca="1">IF(CU$41=YEAR(CU$43),HLOOKUP(CU$41,$EG$41:$EJ$70,(ROW($AX50)-ROW(CU$41)+1),FALSE),IFERROR(CU$42*VLOOKUP($CS$40&amp;"|"&amp;$CS50&amp;"|0|"&amp;CU$43,data.monthly_financials,6,0),0))</f>
        <v>#NAME?</v>
      </c>
      <c r="CV50" s="104" t="e">
        <f ca="1">IF(CV$41=YEAR(CV$43),HLOOKUP(CV$41,$EG$41:$EJ$70,(ROW($AX50)-ROW(CV$41)+1),FALSE),IFERROR(CV$42*VLOOKUP($CS$40&amp;"|"&amp;$CS50&amp;"|0|"&amp;CV$43,data.monthly_financials,6,0),0))</f>
        <v>#NAME?</v>
      </c>
      <c r="CW50" s="104" t="e">
        <f ca="1">IF(CW$41=YEAR(CW$43),HLOOKUP(CW$41,$EG$41:$EJ$70,(ROW($AX50)-ROW(CW$41)+1),FALSE),IFERROR(CW$42*VLOOKUP($CS$40&amp;"|"&amp;$CS50&amp;"|0|"&amp;CW$43,data.monthly_financials,6,0),0))</f>
        <v>#NAME?</v>
      </c>
      <c r="CX50" s="104" t="e">
        <f ca="1">IF(CX$41=YEAR(CX$43),HLOOKUP(CX$41,$EG$41:$EJ$70,(ROW($AX50)-ROW(CX$41)+1),FALSE),IFERROR(CX$42*VLOOKUP($CS$40&amp;"|"&amp;$CS50&amp;"|0|"&amp;CX$43,data.monthly_financials,6,0),0))</f>
        <v>#NAME?</v>
      </c>
      <c r="CY50" s="104" t="e">
        <f ca="1">IF(CY$41=YEAR(CY$43),HLOOKUP(CY$41,$EG$41:$EJ$70,(ROW($AX50)-ROW(CY$41)+1),FALSE),IFERROR(CY$42*VLOOKUP($CS$40&amp;"|"&amp;$CS50&amp;"|0|"&amp;CY$43,data.monthly_financials,6,0),0))</f>
        <v>#NAME?</v>
      </c>
      <c r="CZ50" s="104" t="e">
        <f ca="1">IF(CZ$41=YEAR(CZ$43),HLOOKUP(CZ$41,$EG$41:$EJ$70,(ROW($AX50)-ROW(CZ$41)+1),FALSE),IFERROR(CZ$42*VLOOKUP($CS$40&amp;"|"&amp;$CS50&amp;"|0|"&amp;CZ$43,data.monthly_financials,6,0),0))</f>
        <v>#NAME?</v>
      </c>
      <c r="DA50" s="104" t="e">
        <f ca="1">IF(DA$41=YEAR(DA$43),HLOOKUP(DA$41,$EG$41:$EJ$70,(ROW($AX50)-ROW(DA$41)+1),FALSE),IFERROR(DA$42*VLOOKUP($CS$40&amp;"|"&amp;$CS50&amp;"|0|"&amp;DA$43,data.monthly_financials,6,0),0))</f>
        <v>#NAME?</v>
      </c>
      <c r="DB50" s="104" t="e">
        <f ca="1">IF(DB$41=YEAR(DB$43),HLOOKUP(DB$41,$EG$41:$EJ$70,(ROW($AX50)-ROW(DB$41)+1),FALSE),IFERROR(DB$42*VLOOKUP($CS$40&amp;"|"&amp;$CS50&amp;"|0|"&amp;DB$43,data.monthly_financials,6,0),0))</f>
        <v>#NAME?</v>
      </c>
      <c r="DC50" s="104" t="e">
        <f ca="1">IF(DC$41=YEAR(DC$43),HLOOKUP(DC$41,$EG$41:$EJ$70,(ROW($AX50)-ROW(DC$41)+1),FALSE),IFERROR(DC$42*VLOOKUP($CS$40&amp;"|"&amp;$CS50&amp;"|0|"&amp;DC$43,data.monthly_financials,6,0),0))</f>
        <v>#NAME?</v>
      </c>
      <c r="DD50" s="104" t="e">
        <f ca="1">IF(DD$41=YEAR(DD$43),HLOOKUP(DD$41,$EG$41:$EJ$70,(ROW($AX50)-ROW(DD$41)+1),FALSE),IFERROR(DD$42*VLOOKUP($CS$40&amp;"|"&amp;$CS50&amp;"|0|"&amp;DD$43,data.monthly_financials,6,0),0))</f>
        <v>#NAME?</v>
      </c>
      <c r="DE50" s="104" t="e">
        <f ca="1">IF(DE$41=YEAR(DE$43),HLOOKUP(DE$41,$EG$41:$EJ$70,(ROW($AX50)-ROW(DE$41)+1),FALSE),IFERROR(DE$42*VLOOKUP($CS$40&amp;"|"&amp;$CS50&amp;"|0|"&amp;DE$43,data.monthly_financials,6,0),0))</f>
        <v>#NAME?</v>
      </c>
      <c r="DF50" s="104" t="e">
        <f ca="1">IF(DF$41=YEAR(DF$43),HLOOKUP(DF$41,$EG$41:$EJ$70,(ROW($AX50)-ROW(DF$41)+1),FALSE),IFERROR(DF$42*VLOOKUP($CS$40&amp;"|"&amp;$CS50&amp;"|0|"&amp;DF$43,data.monthly_financials,6,0),0))</f>
        <v>#NAME?</v>
      </c>
      <c r="DG50" s="104" t="e">
        <f ca="1">IF(DG$41=YEAR(DG$43),HLOOKUP(DG$41,$EG$41:$EJ$70,(ROW($AX50)-ROW(DG$41)+1),FALSE),IFERROR(DG$42*VLOOKUP($CS$40&amp;"|"&amp;$CS50&amp;"|0|"&amp;DG$43,data.monthly_financials,6,0),0))</f>
        <v>#NAME?</v>
      </c>
      <c r="DH50" s="104" t="e">
        <f ca="1">IF(DH$41=YEAR(DH$43),HLOOKUP(DH$41,$EG$41:$EJ$70,(ROW($AX50)-ROW(DH$41)+1),FALSE),IFERROR(DH$42*VLOOKUP($CS$40&amp;"|"&amp;$CS50&amp;"|0|"&amp;DH$43,data.monthly_financials,6,0),0))</f>
        <v>#NAME?</v>
      </c>
      <c r="DI50" s="104" t="e">
        <f ca="1">IF(DI$41=YEAR(DI$43),HLOOKUP(DI$41,$EG$41:$EJ$70,(ROW($AX50)-ROW(DI$41)+1),FALSE),IFERROR(DI$42*VLOOKUP($CS$40&amp;"|"&amp;$CS50&amp;"|0|"&amp;DI$43,data.monthly_financials,6,0),0))</f>
        <v>#NAME?</v>
      </c>
      <c r="DJ50" s="104" t="e">
        <f ca="1">IF(DJ$41=YEAR(DJ$43),HLOOKUP(DJ$41,$EG$41:$EJ$70,(ROW($AX50)-ROW(DJ$41)+1),FALSE),IFERROR(DJ$42*VLOOKUP($CS$40&amp;"|"&amp;$CS50&amp;"|0|"&amp;DJ$43,data.monthly_financials,6,0),0))</f>
        <v>#NAME?</v>
      </c>
      <c r="DK50" s="104" t="e">
        <f ca="1">IF(DK$41=YEAR(DK$43),HLOOKUP(DK$41,$EG$41:$EJ$70,(ROW($AX50)-ROW(DK$41)+1),FALSE),IFERROR(DK$42*VLOOKUP($CS$40&amp;"|"&amp;$CS50&amp;"|0|"&amp;DK$43,data.monthly_financials,6,0),0))</f>
        <v>#NAME?</v>
      </c>
      <c r="DL50" s="104" t="e">
        <f ca="1">IF(DL$41=YEAR(DL$43),HLOOKUP(DL$41,$EG$41:$EJ$70,(ROW($AX50)-ROW(DL$41)+1),FALSE),IFERROR(DL$42*VLOOKUP($CS$40&amp;"|"&amp;$CS50&amp;"|0|"&amp;DL$43,data.monthly_financials,6,0),0))</f>
        <v>#NAME?</v>
      </c>
      <c r="DM50" s="104" t="e">
        <f ca="1">IF(DM$41=YEAR(DM$43),HLOOKUP(DM$41,$EG$41:$EJ$70,(ROW($AX50)-ROW(DM$41)+1),FALSE),IFERROR(DM$42*VLOOKUP($CS$40&amp;"|"&amp;$CS50&amp;"|0|"&amp;DM$43,data.monthly_financials,6,0),0))</f>
        <v>#NAME?</v>
      </c>
      <c r="DN50" s="104" t="e">
        <f ca="1">IF(DN$41=YEAR(DN$43),HLOOKUP(DN$41,$EG$41:$EJ$70,(ROW($AX50)-ROW(DN$41)+1),FALSE),IFERROR(DN$42*VLOOKUP($CS$40&amp;"|"&amp;$CS50&amp;"|0|"&amp;DN$43,data.monthly_financials,6,0),0))</f>
        <v>#NAME?</v>
      </c>
      <c r="DO50" s="104" t="e">
        <f ca="1">IF(DO$41=YEAR(DO$43),HLOOKUP(DO$41,$EG$41:$EJ$70,(ROW($AX50)-ROW(DO$41)+1),FALSE),IFERROR(DO$42*VLOOKUP($CS$40&amp;"|"&amp;$CS50&amp;"|0|"&amp;DO$43,data.monthly_financials,6,0),0))</f>
        <v>#NAME?</v>
      </c>
      <c r="DP50" s="104" t="e">
        <f ca="1">IF(DP$41=YEAR(DP$43),HLOOKUP(DP$41,$EG$41:$EJ$70,(ROW($AX50)-ROW(DP$41)+1),FALSE),IFERROR(DP$42*VLOOKUP($CS$40&amp;"|"&amp;$CS50&amp;"|0|"&amp;DP$43,data.monthly_financials,6,0),0))</f>
        <v>#NAME?</v>
      </c>
      <c r="DQ50" s="104" t="e">
        <f ca="1">IF(DQ$41=YEAR(DQ$43),HLOOKUP(DQ$41,$EG$41:$EJ$70,(ROW($AX50)-ROW(DQ$41)+1),FALSE),IFERROR(DQ$42*VLOOKUP($CS$40&amp;"|"&amp;$CS50&amp;"|0|"&amp;DQ$43,data.monthly_financials,6,0),0))</f>
        <v>#NAME?</v>
      </c>
      <c r="DR50" s="104" t="e">
        <f ca="1">IF(DR$41=YEAR(DR$43),HLOOKUP(DR$41,$EG$41:$EJ$70,(ROW($AX50)-ROW(DR$41)+1),FALSE),IFERROR(DR$42*VLOOKUP($CS$40&amp;"|"&amp;$CS50&amp;"|0|"&amp;DR$43,data.monthly_financials,6,0),0))</f>
        <v>#NAME?</v>
      </c>
      <c r="DS50" s="104" t="e">
        <f ca="1">IF(DS$41=YEAR(DS$43),HLOOKUP(DS$41,$EG$41:$EJ$70,(ROW($AX50)-ROW(DS$41)+1),FALSE),IFERROR(DS$42*VLOOKUP($CS$40&amp;"|"&amp;$CS50&amp;"|0|"&amp;DS$43,data.monthly_financials,6,0),0))</f>
        <v>#NAME?</v>
      </c>
      <c r="DT50" s="104" t="e">
        <f ca="1">IF(DT$41=YEAR(DT$43),HLOOKUP(DT$41,$EG$41:$EJ$70,(ROW($AX50)-ROW(DT$41)+1),FALSE),IFERROR(DT$42*VLOOKUP($CS$40&amp;"|"&amp;$CS50&amp;"|0|"&amp;DT$43,data.monthly_financials,6,0),0))</f>
        <v>#NAME?</v>
      </c>
      <c r="DU50" s="104" t="e">
        <f ca="1">IF(DU$41=YEAR(DU$43),HLOOKUP(DU$41,$EG$41:$EJ$70,(ROW($AX50)-ROW(DU$41)+1),FALSE),IFERROR(DU$42*VLOOKUP($CS$40&amp;"|"&amp;$CS50&amp;"|0|"&amp;DU$43,data.monthly_financials,6,0),0))</f>
        <v>#NAME?</v>
      </c>
      <c r="DV50" s="104" t="e">
        <f ca="1">IF(DV$41=YEAR(DV$43),HLOOKUP(DV$41,$EG$41:$EJ$70,(ROW($AX50)-ROW(DV$41)+1),FALSE),IFERROR(DV$42*VLOOKUP($CS$40&amp;"|"&amp;$CS50&amp;"|0|"&amp;DV$43,data.monthly_financials,6,0),0))</f>
        <v>#NAME?</v>
      </c>
      <c r="DW50" s="104" t="e">
        <f ca="1">IF(DW$41=YEAR(DW$43),HLOOKUP(DW$41,$EG$41:$EJ$70,(ROW($AX50)-ROW(DW$41)+1),FALSE),IFERROR(DW$42*VLOOKUP($CS$40&amp;"|"&amp;$CS50&amp;"|0|"&amp;DW$43,data.monthly_financials,6,0),0))</f>
        <v>#NAME?</v>
      </c>
      <c r="DX50" s="104" t="e">
        <f ca="1">IF(DX$41=YEAR(DX$43),HLOOKUP(DX$41,$EG$41:$EJ$70,(ROW($AX50)-ROW(DX$41)+1),FALSE),IFERROR(DX$42*VLOOKUP($CS$40&amp;"|"&amp;$CS50&amp;"|0|"&amp;DX$43,data.monthly_financials,6,0),0))</f>
        <v>#NAME?</v>
      </c>
      <c r="DY50" s="104" t="e">
        <f ca="1">IF(DY$41=YEAR(DY$43),HLOOKUP(DY$41,$EG$41:$EJ$70,(ROW($AX50)-ROW(DY$41)+1),FALSE),IFERROR(DY$42*VLOOKUP($CS$40&amp;"|"&amp;$CS50&amp;"|0|"&amp;DY$43,data.monthly_financials,6,0),0))</f>
        <v>#NAME?</v>
      </c>
      <c r="DZ50" s="104" t="e">
        <f ca="1">IF(DZ$41=YEAR(DZ$43),HLOOKUP(DZ$41,$EG$41:$EJ$70,(ROW($AX50)-ROW(DZ$41)+1),FALSE),IFERROR(DZ$42*VLOOKUP($CS$40&amp;"|"&amp;$CS50&amp;"|0|"&amp;DZ$43,data.monthly_financials,6,0),0))</f>
        <v>#NAME?</v>
      </c>
      <c r="EA50" s="104" t="e">
        <f ca="1">IF(EA$41=YEAR(EA$43),HLOOKUP(EA$41,$EG$41:$EJ$70,(ROW($AX50)-ROW(EA$41)+1),FALSE),IFERROR(EA$42*VLOOKUP($CS$40&amp;"|"&amp;$CS50&amp;"|0|"&amp;EA$43,data.monthly_financials,6,0),0))</f>
        <v>#NAME?</v>
      </c>
      <c r="EB50" s="104" t="e">
        <f ca="1">IF(EB$41=YEAR(EB$43),HLOOKUP(EB$41,$EG$41:$EJ$70,(ROW($AX50)-ROW(EB$41)+1),FALSE),IFERROR(EB$42*VLOOKUP($CS$40&amp;"|"&amp;$CS50&amp;"|0|"&amp;EB$43,data.monthly_financials,6,0),0))</f>
        <v>#NAME?</v>
      </c>
      <c r="EC50" s="104" t="e">
        <f ca="1">IF(EC$41=YEAR(EC$43),HLOOKUP(EC$41,$EG$41:$EJ$70,(ROW($AX50)-ROW(EC$41)+1),FALSE),IFERROR(EC$42*VLOOKUP($CS$40&amp;"|"&amp;$CS50&amp;"|0|"&amp;EC$43,data.monthly_financials,6,0),0))</f>
        <v>#NAME?</v>
      </c>
      <c r="EE50" s="105" t="s">
        <v>151</v>
      </c>
      <c r="EF50" s="104">
        <f ca="1">IFERROR(EF$42*VLOOKUP($EE$40&amp;"|"&amp;$EE50&amp;"|1|"&amp;EF$43,data.monthly_financials,6,0),0)</f>
        <v>0</v>
      </c>
      <c r="EG50" s="104">
        <f ca="1">IFERROR(EG$42*VLOOKUP($EE$40&amp;"|"&amp;$EE50&amp;"|1|"&amp;EG$43,data.monthly_financials,6,0),0)</f>
        <v>0</v>
      </c>
      <c r="EH50" s="104">
        <f ca="1">IFERROR(EH$42*VLOOKUP($EE$40&amp;"|"&amp;$EE50&amp;"|1|"&amp;EH$43,data.monthly_financials,6,0),0)</f>
        <v>0</v>
      </c>
      <c r="EI50" s="104">
        <f ca="1">IFERROR(EI$42*VLOOKUP($EE$40&amp;"|"&amp;$EE50&amp;"|1|"&amp;EI$43,data.monthly_financials,6,0),0)</f>
        <v>0</v>
      </c>
      <c r="EJ50" s="104">
        <f ca="1">IFERROR(EJ$42*VLOOKUP($EE$40&amp;"|"&amp;$EE50&amp;"|1|"&amp;EJ$43,data.monthly_financials,6,0),0)</f>
        <v>0</v>
      </c>
      <c r="EN50" s="114" t="s">
        <v>152</v>
      </c>
      <c r="EO50" s="107" t="e">
        <f ca="1">IF(EO$41=YEAR(EO$43),HLOOKUP(EO$41,$GB$41:$GE$51,(ROW($AX50)-ROW(EO$41)+1),FALSE),IFERROR(VLOOKUP($EN$40&amp;"|"&amp;$EN50&amp;"|0|"&amp;EO$43,data.monthly_financials,6,0),0))</f>
        <v>#NAME?</v>
      </c>
      <c r="EP50" s="107" t="e">
        <f ca="1">IF(EP$41=YEAR(EP$43),HLOOKUP(EP$41,$GB$41:$GE$51,(ROW($AX50)-ROW(EP$41)+1),FALSE),IFERROR(VLOOKUP($EN$40&amp;"|"&amp;$EN50&amp;"|0|"&amp;EP$43,data.monthly_financials,6,0),0))</f>
        <v>#NAME?</v>
      </c>
      <c r="EQ50" s="107" t="e">
        <f ca="1">IF(EQ$41=YEAR(EQ$43),HLOOKUP(EQ$41,$GB$41:$GE$51,(ROW($AX50)-ROW(EQ$41)+1),FALSE),IFERROR(VLOOKUP($EN$40&amp;"|"&amp;$EN50&amp;"|0|"&amp;EQ$43,data.monthly_financials,6,0),0))</f>
        <v>#NAME?</v>
      </c>
      <c r="ER50" s="107" t="e">
        <f ca="1">IF(ER$41=YEAR(ER$43),HLOOKUP(ER$41,$GB$41:$GE$51,(ROW($AX50)-ROW(ER$41)+1),FALSE),IFERROR(VLOOKUP($EN$40&amp;"|"&amp;$EN50&amp;"|0|"&amp;ER$43,data.monthly_financials,6,0),0))</f>
        <v>#NAME?</v>
      </c>
      <c r="ES50" s="107" t="e">
        <f ca="1">IF(ES$41=YEAR(ES$43),HLOOKUP(ES$41,$GB$41:$GE$51,(ROW($AX50)-ROW(ES$41)+1),FALSE),IFERROR(VLOOKUP($EN$40&amp;"|"&amp;$EN50&amp;"|0|"&amp;ES$43,data.monthly_financials,6,0),0))</f>
        <v>#NAME?</v>
      </c>
      <c r="ET50" s="107" t="e">
        <f ca="1">IF(ET$41=YEAR(ET$43),HLOOKUP(ET$41,$GB$41:$GE$51,(ROW($AX50)-ROW(ET$41)+1),FALSE),IFERROR(VLOOKUP($EN$40&amp;"|"&amp;$EN50&amp;"|0|"&amp;ET$43,data.monthly_financials,6,0),0))</f>
        <v>#NAME?</v>
      </c>
      <c r="EU50" s="107" t="e">
        <f ca="1">IF(EU$41=YEAR(EU$43),HLOOKUP(EU$41,$GB$41:$GE$51,(ROW($AX50)-ROW(EU$41)+1),FALSE),IFERROR(VLOOKUP($EN$40&amp;"|"&amp;$EN50&amp;"|0|"&amp;EU$43,data.monthly_financials,6,0),0))</f>
        <v>#NAME?</v>
      </c>
      <c r="EV50" s="107" t="e">
        <f ca="1">IF(EV$41=YEAR(EV$43),HLOOKUP(EV$41,$GB$41:$GE$51,(ROW($AX50)-ROW(EV$41)+1),FALSE),IFERROR(VLOOKUP($EN$40&amp;"|"&amp;$EN50&amp;"|0|"&amp;EV$43,data.monthly_financials,6,0),0))</f>
        <v>#NAME?</v>
      </c>
      <c r="EW50" s="107" t="e">
        <f ca="1">IF(EW$41=YEAR(EW$43),HLOOKUP(EW$41,$GB$41:$GE$51,(ROW($AX50)-ROW(EW$41)+1),FALSE),IFERROR(VLOOKUP($EN$40&amp;"|"&amp;$EN50&amp;"|0|"&amp;EW$43,data.monthly_financials,6,0),0))</f>
        <v>#NAME?</v>
      </c>
      <c r="EX50" s="107" t="e">
        <f ca="1">IF(EX$41=YEAR(EX$43),HLOOKUP(EX$41,$GB$41:$GE$51,(ROW($AX50)-ROW(EX$41)+1),FALSE),IFERROR(VLOOKUP($EN$40&amp;"|"&amp;$EN50&amp;"|0|"&amp;EX$43,data.monthly_financials,6,0),0))</f>
        <v>#NAME?</v>
      </c>
      <c r="EY50" s="107" t="e">
        <f ca="1">IF(EY$41=YEAR(EY$43),HLOOKUP(EY$41,$GB$41:$GE$51,(ROW($AX50)-ROW(EY$41)+1),FALSE),IFERROR(VLOOKUP($EN$40&amp;"|"&amp;$EN50&amp;"|0|"&amp;EY$43,data.monthly_financials,6,0),0))</f>
        <v>#NAME?</v>
      </c>
      <c r="EZ50" s="107" t="e">
        <f ca="1">IF(EZ$41=YEAR(EZ$43),HLOOKUP(EZ$41,$GB$41:$GE$51,(ROW($AX50)-ROW(EZ$41)+1),FALSE),IFERROR(VLOOKUP($EN$40&amp;"|"&amp;$EN50&amp;"|0|"&amp;EZ$43,data.monthly_financials,6,0),0))</f>
        <v>#NAME?</v>
      </c>
      <c r="FA50" s="107" t="e">
        <f ca="1">IF(FA$41=YEAR(FA$43),HLOOKUP(FA$41,$GB$41:$GE$51,(ROW($AX50)-ROW(FA$41)+1),FALSE),IFERROR(VLOOKUP($EN$40&amp;"|"&amp;$EN50&amp;"|0|"&amp;FA$43,data.monthly_financials,6,0),0))</f>
        <v>#NAME?</v>
      </c>
      <c r="FB50" s="107" t="e">
        <f ca="1">IF(FB$41=YEAR(FB$43),HLOOKUP(FB$41,$GB$41:$GE$51,(ROW($AX50)-ROW(FB$41)+1),FALSE),IFERROR(VLOOKUP($EN$40&amp;"|"&amp;$EN50&amp;"|0|"&amp;FB$43,data.monthly_financials,6,0),0))</f>
        <v>#NAME?</v>
      </c>
      <c r="FC50" s="107" t="e">
        <f ca="1">IF(FC$41=YEAR(FC$43),HLOOKUP(FC$41,$GB$41:$GE$51,(ROW($AX50)-ROW(FC$41)+1),FALSE),IFERROR(VLOOKUP($EN$40&amp;"|"&amp;$EN50&amp;"|0|"&amp;FC$43,data.monthly_financials,6,0),0))</f>
        <v>#NAME?</v>
      </c>
      <c r="FD50" s="107" t="e">
        <f ca="1">IF(FD$41=YEAR(FD$43),HLOOKUP(FD$41,$GB$41:$GE$51,(ROW($AX50)-ROW(FD$41)+1),FALSE),IFERROR(VLOOKUP($EN$40&amp;"|"&amp;$EN50&amp;"|0|"&amp;FD$43,data.monthly_financials,6,0),0))</f>
        <v>#NAME?</v>
      </c>
      <c r="FE50" s="107" t="e">
        <f ca="1">IF(FE$41=YEAR(FE$43),HLOOKUP(FE$41,$GB$41:$GE$51,(ROW($AX50)-ROW(FE$41)+1),FALSE),IFERROR(VLOOKUP($EN$40&amp;"|"&amp;$EN50&amp;"|0|"&amp;FE$43,data.monthly_financials,6,0),0))</f>
        <v>#NAME?</v>
      </c>
      <c r="FF50" s="107" t="e">
        <f ca="1">IF(FF$41=YEAR(FF$43),HLOOKUP(FF$41,$GB$41:$GE$51,(ROW($AX50)-ROW(FF$41)+1),FALSE),IFERROR(VLOOKUP($EN$40&amp;"|"&amp;$EN50&amp;"|0|"&amp;FF$43,data.monthly_financials,6,0),0))</f>
        <v>#NAME?</v>
      </c>
      <c r="FG50" s="107" t="e">
        <f ca="1">IF(FG$41=YEAR(FG$43),HLOOKUP(FG$41,$GB$41:$GE$51,(ROW($AX50)-ROW(FG$41)+1),FALSE),IFERROR(VLOOKUP($EN$40&amp;"|"&amp;$EN50&amp;"|0|"&amp;FG$43,data.monthly_financials,6,0),0))</f>
        <v>#NAME?</v>
      </c>
      <c r="FH50" s="107" t="e">
        <f ca="1">IF(FH$41=YEAR(FH$43),HLOOKUP(FH$41,$GB$41:$GE$51,(ROW($AX50)-ROW(FH$41)+1),FALSE),IFERROR(VLOOKUP($EN$40&amp;"|"&amp;$EN50&amp;"|0|"&amp;FH$43,data.monthly_financials,6,0),0))</f>
        <v>#NAME?</v>
      </c>
      <c r="FI50" s="107" t="e">
        <f ca="1">IF(FI$41=YEAR(FI$43),HLOOKUP(FI$41,$GB$41:$GE$51,(ROW($AX50)-ROW(FI$41)+1),FALSE),IFERROR(VLOOKUP($EN$40&amp;"|"&amp;$EN50&amp;"|0|"&amp;FI$43,data.monthly_financials,6,0),0))</f>
        <v>#NAME?</v>
      </c>
      <c r="FJ50" s="107" t="e">
        <f ca="1">IF(FJ$41=YEAR(FJ$43),HLOOKUP(FJ$41,$GB$41:$GE$51,(ROW($AX50)-ROW(FJ$41)+1),FALSE),IFERROR(VLOOKUP($EN$40&amp;"|"&amp;$EN50&amp;"|0|"&amp;FJ$43,data.monthly_financials,6,0),0))</f>
        <v>#NAME?</v>
      </c>
      <c r="FK50" s="107" t="e">
        <f ca="1">IF(FK$41=YEAR(FK$43),HLOOKUP(FK$41,$GB$41:$GE$51,(ROW($AX50)-ROW(FK$41)+1),FALSE),IFERROR(VLOOKUP($EN$40&amp;"|"&amp;$EN50&amp;"|0|"&amp;FK$43,data.monthly_financials,6,0),0))</f>
        <v>#NAME?</v>
      </c>
      <c r="FL50" s="107" t="e">
        <f ca="1">IF(FL$41=YEAR(FL$43),HLOOKUP(FL$41,$GB$41:$GE$51,(ROW($AX50)-ROW(FL$41)+1),FALSE),IFERROR(VLOOKUP($EN$40&amp;"|"&amp;$EN50&amp;"|0|"&amp;FL$43,data.monthly_financials,6,0),0))</f>
        <v>#NAME?</v>
      </c>
      <c r="FM50" s="107" t="e">
        <f ca="1">IF(FM$41=YEAR(FM$43),HLOOKUP(FM$41,$GB$41:$GE$51,(ROW($AX50)-ROW(FM$41)+1),FALSE),IFERROR(VLOOKUP($EN$40&amp;"|"&amp;$EN50&amp;"|0|"&amp;FM$43,data.monthly_financials,6,0),0))</f>
        <v>#NAME?</v>
      </c>
      <c r="FN50" s="107" t="e">
        <f ca="1">IF(FN$41=YEAR(FN$43),HLOOKUP(FN$41,$GB$41:$GE$51,(ROW($AX50)-ROW(FN$41)+1),FALSE),IFERROR(VLOOKUP($EN$40&amp;"|"&amp;$EN50&amp;"|0|"&amp;FN$43,data.monthly_financials,6,0),0))</f>
        <v>#NAME?</v>
      </c>
      <c r="FO50" s="107" t="e">
        <f ca="1">IF(FO$41=YEAR(FO$43),HLOOKUP(FO$41,$GB$41:$GE$51,(ROW($AX50)-ROW(FO$41)+1),FALSE),IFERROR(VLOOKUP($EN$40&amp;"|"&amp;$EN50&amp;"|0|"&amp;FO$43,data.monthly_financials,6,0),0))</f>
        <v>#NAME?</v>
      </c>
      <c r="FP50" s="107" t="e">
        <f ca="1">IF(FP$41=YEAR(FP$43),HLOOKUP(FP$41,$GB$41:$GE$51,(ROW($AX50)-ROW(FP$41)+1),FALSE),IFERROR(VLOOKUP($EN$40&amp;"|"&amp;$EN50&amp;"|0|"&amp;FP$43,data.monthly_financials,6,0),0))</f>
        <v>#NAME?</v>
      </c>
      <c r="FQ50" s="107" t="e">
        <f ca="1">IF(FQ$41=YEAR(FQ$43),HLOOKUP(FQ$41,$GB$41:$GE$51,(ROW($AX50)-ROW(FQ$41)+1),FALSE),IFERROR(VLOOKUP($EN$40&amp;"|"&amp;$EN50&amp;"|0|"&amp;FQ$43,data.monthly_financials,6,0),0))</f>
        <v>#NAME?</v>
      </c>
      <c r="FR50" s="107" t="e">
        <f ca="1">IF(FR$41=YEAR(FR$43),HLOOKUP(FR$41,$GB$41:$GE$51,(ROW($AX50)-ROW(FR$41)+1),FALSE),IFERROR(VLOOKUP($EN$40&amp;"|"&amp;$EN50&amp;"|0|"&amp;FR$43,data.monthly_financials,6,0),0))</f>
        <v>#NAME?</v>
      </c>
      <c r="FS50" s="107" t="e">
        <f ca="1">IF(FS$41=YEAR(FS$43),HLOOKUP(FS$41,$GB$41:$GE$51,(ROW($AX50)-ROW(FS$41)+1),FALSE),IFERROR(VLOOKUP($EN$40&amp;"|"&amp;$EN50&amp;"|0|"&amp;FS$43,data.monthly_financials,6,0),0))</f>
        <v>#NAME?</v>
      </c>
      <c r="FT50" s="107" t="e">
        <f ca="1">IF(FT$41=YEAR(FT$43),HLOOKUP(FT$41,$GB$41:$GE$51,(ROW($AX50)-ROW(FT$41)+1),FALSE),IFERROR(VLOOKUP($EN$40&amp;"|"&amp;$EN50&amp;"|0|"&amp;FT$43,data.monthly_financials,6,0),0))</f>
        <v>#NAME?</v>
      </c>
      <c r="FU50" s="107" t="e">
        <f ca="1">IF(FU$41=YEAR(FU$43),HLOOKUP(FU$41,$GB$41:$GE$51,(ROW($AX50)-ROW(FU$41)+1),FALSE),IFERROR(VLOOKUP($EN$40&amp;"|"&amp;$EN50&amp;"|0|"&amp;FU$43,data.monthly_financials,6,0),0))</f>
        <v>#NAME?</v>
      </c>
      <c r="FV50" s="107" t="e">
        <f ca="1">IF(FV$41=YEAR(FV$43),HLOOKUP(FV$41,$GB$41:$GE$51,(ROW($AX50)-ROW(FV$41)+1),FALSE),IFERROR(VLOOKUP($EN$40&amp;"|"&amp;$EN50&amp;"|0|"&amp;FV$43,data.monthly_financials,6,0),0))</f>
        <v>#NAME?</v>
      </c>
      <c r="FW50" s="107" t="e">
        <f ca="1">IF(FW$41=YEAR(FW$43),HLOOKUP(FW$41,$GB$41:$GE$51,(ROW($AX50)-ROW(FW$41)+1),FALSE),IFERROR(VLOOKUP($EN$40&amp;"|"&amp;$EN50&amp;"|0|"&amp;FW$43,data.monthly_financials,6,0),0))</f>
        <v>#NAME?</v>
      </c>
      <c r="FX50" s="107" t="e">
        <f ca="1">IF(FX$41=YEAR(FX$43),HLOOKUP(FX$41,$GB$41:$GE$51,(ROW($AX50)-ROW(FX$41)+1),FALSE),IFERROR(VLOOKUP($EN$40&amp;"|"&amp;$EN50&amp;"|0|"&amp;FX$43,data.monthly_financials,6,0),0))</f>
        <v>#NAME?</v>
      </c>
      <c r="FZ50" s="114" t="s">
        <v>152</v>
      </c>
      <c r="GA50" s="107">
        <f ca="1">IFERROR(VLOOKUP($FZ$40&amp;"|"&amp;$FZ50&amp;"|0|"&amp;GA$43,data.monthly_financials,6,0),0)</f>
        <v>0</v>
      </c>
      <c r="GB50" s="107">
        <f ca="1">IFERROR(VLOOKUP($FZ$40&amp;"|"&amp;$FZ50&amp;"|0|"&amp;GB$43,data.monthly_financials,6,0),0)</f>
        <v>0</v>
      </c>
      <c r="GC50" s="107">
        <f ca="1">IFERROR(VLOOKUP($FZ$40&amp;"|"&amp;$FZ50&amp;"|0|"&amp;GC$43,data.monthly_financials,6,0),0)</f>
        <v>0</v>
      </c>
      <c r="GD50" s="107">
        <f ca="1">IFERROR(VLOOKUP($FZ$40&amp;"|"&amp;$FZ50&amp;"|0|"&amp;GD$43,data.monthly_financials,6,0),0)</f>
        <v>0</v>
      </c>
      <c r="GE50" s="107">
        <f ca="1">IFERROR(VLOOKUP($FZ$40&amp;"|"&amp;$FZ50&amp;"|0|"&amp;GE$43,data.monthly_financials,6,0),0)</f>
        <v>0</v>
      </c>
      <c r="GG50" s="754" t="s">
        <v>374</v>
      </c>
      <c r="GH50" s="4" t="e">
        <f t="shared" ref="GH50:HQ50" ca="1" si="71">SUM(GH51:GH53)</f>
        <v>#NAME?</v>
      </c>
      <c r="GI50" s="4" t="e">
        <f t="shared" ca="1" si="71"/>
        <v>#NAME?</v>
      </c>
      <c r="GJ50" s="4" t="e">
        <f t="shared" ca="1" si="71"/>
        <v>#NAME?</v>
      </c>
      <c r="GK50" s="4" t="e">
        <f t="shared" ca="1" si="71"/>
        <v>#NAME?</v>
      </c>
      <c r="GL50" s="4" t="e">
        <f t="shared" ca="1" si="71"/>
        <v>#NAME?</v>
      </c>
      <c r="GM50" s="4" t="e">
        <f t="shared" ca="1" si="71"/>
        <v>#NAME?</v>
      </c>
      <c r="GN50" s="4" t="e">
        <f t="shared" ca="1" si="71"/>
        <v>#NAME?</v>
      </c>
      <c r="GO50" s="4" t="e">
        <f t="shared" ca="1" si="71"/>
        <v>#NAME?</v>
      </c>
      <c r="GP50" s="4" t="e">
        <f t="shared" ca="1" si="71"/>
        <v>#NAME?</v>
      </c>
      <c r="GQ50" s="4" t="e">
        <f t="shared" ca="1" si="71"/>
        <v>#NAME?</v>
      </c>
      <c r="GR50" s="4" t="e">
        <f t="shared" ca="1" si="71"/>
        <v>#NAME?</v>
      </c>
      <c r="GS50" s="4" t="e">
        <f t="shared" ca="1" si="71"/>
        <v>#NAME?</v>
      </c>
      <c r="GT50" s="4" t="e">
        <f t="shared" ca="1" si="71"/>
        <v>#NAME?</v>
      </c>
      <c r="GU50" s="4" t="e">
        <f t="shared" ca="1" si="71"/>
        <v>#NAME?</v>
      </c>
      <c r="GV50" s="4" t="e">
        <f t="shared" ca="1" si="71"/>
        <v>#NAME?</v>
      </c>
      <c r="GW50" s="4" t="e">
        <f t="shared" ca="1" si="71"/>
        <v>#NAME?</v>
      </c>
      <c r="GX50" s="4" t="e">
        <f t="shared" ca="1" si="71"/>
        <v>#NAME?</v>
      </c>
      <c r="GY50" s="4" t="e">
        <f t="shared" ca="1" si="71"/>
        <v>#NAME?</v>
      </c>
      <c r="GZ50" s="4" t="e">
        <f t="shared" ca="1" si="71"/>
        <v>#NAME?</v>
      </c>
      <c r="HA50" s="4" t="e">
        <f t="shared" ca="1" si="71"/>
        <v>#NAME?</v>
      </c>
      <c r="HB50" s="4" t="e">
        <f t="shared" ca="1" si="71"/>
        <v>#NAME?</v>
      </c>
      <c r="HC50" s="4" t="e">
        <f t="shared" ca="1" si="71"/>
        <v>#NAME?</v>
      </c>
      <c r="HD50" s="4" t="e">
        <f t="shared" ca="1" si="71"/>
        <v>#NAME?</v>
      </c>
      <c r="HE50" s="4" t="e">
        <f t="shared" ca="1" si="71"/>
        <v>#NAME?</v>
      </c>
      <c r="HF50" s="4" t="e">
        <f t="shared" ca="1" si="71"/>
        <v>#NAME?</v>
      </c>
      <c r="HG50" s="4" t="e">
        <f t="shared" ca="1" si="71"/>
        <v>#NAME?</v>
      </c>
      <c r="HH50" s="4" t="e">
        <f t="shared" ca="1" si="71"/>
        <v>#NAME?</v>
      </c>
      <c r="HI50" s="4" t="e">
        <f t="shared" ca="1" si="71"/>
        <v>#NAME?</v>
      </c>
      <c r="HJ50" s="4" t="e">
        <f t="shared" ca="1" si="71"/>
        <v>#NAME?</v>
      </c>
      <c r="HK50" s="4" t="e">
        <f t="shared" ca="1" si="71"/>
        <v>#NAME?</v>
      </c>
      <c r="HL50" s="4" t="e">
        <f t="shared" ca="1" si="71"/>
        <v>#NAME?</v>
      </c>
      <c r="HM50" s="4" t="e">
        <f t="shared" ca="1" si="71"/>
        <v>#NAME?</v>
      </c>
      <c r="HN50" s="4" t="e">
        <f t="shared" ca="1" si="71"/>
        <v>#NAME?</v>
      </c>
      <c r="HO50" s="4" t="e">
        <f t="shared" ca="1" si="71"/>
        <v>#NAME?</v>
      </c>
      <c r="HP50" s="4" t="e">
        <f t="shared" ca="1" si="71"/>
        <v>#NAME?</v>
      </c>
      <c r="HQ50" s="4" t="e">
        <f t="shared" ca="1" si="71"/>
        <v>#NAME?</v>
      </c>
      <c r="HT50" s="754" t="s">
        <v>374</v>
      </c>
      <c r="HU50" s="757">
        <f t="shared" ref="HU50:HY50" ca="1" si="72">SUM(HU51:HU53)</f>
        <v>0</v>
      </c>
      <c r="HV50">
        <f t="shared" ca="1" si="72"/>
        <v>0</v>
      </c>
      <c r="HW50">
        <f t="shared" ca="1" si="72"/>
        <v>0</v>
      </c>
      <c r="HX50">
        <f t="shared" ca="1" si="72"/>
        <v>0</v>
      </c>
      <c r="HY50">
        <f t="shared" ca="1" si="72"/>
        <v>0</v>
      </c>
    </row>
    <row r="51" spans="1:233" ht="15.75">
      <c r="A51" t="str">
        <f>RIGHT(DB_LOAD!I46,4)</f>
        <v/>
      </c>
      <c r="B51">
        <f>DB_LOAD!K46</f>
        <v>0</v>
      </c>
      <c r="D51" s="105" t="s">
        <v>153</v>
      </c>
      <c r="E51" s="104" t="e">
        <f ca="1">IF(E$41=YEAR(E$43),HLOOKUP(E$41,$AR$41:$AU$119,(ROW($D51)-ROW(E$41)+1),FALSE),IFERROR(E$42*VLOOKUP($D$40&amp;"|"&amp;$D51&amp;"|0|"&amp;E$43,data.monthly_financials,6,0),0))</f>
        <v>#VALUE!</v>
      </c>
      <c r="F51" s="104" t="e">
        <f ca="1">IF(F$41=YEAR(F$43),HLOOKUP(F$41,$AR$41:$AU$119,(ROW($D51)-ROW(F$41)+1),FALSE),IFERROR(F$42*VLOOKUP($D$40&amp;"|"&amp;$D51&amp;"|0|"&amp;F$43,data.monthly_financials,6,0),0))</f>
        <v>#VALUE!</v>
      </c>
      <c r="G51" s="104" t="e">
        <f ca="1">IF(G$41=YEAR(G$43),HLOOKUP(G$41,$AR$41:$AU$119,(ROW($D51)-ROW(G$41)+1),FALSE),IFERROR(G$42*VLOOKUP($D$40&amp;"|"&amp;$D51&amp;"|0|"&amp;G$43,data.monthly_financials,6,0),0))</f>
        <v>#VALUE!</v>
      </c>
      <c r="H51" s="104" t="e">
        <f ca="1">IF(H$41=YEAR(H$43),HLOOKUP(H$41,$AR$41:$AU$119,(ROW($D51)-ROW(H$41)+1),FALSE),IFERROR(H$42*VLOOKUP($D$40&amp;"|"&amp;$D51&amp;"|0|"&amp;H$43,data.monthly_financials,6,0),0))</f>
        <v>#VALUE!</v>
      </c>
      <c r="I51" s="104" t="e">
        <f ca="1">IF(I$41=YEAR(I$43),HLOOKUP(I$41,$AR$41:$AU$119,(ROW($D51)-ROW(I$41)+1),FALSE),IFERROR(I$42*VLOOKUP($D$40&amp;"|"&amp;$D51&amp;"|0|"&amp;I$43,data.monthly_financials,6,0),0))</f>
        <v>#VALUE!</v>
      </c>
      <c r="J51" s="104" t="e">
        <f ca="1">IF(J$41=YEAR(J$43),HLOOKUP(J$41,$AR$41:$AU$119,(ROW($D51)-ROW(J$41)+1),FALSE),IFERROR(J$42*VLOOKUP($D$40&amp;"|"&amp;$D51&amp;"|0|"&amp;J$43,data.monthly_financials,6,0),0))</f>
        <v>#VALUE!</v>
      </c>
      <c r="K51" s="104" t="e">
        <f ca="1">IF(K$41=YEAR(K$43),HLOOKUP(K$41,$AR$41:$AU$119,(ROW($D51)-ROW(K$41)+1),FALSE),IFERROR(K$42*VLOOKUP($D$40&amp;"|"&amp;$D51&amp;"|0|"&amp;K$43,data.monthly_financials,6,0),0))</f>
        <v>#VALUE!</v>
      </c>
      <c r="L51" s="104" t="e">
        <f ca="1">IF(L$41=YEAR(L$43),HLOOKUP(L$41,$AR$41:$AU$119,(ROW($D51)-ROW(L$41)+1),FALSE),IFERROR(L$42*VLOOKUP($D$40&amp;"|"&amp;$D51&amp;"|0|"&amp;L$43,data.monthly_financials,6,0),0))</f>
        <v>#VALUE!</v>
      </c>
      <c r="M51" s="104" t="e">
        <f ca="1">IF(M$41=YEAR(M$43),HLOOKUP(M$41,$AR$41:$AU$119,(ROW($D51)-ROW(M$41)+1),FALSE),IFERROR(M$42*VLOOKUP($D$40&amp;"|"&amp;$D51&amp;"|0|"&amp;M$43,data.monthly_financials,6,0),0))</f>
        <v>#VALUE!</v>
      </c>
      <c r="N51" s="104" t="e">
        <f ca="1">IF(N$41=YEAR(N$43),HLOOKUP(N$41,$AR$41:$AU$119,(ROW($D51)-ROW(N$41)+1),FALSE),IFERROR(N$42*VLOOKUP($D$40&amp;"|"&amp;$D51&amp;"|0|"&amp;N$43,data.monthly_financials,6,0),0))</f>
        <v>#VALUE!</v>
      </c>
      <c r="O51" s="104" t="e">
        <f ca="1">IF(O$41=YEAR(O$43),HLOOKUP(O$41,$AR$41:$AU$119,(ROW($D51)-ROW(O$41)+1),FALSE),IFERROR(O$42*VLOOKUP($D$40&amp;"|"&amp;$D51&amp;"|0|"&amp;O$43,data.monthly_financials,6,0),0))</f>
        <v>#VALUE!</v>
      </c>
      <c r="P51" s="104" t="e">
        <f ca="1">IF(P$41=YEAR(P$43),HLOOKUP(P$41,$AR$41:$AU$119,(ROW($D51)-ROW(P$41)+1),FALSE),IFERROR(P$42*VLOOKUP($D$40&amp;"|"&amp;$D51&amp;"|0|"&amp;P$43,data.monthly_financials,6,0),0))</f>
        <v>#VALUE!</v>
      </c>
      <c r="Q51" s="104" t="e">
        <f ca="1">IF(Q$41=YEAR(Q$43),HLOOKUP(Q$41,$AR$41:$AU$119,(ROW($D51)-ROW(Q$41)+1),FALSE),IFERROR(Q$42*VLOOKUP($D$40&amp;"|"&amp;$D51&amp;"|0|"&amp;Q$43,data.monthly_financials,6,0),0))</f>
        <v>#VALUE!</v>
      </c>
      <c r="R51" s="104" t="e">
        <f ca="1">IF(R$41=YEAR(R$43),HLOOKUP(R$41,$AR$41:$AU$119,(ROW($D51)-ROW(R$41)+1),FALSE),IFERROR(R$42*VLOOKUP($D$40&amp;"|"&amp;$D51&amp;"|0|"&amp;R$43,data.monthly_financials,6,0),0))</f>
        <v>#VALUE!</v>
      </c>
      <c r="S51" s="104" t="e">
        <f ca="1">IF(S$41=YEAR(S$43),HLOOKUP(S$41,$AR$41:$AU$119,(ROW($D51)-ROW(S$41)+1),FALSE),IFERROR(S$42*VLOOKUP($D$40&amp;"|"&amp;$D51&amp;"|0|"&amp;S$43,data.monthly_financials,6,0),0))</f>
        <v>#VALUE!</v>
      </c>
      <c r="T51" s="104" t="e">
        <f ca="1">IF(T$41=YEAR(T$43),HLOOKUP(T$41,$AR$41:$AU$119,(ROW($D51)-ROW(T$41)+1),FALSE),IFERROR(T$42*VLOOKUP($D$40&amp;"|"&amp;$D51&amp;"|0|"&amp;T$43,data.monthly_financials,6,0),0))</f>
        <v>#VALUE!</v>
      </c>
      <c r="U51" s="104" t="e">
        <f ca="1">IF(U$41=YEAR(U$43),HLOOKUP(U$41,$AR$41:$AU$119,(ROW($D51)-ROW(U$41)+1),FALSE),IFERROR(U$42*VLOOKUP($D$40&amp;"|"&amp;$D51&amp;"|0|"&amp;U$43,data.monthly_financials,6,0),0))</f>
        <v>#VALUE!</v>
      </c>
      <c r="V51" s="104" t="e">
        <f ca="1">IF(V$41=YEAR(V$43),HLOOKUP(V$41,$AR$41:$AU$119,(ROW($D51)-ROW(V$41)+1),FALSE),IFERROR(V$42*VLOOKUP($D$40&amp;"|"&amp;$D51&amp;"|0|"&amp;V$43,data.monthly_financials,6,0),0))</f>
        <v>#VALUE!</v>
      </c>
      <c r="W51" s="104" t="e">
        <f ca="1">IF(W$41=YEAR(W$43),HLOOKUP(W$41,$AR$41:$AU$119,(ROW($D51)-ROW(W$41)+1),FALSE),IFERROR(W$42*VLOOKUP($D$40&amp;"|"&amp;$D51&amp;"|0|"&amp;W$43,data.monthly_financials,6,0),0))</f>
        <v>#VALUE!</v>
      </c>
      <c r="X51" s="104" t="e">
        <f ca="1">IF(X$41=YEAR(X$43),HLOOKUP(X$41,$AR$41:$AU$119,(ROW($D51)-ROW(X$41)+1),FALSE),IFERROR(X$42*VLOOKUP($D$40&amp;"|"&amp;$D51&amp;"|0|"&amp;X$43,data.monthly_financials,6,0),0))</f>
        <v>#VALUE!</v>
      </c>
      <c r="Y51" s="104" t="e">
        <f ca="1">IF(Y$41=YEAR(Y$43),HLOOKUP(Y$41,$AR$41:$AU$119,(ROW($D51)-ROW(Y$41)+1),FALSE),IFERROR(Y$42*VLOOKUP($D$40&amp;"|"&amp;$D51&amp;"|0|"&amp;Y$43,data.monthly_financials,6,0),0))</f>
        <v>#VALUE!</v>
      </c>
      <c r="Z51" s="104" t="e">
        <f ca="1">IF(Z$41=YEAR(Z$43),HLOOKUP(Z$41,$AR$41:$AU$119,(ROW($D51)-ROW(Z$41)+1),FALSE),IFERROR(Z$42*VLOOKUP($D$40&amp;"|"&amp;$D51&amp;"|0|"&amp;Z$43,data.monthly_financials,6,0),0))</f>
        <v>#VALUE!</v>
      </c>
      <c r="AA51" s="104" t="e">
        <f ca="1">IF(AA$41=YEAR(AA$43),HLOOKUP(AA$41,$AR$41:$AU$119,(ROW($D51)-ROW(AA$41)+1),FALSE),IFERROR(AA$42*VLOOKUP($D$40&amp;"|"&amp;$D51&amp;"|0|"&amp;AA$43,data.monthly_financials,6,0),0))</f>
        <v>#VALUE!</v>
      </c>
      <c r="AB51" s="104" t="e">
        <f ca="1">IF(AB$41=YEAR(AB$43),HLOOKUP(AB$41,$AR$41:$AU$119,(ROW($D51)-ROW(AB$41)+1),FALSE),IFERROR(AB$42*VLOOKUP($D$40&amp;"|"&amp;$D51&amp;"|0|"&amp;AB$43,data.monthly_financials,6,0),0))</f>
        <v>#VALUE!</v>
      </c>
      <c r="AC51" s="104" t="e">
        <f ca="1">IF(AC$41=YEAR(AC$43),HLOOKUP(AC$41,$AR$41:$AU$119,(ROW($D51)-ROW(AC$41)+1),FALSE),IFERROR(AC$42*VLOOKUP($D$40&amp;"|"&amp;$D51&amp;"|0|"&amp;AC$43,data.monthly_financials,6,0),0))</f>
        <v>#VALUE!</v>
      </c>
      <c r="AD51" s="104" t="e">
        <f ca="1">IF(AD$41=YEAR(AD$43),HLOOKUP(AD$41,$AR$41:$AU$119,(ROW($D51)-ROW(AD$41)+1),FALSE),IFERROR(AD$42*VLOOKUP($D$40&amp;"|"&amp;$D51&amp;"|0|"&amp;AD$43,data.monthly_financials,6,0),0))</f>
        <v>#VALUE!</v>
      </c>
      <c r="AE51" s="104" t="e">
        <f ca="1">IF(AE$41=YEAR(AE$43),HLOOKUP(AE$41,$AR$41:$AU$119,(ROW($D51)-ROW(AE$41)+1),FALSE),IFERROR(AE$42*VLOOKUP($D$40&amp;"|"&amp;$D51&amp;"|0|"&amp;AE$43,data.monthly_financials,6,0),0))</f>
        <v>#VALUE!</v>
      </c>
      <c r="AF51" s="104" t="e">
        <f ca="1">IF(AF$41=YEAR(AF$43),HLOOKUP(AF$41,$AR$41:$AU$119,(ROW($D51)-ROW(AF$41)+1),FALSE),IFERROR(AF$42*VLOOKUP($D$40&amp;"|"&amp;$D51&amp;"|0|"&amp;AF$43,data.monthly_financials,6,0),0))</f>
        <v>#VALUE!</v>
      </c>
      <c r="AG51" s="104" t="e">
        <f ca="1">IF(AG$41=YEAR(AG$43),HLOOKUP(AG$41,$AR$41:$AU$119,(ROW($D51)-ROW(AG$41)+1),FALSE),IFERROR(AG$42*VLOOKUP($D$40&amp;"|"&amp;$D51&amp;"|0|"&amp;AG$43,data.monthly_financials,6,0),0))</f>
        <v>#VALUE!</v>
      </c>
      <c r="AH51" s="104" t="e">
        <f ca="1">IF(AH$41=YEAR(AH$43),HLOOKUP(AH$41,$AR$41:$AU$119,(ROW($D51)-ROW(AH$41)+1),FALSE),IFERROR(AH$42*VLOOKUP($D$40&amp;"|"&amp;$D51&amp;"|0|"&amp;AH$43,data.monthly_financials,6,0),0))</f>
        <v>#VALUE!</v>
      </c>
      <c r="AI51" s="104" t="e">
        <f ca="1">IF(AI$41=YEAR(AI$43),HLOOKUP(AI$41,$AR$41:$AU$119,(ROW($D51)-ROW(AI$41)+1),FALSE),IFERROR(AI$42*VLOOKUP($D$40&amp;"|"&amp;$D51&amp;"|0|"&amp;AI$43,data.monthly_financials,6,0),0))</f>
        <v>#VALUE!</v>
      </c>
      <c r="AJ51" s="104" t="e">
        <f ca="1">IF(AJ$41=YEAR(AJ$43),HLOOKUP(AJ$41,$AR$41:$AU$119,(ROW($D51)-ROW(AJ$41)+1),FALSE),IFERROR(AJ$42*VLOOKUP($D$40&amp;"|"&amp;$D51&amp;"|0|"&amp;AJ$43,data.monthly_financials,6,0),0))</f>
        <v>#VALUE!</v>
      </c>
      <c r="AK51" s="104" t="e">
        <f ca="1">IF(AK$41=YEAR(AK$43),HLOOKUP(AK$41,$AR$41:$AU$119,(ROW($D51)-ROW(AK$41)+1),FALSE),IFERROR(AK$42*VLOOKUP($D$40&amp;"|"&amp;$D51&amp;"|0|"&amp;AK$43,data.monthly_financials,6,0),0))</f>
        <v>#VALUE!</v>
      </c>
      <c r="AL51" s="104" t="e">
        <f ca="1">IF(AL$41=YEAR(AL$43),HLOOKUP(AL$41,$AR$41:$AU$119,(ROW($D51)-ROW(AL$41)+1),FALSE),IFERROR(AL$42*VLOOKUP($D$40&amp;"|"&amp;$D51&amp;"|0|"&amp;AL$43,data.monthly_financials,6,0),0))</f>
        <v>#VALUE!</v>
      </c>
      <c r="AM51" s="104" t="e">
        <f ca="1">IF(AM$41=YEAR(AM$43),HLOOKUP(AM$41,$AR$41:$AU$119,(ROW($D51)-ROW(AM$41)+1),FALSE),IFERROR(AM$42*VLOOKUP($D$40&amp;"|"&amp;$D51&amp;"|0|"&amp;AM$43,data.monthly_financials,6,0),0))</f>
        <v>#VALUE!</v>
      </c>
      <c r="AN51" s="104" t="e">
        <f ca="1">IF(AN$41=YEAR(AN$43),HLOOKUP(AN$41,$AR$41:$AU$119,(ROW($D51)-ROW(AN$41)+1),FALSE),IFERROR(AN$42*VLOOKUP($D$40&amp;"|"&amp;$D51&amp;"|0|"&amp;AN$43,data.monthly_financials,6,0),0))</f>
        <v>#NAME?</v>
      </c>
      <c r="AO51" s="78"/>
      <c r="AP51" s="105" t="str">
        <f t="shared" si="68"/>
        <v>Short Term Investment Securities</v>
      </c>
      <c r="AQ51" s="104">
        <f ca="1">IFERROR(AQ$42*VLOOKUP($AP$40&amp;"|"&amp;$AP51&amp;"|1|"&amp;AQ$43,data.monthly_financials,6,0),0)</f>
        <v>0</v>
      </c>
      <c r="AR51" s="104">
        <f ca="1">IFERROR(AR$42*VLOOKUP($AP$40&amp;"|"&amp;$AP51&amp;"|1|"&amp;AR$43,data.monthly_financials,6,0),0)</f>
        <v>0</v>
      </c>
      <c r="AS51" s="104">
        <f ca="1">IFERROR(AS$42*VLOOKUP($AP$40&amp;"|"&amp;$AP51&amp;"|1|"&amp;AS$43,data.monthly_financials,6,0),0)</f>
        <v>0</v>
      </c>
      <c r="AT51" s="104">
        <f ca="1">IFERROR(AT$42*VLOOKUP($AP$40&amp;"|"&amp;$AP51&amp;"|1|"&amp;AT$43,data.monthly_financials,6,0),0)</f>
        <v>0</v>
      </c>
      <c r="AU51" s="104">
        <f ca="1">IFERROR(AU$42*VLOOKUP($AP$40&amp;"|"&amp;$AP51&amp;"|1|"&amp;AU$43,data.monthly_financials,6,0),0)</f>
        <v>0</v>
      </c>
      <c r="AV51" s="78"/>
      <c r="AW51" s="78">
        <f>SUM(AW48,AW45)</f>
        <v>0</v>
      </c>
      <c r="AX51" s="115" t="s">
        <v>154</v>
      </c>
      <c r="AY51" s="116" t="e">
        <f t="shared" ref="AY51:CH51" ca="1" si="73">SUM(AY48,AY45)</f>
        <v>#NAME?</v>
      </c>
      <c r="AZ51" s="116" t="e">
        <f t="shared" ca="1" si="73"/>
        <v>#NAME?</v>
      </c>
      <c r="BA51" s="116" t="e">
        <f t="shared" ca="1" si="73"/>
        <v>#NAME?</v>
      </c>
      <c r="BB51" s="116" t="e">
        <f t="shared" ca="1" si="73"/>
        <v>#NAME?</v>
      </c>
      <c r="BC51" s="116" t="e">
        <f t="shared" ca="1" si="73"/>
        <v>#NAME?</v>
      </c>
      <c r="BD51" s="116" t="e">
        <f t="shared" ca="1" si="73"/>
        <v>#NAME?</v>
      </c>
      <c r="BE51" s="116" t="e">
        <f t="shared" ca="1" si="73"/>
        <v>#NAME?</v>
      </c>
      <c r="BF51" s="116" t="e">
        <f t="shared" ca="1" si="73"/>
        <v>#NAME?</v>
      </c>
      <c r="BG51" s="116" t="e">
        <f t="shared" ca="1" si="73"/>
        <v>#NAME?</v>
      </c>
      <c r="BH51" s="116" t="e">
        <f t="shared" ca="1" si="73"/>
        <v>#NAME?</v>
      </c>
      <c r="BI51" s="116" t="e">
        <f t="shared" ca="1" si="73"/>
        <v>#NAME?</v>
      </c>
      <c r="BJ51" s="116" t="e">
        <f t="shared" ca="1" si="73"/>
        <v>#NAME?</v>
      </c>
      <c r="BK51" s="116" t="e">
        <f t="shared" ca="1" si="73"/>
        <v>#NAME?</v>
      </c>
      <c r="BL51" s="116" t="e">
        <f t="shared" ca="1" si="73"/>
        <v>#NAME?</v>
      </c>
      <c r="BM51" s="116" t="e">
        <f t="shared" ca="1" si="73"/>
        <v>#NAME?</v>
      </c>
      <c r="BN51" s="116" t="e">
        <f t="shared" ca="1" si="73"/>
        <v>#NAME?</v>
      </c>
      <c r="BO51" s="116" t="e">
        <f t="shared" ca="1" si="73"/>
        <v>#NAME?</v>
      </c>
      <c r="BP51" s="116" t="e">
        <f t="shared" ca="1" si="73"/>
        <v>#NAME?</v>
      </c>
      <c r="BQ51" s="116" t="e">
        <f t="shared" ca="1" si="73"/>
        <v>#NAME?</v>
      </c>
      <c r="BR51" s="116" t="e">
        <f t="shared" ca="1" si="73"/>
        <v>#NAME?</v>
      </c>
      <c r="BS51" s="116" t="e">
        <f t="shared" ca="1" si="73"/>
        <v>#NAME?</v>
      </c>
      <c r="BT51" s="116" t="e">
        <f t="shared" ca="1" si="73"/>
        <v>#NAME?</v>
      </c>
      <c r="BU51" s="116" t="e">
        <f t="shared" ca="1" si="73"/>
        <v>#NAME?</v>
      </c>
      <c r="BV51" s="116" t="e">
        <f t="shared" ca="1" si="73"/>
        <v>#NAME?</v>
      </c>
      <c r="BW51" s="116" t="e">
        <f t="shared" ca="1" si="73"/>
        <v>#NAME?</v>
      </c>
      <c r="BX51" s="116" t="e">
        <f t="shared" ca="1" si="73"/>
        <v>#NAME?</v>
      </c>
      <c r="BY51" s="116" t="e">
        <f t="shared" ca="1" si="73"/>
        <v>#NAME?</v>
      </c>
      <c r="BZ51" s="116" t="e">
        <f t="shared" ca="1" si="73"/>
        <v>#NAME?</v>
      </c>
      <c r="CA51" s="116" t="e">
        <f t="shared" ca="1" si="73"/>
        <v>#NAME?</v>
      </c>
      <c r="CB51" s="116" t="e">
        <f t="shared" ca="1" si="73"/>
        <v>#NAME?</v>
      </c>
      <c r="CC51" s="116" t="e">
        <f t="shared" ca="1" si="73"/>
        <v>#NAME?</v>
      </c>
      <c r="CD51" s="116" t="e">
        <f t="shared" ca="1" si="73"/>
        <v>#NAME?</v>
      </c>
      <c r="CE51" s="116" t="e">
        <f t="shared" ca="1" si="73"/>
        <v>#NAME?</v>
      </c>
      <c r="CF51" s="116" t="e">
        <f t="shared" ca="1" si="73"/>
        <v>#NAME?</v>
      </c>
      <c r="CG51" s="116" t="e">
        <f t="shared" ca="1" si="73"/>
        <v>#NAME?</v>
      </c>
      <c r="CH51" s="116" t="e">
        <f t="shared" ca="1" si="73"/>
        <v>#NAME?</v>
      </c>
      <c r="CI51" s="83"/>
      <c r="CK51" s="115" t="str">
        <f t="shared" si="63"/>
        <v>NET INTEREST INCOME</v>
      </c>
      <c r="CL51" s="116">
        <f ca="1">SUM(CL48,CL45)</f>
        <v>0</v>
      </c>
      <c r="CM51" s="116">
        <f ca="1">SUM(CM48,CM45)</f>
        <v>0</v>
      </c>
      <c r="CN51" s="116">
        <f ca="1">SUM(CN48,CN45)</f>
        <v>0</v>
      </c>
      <c r="CO51" s="116">
        <f ca="1">SUM(CO48,CO45)</f>
        <v>0</v>
      </c>
      <c r="CP51" s="116">
        <f ca="1">SUM(CP48,CP45)</f>
        <v>0</v>
      </c>
      <c r="CQ51" s="83"/>
      <c r="CS51" s="105" t="s">
        <v>155</v>
      </c>
      <c r="CT51" s="104" t="e">
        <f ca="1">IF(CT$41=YEAR(CT$43),HLOOKUP(CT$41,$EG$41:$EJ$70,(ROW($AX51)-ROW(CT$41)+1),FALSE),IFERROR(CT$42*VLOOKUP($CS$40&amp;"|"&amp;$CS51&amp;"|0|"&amp;CT$43,data.monthly_financials,6,0),0))</f>
        <v>#NAME?</v>
      </c>
      <c r="CU51" s="104" t="e">
        <f ca="1">IF(CU$41=YEAR(CU$43),HLOOKUP(CU$41,$EG$41:$EJ$70,(ROW($AX51)-ROW(CU$41)+1),FALSE),IFERROR(CU$42*VLOOKUP($CS$40&amp;"|"&amp;$CS51&amp;"|0|"&amp;CU$43,data.monthly_financials,6,0),0))</f>
        <v>#NAME?</v>
      </c>
      <c r="CV51" s="104" t="e">
        <f ca="1">IF(CV$41=YEAR(CV$43),HLOOKUP(CV$41,$EG$41:$EJ$70,(ROW($AX51)-ROW(CV$41)+1),FALSE),IFERROR(CV$42*VLOOKUP($CS$40&amp;"|"&amp;$CS51&amp;"|0|"&amp;CV$43,data.monthly_financials,6,0),0))</f>
        <v>#NAME?</v>
      </c>
      <c r="CW51" s="104" t="e">
        <f ca="1">IF(CW$41=YEAR(CW$43),HLOOKUP(CW$41,$EG$41:$EJ$70,(ROW($AX51)-ROW(CW$41)+1),FALSE),IFERROR(CW$42*VLOOKUP($CS$40&amp;"|"&amp;$CS51&amp;"|0|"&amp;CW$43,data.monthly_financials,6,0),0))</f>
        <v>#NAME?</v>
      </c>
      <c r="CX51" s="104" t="e">
        <f ca="1">IF(CX$41=YEAR(CX$43),HLOOKUP(CX$41,$EG$41:$EJ$70,(ROW($AX51)-ROW(CX$41)+1),FALSE),IFERROR(CX$42*VLOOKUP($CS$40&amp;"|"&amp;$CS51&amp;"|0|"&amp;CX$43,data.monthly_financials,6,0),0))</f>
        <v>#NAME?</v>
      </c>
      <c r="CY51" s="104" t="e">
        <f ca="1">IF(CY$41=YEAR(CY$43),HLOOKUP(CY$41,$EG$41:$EJ$70,(ROW($AX51)-ROW(CY$41)+1),FALSE),IFERROR(CY$42*VLOOKUP($CS$40&amp;"|"&amp;$CS51&amp;"|0|"&amp;CY$43,data.monthly_financials,6,0),0))</f>
        <v>#NAME?</v>
      </c>
      <c r="CZ51" s="104" t="e">
        <f ca="1">IF(CZ$41=YEAR(CZ$43),HLOOKUP(CZ$41,$EG$41:$EJ$70,(ROW($AX51)-ROW(CZ$41)+1),FALSE),IFERROR(CZ$42*VLOOKUP($CS$40&amp;"|"&amp;$CS51&amp;"|0|"&amp;CZ$43,data.monthly_financials,6,0),0))</f>
        <v>#NAME?</v>
      </c>
      <c r="DA51" s="104" t="e">
        <f ca="1">IF(DA$41=YEAR(DA$43),HLOOKUP(DA$41,$EG$41:$EJ$70,(ROW($AX51)-ROW(DA$41)+1),FALSE),IFERROR(DA$42*VLOOKUP($CS$40&amp;"|"&amp;$CS51&amp;"|0|"&amp;DA$43,data.monthly_financials,6,0),0))</f>
        <v>#NAME?</v>
      </c>
      <c r="DB51" s="104" t="e">
        <f ca="1">IF(DB$41=YEAR(DB$43),HLOOKUP(DB$41,$EG$41:$EJ$70,(ROW($AX51)-ROW(DB$41)+1),FALSE),IFERROR(DB$42*VLOOKUP($CS$40&amp;"|"&amp;$CS51&amp;"|0|"&amp;DB$43,data.monthly_financials,6,0),0))</f>
        <v>#NAME?</v>
      </c>
      <c r="DC51" s="104" t="e">
        <f ca="1">IF(DC$41=YEAR(DC$43),HLOOKUP(DC$41,$EG$41:$EJ$70,(ROW($AX51)-ROW(DC$41)+1),FALSE),IFERROR(DC$42*VLOOKUP($CS$40&amp;"|"&amp;$CS51&amp;"|0|"&amp;DC$43,data.monthly_financials,6,0),0))</f>
        <v>#NAME?</v>
      </c>
      <c r="DD51" s="104" t="e">
        <f ca="1">IF(DD$41=YEAR(DD$43),HLOOKUP(DD$41,$EG$41:$EJ$70,(ROW($AX51)-ROW(DD$41)+1),FALSE),IFERROR(DD$42*VLOOKUP($CS$40&amp;"|"&amp;$CS51&amp;"|0|"&amp;DD$43,data.monthly_financials,6,0),0))</f>
        <v>#NAME?</v>
      </c>
      <c r="DE51" s="104" t="e">
        <f ca="1">IF(DE$41=YEAR(DE$43),HLOOKUP(DE$41,$EG$41:$EJ$70,(ROW($AX51)-ROW(DE$41)+1),FALSE),IFERROR(DE$42*VLOOKUP($CS$40&amp;"|"&amp;$CS51&amp;"|0|"&amp;DE$43,data.monthly_financials,6,0),0))</f>
        <v>#NAME?</v>
      </c>
      <c r="DF51" s="104" t="e">
        <f ca="1">IF(DF$41=YEAR(DF$43),HLOOKUP(DF$41,$EG$41:$EJ$70,(ROW($AX51)-ROW(DF$41)+1),FALSE),IFERROR(DF$42*VLOOKUP($CS$40&amp;"|"&amp;$CS51&amp;"|0|"&amp;DF$43,data.monthly_financials,6,0),0))</f>
        <v>#NAME?</v>
      </c>
      <c r="DG51" s="104" t="e">
        <f ca="1">IF(DG$41=YEAR(DG$43),HLOOKUP(DG$41,$EG$41:$EJ$70,(ROW($AX51)-ROW(DG$41)+1),FALSE),IFERROR(DG$42*VLOOKUP($CS$40&amp;"|"&amp;$CS51&amp;"|0|"&amp;DG$43,data.monthly_financials,6,0),0))</f>
        <v>#NAME?</v>
      </c>
      <c r="DH51" s="104" t="e">
        <f ca="1">IF(DH$41=YEAR(DH$43),HLOOKUP(DH$41,$EG$41:$EJ$70,(ROW($AX51)-ROW(DH$41)+1),FALSE),IFERROR(DH$42*VLOOKUP($CS$40&amp;"|"&amp;$CS51&amp;"|0|"&amp;DH$43,data.monthly_financials,6,0),0))</f>
        <v>#NAME?</v>
      </c>
      <c r="DI51" s="104" t="e">
        <f ca="1">IF(DI$41=YEAR(DI$43),HLOOKUP(DI$41,$EG$41:$EJ$70,(ROW($AX51)-ROW(DI$41)+1),FALSE),IFERROR(DI$42*VLOOKUP($CS$40&amp;"|"&amp;$CS51&amp;"|0|"&amp;DI$43,data.monthly_financials,6,0),0))</f>
        <v>#NAME?</v>
      </c>
      <c r="DJ51" s="104" t="e">
        <f ca="1">IF(DJ$41=YEAR(DJ$43),HLOOKUP(DJ$41,$EG$41:$EJ$70,(ROW($AX51)-ROW(DJ$41)+1),FALSE),IFERROR(DJ$42*VLOOKUP($CS$40&amp;"|"&amp;$CS51&amp;"|0|"&amp;DJ$43,data.monthly_financials,6,0),0))</f>
        <v>#NAME?</v>
      </c>
      <c r="DK51" s="104" t="e">
        <f ca="1">IF(DK$41=YEAR(DK$43),HLOOKUP(DK$41,$EG$41:$EJ$70,(ROW($AX51)-ROW(DK$41)+1),FALSE),IFERROR(DK$42*VLOOKUP($CS$40&amp;"|"&amp;$CS51&amp;"|0|"&amp;DK$43,data.monthly_financials,6,0),0))</f>
        <v>#NAME?</v>
      </c>
      <c r="DL51" s="104" t="e">
        <f ca="1">IF(DL$41=YEAR(DL$43),HLOOKUP(DL$41,$EG$41:$EJ$70,(ROW($AX51)-ROW(DL$41)+1),FALSE),IFERROR(DL$42*VLOOKUP($CS$40&amp;"|"&amp;$CS51&amp;"|0|"&amp;DL$43,data.monthly_financials,6,0),0))</f>
        <v>#NAME?</v>
      </c>
      <c r="DM51" s="104" t="e">
        <f ca="1">IF(DM$41=YEAR(DM$43),HLOOKUP(DM$41,$EG$41:$EJ$70,(ROW($AX51)-ROW(DM$41)+1),FALSE),IFERROR(DM$42*VLOOKUP($CS$40&amp;"|"&amp;$CS51&amp;"|0|"&amp;DM$43,data.monthly_financials,6,0),0))</f>
        <v>#NAME?</v>
      </c>
      <c r="DN51" s="104" t="e">
        <f ca="1">IF(DN$41=YEAR(DN$43),HLOOKUP(DN$41,$EG$41:$EJ$70,(ROW($AX51)-ROW(DN$41)+1),FALSE),IFERROR(DN$42*VLOOKUP($CS$40&amp;"|"&amp;$CS51&amp;"|0|"&amp;DN$43,data.monthly_financials,6,0),0))</f>
        <v>#NAME?</v>
      </c>
      <c r="DO51" s="104" t="e">
        <f ca="1">IF(DO$41=YEAR(DO$43),HLOOKUP(DO$41,$EG$41:$EJ$70,(ROW($AX51)-ROW(DO$41)+1),FALSE),IFERROR(DO$42*VLOOKUP($CS$40&amp;"|"&amp;$CS51&amp;"|0|"&amp;DO$43,data.monthly_financials,6,0),0))</f>
        <v>#NAME?</v>
      </c>
      <c r="DP51" s="104" t="e">
        <f ca="1">IF(DP$41=YEAR(DP$43),HLOOKUP(DP$41,$EG$41:$EJ$70,(ROW($AX51)-ROW(DP$41)+1),FALSE),IFERROR(DP$42*VLOOKUP($CS$40&amp;"|"&amp;$CS51&amp;"|0|"&amp;DP$43,data.monthly_financials,6,0),0))</f>
        <v>#NAME?</v>
      </c>
      <c r="DQ51" s="104" t="e">
        <f ca="1">IF(DQ$41=YEAR(DQ$43),HLOOKUP(DQ$41,$EG$41:$EJ$70,(ROW($AX51)-ROW(DQ$41)+1),FALSE),IFERROR(DQ$42*VLOOKUP($CS$40&amp;"|"&amp;$CS51&amp;"|0|"&amp;DQ$43,data.monthly_financials,6,0),0))</f>
        <v>#NAME?</v>
      </c>
      <c r="DR51" s="104" t="e">
        <f ca="1">IF(DR$41=YEAR(DR$43),HLOOKUP(DR$41,$EG$41:$EJ$70,(ROW($AX51)-ROW(DR$41)+1),FALSE),IFERROR(DR$42*VLOOKUP($CS$40&amp;"|"&amp;$CS51&amp;"|0|"&amp;DR$43,data.monthly_financials,6,0),0))</f>
        <v>#NAME?</v>
      </c>
      <c r="DS51" s="104" t="e">
        <f ca="1">IF(DS$41=YEAR(DS$43),HLOOKUP(DS$41,$EG$41:$EJ$70,(ROW($AX51)-ROW(DS$41)+1),FALSE),IFERROR(DS$42*VLOOKUP($CS$40&amp;"|"&amp;$CS51&amp;"|0|"&amp;DS$43,data.monthly_financials,6,0),0))</f>
        <v>#NAME?</v>
      </c>
      <c r="DT51" s="104" t="e">
        <f ca="1">IF(DT$41=YEAR(DT$43),HLOOKUP(DT$41,$EG$41:$EJ$70,(ROW($AX51)-ROW(DT$41)+1),FALSE),IFERROR(DT$42*VLOOKUP($CS$40&amp;"|"&amp;$CS51&amp;"|0|"&amp;DT$43,data.monthly_financials,6,0),0))</f>
        <v>#NAME?</v>
      </c>
      <c r="DU51" s="104" t="e">
        <f ca="1">IF(DU$41=YEAR(DU$43),HLOOKUP(DU$41,$EG$41:$EJ$70,(ROW($AX51)-ROW(DU$41)+1),FALSE),IFERROR(DU$42*VLOOKUP($CS$40&amp;"|"&amp;$CS51&amp;"|0|"&amp;DU$43,data.monthly_financials,6,0),0))</f>
        <v>#NAME?</v>
      </c>
      <c r="DV51" s="104" t="e">
        <f ca="1">IF(DV$41=YEAR(DV$43),HLOOKUP(DV$41,$EG$41:$EJ$70,(ROW($AX51)-ROW(DV$41)+1),FALSE),IFERROR(DV$42*VLOOKUP($CS$40&amp;"|"&amp;$CS51&amp;"|0|"&amp;DV$43,data.monthly_financials,6,0),0))</f>
        <v>#NAME?</v>
      </c>
      <c r="DW51" s="104" t="e">
        <f ca="1">IF(DW$41=YEAR(DW$43),HLOOKUP(DW$41,$EG$41:$EJ$70,(ROW($AX51)-ROW(DW$41)+1),FALSE),IFERROR(DW$42*VLOOKUP($CS$40&amp;"|"&amp;$CS51&amp;"|0|"&amp;DW$43,data.monthly_financials,6,0),0))</f>
        <v>#NAME?</v>
      </c>
      <c r="DX51" s="104" t="e">
        <f ca="1">IF(DX$41=YEAR(DX$43),HLOOKUP(DX$41,$EG$41:$EJ$70,(ROW($AX51)-ROW(DX$41)+1),FALSE),IFERROR(DX$42*VLOOKUP($CS$40&amp;"|"&amp;$CS51&amp;"|0|"&amp;DX$43,data.monthly_financials,6,0),0))</f>
        <v>#NAME?</v>
      </c>
      <c r="DY51" s="104" t="e">
        <f ca="1">IF(DY$41=YEAR(DY$43),HLOOKUP(DY$41,$EG$41:$EJ$70,(ROW($AX51)-ROW(DY$41)+1),FALSE),IFERROR(DY$42*VLOOKUP($CS$40&amp;"|"&amp;$CS51&amp;"|0|"&amp;DY$43,data.monthly_financials,6,0),0))</f>
        <v>#NAME?</v>
      </c>
      <c r="DZ51" s="104" t="e">
        <f ca="1">IF(DZ$41=YEAR(DZ$43),HLOOKUP(DZ$41,$EG$41:$EJ$70,(ROW($AX51)-ROW(DZ$41)+1),FALSE),IFERROR(DZ$42*VLOOKUP($CS$40&amp;"|"&amp;$CS51&amp;"|0|"&amp;DZ$43,data.monthly_financials,6,0),0))</f>
        <v>#NAME?</v>
      </c>
      <c r="EA51" s="104" t="e">
        <f ca="1">IF(EA$41=YEAR(EA$43),HLOOKUP(EA$41,$EG$41:$EJ$70,(ROW($AX51)-ROW(EA$41)+1),FALSE),IFERROR(EA$42*VLOOKUP($CS$40&amp;"|"&amp;$CS51&amp;"|0|"&amp;EA$43,data.monthly_financials,6,0),0))</f>
        <v>#NAME?</v>
      </c>
      <c r="EB51" s="104" t="e">
        <f ca="1">IF(EB$41=YEAR(EB$43),HLOOKUP(EB$41,$EG$41:$EJ$70,(ROW($AX51)-ROW(EB$41)+1),FALSE),IFERROR(EB$42*VLOOKUP($CS$40&amp;"|"&amp;$CS51&amp;"|0|"&amp;EB$43,data.monthly_financials,6,0),0))</f>
        <v>#NAME?</v>
      </c>
      <c r="EC51" s="104" t="e">
        <f ca="1">IF(EC$41=YEAR(EC$43),HLOOKUP(EC$41,$EG$41:$EJ$70,(ROW($AX51)-ROW(EC$41)+1),FALSE),IFERROR(EC$42*VLOOKUP($CS$40&amp;"|"&amp;$CS51&amp;"|0|"&amp;EC$43,data.monthly_financials,6,0),0))</f>
        <v>#NAME?</v>
      </c>
      <c r="EE51" s="105" t="s">
        <v>155</v>
      </c>
      <c r="EF51" s="104">
        <f ca="1">IFERROR(EF$42*VLOOKUP($EE$40&amp;"|"&amp;$EE51&amp;"|1|"&amp;EF$43,data.monthly_financials,6,0),0)</f>
        <v>0</v>
      </c>
      <c r="EG51" s="104">
        <f ca="1">IFERROR(EG$42*VLOOKUP($EE$40&amp;"|"&amp;$EE51&amp;"|1|"&amp;EG$43,data.monthly_financials,6,0),0)</f>
        <v>0</v>
      </c>
      <c r="EH51" s="104">
        <f ca="1">IFERROR(EH$42*VLOOKUP($EE$40&amp;"|"&amp;$EE51&amp;"|1|"&amp;EH$43,data.monthly_financials,6,0),0)</f>
        <v>0</v>
      </c>
      <c r="EI51" s="104">
        <f ca="1">IFERROR(EI$42*VLOOKUP($EE$40&amp;"|"&amp;$EE51&amp;"|1|"&amp;EI$43,data.monthly_financials,6,0),0)</f>
        <v>0</v>
      </c>
      <c r="EJ51" s="104">
        <f ca="1">IFERROR(EJ$42*VLOOKUP($EE$40&amp;"|"&amp;$EE51&amp;"|1|"&amp;EJ$43,data.monthly_financials,6,0),0)</f>
        <v>0</v>
      </c>
      <c r="EN51" s="114" t="s">
        <v>12</v>
      </c>
      <c r="EO51" s="107" t="e">
        <f ca="1">IF(EO$41=YEAR(EO$43),HLOOKUP(EO$41,$GB$41:$GE$51,(ROW($AX51)-ROW(EO$41)+1),FALSE),IFERROR(VLOOKUP($EN$40&amp;"|"&amp;$EN51&amp;"|0|"&amp;EO$43,data.monthly_financials,6,0),0))</f>
        <v>#NAME?</v>
      </c>
      <c r="EP51" s="107" t="e">
        <f ca="1">IF(EP$41=YEAR(EP$43),HLOOKUP(EP$41,$GB$41:$GE$51,(ROW($AX51)-ROW(EP$41)+1),FALSE),IFERROR(VLOOKUP($EN$40&amp;"|"&amp;$EN51&amp;"|0|"&amp;EP$43,data.monthly_financials,6,0),0))</f>
        <v>#NAME?</v>
      </c>
      <c r="EQ51" s="107" t="e">
        <f ca="1">IF(EQ$41=YEAR(EQ$43),HLOOKUP(EQ$41,$GB$41:$GE$51,(ROW($AX51)-ROW(EQ$41)+1),FALSE),IFERROR(VLOOKUP($EN$40&amp;"|"&amp;$EN51&amp;"|0|"&amp;EQ$43,data.monthly_financials,6,0),0))</f>
        <v>#NAME?</v>
      </c>
      <c r="ER51" s="107" t="e">
        <f ca="1">IF(ER$41=YEAR(ER$43),HLOOKUP(ER$41,$GB$41:$GE$51,(ROW($AX51)-ROW(ER$41)+1),FALSE),IFERROR(VLOOKUP($EN$40&amp;"|"&amp;$EN51&amp;"|0|"&amp;ER$43,data.monthly_financials,6,0),0))</f>
        <v>#NAME?</v>
      </c>
      <c r="ES51" s="107" t="e">
        <f ca="1">IF(ES$41=YEAR(ES$43),HLOOKUP(ES$41,$GB$41:$GE$51,(ROW($AX51)-ROW(ES$41)+1),FALSE),IFERROR(VLOOKUP($EN$40&amp;"|"&amp;$EN51&amp;"|0|"&amp;ES$43,data.monthly_financials,6,0),0))</f>
        <v>#NAME?</v>
      </c>
      <c r="ET51" s="107" t="e">
        <f ca="1">IF(ET$41=YEAR(ET$43),HLOOKUP(ET$41,$GB$41:$GE$51,(ROW($AX51)-ROW(ET$41)+1),FALSE),IFERROR(VLOOKUP($EN$40&amp;"|"&amp;$EN51&amp;"|0|"&amp;ET$43,data.monthly_financials,6,0),0))</f>
        <v>#NAME?</v>
      </c>
      <c r="EU51" s="107" t="e">
        <f ca="1">IF(EU$41=YEAR(EU$43),HLOOKUP(EU$41,$GB$41:$GE$51,(ROW($AX51)-ROW(EU$41)+1),FALSE),IFERROR(VLOOKUP($EN$40&amp;"|"&amp;$EN51&amp;"|0|"&amp;EU$43,data.monthly_financials,6,0),0))</f>
        <v>#NAME?</v>
      </c>
      <c r="EV51" s="107" t="e">
        <f ca="1">IF(EV$41=YEAR(EV$43),HLOOKUP(EV$41,$GB$41:$GE$51,(ROW($AX51)-ROW(EV$41)+1),FALSE),IFERROR(VLOOKUP($EN$40&amp;"|"&amp;$EN51&amp;"|0|"&amp;EV$43,data.monthly_financials,6,0),0))</f>
        <v>#NAME?</v>
      </c>
      <c r="EW51" s="107" t="e">
        <f ca="1">IF(EW$41=YEAR(EW$43),HLOOKUP(EW$41,$GB$41:$GE$51,(ROW($AX51)-ROW(EW$41)+1),FALSE),IFERROR(VLOOKUP($EN$40&amp;"|"&amp;$EN51&amp;"|0|"&amp;EW$43,data.monthly_financials,6,0),0))</f>
        <v>#NAME?</v>
      </c>
      <c r="EX51" s="107" t="e">
        <f ca="1">IF(EX$41=YEAR(EX$43),HLOOKUP(EX$41,$GB$41:$GE$51,(ROW($AX51)-ROW(EX$41)+1),FALSE),IFERROR(VLOOKUP($EN$40&amp;"|"&amp;$EN51&amp;"|0|"&amp;EX$43,data.monthly_financials,6,0),0))</f>
        <v>#NAME?</v>
      </c>
      <c r="EY51" s="107" t="e">
        <f ca="1">IF(EY$41=YEAR(EY$43),HLOOKUP(EY$41,$GB$41:$GE$51,(ROW($AX51)-ROW(EY$41)+1),FALSE),IFERROR(VLOOKUP($EN$40&amp;"|"&amp;$EN51&amp;"|0|"&amp;EY$43,data.monthly_financials,6,0),0))</f>
        <v>#NAME?</v>
      </c>
      <c r="EZ51" s="107" t="e">
        <f ca="1">IF(EZ$41=YEAR(EZ$43),HLOOKUP(EZ$41,$GB$41:$GE$51,(ROW($AX51)-ROW(EZ$41)+1),FALSE),IFERROR(VLOOKUP($EN$40&amp;"|"&amp;$EN51&amp;"|0|"&amp;EZ$43,data.monthly_financials,6,0),0))</f>
        <v>#NAME?</v>
      </c>
      <c r="FA51" s="107" t="e">
        <f ca="1">IF(FA$41=YEAR(FA$43),HLOOKUP(FA$41,$GB$41:$GE$51,(ROW($AX51)-ROW(FA$41)+1),FALSE),IFERROR(VLOOKUP($EN$40&amp;"|"&amp;$EN51&amp;"|0|"&amp;FA$43,data.monthly_financials,6,0),0))</f>
        <v>#NAME?</v>
      </c>
      <c r="FB51" s="107" t="e">
        <f ca="1">IF(FB$41=YEAR(FB$43),HLOOKUP(FB$41,$GB$41:$GE$51,(ROW($AX51)-ROW(FB$41)+1),FALSE),IFERROR(VLOOKUP($EN$40&amp;"|"&amp;$EN51&amp;"|0|"&amp;FB$43,data.monthly_financials,6,0),0))</f>
        <v>#NAME?</v>
      </c>
      <c r="FC51" s="107" t="e">
        <f ca="1">IF(FC$41=YEAR(FC$43),HLOOKUP(FC$41,$GB$41:$GE$51,(ROW($AX51)-ROW(FC$41)+1),FALSE),IFERROR(VLOOKUP($EN$40&amp;"|"&amp;$EN51&amp;"|0|"&amp;FC$43,data.monthly_financials,6,0),0))</f>
        <v>#NAME?</v>
      </c>
      <c r="FD51" s="107" t="e">
        <f ca="1">IF(FD$41=YEAR(FD$43),HLOOKUP(FD$41,$GB$41:$GE$51,(ROW($AX51)-ROW(FD$41)+1),FALSE),IFERROR(VLOOKUP($EN$40&amp;"|"&amp;$EN51&amp;"|0|"&amp;FD$43,data.monthly_financials,6,0),0))</f>
        <v>#NAME?</v>
      </c>
      <c r="FE51" s="107" t="e">
        <f ca="1">IF(FE$41=YEAR(FE$43),HLOOKUP(FE$41,$GB$41:$GE$51,(ROW($AX51)-ROW(FE$41)+1),FALSE),IFERROR(VLOOKUP($EN$40&amp;"|"&amp;$EN51&amp;"|0|"&amp;FE$43,data.monthly_financials,6,0),0))</f>
        <v>#NAME?</v>
      </c>
      <c r="FF51" s="107" t="e">
        <f ca="1">IF(FF$41=YEAR(FF$43),HLOOKUP(FF$41,$GB$41:$GE$51,(ROW($AX51)-ROW(FF$41)+1),FALSE),IFERROR(VLOOKUP($EN$40&amp;"|"&amp;$EN51&amp;"|0|"&amp;FF$43,data.monthly_financials,6,0),0))</f>
        <v>#NAME?</v>
      </c>
      <c r="FG51" s="107" t="e">
        <f ca="1">IF(FG$41=YEAR(FG$43),HLOOKUP(FG$41,$GB$41:$GE$51,(ROW($AX51)-ROW(FG$41)+1),FALSE),IFERROR(VLOOKUP($EN$40&amp;"|"&amp;$EN51&amp;"|0|"&amp;FG$43,data.monthly_financials,6,0),0))</f>
        <v>#NAME?</v>
      </c>
      <c r="FH51" s="107" t="e">
        <f ca="1">IF(FH$41=YEAR(FH$43),HLOOKUP(FH$41,$GB$41:$GE$51,(ROW($AX51)-ROW(FH$41)+1),FALSE),IFERROR(VLOOKUP($EN$40&amp;"|"&amp;$EN51&amp;"|0|"&amp;FH$43,data.monthly_financials,6,0),0))</f>
        <v>#NAME?</v>
      </c>
      <c r="FI51" s="107" t="e">
        <f ca="1">IF(FI$41=YEAR(FI$43),HLOOKUP(FI$41,$GB$41:$GE$51,(ROW($AX51)-ROW(FI$41)+1),FALSE),IFERROR(VLOOKUP($EN$40&amp;"|"&amp;$EN51&amp;"|0|"&amp;FI$43,data.monthly_financials,6,0),0))</f>
        <v>#NAME?</v>
      </c>
      <c r="FJ51" s="107" t="e">
        <f ca="1">IF(FJ$41=YEAR(FJ$43),HLOOKUP(FJ$41,$GB$41:$GE$51,(ROW($AX51)-ROW(FJ$41)+1),FALSE),IFERROR(VLOOKUP($EN$40&amp;"|"&amp;$EN51&amp;"|0|"&amp;FJ$43,data.monthly_financials,6,0),0))</f>
        <v>#NAME?</v>
      </c>
      <c r="FK51" s="107" t="e">
        <f ca="1">IF(FK$41=YEAR(FK$43),HLOOKUP(FK$41,$GB$41:$GE$51,(ROW($AX51)-ROW(FK$41)+1),FALSE),IFERROR(VLOOKUP($EN$40&amp;"|"&amp;$EN51&amp;"|0|"&amp;FK$43,data.monthly_financials,6,0),0))</f>
        <v>#NAME?</v>
      </c>
      <c r="FL51" s="107" t="e">
        <f ca="1">IF(FL$41=YEAR(FL$43),HLOOKUP(FL$41,$GB$41:$GE$51,(ROW($AX51)-ROW(FL$41)+1),FALSE),IFERROR(VLOOKUP($EN$40&amp;"|"&amp;$EN51&amp;"|0|"&amp;FL$43,data.monthly_financials,6,0),0))</f>
        <v>#NAME?</v>
      </c>
      <c r="FM51" s="107" t="e">
        <f ca="1">IF(FM$41=YEAR(FM$43),HLOOKUP(FM$41,$GB$41:$GE$51,(ROW($AX51)-ROW(FM$41)+1),FALSE),IFERROR(VLOOKUP($EN$40&amp;"|"&amp;$EN51&amp;"|0|"&amp;FM$43,data.monthly_financials,6,0),0))</f>
        <v>#NAME?</v>
      </c>
      <c r="FN51" s="107" t="e">
        <f ca="1">IF(FN$41=YEAR(FN$43),HLOOKUP(FN$41,$GB$41:$GE$51,(ROW($AX51)-ROW(FN$41)+1),FALSE),IFERROR(VLOOKUP($EN$40&amp;"|"&amp;$EN51&amp;"|0|"&amp;FN$43,data.monthly_financials,6,0),0))</f>
        <v>#NAME?</v>
      </c>
      <c r="FO51" s="107" t="e">
        <f ca="1">IF(FO$41=YEAR(FO$43),HLOOKUP(FO$41,$GB$41:$GE$51,(ROW($AX51)-ROW(FO$41)+1),FALSE),IFERROR(VLOOKUP($EN$40&amp;"|"&amp;$EN51&amp;"|0|"&amp;FO$43,data.monthly_financials,6,0),0))</f>
        <v>#NAME?</v>
      </c>
      <c r="FP51" s="107" t="e">
        <f ca="1">IF(FP$41=YEAR(FP$43),HLOOKUP(FP$41,$GB$41:$GE$51,(ROW($AX51)-ROW(FP$41)+1),FALSE),IFERROR(VLOOKUP($EN$40&amp;"|"&amp;$EN51&amp;"|0|"&amp;FP$43,data.monthly_financials,6,0),0))</f>
        <v>#NAME?</v>
      </c>
      <c r="FQ51" s="107" t="e">
        <f ca="1">IF(FQ$41=YEAR(FQ$43),HLOOKUP(FQ$41,$GB$41:$GE$51,(ROW($AX51)-ROW(FQ$41)+1),FALSE),IFERROR(VLOOKUP($EN$40&amp;"|"&amp;$EN51&amp;"|0|"&amp;FQ$43,data.monthly_financials,6,0),0))</f>
        <v>#NAME?</v>
      </c>
      <c r="FR51" s="107" t="e">
        <f ca="1">IF(FR$41=YEAR(FR$43),HLOOKUP(FR$41,$GB$41:$GE$51,(ROW($AX51)-ROW(FR$41)+1),FALSE),IFERROR(VLOOKUP($EN$40&amp;"|"&amp;$EN51&amp;"|0|"&amp;FR$43,data.monthly_financials,6,0),0))</f>
        <v>#NAME?</v>
      </c>
      <c r="FS51" s="107" t="e">
        <f ca="1">IF(FS$41=YEAR(FS$43),HLOOKUP(FS$41,$GB$41:$GE$51,(ROW($AX51)-ROW(FS$41)+1),FALSE),IFERROR(VLOOKUP($EN$40&amp;"|"&amp;$EN51&amp;"|0|"&amp;FS$43,data.monthly_financials,6,0),0))</f>
        <v>#NAME?</v>
      </c>
      <c r="FT51" s="107" t="e">
        <f ca="1">IF(FT$41=YEAR(FT$43),HLOOKUP(FT$41,$GB$41:$GE$51,(ROW($AX51)-ROW(FT$41)+1),FALSE),IFERROR(VLOOKUP($EN$40&amp;"|"&amp;$EN51&amp;"|0|"&amp;FT$43,data.monthly_financials,6,0),0))</f>
        <v>#NAME?</v>
      </c>
      <c r="FU51" s="107" t="e">
        <f ca="1">IF(FU$41=YEAR(FU$43),HLOOKUP(FU$41,$GB$41:$GE$51,(ROW($AX51)-ROW(FU$41)+1),FALSE),IFERROR(VLOOKUP($EN$40&amp;"|"&amp;$EN51&amp;"|0|"&amp;FU$43,data.monthly_financials,6,0),0))</f>
        <v>#NAME?</v>
      </c>
      <c r="FV51" s="107" t="e">
        <f ca="1">IF(FV$41=YEAR(FV$43),HLOOKUP(FV$41,$GB$41:$GE$51,(ROW($AX51)-ROW(FV$41)+1),FALSE),IFERROR(VLOOKUP($EN$40&amp;"|"&amp;$EN51&amp;"|0|"&amp;FV$43,data.monthly_financials,6,0),0))</f>
        <v>#NAME?</v>
      </c>
      <c r="FW51" s="107" t="e">
        <f ca="1">IF(FW$41=YEAR(FW$43),HLOOKUP(FW$41,$GB$41:$GE$51,(ROW($AX51)-ROW(FW$41)+1),FALSE),IFERROR(VLOOKUP($EN$40&amp;"|"&amp;$EN51&amp;"|0|"&amp;FW$43,data.monthly_financials,6,0),0))</f>
        <v>#NAME?</v>
      </c>
      <c r="FX51" s="107" t="e">
        <f ca="1">IF(FX$41=YEAR(FX$43),HLOOKUP(FX$41,$GB$41:$GE$51,(ROW($AX51)-ROW(FX$41)+1),FALSE),IFERROR(VLOOKUP($EN$40&amp;"|"&amp;$EN51&amp;"|0|"&amp;FX$43,data.monthly_financials,6,0),0))</f>
        <v>#NAME?</v>
      </c>
      <c r="FZ51" s="114" t="s">
        <v>12</v>
      </c>
      <c r="GA51" s="107">
        <f ca="1">IFERROR(VLOOKUP($FZ$40&amp;"|"&amp;$FZ51&amp;"|0|"&amp;GA$43,data.monthly_financials,6,0),0)</f>
        <v>0</v>
      </c>
      <c r="GB51" s="107">
        <f ca="1">IFERROR(VLOOKUP($FZ$40&amp;"|"&amp;$FZ51&amp;"|0|"&amp;GB$43,data.monthly_financials,6,0),0)</f>
        <v>0</v>
      </c>
      <c r="GC51" s="107">
        <f ca="1">IFERROR(VLOOKUP($FZ$40&amp;"|"&amp;$FZ51&amp;"|0|"&amp;GC$43,data.monthly_financials,6,0),0)</f>
        <v>0</v>
      </c>
      <c r="GD51" s="107">
        <f ca="1">IFERROR(VLOOKUP($FZ$40&amp;"|"&amp;$FZ51&amp;"|0|"&amp;GD$43,data.monthly_financials,6,0),0)</f>
        <v>0</v>
      </c>
      <c r="GE51" s="107">
        <f ca="1">IFERROR(VLOOKUP($FZ$40&amp;"|"&amp;$FZ51&amp;"|0|"&amp;GE$43,data.monthly_financials,6,0),0)</f>
        <v>0</v>
      </c>
      <c r="GG51" s="756" t="s">
        <v>85</v>
      </c>
      <c r="GH51" s="758" t="e">
        <f ca="1">IF(GH$41=YEAR(GH$43),HLOOKUP(GH$41,$HV$41:$HY$66,(ROW($HT51)-ROW(GH$41)+1),FALSE),IFERROR(GH$42*VLOOKUP($HT$39&amp;"|"&amp;$HT51&amp;"|0|"&amp;GH$43,data.monthly_financials,6,0),0))</f>
        <v>#NAME?</v>
      </c>
      <c r="GI51" s="758" t="e">
        <f ca="1">IF(GI$41=YEAR(GI$43),HLOOKUP(GI$41,$HV$41:$HY$66,(ROW($HT51)-ROW(GI$41)+1),FALSE),IFERROR(GI$42*VLOOKUP($HT$39&amp;"|"&amp;$HT51&amp;"|0|"&amp;GI$43,data.monthly_financials,6,0),0))</f>
        <v>#NAME?</v>
      </c>
      <c r="GJ51" s="758" t="e">
        <f ca="1">IF(GJ$41=YEAR(GJ$43),HLOOKUP(GJ$41,$HV$41:$HY$66,(ROW($HT51)-ROW(GJ$41)+1),FALSE),IFERROR(GJ$42*VLOOKUP($HT$39&amp;"|"&amp;$HT51&amp;"|0|"&amp;GJ$43,data.monthly_financials,6,0),0))</f>
        <v>#NAME?</v>
      </c>
      <c r="GK51" s="758" t="e">
        <f ca="1">IF(GK$41=YEAR(GK$43),HLOOKUP(GK$41,$HV$41:$HY$66,(ROW($HT51)-ROW(GK$41)+1),FALSE),IFERROR(GK$42*VLOOKUP($HT$39&amp;"|"&amp;$HT51&amp;"|0|"&amp;GK$43,data.monthly_financials,6,0),0))</f>
        <v>#NAME?</v>
      </c>
      <c r="GL51" s="758" t="e">
        <f ca="1">IF(GL$41=YEAR(GL$43),HLOOKUP(GL$41,$HV$41:$HY$66,(ROW($HT51)-ROW(GL$41)+1),FALSE),IFERROR(GL$42*VLOOKUP($HT$39&amp;"|"&amp;$HT51&amp;"|0|"&amp;GL$43,data.monthly_financials,6,0),0))</f>
        <v>#NAME?</v>
      </c>
      <c r="GM51" s="758" t="e">
        <f ca="1">IF(GM$41=YEAR(GM$43),HLOOKUP(GM$41,$HV$41:$HY$66,(ROW($HT51)-ROW(GM$41)+1),FALSE),IFERROR(GM$42*VLOOKUP($HT$39&amp;"|"&amp;$HT51&amp;"|0|"&amp;GM$43,data.monthly_financials,6,0),0))</f>
        <v>#NAME?</v>
      </c>
      <c r="GN51" s="758" t="e">
        <f ca="1">IF(GN$41=YEAR(GN$43),HLOOKUP(GN$41,$HV$41:$HY$66,(ROW($HT51)-ROW(GN$41)+1),FALSE),IFERROR(GN$42*VLOOKUP($HT$39&amp;"|"&amp;$HT51&amp;"|0|"&amp;GN$43,data.monthly_financials,6,0),0))</f>
        <v>#NAME?</v>
      </c>
      <c r="GO51" s="758" t="e">
        <f ca="1">IF(GO$41=YEAR(GO$43),HLOOKUP(GO$41,$HV$41:$HY$66,(ROW($HT51)-ROW(GO$41)+1),FALSE),IFERROR(GO$42*VLOOKUP($HT$39&amp;"|"&amp;$HT51&amp;"|0|"&amp;GO$43,data.monthly_financials,6,0),0))</f>
        <v>#NAME?</v>
      </c>
      <c r="GP51" s="758" t="e">
        <f ca="1">IF(GP$41=YEAR(GP$43),HLOOKUP(GP$41,$HV$41:$HY$66,(ROW($HT51)-ROW(GP$41)+1),FALSE),IFERROR(GP$42*VLOOKUP($HT$39&amp;"|"&amp;$HT51&amp;"|0|"&amp;GP$43,data.monthly_financials,6,0),0))</f>
        <v>#NAME?</v>
      </c>
      <c r="GQ51" s="758" t="e">
        <f ca="1">IF(GQ$41=YEAR(GQ$43),HLOOKUP(GQ$41,$HV$41:$HY$66,(ROW($HT51)-ROW(GQ$41)+1),FALSE),IFERROR(GQ$42*VLOOKUP($HT$39&amp;"|"&amp;$HT51&amp;"|0|"&amp;GQ$43,data.monthly_financials,6,0),0))</f>
        <v>#NAME?</v>
      </c>
      <c r="GR51" s="758" t="e">
        <f ca="1">IF(GR$41=YEAR(GR$43),HLOOKUP(GR$41,$HV$41:$HY$66,(ROW($HT51)-ROW(GR$41)+1),FALSE),IFERROR(GR$42*VLOOKUP($HT$39&amp;"|"&amp;$HT51&amp;"|0|"&amp;GR$43,data.monthly_financials,6,0),0))</f>
        <v>#NAME?</v>
      </c>
      <c r="GS51" s="758" t="e">
        <f ca="1">IF(GS$41=YEAR(GS$43),HLOOKUP(GS$41,$HV$41:$HY$66,(ROW($HT51)-ROW(GS$41)+1),FALSE),IFERROR(GS$42*VLOOKUP($HT$39&amp;"|"&amp;$HT51&amp;"|0|"&amp;GS$43,data.monthly_financials,6,0),0))</f>
        <v>#NAME?</v>
      </c>
      <c r="GT51" s="758" t="e">
        <f ca="1">IF(GT$41=YEAR(GT$43),HLOOKUP(GT$41,$HV$41:$HY$66,(ROW($HT51)-ROW(GT$41)+1),FALSE),IFERROR(GT$42*VLOOKUP($HT$39&amp;"|"&amp;$HT51&amp;"|0|"&amp;GT$43,data.monthly_financials,6,0),0))</f>
        <v>#NAME?</v>
      </c>
      <c r="GU51" s="758" t="e">
        <f ca="1">IF(GU$41=YEAR(GU$43),HLOOKUP(GU$41,$HV$41:$HY$66,(ROW($HT51)-ROW(GU$41)+1),FALSE),IFERROR(GU$42*VLOOKUP($HT$39&amp;"|"&amp;$HT51&amp;"|0|"&amp;GU$43,data.monthly_financials,6,0),0))</f>
        <v>#NAME?</v>
      </c>
      <c r="GV51" s="758" t="e">
        <f ca="1">IF(GV$41=YEAR(GV$43),HLOOKUP(GV$41,$HV$41:$HY$66,(ROW($HT51)-ROW(GV$41)+1),FALSE),IFERROR(GV$42*VLOOKUP($HT$39&amp;"|"&amp;$HT51&amp;"|0|"&amp;GV$43,data.monthly_financials,6,0),0))</f>
        <v>#NAME?</v>
      </c>
      <c r="GW51" s="758" t="e">
        <f ca="1">IF(GW$41=YEAR(GW$43),HLOOKUP(GW$41,$HV$41:$HY$66,(ROW($HT51)-ROW(GW$41)+1),FALSE),IFERROR(GW$42*VLOOKUP($HT$39&amp;"|"&amp;$HT51&amp;"|0|"&amp;GW$43,data.monthly_financials,6,0),0))</f>
        <v>#NAME?</v>
      </c>
      <c r="GX51" s="758" t="e">
        <f ca="1">IF(GX$41=YEAR(GX$43),HLOOKUP(GX$41,$HV$41:$HY$66,(ROW($HT51)-ROW(GX$41)+1),FALSE),IFERROR(GX$42*VLOOKUP($HT$39&amp;"|"&amp;$HT51&amp;"|0|"&amp;GX$43,data.monthly_financials,6,0),0))</f>
        <v>#NAME?</v>
      </c>
      <c r="GY51" s="758" t="e">
        <f ca="1">IF(GY$41=YEAR(GY$43),HLOOKUP(GY$41,$HV$41:$HY$66,(ROW($HT51)-ROW(GY$41)+1),FALSE),IFERROR(GY$42*VLOOKUP($HT$39&amp;"|"&amp;$HT51&amp;"|0|"&amp;GY$43,data.monthly_financials,6,0),0))</f>
        <v>#NAME?</v>
      </c>
      <c r="GZ51" s="758" t="e">
        <f ca="1">IF(GZ$41=YEAR(GZ$43),HLOOKUP(GZ$41,$HV$41:$HY$66,(ROW($HT51)-ROW(GZ$41)+1),FALSE),IFERROR(GZ$42*VLOOKUP($HT$39&amp;"|"&amp;$HT51&amp;"|0|"&amp;GZ$43,data.monthly_financials,6,0),0))</f>
        <v>#NAME?</v>
      </c>
      <c r="HA51" s="758" t="e">
        <f ca="1">IF(HA$41=YEAR(HA$43),HLOOKUP(HA$41,$HV$41:$HY$66,(ROW($HT51)-ROW(HA$41)+1),FALSE),IFERROR(HA$42*VLOOKUP($HT$39&amp;"|"&amp;$HT51&amp;"|0|"&amp;HA$43,data.monthly_financials,6,0),0))</f>
        <v>#NAME?</v>
      </c>
      <c r="HB51" s="758" t="e">
        <f ca="1">IF(HB$41=YEAR(HB$43),HLOOKUP(HB$41,$HV$41:$HY$66,(ROW($HT51)-ROW(HB$41)+1),FALSE),IFERROR(HB$42*VLOOKUP($HT$39&amp;"|"&amp;$HT51&amp;"|0|"&amp;HB$43,data.monthly_financials,6,0),0))</f>
        <v>#NAME?</v>
      </c>
      <c r="HC51" s="758" t="e">
        <f ca="1">IF(HC$41=YEAR(HC$43),HLOOKUP(HC$41,$HV$41:$HY$66,(ROW($HT51)-ROW(HC$41)+1),FALSE),IFERROR(HC$42*VLOOKUP($HT$39&amp;"|"&amp;$HT51&amp;"|0|"&amp;HC$43,data.monthly_financials,6,0),0))</f>
        <v>#NAME?</v>
      </c>
      <c r="HD51" s="758" t="e">
        <f ca="1">IF(HD$41=YEAR(HD$43),HLOOKUP(HD$41,$HV$41:$HY$66,(ROW($HT51)-ROW(HD$41)+1),FALSE),IFERROR(HD$42*VLOOKUP($HT$39&amp;"|"&amp;$HT51&amp;"|0|"&amp;HD$43,data.monthly_financials,6,0),0))</f>
        <v>#NAME?</v>
      </c>
      <c r="HE51" s="758" t="e">
        <f ca="1">IF(HE$41=YEAR(HE$43),HLOOKUP(HE$41,$HV$41:$HY$66,(ROW($HT51)-ROW(HE$41)+1),FALSE),IFERROR(HE$42*VLOOKUP($HT$39&amp;"|"&amp;$HT51&amp;"|0|"&amp;HE$43,data.monthly_financials,6,0),0))</f>
        <v>#NAME?</v>
      </c>
      <c r="HF51" s="758" t="e">
        <f ca="1">IF(HF$41=YEAR(HF$43),HLOOKUP(HF$41,$HV$41:$HY$66,(ROW($HT51)-ROW(HF$41)+1),FALSE),IFERROR(HF$42*VLOOKUP($HT$39&amp;"|"&amp;$HT51&amp;"|0|"&amp;HF$43,data.monthly_financials,6,0),0))</f>
        <v>#NAME?</v>
      </c>
      <c r="HG51" s="758" t="e">
        <f ca="1">IF(HG$41=YEAR(HG$43),HLOOKUP(HG$41,$HV$41:$HY$66,(ROW($HT51)-ROW(HG$41)+1),FALSE),IFERROR(HG$42*VLOOKUP($HT$39&amp;"|"&amp;$HT51&amp;"|0|"&amp;HG$43,data.monthly_financials,6,0),0))</f>
        <v>#NAME?</v>
      </c>
      <c r="HH51" s="758" t="e">
        <f ca="1">IF(HH$41=YEAR(HH$43),HLOOKUP(HH$41,$HV$41:$HY$66,(ROW($HT51)-ROW(HH$41)+1),FALSE),IFERROR(HH$42*VLOOKUP($HT$39&amp;"|"&amp;$HT51&amp;"|0|"&amp;HH$43,data.monthly_financials,6,0),0))</f>
        <v>#NAME?</v>
      </c>
      <c r="HI51" s="758" t="e">
        <f ca="1">IF(HI$41=YEAR(HI$43),HLOOKUP(HI$41,$HV$41:$HY$66,(ROW($HT51)-ROW(HI$41)+1),FALSE),IFERROR(HI$42*VLOOKUP($HT$39&amp;"|"&amp;$HT51&amp;"|0|"&amp;HI$43,data.monthly_financials,6,0),0))</f>
        <v>#NAME?</v>
      </c>
      <c r="HJ51" s="758" t="e">
        <f ca="1">IF(HJ$41=YEAR(HJ$43),HLOOKUP(HJ$41,$HV$41:$HY$66,(ROW($HT51)-ROW(HJ$41)+1),FALSE),IFERROR(HJ$42*VLOOKUP($HT$39&amp;"|"&amp;$HT51&amp;"|0|"&amp;HJ$43,data.monthly_financials,6,0),0))</f>
        <v>#NAME?</v>
      </c>
      <c r="HK51" s="758" t="e">
        <f ca="1">IF(HK$41=YEAR(HK$43),HLOOKUP(HK$41,$HV$41:$HY$66,(ROW($HT51)-ROW(HK$41)+1),FALSE),IFERROR(HK$42*VLOOKUP($HT$39&amp;"|"&amp;$HT51&amp;"|0|"&amp;HK$43,data.monthly_financials,6,0),0))</f>
        <v>#NAME?</v>
      </c>
      <c r="HL51" s="758" t="e">
        <f ca="1">IF(HL$41=YEAR(HL$43),HLOOKUP(HL$41,$HV$41:$HY$66,(ROW($HT51)-ROW(HL$41)+1),FALSE),IFERROR(HL$42*VLOOKUP($HT$39&amp;"|"&amp;$HT51&amp;"|0|"&amp;HL$43,data.monthly_financials,6,0),0))</f>
        <v>#NAME?</v>
      </c>
      <c r="HM51" s="758" t="e">
        <f ca="1">IF(HM$41=YEAR(HM$43),HLOOKUP(HM$41,$HV$41:$HY$66,(ROW($HT51)-ROW(HM$41)+1),FALSE),IFERROR(HM$42*VLOOKUP($HT$39&amp;"|"&amp;$HT51&amp;"|0|"&amp;HM$43,data.monthly_financials,6,0),0))</f>
        <v>#NAME?</v>
      </c>
      <c r="HN51" s="758" t="e">
        <f ca="1">IF(HN$41=YEAR(HN$43),HLOOKUP(HN$41,$HV$41:$HY$66,(ROW($HT51)-ROW(HN$41)+1),FALSE),IFERROR(HN$42*VLOOKUP($HT$39&amp;"|"&amp;$HT51&amp;"|0|"&amp;HN$43,data.monthly_financials,6,0),0))</f>
        <v>#NAME?</v>
      </c>
      <c r="HO51" s="758" t="e">
        <f ca="1">IF(HO$41=YEAR(HO$43),HLOOKUP(HO$41,$HV$41:$HY$66,(ROW($HT51)-ROW(HO$41)+1),FALSE),IFERROR(HO$42*VLOOKUP($HT$39&amp;"|"&amp;$HT51&amp;"|0|"&amp;HO$43,data.monthly_financials,6,0),0))</f>
        <v>#NAME?</v>
      </c>
      <c r="HP51" s="758" t="e">
        <f ca="1">IF(HP$41=YEAR(HP$43),HLOOKUP(HP$41,$HV$41:$HY$66,(ROW($HT51)-ROW(HP$41)+1),FALSE),IFERROR(HP$42*VLOOKUP($HT$39&amp;"|"&amp;$HT51&amp;"|0|"&amp;HP$43,data.monthly_financials,6,0),0))</f>
        <v>#NAME?</v>
      </c>
      <c r="HQ51" s="758" t="e">
        <f ca="1">IF(HQ$41=YEAR(HQ$43),HLOOKUP(HQ$41,$HV$41:$HY$66,(ROW($HT51)-ROW(HQ$41)+1),FALSE),IFERROR(HQ$42*VLOOKUP($HT$39&amp;"|"&amp;$HT51&amp;"|0|"&amp;HQ$43,data.monthly_financials,6,0),0))</f>
        <v>#NAME?</v>
      </c>
      <c r="HT51" s="756" t="s">
        <v>85</v>
      </c>
      <c r="HU51" s="107">
        <f ca="1">IFERROR(HU$42*VLOOKUP($HT$39&amp;"|"&amp;$HT51&amp;"|1|"&amp;HU$43,data.monthly_financials,6,0),0)</f>
        <v>0</v>
      </c>
      <c r="HV51" s="758">
        <f ca="1">IFERROR(HV$42*VLOOKUP($HT$39&amp;"|"&amp;$HT51&amp;"|1|"&amp;HV$43,data.monthly_financials,6,0),0)</f>
        <v>0</v>
      </c>
      <c r="HW51" s="758">
        <f ca="1">IFERROR(HW$42*VLOOKUP($HT$39&amp;"|"&amp;$HT51&amp;"|1|"&amp;HW$43,data.monthly_financials,6,0),0)</f>
        <v>0</v>
      </c>
      <c r="HX51" s="758">
        <f ca="1">IFERROR(HX$42*VLOOKUP($HT$39&amp;"|"&amp;$HT51&amp;"|1|"&amp;HX$43,data.monthly_financials,6,0),0)</f>
        <v>0</v>
      </c>
      <c r="HY51" s="758">
        <f ca="1">IFERROR(HY$42*VLOOKUP($HT$39&amp;"|"&amp;$HT51&amp;"|1|"&amp;HY$43,data.monthly_financials,6,0),0)</f>
        <v>0</v>
      </c>
    </row>
    <row r="52" spans="1:233" ht="15.75">
      <c r="A52" t="str">
        <f>RIGHT(DB_LOAD!I47,4)</f>
        <v/>
      </c>
      <c r="B52">
        <f>DB_LOAD!K47</f>
        <v>0</v>
      </c>
      <c r="D52" s="117" t="s">
        <v>156</v>
      </c>
      <c r="E52" s="104" t="e">
        <f ca="1">IF(E$41=YEAR(E$43),HLOOKUP(E$41,$AR$41:$AU$119,(ROW($D52)-ROW(E$41)+1),FALSE),IFERROR(E$42*VLOOKUP($D$40&amp;"|"&amp;$D52&amp;"|0|"&amp;E$43,data.monthly_financials,6,0),0))</f>
        <v>#VALUE!</v>
      </c>
      <c r="F52" s="104" t="e">
        <f ca="1">IF(F$41=YEAR(F$43),HLOOKUP(F$41,$AR$41:$AU$119,(ROW($D52)-ROW(F$41)+1),FALSE),IFERROR(F$42*VLOOKUP($D$40&amp;"|"&amp;$D52&amp;"|0|"&amp;F$43,data.monthly_financials,6,0),0))</f>
        <v>#VALUE!</v>
      </c>
      <c r="G52" s="104" t="e">
        <f ca="1">IF(G$41=YEAR(G$43),HLOOKUP(G$41,$AR$41:$AU$119,(ROW($D52)-ROW(G$41)+1),FALSE),IFERROR(G$42*VLOOKUP($D$40&amp;"|"&amp;$D52&amp;"|0|"&amp;G$43,data.monthly_financials,6,0),0))</f>
        <v>#VALUE!</v>
      </c>
      <c r="H52" s="104" t="e">
        <f ca="1">IF(H$41=YEAR(H$43),HLOOKUP(H$41,$AR$41:$AU$119,(ROW($D52)-ROW(H$41)+1),FALSE),IFERROR(H$42*VLOOKUP($D$40&amp;"|"&amp;$D52&amp;"|0|"&amp;H$43,data.monthly_financials,6,0),0))</f>
        <v>#VALUE!</v>
      </c>
      <c r="I52" s="104" t="e">
        <f ca="1">IF(I$41=YEAR(I$43),HLOOKUP(I$41,$AR$41:$AU$119,(ROW($D52)-ROW(I$41)+1),FALSE),IFERROR(I$42*VLOOKUP($D$40&amp;"|"&amp;$D52&amp;"|0|"&amp;I$43,data.monthly_financials,6,0),0))</f>
        <v>#VALUE!</v>
      </c>
      <c r="J52" s="104" t="e">
        <f ca="1">IF(J$41=YEAR(J$43),HLOOKUP(J$41,$AR$41:$AU$119,(ROW($D52)-ROW(J$41)+1),FALSE),IFERROR(J$42*VLOOKUP($D$40&amp;"|"&amp;$D52&amp;"|0|"&amp;J$43,data.monthly_financials,6,0),0))</f>
        <v>#VALUE!</v>
      </c>
      <c r="K52" s="104" t="e">
        <f ca="1">IF(K$41=YEAR(K$43),HLOOKUP(K$41,$AR$41:$AU$119,(ROW($D52)-ROW(K$41)+1),FALSE),IFERROR(K$42*VLOOKUP($D$40&amp;"|"&amp;$D52&amp;"|0|"&amp;K$43,data.monthly_financials,6,0),0))</f>
        <v>#VALUE!</v>
      </c>
      <c r="L52" s="104" t="e">
        <f ca="1">IF(L$41=YEAR(L$43),HLOOKUP(L$41,$AR$41:$AU$119,(ROW($D52)-ROW(L$41)+1),FALSE),IFERROR(L$42*VLOOKUP($D$40&amp;"|"&amp;$D52&amp;"|0|"&amp;L$43,data.monthly_financials,6,0),0))</f>
        <v>#VALUE!</v>
      </c>
      <c r="M52" s="104" t="e">
        <f ca="1">IF(M$41=YEAR(M$43),HLOOKUP(M$41,$AR$41:$AU$119,(ROW($D52)-ROW(M$41)+1),FALSE),IFERROR(M$42*VLOOKUP($D$40&amp;"|"&amp;$D52&amp;"|0|"&amp;M$43,data.monthly_financials,6,0),0))</f>
        <v>#VALUE!</v>
      </c>
      <c r="N52" s="104" t="e">
        <f ca="1">IF(N$41=YEAR(N$43),HLOOKUP(N$41,$AR$41:$AU$119,(ROW($D52)-ROW(N$41)+1),FALSE),IFERROR(N$42*VLOOKUP($D$40&amp;"|"&amp;$D52&amp;"|0|"&amp;N$43,data.monthly_financials,6,0),0))</f>
        <v>#VALUE!</v>
      </c>
      <c r="O52" s="104" t="e">
        <f ca="1">IF(O$41=YEAR(O$43),HLOOKUP(O$41,$AR$41:$AU$119,(ROW($D52)-ROW(O$41)+1),FALSE),IFERROR(O$42*VLOOKUP($D$40&amp;"|"&amp;$D52&amp;"|0|"&amp;O$43,data.monthly_financials,6,0),0))</f>
        <v>#VALUE!</v>
      </c>
      <c r="P52" s="104" t="e">
        <f ca="1">IF(P$41=YEAR(P$43),HLOOKUP(P$41,$AR$41:$AU$119,(ROW($D52)-ROW(P$41)+1),FALSE),IFERROR(P$42*VLOOKUP($D$40&amp;"|"&amp;$D52&amp;"|0|"&amp;P$43,data.monthly_financials,6,0),0))</f>
        <v>#VALUE!</v>
      </c>
      <c r="Q52" s="104" t="e">
        <f ca="1">IF(Q$41=YEAR(Q$43),HLOOKUP(Q$41,$AR$41:$AU$119,(ROW($D52)-ROW(Q$41)+1),FALSE),IFERROR(Q$42*VLOOKUP($D$40&amp;"|"&amp;$D52&amp;"|0|"&amp;Q$43,data.monthly_financials,6,0),0))</f>
        <v>#VALUE!</v>
      </c>
      <c r="R52" s="104" t="e">
        <f ca="1">IF(R$41=YEAR(R$43),HLOOKUP(R$41,$AR$41:$AU$119,(ROW($D52)-ROW(R$41)+1),FALSE),IFERROR(R$42*VLOOKUP($D$40&amp;"|"&amp;$D52&amp;"|0|"&amp;R$43,data.monthly_financials,6,0),0))</f>
        <v>#VALUE!</v>
      </c>
      <c r="S52" s="104" t="e">
        <f ca="1">IF(S$41=YEAR(S$43),HLOOKUP(S$41,$AR$41:$AU$119,(ROW($D52)-ROW(S$41)+1),FALSE),IFERROR(S$42*VLOOKUP($D$40&amp;"|"&amp;$D52&amp;"|0|"&amp;S$43,data.monthly_financials,6,0),0))</f>
        <v>#VALUE!</v>
      </c>
      <c r="T52" s="104" t="e">
        <f ca="1">IF(T$41=YEAR(T$43),HLOOKUP(T$41,$AR$41:$AU$119,(ROW($D52)-ROW(T$41)+1),FALSE),IFERROR(T$42*VLOOKUP($D$40&amp;"|"&amp;$D52&amp;"|0|"&amp;T$43,data.monthly_financials,6,0),0))</f>
        <v>#VALUE!</v>
      </c>
      <c r="U52" s="104" t="e">
        <f ca="1">IF(U$41=YEAR(U$43),HLOOKUP(U$41,$AR$41:$AU$119,(ROW($D52)-ROW(U$41)+1),FALSE),IFERROR(U$42*VLOOKUP($D$40&amp;"|"&amp;$D52&amp;"|0|"&amp;U$43,data.monthly_financials,6,0),0))</f>
        <v>#VALUE!</v>
      </c>
      <c r="V52" s="104" t="e">
        <f ca="1">IF(V$41=YEAR(V$43),HLOOKUP(V$41,$AR$41:$AU$119,(ROW($D52)-ROW(V$41)+1),FALSE),IFERROR(V$42*VLOOKUP($D$40&amp;"|"&amp;$D52&amp;"|0|"&amp;V$43,data.monthly_financials,6,0),0))</f>
        <v>#VALUE!</v>
      </c>
      <c r="W52" s="104" t="e">
        <f ca="1">IF(W$41=YEAR(W$43),HLOOKUP(W$41,$AR$41:$AU$119,(ROW($D52)-ROW(W$41)+1),FALSE),IFERROR(W$42*VLOOKUP($D$40&amp;"|"&amp;$D52&amp;"|0|"&amp;W$43,data.monthly_financials,6,0),0))</f>
        <v>#VALUE!</v>
      </c>
      <c r="X52" s="104" t="e">
        <f ca="1">IF(X$41=YEAR(X$43),HLOOKUP(X$41,$AR$41:$AU$119,(ROW($D52)-ROW(X$41)+1),FALSE),IFERROR(X$42*VLOOKUP($D$40&amp;"|"&amp;$D52&amp;"|0|"&amp;X$43,data.monthly_financials,6,0),0))</f>
        <v>#VALUE!</v>
      </c>
      <c r="Y52" s="104" t="e">
        <f ca="1">IF(Y$41=YEAR(Y$43),HLOOKUP(Y$41,$AR$41:$AU$119,(ROW($D52)-ROW(Y$41)+1),FALSE),IFERROR(Y$42*VLOOKUP($D$40&amp;"|"&amp;$D52&amp;"|0|"&amp;Y$43,data.monthly_financials,6,0),0))</f>
        <v>#VALUE!</v>
      </c>
      <c r="Z52" s="104" t="e">
        <f ca="1">IF(Z$41=YEAR(Z$43),HLOOKUP(Z$41,$AR$41:$AU$119,(ROW($D52)-ROW(Z$41)+1),FALSE),IFERROR(Z$42*VLOOKUP($D$40&amp;"|"&amp;$D52&amp;"|0|"&amp;Z$43,data.monthly_financials,6,0),0))</f>
        <v>#VALUE!</v>
      </c>
      <c r="AA52" s="104" t="e">
        <f ca="1">IF(AA$41=YEAR(AA$43),HLOOKUP(AA$41,$AR$41:$AU$119,(ROW($D52)-ROW(AA$41)+1),FALSE),IFERROR(AA$42*VLOOKUP($D$40&amp;"|"&amp;$D52&amp;"|0|"&amp;AA$43,data.monthly_financials,6,0),0))</f>
        <v>#VALUE!</v>
      </c>
      <c r="AB52" s="104" t="e">
        <f ca="1">IF(AB$41=YEAR(AB$43),HLOOKUP(AB$41,$AR$41:$AU$119,(ROW($D52)-ROW(AB$41)+1),FALSE),IFERROR(AB$42*VLOOKUP($D$40&amp;"|"&amp;$D52&amp;"|0|"&amp;AB$43,data.monthly_financials,6,0),0))</f>
        <v>#VALUE!</v>
      </c>
      <c r="AC52" s="104" t="e">
        <f ca="1">IF(AC$41=YEAR(AC$43),HLOOKUP(AC$41,$AR$41:$AU$119,(ROW($D52)-ROW(AC$41)+1),FALSE),IFERROR(AC$42*VLOOKUP($D$40&amp;"|"&amp;$D52&amp;"|0|"&amp;AC$43,data.monthly_financials,6,0),0))</f>
        <v>#VALUE!</v>
      </c>
      <c r="AD52" s="104" t="e">
        <f ca="1">IF(AD$41=YEAR(AD$43),HLOOKUP(AD$41,$AR$41:$AU$119,(ROW($D52)-ROW(AD$41)+1),FALSE),IFERROR(AD$42*VLOOKUP($D$40&amp;"|"&amp;$D52&amp;"|0|"&amp;AD$43,data.monthly_financials,6,0),0))</f>
        <v>#VALUE!</v>
      </c>
      <c r="AE52" s="104" t="e">
        <f ca="1">IF(AE$41=YEAR(AE$43),HLOOKUP(AE$41,$AR$41:$AU$119,(ROW($D52)-ROW(AE$41)+1),FALSE),IFERROR(AE$42*VLOOKUP($D$40&amp;"|"&amp;$D52&amp;"|0|"&amp;AE$43,data.monthly_financials,6,0),0))</f>
        <v>#VALUE!</v>
      </c>
      <c r="AF52" s="104" t="e">
        <f ca="1">IF(AF$41=YEAR(AF$43),HLOOKUP(AF$41,$AR$41:$AU$119,(ROW($D52)-ROW(AF$41)+1),FALSE),IFERROR(AF$42*VLOOKUP($D$40&amp;"|"&amp;$D52&amp;"|0|"&amp;AF$43,data.monthly_financials,6,0),0))</f>
        <v>#VALUE!</v>
      </c>
      <c r="AG52" s="104" t="e">
        <f ca="1">IF(AG$41=YEAR(AG$43),HLOOKUP(AG$41,$AR$41:$AU$119,(ROW($D52)-ROW(AG$41)+1),FALSE),IFERROR(AG$42*VLOOKUP($D$40&amp;"|"&amp;$D52&amp;"|0|"&amp;AG$43,data.monthly_financials,6,0),0))</f>
        <v>#VALUE!</v>
      </c>
      <c r="AH52" s="104" t="e">
        <f ca="1">IF(AH$41=YEAR(AH$43),HLOOKUP(AH$41,$AR$41:$AU$119,(ROW($D52)-ROW(AH$41)+1),FALSE),IFERROR(AH$42*VLOOKUP($D$40&amp;"|"&amp;$D52&amp;"|0|"&amp;AH$43,data.monthly_financials,6,0),0))</f>
        <v>#VALUE!</v>
      </c>
      <c r="AI52" s="104" t="e">
        <f ca="1">IF(AI$41=YEAR(AI$43),HLOOKUP(AI$41,$AR$41:$AU$119,(ROW($D52)-ROW(AI$41)+1),FALSE),IFERROR(AI$42*VLOOKUP($D$40&amp;"|"&amp;$D52&amp;"|0|"&amp;AI$43,data.monthly_financials,6,0),0))</f>
        <v>#VALUE!</v>
      </c>
      <c r="AJ52" s="104" t="e">
        <f ca="1">IF(AJ$41=YEAR(AJ$43),HLOOKUP(AJ$41,$AR$41:$AU$119,(ROW($D52)-ROW(AJ$41)+1),FALSE),IFERROR(AJ$42*VLOOKUP($D$40&amp;"|"&amp;$D52&amp;"|0|"&amp;AJ$43,data.monthly_financials,6,0),0))</f>
        <v>#VALUE!</v>
      </c>
      <c r="AK52" s="104" t="e">
        <f ca="1">IF(AK$41=YEAR(AK$43),HLOOKUP(AK$41,$AR$41:$AU$119,(ROW($D52)-ROW(AK$41)+1),FALSE),IFERROR(AK$42*VLOOKUP($D$40&amp;"|"&amp;$D52&amp;"|0|"&amp;AK$43,data.monthly_financials,6,0),0))</f>
        <v>#VALUE!</v>
      </c>
      <c r="AL52" s="104" t="e">
        <f ca="1">IF(AL$41=YEAR(AL$43),HLOOKUP(AL$41,$AR$41:$AU$119,(ROW($D52)-ROW(AL$41)+1),FALSE),IFERROR(AL$42*VLOOKUP($D$40&amp;"|"&amp;$D52&amp;"|0|"&amp;AL$43,data.monthly_financials,6,0),0))</f>
        <v>#VALUE!</v>
      </c>
      <c r="AM52" s="104" t="e">
        <f ca="1">IF(AM$41=YEAR(AM$43),HLOOKUP(AM$41,$AR$41:$AU$119,(ROW($D52)-ROW(AM$41)+1),FALSE),IFERROR(AM$42*VLOOKUP($D$40&amp;"|"&amp;$D52&amp;"|0|"&amp;AM$43,data.monthly_financials,6,0),0))</f>
        <v>#VALUE!</v>
      </c>
      <c r="AN52" s="104" t="e">
        <f ca="1">IF(AN$41=YEAR(AN$43),HLOOKUP(AN$41,$AR$41:$AU$119,(ROW($D52)-ROW(AN$41)+1),FALSE),IFERROR(AN$42*VLOOKUP($D$40&amp;"|"&amp;$D52&amp;"|0|"&amp;AN$43,data.monthly_financials,6,0),0))</f>
        <v>#NAME?</v>
      </c>
      <c r="AO52" s="78"/>
      <c r="AP52" s="117" t="str">
        <f t="shared" si="68"/>
        <v>Less: reserve for probable loss on securities</v>
      </c>
      <c r="AQ52" s="104">
        <f ca="1">IFERROR(AQ$42*VLOOKUP($AP$40&amp;"|"&amp;$AP52&amp;"|1|"&amp;AQ$43,data.monthly_financials,6,0),0)</f>
        <v>0</v>
      </c>
      <c r="AR52" s="104">
        <f ca="1">IFERROR(AR$42*VLOOKUP($AP$40&amp;"|"&amp;$AP52&amp;"|1|"&amp;AR$43,data.monthly_financials,6,0),0)</f>
        <v>0</v>
      </c>
      <c r="AS52" s="104">
        <f ca="1">IFERROR(AS$42*VLOOKUP($AP$40&amp;"|"&amp;$AP52&amp;"|1|"&amp;AS$43,data.monthly_financials,6,0),0)</f>
        <v>0</v>
      </c>
      <c r="AT52" s="104">
        <f ca="1">IFERROR(AT$42*VLOOKUP($AP$40&amp;"|"&amp;$AP52&amp;"|1|"&amp;AT$43,data.monthly_financials,6,0),0)</f>
        <v>0</v>
      </c>
      <c r="AU52" s="104">
        <f ca="1">IFERROR(AU$42*VLOOKUP($AP$40&amp;"|"&amp;$AP52&amp;"|1|"&amp;AU$43,data.monthly_financials,6,0),0)</f>
        <v>0</v>
      </c>
      <c r="AV52" s="78"/>
      <c r="AW52" s="78"/>
      <c r="AX52" s="118" t="s">
        <v>157</v>
      </c>
      <c r="AY52" s="119"/>
      <c r="AZ52" s="119"/>
      <c r="BA52" s="119"/>
      <c r="BB52" s="119"/>
      <c r="BC52" s="119"/>
      <c r="BD52" s="119"/>
      <c r="BE52" s="119"/>
      <c r="BF52" s="119"/>
      <c r="BG52" s="119"/>
      <c r="BH52" s="119"/>
      <c r="BI52" s="119"/>
      <c r="BJ52" s="119"/>
      <c r="BK52" s="119"/>
      <c r="BL52" s="119"/>
      <c r="BM52" s="119"/>
      <c r="BN52" s="119"/>
      <c r="BO52" s="119"/>
      <c r="BP52" s="119"/>
      <c r="BQ52" s="119"/>
      <c r="BR52" s="119"/>
      <c r="BS52" s="119"/>
      <c r="BT52" s="119"/>
      <c r="BU52" s="119"/>
      <c r="BV52" s="119"/>
      <c r="BW52" s="119"/>
      <c r="BX52" s="119"/>
      <c r="BY52" s="119"/>
      <c r="BZ52" s="119"/>
      <c r="CA52" s="119"/>
      <c r="CB52" s="119"/>
      <c r="CC52" s="119"/>
      <c r="CD52" s="119"/>
      <c r="CE52" s="119"/>
      <c r="CF52" s="119"/>
      <c r="CG52" s="119"/>
      <c r="CH52" s="119"/>
      <c r="CI52" s="83"/>
      <c r="CK52" s="118" t="str">
        <f t="shared" si="63"/>
        <v>%</v>
      </c>
      <c r="CL52" s="119"/>
      <c r="CM52" s="119"/>
      <c r="CN52" s="119"/>
      <c r="CO52" s="119"/>
      <c r="CP52" s="119"/>
      <c r="CQ52" s="83"/>
      <c r="CS52" s="105" t="s">
        <v>158</v>
      </c>
      <c r="CT52" s="104" t="e">
        <f ca="1">IF(CT$41=YEAR(CT$43),HLOOKUP(CT$41,$EG$41:$EJ$70,(ROW($AX52)-ROW(CT$41)+1),FALSE),IFERROR(CT$42*VLOOKUP($CS$40&amp;"|"&amp;$CS52&amp;"|0|"&amp;CT$43,data.monthly_financials,6,0),0))</f>
        <v>#NAME?</v>
      </c>
      <c r="CU52" s="104" t="e">
        <f ca="1">IF(CU$41=YEAR(CU$43),HLOOKUP(CU$41,$EG$41:$EJ$70,(ROW($AX52)-ROW(CU$41)+1),FALSE),IFERROR(CU$42*VLOOKUP($CS$40&amp;"|"&amp;$CS52&amp;"|0|"&amp;CU$43,data.monthly_financials,6,0),0))</f>
        <v>#NAME?</v>
      </c>
      <c r="CV52" s="104" t="e">
        <f ca="1">IF(CV$41=YEAR(CV$43),HLOOKUP(CV$41,$EG$41:$EJ$70,(ROW($AX52)-ROW(CV$41)+1),FALSE),IFERROR(CV$42*VLOOKUP($CS$40&amp;"|"&amp;$CS52&amp;"|0|"&amp;CV$43,data.monthly_financials,6,0),0))</f>
        <v>#NAME?</v>
      </c>
      <c r="CW52" s="104" t="e">
        <f ca="1">IF(CW$41=YEAR(CW$43),HLOOKUP(CW$41,$EG$41:$EJ$70,(ROW($AX52)-ROW(CW$41)+1),FALSE),IFERROR(CW$42*VLOOKUP($CS$40&amp;"|"&amp;$CS52&amp;"|0|"&amp;CW$43,data.monthly_financials,6,0),0))</f>
        <v>#NAME?</v>
      </c>
      <c r="CX52" s="104" t="e">
        <f ca="1">IF(CX$41=YEAR(CX$43),HLOOKUP(CX$41,$EG$41:$EJ$70,(ROW($AX52)-ROW(CX$41)+1),FALSE),IFERROR(CX$42*VLOOKUP($CS$40&amp;"|"&amp;$CS52&amp;"|0|"&amp;CX$43,data.monthly_financials,6,0),0))</f>
        <v>#NAME?</v>
      </c>
      <c r="CY52" s="104" t="e">
        <f ca="1">IF(CY$41=YEAR(CY$43),HLOOKUP(CY$41,$EG$41:$EJ$70,(ROW($AX52)-ROW(CY$41)+1),FALSE),IFERROR(CY$42*VLOOKUP($CS$40&amp;"|"&amp;$CS52&amp;"|0|"&amp;CY$43,data.monthly_financials,6,0),0))</f>
        <v>#NAME?</v>
      </c>
      <c r="CZ52" s="104" t="e">
        <f ca="1">IF(CZ$41=YEAR(CZ$43),HLOOKUP(CZ$41,$EG$41:$EJ$70,(ROW($AX52)-ROW(CZ$41)+1),FALSE),IFERROR(CZ$42*VLOOKUP($CS$40&amp;"|"&amp;$CS52&amp;"|0|"&amp;CZ$43,data.monthly_financials,6,0),0))</f>
        <v>#NAME?</v>
      </c>
      <c r="DA52" s="104" t="e">
        <f ca="1">IF(DA$41=YEAR(DA$43),HLOOKUP(DA$41,$EG$41:$EJ$70,(ROW($AX52)-ROW(DA$41)+1),FALSE),IFERROR(DA$42*VLOOKUP($CS$40&amp;"|"&amp;$CS52&amp;"|0|"&amp;DA$43,data.monthly_financials,6,0),0))</f>
        <v>#NAME?</v>
      </c>
      <c r="DB52" s="104" t="e">
        <f ca="1">IF(DB$41=YEAR(DB$43),HLOOKUP(DB$41,$EG$41:$EJ$70,(ROW($AX52)-ROW(DB$41)+1),FALSE),IFERROR(DB$42*VLOOKUP($CS$40&amp;"|"&amp;$CS52&amp;"|0|"&amp;DB$43,data.monthly_financials,6,0),0))</f>
        <v>#NAME?</v>
      </c>
      <c r="DC52" s="104" t="e">
        <f ca="1">IF(DC$41=YEAR(DC$43),HLOOKUP(DC$41,$EG$41:$EJ$70,(ROW($AX52)-ROW(DC$41)+1),FALSE),IFERROR(DC$42*VLOOKUP($CS$40&amp;"|"&amp;$CS52&amp;"|0|"&amp;DC$43,data.monthly_financials,6,0),0))</f>
        <v>#NAME?</v>
      </c>
      <c r="DD52" s="104" t="e">
        <f ca="1">IF(DD$41=YEAR(DD$43),HLOOKUP(DD$41,$EG$41:$EJ$70,(ROW($AX52)-ROW(DD$41)+1),FALSE),IFERROR(DD$42*VLOOKUP($CS$40&amp;"|"&amp;$CS52&amp;"|0|"&amp;DD$43,data.monthly_financials,6,0),0))</f>
        <v>#NAME?</v>
      </c>
      <c r="DE52" s="104" t="e">
        <f ca="1">IF(DE$41=YEAR(DE$43),HLOOKUP(DE$41,$EG$41:$EJ$70,(ROW($AX52)-ROW(DE$41)+1),FALSE),IFERROR(DE$42*VLOOKUP($CS$40&amp;"|"&amp;$CS52&amp;"|0|"&amp;DE$43,data.monthly_financials,6,0),0))</f>
        <v>#NAME?</v>
      </c>
      <c r="DF52" s="104" t="e">
        <f ca="1">IF(DF$41=YEAR(DF$43),HLOOKUP(DF$41,$EG$41:$EJ$70,(ROW($AX52)-ROW(DF$41)+1),FALSE),IFERROR(DF$42*VLOOKUP($CS$40&amp;"|"&amp;$CS52&amp;"|0|"&amp;DF$43,data.monthly_financials,6,0),0))</f>
        <v>#NAME?</v>
      </c>
      <c r="DG52" s="104" t="e">
        <f ca="1">IF(DG$41=YEAR(DG$43),HLOOKUP(DG$41,$EG$41:$EJ$70,(ROW($AX52)-ROW(DG$41)+1),FALSE),IFERROR(DG$42*VLOOKUP($CS$40&amp;"|"&amp;$CS52&amp;"|0|"&amp;DG$43,data.monthly_financials,6,0),0))</f>
        <v>#NAME?</v>
      </c>
      <c r="DH52" s="104" t="e">
        <f ca="1">IF(DH$41=YEAR(DH$43),HLOOKUP(DH$41,$EG$41:$EJ$70,(ROW($AX52)-ROW(DH$41)+1),FALSE),IFERROR(DH$42*VLOOKUP($CS$40&amp;"|"&amp;$CS52&amp;"|0|"&amp;DH$43,data.monthly_financials,6,0),0))</f>
        <v>#NAME?</v>
      </c>
      <c r="DI52" s="104" t="e">
        <f ca="1">IF(DI$41=YEAR(DI$43),HLOOKUP(DI$41,$EG$41:$EJ$70,(ROW($AX52)-ROW(DI$41)+1),FALSE),IFERROR(DI$42*VLOOKUP($CS$40&amp;"|"&amp;$CS52&amp;"|0|"&amp;DI$43,data.monthly_financials,6,0),0))</f>
        <v>#NAME?</v>
      </c>
      <c r="DJ52" s="104" t="e">
        <f ca="1">IF(DJ$41=YEAR(DJ$43),HLOOKUP(DJ$41,$EG$41:$EJ$70,(ROW($AX52)-ROW(DJ$41)+1),FALSE),IFERROR(DJ$42*VLOOKUP($CS$40&amp;"|"&amp;$CS52&amp;"|0|"&amp;DJ$43,data.monthly_financials,6,0),0))</f>
        <v>#NAME?</v>
      </c>
      <c r="DK52" s="104" t="e">
        <f ca="1">IF(DK$41=YEAR(DK$43),HLOOKUP(DK$41,$EG$41:$EJ$70,(ROW($AX52)-ROW(DK$41)+1),FALSE),IFERROR(DK$42*VLOOKUP($CS$40&amp;"|"&amp;$CS52&amp;"|0|"&amp;DK$43,data.monthly_financials,6,0),0))</f>
        <v>#NAME?</v>
      </c>
      <c r="DL52" s="104" t="e">
        <f ca="1">IF(DL$41=YEAR(DL$43),HLOOKUP(DL$41,$EG$41:$EJ$70,(ROW($AX52)-ROW(DL$41)+1),FALSE),IFERROR(DL$42*VLOOKUP($CS$40&amp;"|"&amp;$CS52&amp;"|0|"&amp;DL$43,data.monthly_financials,6,0),0))</f>
        <v>#NAME?</v>
      </c>
      <c r="DM52" s="104" t="e">
        <f ca="1">IF(DM$41=YEAR(DM$43),HLOOKUP(DM$41,$EG$41:$EJ$70,(ROW($AX52)-ROW(DM$41)+1),FALSE),IFERROR(DM$42*VLOOKUP($CS$40&amp;"|"&amp;$CS52&amp;"|0|"&amp;DM$43,data.monthly_financials,6,0),0))</f>
        <v>#NAME?</v>
      </c>
      <c r="DN52" s="104" t="e">
        <f ca="1">IF(DN$41=YEAR(DN$43),HLOOKUP(DN$41,$EG$41:$EJ$70,(ROW($AX52)-ROW(DN$41)+1),FALSE),IFERROR(DN$42*VLOOKUP($CS$40&amp;"|"&amp;$CS52&amp;"|0|"&amp;DN$43,data.monthly_financials,6,0),0))</f>
        <v>#NAME?</v>
      </c>
      <c r="DO52" s="104" t="e">
        <f ca="1">IF(DO$41=YEAR(DO$43),HLOOKUP(DO$41,$EG$41:$EJ$70,(ROW($AX52)-ROW(DO$41)+1),FALSE),IFERROR(DO$42*VLOOKUP($CS$40&amp;"|"&amp;$CS52&amp;"|0|"&amp;DO$43,data.monthly_financials,6,0),0))</f>
        <v>#NAME?</v>
      </c>
      <c r="DP52" s="104" t="e">
        <f ca="1">IF(DP$41=YEAR(DP$43),HLOOKUP(DP$41,$EG$41:$EJ$70,(ROW($AX52)-ROW(DP$41)+1),FALSE),IFERROR(DP$42*VLOOKUP($CS$40&amp;"|"&amp;$CS52&amp;"|0|"&amp;DP$43,data.monthly_financials,6,0),0))</f>
        <v>#NAME?</v>
      </c>
      <c r="DQ52" s="104" t="e">
        <f ca="1">IF(DQ$41=YEAR(DQ$43),HLOOKUP(DQ$41,$EG$41:$EJ$70,(ROW($AX52)-ROW(DQ$41)+1),FALSE),IFERROR(DQ$42*VLOOKUP($CS$40&amp;"|"&amp;$CS52&amp;"|0|"&amp;DQ$43,data.monthly_financials,6,0),0))</f>
        <v>#NAME?</v>
      </c>
      <c r="DR52" s="104" t="e">
        <f ca="1">IF(DR$41=YEAR(DR$43),HLOOKUP(DR$41,$EG$41:$EJ$70,(ROW($AX52)-ROW(DR$41)+1),FALSE),IFERROR(DR$42*VLOOKUP($CS$40&amp;"|"&amp;$CS52&amp;"|0|"&amp;DR$43,data.monthly_financials,6,0),0))</f>
        <v>#NAME?</v>
      </c>
      <c r="DS52" s="104" t="e">
        <f ca="1">IF(DS$41=YEAR(DS$43),HLOOKUP(DS$41,$EG$41:$EJ$70,(ROW($AX52)-ROW(DS$41)+1),FALSE),IFERROR(DS$42*VLOOKUP($CS$40&amp;"|"&amp;$CS52&amp;"|0|"&amp;DS$43,data.monthly_financials,6,0),0))</f>
        <v>#NAME?</v>
      </c>
      <c r="DT52" s="104" t="e">
        <f ca="1">IF(DT$41=YEAR(DT$43),HLOOKUP(DT$41,$EG$41:$EJ$70,(ROW($AX52)-ROW(DT$41)+1),FALSE),IFERROR(DT$42*VLOOKUP($CS$40&amp;"|"&amp;$CS52&amp;"|0|"&amp;DT$43,data.monthly_financials,6,0),0))</f>
        <v>#NAME?</v>
      </c>
      <c r="DU52" s="104" t="e">
        <f ca="1">IF(DU$41=YEAR(DU$43),HLOOKUP(DU$41,$EG$41:$EJ$70,(ROW($AX52)-ROW(DU$41)+1),FALSE),IFERROR(DU$42*VLOOKUP($CS$40&amp;"|"&amp;$CS52&amp;"|0|"&amp;DU$43,data.monthly_financials,6,0),0))</f>
        <v>#NAME?</v>
      </c>
      <c r="DV52" s="104" t="e">
        <f ca="1">IF(DV$41=YEAR(DV$43),HLOOKUP(DV$41,$EG$41:$EJ$70,(ROW($AX52)-ROW(DV$41)+1),FALSE),IFERROR(DV$42*VLOOKUP($CS$40&amp;"|"&amp;$CS52&amp;"|0|"&amp;DV$43,data.monthly_financials,6,0),0))</f>
        <v>#NAME?</v>
      </c>
      <c r="DW52" s="104" t="e">
        <f ca="1">IF(DW$41=YEAR(DW$43),HLOOKUP(DW$41,$EG$41:$EJ$70,(ROW($AX52)-ROW(DW$41)+1),FALSE),IFERROR(DW$42*VLOOKUP($CS$40&amp;"|"&amp;$CS52&amp;"|0|"&amp;DW$43,data.monthly_financials,6,0),0))</f>
        <v>#NAME?</v>
      </c>
      <c r="DX52" s="104" t="e">
        <f ca="1">IF(DX$41=YEAR(DX$43),HLOOKUP(DX$41,$EG$41:$EJ$70,(ROW($AX52)-ROW(DX$41)+1),FALSE),IFERROR(DX$42*VLOOKUP($CS$40&amp;"|"&amp;$CS52&amp;"|0|"&amp;DX$43,data.monthly_financials,6,0),0))</f>
        <v>#NAME?</v>
      </c>
      <c r="DY52" s="104" t="e">
        <f ca="1">IF(DY$41=YEAR(DY$43),HLOOKUP(DY$41,$EG$41:$EJ$70,(ROW($AX52)-ROW(DY$41)+1),FALSE),IFERROR(DY$42*VLOOKUP($CS$40&amp;"|"&amp;$CS52&amp;"|0|"&amp;DY$43,data.monthly_financials,6,0),0))</f>
        <v>#NAME?</v>
      </c>
      <c r="DZ52" s="104" t="e">
        <f ca="1">IF(DZ$41=YEAR(DZ$43),HLOOKUP(DZ$41,$EG$41:$EJ$70,(ROW($AX52)-ROW(DZ$41)+1),FALSE),IFERROR(DZ$42*VLOOKUP($CS$40&amp;"|"&amp;$CS52&amp;"|0|"&amp;DZ$43,data.monthly_financials,6,0),0))</f>
        <v>#NAME?</v>
      </c>
      <c r="EA52" s="104" t="e">
        <f ca="1">IF(EA$41=YEAR(EA$43),HLOOKUP(EA$41,$EG$41:$EJ$70,(ROW($AX52)-ROW(EA$41)+1),FALSE),IFERROR(EA$42*VLOOKUP($CS$40&amp;"|"&amp;$CS52&amp;"|0|"&amp;EA$43,data.monthly_financials,6,0),0))</f>
        <v>#NAME?</v>
      </c>
      <c r="EB52" s="104" t="e">
        <f ca="1">IF(EB$41=YEAR(EB$43),HLOOKUP(EB$41,$EG$41:$EJ$70,(ROW($AX52)-ROW(EB$41)+1),FALSE),IFERROR(EB$42*VLOOKUP($CS$40&amp;"|"&amp;$CS52&amp;"|0|"&amp;EB$43,data.monthly_financials,6,0),0))</f>
        <v>#NAME?</v>
      </c>
      <c r="EC52" s="104" t="e">
        <f ca="1">IF(EC$41=YEAR(EC$43),HLOOKUP(EC$41,$EG$41:$EJ$70,(ROW($AX52)-ROW(EC$41)+1),FALSE),IFERROR(EC$42*VLOOKUP($CS$40&amp;"|"&amp;$CS52&amp;"|0|"&amp;EC$43,data.monthly_financials,6,0),0))</f>
        <v>#NAME?</v>
      </c>
      <c r="EE52" s="105" t="s">
        <v>158</v>
      </c>
      <c r="EF52" s="104">
        <f ca="1">IFERROR(EF$42*VLOOKUP($EE$40&amp;"|"&amp;$EE52&amp;"|1|"&amp;EF$43,data.monthly_financials,6,0),0)</f>
        <v>0</v>
      </c>
      <c r="EG52" s="104">
        <f ca="1">IFERROR(EG$42*VLOOKUP($EE$40&amp;"|"&amp;$EE52&amp;"|1|"&amp;EG$43,data.monthly_financials,6,0),0)</f>
        <v>0</v>
      </c>
      <c r="EH52" s="104">
        <f ca="1">IFERROR(EH$42*VLOOKUP($EE$40&amp;"|"&amp;$EE52&amp;"|1|"&amp;EH$43,data.monthly_financials,6,0),0)</f>
        <v>0</v>
      </c>
      <c r="EI52" s="104">
        <f ca="1">IFERROR(EI$42*VLOOKUP($EE$40&amp;"|"&amp;$EE52&amp;"|1|"&amp;EI$43,data.monthly_financials,6,0),0)</f>
        <v>0</v>
      </c>
      <c r="EJ52" s="104">
        <f ca="1">IFERROR(EJ$42*VLOOKUP($EE$40&amp;"|"&amp;$EE52&amp;"|1|"&amp;EJ$43,data.monthly_financials,6,0),0)</f>
        <v>0</v>
      </c>
      <c r="GG52" s="756" t="s">
        <v>90</v>
      </c>
      <c r="GH52" s="758" t="e">
        <f ca="1">IF(GH$41=YEAR(GH$43),HLOOKUP(GH$41,$HV$41:$HY$66,(ROW($HT52)-ROW(GH$41)+1),FALSE),IFERROR(GH$42*VLOOKUP($HT$39&amp;"|"&amp;$HT52&amp;"|0|"&amp;GH$43,data.monthly_financials,6,0),0))</f>
        <v>#NAME?</v>
      </c>
      <c r="GI52" s="758" t="e">
        <f ca="1">IF(GI$41=YEAR(GI$43),HLOOKUP(GI$41,$HV$41:$HY$66,(ROW($HT52)-ROW(GI$41)+1),FALSE),IFERROR(GI$42*VLOOKUP($HT$39&amp;"|"&amp;$HT52&amp;"|0|"&amp;GI$43,data.monthly_financials,6,0),0))</f>
        <v>#NAME?</v>
      </c>
      <c r="GJ52" s="758" t="e">
        <f ca="1">IF(GJ$41=YEAR(GJ$43),HLOOKUP(GJ$41,$HV$41:$HY$66,(ROW($HT52)-ROW(GJ$41)+1),FALSE),IFERROR(GJ$42*VLOOKUP($HT$39&amp;"|"&amp;$HT52&amp;"|0|"&amp;GJ$43,data.monthly_financials,6,0),0))</f>
        <v>#NAME?</v>
      </c>
      <c r="GK52" s="758" t="e">
        <f ca="1">IF(GK$41=YEAR(GK$43),HLOOKUP(GK$41,$HV$41:$HY$66,(ROW($HT52)-ROW(GK$41)+1),FALSE),IFERROR(GK$42*VLOOKUP($HT$39&amp;"|"&amp;$HT52&amp;"|0|"&amp;GK$43,data.monthly_financials,6,0),0))</f>
        <v>#NAME?</v>
      </c>
      <c r="GL52" s="758" t="e">
        <f ca="1">IF(GL$41=YEAR(GL$43),HLOOKUP(GL$41,$HV$41:$HY$66,(ROW($HT52)-ROW(GL$41)+1),FALSE),IFERROR(GL$42*VLOOKUP($HT$39&amp;"|"&amp;$HT52&amp;"|0|"&amp;GL$43,data.monthly_financials,6,0),0))</f>
        <v>#NAME?</v>
      </c>
      <c r="GM52" s="758" t="e">
        <f ca="1">IF(GM$41=YEAR(GM$43),HLOOKUP(GM$41,$HV$41:$HY$66,(ROW($HT52)-ROW(GM$41)+1),FALSE),IFERROR(GM$42*VLOOKUP($HT$39&amp;"|"&amp;$HT52&amp;"|0|"&amp;GM$43,data.monthly_financials,6,0),0))</f>
        <v>#NAME?</v>
      </c>
      <c r="GN52" s="758" t="e">
        <f ca="1">IF(GN$41=YEAR(GN$43),HLOOKUP(GN$41,$HV$41:$HY$66,(ROW($HT52)-ROW(GN$41)+1),FALSE),IFERROR(GN$42*VLOOKUP($HT$39&amp;"|"&amp;$HT52&amp;"|0|"&amp;GN$43,data.monthly_financials,6,0),0))</f>
        <v>#NAME?</v>
      </c>
      <c r="GO52" s="758" t="e">
        <f ca="1">IF(GO$41=YEAR(GO$43),HLOOKUP(GO$41,$HV$41:$HY$66,(ROW($HT52)-ROW(GO$41)+1),FALSE),IFERROR(GO$42*VLOOKUP($HT$39&amp;"|"&amp;$HT52&amp;"|0|"&amp;GO$43,data.monthly_financials,6,0),0))</f>
        <v>#NAME?</v>
      </c>
      <c r="GP52" s="758" t="e">
        <f ca="1">IF(GP$41=YEAR(GP$43),HLOOKUP(GP$41,$HV$41:$HY$66,(ROW($HT52)-ROW(GP$41)+1),FALSE),IFERROR(GP$42*VLOOKUP($HT$39&amp;"|"&amp;$HT52&amp;"|0|"&amp;GP$43,data.monthly_financials,6,0),0))</f>
        <v>#NAME?</v>
      </c>
      <c r="GQ52" s="758" t="e">
        <f ca="1">IF(GQ$41=YEAR(GQ$43),HLOOKUP(GQ$41,$HV$41:$HY$66,(ROW($HT52)-ROW(GQ$41)+1),FALSE),IFERROR(GQ$42*VLOOKUP($HT$39&amp;"|"&amp;$HT52&amp;"|0|"&amp;GQ$43,data.monthly_financials,6,0),0))</f>
        <v>#NAME?</v>
      </c>
      <c r="GR52" s="758" t="e">
        <f ca="1">IF(GR$41=YEAR(GR$43),HLOOKUP(GR$41,$HV$41:$HY$66,(ROW($HT52)-ROW(GR$41)+1),FALSE),IFERROR(GR$42*VLOOKUP($HT$39&amp;"|"&amp;$HT52&amp;"|0|"&amp;GR$43,data.monthly_financials,6,0),0))</f>
        <v>#NAME?</v>
      </c>
      <c r="GS52" s="758" t="e">
        <f ca="1">IF(GS$41=YEAR(GS$43),HLOOKUP(GS$41,$HV$41:$HY$66,(ROW($HT52)-ROW(GS$41)+1),FALSE),IFERROR(GS$42*VLOOKUP($HT$39&amp;"|"&amp;$HT52&amp;"|0|"&amp;GS$43,data.monthly_financials,6,0),0))</f>
        <v>#NAME?</v>
      </c>
      <c r="GT52" s="758" t="e">
        <f ca="1">IF(GT$41=YEAR(GT$43),HLOOKUP(GT$41,$HV$41:$HY$66,(ROW($HT52)-ROW(GT$41)+1),FALSE),IFERROR(GT$42*VLOOKUP($HT$39&amp;"|"&amp;$HT52&amp;"|0|"&amp;GT$43,data.monthly_financials,6,0),0))</f>
        <v>#NAME?</v>
      </c>
      <c r="GU52" s="758" t="e">
        <f ca="1">IF(GU$41=YEAR(GU$43),HLOOKUP(GU$41,$HV$41:$HY$66,(ROW($HT52)-ROW(GU$41)+1),FALSE),IFERROR(GU$42*VLOOKUP($HT$39&amp;"|"&amp;$HT52&amp;"|0|"&amp;GU$43,data.monthly_financials,6,0),0))</f>
        <v>#NAME?</v>
      </c>
      <c r="GV52" s="758" t="e">
        <f ca="1">IF(GV$41=YEAR(GV$43),HLOOKUP(GV$41,$HV$41:$HY$66,(ROW($HT52)-ROW(GV$41)+1),FALSE),IFERROR(GV$42*VLOOKUP($HT$39&amp;"|"&amp;$HT52&amp;"|0|"&amp;GV$43,data.monthly_financials,6,0),0))</f>
        <v>#NAME?</v>
      </c>
      <c r="GW52" s="758" t="e">
        <f ca="1">IF(GW$41=YEAR(GW$43),HLOOKUP(GW$41,$HV$41:$HY$66,(ROW($HT52)-ROW(GW$41)+1),FALSE),IFERROR(GW$42*VLOOKUP($HT$39&amp;"|"&amp;$HT52&amp;"|0|"&amp;GW$43,data.monthly_financials,6,0),0))</f>
        <v>#NAME?</v>
      </c>
      <c r="GX52" s="758" t="e">
        <f ca="1">IF(GX$41=YEAR(GX$43),HLOOKUP(GX$41,$HV$41:$HY$66,(ROW($HT52)-ROW(GX$41)+1),FALSE),IFERROR(GX$42*VLOOKUP($HT$39&amp;"|"&amp;$HT52&amp;"|0|"&amp;GX$43,data.monthly_financials,6,0),0))</f>
        <v>#NAME?</v>
      </c>
      <c r="GY52" s="758" t="e">
        <f ca="1">IF(GY$41=YEAR(GY$43),HLOOKUP(GY$41,$HV$41:$HY$66,(ROW($HT52)-ROW(GY$41)+1),FALSE),IFERROR(GY$42*VLOOKUP($HT$39&amp;"|"&amp;$HT52&amp;"|0|"&amp;GY$43,data.monthly_financials,6,0),0))</f>
        <v>#NAME?</v>
      </c>
      <c r="GZ52" s="758" t="e">
        <f ca="1">IF(GZ$41=YEAR(GZ$43),HLOOKUP(GZ$41,$HV$41:$HY$66,(ROW($HT52)-ROW(GZ$41)+1),FALSE),IFERROR(GZ$42*VLOOKUP($HT$39&amp;"|"&amp;$HT52&amp;"|0|"&amp;GZ$43,data.monthly_financials,6,0),0))</f>
        <v>#NAME?</v>
      </c>
      <c r="HA52" s="758" t="e">
        <f ca="1">IF(HA$41=YEAR(HA$43),HLOOKUP(HA$41,$HV$41:$HY$66,(ROW($HT52)-ROW(HA$41)+1),FALSE),IFERROR(HA$42*VLOOKUP($HT$39&amp;"|"&amp;$HT52&amp;"|0|"&amp;HA$43,data.monthly_financials,6,0),0))</f>
        <v>#NAME?</v>
      </c>
      <c r="HB52" s="758" t="e">
        <f ca="1">IF(HB$41=YEAR(HB$43),HLOOKUP(HB$41,$HV$41:$HY$66,(ROW($HT52)-ROW(HB$41)+1),FALSE),IFERROR(HB$42*VLOOKUP($HT$39&amp;"|"&amp;$HT52&amp;"|0|"&amp;HB$43,data.monthly_financials,6,0),0))</f>
        <v>#NAME?</v>
      </c>
      <c r="HC52" s="758" t="e">
        <f ca="1">IF(HC$41=YEAR(HC$43),HLOOKUP(HC$41,$HV$41:$HY$66,(ROW($HT52)-ROW(HC$41)+1),FALSE),IFERROR(HC$42*VLOOKUP($HT$39&amp;"|"&amp;$HT52&amp;"|0|"&amp;HC$43,data.monthly_financials,6,0),0))</f>
        <v>#NAME?</v>
      </c>
      <c r="HD52" s="758" t="e">
        <f ca="1">IF(HD$41=YEAR(HD$43),HLOOKUP(HD$41,$HV$41:$HY$66,(ROW($HT52)-ROW(HD$41)+1),FALSE),IFERROR(HD$42*VLOOKUP($HT$39&amp;"|"&amp;$HT52&amp;"|0|"&amp;HD$43,data.monthly_financials,6,0),0))</f>
        <v>#NAME?</v>
      </c>
      <c r="HE52" s="758" t="e">
        <f ca="1">IF(HE$41=YEAR(HE$43),HLOOKUP(HE$41,$HV$41:$HY$66,(ROW($HT52)-ROW(HE$41)+1),FALSE),IFERROR(HE$42*VLOOKUP($HT$39&amp;"|"&amp;$HT52&amp;"|0|"&amp;HE$43,data.monthly_financials,6,0),0))</f>
        <v>#NAME?</v>
      </c>
      <c r="HF52" s="758" t="e">
        <f ca="1">IF(HF$41=YEAR(HF$43),HLOOKUP(HF$41,$HV$41:$HY$66,(ROW($HT52)-ROW(HF$41)+1),FALSE),IFERROR(HF$42*VLOOKUP($HT$39&amp;"|"&amp;$HT52&amp;"|0|"&amp;HF$43,data.monthly_financials,6,0),0))</f>
        <v>#NAME?</v>
      </c>
      <c r="HG52" s="758" t="e">
        <f ca="1">IF(HG$41=YEAR(HG$43),HLOOKUP(HG$41,$HV$41:$HY$66,(ROW($HT52)-ROW(HG$41)+1),FALSE),IFERROR(HG$42*VLOOKUP($HT$39&amp;"|"&amp;$HT52&amp;"|0|"&amp;HG$43,data.monthly_financials,6,0),0))</f>
        <v>#NAME?</v>
      </c>
      <c r="HH52" s="758" t="e">
        <f ca="1">IF(HH$41=YEAR(HH$43),HLOOKUP(HH$41,$HV$41:$HY$66,(ROW($HT52)-ROW(HH$41)+1),FALSE),IFERROR(HH$42*VLOOKUP($HT$39&amp;"|"&amp;$HT52&amp;"|0|"&amp;HH$43,data.monthly_financials,6,0),0))</f>
        <v>#NAME?</v>
      </c>
      <c r="HI52" s="758" t="e">
        <f ca="1">IF(HI$41=YEAR(HI$43),HLOOKUP(HI$41,$HV$41:$HY$66,(ROW($HT52)-ROW(HI$41)+1),FALSE),IFERROR(HI$42*VLOOKUP($HT$39&amp;"|"&amp;$HT52&amp;"|0|"&amp;HI$43,data.monthly_financials,6,0),0))</f>
        <v>#NAME?</v>
      </c>
      <c r="HJ52" s="758" t="e">
        <f ca="1">IF(HJ$41=YEAR(HJ$43),HLOOKUP(HJ$41,$HV$41:$HY$66,(ROW($HT52)-ROW(HJ$41)+1),FALSE),IFERROR(HJ$42*VLOOKUP($HT$39&amp;"|"&amp;$HT52&amp;"|0|"&amp;HJ$43,data.monthly_financials,6,0),0))</f>
        <v>#NAME?</v>
      </c>
      <c r="HK52" s="758" t="e">
        <f ca="1">IF(HK$41=YEAR(HK$43),HLOOKUP(HK$41,$HV$41:$HY$66,(ROW($HT52)-ROW(HK$41)+1),FALSE),IFERROR(HK$42*VLOOKUP($HT$39&amp;"|"&amp;$HT52&amp;"|0|"&amp;HK$43,data.monthly_financials,6,0),0))</f>
        <v>#NAME?</v>
      </c>
      <c r="HL52" s="758" t="e">
        <f ca="1">IF(HL$41=YEAR(HL$43),HLOOKUP(HL$41,$HV$41:$HY$66,(ROW($HT52)-ROW(HL$41)+1),FALSE),IFERROR(HL$42*VLOOKUP($HT$39&amp;"|"&amp;$HT52&amp;"|0|"&amp;HL$43,data.monthly_financials,6,0),0))</f>
        <v>#NAME?</v>
      </c>
      <c r="HM52" s="758" t="e">
        <f ca="1">IF(HM$41=YEAR(HM$43),HLOOKUP(HM$41,$HV$41:$HY$66,(ROW($HT52)-ROW(HM$41)+1),FALSE),IFERROR(HM$42*VLOOKUP($HT$39&amp;"|"&amp;$HT52&amp;"|0|"&amp;HM$43,data.monthly_financials,6,0),0))</f>
        <v>#NAME?</v>
      </c>
      <c r="HN52" s="758" t="e">
        <f ca="1">IF(HN$41=YEAR(HN$43),HLOOKUP(HN$41,$HV$41:$HY$66,(ROW($HT52)-ROW(HN$41)+1),FALSE),IFERROR(HN$42*VLOOKUP($HT$39&amp;"|"&amp;$HT52&amp;"|0|"&amp;HN$43,data.monthly_financials,6,0),0))</f>
        <v>#NAME?</v>
      </c>
      <c r="HO52" s="758" t="e">
        <f ca="1">IF(HO$41=YEAR(HO$43),HLOOKUP(HO$41,$HV$41:$HY$66,(ROW($HT52)-ROW(HO$41)+1),FALSE),IFERROR(HO$42*VLOOKUP($HT$39&amp;"|"&amp;$HT52&amp;"|0|"&amp;HO$43,data.monthly_financials,6,0),0))</f>
        <v>#NAME?</v>
      </c>
      <c r="HP52" s="758" t="e">
        <f ca="1">IF(HP$41=YEAR(HP$43),HLOOKUP(HP$41,$HV$41:$HY$66,(ROW($HT52)-ROW(HP$41)+1),FALSE),IFERROR(HP$42*VLOOKUP($HT$39&amp;"|"&amp;$HT52&amp;"|0|"&amp;HP$43,data.monthly_financials,6,0),0))</f>
        <v>#NAME?</v>
      </c>
      <c r="HQ52" s="758" t="e">
        <f ca="1">IF(HQ$41=YEAR(HQ$43),HLOOKUP(HQ$41,$HV$41:$HY$66,(ROW($HT52)-ROW(HQ$41)+1),FALSE),IFERROR(HQ$42*VLOOKUP($HT$39&amp;"|"&amp;$HT52&amp;"|0|"&amp;HQ$43,data.monthly_financials,6,0),0))</f>
        <v>#NAME?</v>
      </c>
      <c r="HT52" s="756" t="s">
        <v>90</v>
      </c>
      <c r="HU52" s="107">
        <f ca="1">IFERROR(HU$42*VLOOKUP($HT$39&amp;"|"&amp;$HT52&amp;"|1|"&amp;HU$43,data.monthly_financials,6,0),0)</f>
        <v>0</v>
      </c>
      <c r="HV52" s="758">
        <f ca="1">IFERROR(HV$42*VLOOKUP($HT$39&amp;"|"&amp;$HT52&amp;"|1|"&amp;HV$43,data.monthly_financials,6,0),0)</f>
        <v>0</v>
      </c>
      <c r="HW52" s="758">
        <f ca="1">IFERROR(HW$42*VLOOKUP($HT$39&amp;"|"&amp;$HT52&amp;"|1|"&amp;HW$43,data.monthly_financials,6,0),0)</f>
        <v>0</v>
      </c>
      <c r="HX52" s="758">
        <f ca="1">IFERROR(HX$42*VLOOKUP($HT$39&amp;"|"&amp;$HT52&amp;"|1|"&amp;HX$43,data.monthly_financials,6,0),0)</f>
        <v>0</v>
      </c>
      <c r="HY52" s="758">
        <f ca="1">IFERROR(HY$42*VLOOKUP($HT$39&amp;"|"&amp;$HT52&amp;"|1|"&amp;HY$43,data.monthly_financials,6,0),0)</f>
        <v>0</v>
      </c>
    </row>
    <row r="53" spans="1:233" ht="15.75">
      <c r="A53" t="str">
        <f>RIGHT(DB_LOAD!I48,4)</f>
        <v/>
      </c>
      <c r="B53">
        <f>DB_LOAD!K48</f>
        <v>0</v>
      </c>
      <c r="D53" s="105" t="s">
        <v>159</v>
      </c>
      <c r="E53" s="96" t="e">
        <f t="shared" ref="E53:AN53" ca="1" si="74">SUM(E51:E52)</f>
        <v>#VALUE!</v>
      </c>
      <c r="F53" s="96" t="e">
        <f t="shared" ca="1" si="74"/>
        <v>#VALUE!</v>
      </c>
      <c r="G53" s="96" t="e">
        <f t="shared" ca="1" si="74"/>
        <v>#VALUE!</v>
      </c>
      <c r="H53" s="96" t="e">
        <f t="shared" ca="1" si="74"/>
        <v>#VALUE!</v>
      </c>
      <c r="I53" s="96" t="e">
        <f t="shared" ca="1" si="74"/>
        <v>#VALUE!</v>
      </c>
      <c r="J53" s="96" t="e">
        <f t="shared" ca="1" si="74"/>
        <v>#VALUE!</v>
      </c>
      <c r="K53" s="96" t="e">
        <f t="shared" ca="1" si="74"/>
        <v>#VALUE!</v>
      </c>
      <c r="L53" s="96" t="e">
        <f t="shared" ca="1" si="74"/>
        <v>#VALUE!</v>
      </c>
      <c r="M53" s="96" t="e">
        <f t="shared" ca="1" si="74"/>
        <v>#VALUE!</v>
      </c>
      <c r="N53" s="96" t="e">
        <f t="shared" ca="1" si="74"/>
        <v>#VALUE!</v>
      </c>
      <c r="O53" s="96" t="e">
        <f t="shared" ca="1" si="74"/>
        <v>#VALUE!</v>
      </c>
      <c r="P53" s="96" t="e">
        <f t="shared" ca="1" si="74"/>
        <v>#VALUE!</v>
      </c>
      <c r="Q53" s="96" t="e">
        <f t="shared" ca="1" si="74"/>
        <v>#VALUE!</v>
      </c>
      <c r="R53" s="96" t="e">
        <f t="shared" ca="1" si="74"/>
        <v>#VALUE!</v>
      </c>
      <c r="S53" s="96" t="e">
        <f t="shared" ca="1" si="74"/>
        <v>#VALUE!</v>
      </c>
      <c r="T53" s="96" t="e">
        <f t="shared" ca="1" si="74"/>
        <v>#VALUE!</v>
      </c>
      <c r="U53" s="96" t="e">
        <f t="shared" ca="1" si="74"/>
        <v>#VALUE!</v>
      </c>
      <c r="V53" s="96" t="e">
        <f t="shared" ca="1" si="74"/>
        <v>#VALUE!</v>
      </c>
      <c r="W53" s="96" t="e">
        <f t="shared" ca="1" si="74"/>
        <v>#VALUE!</v>
      </c>
      <c r="X53" s="96" t="e">
        <f t="shared" ca="1" si="74"/>
        <v>#VALUE!</v>
      </c>
      <c r="Y53" s="96" t="e">
        <f t="shared" ca="1" si="74"/>
        <v>#VALUE!</v>
      </c>
      <c r="Z53" s="96" t="e">
        <f t="shared" ca="1" si="74"/>
        <v>#VALUE!</v>
      </c>
      <c r="AA53" s="96" t="e">
        <f t="shared" ca="1" si="74"/>
        <v>#VALUE!</v>
      </c>
      <c r="AB53" s="96" t="e">
        <f t="shared" ca="1" si="74"/>
        <v>#VALUE!</v>
      </c>
      <c r="AC53" s="96" t="e">
        <f t="shared" ca="1" si="74"/>
        <v>#VALUE!</v>
      </c>
      <c r="AD53" s="96" t="e">
        <f t="shared" ca="1" si="74"/>
        <v>#VALUE!</v>
      </c>
      <c r="AE53" s="96" t="e">
        <f t="shared" ca="1" si="74"/>
        <v>#VALUE!</v>
      </c>
      <c r="AF53" s="96" t="e">
        <f t="shared" ca="1" si="74"/>
        <v>#VALUE!</v>
      </c>
      <c r="AG53" s="96" t="e">
        <f t="shared" ca="1" si="74"/>
        <v>#VALUE!</v>
      </c>
      <c r="AH53" s="96" t="e">
        <f t="shared" ca="1" si="74"/>
        <v>#VALUE!</v>
      </c>
      <c r="AI53" s="96" t="e">
        <f t="shared" ca="1" si="74"/>
        <v>#VALUE!</v>
      </c>
      <c r="AJ53" s="96" t="e">
        <f t="shared" ca="1" si="74"/>
        <v>#VALUE!</v>
      </c>
      <c r="AK53" s="96" t="e">
        <f t="shared" ca="1" si="74"/>
        <v>#VALUE!</v>
      </c>
      <c r="AL53" s="96" t="e">
        <f t="shared" ca="1" si="74"/>
        <v>#VALUE!</v>
      </c>
      <c r="AM53" s="96" t="e">
        <f t="shared" ca="1" si="74"/>
        <v>#VALUE!</v>
      </c>
      <c r="AN53" s="96" t="e">
        <f t="shared" ca="1" si="74"/>
        <v>#NAME?</v>
      </c>
      <c r="AO53" s="78"/>
      <c r="AP53" s="105" t="str">
        <f t="shared" si="68"/>
        <v>Net Securities</v>
      </c>
      <c r="AQ53" s="96">
        <f ca="1">SUM(AQ51:AQ52)</f>
        <v>0</v>
      </c>
      <c r="AR53" s="96">
        <f ca="1">SUM(AR51:AR52)</f>
        <v>0</v>
      </c>
      <c r="AS53" s="96">
        <f ca="1">SUM(AS51:AS52)</f>
        <v>0</v>
      </c>
      <c r="AT53" s="96">
        <f ca="1">SUM(AT51:AT52)</f>
        <v>0</v>
      </c>
      <c r="AU53" s="96">
        <f ca="1">SUM(AU51:AU52)</f>
        <v>0</v>
      </c>
      <c r="AV53" s="78"/>
      <c r="AW53" s="78"/>
      <c r="AX53" s="120" t="s">
        <v>140</v>
      </c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96"/>
      <c r="CF53" s="96"/>
      <c r="CG53" s="96"/>
      <c r="CH53" s="96"/>
      <c r="CI53" s="83"/>
      <c r="CK53" s="120" t="str">
        <f t="shared" si="63"/>
        <v/>
      </c>
      <c r="CL53" s="96"/>
      <c r="CM53" s="96"/>
      <c r="CN53" s="96"/>
      <c r="CO53" s="96"/>
      <c r="CP53" s="96"/>
      <c r="CQ53" s="83"/>
      <c r="CS53" s="105" t="s">
        <v>160</v>
      </c>
      <c r="CT53" s="104" t="e">
        <f ca="1">IF(CT$41=YEAR(CT$43),HLOOKUP(CT$41,$EG$41:$EJ$70,(ROW($AX53)-ROW(CT$41)+1),FALSE),IFERROR(CT$42*VLOOKUP($CS$40&amp;"|"&amp;$CS53&amp;"|0|"&amp;CT$43,data.monthly_financials,6,0),0))</f>
        <v>#NAME?</v>
      </c>
      <c r="CU53" s="104" t="e">
        <f ca="1">IF(CU$41=YEAR(CU$43),HLOOKUP(CU$41,$EG$41:$EJ$70,(ROW($AX53)-ROW(CU$41)+1),FALSE),IFERROR(CU$42*VLOOKUP($CS$40&amp;"|"&amp;$CS53&amp;"|0|"&amp;CU$43,data.monthly_financials,6,0),0))</f>
        <v>#NAME?</v>
      </c>
      <c r="CV53" s="104" t="e">
        <f ca="1">IF(CV$41=YEAR(CV$43),HLOOKUP(CV$41,$EG$41:$EJ$70,(ROW($AX53)-ROW(CV$41)+1),FALSE),IFERROR(CV$42*VLOOKUP($CS$40&amp;"|"&amp;$CS53&amp;"|0|"&amp;CV$43,data.monthly_financials,6,0),0))</f>
        <v>#NAME?</v>
      </c>
      <c r="CW53" s="104" t="e">
        <f ca="1">IF(CW$41=YEAR(CW$43),HLOOKUP(CW$41,$EG$41:$EJ$70,(ROW($AX53)-ROW(CW$41)+1),FALSE),IFERROR(CW$42*VLOOKUP($CS$40&amp;"|"&amp;$CS53&amp;"|0|"&amp;CW$43,data.monthly_financials,6,0),0))</f>
        <v>#NAME?</v>
      </c>
      <c r="CX53" s="104" t="e">
        <f ca="1">IF(CX$41=YEAR(CX$43),HLOOKUP(CX$41,$EG$41:$EJ$70,(ROW($AX53)-ROW(CX$41)+1),FALSE),IFERROR(CX$42*VLOOKUP($CS$40&amp;"|"&amp;$CS53&amp;"|0|"&amp;CX$43,data.monthly_financials,6,0),0))</f>
        <v>#NAME?</v>
      </c>
      <c r="CY53" s="104" t="e">
        <f ca="1">IF(CY$41=YEAR(CY$43),HLOOKUP(CY$41,$EG$41:$EJ$70,(ROW($AX53)-ROW(CY$41)+1),FALSE),IFERROR(CY$42*VLOOKUP($CS$40&amp;"|"&amp;$CS53&amp;"|0|"&amp;CY$43,data.monthly_financials,6,0),0))</f>
        <v>#NAME?</v>
      </c>
      <c r="CZ53" s="104" t="e">
        <f ca="1">IF(CZ$41=YEAR(CZ$43),HLOOKUP(CZ$41,$EG$41:$EJ$70,(ROW($AX53)-ROW(CZ$41)+1),FALSE),IFERROR(CZ$42*VLOOKUP($CS$40&amp;"|"&amp;$CS53&amp;"|0|"&amp;CZ$43,data.monthly_financials,6,0),0))</f>
        <v>#NAME?</v>
      </c>
      <c r="DA53" s="104" t="e">
        <f ca="1">IF(DA$41=YEAR(DA$43),HLOOKUP(DA$41,$EG$41:$EJ$70,(ROW($AX53)-ROW(DA$41)+1),FALSE),IFERROR(DA$42*VLOOKUP($CS$40&amp;"|"&amp;$CS53&amp;"|0|"&amp;DA$43,data.monthly_financials,6,0),0))</f>
        <v>#NAME?</v>
      </c>
      <c r="DB53" s="104" t="e">
        <f ca="1">IF(DB$41=YEAR(DB$43),HLOOKUP(DB$41,$EG$41:$EJ$70,(ROW($AX53)-ROW(DB$41)+1),FALSE),IFERROR(DB$42*VLOOKUP($CS$40&amp;"|"&amp;$CS53&amp;"|0|"&amp;DB$43,data.monthly_financials,6,0),0))</f>
        <v>#NAME?</v>
      </c>
      <c r="DC53" s="104" t="e">
        <f ca="1">IF(DC$41=YEAR(DC$43),HLOOKUP(DC$41,$EG$41:$EJ$70,(ROW($AX53)-ROW(DC$41)+1),FALSE),IFERROR(DC$42*VLOOKUP($CS$40&amp;"|"&amp;$CS53&amp;"|0|"&amp;DC$43,data.monthly_financials,6,0),0))</f>
        <v>#NAME?</v>
      </c>
      <c r="DD53" s="104" t="e">
        <f ca="1">IF(DD$41=YEAR(DD$43),HLOOKUP(DD$41,$EG$41:$EJ$70,(ROW($AX53)-ROW(DD$41)+1),FALSE),IFERROR(DD$42*VLOOKUP($CS$40&amp;"|"&amp;$CS53&amp;"|0|"&amp;DD$43,data.monthly_financials,6,0),0))</f>
        <v>#NAME?</v>
      </c>
      <c r="DE53" s="104" t="e">
        <f ca="1">IF(DE$41=YEAR(DE$43),HLOOKUP(DE$41,$EG$41:$EJ$70,(ROW($AX53)-ROW(DE$41)+1),FALSE),IFERROR(DE$42*VLOOKUP($CS$40&amp;"|"&amp;$CS53&amp;"|0|"&amp;DE$43,data.monthly_financials,6,0),0))</f>
        <v>#NAME?</v>
      </c>
      <c r="DF53" s="104" t="e">
        <f ca="1">IF(DF$41=YEAR(DF$43),HLOOKUP(DF$41,$EG$41:$EJ$70,(ROW($AX53)-ROW(DF$41)+1),FALSE),IFERROR(DF$42*VLOOKUP($CS$40&amp;"|"&amp;$CS53&amp;"|0|"&amp;DF$43,data.monthly_financials,6,0),0))</f>
        <v>#NAME?</v>
      </c>
      <c r="DG53" s="104" t="e">
        <f ca="1">IF(DG$41=YEAR(DG$43),HLOOKUP(DG$41,$EG$41:$EJ$70,(ROW($AX53)-ROW(DG$41)+1),FALSE),IFERROR(DG$42*VLOOKUP($CS$40&amp;"|"&amp;$CS53&amp;"|0|"&amp;DG$43,data.monthly_financials,6,0),0))</f>
        <v>#NAME?</v>
      </c>
      <c r="DH53" s="104" t="e">
        <f ca="1">IF(DH$41=YEAR(DH$43),HLOOKUP(DH$41,$EG$41:$EJ$70,(ROW($AX53)-ROW(DH$41)+1),FALSE),IFERROR(DH$42*VLOOKUP($CS$40&amp;"|"&amp;$CS53&amp;"|0|"&amp;DH$43,data.monthly_financials,6,0),0))</f>
        <v>#NAME?</v>
      </c>
      <c r="DI53" s="104" t="e">
        <f ca="1">IF(DI$41=YEAR(DI$43),HLOOKUP(DI$41,$EG$41:$EJ$70,(ROW($AX53)-ROW(DI$41)+1),FALSE),IFERROR(DI$42*VLOOKUP($CS$40&amp;"|"&amp;$CS53&amp;"|0|"&amp;DI$43,data.monthly_financials,6,0),0))</f>
        <v>#NAME?</v>
      </c>
      <c r="DJ53" s="104" t="e">
        <f ca="1">IF(DJ$41=YEAR(DJ$43),HLOOKUP(DJ$41,$EG$41:$EJ$70,(ROW($AX53)-ROW(DJ$41)+1),FALSE),IFERROR(DJ$42*VLOOKUP($CS$40&amp;"|"&amp;$CS53&amp;"|0|"&amp;DJ$43,data.monthly_financials,6,0),0))</f>
        <v>#NAME?</v>
      </c>
      <c r="DK53" s="104" t="e">
        <f ca="1">IF(DK$41=YEAR(DK$43),HLOOKUP(DK$41,$EG$41:$EJ$70,(ROW($AX53)-ROW(DK$41)+1),FALSE),IFERROR(DK$42*VLOOKUP($CS$40&amp;"|"&amp;$CS53&amp;"|0|"&amp;DK$43,data.monthly_financials,6,0),0))</f>
        <v>#NAME?</v>
      </c>
      <c r="DL53" s="104" t="e">
        <f ca="1">IF(DL$41=YEAR(DL$43),HLOOKUP(DL$41,$EG$41:$EJ$70,(ROW($AX53)-ROW(DL$41)+1),FALSE),IFERROR(DL$42*VLOOKUP($CS$40&amp;"|"&amp;$CS53&amp;"|0|"&amp;DL$43,data.monthly_financials,6,0),0))</f>
        <v>#NAME?</v>
      </c>
      <c r="DM53" s="104" t="e">
        <f ca="1">IF(DM$41=YEAR(DM$43),HLOOKUP(DM$41,$EG$41:$EJ$70,(ROW($AX53)-ROW(DM$41)+1),FALSE),IFERROR(DM$42*VLOOKUP($CS$40&amp;"|"&amp;$CS53&amp;"|0|"&amp;DM$43,data.monthly_financials,6,0),0))</f>
        <v>#NAME?</v>
      </c>
      <c r="DN53" s="104" t="e">
        <f ca="1">IF(DN$41=YEAR(DN$43),HLOOKUP(DN$41,$EG$41:$EJ$70,(ROW($AX53)-ROW(DN$41)+1),FALSE),IFERROR(DN$42*VLOOKUP($CS$40&amp;"|"&amp;$CS53&amp;"|0|"&amp;DN$43,data.monthly_financials,6,0),0))</f>
        <v>#NAME?</v>
      </c>
      <c r="DO53" s="104" t="e">
        <f ca="1">IF(DO$41=YEAR(DO$43),HLOOKUP(DO$41,$EG$41:$EJ$70,(ROW($AX53)-ROW(DO$41)+1),FALSE),IFERROR(DO$42*VLOOKUP($CS$40&amp;"|"&amp;$CS53&amp;"|0|"&amp;DO$43,data.monthly_financials,6,0),0))</f>
        <v>#NAME?</v>
      </c>
      <c r="DP53" s="104" t="e">
        <f ca="1">IF(DP$41=YEAR(DP$43),HLOOKUP(DP$41,$EG$41:$EJ$70,(ROW($AX53)-ROW(DP$41)+1),FALSE),IFERROR(DP$42*VLOOKUP($CS$40&amp;"|"&amp;$CS53&amp;"|0|"&amp;DP$43,data.monthly_financials,6,0),0))</f>
        <v>#NAME?</v>
      </c>
      <c r="DQ53" s="104" t="e">
        <f ca="1">IF(DQ$41=YEAR(DQ$43),HLOOKUP(DQ$41,$EG$41:$EJ$70,(ROW($AX53)-ROW(DQ$41)+1),FALSE),IFERROR(DQ$42*VLOOKUP($CS$40&amp;"|"&amp;$CS53&amp;"|0|"&amp;DQ$43,data.monthly_financials,6,0),0))</f>
        <v>#NAME?</v>
      </c>
      <c r="DR53" s="104" t="e">
        <f ca="1">IF(DR$41=YEAR(DR$43),HLOOKUP(DR$41,$EG$41:$EJ$70,(ROW($AX53)-ROW(DR$41)+1),FALSE),IFERROR(DR$42*VLOOKUP($CS$40&amp;"|"&amp;$CS53&amp;"|0|"&amp;DR$43,data.monthly_financials,6,0),0))</f>
        <v>#NAME?</v>
      </c>
      <c r="DS53" s="104" t="e">
        <f ca="1">IF(DS$41=YEAR(DS$43),HLOOKUP(DS$41,$EG$41:$EJ$70,(ROW($AX53)-ROW(DS$41)+1),FALSE),IFERROR(DS$42*VLOOKUP($CS$40&amp;"|"&amp;$CS53&amp;"|0|"&amp;DS$43,data.monthly_financials,6,0),0))</f>
        <v>#NAME?</v>
      </c>
      <c r="DT53" s="104" t="e">
        <f ca="1">IF(DT$41=YEAR(DT$43),HLOOKUP(DT$41,$EG$41:$EJ$70,(ROW($AX53)-ROW(DT$41)+1),FALSE),IFERROR(DT$42*VLOOKUP($CS$40&amp;"|"&amp;$CS53&amp;"|0|"&amp;DT$43,data.monthly_financials,6,0),0))</f>
        <v>#NAME?</v>
      </c>
      <c r="DU53" s="104" t="e">
        <f ca="1">IF(DU$41=YEAR(DU$43),HLOOKUP(DU$41,$EG$41:$EJ$70,(ROW($AX53)-ROW(DU$41)+1),FALSE),IFERROR(DU$42*VLOOKUP($CS$40&amp;"|"&amp;$CS53&amp;"|0|"&amp;DU$43,data.monthly_financials,6,0),0))</f>
        <v>#NAME?</v>
      </c>
      <c r="DV53" s="104" t="e">
        <f ca="1">IF(DV$41=YEAR(DV$43),HLOOKUP(DV$41,$EG$41:$EJ$70,(ROW($AX53)-ROW(DV$41)+1),FALSE),IFERROR(DV$42*VLOOKUP($CS$40&amp;"|"&amp;$CS53&amp;"|0|"&amp;DV$43,data.monthly_financials,6,0),0))</f>
        <v>#NAME?</v>
      </c>
      <c r="DW53" s="104" t="e">
        <f ca="1">IF(DW$41=YEAR(DW$43),HLOOKUP(DW$41,$EG$41:$EJ$70,(ROW($AX53)-ROW(DW$41)+1),FALSE),IFERROR(DW$42*VLOOKUP($CS$40&amp;"|"&amp;$CS53&amp;"|0|"&amp;DW$43,data.monthly_financials,6,0),0))</f>
        <v>#NAME?</v>
      </c>
      <c r="DX53" s="104" t="e">
        <f ca="1">IF(DX$41=YEAR(DX$43),HLOOKUP(DX$41,$EG$41:$EJ$70,(ROW($AX53)-ROW(DX$41)+1),FALSE),IFERROR(DX$42*VLOOKUP($CS$40&amp;"|"&amp;$CS53&amp;"|0|"&amp;DX$43,data.monthly_financials,6,0),0))</f>
        <v>#NAME?</v>
      </c>
      <c r="DY53" s="104" t="e">
        <f ca="1">IF(DY$41=YEAR(DY$43),HLOOKUP(DY$41,$EG$41:$EJ$70,(ROW($AX53)-ROW(DY$41)+1),FALSE),IFERROR(DY$42*VLOOKUP($CS$40&amp;"|"&amp;$CS53&amp;"|0|"&amp;DY$43,data.monthly_financials,6,0),0))</f>
        <v>#NAME?</v>
      </c>
      <c r="DZ53" s="104" t="e">
        <f ca="1">IF(DZ$41=YEAR(DZ$43),HLOOKUP(DZ$41,$EG$41:$EJ$70,(ROW($AX53)-ROW(DZ$41)+1),FALSE),IFERROR(DZ$42*VLOOKUP($CS$40&amp;"|"&amp;$CS53&amp;"|0|"&amp;DZ$43,data.monthly_financials,6,0),0))</f>
        <v>#NAME?</v>
      </c>
      <c r="EA53" s="104" t="e">
        <f ca="1">IF(EA$41=YEAR(EA$43),HLOOKUP(EA$41,$EG$41:$EJ$70,(ROW($AX53)-ROW(EA$41)+1),FALSE),IFERROR(EA$42*VLOOKUP($CS$40&amp;"|"&amp;$CS53&amp;"|0|"&amp;EA$43,data.monthly_financials,6,0),0))</f>
        <v>#NAME?</v>
      </c>
      <c r="EB53" s="104" t="e">
        <f ca="1">IF(EB$41=YEAR(EB$43),HLOOKUP(EB$41,$EG$41:$EJ$70,(ROW($AX53)-ROW(EB$41)+1),FALSE),IFERROR(EB$42*VLOOKUP($CS$40&amp;"|"&amp;$CS53&amp;"|0|"&amp;EB$43,data.monthly_financials,6,0),0))</f>
        <v>#NAME?</v>
      </c>
      <c r="EC53" s="104" t="e">
        <f ca="1">IF(EC$41=YEAR(EC$43),HLOOKUP(EC$41,$EG$41:$EJ$70,(ROW($AX53)-ROW(EC$41)+1),FALSE),IFERROR(EC$42*VLOOKUP($CS$40&amp;"|"&amp;$CS53&amp;"|0|"&amp;EC$43,data.monthly_financials,6,0),0))</f>
        <v>#NAME?</v>
      </c>
      <c r="EE53" s="105" t="s">
        <v>160</v>
      </c>
      <c r="EF53" s="104">
        <f ca="1">IFERROR(EF$42*VLOOKUP($EE$40&amp;"|"&amp;$EE53&amp;"|1|"&amp;EF$43,data.monthly_financials,6,0),0)</f>
        <v>0</v>
      </c>
      <c r="EG53" s="104">
        <f ca="1">IFERROR(EG$42*VLOOKUP($EE$40&amp;"|"&amp;$EE53&amp;"|1|"&amp;EG$43,data.monthly_financials,6,0),0)</f>
        <v>0</v>
      </c>
      <c r="EH53" s="104">
        <f ca="1">IFERROR(EH$42*VLOOKUP($EE$40&amp;"|"&amp;$EE53&amp;"|1|"&amp;EH$43,data.monthly_financials,6,0),0)</f>
        <v>0</v>
      </c>
      <c r="EI53" s="104">
        <f ca="1">IFERROR(EI$42*VLOOKUP($EE$40&amp;"|"&amp;$EE53&amp;"|1|"&amp;EI$43,data.monthly_financials,6,0),0)</f>
        <v>0</v>
      </c>
      <c r="EJ53" s="104">
        <f ca="1">IFERROR(EJ$42*VLOOKUP($EE$40&amp;"|"&amp;$EE53&amp;"|1|"&amp;EJ$43,data.monthly_financials,6,0),0)</f>
        <v>0</v>
      </c>
      <c r="GG53" s="756" t="s">
        <v>117</v>
      </c>
      <c r="GH53" s="758" t="e">
        <f ca="1">IF(GH$41=YEAR(GH$43),HLOOKUP(GH$41,$HV$41:$HY$66,(ROW($HT53)-ROW(GH$41)+1),FALSE),IFERROR(GH$42*VLOOKUP($HT$39&amp;"|"&amp;$HT53&amp;"|0|"&amp;GH$43,data.monthly_financials,6,0),0))</f>
        <v>#NAME?</v>
      </c>
      <c r="GI53" s="758" t="e">
        <f ca="1">IF(GI$41=YEAR(GI$43),HLOOKUP(GI$41,$HV$41:$HY$66,(ROW($HT53)-ROW(GI$41)+1),FALSE),IFERROR(GI$42*VLOOKUP($HT$39&amp;"|"&amp;$HT53&amp;"|0|"&amp;GI$43,data.monthly_financials,6,0),0))</f>
        <v>#NAME?</v>
      </c>
      <c r="GJ53" s="758" t="e">
        <f ca="1">IF(GJ$41=YEAR(GJ$43),HLOOKUP(GJ$41,$HV$41:$HY$66,(ROW($HT53)-ROW(GJ$41)+1),FALSE),IFERROR(GJ$42*VLOOKUP($HT$39&amp;"|"&amp;$HT53&amp;"|0|"&amp;GJ$43,data.monthly_financials,6,0),0))</f>
        <v>#NAME?</v>
      </c>
      <c r="GK53" s="758" t="e">
        <f ca="1">IF(GK$41=YEAR(GK$43),HLOOKUP(GK$41,$HV$41:$HY$66,(ROW($HT53)-ROW(GK$41)+1),FALSE),IFERROR(GK$42*VLOOKUP($HT$39&amp;"|"&amp;$HT53&amp;"|0|"&amp;GK$43,data.monthly_financials,6,0),0))</f>
        <v>#NAME?</v>
      </c>
      <c r="GL53" s="758" t="e">
        <f ca="1">IF(GL$41=YEAR(GL$43),HLOOKUP(GL$41,$HV$41:$HY$66,(ROW($HT53)-ROW(GL$41)+1),FALSE),IFERROR(GL$42*VLOOKUP($HT$39&amp;"|"&amp;$HT53&amp;"|0|"&amp;GL$43,data.monthly_financials,6,0),0))</f>
        <v>#NAME?</v>
      </c>
      <c r="GM53" s="758" t="e">
        <f ca="1">IF(GM$41=YEAR(GM$43),HLOOKUP(GM$41,$HV$41:$HY$66,(ROW($HT53)-ROW(GM$41)+1),FALSE),IFERROR(GM$42*VLOOKUP($HT$39&amp;"|"&amp;$HT53&amp;"|0|"&amp;GM$43,data.monthly_financials,6,0),0))</f>
        <v>#NAME?</v>
      </c>
      <c r="GN53" s="758" t="e">
        <f ca="1">IF(GN$41=YEAR(GN$43),HLOOKUP(GN$41,$HV$41:$HY$66,(ROW($HT53)-ROW(GN$41)+1),FALSE),IFERROR(GN$42*VLOOKUP($HT$39&amp;"|"&amp;$HT53&amp;"|0|"&amp;GN$43,data.monthly_financials,6,0),0))</f>
        <v>#NAME?</v>
      </c>
      <c r="GO53" s="758" t="e">
        <f ca="1">IF(GO$41=YEAR(GO$43),HLOOKUP(GO$41,$HV$41:$HY$66,(ROW($HT53)-ROW(GO$41)+1),FALSE),IFERROR(GO$42*VLOOKUP($HT$39&amp;"|"&amp;$HT53&amp;"|0|"&amp;GO$43,data.monthly_financials,6,0),0))</f>
        <v>#NAME?</v>
      </c>
      <c r="GP53" s="758" t="e">
        <f ca="1">IF(GP$41=YEAR(GP$43),HLOOKUP(GP$41,$HV$41:$HY$66,(ROW($HT53)-ROW(GP$41)+1),FALSE),IFERROR(GP$42*VLOOKUP($HT$39&amp;"|"&amp;$HT53&amp;"|0|"&amp;GP$43,data.monthly_financials,6,0),0))</f>
        <v>#NAME?</v>
      </c>
      <c r="GQ53" s="758" t="e">
        <f ca="1">IF(GQ$41=YEAR(GQ$43),HLOOKUP(GQ$41,$HV$41:$HY$66,(ROW($HT53)-ROW(GQ$41)+1),FALSE),IFERROR(GQ$42*VLOOKUP($HT$39&amp;"|"&amp;$HT53&amp;"|0|"&amp;GQ$43,data.monthly_financials,6,0),0))</f>
        <v>#NAME?</v>
      </c>
      <c r="GR53" s="758" t="e">
        <f ca="1">IF(GR$41=YEAR(GR$43),HLOOKUP(GR$41,$HV$41:$HY$66,(ROW($HT53)-ROW(GR$41)+1),FALSE),IFERROR(GR$42*VLOOKUP($HT$39&amp;"|"&amp;$HT53&amp;"|0|"&amp;GR$43,data.monthly_financials,6,0),0))</f>
        <v>#NAME?</v>
      </c>
      <c r="GS53" s="758" t="e">
        <f ca="1">IF(GS$41=YEAR(GS$43),HLOOKUP(GS$41,$HV$41:$HY$66,(ROW($HT53)-ROW(GS$41)+1),FALSE),IFERROR(GS$42*VLOOKUP($HT$39&amp;"|"&amp;$HT53&amp;"|0|"&amp;GS$43,data.monthly_financials,6,0),0))</f>
        <v>#NAME?</v>
      </c>
      <c r="GT53" s="758" t="e">
        <f ca="1">IF(GT$41=YEAR(GT$43),HLOOKUP(GT$41,$HV$41:$HY$66,(ROW($HT53)-ROW(GT$41)+1),FALSE),IFERROR(GT$42*VLOOKUP($HT$39&amp;"|"&amp;$HT53&amp;"|0|"&amp;GT$43,data.monthly_financials,6,0),0))</f>
        <v>#NAME?</v>
      </c>
      <c r="GU53" s="758" t="e">
        <f ca="1">IF(GU$41=YEAR(GU$43),HLOOKUP(GU$41,$HV$41:$HY$66,(ROW($HT53)-ROW(GU$41)+1),FALSE),IFERROR(GU$42*VLOOKUP($HT$39&amp;"|"&amp;$HT53&amp;"|0|"&amp;GU$43,data.monthly_financials,6,0),0))</f>
        <v>#NAME?</v>
      </c>
      <c r="GV53" s="758" t="e">
        <f ca="1">IF(GV$41=YEAR(GV$43),HLOOKUP(GV$41,$HV$41:$HY$66,(ROW($HT53)-ROW(GV$41)+1),FALSE),IFERROR(GV$42*VLOOKUP($HT$39&amp;"|"&amp;$HT53&amp;"|0|"&amp;GV$43,data.monthly_financials,6,0),0))</f>
        <v>#NAME?</v>
      </c>
      <c r="GW53" s="758" t="e">
        <f ca="1">IF(GW$41=YEAR(GW$43),HLOOKUP(GW$41,$HV$41:$HY$66,(ROW($HT53)-ROW(GW$41)+1),FALSE),IFERROR(GW$42*VLOOKUP($HT$39&amp;"|"&amp;$HT53&amp;"|0|"&amp;GW$43,data.monthly_financials,6,0),0))</f>
        <v>#NAME?</v>
      </c>
      <c r="GX53" s="758" t="e">
        <f ca="1">IF(GX$41=YEAR(GX$43),HLOOKUP(GX$41,$HV$41:$HY$66,(ROW($HT53)-ROW(GX$41)+1),FALSE),IFERROR(GX$42*VLOOKUP($HT$39&amp;"|"&amp;$HT53&amp;"|0|"&amp;GX$43,data.monthly_financials,6,0),0))</f>
        <v>#NAME?</v>
      </c>
      <c r="GY53" s="758" t="e">
        <f ca="1">IF(GY$41=YEAR(GY$43),HLOOKUP(GY$41,$HV$41:$HY$66,(ROW($HT53)-ROW(GY$41)+1),FALSE),IFERROR(GY$42*VLOOKUP($HT$39&amp;"|"&amp;$HT53&amp;"|0|"&amp;GY$43,data.monthly_financials,6,0),0))</f>
        <v>#NAME?</v>
      </c>
      <c r="GZ53" s="758" t="e">
        <f ca="1">IF(GZ$41=YEAR(GZ$43),HLOOKUP(GZ$41,$HV$41:$HY$66,(ROW($HT53)-ROW(GZ$41)+1),FALSE),IFERROR(GZ$42*VLOOKUP($HT$39&amp;"|"&amp;$HT53&amp;"|0|"&amp;GZ$43,data.monthly_financials,6,0),0))</f>
        <v>#NAME?</v>
      </c>
      <c r="HA53" s="758" t="e">
        <f ca="1">IF(HA$41=YEAR(HA$43),HLOOKUP(HA$41,$HV$41:$HY$66,(ROW($HT53)-ROW(HA$41)+1),FALSE),IFERROR(HA$42*VLOOKUP($HT$39&amp;"|"&amp;$HT53&amp;"|0|"&amp;HA$43,data.monthly_financials,6,0),0))</f>
        <v>#NAME?</v>
      </c>
      <c r="HB53" s="758" t="e">
        <f ca="1">IF(HB$41=YEAR(HB$43),HLOOKUP(HB$41,$HV$41:$HY$66,(ROW($HT53)-ROW(HB$41)+1),FALSE),IFERROR(HB$42*VLOOKUP($HT$39&amp;"|"&amp;$HT53&amp;"|0|"&amp;HB$43,data.monthly_financials,6,0),0))</f>
        <v>#NAME?</v>
      </c>
      <c r="HC53" s="758" t="e">
        <f ca="1">IF(HC$41=YEAR(HC$43),HLOOKUP(HC$41,$HV$41:$HY$66,(ROW($HT53)-ROW(HC$41)+1),FALSE),IFERROR(HC$42*VLOOKUP($HT$39&amp;"|"&amp;$HT53&amp;"|0|"&amp;HC$43,data.monthly_financials,6,0),0))</f>
        <v>#NAME?</v>
      </c>
      <c r="HD53" s="758" t="e">
        <f ca="1">IF(HD$41=YEAR(HD$43),HLOOKUP(HD$41,$HV$41:$HY$66,(ROW($HT53)-ROW(HD$41)+1),FALSE),IFERROR(HD$42*VLOOKUP($HT$39&amp;"|"&amp;$HT53&amp;"|0|"&amp;HD$43,data.monthly_financials,6,0),0))</f>
        <v>#NAME?</v>
      </c>
      <c r="HE53" s="758" t="e">
        <f ca="1">IF(HE$41=YEAR(HE$43),HLOOKUP(HE$41,$HV$41:$HY$66,(ROW($HT53)-ROW(HE$41)+1),FALSE),IFERROR(HE$42*VLOOKUP($HT$39&amp;"|"&amp;$HT53&amp;"|0|"&amp;HE$43,data.monthly_financials,6,0),0))</f>
        <v>#NAME?</v>
      </c>
      <c r="HF53" s="758" t="e">
        <f ca="1">IF(HF$41=YEAR(HF$43),HLOOKUP(HF$41,$HV$41:$HY$66,(ROW($HT53)-ROW(HF$41)+1),FALSE),IFERROR(HF$42*VLOOKUP($HT$39&amp;"|"&amp;$HT53&amp;"|0|"&amp;HF$43,data.monthly_financials,6,0),0))</f>
        <v>#NAME?</v>
      </c>
      <c r="HG53" s="758" t="e">
        <f ca="1">IF(HG$41=YEAR(HG$43),HLOOKUP(HG$41,$HV$41:$HY$66,(ROW($HT53)-ROW(HG$41)+1),FALSE),IFERROR(HG$42*VLOOKUP($HT$39&amp;"|"&amp;$HT53&amp;"|0|"&amp;HG$43,data.monthly_financials,6,0),0))</f>
        <v>#NAME?</v>
      </c>
      <c r="HH53" s="758" t="e">
        <f ca="1">IF(HH$41=YEAR(HH$43),HLOOKUP(HH$41,$HV$41:$HY$66,(ROW($HT53)-ROW(HH$41)+1),FALSE),IFERROR(HH$42*VLOOKUP($HT$39&amp;"|"&amp;$HT53&amp;"|0|"&amp;HH$43,data.monthly_financials,6,0),0))</f>
        <v>#NAME?</v>
      </c>
      <c r="HI53" s="758" t="e">
        <f ca="1">IF(HI$41=YEAR(HI$43),HLOOKUP(HI$41,$HV$41:$HY$66,(ROW($HT53)-ROW(HI$41)+1),FALSE),IFERROR(HI$42*VLOOKUP($HT$39&amp;"|"&amp;$HT53&amp;"|0|"&amp;HI$43,data.monthly_financials,6,0),0))</f>
        <v>#NAME?</v>
      </c>
      <c r="HJ53" s="758" t="e">
        <f ca="1">IF(HJ$41=YEAR(HJ$43),HLOOKUP(HJ$41,$HV$41:$HY$66,(ROW($HT53)-ROW(HJ$41)+1),FALSE),IFERROR(HJ$42*VLOOKUP($HT$39&amp;"|"&amp;$HT53&amp;"|0|"&amp;HJ$43,data.monthly_financials,6,0),0))</f>
        <v>#NAME?</v>
      </c>
      <c r="HK53" s="758" t="e">
        <f ca="1">IF(HK$41=YEAR(HK$43),HLOOKUP(HK$41,$HV$41:$HY$66,(ROW($HT53)-ROW(HK$41)+1),FALSE),IFERROR(HK$42*VLOOKUP($HT$39&amp;"|"&amp;$HT53&amp;"|0|"&amp;HK$43,data.monthly_financials,6,0),0))</f>
        <v>#NAME?</v>
      </c>
      <c r="HL53" s="758" t="e">
        <f ca="1">IF(HL$41=YEAR(HL$43),HLOOKUP(HL$41,$HV$41:$HY$66,(ROW($HT53)-ROW(HL$41)+1),FALSE),IFERROR(HL$42*VLOOKUP($HT$39&amp;"|"&amp;$HT53&amp;"|0|"&amp;HL$43,data.monthly_financials,6,0),0))</f>
        <v>#NAME?</v>
      </c>
      <c r="HM53" s="758" t="e">
        <f ca="1">IF(HM$41=YEAR(HM$43),HLOOKUP(HM$41,$HV$41:$HY$66,(ROW($HT53)-ROW(HM$41)+1),FALSE),IFERROR(HM$42*VLOOKUP($HT$39&amp;"|"&amp;$HT53&amp;"|0|"&amp;HM$43,data.monthly_financials,6,0),0))</f>
        <v>#NAME?</v>
      </c>
      <c r="HN53" s="758" t="e">
        <f ca="1">IF(HN$41=YEAR(HN$43),HLOOKUP(HN$41,$HV$41:$HY$66,(ROW($HT53)-ROW(HN$41)+1),FALSE),IFERROR(HN$42*VLOOKUP($HT$39&amp;"|"&amp;$HT53&amp;"|0|"&amp;HN$43,data.monthly_financials,6,0),0))</f>
        <v>#NAME?</v>
      </c>
      <c r="HO53" s="758" t="e">
        <f ca="1">IF(HO$41=YEAR(HO$43),HLOOKUP(HO$41,$HV$41:$HY$66,(ROW($HT53)-ROW(HO$41)+1),FALSE),IFERROR(HO$42*VLOOKUP($HT$39&amp;"|"&amp;$HT53&amp;"|0|"&amp;HO$43,data.monthly_financials,6,0),0))</f>
        <v>#NAME?</v>
      </c>
      <c r="HP53" s="758" t="e">
        <f ca="1">IF(HP$41=YEAR(HP$43),HLOOKUP(HP$41,$HV$41:$HY$66,(ROW($HT53)-ROW(HP$41)+1),FALSE),IFERROR(HP$42*VLOOKUP($HT$39&amp;"|"&amp;$HT53&amp;"|0|"&amp;HP$43,data.monthly_financials,6,0),0))</f>
        <v>#NAME?</v>
      </c>
      <c r="HQ53" s="758" t="e">
        <f ca="1">IF(HQ$41=YEAR(HQ$43),HLOOKUP(HQ$41,$HV$41:$HY$66,(ROW($HT53)-ROW(HQ$41)+1),FALSE),IFERROR(HQ$42*VLOOKUP($HT$39&amp;"|"&amp;$HT53&amp;"|0|"&amp;HQ$43,data.monthly_financials,6,0),0))</f>
        <v>#NAME?</v>
      </c>
      <c r="HT53" s="756" t="s">
        <v>117</v>
      </c>
      <c r="HU53" s="107">
        <f ca="1">IFERROR(HU$42*VLOOKUP($HT$39&amp;"|"&amp;$HT53&amp;"|1|"&amp;HU$43,data.monthly_financials,6,0),0)</f>
        <v>0</v>
      </c>
      <c r="HV53" s="758">
        <f ca="1">IFERROR(HV$42*VLOOKUP($HT$39&amp;"|"&amp;$HT53&amp;"|1|"&amp;HV$43,data.monthly_financials,6,0),0)</f>
        <v>0</v>
      </c>
      <c r="HW53" s="758">
        <f ca="1">IFERROR(HW$42*VLOOKUP($HT$39&amp;"|"&amp;$HT53&amp;"|1|"&amp;HW$43,data.monthly_financials,6,0),0)</f>
        <v>0</v>
      </c>
      <c r="HX53" s="758">
        <f ca="1">IFERROR(HX$42*VLOOKUP($HT$39&amp;"|"&amp;$HT53&amp;"|1|"&amp;HX$43,data.monthly_financials,6,0),0)</f>
        <v>0</v>
      </c>
      <c r="HY53" s="758">
        <f ca="1">IFERROR(HY$42*VLOOKUP($HT$39&amp;"|"&amp;$HT53&amp;"|1|"&amp;HY$43,data.monthly_financials,6,0),0)</f>
        <v>0</v>
      </c>
    </row>
    <row r="54" spans="1:233" ht="15.75">
      <c r="A54" t="str">
        <f>RIGHT(DB_LOAD!I49,4)</f>
        <v/>
      </c>
      <c r="B54">
        <f>DB_LOAD!K49</f>
        <v>0</v>
      </c>
      <c r="D54" s="103" t="s">
        <v>140</v>
      </c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78"/>
      <c r="AP54" s="103" t="str">
        <f t="shared" si="68"/>
        <v/>
      </c>
      <c r="AQ54" s="121"/>
      <c r="AR54" s="121"/>
      <c r="AS54" s="121"/>
      <c r="AT54" s="121"/>
      <c r="AU54" s="121"/>
      <c r="AV54" s="78"/>
      <c r="AW54" s="78">
        <f>IFERROR(AW$42*VLOOKUP($AX$40&amp;"|"&amp;$AX54&amp;"|0|"&amp;AW$43,data.monthly_financials,6,0),0)</f>
        <v>0</v>
      </c>
      <c r="AX54" s="120" t="s">
        <v>77</v>
      </c>
      <c r="AY54" s="104" t="e">
        <f ca="1">IF(AY$41=YEAR(AY$43),HLOOKUP(AY$41,$CM$41:$CP$92,(ROW($AX54)-ROW(AY$41)+1),FALSE),IFERROR(AY$42*VLOOKUP($AX$40&amp;"|"&amp;$AX54&amp;"|0|"&amp;AY$43,data.monthly_financials,6,0),0))</f>
        <v>#NAME?</v>
      </c>
      <c r="AZ54" s="104" t="e">
        <f ca="1">IF(AZ$41=YEAR(AZ$43),HLOOKUP(AZ$41,$CM$41:$CP$92,(ROW($AX54)-ROW(AZ$41)+1),FALSE),IFERROR(AZ$42*VLOOKUP($AX$40&amp;"|"&amp;$AX54&amp;"|0|"&amp;AZ$43,data.monthly_financials,6,0),0))</f>
        <v>#NAME?</v>
      </c>
      <c r="BA54" s="104" t="e">
        <f ca="1">IF(BA$41=YEAR(BA$43),HLOOKUP(BA$41,$CM$41:$CP$92,(ROW($AX54)-ROW(BA$41)+1),FALSE),IFERROR(BA$42*VLOOKUP($AX$40&amp;"|"&amp;$AX54&amp;"|0|"&amp;BA$43,data.monthly_financials,6,0),0))</f>
        <v>#NAME?</v>
      </c>
      <c r="BB54" s="104" t="e">
        <f ca="1">IF(BB$41=YEAR(BB$43),HLOOKUP(BB$41,$CM$41:$CP$92,(ROW($AX54)-ROW(BB$41)+1),FALSE),IFERROR(BB$42*VLOOKUP($AX$40&amp;"|"&amp;$AX54&amp;"|0|"&amp;BB$43,data.monthly_financials,6,0),0))</f>
        <v>#NAME?</v>
      </c>
      <c r="BC54" s="104" t="e">
        <f ca="1">IF(BC$41=YEAR(BC$43),HLOOKUP(BC$41,$CM$41:$CP$92,(ROW($AX54)-ROW(BC$41)+1),FALSE),IFERROR(BC$42*VLOOKUP($AX$40&amp;"|"&amp;$AX54&amp;"|0|"&amp;BC$43,data.monthly_financials,6,0),0))</f>
        <v>#NAME?</v>
      </c>
      <c r="BD54" s="104" t="e">
        <f ca="1">IF(BD$41=YEAR(BD$43),HLOOKUP(BD$41,$CM$41:$CP$92,(ROW($AX54)-ROW(BD$41)+1),FALSE),IFERROR(BD$42*VLOOKUP($AX$40&amp;"|"&amp;$AX54&amp;"|0|"&amp;BD$43,data.monthly_financials,6,0),0))</f>
        <v>#NAME?</v>
      </c>
      <c r="BE54" s="104" t="e">
        <f ca="1">IF(BE$41=YEAR(BE$43),HLOOKUP(BE$41,$CM$41:$CP$92,(ROW($AX54)-ROW(BE$41)+1),FALSE),IFERROR(BE$42*VLOOKUP($AX$40&amp;"|"&amp;$AX54&amp;"|0|"&amp;BE$43,data.monthly_financials,6,0),0))</f>
        <v>#NAME?</v>
      </c>
      <c r="BF54" s="104" t="e">
        <f ca="1">IF(BF$41=YEAR(BF$43),HLOOKUP(BF$41,$CM$41:$CP$92,(ROW($AX54)-ROW(BF$41)+1),FALSE),IFERROR(BF$42*VLOOKUP($AX$40&amp;"|"&amp;$AX54&amp;"|0|"&amp;BF$43,data.monthly_financials,6,0),0))</f>
        <v>#NAME?</v>
      </c>
      <c r="BG54" s="104" t="e">
        <f ca="1">IF(BG$41=YEAR(BG$43),HLOOKUP(BG$41,$CM$41:$CP$92,(ROW($AX54)-ROW(BG$41)+1),FALSE),IFERROR(BG$42*VLOOKUP($AX$40&amp;"|"&amp;$AX54&amp;"|0|"&amp;BG$43,data.monthly_financials,6,0),0))</f>
        <v>#NAME?</v>
      </c>
      <c r="BH54" s="104" t="e">
        <f ca="1">IF(BH$41=YEAR(BH$43),HLOOKUP(BH$41,$CM$41:$CP$92,(ROW($AX54)-ROW(BH$41)+1),FALSE),IFERROR(BH$42*VLOOKUP($AX$40&amp;"|"&amp;$AX54&amp;"|0|"&amp;BH$43,data.monthly_financials,6,0),0))</f>
        <v>#NAME?</v>
      </c>
      <c r="BI54" s="104" t="e">
        <f ca="1">IF(BI$41=YEAR(BI$43),HLOOKUP(BI$41,$CM$41:$CP$92,(ROW($AX54)-ROW(BI$41)+1),FALSE),IFERROR(BI$42*VLOOKUP($AX$40&amp;"|"&amp;$AX54&amp;"|0|"&amp;BI$43,data.monthly_financials,6,0),0))</f>
        <v>#NAME?</v>
      </c>
      <c r="BJ54" s="104" t="e">
        <f ca="1">IF(BJ$41=YEAR(BJ$43),HLOOKUP(BJ$41,$CM$41:$CP$92,(ROW($AX54)-ROW(BJ$41)+1),FALSE),IFERROR(BJ$42*VLOOKUP($AX$40&amp;"|"&amp;$AX54&amp;"|0|"&amp;BJ$43,data.monthly_financials,6,0),0))</f>
        <v>#NAME?</v>
      </c>
      <c r="BK54" s="104" t="e">
        <f ca="1">IF(BK$41=YEAR(BK$43),HLOOKUP(BK$41,$CM$41:$CP$92,(ROW($AX54)-ROW(BK$41)+1),FALSE),IFERROR(BK$42*VLOOKUP($AX$40&amp;"|"&amp;$AX54&amp;"|0|"&amp;BK$43,data.monthly_financials,6,0),0))</f>
        <v>#NAME?</v>
      </c>
      <c r="BL54" s="104" t="e">
        <f ca="1">IF(BL$41=YEAR(BL$43),HLOOKUP(BL$41,$CM$41:$CP$92,(ROW($AX54)-ROW(BL$41)+1),FALSE),IFERROR(BL$42*VLOOKUP($AX$40&amp;"|"&amp;$AX54&amp;"|0|"&amp;BL$43,data.monthly_financials,6,0),0))</f>
        <v>#NAME?</v>
      </c>
      <c r="BM54" s="104" t="e">
        <f ca="1">IF(BM$41=YEAR(BM$43),HLOOKUP(BM$41,$CM$41:$CP$92,(ROW($AX54)-ROW(BM$41)+1),FALSE),IFERROR(BM$42*VLOOKUP($AX$40&amp;"|"&amp;$AX54&amp;"|0|"&amp;BM$43,data.monthly_financials,6,0),0))</f>
        <v>#NAME?</v>
      </c>
      <c r="BN54" s="104" t="e">
        <f ca="1">IF(BN$41=YEAR(BN$43),HLOOKUP(BN$41,$CM$41:$CP$92,(ROW($AX54)-ROW(BN$41)+1),FALSE),IFERROR(BN$42*VLOOKUP($AX$40&amp;"|"&amp;$AX54&amp;"|0|"&amp;BN$43,data.monthly_financials,6,0),0))</f>
        <v>#NAME?</v>
      </c>
      <c r="BO54" s="104" t="e">
        <f ca="1">IF(BO$41=YEAR(BO$43),HLOOKUP(BO$41,$CM$41:$CP$92,(ROW($AX54)-ROW(BO$41)+1),FALSE),IFERROR(BO$42*VLOOKUP($AX$40&amp;"|"&amp;$AX54&amp;"|0|"&amp;BO$43,data.monthly_financials,6,0),0))</f>
        <v>#NAME?</v>
      </c>
      <c r="BP54" s="104" t="e">
        <f ca="1">IF(BP$41=YEAR(BP$43),HLOOKUP(BP$41,$CM$41:$CP$92,(ROW($AX54)-ROW(BP$41)+1),FALSE),IFERROR(BP$42*VLOOKUP($AX$40&amp;"|"&amp;$AX54&amp;"|0|"&amp;BP$43,data.monthly_financials,6,0),0))</f>
        <v>#NAME?</v>
      </c>
      <c r="BQ54" s="104" t="e">
        <f ca="1">IF(BQ$41=YEAR(BQ$43),HLOOKUP(BQ$41,$CM$41:$CP$92,(ROW($AX54)-ROW(BQ$41)+1),FALSE),IFERROR(BQ$42*VLOOKUP($AX$40&amp;"|"&amp;$AX54&amp;"|0|"&amp;BQ$43,data.monthly_financials,6,0),0))</f>
        <v>#NAME?</v>
      </c>
      <c r="BR54" s="104" t="e">
        <f ca="1">IF(BR$41=YEAR(BR$43),HLOOKUP(BR$41,$CM$41:$CP$92,(ROW($AX54)-ROW(BR$41)+1),FALSE),IFERROR(BR$42*VLOOKUP($AX$40&amp;"|"&amp;$AX54&amp;"|0|"&amp;BR$43,data.monthly_financials,6,0),0))</f>
        <v>#NAME?</v>
      </c>
      <c r="BS54" s="104" t="e">
        <f ca="1">IF(BS$41=YEAR(BS$43),HLOOKUP(BS$41,$CM$41:$CP$92,(ROW($AX54)-ROW(BS$41)+1),FALSE),IFERROR(BS$42*VLOOKUP($AX$40&amp;"|"&amp;$AX54&amp;"|0|"&amp;BS$43,data.monthly_financials,6,0),0))</f>
        <v>#NAME?</v>
      </c>
      <c r="BT54" s="104" t="e">
        <f ca="1">IF(BT$41=YEAR(BT$43),HLOOKUP(BT$41,$CM$41:$CP$92,(ROW($AX54)-ROW(BT$41)+1),FALSE),IFERROR(BT$42*VLOOKUP($AX$40&amp;"|"&amp;$AX54&amp;"|0|"&amp;BT$43,data.monthly_financials,6,0),0))</f>
        <v>#NAME?</v>
      </c>
      <c r="BU54" s="104" t="e">
        <f ca="1">IF(BU$41=YEAR(BU$43),HLOOKUP(BU$41,$CM$41:$CP$92,(ROW($AX54)-ROW(BU$41)+1),FALSE),IFERROR(BU$42*VLOOKUP($AX$40&amp;"|"&amp;$AX54&amp;"|0|"&amp;BU$43,data.monthly_financials,6,0),0))</f>
        <v>#NAME?</v>
      </c>
      <c r="BV54" s="104" t="e">
        <f ca="1">IF(BV$41=YEAR(BV$43),HLOOKUP(BV$41,$CM$41:$CP$92,(ROW($AX54)-ROW(BV$41)+1),FALSE),IFERROR(BV$42*VLOOKUP($AX$40&amp;"|"&amp;$AX54&amp;"|0|"&amp;BV$43,data.monthly_financials,6,0),0))</f>
        <v>#NAME?</v>
      </c>
      <c r="BW54" s="104" t="e">
        <f ca="1">IF(BW$41=YEAR(BW$43),HLOOKUP(BW$41,$CM$41:$CP$92,(ROW($AX54)-ROW(BW$41)+1),FALSE),IFERROR(BW$42*VLOOKUP($AX$40&amp;"|"&amp;$AX54&amp;"|0|"&amp;BW$43,data.monthly_financials,6,0),0))</f>
        <v>#NAME?</v>
      </c>
      <c r="BX54" s="104" t="e">
        <f ca="1">IF(BX$41=YEAR(BX$43),HLOOKUP(BX$41,$CM$41:$CP$92,(ROW($AX54)-ROW(BX$41)+1),FALSE),IFERROR(BX$42*VLOOKUP($AX$40&amp;"|"&amp;$AX54&amp;"|0|"&amp;BX$43,data.monthly_financials,6,0),0))</f>
        <v>#NAME?</v>
      </c>
      <c r="BY54" s="104" t="e">
        <f ca="1">IF(BY$41=YEAR(BY$43),HLOOKUP(BY$41,$CM$41:$CP$92,(ROW($AX54)-ROW(BY$41)+1),FALSE),IFERROR(BY$42*VLOOKUP($AX$40&amp;"|"&amp;$AX54&amp;"|0|"&amp;BY$43,data.monthly_financials,6,0),0))</f>
        <v>#NAME?</v>
      </c>
      <c r="BZ54" s="104" t="e">
        <f ca="1">IF(BZ$41=YEAR(BZ$43),HLOOKUP(BZ$41,$CM$41:$CP$92,(ROW($AX54)-ROW(BZ$41)+1),FALSE),IFERROR(BZ$42*VLOOKUP($AX$40&amp;"|"&amp;$AX54&amp;"|0|"&amp;BZ$43,data.monthly_financials,6,0),0))</f>
        <v>#NAME?</v>
      </c>
      <c r="CA54" s="104" t="e">
        <f ca="1">IF(CA$41=YEAR(CA$43),HLOOKUP(CA$41,$CM$41:$CP$92,(ROW($AX54)-ROW(CA$41)+1),FALSE),IFERROR(CA$42*VLOOKUP($AX$40&amp;"|"&amp;$AX54&amp;"|0|"&amp;CA$43,data.monthly_financials,6,0),0))</f>
        <v>#NAME?</v>
      </c>
      <c r="CB54" s="104" t="e">
        <f ca="1">IF(CB$41=YEAR(CB$43),HLOOKUP(CB$41,$CM$41:$CP$92,(ROW($AX54)-ROW(CB$41)+1),FALSE),IFERROR(CB$42*VLOOKUP($AX$40&amp;"|"&amp;$AX54&amp;"|0|"&amp;CB$43,data.monthly_financials,6,0),0))</f>
        <v>#NAME?</v>
      </c>
      <c r="CC54" s="104" t="e">
        <f ca="1">IF(CC$41=YEAR(CC$43),HLOOKUP(CC$41,$CM$41:$CP$92,(ROW($AX54)-ROW(CC$41)+1),FALSE),IFERROR(CC$42*VLOOKUP($AX$40&amp;"|"&amp;$AX54&amp;"|0|"&amp;CC$43,data.monthly_financials,6,0),0))</f>
        <v>#NAME?</v>
      </c>
      <c r="CD54" s="104" t="e">
        <f ca="1">IF(CD$41=YEAR(CD$43),HLOOKUP(CD$41,$CM$41:$CP$92,(ROW($AX54)-ROW(CD$41)+1),FALSE),IFERROR(CD$42*VLOOKUP($AX$40&amp;"|"&amp;$AX54&amp;"|0|"&amp;CD$43,data.monthly_financials,6,0),0))</f>
        <v>#NAME?</v>
      </c>
      <c r="CE54" s="104" t="e">
        <f ca="1">IF(CE$41=YEAR(CE$43),HLOOKUP(CE$41,$CM$41:$CP$92,(ROW($AX54)-ROW(CE$41)+1),FALSE),IFERROR(CE$42*VLOOKUP($AX$40&amp;"|"&amp;$AX54&amp;"|0|"&amp;CE$43,data.monthly_financials,6,0),0))</f>
        <v>#NAME?</v>
      </c>
      <c r="CF54" s="104" t="e">
        <f ca="1">IF(CF$41=YEAR(CF$43),HLOOKUP(CF$41,$CM$41:$CP$92,(ROW($AX54)-ROW(CF$41)+1),FALSE),IFERROR(CF$42*VLOOKUP($AX$40&amp;"|"&amp;$AX54&amp;"|0|"&amp;CF$43,data.monthly_financials,6,0),0))</f>
        <v>#NAME?</v>
      </c>
      <c r="CG54" s="104" t="e">
        <f ca="1">IF(CG$41=YEAR(CG$43),HLOOKUP(CG$41,$CM$41:$CP$92,(ROW($AX54)-ROW(CG$41)+1),FALSE),IFERROR(CG$42*VLOOKUP($AX$40&amp;"|"&amp;$AX54&amp;"|0|"&amp;CG$43,data.monthly_financials,6,0),0))</f>
        <v>#NAME?</v>
      </c>
      <c r="CH54" s="104" t="e">
        <f ca="1">IF(CH$41=YEAR(CH$43),HLOOKUP(CH$41,$CM$41:$CP$92,(ROW($AX54)-ROW(CH$41)+1),FALSE),IFERROR(CH$42*VLOOKUP($AX$40&amp;"|"&amp;$AX54&amp;"|0|"&amp;CH$43,data.monthly_financials,6,0),0))</f>
        <v>#NAME?</v>
      </c>
      <c r="CI54" s="83"/>
      <c r="CK54" s="120" t="str">
        <f t="shared" si="63"/>
        <v>Loan Loss Provision Expense</v>
      </c>
      <c r="CL54" s="104">
        <f ca="1">IFERROR(CL$42*VLOOKUP($CK$40&amp;"|"&amp;$CK54&amp;"|1|"&amp;CL$43,data.monthly_financials,6,0),0)</f>
        <v>0</v>
      </c>
      <c r="CM54" s="104">
        <f ca="1">IFERROR(CM$42*VLOOKUP($CK$40&amp;"|"&amp;$CK54&amp;"|1|"&amp;CM$43,data.monthly_financials,6,0),0)</f>
        <v>0</v>
      </c>
      <c r="CN54" s="104">
        <f ca="1">IFERROR(CN$42*VLOOKUP($CK$40&amp;"|"&amp;$CK54&amp;"|1|"&amp;CN$43,data.monthly_financials,6,0),0)</f>
        <v>0</v>
      </c>
      <c r="CO54" s="104">
        <f ca="1">IFERROR(CO$42*VLOOKUP($CK$40&amp;"|"&amp;$CK54&amp;"|1|"&amp;CO$43,data.monthly_financials,6,0),0)</f>
        <v>0</v>
      </c>
      <c r="CP54" s="104">
        <f ca="1">IFERROR(CP$42*VLOOKUP($CK$40&amp;"|"&amp;$CK54&amp;"|1|"&amp;CP$43,data.monthly_financials,6,0),0)</f>
        <v>0</v>
      </c>
      <c r="CQ54" s="83"/>
      <c r="CS54" s="105" t="s">
        <v>161</v>
      </c>
      <c r="CT54" s="104" t="e">
        <f ca="1">IF(CT$41=YEAR(CT$43),HLOOKUP(CT$41,$EG$41:$EJ$70,(ROW($AX54)-ROW(CT$41)+1),FALSE),IFERROR(CT$42*VLOOKUP($CS$40&amp;"|"&amp;$CS54&amp;"|0|"&amp;CT$43,data.monthly_financials,6,0),0))</f>
        <v>#NAME?</v>
      </c>
      <c r="CU54" s="104" t="e">
        <f ca="1">IF(CU$41=YEAR(CU$43),HLOOKUP(CU$41,$EG$41:$EJ$70,(ROW($AX54)-ROW(CU$41)+1),FALSE),IFERROR(CU$42*VLOOKUP($CS$40&amp;"|"&amp;$CS54&amp;"|0|"&amp;CU$43,data.monthly_financials,6,0),0))</f>
        <v>#NAME?</v>
      </c>
      <c r="CV54" s="104" t="e">
        <f ca="1">IF(CV$41=YEAR(CV$43),HLOOKUP(CV$41,$EG$41:$EJ$70,(ROW($AX54)-ROW(CV$41)+1),FALSE),IFERROR(CV$42*VLOOKUP($CS$40&amp;"|"&amp;$CS54&amp;"|0|"&amp;CV$43,data.monthly_financials,6,0),0))</f>
        <v>#NAME?</v>
      </c>
      <c r="CW54" s="104" t="e">
        <f ca="1">IF(CW$41=YEAR(CW$43),HLOOKUP(CW$41,$EG$41:$EJ$70,(ROW($AX54)-ROW(CW$41)+1),FALSE),IFERROR(CW$42*VLOOKUP($CS$40&amp;"|"&amp;$CS54&amp;"|0|"&amp;CW$43,data.monthly_financials,6,0),0))</f>
        <v>#NAME?</v>
      </c>
      <c r="CX54" s="104" t="e">
        <f ca="1">IF(CX$41=YEAR(CX$43),HLOOKUP(CX$41,$EG$41:$EJ$70,(ROW($AX54)-ROW(CX$41)+1),FALSE),IFERROR(CX$42*VLOOKUP($CS$40&amp;"|"&amp;$CS54&amp;"|0|"&amp;CX$43,data.monthly_financials,6,0),0))</f>
        <v>#NAME?</v>
      </c>
      <c r="CY54" s="104" t="e">
        <f ca="1">IF(CY$41=YEAR(CY$43),HLOOKUP(CY$41,$EG$41:$EJ$70,(ROW($AX54)-ROW(CY$41)+1),FALSE),IFERROR(CY$42*VLOOKUP($CS$40&amp;"|"&amp;$CS54&amp;"|0|"&amp;CY$43,data.monthly_financials,6,0),0))</f>
        <v>#NAME?</v>
      </c>
      <c r="CZ54" s="104" t="e">
        <f ca="1">IF(CZ$41=YEAR(CZ$43),HLOOKUP(CZ$41,$EG$41:$EJ$70,(ROW($AX54)-ROW(CZ$41)+1),FALSE),IFERROR(CZ$42*VLOOKUP($CS$40&amp;"|"&amp;$CS54&amp;"|0|"&amp;CZ$43,data.monthly_financials,6,0),0))</f>
        <v>#NAME?</v>
      </c>
      <c r="DA54" s="104" t="e">
        <f ca="1">IF(DA$41=YEAR(DA$43),HLOOKUP(DA$41,$EG$41:$EJ$70,(ROW($AX54)-ROW(DA$41)+1),FALSE),IFERROR(DA$42*VLOOKUP($CS$40&amp;"|"&amp;$CS54&amp;"|0|"&amp;DA$43,data.monthly_financials,6,0),0))</f>
        <v>#NAME?</v>
      </c>
      <c r="DB54" s="104" t="e">
        <f ca="1">IF(DB$41=YEAR(DB$43),HLOOKUP(DB$41,$EG$41:$EJ$70,(ROW($AX54)-ROW(DB$41)+1),FALSE),IFERROR(DB$42*VLOOKUP($CS$40&amp;"|"&amp;$CS54&amp;"|0|"&amp;DB$43,data.monthly_financials,6,0),0))</f>
        <v>#NAME?</v>
      </c>
      <c r="DC54" s="104" t="e">
        <f ca="1">IF(DC$41=YEAR(DC$43),HLOOKUP(DC$41,$EG$41:$EJ$70,(ROW($AX54)-ROW(DC$41)+1),FALSE),IFERROR(DC$42*VLOOKUP($CS$40&amp;"|"&amp;$CS54&amp;"|0|"&amp;DC$43,data.monthly_financials,6,0),0))</f>
        <v>#NAME?</v>
      </c>
      <c r="DD54" s="104" t="e">
        <f ca="1">IF(DD$41=YEAR(DD$43),HLOOKUP(DD$41,$EG$41:$EJ$70,(ROW($AX54)-ROW(DD$41)+1),FALSE),IFERROR(DD$42*VLOOKUP($CS$40&amp;"|"&amp;$CS54&amp;"|0|"&amp;DD$43,data.monthly_financials,6,0),0))</f>
        <v>#NAME?</v>
      </c>
      <c r="DE54" s="104" t="e">
        <f ca="1">IF(DE$41=YEAR(DE$43),HLOOKUP(DE$41,$EG$41:$EJ$70,(ROW($AX54)-ROW(DE$41)+1),FALSE),IFERROR(DE$42*VLOOKUP($CS$40&amp;"|"&amp;$CS54&amp;"|0|"&amp;DE$43,data.monthly_financials,6,0),0))</f>
        <v>#NAME?</v>
      </c>
      <c r="DF54" s="104" t="e">
        <f ca="1">IF(DF$41=YEAR(DF$43),HLOOKUP(DF$41,$EG$41:$EJ$70,(ROW($AX54)-ROW(DF$41)+1),FALSE),IFERROR(DF$42*VLOOKUP($CS$40&amp;"|"&amp;$CS54&amp;"|0|"&amp;DF$43,data.monthly_financials,6,0),0))</f>
        <v>#NAME?</v>
      </c>
      <c r="DG54" s="104" t="e">
        <f ca="1">IF(DG$41=YEAR(DG$43),HLOOKUP(DG$41,$EG$41:$EJ$70,(ROW($AX54)-ROW(DG$41)+1),FALSE),IFERROR(DG$42*VLOOKUP($CS$40&amp;"|"&amp;$CS54&amp;"|0|"&amp;DG$43,data.monthly_financials,6,0),0))</f>
        <v>#NAME?</v>
      </c>
      <c r="DH54" s="104" t="e">
        <f ca="1">IF(DH$41=YEAR(DH$43),HLOOKUP(DH$41,$EG$41:$EJ$70,(ROW($AX54)-ROW(DH$41)+1),FALSE),IFERROR(DH$42*VLOOKUP($CS$40&amp;"|"&amp;$CS54&amp;"|0|"&amp;DH$43,data.monthly_financials,6,0),0))</f>
        <v>#NAME?</v>
      </c>
      <c r="DI54" s="104" t="e">
        <f ca="1">IF(DI$41=YEAR(DI$43),HLOOKUP(DI$41,$EG$41:$EJ$70,(ROW($AX54)-ROW(DI$41)+1),FALSE),IFERROR(DI$42*VLOOKUP($CS$40&amp;"|"&amp;$CS54&amp;"|0|"&amp;DI$43,data.monthly_financials,6,0),0))</f>
        <v>#NAME?</v>
      </c>
      <c r="DJ54" s="104" t="e">
        <f ca="1">IF(DJ$41=YEAR(DJ$43),HLOOKUP(DJ$41,$EG$41:$EJ$70,(ROW($AX54)-ROW(DJ$41)+1),FALSE),IFERROR(DJ$42*VLOOKUP($CS$40&amp;"|"&amp;$CS54&amp;"|0|"&amp;DJ$43,data.monthly_financials,6,0),0))</f>
        <v>#NAME?</v>
      </c>
      <c r="DK54" s="104" t="e">
        <f ca="1">IF(DK$41=YEAR(DK$43),HLOOKUP(DK$41,$EG$41:$EJ$70,(ROW($AX54)-ROW(DK$41)+1),FALSE),IFERROR(DK$42*VLOOKUP($CS$40&amp;"|"&amp;$CS54&amp;"|0|"&amp;DK$43,data.monthly_financials,6,0),0))</f>
        <v>#NAME?</v>
      </c>
      <c r="DL54" s="104" t="e">
        <f ca="1">IF(DL$41=YEAR(DL$43),HLOOKUP(DL$41,$EG$41:$EJ$70,(ROW($AX54)-ROW(DL$41)+1),FALSE),IFERROR(DL$42*VLOOKUP($CS$40&amp;"|"&amp;$CS54&amp;"|0|"&amp;DL$43,data.monthly_financials,6,0),0))</f>
        <v>#NAME?</v>
      </c>
      <c r="DM54" s="104" t="e">
        <f ca="1">IF(DM$41=YEAR(DM$43),HLOOKUP(DM$41,$EG$41:$EJ$70,(ROW($AX54)-ROW(DM$41)+1),FALSE),IFERROR(DM$42*VLOOKUP($CS$40&amp;"|"&amp;$CS54&amp;"|0|"&amp;DM$43,data.monthly_financials,6,0),0))</f>
        <v>#NAME?</v>
      </c>
      <c r="DN54" s="104" t="e">
        <f ca="1">IF(DN$41=YEAR(DN$43),HLOOKUP(DN$41,$EG$41:$EJ$70,(ROW($AX54)-ROW(DN$41)+1),FALSE),IFERROR(DN$42*VLOOKUP($CS$40&amp;"|"&amp;$CS54&amp;"|0|"&amp;DN$43,data.monthly_financials,6,0),0))</f>
        <v>#NAME?</v>
      </c>
      <c r="DO54" s="104" t="e">
        <f ca="1">IF(DO$41=YEAR(DO$43),HLOOKUP(DO$41,$EG$41:$EJ$70,(ROW($AX54)-ROW(DO$41)+1),FALSE),IFERROR(DO$42*VLOOKUP($CS$40&amp;"|"&amp;$CS54&amp;"|0|"&amp;DO$43,data.monthly_financials,6,0),0))</f>
        <v>#NAME?</v>
      </c>
      <c r="DP54" s="104" t="e">
        <f ca="1">IF(DP$41=YEAR(DP$43),HLOOKUP(DP$41,$EG$41:$EJ$70,(ROW($AX54)-ROW(DP$41)+1),FALSE),IFERROR(DP$42*VLOOKUP($CS$40&amp;"|"&amp;$CS54&amp;"|0|"&amp;DP$43,data.monthly_financials,6,0),0))</f>
        <v>#NAME?</v>
      </c>
      <c r="DQ54" s="104" t="e">
        <f ca="1">IF(DQ$41=YEAR(DQ$43),HLOOKUP(DQ$41,$EG$41:$EJ$70,(ROW($AX54)-ROW(DQ$41)+1),FALSE),IFERROR(DQ$42*VLOOKUP($CS$40&amp;"|"&amp;$CS54&amp;"|0|"&amp;DQ$43,data.monthly_financials,6,0),0))</f>
        <v>#NAME?</v>
      </c>
      <c r="DR54" s="104" t="e">
        <f ca="1">IF(DR$41=YEAR(DR$43),HLOOKUP(DR$41,$EG$41:$EJ$70,(ROW($AX54)-ROW(DR$41)+1),FALSE),IFERROR(DR$42*VLOOKUP($CS$40&amp;"|"&amp;$CS54&amp;"|0|"&amp;DR$43,data.monthly_financials,6,0),0))</f>
        <v>#NAME?</v>
      </c>
      <c r="DS54" s="104" t="e">
        <f ca="1">IF(DS$41=YEAR(DS$43),HLOOKUP(DS$41,$EG$41:$EJ$70,(ROW($AX54)-ROW(DS$41)+1),FALSE),IFERROR(DS$42*VLOOKUP($CS$40&amp;"|"&amp;$CS54&amp;"|0|"&amp;DS$43,data.monthly_financials,6,0),0))</f>
        <v>#NAME?</v>
      </c>
      <c r="DT54" s="104" t="e">
        <f ca="1">IF(DT$41=YEAR(DT$43),HLOOKUP(DT$41,$EG$41:$EJ$70,(ROW($AX54)-ROW(DT$41)+1),FALSE),IFERROR(DT$42*VLOOKUP($CS$40&amp;"|"&amp;$CS54&amp;"|0|"&amp;DT$43,data.monthly_financials,6,0),0))</f>
        <v>#NAME?</v>
      </c>
      <c r="DU54" s="104" t="e">
        <f ca="1">IF(DU$41=YEAR(DU$43),HLOOKUP(DU$41,$EG$41:$EJ$70,(ROW($AX54)-ROW(DU$41)+1),FALSE),IFERROR(DU$42*VLOOKUP($CS$40&amp;"|"&amp;$CS54&amp;"|0|"&amp;DU$43,data.monthly_financials,6,0),0))</f>
        <v>#NAME?</v>
      </c>
      <c r="DV54" s="104" t="e">
        <f ca="1">IF(DV$41=YEAR(DV$43),HLOOKUP(DV$41,$EG$41:$EJ$70,(ROW($AX54)-ROW(DV$41)+1),FALSE),IFERROR(DV$42*VLOOKUP($CS$40&amp;"|"&amp;$CS54&amp;"|0|"&amp;DV$43,data.monthly_financials,6,0),0))</f>
        <v>#NAME?</v>
      </c>
      <c r="DW54" s="104" t="e">
        <f ca="1">IF(DW$41=YEAR(DW$43),HLOOKUP(DW$41,$EG$41:$EJ$70,(ROW($AX54)-ROW(DW$41)+1),FALSE),IFERROR(DW$42*VLOOKUP($CS$40&amp;"|"&amp;$CS54&amp;"|0|"&amp;DW$43,data.monthly_financials,6,0),0))</f>
        <v>#NAME?</v>
      </c>
      <c r="DX54" s="104" t="e">
        <f ca="1">IF(DX$41=YEAR(DX$43),HLOOKUP(DX$41,$EG$41:$EJ$70,(ROW($AX54)-ROW(DX$41)+1),FALSE),IFERROR(DX$42*VLOOKUP($CS$40&amp;"|"&amp;$CS54&amp;"|0|"&amp;DX$43,data.monthly_financials,6,0),0))</f>
        <v>#NAME?</v>
      </c>
      <c r="DY54" s="104" t="e">
        <f ca="1">IF(DY$41=YEAR(DY$43),HLOOKUP(DY$41,$EG$41:$EJ$70,(ROW($AX54)-ROW(DY$41)+1),FALSE),IFERROR(DY$42*VLOOKUP($CS$40&amp;"|"&amp;$CS54&amp;"|0|"&amp;DY$43,data.monthly_financials,6,0),0))</f>
        <v>#NAME?</v>
      </c>
      <c r="DZ54" s="104" t="e">
        <f ca="1">IF(DZ$41=YEAR(DZ$43),HLOOKUP(DZ$41,$EG$41:$EJ$70,(ROW($AX54)-ROW(DZ$41)+1),FALSE),IFERROR(DZ$42*VLOOKUP($CS$40&amp;"|"&amp;$CS54&amp;"|0|"&amp;DZ$43,data.monthly_financials,6,0),0))</f>
        <v>#NAME?</v>
      </c>
      <c r="EA54" s="104" t="e">
        <f ca="1">IF(EA$41=YEAR(EA$43),HLOOKUP(EA$41,$EG$41:$EJ$70,(ROW($AX54)-ROW(EA$41)+1),FALSE),IFERROR(EA$42*VLOOKUP($CS$40&amp;"|"&amp;$CS54&amp;"|0|"&amp;EA$43,data.monthly_financials,6,0),0))</f>
        <v>#NAME?</v>
      </c>
      <c r="EB54" s="104" t="e">
        <f ca="1">IF(EB$41=YEAR(EB$43),HLOOKUP(EB$41,$EG$41:$EJ$70,(ROW($AX54)-ROW(EB$41)+1),FALSE),IFERROR(EB$42*VLOOKUP($CS$40&amp;"|"&amp;$CS54&amp;"|0|"&amp;EB$43,data.monthly_financials,6,0),0))</f>
        <v>#NAME?</v>
      </c>
      <c r="EC54" s="104" t="e">
        <f ca="1">IF(EC$41=YEAR(EC$43),HLOOKUP(EC$41,$EG$41:$EJ$70,(ROW($AX54)-ROW(EC$41)+1),FALSE),IFERROR(EC$42*VLOOKUP($CS$40&amp;"|"&amp;$CS54&amp;"|0|"&amp;EC$43,data.monthly_financials,6,0),0))</f>
        <v>#NAME?</v>
      </c>
      <c r="EE54" s="105" t="s">
        <v>161</v>
      </c>
      <c r="EF54" s="104">
        <f ca="1">IFERROR(EF$42*VLOOKUP($EE$40&amp;"|"&amp;$EE54&amp;"|1|"&amp;EF$43,data.monthly_financials,6,0),0)</f>
        <v>0</v>
      </c>
      <c r="EG54" s="104">
        <f ca="1">IFERROR(EG$42*VLOOKUP($EE$40&amp;"|"&amp;$EE54&amp;"|1|"&amp;EG$43,data.monthly_financials,6,0),0)</f>
        <v>0</v>
      </c>
      <c r="EH54" s="104">
        <f ca="1">IFERROR(EH$42*VLOOKUP($EE$40&amp;"|"&amp;$EE54&amp;"|1|"&amp;EH$43,data.monthly_financials,6,0),0)</f>
        <v>0</v>
      </c>
      <c r="EI54" s="104">
        <f ca="1">IFERROR(EI$42*VLOOKUP($EE$40&amp;"|"&amp;$EE54&amp;"|1|"&amp;EI$43,data.monthly_financials,6,0),0)</f>
        <v>0</v>
      </c>
      <c r="EJ54" s="104">
        <f ca="1">IFERROR(EJ$42*VLOOKUP($EE$40&amp;"|"&amp;$EE54&amp;"|1|"&amp;EJ$43,data.monthly_financials,6,0),0)</f>
        <v>0</v>
      </c>
    </row>
    <row r="55" spans="1:233" ht="15.75">
      <c r="A55" t="str">
        <f>RIGHT(DB_LOAD!I50,4)</f>
        <v/>
      </c>
      <c r="B55">
        <f>DB_LOAD!K50</f>
        <v>0</v>
      </c>
      <c r="D55" s="103" t="s">
        <v>162</v>
      </c>
      <c r="E55" s="104" t="e">
        <f ca="1">IF(E$41=YEAR(E$43),HLOOKUP(E$41,$AR$41:$AU$119,(ROW($D55)-ROW(E$41)+1),FALSE),IFERROR(E$42*VLOOKUP($D$40&amp;"|"&amp;$D55&amp;"|0|"&amp;E$43,data.monthly_financials,6,0),0))</f>
        <v>#VALUE!</v>
      </c>
      <c r="F55" s="104" t="e">
        <f ca="1">IF(F$41=YEAR(F$43),HLOOKUP(F$41,$AR$41:$AU$119,(ROW($D55)-ROW(F$41)+1),FALSE),IFERROR(F$42*VLOOKUP($D$40&amp;"|"&amp;$D55&amp;"|0|"&amp;F$43,data.monthly_financials,6,0),0))</f>
        <v>#VALUE!</v>
      </c>
      <c r="G55" s="104" t="e">
        <f ca="1">IF(G$41=YEAR(G$43),HLOOKUP(G$41,$AR$41:$AU$119,(ROW($D55)-ROW(G$41)+1),FALSE),IFERROR(G$42*VLOOKUP($D$40&amp;"|"&amp;$D55&amp;"|0|"&amp;G$43,data.monthly_financials,6,0),0))</f>
        <v>#VALUE!</v>
      </c>
      <c r="H55" s="104" t="e">
        <f ca="1">IF(H$41=YEAR(H$43),HLOOKUP(H$41,$AR$41:$AU$119,(ROW($D55)-ROW(H$41)+1),FALSE),IFERROR(H$42*VLOOKUP($D$40&amp;"|"&amp;$D55&amp;"|0|"&amp;H$43,data.monthly_financials,6,0),0))</f>
        <v>#VALUE!</v>
      </c>
      <c r="I55" s="104" t="e">
        <f ca="1">IF(I$41=YEAR(I$43),HLOOKUP(I$41,$AR$41:$AU$119,(ROW($D55)-ROW(I$41)+1),FALSE),IFERROR(I$42*VLOOKUP($D$40&amp;"|"&amp;$D55&amp;"|0|"&amp;I$43,data.monthly_financials,6,0),0))</f>
        <v>#VALUE!</v>
      </c>
      <c r="J55" s="104" t="e">
        <f ca="1">IF(J$41=YEAR(J$43),HLOOKUP(J$41,$AR$41:$AU$119,(ROW($D55)-ROW(J$41)+1),FALSE),IFERROR(J$42*VLOOKUP($D$40&amp;"|"&amp;$D55&amp;"|0|"&amp;J$43,data.monthly_financials,6,0),0))</f>
        <v>#VALUE!</v>
      </c>
      <c r="K55" s="104" t="e">
        <f ca="1">IF(K$41=YEAR(K$43),HLOOKUP(K$41,$AR$41:$AU$119,(ROW($D55)-ROW(K$41)+1),FALSE),IFERROR(K$42*VLOOKUP($D$40&amp;"|"&amp;$D55&amp;"|0|"&amp;K$43,data.monthly_financials,6,0),0))</f>
        <v>#VALUE!</v>
      </c>
      <c r="L55" s="104" t="e">
        <f ca="1">IF(L$41=YEAR(L$43),HLOOKUP(L$41,$AR$41:$AU$119,(ROW($D55)-ROW(L$41)+1),FALSE),IFERROR(L$42*VLOOKUP($D$40&amp;"|"&amp;$D55&amp;"|0|"&amp;L$43,data.monthly_financials,6,0),0))</f>
        <v>#VALUE!</v>
      </c>
      <c r="M55" s="104" t="e">
        <f ca="1">IF(M$41=YEAR(M$43),HLOOKUP(M$41,$AR$41:$AU$119,(ROW($D55)-ROW(M$41)+1),FALSE),IFERROR(M$42*VLOOKUP($D$40&amp;"|"&amp;$D55&amp;"|0|"&amp;M$43,data.monthly_financials,6,0),0))</f>
        <v>#VALUE!</v>
      </c>
      <c r="N55" s="104" t="e">
        <f ca="1">IF(N$41=YEAR(N$43),HLOOKUP(N$41,$AR$41:$AU$119,(ROW($D55)-ROW(N$41)+1),FALSE),IFERROR(N$42*VLOOKUP($D$40&amp;"|"&amp;$D55&amp;"|0|"&amp;N$43,data.monthly_financials,6,0),0))</f>
        <v>#VALUE!</v>
      </c>
      <c r="O55" s="104" t="e">
        <f ca="1">IF(O$41=YEAR(O$43),HLOOKUP(O$41,$AR$41:$AU$119,(ROW($D55)-ROW(O$41)+1),FALSE),IFERROR(O$42*VLOOKUP($D$40&amp;"|"&amp;$D55&amp;"|0|"&amp;O$43,data.monthly_financials,6,0),0))</f>
        <v>#VALUE!</v>
      </c>
      <c r="P55" s="104" t="e">
        <f ca="1">IF(P$41=YEAR(P$43),HLOOKUP(P$41,$AR$41:$AU$119,(ROW($D55)-ROW(P$41)+1),FALSE),IFERROR(P$42*VLOOKUP($D$40&amp;"|"&amp;$D55&amp;"|0|"&amp;P$43,data.monthly_financials,6,0),0))</f>
        <v>#VALUE!</v>
      </c>
      <c r="Q55" s="104" t="e">
        <f ca="1">IF(Q$41=YEAR(Q$43),HLOOKUP(Q$41,$AR$41:$AU$119,(ROW($D55)-ROW(Q$41)+1),FALSE),IFERROR(Q$42*VLOOKUP($D$40&amp;"|"&amp;$D55&amp;"|0|"&amp;Q$43,data.monthly_financials,6,0),0))</f>
        <v>#VALUE!</v>
      </c>
      <c r="R55" s="104" t="e">
        <f ca="1">IF(R$41=YEAR(R$43),HLOOKUP(R$41,$AR$41:$AU$119,(ROW($D55)-ROW(R$41)+1),FALSE),IFERROR(R$42*VLOOKUP($D$40&amp;"|"&amp;$D55&amp;"|0|"&amp;R$43,data.monthly_financials,6,0),0))</f>
        <v>#VALUE!</v>
      </c>
      <c r="S55" s="104" t="e">
        <f ca="1">IF(S$41=YEAR(S$43),HLOOKUP(S$41,$AR$41:$AU$119,(ROW($D55)-ROW(S$41)+1),FALSE),IFERROR(S$42*VLOOKUP($D$40&amp;"|"&amp;$D55&amp;"|0|"&amp;S$43,data.monthly_financials,6,0),0))</f>
        <v>#VALUE!</v>
      </c>
      <c r="T55" s="104" t="e">
        <f ca="1">IF(T$41=YEAR(T$43),HLOOKUP(T$41,$AR$41:$AU$119,(ROW($D55)-ROW(T$41)+1),FALSE),IFERROR(T$42*VLOOKUP($D$40&amp;"|"&amp;$D55&amp;"|0|"&amp;T$43,data.monthly_financials,6,0),0))</f>
        <v>#VALUE!</v>
      </c>
      <c r="U55" s="104" t="e">
        <f ca="1">IF(U$41=YEAR(U$43),HLOOKUP(U$41,$AR$41:$AU$119,(ROW($D55)-ROW(U$41)+1),FALSE),IFERROR(U$42*VLOOKUP($D$40&amp;"|"&amp;$D55&amp;"|0|"&amp;U$43,data.monthly_financials,6,0),0))</f>
        <v>#VALUE!</v>
      </c>
      <c r="V55" s="104" t="e">
        <f ca="1">IF(V$41=YEAR(V$43),HLOOKUP(V$41,$AR$41:$AU$119,(ROW($D55)-ROW(V$41)+1),FALSE),IFERROR(V$42*VLOOKUP($D$40&amp;"|"&amp;$D55&amp;"|0|"&amp;V$43,data.monthly_financials,6,0),0))</f>
        <v>#VALUE!</v>
      </c>
      <c r="W55" s="104" t="e">
        <f ca="1">IF(W$41=YEAR(W$43),HLOOKUP(W$41,$AR$41:$AU$119,(ROW($D55)-ROW(W$41)+1),FALSE),IFERROR(W$42*VLOOKUP($D$40&amp;"|"&amp;$D55&amp;"|0|"&amp;W$43,data.monthly_financials,6,0),0))</f>
        <v>#VALUE!</v>
      </c>
      <c r="X55" s="104" t="e">
        <f ca="1">IF(X$41=YEAR(X$43),HLOOKUP(X$41,$AR$41:$AU$119,(ROW($D55)-ROW(X$41)+1),FALSE),IFERROR(X$42*VLOOKUP($D$40&amp;"|"&amp;$D55&amp;"|0|"&amp;X$43,data.monthly_financials,6,0),0))</f>
        <v>#VALUE!</v>
      </c>
      <c r="Y55" s="104" t="e">
        <f ca="1">IF(Y$41=YEAR(Y$43),HLOOKUP(Y$41,$AR$41:$AU$119,(ROW($D55)-ROW(Y$41)+1),FALSE),IFERROR(Y$42*VLOOKUP($D$40&amp;"|"&amp;$D55&amp;"|0|"&amp;Y$43,data.monthly_financials,6,0),0))</f>
        <v>#VALUE!</v>
      </c>
      <c r="Z55" s="104" t="e">
        <f ca="1">IF(Z$41=YEAR(Z$43),HLOOKUP(Z$41,$AR$41:$AU$119,(ROW($D55)-ROW(Z$41)+1),FALSE),IFERROR(Z$42*VLOOKUP($D$40&amp;"|"&amp;$D55&amp;"|0|"&amp;Z$43,data.monthly_financials,6,0),0))</f>
        <v>#VALUE!</v>
      </c>
      <c r="AA55" s="104" t="e">
        <f ca="1">IF(AA$41=YEAR(AA$43),HLOOKUP(AA$41,$AR$41:$AU$119,(ROW($D55)-ROW(AA$41)+1),FALSE),IFERROR(AA$42*VLOOKUP($D$40&amp;"|"&amp;$D55&amp;"|0|"&amp;AA$43,data.monthly_financials,6,0),0))</f>
        <v>#VALUE!</v>
      </c>
      <c r="AB55" s="104" t="e">
        <f ca="1">IF(AB$41=YEAR(AB$43),HLOOKUP(AB$41,$AR$41:$AU$119,(ROW($D55)-ROW(AB$41)+1),FALSE),IFERROR(AB$42*VLOOKUP($D$40&amp;"|"&amp;$D55&amp;"|0|"&amp;AB$43,data.monthly_financials,6,0),0))</f>
        <v>#VALUE!</v>
      </c>
      <c r="AC55" s="104" t="e">
        <f ca="1">IF(AC$41=YEAR(AC$43),HLOOKUP(AC$41,$AR$41:$AU$119,(ROW($D55)-ROW(AC$41)+1),FALSE),IFERROR(AC$42*VLOOKUP($D$40&amp;"|"&amp;$D55&amp;"|0|"&amp;AC$43,data.monthly_financials,6,0),0))</f>
        <v>#VALUE!</v>
      </c>
      <c r="AD55" s="104" t="e">
        <f ca="1">IF(AD$41=YEAR(AD$43),HLOOKUP(AD$41,$AR$41:$AU$119,(ROW($D55)-ROW(AD$41)+1),FALSE),IFERROR(AD$42*VLOOKUP($D$40&amp;"|"&amp;$D55&amp;"|0|"&amp;AD$43,data.monthly_financials,6,0),0))</f>
        <v>#VALUE!</v>
      </c>
      <c r="AE55" s="104" t="e">
        <f ca="1">IF(AE$41=YEAR(AE$43),HLOOKUP(AE$41,$AR$41:$AU$119,(ROW($D55)-ROW(AE$41)+1),FALSE),IFERROR(AE$42*VLOOKUP($D$40&amp;"|"&amp;$D55&amp;"|0|"&amp;AE$43,data.monthly_financials,6,0),0))</f>
        <v>#VALUE!</v>
      </c>
      <c r="AF55" s="104" t="e">
        <f ca="1">IF(AF$41=YEAR(AF$43),HLOOKUP(AF$41,$AR$41:$AU$119,(ROW($D55)-ROW(AF$41)+1),FALSE),IFERROR(AF$42*VLOOKUP($D$40&amp;"|"&amp;$D55&amp;"|0|"&amp;AF$43,data.monthly_financials,6,0),0))</f>
        <v>#VALUE!</v>
      </c>
      <c r="AG55" s="104" t="e">
        <f ca="1">IF(AG$41=YEAR(AG$43),HLOOKUP(AG$41,$AR$41:$AU$119,(ROW($D55)-ROW(AG$41)+1),FALSE),IFERROR(AG$42*VLOOKUP($D$40&amp;"|"&amp;$D55&amp;"|0|"&amp;AG$43,data.monthly_financials,6,0),0))</f>
        <v>#VALUE!</v>
      </c>
      <c r="AH55" s="104" t="e">
        <f ca="1">IF(AH$41=YEAR(AH$43),HLOOKUP(AH$41,$AR$41:$AU$119,(ROW($D55)-ROW(AH$41)+1),FALSE),IFERROR(AH$42*VLOOKUP($D$40&amp;"|"&amp;$D55&amp;"|0|"&amp;AH$43,data.monthly_financials,6,0),0))</f>
        <v>#VALUE!</v>
      </c>
      <c r="AI55" s="104" t="e">
        <f ca="1">IF(AI$41=YEAR(AI$43),HLOOKUP(AI$41,$AR$41:$AU$119,(ROW($D55)-ROW(AI$41)+1),FALSE),IFERROR(AI$42*VLOOKUP($D$40&amp;"|"&amp;$D55&amp;"|0|"&amp;AI$43,data.monthly_financials,6,0),0))</f>
        <v>#VALUE!</v>
      </c>
      <c r="AJ55" s="104" t="e">
        <f ca="1">IF(AJ$41=YEAR(AJ$43),HLOOKUP(AJ$41,$AR$41:$AU$119,(ROW($D55)-ROW(AJ$41)+1),FALSE),IFERROR(AJ$42*VLOOKUP($D$40&amp;"|"&amp;$D55&amp;"|0|"&amp;AJ$43,data.monthly_financials,6,0),0))</f>
        <v>#VALUE!</v>
      </c>
      <c r="AK55" s="104" t="e">
        <f ca="1">IF(AK$41=YEAR(AK$43),HLOOKUP(AK$41,$AR$41:$AU$119,(ROW($D55)-ROW(AK$41)+1),FALSE),IFERROR(AK$42*VLOOKUP($D$40&amp;"|"&amp;$D55&amp;"|0|"&amp;AK$43,data.monthly_financials,6,0),0))</f>
        <v>#VALUE!</v>
      </c>
      <c r="AL55" s="104" t="e">
        <f ca="1">IF(AL$41=YEAR(AL$43),HLOOKUP(AL$41,$AR$41:$AU$119,(ROW($D55)-ROW(AL$41)+1),FALSE),IFERROR(AL$42*VLOOKUP($D$40&amp;"|"&amp;$D55&amp;"|0|"&amp;AL$43,data.monthly_financials,6,0),0))</f>
        <v>#VALUE!</v>
      </c>
      <c r="AM55" s="104" t="e">
        <f ca="1">IF(AM$41=YEAR(AM$43),HLOOKUP(AM$41,$AR$41:$AU$119,(ROW($D55)-ROW(AM$41)+1),FALSE),IFERROR(AM$42*VLOOKUP($D$40&amp;"|"&amp;$D55&amp;"|0|"&amp;AM$43,data.monthly_financials,6,0),0))</f>
        <v>#VALUE!</v>
      </c>
      <c r="AN55" s="104" t="e">
        <f ca="1">IF(AN$41=YEAR(AN$43),HLOOKUP(AN$41,$AR$41:$AU$119,(ROW($D55)-ROW(AN$41)+1),FALSE),IFERROR(AN$42*VLOOKUP($D$40&amp;"|"&amp;$D55&amp;"|0|"&amp;AN$43,data.monthly_financials,6,0),0))</f>
        <v>#NAME?</v>
      </c>
      <c r="AO55" s="78"/>
      <c r="AP55" s="103" t="str">
        <f t="shared" si="68"/>
        <v>Gross loan portfolio (Please include entire GLP)</v>
      </c>
      <c r="AQ55" s="104">
        <f ca="1">IFERROR(AQ$42*VLOOKUP($AP$40&amp;"|"&amp;$AP55&amp;"|1|"&amp;AQ$43,data.monthly_financials,6,0),0)</f>
        <v>0</v>
      </c>
      <c r="AR55" s="104">
        <f ca="1">IFERROR(AR$42*VLOOKUP($AP$40&amp;"|"&amp;$AP55&amp;"|1|"&amp;AR$43,data.monthly_financials,6,0),0)</f>
        <v>0</v>
      </c>
      <c r="AS55" s="104">
        <f ca="1">IFERROR(AS$42*VLOOKUP($AP$40&amp;"|"&amp;$AP55&amp;"|1|"&amp;AS$43,data.monthly_financials,6,0),0)</f>
        <v>0</v>
      </c>
      <c r="AT55" s="104">
        <f ca="1">IFERROR(AT$42*VLOOKUP($AP$40&amp;"|"&amp;$AP55&amp;"|1|"&amp;AT$43,data.monthly_financials,6,0),0)</f>
        <v>0</v>
      </c>
      <c r="AU55" s="104">
        <f ca="1">IFERROR(AU$42*VLOOKUP($AP$40&amp;"|"&amp;$AP55&amp;"|1|"&amp;AU$43,data.monthly_financials,6,0),0)</f>
        <v>0</v>
      </c>
      <c r="AV55" s="78"/>
      <c r="AW55" s="78">
        <f>SUM(AW54,AW51)</f>
        <v>0</v>
      </c>
      <c r="AX55" s="108" t="s">
        <v>163</v>
      </c>
      <c r="AY55" s="122" t="e">
        <f t="shared" ref="AY55:CH55" ca="1" si="75">SUM(AY54,AY51)</f>
        <v>#NAME?</v>
      </c>
      <c r="AZ55" s="122" t="e">
        <f t="shared" ca="1" si="75"/>
        <v>#NAME?</v>
      </c>
      <c r="BA55" s="122" t="e">
        <f t="shared" ca="1" si="75"/>
        <v>#NAME?</v>
      </c>
      <c r="BB55" s="122" t="e">
        <f t="shared" ca="1" si="75"/>
        <v>#NAME?</v>
      </c>
      <c r="BC55" s="122" t="e">
        <f t="shared" ca="1" si="75"/>
        <v>#NAME?</v>
      </c>
      <c r="BD55" s="122" t="e">
        <f t="shared" ca="1" si="75"/>
        <v>#NAME?</v>
      </c>
      <c r="BE55" s="122" t="e">
        <f t="shared" ca="1" si="75"/>
        <v>#NAME?</v>
      </c>
      <c r="BF55" s="122" t="e">
        <f t="shared" ca="1" si="75"/>
        <v>#NAME?</v>
      </c>
      <c r="BG55" s="122" t="e">
        <f t="shared" ca="1" si="75"/>
        <v>#NAME?</v>
      </c>
      <c r="BH55" s="122" t="e">
        <f t="shared" ca="1" si="75"/>
        <v>#NAME?</v>
      </c>
      <c r="BI55" s="122" t="e">
        <f t="shared" ca="1" si="75"/>
        <v>#NAME?</v>
      </c>
      <c r="BJ55" s="122" t="e">
        <f t="shared" ca="1" si="75"/>
        <v>#NAME?</v>
      </c>
      <c r="BK55" s="122" t="e">
        <f t="shared" ca="1" si="75"/>
        <v>#NAME?</v>
      </c>
      <c r="BL55" s="122" t="e">
        <f t="shared" ca="1" si="75"/>
        <v>#NAME?</v>
      </c>
      <c r="BM55" s="122" t="e">
        <f t="shared" ca="1" si="75"/>
        <v>#NAME?</v>
      </c>
      <c r="BN55" s="122" t="e">
        <f t="shared" ca="1" si="75"/>
        <v>#NAME?</v>
      </c>
      <c r="BO55" s="122" t="e">
        <f t="shared" ca="1" si="75"/>
        <v>#NAME?</v>
      </c>
      <c r="BP55" s="122" t="e">
        <f t="shared" ca="1" si="75"/>
        <v>#NAME?</v>
      </c>
      <c r="BQ55" s="122" t="e">
        <f t="shared" ca="1" si="75"/>
        <v>#NAME?</v>
      </c>
      <c r="BR55" s="122" t="e">
        <f t="shared" ca="1" si="75"/>
        <v>#NAME?</v>
      </c>
      <c r="BS55" s="122" t="e">
        <f t="shared" ca="1" si="75"/>
        <v>#NAME?</v>
      </c>
      <c r="BT55" s="122" t="e">
        <f t="shared" ca="1" si="75"/>
        <v>#NAME?</v>
      </c>
      <c r="BU55" s="122" t="e">
        <f t="shared" ca="1" si="75"/>
        <v>#NAME?</v>
      </c>
      <c r="BV55" s="122" t="e">
        <f t="shared" ca="1" si="75"/>
        <v>#NAME?</v>
      </c>
      <c r="BW55" s="122" t="e">
        <f t="shared" ca="1" si="75"/>
        <v>#NAME?</v>
      </c>
      <c r="BX55" s="122" t="e">
        <f t="shared" ca="1" si="75"/>
        <v>#NAME?</v>
      </c>
      <c r="BY55" s="122" t="e">
        <f t="shared" ca="1" si="75"/>
        <v>#NAME?</v>
      </c>
      <c r="BZ55" s="122" t="e">
        <f t="shared" ca="1" si="75"/>
        <v>#NAME?</v>
      </c>
      <c r="CA55" s="122" t="e">
        <f t="shared" ca="1" si="75"/>
        <v>#NAME?</v>
      </c>
      <c r="CB55" s="122" t="e">
        <f t="shared" ca="1" si="75"/>
        <v>#NAME?</v>
      </c>
      <c r="CC55" s="122" t="e">
        <f t="shared" ca="1" si="75"/>
        <v>#NAME?</v>
      </c>
      <c r="CD55" s="122" t="e">
        <f t="shared" ca="1" si="75"/>
        <v>#NAME?</v>
      </c>
      <c r="CE55" s="122" t="e">
        <f t="shared" ca="1" si="75"/>
        <v>#NAME?</v>
      </c>
      <c r="CF55" s="122" t="e">
        <f t="shared" ca="1" si="75"/>
        <v>#NAME?</v>
      </c>
      <c r="CG55" s="122" t="e">
        <f t="shared" ca="1" si="75"/>
        <v>#NAME?</v>
      </c>
      <c r="CH55" s="122" t="e">
        <f t="shared" ca="1" si="75"/>
        <v>#NAME?</v>
      </c>
      <c r="CI55" s="83"/>
      <c r="CK55" s="108" t="str">
        <f t="shared" si="63"/>
        <v>NII AFTER PROVISIONING EXPENSE</v>
      </c>
      <c r="CL55" s="122">
        <f ca="1">SUM(CL54,CL51)</f>
        <v>0</v>
      </c>
      <c r="CM55" s="122">
        <f ca="1">SUM(CM54,CM51)</f>
        <v>0</v>
      </c>
      <c r="CN55" s="122">
        <f ca="1">SUM(CN54,CN51)</f>
        <v>0</v>
      </c>
      <c r="CO55" s="122">
        <f ca="1">SUM(CO54,CO51)</f>
        <v>0</v>
      </c>
      <c r="CP55" s="122">
        <f ca="1">SUM(CP54,CP51)</f>
        <v>0</v>
      </c>
      <c r="CQ55" s="83"/>
      <c r="CS55" s="123" t="s">
        <v>164</v>
      </c>
      <c r="CT55" s="112"/>
      <c r="CU55" s="112"/>
      <c r="CV55" s="112"/>
      <c r="CW55" s="112"/>
      <c r="CX55" s="112"/>
      <c r="CY55" s="112"/>
      <c r="CZ55" s="112"/>
      <c r="DA55" s="112"/>
      <c r="DB55" s="112"/>
      <c r="DC55" s="112"/>
      <c r="DD55" s="112"/>
      <c r="DE55" s="112"/>
      <c r="DF55" s="112"/>
      <c r="DG55" s="112"/>
      <c r="DH55" s="112"/>
      <c r="DI55" s="112"/>
      <c r="DJ55" s="112"/>
      <c r="DK55" s="112"/>
      <c r="DL55" s="112"/>
      <c r="DM55" s="112"/>
      <c r="DN55" s="112"/>
      <c r="DO55" s="112"/>
      <c r="DP55" s="112"/>
      <c r="DQ55" s="112"/>
      <c r="DR55" s="112"/>
      <c r="DS55" s="112"/>
      <c r="DT55" s="112"/>
      <c r="DU55" s="112"/>
      <c r="DV55" s="112"/>
      <c r="DW55" s="112"/>
      <c r="DX55" s="112"/>
      <c r="DY55" s="112"/>
      <c r="DZ55" s="112"/>
      <c r="EA55" s="112"/>
      <c r="EB55" s="112"/>
      <c r="EC55" s="112"/>
      <c r="EE55" s="123" t="s">
        <v>164</v>
      </c>
      <c r="EF55" s="112"/>
      <c r="EG55" s="112"/>
      <c r="EH55" s="112"/>
      <c r="EI55" s="112"/>
      <c r="EJ55" s="112"/>
      <c r="GG55" s="99" t="s">
        <v>527</v>
      </c>
      <c r="GH55" s="99"/>
      <c r="GI55" s="99"/>
      <c r="GJ55" s="99"/>
      <c r="GK55" s="99"/>
      <c r="GL55" s="99"/>
      <c r="GM55" s="99"/>
      <c r="GN55" s="99"/>
      <c r="GO55" s="99"/>
      <c r="GP55" s="99"/>
      <c r="GQ55" s="99"/>
      <c r="GR55" s="99"/>
      <c r="GS55" s="99"/>
      <c r="GT55" s="99"/>
      <c r="GU55" s="99"/>
      <c r="GV55" s="99"/>
      <c r="GW55" s="99"/>
      <c r="GX55" s="99"/>
      <c r="GY55" s="99"/>
      <c r="GZ55" s="99"/>
      <c r="HA55" s="99"/>
      <c r="HB55" s="99"/>
      <c r="HC55" s="99"/>
      <c r="HD55" s="99"/>
      <c r="HE55" s="99"/>
      <c r="HF55" s="99"/>
      <c r="HG55" s="99"/>
      <c r="HH55" s="99"/>
      <c r="HI55" s="99"/>
      <c r="HJ55" s="99"/>
      <c r="HK55" s="99"/>
      <c r="HL55" s="99"/>
      <c r="HM55" s="99"/>
      <c r="HN55" s="99"/>
      <c r="HO55" s="99"/>
      <c r="HP55" s="99"/>
      <c r="HQ55" s="99"/>
      <c r="HT55" s="99" t="s">
        <v>527</v>
      </c>
      <c r="HU55" s="99"/>
      <c r="HV55" s="99"/>
      <c r="HW55" s="99"/>
      <c r="HX55" s="99"/>
      <c r="HY55" s="99"/>
    </row>
    <row r="56" spans="1:233" ht="15.75">
      <c r="A56" t="str">
        <f>RIGHT(DB_LOAD!I51,4)</f>
        <v/>
      </c>
      <c r="B56">
        <f>DB_LOAD!K51</f>
        <v>0</v>
      </c>
      <c r="D56" s="113" t="s">
        <v>165</v>
      </c>
      <c r="E56" s="104" t="e">
        <f ca="1">IF(E$41=YEAR(E$43),HLOOKUP(E$41,$AR$41:$AU$119,(ROW($D56)-ROW(E$41)+1),FALSE),IFERROR(E$42*VLOOKUP($D$40&amp;"|"&amp;$D56&amp;"|0|"&amp;E$43,data.monthly_financials,6,0),0))</f>
        <v>#VALUE!</v>
      </c>
      <c r="F56" s="104" t="e">
        <f ca="1">IF(F$41=YEAR(F$43),HLOOKUP(F$41,$AR$41:$AU$119,(ROW($D56)-ROW(F$41)+1),FALSE),IFERROR(F$42*VLOOKUP($D$40&amp;"|"&amp;$D56&amp;"|0|"&amp;F$43,data.monthly_financials,6,0),0))</f>
        <v>#VALUE!</v>
      </c>
      <c r="G56" s="104" t="e">
        <f ca="1">IF(G$41=YEAR(G$43),HLOOKUP(G$41,$AR$41:$AU$119,(ROW($D56)-ROW(G$41)+1),FALSE),IFERROR(G$42*VLOOKUP($D$40&amp;"|"&amp;$D56&amp;"|0|"&amp;G$43,data.monthly_financials,6,0),0))</f>
        <v>#VALUE!</v>
      </c>
      <c r="H56" s="104" t="e">
        <f ca="1">IF(H$41=YEAR(H$43),HLOOKUP(H$41,$AR$41:$AU$119,(ROW($D56)-ROW(H$41)+1),FALSE),IFERROR(H$42*VLOOKUP($D$40&amp;"|"&amp;$D56&amp;"|0|"&amp;H$43,data.monthly_financials,6,0),0))</f>
        <v>#VALUE!</v>
      </c>
      <c r="I56" s="104" t="e">
        <f ca="1">IF(I$41=YEAR(I$43),HLOOKUP(I$41,$AR$41:$AU$119,(ROW($D56)-ROW(I$41)+1),FALSE),IFERROR(I$42*VLOOKUP($D$40&amp;"|"&amp;$D56&amp;"|0|"&amp;I$43,data.monthly_financials,6,0),0))</f>
        <v>#VALUE!</v>
      </c>
      <c r="J56" s="104" t="e">
        <f ca="1">IF(J$41=YEAR(J$43),HLOOKUP(J$41,$AR$41:$AU$119,(ROW($D56)-ROW(J$41)+1),FALSE),IFERROR(J$42*VLOOKUP($D$40&amp;"|"&amp;$D56&amp;"|0|"&amp;J$43,data.monthly_financials,6,0),0))</f>
        <v>#VALUE!</v>
      </c>
      <c r="K56" s="104" t="e">
        <f ca="1">IF(K$41=YEAR(K$43),HLOOKUP(K$41,$AR$41:$AU$119,(ROW($D56)-ROW(K$41)+1),FALSE),IFERROR(K$42*VLOOKUP($D$40&amp;"|"&amp;$D56&amp;"|0|"&amp;K$43,data.monthly_financials,6,0),0))</f>
        <v>#VALUE!</v>
      </c>
      <c r="L56" s="104" t="e">
        <f ca="1">IF(L$41=YEAR(L$43),HLOOKUP(L$41,$AR$41:$AU$119,(ROW($D56)-ROW(L$41)+1),FALSE),IFERROR(L$42*VLOOKUP($D$40&amp;"|"&amp;$D56&amp;"|0|"&amp;L$43,data.monthly_financials,6,0),0))</f>
        <v>#VALUE!</v>
      </c>
      <c r="M56" s="104" t="e">
        <f ca="1">IF(M$41=YEAR(M$43),HLOOKUP(M$41,$AR$41:$AU$119,(ROW($D56)-ROW(M$41)+1),FALSE),IFERROR(M$42*VLOOKUP($D$40&amp;"|"&amp;$D56&amp;"|0|"&amp;M$43,data.monthly_financials,6,0),0))</f>
        <v>#VALUE!</v>
      </c>
      <c r="N56" s="104" t="e">
        <f ca="1">IF(N$41=YEAR(N$43),HLOOKUP(N$41,$AR$41:$AU$119,(ROW($D56)-ROW(N$41)+1),FALSE),IFERROR(N$42*VLOOKUP($D$40&amp;"|"&amp;$D56&amp;"|0|"&amp;N$43,data.monthly_financials,6,0),0))</f>
        <v>#VALUE!</v>
      </c>
      <c r="O56" s="104" t="e">
        <f ca="1">IF(O$41=YEAR(O$43),HLOOKUP(O$41,$AR$41:$AU$119,(ROW($D56)-ROW(O$41)+1),FALSE),IFERROR(O$42*VLOOKUP($D$40&amp;"|"&amp;$D56&amp;"|0|"&amp;O$43,data.monthly_financials,6,0),0))</f>
        <v>#VALUE!</v>
      </c>
      <c r="P56" s="104" t="e">
        <f ca="1">IF(P$41=YEAR(P$43),HLOOKUP(P$41,$AR$41:$AU$119,(ROW($D56)-ROW(P$41)+1),FALSE),IFERROR(P$42*VLOOKUP($D$40&amp;"|"&amp;$D56&amp;"|0|"&amp;P$43,data.monthly_financials,6,0),0))</f>
        <v>#VALUE!</v>
      </c>
      <c r="Q56" s="104" t="e">
        <f ca="1">IF(Q$41=YEAR(Q$43),HLOOKUP(Q$41,$AR$41:$AU$119,(ROW($D56)-ROW(Q$41)+1),FALSE),IFERROR(Q$42*VLOOKUP($D$40&amp;"|"&amp;$D56&amp;"|0|"&amp;Q$43,data.monthly_financials,6,0),0))</f>
        <v>#VALUE!</v>
      </c>
      <c r="R56" s="104" t="e">
        <f ca="1">IF(R$41=YEAR(R$43),HLOOKUP(R$41,$AR$41:$AU$119,(ROW($D56)-ROW(R$41)+1),FALSE),IFERROR(R$42*VLOOKUP($D$40&amp;"|"&amp;$D56&amp;"|0|"&amp;R$43,data.monthly_financials,6,0),0))</f>
        <v>#VALUE!</v>
      </c>
      <c r="S56" s="104" t="e">
        <f ca="1">IF(S$41=YEAR(S$43),HLOOKUP(S$41,$AR$41:$AU$119,(ROW($D56)-ROW(S$41)+1),FALSE),IFERROR(S$42*VLOOKUP($D$40&amp;"|"&amp;$D56&amp;"|0|"&amp;S$43,data.monthly_financials,6,0),0))</f>
        <v>#VALUE!</v>
      </c>
      <c r="T56" s="104" t="e">
        <f ca="1">IF(T$41=YEAR(T$43),HLOOKUP(T$41,$AR$41:$AU$119,(ROW($D56)-ROW(T$41)+1),FALSE),IFERROR(T$42*VLOOKUP($D$40&amp;"|"&amp;$D56&amp;"|0|"&amp;T$43,data.monthly_financials,6,0),0))</f>
        <v>#VALUE!</v>
      </c>
      <c r="U56" s="104" t="e">
        <f ca="1">IF(U$41=YEAR(U$43),HLOOKUP(U$41,$AR$41:$AU$119,(ROW($D56)-ROW(U$41)+1),FALSE),IFERROR(U$42*VLOOKUP($D$40&amp;"|"&amp;$D56&amp;"|0|"&amp;U$43,data.monthly_financials,6,0),0))</f>
        <v>#VALUE!</v>
      </c>
      <c r="V56" s="104" t="e">
        <f ca="1">IF(V$41=YEAR(V$43),HLOOKUP(V$41,$AR$41:$AU$119,(ROW($D56)-ROW(V$41)+1),FALSE),IFERROR(V$42*VLOOKUP($D$40&amp;"|"&amp;$D56&amp;"|0|"&amp;V$43,data.monthly_financials,6,0),0))</f>
        <v>#VALUE!</v>
      </c>
      <c r="W56" s="104" t="e">
        <f ca="1">IF(W$41=YEAR(W$43),HLOOKUP(W$41,$AR$41:$AU$119,(ROW($D56)-ROW(W$41)+1),FALSE),IFERROR(W$42*VLOOKUP($D$40&amp;"|"&amp;$D56&amp;"|0|"&amp;W$43,data.monthly_financials,6,0),0))</f>
        <v>#VALUE!</v>
      </c>
      <c r="X56" s="104" t="e">
        <f ca="1">IF(X$41=YEAR(X$43),HLOOKUP(X$41,$AR$41:$AU$119,(ROW($D56)-ROW(X$41)+1),FALSE),IFERROR(X$42*VLOOKUP($D$40&amp;"|"&amp;$D56&amp;"|0|"&amp;X$43,data.monthly_financials,6,0),0))</f>
        <v>#VALUE!</v>
      </c>
      <c r="Y56" s="104" t="e">
        <f ca="1">IF(Y$41=YEAR(Y$43),HLOOKUP(Y$41,$AR$41:$AU$119,(ROW($D56)-ROW(Y$41)+1),FALSE),IFERROR(Y$42*VLOOKUP($D$40&amp;"|"&amp;$D56&amp;"|0|"&amp;Y$43,data.monthly_financials,6,0),0))</f>
        <v>#VALUE!</v>
      </c>
      <c r="Z56" s="104" t="e">
        <f ca="1">IF(Z$41=YEAR(Z$43),HLOOKUP(Z$41,$AR$41:$AU$119,(ROW($D56)-ROW(Z$41)+1),FALSE),IFERROR(Z$42*VLOOKUP($D$40&amp;"|"&amp;$D56&amp;"|0|"&amp;Z$43,data.monthly_financials,6,0),0))</f>
        <v>#VALUE!</v>
      </c>
      <c r="AA56" s="104" t="e">
        <f ca="1">IF(AA$41=YEAR(AA$43),HLOOKUP(AA$41,$AR$41:$AU$119,(ROW($D56)-ROW(AA$41)+1),FALSE),IFERROR(AA$42*VLOOKUP($D$40&amp;"|"&amp;$D56&amp;"|0|"&amp;AA$43,data.monthly_financials,6,0),0))</f>
        <v>#VALUE!</v>
      </c>
      <c r="AB56" s="104" t="e">
        <f ca="1">IF(AB$41=YEAR(AB$43),HLOOKUP(AB$41,$AR$41:$AU$119,(ROW($D56)-ROW(AB$41)+1),FALSE),IFERROR(AB$42*VLOOKUP($D$40&amp;"|"&amp;$D56&amp;"|0|"&amp;AB$43,data.monthly_financials,6,0),0))</f>
        <v>#VALUE!</v>
      </c>
      <c r="AC56" s="104" t="e">
        <f ca="1">IF(AC$41=YEAR(AC$43),HLOOKUP(AC$41,$AR$41:$AU$119,(ROW($D56)-ROW(AC$41)+1),FALSE),IFERROR(AC$42*VLOOKUP($D$40&amp;"|"&amp;$D56&amp;"|0|"&amp;AC$43,data.monthly_financials,6,0),0))</f>
        <v>#VALUE!</v>
      </c>
      <c r="AD56" s="104" t="e">
        <f ca="1">IF(AD$41=YEAR(AD$43),HLOOKUP(AD$41,$AR$41:$AU$119,(ROW($D56)-ROW(AD$41)+1),FALSE),IFERROR(AD$42*VLOOKUP($D$40&amp;"|"&amp;$D56&amp;"|0|"&amp;AD$43,data.monthly_financials,6,0),0))</f>
        <v>#VALUE!</v>
      </c>
      <c r="AE56" s="104" t="e">
        <f ca="1">IF(AE$41=YEAR(AE$43),HLOOKUP(AE$41,$AR$41:$AU$119,(ROW($D56)-ROW(AE$41)+1),FALSE),IFERROR(AE$42*VLOOKUP($D$40&amp;"|"&amp;$D56&amp;"|0|"&amp;AE$43,data.monthly_financials,6,0),0))</f>
        <v>#VALUE!</v>
      </c>
      <c r="AF56" s="104" t="e">
        <f ca="1">IF(AF$41=YEAR(AF$43),HLOOKUP(AF$41,$AR$41:$AU$119,(ROW($D56)-ROW(AF$41)+1),FALSE),IFERROR(AF$42*VLOOKUP($D$40&amp;"|"&amp;$D56&amp;"|0|"&amp;AF$43,data.monthly_financials,6,0),0))</f>
        <v>#VALUE!</v>
      </c>
      <c r="AG56" s="104" t="e">
        <f ca="1">IF(AG$41=YEAR(AG$43),HLOOKUP(AG$41,$AR$41:$AU$119,(ROW($D56)-ROW(AG$41)+1),FALSE),IFERROR(AG$42*VLOOKUP($D$40&amp;"|"&amp;$D56&amp;"|0|"&amp;AG$43,data.monthly_financials,6,0),0))</f>
        <v>#VALUE!</v>
      </c>
      <c r="AH56" s="104" t="e">
        <f ca="1">IF(AH$41=YEAR(AH$43),HLOOKUP(AH$41,$AR$41:$AU$119,(ROW($D56)-ROW(AH$41)+1),FALSE),IFERROR(AH$42*VLOOKUP($D$40&amp;"|"&amp;$D56&amp;"|0|"&amp;AH$43,data.monthly_financials,6,0),0))</f>
        <v>#VALUE!</v>
      </c>
      <c r="AI56" s="104" t="e">
        <f ca="1">IF(AI$41=YEAR(AI$43),HLOOKUP(AI$41,$AR$41:$AU$119,(ROW($D56)-ROW(AI$41)+1),FALSE),IFERROR(AI$42*VLOOKUP($D$40&amp;"|"&amp;$D56&amp;"|0|"&amp;AI$43,data.monthly_financials,6,0),0))</f>
        <v>#VALUE!</v>
      </c>
      <c r="AJ56" s="104" t="e">
        <f ca="1">IF(AJ$41=YEAR(AJ$43),HLOOKUP(AJ$41,$AR$41:$AU$119,(ROW($D56)-ROW(AJ$41)+1),FALSE),IFERROR(AJ$42*VLOOKUP($D$40&amp;"|"&amp;$D56&amp;"|0|"&amp;AJ$43,data.monthly_financials,6,0),0))</f>
        <v>#VALUE!</v>
      </c>
      <c r="AK56" s="104" t="e">
        <f ca="1">IF(AK$41=YEAR(AK$43),HLOOKUP(AK$41,$AR$41:$AU$119,(ROW($D56)-ROW(AK$41)+1),FALSE),IFERROR(AK$42*VLOOKUP($D$40&amp;"|"&amp;$D56&amp;"|0|"&amp;AK$43,data.monthly_financials,6,0),0))</f>
        <v>#VALUE!</v>
      </c>
      <c r="AL56" s="104" t="e">
        <f ca="1">IF(AL$41=YEAR(AL$43),HLOOKUP(AL$41,$AR$41:$AU$119,(ROW($D56)-ROW(AL$41)+1),FALSE),IFERROR(AL$42*VLOOKUP($D$40&amp;"|"&amp;$D56&amp;"|0|"&amp;AL$43,data.monthly_financials,6,0),0))</f>
        <v>#VALUE!</v>
      </c>
      <c r="AM56" s="104" t="e">
        <f ca="1">IF(AM$41=YEAR(AM$43),HLOOKUP(AM$41,$AR$41:$AU$119,(ROW($D56)-ROW(AM$41)+1),FALSE),IFERROR(AM$42*VLOOKUP($D$40&amp;"|"&amp;$D56&amp;"|0|"&amp;AM$43,data.monthly_financials,6,0),0))</f>
        <v>#VALUE!</v>
      </c>
      <c r="AN56" s="104" t="e">
        <f ca="1">IF(AN$41=YEAR(AN$43),HLOOKUP(AN$41,$AR$41:$AU$119,(ROW($D56)-ROW(AN$41)+1),FALSE),IFERROR(AN$42*VLOOKUP($D$40&amp;"|"&amp;$D56&amp;"|0|"&amp;AN$43,data.monthly_financials,6,0),0))</f>
        <v>#NAME?</v>
      </c>
      <c r="AO56" s="78"/>
      <c r="AP56" s="113" t="str">
        <f t="shared" si="68"/>
        <v>Less: loan loss reserves</v>
      </c>
      <c r="AQ56" s="104">
        <f ca="1">IFERROR(AQ$42*VLOOKUP($AP$40&amp;"|"&amp;$AP56&amp;"|1|"&amp;AQ$43,data.monthly_financials,6,0),0)</f>
        <v>0</v>
      </c>
      <c r="AR56" s="104">
        <f ca="1">IFERROR(AR$42*VLOOKUP($AP$40&amp;"|"&amp;$AP56&amp;"|1|"&amp;AR$43,data.monthly_financials,6,0),0)</f>
        <v>0</v>
      </c>
      <c r="AS56" s="104">
        <f ca="1">IFERROR(AS$42*VLOOKUP($AP$40&amp;"|"&amp;$AP56&amp;"|1|"&amp;AS$43,data.monthly_financials,6,0),0)</f>
        <v>0</v>
      </c>
      <c r="AT56" s="104">
        <f ca="1">IFERROR(AT$42*VLOOKUP($AP$40&amp;"|"&amp;$AP56&amp;"|1|"&amp;AT$43,data.monthly_financials,6,0),0)</f>
        <v>0</v>
      </c>
      <c r="AU56" s="104">
        <f ca="1">IFERROR(AU$42*VLOOKUP($AP$40&amp;"|"&amp;$AP56&amp;"|1|"&amp;AU$43,data.monthly_financials,6,0),0)</f>
        <v>0</v>
      </c>
      <c r="AV56" s="78"/>
      <c r="AW56" s="78"/>
      <c r="AX56" s="120" t="s">
        <v>140</v>
      </c>
      <c r="AY56" s="112"/>
      <c r="AZ56" s="112"/>
      <c r="BA56" s="112"/>
      <c r="BB56" s="112"/>
      <c r="BC56" s="112"/>
      <c r="BD56" s="112"/>
      <c r="BE56" s="112"/>
      <c r="BF56" s="112"/>
      <c r="BG56" s="112"/>
      <c r="BH56" s="112"/>
      <c r="BI56" s="112"/>
      <c r="BJ56" s="112"/>
      <c r="BK56" s="112"/>
      <c r="BL56" s="112"/>
      <c r="BM56" s="112"/>
      <c r="BN56" s="112"/>
      <c r="BO56" s="112"/>
      <c r="BP56" s="112"/>
      <c r="BQ56" s="112"/>
      <c r="BR56" s="112"/>
      <c r="BS56" s="112"/>
      <c r="BT56" s="112"/>
      <c r="BU56" s="112"/>
      <c r="BV56" s="112"/>
      <c r="BW56" s="112"/>
      <c r="BX56" s="112"/>
      <c r="BY56" s="112"/>
      <c r="BZ56" s="112"/>
      <c r="CA56" s="112"/>
      <c r="CB56" s="112"/>
      <c r="CC56" s="112"/>
      <c r="CD56" s="112"/>
      <c r="CE56" s="112"/>
      <c r="CF56" s="112"/>
      <c r="CG56" s="112"/>
      <c r="CH56" s="112"/>
      <c r="CI56" s="83"/>
      <c r="CK56" s="120" t="str">
        <f t="shared" si="63"/>
        <v/>
      </c>
      <c r="CL56" s="112"/>
      <c r="CM56" s="112"/>
      <c r="CN56" s="112"/>
      <c r="CO56" s="112"/>
      <c r="CP56" s="112"/>
      <c r="CQ56" s="83"/>
      <c r="CS56" s="123" t="s">
        <v>140</v>
      </c>
      <c r="CT56" s="112"/>
      <c r="CU56" s="112"/>
      <c r="CV56" s="112"/>
      <c r="CW56" s="112"/>
      <c r="CX56" s="112"/>
      <c r="CY56" s="112"/>
      <c r="CZ56" s="112"/>
      <c r="DA56" s="112"/>
      <c r="DB56" s="112"/>
      <c r="DC56" s="112"/>
      <c r="DD56" s="112"/>
      <c r="DE56" s="112"/>
      <c r="DF56" s="112"/>
      <c r="DG56" s="112"/>
      <c r="DH56" s="112"/>
      <c r="DI56" s="112"/>
      <c r="DJ56" s="112"/>
      <c r="DK56" s="112"/>
      <c r="DL56" s="112"/>
      <c r="DM56" s="112"/>
      <c r="DN56" s="112"/>
      <c r="DO56" s="112"/>
      <c r="DP56" s="112"/>
      <c r="DQ56" s="112"/>
      <c r="DR56" s="112"/>
      <c r="DS56" s="112"/>
      <c r="DT56" s="112"/>
      <c r="DU56" s="112"/>
      <c r="DV56" s="112"/>
      <c r="DW56" s="112"/>
      <c r="DX56" s="112"/>
      <c r="DY56" s="112"/>
      <c r="DZ56" s="112"/>
      <c r="EA56" s="112"/>
      <c r="EB56" s="112"/>
      <c r="EC56" s="112"/>
      <c r="EE56" s="123" t="s">
        <v>140</v>
      </c>
      <c r="EF56" s="112"/>
      <c r="EG56" s="112"/>
      <c r="EH56" s="112"/>
      <c r="EI56" s="112"/>
      <c r="EJ56" s="112"/>
      <c r="GG56" s="120" t="s">
        <v>70</v>
      </c>
      <c r="GH56" s="11" t="e">
        <f t="shared" ref="GH56:HM56" ca="1" si="76">SUM(GH57:GH60)</f>
        <v>#NAME?</v>
      </c>
      <c r="GI56" s="11" t="e">
        <f t="shared" ca="1" si="76"/>
        <v>#NAME?</v>
      </c>
      <c r="GJ56" s="11" t="e">
        <f t="shared" ca="1" si="76"/>
        <v>#NAME?</v>
      </c>
      <c r="GK56" s="11" t="e">
        <f t="shared" ca="1" si="76"/>
        <v>#NAME?</v>
      </c>
      <c r="GL56" s="11" t="e">
        <f t="shared" ca="1" si="76"/>
        <v>#NAME?</v>
      </c>
      <c r="GM56" s="11" t="e">
        <f t="shared" ca="1" si="76"/>
        <v>#NAME?</v>
      </c>
      <c r="GN56" s="11" t="e">
        <f t="shared" ca="1" si="76"/>
        <v>#NAME?</v>
      </c>
      <c r="GO56" s="11" t="e">
        <f t="shared" ca="1" si="76"/>
        <v>#NAME?</v>
      </c>
      <c r="GP56" s="11" t="e">
        <f t="shared" ca="1" si="76"/>
        <v>#NAME?</v>
      </c>
      <c r="GQ56" s="11" t="e">
        <f t="shared" ca="1" si="76"/>
        <v>#NAME?</v>
      </c>
      <c r="GR56" s="11" t="e">
        <f t="shared" ca="1" si="76"/>
        <v>#NAME?</v>
      </c>
      <c r="GS56" s="11" t="e">
        <f t="shared" ca="1" si="76"/>
        <v>#NAME?</v>
      </c>
      <c r="GT56" s="11" t="e">
        <f t="shared" ca="1" si="76"/>
        <v>#NAME?</v>
      </c>
      <c r="GU56" s="11" t="e">
        <f t="shared" ca="1" si="76"/>
        <v>#NAME?</v>
      </c>
      <c r="GV56" s="11" t="e">
        <f t="shared" ca="1" si="76"/>
        <v>#NAME?</v>
      </c>
      <c r="GW56" s="11" t="e">
        <f t="shared" ca="1" si="76"/>
        <v>#NAME?</v>
      </c>
      <c r="GX56" s="11" t="e">
        <f t="shared" ca="1" si="76"/>
        <v>#NAME?</v>
      </c>
      <c r="GY56" s="11" t="e">
        <f t="shared" ca="1" si="76"/>
        <v>#NAME?</v>
      </c>
      <c r="GZ56" s="11" t="e">
        <f t="shared" ca="1" si="76"/>
        <v>#NAME?</v>
      </c>
      <c r="HA56" s="11" t="e">
        <f t="shared" ca="1" si="76"/>
        <v>#NAME?</v>
      </c>
      <c r="HB56" s="11" t="e">
        <f t="shared" ca="1" si="76"/>
        <v>#NAME?</v>
      </c>
      <c r="HC56" s="11" t="e">
        <f t="shared" ca="1" si="76"/>
        <v>#NAME?</v>
      </c>
      <c r="HD56" s="11" t="e">
        <f t="shared" ca="1" si="76"/>
        <v>#NAME?</v>
      </c>
      <c r="HE56" s="11" t="e">
        <f t="shared" ca="1" si="76"/>
        <v>#NAME?</v>
      </c>
      <c r="HF56" s="11" t="e">
        <f t="shared" ca="1" si="76"/>
        <v>#NAME?</v>
      </c>
      <c r="HG56" s="11" t="e">
        <f t="shared" ca="1" si="76"/>
        <v>#NAME?</v>
      </c>
      <c r="HH56" s="11" t="e">
        <f t="shared" ca="1" si="76"/>
        <v>#NAME?</v>
      </c>
      <c r="HI56" s="11" t="e">
        <f t="shared" ca="1" si="76"/>
        <v>#NAME?</v>
      </c>
      <c r="HJ56" s="11" t="e">
        <f t="shared" ca="1" si="76"/>
        <v>#NAME?</v>
      </c>
      <c r="HK56" s="11" t="e">
        <f t="shared" ca="1" si="76"/>
        <v>#NAME?</v>
      </c>
      <c r="HL56" s="11" t="e">
        <f t="shared" ca="1" si="76"/>
        <v>#NAME?</v>
      </c>
      <c r="HM56" s="11" t="e">
        <f t="shared" ca="1" si="76"/>
        <v>#NAME?</v>
      </c>
      <c r="HN56" s="11" t="e">
        <f t="shared" ref="HN56:HQ56" ca="1" si="77">SUM(HN57:HN60)</f>
        <v>#NAME?</v>
      </c>
      <c r="HO56" s="11" t="e">
        <f t="shared" ca="1" si="77"/>
        <v>#NAME?</v>
      </c>
      <c r="HP56" s="11" t="e">
        <f t="shared" ca="1" si="77"/>
        <v>#NAME?</v>
      </c>
      <c r="HQ56" s="11" t="e">
        <f t="shared" ca="1" si="77"/>
        <v>#NAME?</v>
      </c>
      <c r="HT56" s="120" t="s">
        <v>70</v>
      </c>
      <c r="HU56" s="11">
        <f t="shared" ref="HU56:HX56" ca="1" si="78">SUM(HU57:HU60)</f>
        <v>0</v>
      </c>
      <c r="HV56" s="11">
        <f t="shared" ca="1" si="78"/>
        <v>0</v>
      </c>
      <c r="HW56" s="11">
        <f t="shared" ca="1" si="78"/>
        <v>0</v>
      </c>
      <c r="HX56" s="11">
        <f t="shared" ca="1" si="78"/>
        <v>0</v>
      </c>
      <c r="HY56" s="11">
        <f ca="1">SUM(HY57:HY60)</f>
        <v>0</v>
      </c>
    </row>
    <row r="57" spans="1:233" ht="15.75">
      <c r="A57" t="str">
        <f>RIGHT(DB_LOAD!I52,4)</f>
        <v/>
      </c>
      <c r="B57">
        <f>DB_LOAD!K52</f>
        <v>0</v>
      </c>
      <c r="D57" s="103" t="s">
        <v>166</v>
      </c>
      <c r="E57" s="96" t="e">
        <f t="shared" ref="E57:AN57" ca="1" si="79">SUM(E55:E56)</f>
        <v>#VALUE!</v>
      </c>
      <c r="F57" s="96" t="e">
        <f t="shared" ca="1" si="79"/>
        <v>#VALUE!</v>
      </c>
      <c r="G57" s="96" t="e">
        <f t="shared" ca="1" si="79"/>
        <v>#VALUE!</v>
      </c>
      <c r="H57" s="96" t="e">
        <f t="shared" ca="1" si="79"/>
        <v>#VALUE!</v>
      </c>
      <c r="I57" s="96" t="e">
        <f t="shared" ca="1" si="79"/>
        <v>#VALUE!</v>
      </c>
      <c r="J57" s="96" t="e">
        <f t="shared" ca="1" si="79"/>
        <v>#VALUE!</v>
      </c>
      <c r="K57" s="96" t="e">
        <f t="shared" ca="1" si="79"/>
        <v>#VALUE!</v>
      </c>
      <c r="L57" s="96" t="e">
        <f t="shared" ca="1" si="79"/>
        <v>#VALUE!</v>
      </c>
      <c r="M57" s="96" t="e">
        <f t="shared" ca="1" si="79"/>
        <v>#VALUE!</v>
      </c>
      <c r="N57" s="96" t="e">
        <f t="shared" ca="1" si="79"/>
        <v>#VALUE!</v>
      </c>
      <c r="O57" s="96" t="e">
        <f t="shared" ca="1" si="79"/>
        <v>#VALUE!</v>
      </c>
      <c r="P57" s="96" t="e">
        <f t="shared" ca="1" si="79"/>
        <v>#VALUE!</v>
      </c>
      <c r="Q57" s="96" t="e">
        <f t="shared" ca="1" si="79"/>
        <v>#VALUE!</v>
      </c>
      <c r="R57" s="96" t="e">
        <f t="shared" ca="1" si="79"/>
        <v>#VALUE!</v>
      </c>
      <c r="S57" s="96" t="e">
        <f t="shared" ca="1" si="79"/>
        <v>#VALUE!</v>
      </c>
      <c r="T57" s="96" t="e">
        <f t="shared" ca="1" si="79"/>
        <v>#VALUE!</v>
      </c>
      <c r="U57" s="96" t="e">
        <f t="shared" ca="1" si="79"/>
        <v>#VALUE!</v>
      </c>
      <c r="V57" s="96" t="e">
        <f t="shared" ca="1" si="79"/>
        <v>#VALUE!</v>
      </c>
      <c r="W57" s="96" t="e">
        <f t="shared" ca="1" si="79"/>
        <v>#VALUE!</v>
      </c>
      <c r="X57" s="96" t="e">
        <f t="shared" ca="1" si="79"/>
        <v>#VALUE!</v>
      </c>
      <c r="Y57" s="96" t="e">
        <f t="shared" ca="1" si="79"/>
        <v>#VALUE!</v>
      </c>
      <c r="Z57" s="96" t="e">
        <f t="shared" ca="1" si="79"/>
        <v>#VALUE!</v>
      </c>
      <c r="AA57" s="96" t="e">
        <f t="shared" ca="1" si="79"/>
        <v>#VALUE!</v>
      </c>
      <c r="AB57" s="96" t="e">
        <f t="shared" ca="1" si="79"/>
        <v>#VALUE!</v>
      </c>
      <c r="AC57" s="96" t="e">
        <f t="shared" ca="1" si="79"/>
        <v>#VALUE!</v>
      </c>
      <c r="AD57" s="96" t="e">
        <f t="shared" ca="1" si="79"/>
        <v>#VALUE!</v>
      </c>
      <c r="AE57" s="96" t="e">
        <f t="shared" ca="1" si="79"/>
        <v>#VALUE!</v>
      </c>
      <c r="AF57" s="96" t="e">
        <f t="shared" ca="1" si="79"/>
        <v>#VALUE!</v>
      </c>
      <c r="AG57" s="96" t="e">
        <f t="shared" ca="1" si="79"/>
        <v>#VALUE!</v>
      </c>
      <c r="AH57" s="96" t="e">
        <f t="shared" ca="1" si="79"/>
        <v>#VALUE!</v>
      </c>
      <c r="AI57" s="96" t="e">
        <f t="shared" ca="1" si="79"/>
        <v>#VALUE!</v>
      </c>
      <c r="AJ57" s="96" t="e">
        <f t="shared" ca="1" si="79"/>
        <v>#VALUE!</v>
      </c>
      <c r="AK57" s="96" t="e">
        <f t="shared" ca="1" si="79"/>
        <v>#VALUE!</v>
      </c>
      <c r="AL57" s="96" t="e">
        <f t="shared" ca="1" si="79"/>
        <v>#VALUE!</v>
      </c>
      <c r="AM57" s="96" t="e">
        <f t="shared" ca="1" si="79"/>
        <v>#VALUE!</v>
      </c>
      <c r="AN57" s="96" t="e">
        <f t="shared" ca="1" si="79"/>
        <v>#NAME?</v>
      </c>
      <c r="AO57" s="78"/>
      <c r="AP57" s="103" t="str">
        <f t="shared" si="68"/>
        <v>Net Loan Portfolio</v>
      </c>
      <c r="AQ57" s="96">
        <f ca="1">SUM(AQ55:AQ56)</f>
        <v>0</v>
      </c>
      <c r="AR57" s="96">
        <f ca="1">SUM(AR55:AR56)</f>
        <v>0</v>
      </c>
      <c r="AS57" s="96">
        <f ca="1">SUM(AS55:AS56)</f>
        <v>0</v>
      </c>
      <c r="AT57" s="96">
        <f ca="1">SUM(AT55:AT56)</f>
        <v>0</v>
      </c>
      <c r="AU57" s="96">
        <f ca="1">SUM(AU55:AU56)</f>
        <v>0</v>
      </c>
      <c r="AV57" s="78"/>
      <c r="AW57" s="78">
        <f>IFERROR(AW$42*VLOOKUP($AX$40&amp;"|"&amp;$AX57&amp;"|0|"&amp;AW$43,data.monthly_financials,6,0),0)</f>
        <v>0</v>
      </c>
      <c r="AX57" s="120" t="s">
        <v>167</v>
      </c>
      <c r="AY57" s="104" t="e">
        <f ca="1">IF(AY$41=YEAR(AY$43),HLOOKUP(AY$41,$CM$41:$CP$92,(ROW($AX57)-ROW(AY$41)+1),FALSE),IFERROR(AY$42*VLOOKUP($AX$40&amp;"|"&amp;$AX57&amp;"|0|"&amp;AY$43,data.monthly_financials,6,0),0))</f>
        <v>#NAME?</v>
      </c>
      <c r="AZ57" s="104" t="e">
        <f ca="1">IF(AZ$41=YEAR(AZ$43),HLOOKUP(AZ$41,$CM$41:$CP$92,(ROW($AX57)-ROW(AZ$41)+1),FALSE),IFERROR(AZ$42*VLOOKUP($AX$40&amp;"|"&amp;$AX57&amp;"|0|"&amp;AZ$43,data.monthly_financials,6,0),0))</f>
        <v>#NAME?</v>
      </c>
      <c r="BA57" s="104" t="e">
        <f ca="1">IF(BA$41=YEAR(BA$43),HLOOKUP(BA$41,$CM$41:$CP$92,(ROW($AX57)-ROW(BA$41)+1),FALSE),IFERROR(BA$42*VLOOKUP($AX$40&amp;"|"&amp;$AX57&amp;"|0|"&amp;BA$43,data.monthly_financials,6,0),0))</f>
        <v>#NAME?</v>
      </c>
      <c r="BB57" s="104" t="e">
        <f ca="1">IF(BB$41=YEAR(BB$43),HLOOKUP(BB$41,$CM$41:$CP$92,(ROW($AX57)-ROW(BB$41)+1),FALSE),IFERROR(BB$42*VLOOKUP($AX$40&amp;"|"&amp;$AX57&amp;"|0|"&amp;BB$43,data.monthly_financials,6,0),0))</f>
        <v>#NAME?</v>
      </c>
      <c r="BC57" s="104" t="e">
        <f ca="1">IF(BC$41=YEAR(BC$43),HLOOKUP(BC$41,$CM$41:$CP$92,(ROW($AX57)-ROW(BC$41)+1),FALSE),IFERROR(BC$42*VLOOKUP($AX$40&amp;"|"&amp;$AX57&amp;"|0|"&amp;BC$43,data.monthly_financials,6,0),0))</f>
        <v>#NAME?</v>
      </c>
      <c r="BD57" s="104" t="e">
        <f ca="1">IF(BD$41=YEAR(BD$43),HLOOKUP(BD$41,$CM$41:$CP$92,(ROW($AX57)-ROW(BD$41)+1),FALSE),IFERROR(BD$42*VLOOKUP($AX$40&amp;"|"&amp;$AX57&amp;"|0|"&amp;BD$43,data.monthly_financials,6,0),0))</f>
        <v>#NAME?</v>
      </c>
      <c r="BE57" s="104" t="e">
        <f ca="1">IF(BE$41=YEAR(BE$43),HLOOKUP(BE$41,$CM$41:$CP$92,(ROW($AX57)-ROW(BE$41)+1),FALSE),IFERROR(BE$42*VLOOKUP($AX$40&amp;"|"&amp;$AX57&amp;"|0|"&amp;BE$43,data.monthly_financials,6,0),0))</f>
        <v>#NAME?</v>
      </c>
      <c r="BF57" s="104" t="e">
        <f ca="1">IF(BF$41=YEAR(BF$43),HLOOKUP(BF$41,$CM$41:$CP$92,(ROW($AX57)-ROW(BF$41)+1),FALSE),IFERROR(BF$42*VLOOKUP($AX$40&amp;"|"&amp;$AX57&amp;"|0|"&amp;BF$43,data.monthly_financials,6,0),0))</f>
        <v>#NAME?</v>
      </c>
      <c r="BG57" s="104" t="e">
        <f ca="1">IF(BG$41=YEAR(BG$43),HLOOKUP(BG$41,$CM$41:$CP$92,(ROW($AX57)-ROW(BG$41)+1),FALSE),IFERROR(BG$42*VLOOKUP($AX$40&amp;"|"&amp;$AX57&amp;"|0|"&amp;BG$43,data.monthly_financials,6,0),0))</f>
        <v>#NAME?</v>
      </c>
      <c r="BH57" s="104" t="e">
        <f ca="1">IF(BH$41=YEAR(BH$43),HLOOKUP(BH$41,$CM$41:$CP$92,(ROW($AX57)-ROW(BH$41)+1),FALSE),IFERROR(BH$42*VLOOKUP($AX$40&amp;"|"&amp;$AX57&amp;"|0|"&amp;BH$43,data.monthly_financials,6,0),0))</f>
        <v>#NAME?</v>
      </c>
      <c r="BI57" s="104" t="e">
        <f ca="1">IF(BI$41=YEAR(BI$43),HLOOKUP(BI$41,$CM$41:$CP$92,(ROW($AX57)-ROW(BI$41)+1),FALSE),IFERROR(BI$42*VLOOKUP($AX$40&amp;"|"&amp;$AX57&amp;"|0|"&amp;BI$43,data.monthly_financials,6,0),0))</f>
        <v>#NAME?</v>
      </c>
      <c r="BJ57" s="104" t="e">
        <f ca="1">IF(BJ$41=YEAR(BJ$43),HLOOKUP(BJ$41,$CM$41:$CP$92,(ROW($AX57)-ROW(BJ$41)+1),FALSE),IFERROR(BJ$42*VLOOKUP($AX$40&amp;"|"&amp;$AX57&amp;"|0|"&amp;BJ$43,data.monthly_financials,6,0),0))</f>
        <v>#NAME?</v>
      </c>
      <c r="BK57" s="104" t="e">
        <f ca="1">IF(BK$41=YEAR(BK$43),HLOOKUP(BK$41,$CM$41:$CP$92,(ROW($AX57)-ROW(BK$41)+1),FALSE),IFERROR(BK$42*VLOOKUP($AX$40&amp;"|"&amp;$AX57&amp;"|0|"&amp;BK$43,data.monthly_financials,6,0),0))</f>
        <v>#NAME?</v>
      </c>
      <c r="BL57" s="104" t="e">
        <f ca="1">IF(BL$41=YEAR(BL$43),HLOOKUP(BL$41,$CM$41:$CP$92,(ROW($AX57)-ROW(BL$41)+1),FALSE),IFERROR(BL$42*VLOOKUP($AX$40&amp;"|"&amp;$AX57&amp;"|0|"&amp;BL$43,data.monthly_financials,6,0),0))</f>
        <v>#NAME?</v>
      </c>
      <c r="BM57" s="104" t="e">
        <f ca="1">IF(BM$41=YEAR(BM$43),HLOOKUP(BM$41,$CM$41:$CP$92,(ROW($AX57)-ROW(BM$41)+1),FALSE),IFERROR(BM$42*VLOOKUP($AX$40&amp;"|"&amp;$AX57&amp;"|0|"&amp;BM$43,data.monthly_financials,6,0),0))</f>
        <v>#NAME?</v>
      </c>
      <c r="BN57" s="104" t="e">
        <f ca="1">IF(BN$41=YEAR(BN$43),HLOOKUP(BN$41,$CM$41:$CP$92,(ROW($AX57)-ROW(BN$41)+1),FALSE),IFERROR(BN$42*VLOOKUP($AX$40&amp;"|"&amp;$AX57&amp;"|0|"&amp;BN$43,data.monthly_financials,6,0),0))</f>
        <v>#NAME?</v>
      </c>
      <c r="BO57" s="104" t="e">
        <f ca="1">IF(BO$41=YEAR(BO$43),HLOOKUP(BO$41,$CM$41:$CP$92,(ROW($AX57)-ROW(BO$41)+1),FALSE),IFERROR(BO$42*VLOOKUP($AX$40&amp;"|"&amp;$AX57&amp;"|0|"&amp;BO$43,data.monthly_financials,6,0),0))</f>
        <v>#NAME?</v>
      </c>
      <c r="BP57" s="104" t="e">
        <f ca="1">IF(BP$41=YEAR(BP$43),HLOOKUP(BP$41,$CM$41:$CP$92,(ROW($AX57)-ROW(BP$41)+1),FALSE),IFERROR(BP$42*VLOOKUP($AX$40&amp;"|"&amp;$AX57&amp;"|0|"&amp;BP$43,data.monthly_financials,6,0),0))</f>
        <v>#NAME?</v>
      </c>
      <c r="BQ57" s="104" t="e">
        <f ca="1">IF(BQ$41=YEAR(BQ$43),HLOOKUP(BQ$41,$CM$41:$CP$92,(ROW($AX57)-ROW(BQ$41)+1),FALSE),IFERROR(BQ$42*VLOOKUP($AX$40&amp;"|"&amp;$AX57&amp;"|0|"&amp;BQ$43,data.monthly_financials,6,0),0))</f>
        <v>#NAME?</v>
      </c>
      <c r="BR57" s="104" t="e">
        <f ca="1">IF(BR$41=YEAR(BR$43),HLOOKUP(BR$41,$CM$41:$CP$92,(ROW($AX57)-ROW(BR$41)+1),FALSE),IFERROR(BR$42*VLOOKUP($AX$40&amp;"|"&amp;$AX57&amp;"|0|"&amp;BR$43,data.monthly_financials,6,0),0))</f>
        <v>#NAME?</v>
      </c>
      <c r="BS57" s="104" t="e">
        <f ca="1">IF(BS$41=YEAR(BS$43),HLOOKUP(BS$41,$CM$41:$CP$92,(ROW($AX57)-ROW(BS$41)+1),FALSE),IFERROR(BS$42*VLOOKUP($AX$40&amp;"|"&amp;$AX57&amp;"|0|"&amp;BS$43,data.monthly_financials,6,0),0))</f>
        <v>#NAME?</v>
      </c>
      <c r="BT57" s="104" t="e">
        <f ca="1">IF(BT$41=YEAR(BT$43),HLOOKUP(BT$41,$CM$41:$CP$92,(ROW($AX57)-ROW(BT$41)+1),FALSE),IFERROR(BT$42*VLOOKUP($AX$40&amp;"|"&amp;$AX57&amp;"|0|"&amp;BT$43,data.monthly_financials,6,0),0))</f>
        <v>#NAME?</v>
      </c>
      <c r="BU57" s="104" t="e">
        <f ca="1">IF(BU$41=YEAR(BU$43),HLOOKUP(BU$41,$CM$41:$CP$92,(ROW($AX57)-ROW(BU$41)+1),FALSE),IFERROR(BU$42*VLOOKUP($AX$40&amp;"|"&amp;$AX57&amp;"|0|"&amp;BU$43,data.monthly_financials,6,0),0))</f>
        <v>#NAME?</v>
      </c>
      <c r="BV57" s="104" t="e">
        <f ca="1">IF(BV$41=YEAR(BV$43),HLOOKUP(BV$41,$CM$41:$CP$92,(ROW($AX57)-ROW(BV$41)+1),FALSE),IFERROR(BV$42*VLOOKUP($AX$40&amp;"|"&amp;$AX57&amp;"|0|"&amp;BV$43,data.monthly_financials,6,0),0))</f>
        <v>#NAME?</v>
      </c>
      <c r="BW57" s="104" t="e">
        <f ca="1">IF(BW$41=YEAR(BW$43),HLOOKUP(BW$41,$CM$41:$CP$92,(ROW($AX57)-ROW(BW$41)+1),FALSE),IFERROR(BW$42*VLOOKUP($AX$40&amp;"|"&amp;$AX57&amp;"|0|"&amp;BW$43,data.monthly_financials,6,0),0))</f>
        <v>#NAME?</v>
      </c>
      <c r="BX57" s="104" t="e">
        <f ca="1">IF(BX$41=YEAR(BX$43),HLOOKUP(BX$41,$CM$41:$CP$92,(ROW($AX57)-ROW(BX$41)+1),FALSE),IFERROR(BX$42*VLOOKUP($AX$40&amp;"|"&amp;$AX57&amp;"|0|"&amp;BX$43,data.monthly_financials,6,0),0))</f>
        <v>#NAME?</v>
      </c>
      <c r="BY57" s="104" t="e">
        <f ca="1">IF(BY$41=YEAR(BY$43),HLOOKUP(BY$41,$CM$41:$CP$92,(ROW($AX57)-ROW(BY$41)+1),FALSE),IFERROR(BY$42*VLOOKUP($AX$40&amp;"|"&amp;$AX57&amp;"|0|"&amp;BY$43,data.monthly_financials,6,0),0))</f>
        <v>#NAME?</v>
      </c>
      <c r="BZ57" s="104" t="e">
        <f ca="1">IF(BZ$41=YEAR(BZ$43),HLOOKUP(BZ$41,$CM$41:$CP$92,(ROW($AX57)-ROW(BZ$41)+1),FALSE),IFERROR(BZ$42*VLOOKUP($AX$40&amp;"|"&amp;$AX57&amp;"|0|"&amp;BZ$43,data.monthly_financials,6,0),0))</f>
        <v>#NAME?</v>
      </c>
      <c r="CA57" s="104" t="e">
        <f ca="1">IF(CA$41=YEAR(CA$43),HLOOKUP(CA$41,$CM$41:$CP$92,(ROW($AX57)-ROW(CA$41)+1),FALSE),IFERROR(CA$42*VLOOKUP($AX$40&amp;"|"&amp;$AX57&amp;"|0|"&amp;CA$43,data.monthly_financials,6,0),0))</f>
        <v>#NAME?</v>
      </c>
      <c r="CB57" s="104" t="e">
        <f ca="1">IF(CB$41=YEAR(CB$43),HLOOKUP(CB$41,$CM$41:$CP$92,(ROW($AX57)-ROW(CB$41)+1),FALSE),IFERROR(CB$42*VLOOKUP($AX$40&amp;"|"&amp;$AX57&amp;"|0|"&amp;CB$43,data.monthly_financials,6,0),0))</f>
        <v>#NAME?</v>
      </c>
      <c r="CC57" s="104" t="e">
        <f ca="1">IF(CC$41=YEAR(CC$43),HLOOKUP(CC$41,$CM$41:$CP$92,(ROW($AX57)-ROW(CC$41)+1),FALSE),IFERROR(CC$42*VLOOKUP($AX$40&amp;"|"&amp;$AX57&amp;"|0|"&amp;CC$43,data.monthly_financials,6,0),0))</f>
        <v>#NAME?</v>
      </c>
      <c r="CD57" s="104" t="e">
        <f ca="1">IF(CD$41=YEAR(CD$43),HLOOKUP(CD$41,$CM$41:$CP$92,(ROW($AX57)-ROW(CD$41)+1),FALSE),IFERROR(CD$42*VLOOKUP($AX$40&amp;"|"&amp;$AX57&amp;"|0|"&amp;CD$43,data.monthly_financials,6,0),0))</f>
        <v>#NAME?</v>
      </c>
      <c r="CE57" s="104" t="e">
        <f ca="1">IF(CE$41=YEAR(CE$43),HLOOKUP(CE$41,$CM$41:$CP$92,(ROW($AX57)-ROW(CE$41)+1),FALSE),IFERROR(CE$42*VLOOKUP($AX$40&amp;"|"&amp;$AX57&amp;"|0|"&amp;CE$43,data.monthly_financials,6,0),0))</f>
        <v>#NAME?</v>
      </c>
      <c r="CF57" s="104" t="e">
        <f ca="1">IF(CF$41=YEAR(CF$43),HLOOKUP(CF$41,$CM$41:$CP$92,(ROW($AX57)-ROW(CF$41)+1),FALSE),IFERROR(CF$42*VLOOKUP($AX$40&amp;"|"&amp;$AX57&amp;"|0|"&amp;CF$43,data.monthly_financials,6,0),0))</f>
        <v>#NAME?</v>
      </c>
      <c r="CG57" s="104" t="e">
        <f ca="1">IF(CG$41=YEAR(CG$43),HLOOKUP(CG$41,$CM$41:$CP$92,(ROW($AX57)-ROW(CG$41)+1),FALSE),IFERROR(CG$42*VLOOKUP($AX$40&amp;"|"&amp;$AX57&amp;"|0|"&amp;CG$43,data.monthly_financials,6,0),0))</f>
        <v>#NAME?</v>
      </c>
      <c r="CH57" s="104" t="e">
        <f ca="1">IF(CH$41=YEAR(CH$43),HLOOKUP(CH$41,$CM$41:$CP$92,(ROW($AX57)-ROW(CH$41)+1),FALSE),IFERROR(CH$42*VLOOKUP($AX$40&amp;"|"&amp;$AX57&amp;"|0|"&amp;CH$43,data.monthly_financials,6,0),0))</f>
        <v>#NAME?</v>
      </c>
      <c r="CI57" s="83"/>
      <c r="CK57" s="120" t="str">
        <f t="shared" si="63"/>
        <v>Fees from Penalties</v>
      </c>
      <c r="CL57" s="104">
        <f ca="1">IFERROR(CL$42*VLOOKUP($CK$40&amp;"|"&amp;$CK57&amp;"|1|"&amp;CL$43,data.monthly_financials,6,0),0)</f>
        <v>0</v>
      </c>
      <c r="CM57" s="104">
        <f ca="1">IFERROR(CM$42*VLOOKUP($CK$40&amp;"|"&amp;$CK57&amp;"|1|"&amp;CM$43,data.monthly_financials,6,0),0)</f>
        <v>0</v>
      </c>
      <c r="CN57" s="104">
        <f ca="1">IFERROR(CN$42*VLOOKUP($CK$40&amp;"|"&amp;$CK57&amp;"|1|"&amp;CN$43,data.monthly_financials,6,0),0)</f>
        <v>0</v>
      </c>
      <c r="CO57" s="104">
        <f ca="1">IFERROR(CO$42*VLOOKUP($CK$40&amp;"|"&amp;$CK57&amp;"|1|"&amp;CO$43,data.monthly_financials,6,0),0)</f>
        <v>0</v>
      </c>
      <c r="CP57" s="104">
        <f ca="1">IFERROR(CP$42*VLOOKUP($CK$40&amp;"|"&amp;$CK57&amp;"|1|"&amp;CP$43,data.monthly_financials,6,0),0)</f>
        <v>0</v>
      </c>
      <c r="CQ57" s="83"/>
      <c r="CS57" s="124" t="s">
        <v>168</v>
      </c>
      <c r="CT57" s="116" t="e">
        <f t="shared" ref="CT57:EC57" ca="1" si="80">SUM(CT58:CT60)</f>
        <v>#NAME?</v>
      </c>
      <c r="CU57" s="116" t="e">
        <f t="shared" ca="1" si="80"/>
        <v>#NAME?</v>
      </c>
      <c r="CV57" s="116" t="e">
        <f t="shared" ca="1" si="80"/>
        <v>#NAME?</v>
      </c>
      <c r="CW57" s="116" t="e">
        <f t="shared" ca="1" si="80"/>
        <v>#NAME?</v>
      </c>
      <c r="CX57" s="116" t="e">
        <f t="shared" ca="1" si="80"/>
        <v>#NAME?</v>
      </c>
      <c r="CY57" s="116" t="e">
        <f t="shared" ca="1" si="80"/>
        <v>#NAME?</v>
      </c>
      <c r="CZ57" s="116" t="e">
        <f t="shared" ca="1" si="80"/>
        <v>#NAME?</v>
      </c>
      <c r="DA57" s="116" t="e">
        <f t="shared" ca="1" si="80"/>
        <v>#NAME?</v>
      </c>
      <c r="DB57" s="116" t="e">
        <f t="shared" ca="1" si="80"/>
        <v>#NAME?</v>
      </c>
      <c r="DC57" s="116" t="e">
        <f t="shared" ca="1" si="80"/>
        <v>#NAME?</v>
      </c>
      <c r="DD57" s="116" t="e">
        <f t="shared" ca="1" si="80"/>
        <v>#NAME?</v>
      </c>
      <c r="DE57" s="116" t="e">
        <f t="shared" ca="1" si="80"/>
        <v>#NAME?</v>
      </c>
      <c r="DF57" s="116" t="e">
        <f t="shared" ca="1" si="80"/>
        <v>#NAME?</v>
      </c>
      <c r="DG57" s="116" t="e">
        <f t="shared" ca="1" si="80"/>
        <v>#NAME?</v>
      </c>
      <c r="DH57" s="116" t="e">
        <f t="shared" ca="1" si="80"/>
        <v>#NAME?</v>
      </c>
      <c r="DI57" s="116" t="e">
        <f t="shared" ca="1" si="80"/>
        <v>#NAME?</v>
      </c>
      <c r="DJ57" s="116" t="e">
        <f t="shared" ca="1" si="80"/>
        <v>#NAME?</v>
      </c>
      <c r="DK57" s="116" t="e">
        <f t="shared" ca="1" si="80"/>
        <v>#NAME?</v>
      </c>
      <c r="DL57" s="116" t="e">
        <f t="shared" ca="1" si="80"/>
        <v>#NAME?</v>
      </c>
      <c r="DM57" s="116" t="e">
        <f t="shared" ca="1" si="80"/>
        <v>#NAME?</v>
      </c>
      <c r="DN57" s="116" t="e">
        <f t="shared" ca="1" si="80"/>
        <v>#NAME?</v>
      </c>
      <c r="DO57" s="116" t="e">
        <f t="shared" ca="1" si="80"/>
        <v>#NAME?</v>
      </c>
      <c r="DP57" s="116" t="e">
        <f t="shared" ca="1" si="80"/>
        <v>#NAME?</v>
      </c>
      <c r="DQ57" s="116" t="e">
        <f t="shared" ca="1" si="80"/>
        <v>#NAME?</v>
      </c>
      <c r="DR57" s="116" t="e">
        <f t="shared" ca="1" si="80"/>
        <v>#NAME?</v>
      </c>
      <c r="DS57" s="116" t="e">
        <f t="shared" ca="1" si="80"/>
        <v>#NAME?</v>
      </c>
      <c r="DT57" s="116" t="e">
        <f t="shared" ca="1" si="80"/>
        <v>#NAME?</v>
      </c>
      <c r="DU57" s="116" t="e">
        <f t="shared" ca="1" si="80"/>
        <v>#NAME?</v>
      </c>
      <c r="DV57" s="116" t="e">
        <f t="shared" ca="1" si="80"/>
        <v>#NAME?</v>
      </c>
      <c r="DW57" s="116" t="e">
        <f t="shared" ca="1" si="80"/>
        <v>#NAME?</v>
      </c>
      <c r="DX57" s="116" t="e">
        <f t="shared" ca="1" si="80"/>
        <v>#NAME?</v>
      </c>
      <c r="DY57" s="116" t="e">
        <f t="shared" ca="1" si="80"/>
        <v>#NAME?</v>
      </c>
      <c r="DZ57" s="116" t="e">
        <f t="shared" ca="1" si="80"/>
        <v>#NAME?</v>
      </c>
      <c r="EA57" s="116" t="e">
        <f t="shared" ca="1" si="80"/>
        <v>#NAME?</v>
      </c>
      <c r="EB57" s="116" t="e">
        <f t="shared" ca="1" si="80"/>
        <v>#NAME?</v>
      </c>
      <c r="EC57" s="116" t="e">
        <f t="shared" ca="1" si="80"/>
        <v>#NAME?</v>
      </c>
      <c r="EE57" s="124" t="s">
        <v>168</v>
      </c>
      <c r="EF57" s="116">
        <f ca="1">IFERROR(EF$42*VLOOKUP($EE$40&amp;"|"&amp;$EE57&amp;"|1|"&amp;EF$43,data.monthly_financials,6,0),0)</f>
        <v>0</v>
      </c>
      <c r="EG57" s="116">
        <f ca="1">IFERROR(EG$42*VLOOKUP($EE$40&amp;"|"&amp;$EE57&amp;"|1|"&amp;EG$43,data.monthly_financials,6,0),0)</f>
        <v>0</v>
      </c>
      <c r="EH57" s="116">
        <f ca="1">IFERROR(EH$42*VLOOKUP($EE$40&amp;"|"&amp;$EE57&amp;"|1|"&amp;EH$43,data.monthly_financials,6,0),0)</f>
        <v>0</v>
      </c>
      <c r="EI57" s="116">
        <f ca="1">IFERROR(EI$42*VLOOKUP($EE$40&amp;"|"&amp;$EE57&amp;"|1|"&amp;EI$43,data.monthly_financials,6,0),0)</f>
        <v>0</v>
      </c>
      <c r="EJ57" s="116">
        <f ca="1">IFERROR(EJ$42*VLOOKUP($EE$40&amp;"|"&amp;$EE57&amp;"|1|"&amp;EJ$43,data.monthly_financials,6,0),0)</f>
        <v>0</v>
      </c>
      <c r="GG57" s="120" t="s">
        <v>526</v>
      </c>
      <c r="GH57" s="758" t="e">
        <f ca="1">IF(GH$41=YEAR(GH$43),HLOOKUP(GH$41,$HV$41:$HY$66,(ROW($HT57)-ROW(GH$41)+1),FALSE),IFERROR(GH$42*VLOOKUP($HT$39&amp;"|"&amp;$HT57&amp;"|0|"&amp;GH$43,data.monthly_financials,6,0),0))</f>
        <v>#NAME?</v>
      </c>
      <c r="GI57" s="758" t="e">
        <f ca="1">IF(GI$41=YEAR(GI$43),HLOOKUP(GI$41,$HV$41:$HY$66,(ROW($HT57)-ROW(GI$41)+1),FALSE),IFERROR(GI$42*VLOOKUP($HT$39&amp;"|"&amp;$HT57&amp;"|0|"&amp;GI$43,data.monthly_financials,6,0),0))</f>
        <v>#NAME?</v>
      </c>
      <c r="GJ57" s="758" t="e">
        <f ca="1">IF(GJ$41=YEAR(GJ$43),HLOOKUP(GJ$41,$HV$41:$HY$66,(ROW($HT57)-ROW(GJ$41)+1),FALSE),IFERROR(GJ$42*VLOOKUP($HT$39&amp;"|"&amp;$HT57&amp;"|0|"&amp;GJ$43,data.monthly_financials,6,0),0))</f>
        <v>#NAME?</v>
      </c>
      <c r="GK57" s="758" t="e">
        <f ca="1">IF(GK$41=YEAR(GK$43),HLOOKUP(GK$41,$HV$41:$HY$66,(ROW($HT57)-ROW(GK$41)+1),FALSE),IFERROR(GK$42*VLOOKUP($HT$39&amp;"|"&amp;$HT57&amp;"|0|"&amp;GK$43,data.monthly_financials,6,0),0))</f>
        <v>#NAME?</v>
      </c>
      <c r="GL57" s="758" t="e">
        <f ca="1">IF(GL$41=YEAR(GL$43),HLOOKUP(GL$41,$HV$41:$HY$66,(ROW($HT57)-ROW(GL$41)+1),FALSE),IFERROR(GL$42*VLOOKUP($HT$39&amp;"|"&amp;$HT57&amp;"|0|"&amp;GL$43,data.monthly_financials,6,0),0))</f>
        <v>#NAME?</v>
      </c>
      <c r="GM57" s="758" t="e">
        <f ca="1">IF(GM$41=YEAR(GM$43),HLOOKUP(GM$41,$HV$41:$HY$66,(ROW($HT57)-ROW(GM$41)+1),FALSE),IFERROR(GM$42*VLOOKUP($HT$39&amp;"|"&amp;$HT57&amp;"|0|"&amp;GM$43,data.monthly_financials,6,0),0))</f>
        <v>#NAME?</v>
      </c>
      <c r="GN57" s="758" t="e">
        <f ca="1">IF(GN$41=YEAR(GN$43),HLOOKUP(GN$41,$HV$41:$HY$66,(ROW($HT57)-ROW(GN$41)+1),FALSE),IFERROR(GN$42*VLOOKUP($HT$39&amp;"|"&amp;$HT57&amp;"|0|"&amp;GN$43,data.monthly_financials,6,0),0))</f>
        <v>#NAME?</v>
      </c>
      <c r="GO57" s="758" t="e">
        <f ca="1">IF(GO$41=YEAR(GO$43),HLOOKUP(GO$41,$HV$41:$HY$66,(ROW($HT57)-ROW(GO$41)+1),FALSE),IFERROR(GO$42*VLOOKUP($HT$39&amp;"|"&amp;$HT57&amp;"|0|"&amp;GO$43,data.monthly_financials,6,0),0))</f>
        <v>#NAME?</v>
      </c>
      <c r="GP57" s="758" t="e">
        <f ca="1">IF(GP$41=YEAR(GP$43),HLOOKUP(GP$41,$HV$41:$HY$66,(ROW($HT57)-ROW(GP$41)+1),FALSE),IFERROR(GP$42*VLOOKUP($HT$39&amp;"|"&amp;$HT57&amp;"|0|"&amp;GP$43,data.monthly_financials,6,0),0))</f>
        <v>#NAME?</v>
      </c>
      <c r="GQ57" s="758" t="e">
        <f ca="1">IF(GQ$41=YEAR(GQ$43),HLOOKUP(GQ$41,$HV$41:$HY$66,(ROW($HT57)-ROW(GQ$41)+1),FALSE),IFERROR(GQ$42*VLOOKUP($HT$39&amp;"|"&amp;$HT57&amp;"|0|"&amp;GQ$43,data.monthly_financials,6,0),0))</f>
        <v>#NAME?</v>
      </c>
      <c r="GR57" s="758" t="e">
        <f ca="1">IF(GR$41=YEAR(GR$43),HLOOKUP(GR$41,$HV$41:$HY$66,(ROW($HT57)-ROW(GR$41)+1),FALSE),IFERROR(GR$42*VLOOKUP($HT$39&amp;"|"&amp;$HT57&amp;"|0|"&amp;GR$43,data.monthly_financials,6,0),0))</f>
        <v>#NAME?</v>
      </c>
      <c r="GS57" s="758" t="e">
        <f ca="1">IF(GS$41=YEAR(GS$43),HLOOKUP(GS$41,$HV$41:$HY$66,(ROW($HT57)-ROW(GS$41)+1),FALSE),IFERROR(GS$42*VLOOKUP($HT$39&amp;"|"&amp;$HT57&amp;"|0|"&amp;GS$43,data.monthly_financials,6,0),0))</f>
        <v>#NAME?</v>
      </c>
      <c r="GT57" s="758" t="e">
        <f ca="1">IF(GT$41=YEAR(GT$43),HLOOKUP(GT$41,$HV$41:$HY$66,(ROW($HT57)-ROW(GT$41)+1),FALSE),IFERROR(GT$42*VLOOKUP($HT$39&amp;"|"&amp;$HT57&amp;"|0|"&amp;GT$43,data.monthly_financials,6,0),0))</f>
        <v>#NAME?</v>
      </c>
      <c r="GU57" s="758" t="e">
        <f ca="1">IF(GU$41=YEAR(GU$43),HLOOKUP(GU$41,$HV$41:$HY$66,(ROW($HT57)-ROW(GU$41)+1),FALSE),IFERROR(GU$42*VLOOKUP($HT$39&amp;"|"&amp;$HT57&amp;"|0|"&amp;GU$43,data.monthly_financials,6,0),0))</f>
        <v>#NAME?</v>
      </c>
      <c r="GV57" s="758" t="e">
        <f ca="1">IF(GV$41=YEAR(GV$43),HLOOKUP(GV$41,$HV$41:$HY$66,(ROW($HT57)-ROW(GV$41)+1),FALSE),IFERROR(GV$42*VLOOKUP($HT$39&amp;"|"&amp;$HT57&amp;"|0|"&amp;GV$43,data.monthly_financials,6,0),0))</f>
        <v>#NAME?</v>
      </c>
      <c r="GW57" s="758" t="e">
        <f ca="1">IF(GW$41=YEAR(GW$43),HLOOKUP(GW$41,$HV$41:$HY$66,(ROW($HT57)-ROW(GW$41)+1),FALSE),IFERROR(GW$42*VLOOKUP($HT$39&amp;"|"&amp;$HT57&amp;"|0|"&amp;GW$43,data.monthly_financials,6,0),0))</f>
        <v>#NAME?</v>
      </c>
      <c r="GX57" s="758" t="e">
        <f ca="1">IF(GX$41=YEAR(GX$43),HLOOKUP(GX$41,$HV$41:$HY$66,(ROW($HT57)-ROW(GX$41)+1),FALSE),IFERROR(GX$42*VLOOKUP($HT$39&amp;"|"&amp;$HT57&amp;"|0|"&amp;GX$43,data.monthly_financials,6,0),0))</f>
        <v>#NAME?</v>
      </c>
      <c r="GY57" s="758" t="e">
        <f ca="1">IF(GY$41=YEAR(GY$43),HLOOKUP(GY$41,$HV$41:$HY$66,(ROW($HT57)-ROW(GY$41)+1),FALSE),IFERROR(GY$42*VLOOKUP($HT$39&amp;"|"&amp;$HT57&amp;"|0|"&amp;GY$43,data.monthly_financials,6,0),0))</f>
        <v>#NAME?</v>
      </c>
      <c r="GZ57" s="758" t="e">
        <f ca="1">IF(GZ$41=YEAR(GZ$43),HLOOKUP(GZ$41,$HV$41:$HY$66,(ROW($HT57)-ROW(GZ$41)+1),FALSE),IFERROR(GZ$42*VLOOKUP($HT$39&amp;"|"&amp;$HT57&amp;"|0|"&amp;GZ$43,data.monthly_financials,6,0),0))</f>
        <v>#NAME?</v>
      </c>
      <c r="HA57" s="758" t="e">
        <f ca="1">IF(HA$41=YEAR(HA$43),HLOOKUP(HA$41,$HV$41:$HY$66,(ROW($HT57)-ROW(HA$41)+1),FALSE),IFERROR(HA$42*VLOOKUP($HT$39&amp;"|"&amp;$HT57&amp;"|0|"&amp;HA$43,data.monthly_financials,6,0),0))</f>
        <v>#NAME?</v>
      </c>
      <c r="HB57" s="758" t="e">
        <f ca="1">IF(HB$41=YEAR(HB$43),HLOOKUP(HB$41,$HV$41:$HY$66,(ROW($HT57)-ROW(HB$41)+1),FALSE),IFERROR(HB$42*VLOOKUP($HT$39&amp;"|"&amp;$HT57&amp;"|0|"&amp;HB$43,data.monthly_financials,6,0),0))</f>
        <v>#NAME?</v>
      </c>
      <c r="HC57" s="758" t="e">
        <f ca="1">IF(HC$41=YEAR(HC$43),HLOOKUP(HC$41,$HV$41:$HY$66,(ROW($HT57)-ROW(HC$41)+1),FALSE),IFERROR(HC$42*VLOOKUP($HT$39&amp;"|"&amp;$HT57&amp;"|0|"&amp;HC$43,data.monthly_financials,6,0),0))</f>
        <v>#NAME?</v>
      </c>
      <c r="HD57" s="758" t="e">
        <f ca="1">IF(HD$41=YEAR(HD$43),HLOOKUP(HD$41,$HV$41:$HY$66,(ROW($HT57)-ROW(HD$41)+1),FALSE),IFERROR(HD$42*VLOOKUP($HT$39&amp;"|"&amp;$HT57&amp;"|0|"&amp;HD$43,data.monthly_financials,6,0),0))</f>
        <v>#NAME?</v>
      </c>
      <c r="HE57" s="758" t="e">
        <f ca="1">IF(HE$41=YEAR(HE$43),HLOOKUP(HE$41,$HV$41:$HY$66,(ROW($HT57)-ROW(HE$41)+1),FALSE),IFERROR(HE$42*VLOOKUP($HT$39&amp;"|"&amp;$HT57&amp;"|0|"&amp;HE$43,data.monthly_financials,6,0),0))</f>
        <v>#NAME?</v>
      </c>
      <c r="HF57" s="758" t="e">
        <f ca="1">IF(HF$41=YEAR(HF$43),HLOOKUP(HF$41,$HV$41:$HY$66,(ROW($HT57)-ROW(HF$41)+1),FALSE),IFERROR(HF$42*VLOOKUP($HT$39&amp;"|"&amp;$HT57&amp;"|0|"&amp;HF$43,data.monthly_financials,6,0),0))</f>
        <v>#NAME?</v>
      </c>
      <c r="HG57" s="758" t="e">
        <f ca="1">IF(HG$41=YEAR(HG$43),HLOOKUP(HG$41,$HV$41:$HY$66,(ROW($HT57)-ROW(HG$41)+1),FALSE),IFERROR(HG$42*VLOOKUP($HT$39&amp;"|"&amp;$HT57&amp;"|0|"&amp;HG$43,data.monthly_financials,6,0),0))</f>
        <v>#NAME?</v>
      </c>
      <c r="HH57" s="758" t="e">
        <f ca="1">IF(HH$41=YEAR(HH$43),HLOOKUP(HH$41,$HV$41:$HY$66,(ROW($HT57)-ROW(HH$41)+1),FALSE),IFERROR(HH$42*VLOOKUP($HT$39&amp;"|"&amp;$HT57&amp;"|0|"&amp;HH$43,data.monthly_financials,6,0),0))</f>
        <v>#NAME?</v>
      </c>
      <c r="HI57" s="758" t="e">
        <f ca="1">IF(HI$41=YEAR(HI$43),HLOOKUP(HI$41,$HV$41:$HY$66,(ROW($HT57)-ROW(HI$41)+1),FALSE),IFERROR(HI$42*VLOOKUP($HT$39&amp;"|"&amp;$HT57&amp;"|0|"&amp;HI$43,data.monthly_financials,6,0),0))</f>
        <v>#NAME?</v>
      </c>
      <c r="HJ57" s="758" t="e">
        <f ca="1">IF(HJ$41=YEAR(HJ$43),HLOOKUP(HJ$41,$HV$41:$HY$66,(ROW($HT57)-ROW(HJ$41)+1),FALSE),IFERROR(HJ$42*VLOOKUP($HT$39&amp;"|"&amp;$HT57&amp;"|0|"&amp;HJ$43,data.monthly_financials,6,0),0))</f>
        <v>#NAME?</v>
      </c>
      <c r="HK57" s="758" t="e">
        <f ca="1">IF(HK$41=YEAR(HK$43),HLOOKUP(HK$41,$HV$41:$HY$66,(ROW($HT57)-ROW(HK$41)+1),FALSE),IFERROR(HK$42*VLOOKUP($HT$39&amp;"|"&amp;$HT57&amp;"|0|"&amp;HK$43,data.monthly_financials,6,0),0))</f>
        <v>#NAME?</v>
      </c>
      <c r="HL57" s="758" t="e">
        <f ca="1">IF(HL$41=YEAR(HL$43),HLOOKUP(HL$41,$HV$41:$HY$66,(ROW($HT57)-ROW(HL$41)+1),FALSE),IFERROR(HL$42*VLOOKUP($HT$39&amp;"|"&amp;$HT57&amp;"|0|"&amp;HL$43,data.monthly_financials,6,0),0))</f>
        <v>#NAME?</v>
      </c>
      <c r="HM57" s="758" t="e">
        <f ca="1">IF(HM$41=YEAR(HM$43),HLOOKUP(HM$41,$HV$41:$HY$66,(ROW($HT57)-ROW(HM$41)+1),FALSE),IFERROR(HM$42*VLOOKUP($HT$39&amp;"|"&amp;$HT57&amp;"|0|"&amp;HM$43,data.monthly_financials,6,0),0))</f>
        <v>#NAME?</v>
      </c>
      <c r="HN57" s="758" t="e">
        <f ca="1">IF(HN$41=YEAR(HN$43),HLOOKUP(HN$41,$HV$41:$HY$66,(ROW($HT57)-ROW(HN$41)+1),FALSE),IFERROR(HN$42*VLOOKUP($HT$39&amp;"|"&amp;$HT57&amp;"|0|"&amp;HN$43,data.monthly_financials,6,0),0))</f>
        <v>#NAME?</v>
      </c>
      <c r="HO57" s="758" t="e">
        <f ca="1">IF(HO$41=YEAR(HO$43),HLOOKUP(HO$41,$HV$41:$HY$66,(ROW($HT57)-ROW(HO$41)+1),FALSE),IFERROR(HO$42*VLOOKUP($HT$39&amp;"|"&amp;$HT57&amp;"|0|"&amp;HO$43,data.monthly_financials,6,0),0))</f>
        <v>#NAME?</v>
      </c>
      <c r="HP57" s="758" t="e">
        <f ca="1">IF(HP$41=YEAR(HP$43),HLOOKUP(HP$41,$HV$41:$HY$66,(ROW($HT57)-ROW(HP$41)+1),FALSE),IFERROR(HP$42*VLOOKUP($HT$39&amp;"|"&amp;$HT57&amp;"|0|"&amp;HP$43,data.monthly_financials,6,0),0))</f>
        <v>#NAME?</v>
      </c>
      <c r="HQ57" s="758" t="e">
        <f ca="1">IF(HQ$41=YEAR(HQ$43),HLOOKUP(HQ$41,$HV$41:$HY$66,(ROW($HT57)-ROW(HQ$41)+1),FALSE),IFERROR(HQ$42*VLOOKUP($HT$39&amp;"|"&amp;$HT57&amp;"|0|"&amp;HQ$43,data.monthly_financials,6,0),0))</f>
        <v>#NAME?</v>
      </c>
      <c r="HT57" s="120" t="s">
        <v>526</v>
      </c>
      <c r="HU57" s="758">
        <f ca="1">IFERROR(HU$42*VLOOKUP($HT$39&amp;"|"&amp;$HT57&amp;"|1|"&amp;HU$43,data.monthly_financials,6,0),0)</f>
        <v>0</v>
      </c>
      <c r="HV57" s="758">
        <f ca="1">IFERROR(HV$42*VLOOKUP($HT$39&amp;"|"&amp;$HT57&amp;"|1|"&amp;HV$43,data.monthly_financials,6,0),0)</f>
        <v>0</v>
      </c>
      <c r="HW57" s="758">
        <f ca="1">IFERROR(HW$42*VLOOKUP($HT$39&amp;"|"&amp;$HT57&amp;"|1|"&amp;HW$43,data.monthly_financials,6,0),0)</f>
        <v>0</v>
      </c>
      <c r="HX57" s="758">
        <f ca="1">IFERROR(HX$42*VLOOKUP($HT$39&amp;"|"&amp;$HT57&amp;"|1|"&amp;HX$43,data.monthly_financials,6,0),0)</f>
        <v>0</v>
      </c>
      <c r="HY57" s="758">
        <f ca="1">IFERROR(HY$42*VLOOKUP($HT$39&amp;"|"&amp;$HT57&amp;"|1|"&amp;HY$43,data.monthly_financials,6,0),0)</f>
        <v>0</v>
      </c>
    </row>
    <row r="58" spans="1:233" ht="15.75">
      <c r="A58" t="str">
        <f>RIGHT(DB_LOAD!I53,4)</f>
        <v/>
      </c>
      <c r="B58">
        <f>DB_LOAD!K53</f>
        <v>0</v>
      </c>
      <c r="D58" s="103" t="s">
        <v>140</v>
      </c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  <c r="AO58" s="78"/>
      <c r="AP58" s="103" t="str">
        <f t="shared" si="68"/>
        <v/>
      </c>
      <c r="AQ58" s="121"/>
      <c r="AR58" s="121"/>
      <c r="AS58" s="121"/>
      <c r="AT58" s="121"/>
      <c r="AU58" s="121"/>
      <c r="AV58" s="78"/>
      <c r="AW58" s="78">
        <f>IFERROR(AW$42*VLOOKUP($AX$40&amp;"|"&amp;$AX58&amp;"|0|"&amp;AW$43,data.monthly_financials,6,0),0)</f>
        <v>0</v>
      </c>
      <c r="AX58" s="120" t="s">
        <v>169</v>
      </c>
      <c r="AY58" s="104" t="e">
        <f ca="1">IF(AY$41=YEAR(AY$43),HLOOKUP(AY$41,$CM$41:$CP$92,(ROW($AX58)-ROW(AY$41)+1),FALSE),IFERROR(AY$42*VLOOKUP($AX$40&amp;"|"&amp;$AX58&amp;"|0|"&amp;AY$43,data.monthly_financials,6,0),0))</f>
        <v>#NAME?</v>
      </c>
      <c r="AZ58" s="104" t="e">
        <f ca="1">IF(AZ$41=YEAR(AZ$43),HLOOKUP(AZ$41,$CM$41:$CP$92,(ROW($AX58)-ROW(AZ$41)+1),FALSE),IFERROR(AZ$42*VLOOKUP($AX$40&amp;"|"&amp;$AX58&amp;"|0|"&amp;AZ$43,data.monthly_financials,6,0),0))</f>
        <v>#NAME?</v>
      </c>
      <c r="BA58" s="104" t="e">
        <f ca="1">IF(BA$41=YEAR(BA$43),HLOOKUP(BA$41,$CM$41:$CP$92,(ROW($AX58)-ROW(BA$41)+1),FALSE),IFERROR(BA$42*VLOOKUP($AX$40&amp;"|"&amp;$AX58&amp;"|0|"&amp;BA$43,data.monthly_financials,6,0),0))</f>
        <v>#NAME?</v>
      </c>
      <c r="BB58" s="104" t="e">
        <f ca="1">IF(BB$41=YEAR(BB$43),HLOOKUP(BB$41,$CM$41:$CP$92,(ROW($AX58)-ROW(BB$41)+1),FALSE),IFERROR(BB$42*VLOOKUP($AX$40&amp;"|"&amp;$AX58&amp;"|0|"&amp;BB$43,data.monthly_financials,6,0),0))</f>
        <v>#NAME?</v>
      </c>
      <c r="BC58" s="104" t="e">
        <f ca="1">IF(BC$41=YEAR(BC$43),HLOOKUP(BC$41,$CM$41:$CP$92,(ROW($AX58)-ROW(BC$41)+1),FALSE),IFERROR(BC$42*VLOOKUP($AX$40&amp;"|"&amp;$AX58&amp;"|0|"&amp;BC$43,data.monthly_financials,6,0),0))</f>
        <v>#NAME?</v>
      </c>
      <c r="BD58" s="104" t="e">
        <f ca="1">IF(BD$41=YEAR(BD$43),HLOOKUP(BD$41,$CM$41:$CP$92,(ROW($AX58)-ROW(BD$41)+1),FALSE),IFERROR(BD$42*VLOOKUP($AX$40&amp;"|"&amp;$AX58&amp;"|0|"&amp;BD$43,data.monthly_financials,6,0),0))</f>
        <v>#NAME?</v>
      </c>
      <c r="BE58" s="104" t="e">
        <f ca="1">IF(BE$41=YEAR(BE$43),HLOOKUP(BE$41,$CM$41:$CP$92,(ROW($AX58)-ROW(BE$41)+1),FALSE),IFERROR(BE$42*VLOOKUP($AX$40&amp;"|"&amp;$AX58&amp;"|0|"&amp;BE$43,data.monthly_financials,6,0),0))</f>
        <v>#NAME?</v>
      </c>
      <c r="BF58" s="104" t="e">
        <f ca="1">IF(BF$41=YEAR(BF$43),HLOOKUP(BF$41,$CM$41:$CP$92,(ROW($AX58)-ROW(BF$41)+1),FALSE),IFERROR(BF$42*VLOOKUP($AX$40&amp;"|"&amp;$AX58&amp;"|0|"&amp;BF$43,data.monthly_financials,6,0),0))</f>
        <v>#NAME?</v>
      </c>
      <c r="BG58" s="104" t="e">
        <f ca="1">IF(BG$41=YEAR(BG$43),HLOOKUP(BG$41,$CM$41:$CP$92,(ROW($AX58)-ROW(BG$41)+1),FALSE),IFERROR(BG$42*VLOOKUP($AX$40&amp;"|"&amp;$AX58&amp;"|0|"&amp;BG$43,data.monthly_financials,6,0),0))</f>
        <v>#NAME?</v>
      </c>
      <c r="BH58" s="104" t="e">
        <f ca="1">IF(BH$41=YEAR(BH$43),HLOOKUP(BH$41,$CM$41:$CP$92,(ROW($AX58)-ROW(BH$41)+1),FALSE),IFERROR(BH$42*VLOOKUP($AX$40&amp;"|"&amp;$AX58&amp;"|0|"&amp;BH$43,data.monthly_financials,6,0),0))</f>
        <v>#NAME?</v>
      </c>
      <c r="BI58" s="104" t="e">
        <f ca="1">IF(BI$41=YEAR(BI$43),HLOOKUP(BI$41,$CM$41:$CP$92,(ROW($AX58)-ROW(BI$41)+1),FALSE),IFERROR(BI$42*VLOOKUP($AX$40&amp;"|"&amp;$AX58&amp;"|0|"&amp;BI$43,data.monthly_financials,6,0),0))</f>
        <v>#NAME?</v>
      </c>
      <c r="BJ58" s="104" t="e">
        <f ca="1">IF(BJ$41=YEAR(BJ$43),HLOOKUP(BJ$41,$CM$41:$CP$92,(ROW($AX58)-ROW(BJ$41)+1),FALSE),IFERROR(BJ$42*VLOOKUP($AX$40&amp;"|"&amp;$AX58&amp;"|0|"&amp;BJ$43,data.monthly_financials,6,0),0))</f>
        <v>#NAME?</v>
      </c>
      <c r="BK58" s="104" t="e">
        <f ca="1">IF(BK$41=YEAR(BK$43),HLOOKUP(BK$41,$CM$41:$CP$92,(ROW($AX58)-ROW(BK$41)+1),FALSE),IFERROR(BK$42*VLOOKUP($AX$40&amp;"|"&amp;$AX58&amp;"|0|"&amp;BK$43,data.monthly_financials,6,0),0))</f>
        <v>#NAME?</v>
      </c>
      <c r="BL58" s="104" t="e">
        <f ca="1">IF(BL$41=YEAR(BL$43),HLOOKUP(BL$41,$CM$41:$CP$92,(ROW($AX58)-ROW(BL$41)+1),FALSE),IFERROR(BL$42*VLOOKUP($AX$40&amp;"|"&amp;$AX58&amp;"|0|"&amp;BL$43,data.monthly_financials,6,0),0))</f>
        <v>#NAME?</v>
      </c>
      <c r="BM58" s="104" t="e">
        <f ca="1">IF(BM$41=YEAR(BM$43),HLOOKUP(BM$41,$CM$41:$CP$92,(ROW($AX58)-ROW(BM$41)+1),FALSE),IFERROR(BM$42*VLOOKUP($AX$40&amp;"|"&amp;$AX58&amp;"|0|"&amp;BM$43,data.monthly_financials,6,0),0))</f>
        <v>#NAME?</v>
      </c>
      <c r="BN58" s="104" t="e">
        <f ca="1">IF(BN$41=YEAR(BN$43),HLOOKUP(BN$41,$CM$41:$CP$92,(ROW($AX58)-ROW(BN$41)+1),FALSE),IFERROR(BN$42*VLOOKUP($AX$40&amp;"|"&amp;$AX58&amp;"|0|"&amp;BN$43,data.monthly_financials,6,0),0))</f>
        <v>#NAME?</v>
      </c>
      <c r="BO58" s="104" t="e">
        <f ca="1">IF(BO$41=YEAR(BO$43),HLOOKUP(BO$41,$CM$41:$CP$92,(ROW($AX58)-ROW(BO$41)+1),FALSE),IFERROR(BO$42*VLOOKUP($AX$40&amp;"|"&amp;$AX58&amp;"|0|"&amp;BO$43,data.monthly_financials,6,0),0))</f>
        <v>#NAME?</v>
      </c>
      <c r="BP58" s="104" t="e">
        <f ca="1">IF(BP$41=YEAR(BP$43),HLOOKUP(BP$41,$CM$41:$CP$92,(ROW($AX58)-ROW(BP$41)+1),FALSE),IFERROR(BP$42*VLOOKUP($AX$40&amp;"|"&amp;$AX58&amp;"|0|"&amp;BP$43,data.monthly_financials,6,0),0))</f>
        <v>#NAME?</v>
      </c>
      <c r="BQ58" s="104" t="e">
        <f ca="1">IF(BQ$41=YEAR(BQ$43),HLOOKUP(BQ$41,$CM$41:$CP$92,(ROW($AX58)-ROW(BQ$41)+1),FALSE),IFERROR(BQ$42*VLOOKUP($AX$40&amp;"|"&amp;$AX58&amp;"|0|"&amp;BQ$43,data.monthly_financials,6,0),0))</f>
        <v>#NAME?</v>
      </c>
      <c r="BR58" s="104" t="e">
        <f ca="1">IF(BR$41=YEAR(BR$43),HLOOKUP(BR$41,$CM$41:$CP$92,(ROW($AX58)-ROW(BR$41)+1),FALSE),IFERROR(BR$42*VLOOKUP($AX$40&amp;"|"&amp;$AX58&amp;"|0|"&amp;BR$43,data.monthly_financials,6,0),0))</f>
        <v>#NAME?</v>
      </c>
      <c r="BS58" s="104" t="e">
        <f ca="1">IF(BS$41=YEAR(BS$43),HLOOKUP(BS$41,$CM$41:$CP$92,(ROW($AX58)-ROW(BS$41)+1),FALSE),IFERROR(BS$42*VLOOKUP($AX$40&amp;"|"&amp;$AX58&amp;"|0|"&amp;BS$43,data.monthly_financials,6,0),0))</f>
        <v>#NAME?</v>
      </c>
      <c r="BT58" s="104" t="e">
        <f ca="1">IF(BT$41=YEAR(BT$43),HLOOKUP(BT$41,$CM$41:$CP$92,(ROW($AX58)-ROW(BT$41)+1),FALSE),IFERROR(BT$42*VLOOKUP($AX$40&amp;"|"&amp;$AX58&amp;"|0|"&amp;BT$43,data.monthly_financials,6,0),0))</f>
        <v>#NAME?</v>
      </c>
      <c r="BU58" s="104" t="e">
        <f ca="1">IF(BU$41=YEAR(BU$43),HLOOKUP(BU$41,$CM$41:$CP$92,(ROW($AX58)-ROW(BU$41)+1),FALSE),IFERROR(BU$42*VLOOKUP($AX$40&amp;"|"&amp;$AX58&amp;"|0|"&amp;BU$43,data.monthly_financials,6,0),0))</f>
        <v>#NAME?</v>
      </c>
      <c r="BV58" s="104" t="e">
        <f ca="1">IF(BV$41=YEAR(BV$43),HLOOKUP(BV$41,$CM$41:$CP$92,(ROW($AX58)-ROW(BV$41)+1),FALSE),IFERROR(BV$42*VLOOKUP($AX$40&amp;"|"&amp;$AX58&amp;"|0|"&amp;BV$43,data.monthly_financials,6,0),0))</f>
        <v>#NAME?</v>
      </c>
      <c r="BW58" s="104" t="e">
        <f ca="1">IF(BW$41=YEAR(BW$43),HLOOKUP(BW$41,$CM$41:$CP$92,(ROW($AX58)-ROW(BW$41)+1),FALSE),IFERROR(BW$42*VLOOKUP($AX$40&amp;"|"&amp;$AX58&amp;"|0|"&amp;BW$43,data.monthly_financials,6,0),0))</f>
        <v>#NAME?</v>
      </c>
      <c r="BX58" s="104" t="e">
        <f ca="1">IF(BX$41=YEAR(BX$43),HLOOKUP(BX$41,$CM$41:$CP$92,(ROW($AX58)-ROW(BX$41)+1),FALSE),IFERROR(BX$42*VLOOKUP($AX$40&amp;"|"&amp;$AX58&amp;"|0|"&amp;BX$43,data.monthly_financials,6,0),0))</f>
        <v>#NAME?</v>
      </c>
      <c r="BY58" s="104" t="e">
        <f ca="1">IF(BY$41=YEAR(BY$43),HLOOKUP(BY$41,$CM$41:$CP$92,(ROW($AX58)-ROW(BY$41)+1),FALSE),IFERROR(BY$42*VLOOKUP($AX$40&amp;"|"&amp;$AX58&amp;"|0|"&amp;BY$43,data.monthly_financials,6,0),0))</f>
        <v>#NAME?</v>
      </c>
      <c r="BZ58" s="104" t="e">
        <f ca="1">IF(BZ$41=YEAR(BZ$43),HLOOKUP(BZ$41,$CM$41:$CP$92,(ROW($AX58)-ROW(BZ$41)+1),FALSE),IFERROR(BZ$42*VLOOKUP($AX$40&amp;"|"&amp;$AX58&amp;"|0|"&amp;BZ$43,data.monthly_financials,6,0),0))</f>
        <v>#NAME?</v>
      </c>
      <c r="CA58" s="104" t="e">
        <f ca="1">IF(CA$41=YEAR(CA$43),HLOOKUP(CA$41,$CM$41:$CP$92,(ROW($AX58)-ROW(CA$41)+1),FALSE),IFERROR(CA$42*VLOOKUP($AX$40&amp;"|"&amp;$AX58&amp;"|0|"&amp;CA$43,data.monthly_financials,6,0),0))</f>
        <v>#NAME?</v>
      </c>
      <c r="CB58" s="104" t="e">
        <f ca="1">IF(CB$41=YEAR(CB$43),HLOOKUP(CB$41,$CM$41:$CP$92,(ROW($AX58)-ROW(CB$41)+1),FALSE),IFERROR(CB$42*VLOOKUP($AX$40&amp;"|"&amp;$AX58&amp;"|0|"&amp;CB$43,data.monthly_financials,6,0),0))</f>
        <v>#NAME?</v>
      </c>
      <c r="CC58" s="104" t="e">
        <f ca="1">IF(CC$41=YEAR(CC$43),HLOOKUP(CC$41,$CM$41:$CP$92,(ROW($AX58)-ROW(CC$41)+1),FALSE),IFERROR(CC$42*VLOOKUP($AX$40&amp;"|"&amp;$AX58&amp;"|0|"&amp;CC$43,data.monthly_financials,6,0),0))</f>
        <v>#NAME?</v>
      </c>
      <c r="CD58" s="104" t="e">
        <f ca="1">IF(CD$41=YEAR(CD$43),HLOOKUP(CD$41,$CM$41:$CP$92,(ROW($AX58)-ROW(CD$41)+1),FALSE),IFERROR(CD$42*VLOOKUP($AX$40&amp;"|"&amp;$AX58&amp;"|0|"&amp;CD$43,data.monthly_financials,6,0),0))</f>
        <v>#NAME?</v>
      </c>
      <c r="CE58" s="104" t="e">
        <f ca="1">IF(CE$41=YEAR(CE$43),HLOOKUP(CE$41,$CM$41:$CP$92,(ROW($AX58)-ROW(CE$41)+1),FALSE),IFERROR(CE$42*VLOOKUP($AX$40&amp;"|"&amp;$AX58&amp;"|0|"&amp;CE$43,data.monthly_financials,6,0),0))</f>
        <v>#NAME?</v>
      </c>
      <c r="CF58" s="104" t="e">
        <f ca="1">IF(CF$41=YEAR(CF$43),HLOOKUP(CF$41,$CM$41:$CP$92,(ROW($AX58)-ROW(CF$41)+1),FALSE),IFERROR(CF$42*VLOOKUP($AX$40&amp;"|"&amp;$AX58&amp;"|0|"&amp;CF$43,data.monthly_financials,6,0),0))</f>
        <v>#NAME?</v>
      </c>
      <c r="CG58" s="104" t="e">
        <f ca="1">IF(CG$41=YEAR(CG$43),HLOOKUP(CG$41,$CM$41:$CP$92,(ROW($AX58)-ROW(CG$41)+1),FALSE),IFERROR(CG$42*VLOOKUP($AX$40&amp;"|"&amp;$AX58&amp;"|0|"&amp;CG$43,data.monthly_financials,6,0),0))</f>
        <v>#NAME?</v>
      </c>
      <c r="CH58" s="104" t="e">
        <f ca="1">IF(CH$41=YEAR(CH$43),HLOOKUP(CH$41,$CM$41:$CP$92,(ROW($AX58)-ROW(CH$41)+1),FALSE),IFERROR(CH$42*VLOOKUP($AX$40&amp;"|"&amp;$AX58&amp;"|0|"&amp;CH$43,data.monthly_financials,6,0),0))</f>
        <v>#NAME?</v>
      </c>
      <c r="CI58" s="83"/>
      <c r="CK58" s="120" t="str">
        <f t="shared" si="63"/>
        <v>Fees and Commissions from Non-Lending Operations</v>
      </c>
      <c r="CL58" s="104">
        <f ca="1">IFERROR(CL$42*VLOOKUP($CK$40&amp;"|"&amp;$CK58&amp;"|1|"&amp;CL$43,data.monthly_financials,6,0),0)</f>
        <v>0</v>
      </c>
      <c r="CM58" s="104">
        <f ca="1">IFERROR(CM$42*VLOOKUP($CK$40&amp;"|"&amp;$CK58&amp;"|1|"&amp;CM$43,data.monthly_financials,6,0),0)</f>
        <v>0</v>
      </c>
      <c r="CN58" s="104">
        <f ca="1">IFERROR(CN$42*VLOOKUP($CK$40&amp;"|"&amp;$CK58&amp;"|1|"&amp;CN$43,data.monthly_financials,6,0),0)</f>
        <v>0</v>
      </c>
      <c r="CO58" s="104">
        <f ca="1">IFERROR(CO$42*VLOOKUP($CK$40&amp;"|"&amp;$CK58&amp;"|1|"&amp;CO$43,data.monthly_financials,6,0),0)</f>
        <v>0</v>
      </c>
      <c r="CP58" s="104">
        <f ca="1">IFERROR(CP$42*VLOOKUP($CK$40&amp;"|"&amp;$CK58&amp;"|1|"&amp;CP$43,data.monthly_financials,6,0),0)</f>
        <v>0</v>
      </c>
      <c r="CQ58" s="83"/>
      <c r="CS58" s="125" t="s">
        <v>170</v>
      </c>
      <c r="CT58" s="104" t="e">
        <f ca="1">IF(CT$41=YEAR(CT$43),HLOOKUP(CT$41,$EG$41:$EJ$70,(ROW($AX58)-ROW(CT$41)+1),FALSE),IFERROR(CT$42*VLOOKUP($CS$40&amp;"|"&amp;$CS58&amp;"|0|"&amp;CT$43,data.monthly_financials,6,0),0))</f>
        <v>#NAME?</v>
      </c>
      <c r="CU58" s="104" t="e">
        <f ca="1">IF(CU$41=YEAR(CU$43),HLOOKUP(CU$41,$EG$41:$EJ$70,(ROW($AX58)-ROW(CU$41)+1),FALSE),IFERROR(CU$42*VLOOKUP($CS$40&amp;"|"&amp;$CS58&amp;"|0|"&amp;CU$43,data.monthly_financials,6,0),0))</f>
        <v>#NAME?</v>
      </c>
      <c r="CV58" s="104" t="e">
        <f ca="1">IF(CV$41=YEAR(CV$43),HLOOKUP(CV$41,$EG$41:$EJ$70,(ROW($AX58)-ROW(CV$41)+1),FALSE),IFERROR(CV$42*VLOOKUP($CS$40&amp;"|"&amp;$CS58&amp;"|0|"&amp;CV$43,data.monthly_financials,6,0),0))</f>
        <v>#NAME?</v>
      </c>
      <c r="CW58" s="104" t="e">
        <f ca="1">IF(CW$41=YEAR(CW$43),HLOOKUP(CW$41,$EG$41:$EJ$70,(ROW($AX58)-ROW(CW$41)+1),FALSE),IFERROR(CW$42*VLOOKUP($CS$40&amp;"|"&amp;$CS58&amp;"|0|"&amp;CW$43,data.monthly_financials,6,0),0))</f>
        <v>#NAME?</v>
      </c>
      <c r="CX58" s="104" t="e">
        <f ca="1">IF(CX$41=YEAR(CX$43),HLOOKUP(CX$41,$EG$41:$EJ$70,(ROW($AX58)-ROW(CX$41)+1),FALSE),IFERROR(CX$42*VLOOKUP($CS$40&amp;"|"&amp;$CS58&amp;"|0|"&amp;CX$43,data.monthly_financials,6,0),0))</f>
        <v>#NAME?</v>
      </c>
      <c r="CY58" s="104" t="e">
        <f ca="1">IF(CY$41=YEAR(CY$43),HLOOKUP(CY$41,$EG$41:$EJ$70,(ROW($AX58)-ROW(CY$41)+1),FALSE),IFERROR(CY$42*VLOOKUP($CS$40&amp;"|"&amp;$CS58&amp;"|0|"&amp;CY$43,data.monthly_financials,6,0),0))</f>
        <v>#NAME?</v>
      </c>
      <c r="CZ58" s="104" t="e">
        <f ca="1">IF(CZ$41=YEAR(CZ$43),HLOOKUP(CZ$41,$EG$41:$EJ$70,(ROW($AX58)-ROW(CZ$41)+1),FALSE),IFERROR(CZ$42*VLOOKUP($CS$40&amp;"|"&amp;$CS58&amp;"|0|"&amp;CZ$43,data.monthly_financials,6,0),0))</f>
        <v>#NAME?</v>
      </c>
      <c r="DA58" s="104" t="e">
        <f ca="1">IF(DA$41=YEAR(DA$43),HLOOKUP(DA$41,$EG$41:$EJ$70,(ROW($AX58)-ROW(DA$41)+1),FALSE),IFERROR(DA$42*VLOOKUP($CS$40&amp;"|"&amp;$CS58&amp;"|0|"&amp;DA$43,data.monthly_financials,6,0),0))</f>
        <v>#NAME?</v>
      </c>
      <c r="DB58" s="104" t="e">
        <f ca="1">IF(DB$41=YEAR(DB$43),HLOOKUP(DB$41,$EG$41:$EJ$70,(ROW($AX58)-ROW(DB$41)+1),FALSE),IFERROR(DB$42*VLOOKUP($CS$40&amp;"|"&amp;$CS58&amp;"|0|"&amp;DB$43,data.monthly_financials,6,0),0))</f>
        <v>#NAME?</v>
      </c>
      <c r="DC58" s="104" t="e">
        <f ca="1">IF(DC$41=YEAR(DC$43),HLOOKUP(DC$41,$EG$41:$EJ$70,(ROW($AX58)-ROW(DC$41)+1),FALSE),IFERROR(DC$42*VLOOKUP($CS$40&amp;"|"&amp;$CS58&amp;"|0|"&amp;DC$43,data.monthly_financials,6,0),0))</f>
        <v>#NAME?</v>
      </c>
      <c r="DD58" s="104" t="e">
        <f ca="1">IF(DD$41=YEAR(DD$43),HLOOKUP(DD$41,$EG$41:$EJ$70,(ROW($AX58)-ROW(DD$41)+1),FALSE),IFERROR(DD$42*VLOOKUP($CS$40&amp;"|"&amp;$CS58&amp;"|0|"&amp;DD$43,data.monthly_financials,6,0),0))</f>
        <v>#NAME?</v>
      </c>
      <c r="DE58" s="104" t="e">
        <f ca="1">IF(DE$41=YEAR(DE$43),HLOOKUP(DE$41,$EG$41:$EJ$70,(ROW($AX58)-ROW(DE$41)+1),FALSE),IFERROR(DE$42*VLOOKUP($CS$40&amp;"|"&amp;$CS58&amp;"|0|"&amp;DE$43,data.monthly_financials,6,0),0))</f>
        <v>#NAME?</v>
      </c>
      <c r="DF58" s="104" t="e">
        <f ca="1">IF(DF$41=YEAR(DF$43),HLOOKUP(DF$41,$EG$41:$EJ$70,(ROW($AX58)-ROW(DF$41)+1),FALSE),IFERROR(DF$42*VLOOKUP($CS$40&amp;"|"&amp;$CS58&amp;"|0|"&amp;DF$43,data.monthly_financials,6,0),0))</f>
        <v>#NAME?</v>
      </c>
      <c r="DG58" s="104" t="e">
        <f ca="1">IF(DG$41=YEAR(DG$43),HLOOKUP(DG$41,$EG$41:$EJ$70,(ROW($AX58)-ROW(DG$41)+1),FALSE),IFERROR(DG$42*VLOOKUP($CS$40&amp;"|"&amp;$CS58&amp;"|0|"&amp;DG$43,data.monthly_financials,6,0),0))</f>
        <v>#NAME?</v>
      </c>
      <c r="DH58" s="104" t="e">
        <f ca="1">IF(DH$41=YEAR(DH$43),HLOOKUP(DH$41,$EG$41:$EJ$70,(ROW($AX58)-ROW(DH$41)+1),FALSE),IFERROR(DH$42*VLOOKUP($CS$40&amp;"|"&amp;$CS58&amp;"|0|"&amp;DH$43,data.monthly_financials,6,0),0))</f>
        <v>#NAME?</v>
      </c>
      <c r="DI58" s="104" t="e">
        <f ca="1">IF(DI$41=YEAR(DI$43),HLOOKUP(DI$41,$EG$41:$EJ$70,(ROW($AX58)-ROW(DI$41)+1),FALSE),IFERROR(DI$42*VLOOKUP($CS$40&amp;"|"&amp;$CS58&amp;"|0|"&amp;DI$43,data.monthly_financials,6,0),0))</f>
        <v>#NAME?</v>
      </c>
      <c r="DJ58" s="104" t="e">
        <f ca="1">IF(DJ$41=YEAR(DJ$43),HLOOKUP(DJ$41,$EG$41:$EJ$70,(ROW($AX58)-ROW(DJ$41)+1),FALSE),IFERROR(DJ$42*VLOOKUP($CS$40&amp;"|"&amp;$CS58&amp;"|0|"&amp;DJ$43,data.monthly_financials,6,0),0))</f>
        <v>#NAME?</v>
      </c>
      <c r="DK58" s="104" t="e">
        <f ca="1">IF(DK$41=YEAR(DK$43),HLOOKUP(DK$41,$EG$41:$EJ$70,(ROW($AX58)-ROW(DK$41)+1),FALSE),IFERROR(DK$42*VLOOKUP($CS$40&amp;"|"&amp;$CS58&amp;"|0|"&amp;DK$43,data.monthly_financials,6,0),0))</f>
        <v>#NAME?</v>
      </c>
      <c r="DL58" s="104" t="e">
        <f ca="1">IF(DL$41=YEAR(DL$43),HLOOKUP(DL$41,$EG$41:$EJ$70,(ROW($AX58)-ROW(DL$41)+1),FALSE),IFERROR(DL$42*VLOOKUP($CS$40&amp;"|"&amp;$CS58&amp;"|0|"&amp;DL$43,data.monthly_financials,6,0),0))</f>
        <v>#NAME?</v>
      </c>
      <c r="DM58" s="104" t="e">
        <f ca="1">IF(DM$41=YEAR(DM$43),HLOOKUP(DM$41,$EG$41:$EJ$70,(ROW($AX58)-ROW(DM$41)+1),FALSE),IFERROR(DM$42*VLOOKUP($CS$40&amp;"|"&amp;$CS58&amp;"|0|"&amp;DM$43,data.monthly_financials,6,0),0))</f>
        <v>#NAME?</v>
      </c>
      <c r="DN58" s="104" t="e">
        <f ca="1">IF(DN$41=YEAR(DN$43),HLOOKUP(DN$41,$EG$41:$EJ$70,(ROW($AX58)-ROW(DN$41)+1),FALSE),IFERROR(DN$42*VLOOKUP($CS$40&amp;"|"&amp;$CS58&amp;"|0|"&amp;DN$43,data.monthly_financials,6,0),0))</f>
        <v>#NAME?</v>
      </c>
      <c r="DO58" s="104" t="e">
        <f ca="1">IF(DO$41=YEAR(DO$43),HLOOKUP(DO$41,$EG$41:$EJ$70,(ROW($AX58)-ROW(DO$41)+1),FALSE),IFERROR(DO$42*VLOOKUP($CS$40&amp;"|"&amp;$CS58&amp;"|0|"&amp;DO$43,data.monthly_financials,6,0),0))</f>
        <v>#NAME?</v>
      </c>
      <c r="DP58" s="104" t="e">
        <f ca="1">IF(DP$41=YEAR(DP$43),HLOOKUP(DP$41,$EG$41:$EJ$70,(ROW($AX58)-ROW(DP$41)+1),FALSE),IFERROR(DP$42*VLOOKUP($CS$40&amp;"|"&amp;$CS58&amp;"|0|"&amp;DP$43,data.monthly_financials,6,0),0))</f>
        <v>#NAME?</v>
      </c>
      <c r="DQ58" s="104" t="e">
        <f ca="1">IF(DQ$41=YEAR(DQ$43),HLOOKUP(DQ$41,$EG$41:$EJ$70,(ROW($AX58)-ROW(DQ$41)+1),FALSE),IFERROR(DQ$42*VLOOKUP($CS$40&amp;"|"&amp;$CS58&amp;"|0|"&amp;DQ$43,data.monthly_financials,6,0),0))</f>
        <v>#NAME?</v>
      </c>
      <c r="DR58" s="104" t="e">
        <f ca="1">IF(DR$41=YEAR(DR$43),HLOOKUP(DR$41,$EG$41:$EJ$70,(ROW($AX58)-ROW(DR$41)+1),FALSE),IFERROR(DR$42*VLOOKUP($CS$40&amp;"|"&amp;$CS58&amp;"|0|"&amp;DR$43,data.monthly_financials,6,0),0))</f>
        <v>#NAME?</v>
      </c>
      <c r="DS58" s="104" t="e">
        <f ca="1">IF(DS$41=YEAR(DS$43),HLOOKUP(DS$41,$EG$41:$EJ$70,(ROW($AX58)-ROW(DS$41)+1),FALSE),IFERROR(DS$42*VLOOKUP($CS$40&amp;"|"&amp;$CS58&amp;"|0|"&amp;DS$43,data.monthly_financials,6,0),0))</f>
        <v>#NAME?</v>
      </c>
      <c r="DT58" s="104" t="e">
        <f ca="1">IF(DT$41=YEAR(DT$43),HLOOKUP(DT$41,$EG$41:$EJ$70,(ROW($AX58)-ROW(DT$41)+1),FALSE),IFERROR(DT$42*VLOOKUP($CS$40&amp;"|"&amp;$CS58&amp;"|0|"&amp;DT$43,data.monthly_financials,6,0),0))</f>
        <v>#NAME?</v>
      </c>
      <c r="DU58" s="104" t="e">
        <f ca="1">IF(DU$41=YEAR(DU$43),HLOOKUP(DU$41,$EG$41:$EJ$70,(ROW($AX58)-ROW(DU$41)+1),FALSE),IFERROR(DU$42*VLOOKUP($CS$40&amp;"|"&amp;$CS58&amp;"|0|"&amp;DU$43,data.monthly_financials,6,0),0))</f>
        <v>#NAME?</v>
      </c>
      <c r="DV58" s="104" t="e">
        <f ca="1">IF(DV$41=YEAR(DV$43),HLOOKUP(DV$41,$EG$41:$EJ$70,(ROW($AX58)-ROW(DV$41)+1),FALSE),IFERROR(DV$42*VLOOKUP($CS$40&amp;"|"&amp;$CS58&amp;"|0|"&amp;DV$43,data.monthly_financials,6,0),0))</f>
        <v>#NAME?</v>
      </c>
      <c r="DW58" s="104" t="e">
        <f ca="1">IF(DW$41=YEAR(DW$43),HLOOKUP(DW$41,$EG$41:$EJ$70,(ROW($AX58)-ROW(DW$41)+1),FALSE),IFERROR(DW$42*VLOOKUP($CS$40&amp;"|"&amp;$CS58&amp;"|0|"&amp;DW$43,data.monthly_financials,6,0),0))</f>
        <v>#NAME?</v>
      </c>
      <c r="DX58" s="104" t="e">
        <f ca="1">IF(DX$41=YEAR(DX$43),HLOOKUP(DX$41,$EG$41:$EJ$70,(ROW($AX58)-ROW(DX$41)+1),FALSE),IFERROR(DX$42*VLOOKUP($CS$40&amp;"|"&amp;$CS58&amp;"|0|"&amp;DX$43,data.monthly_financials,6,0),0))</f>
        <v>#NAME?</v>
      </c>
      <c r="DY58" s="104" t="e">
        <f ca="1">IF(DY$41=YEAR(DY$43),HLOOKUP(DY$41,$EG$41:$EJ$70,(ROW($AX58)-ROW(DY$41)+1),FALSE),IFERROR(DY$42*VLOOKUP($CS$40&amp;"|"&amp;$CS58&amp;"|0|"&amp;DY$43,data.monthly_financials,6,0),0))</f>
        <v>#NAME?</v>
      </c>
      <c r="DZ58" s="104" t="e">
        <f ca="1">IF(DZ$41=YEAR(DZ$43),HLOOKUP(DZ$41,$EG$41:$EJ$70,(ROW($AX58)-ROW(DZ$41)+1),FALSE),IFERROR(DZ$42*VLOOKUP($CS$40&amp;"|"&amp;$CS58&amp;"|0|"&amp;DZ$43,data.monthly_financials,6,0),0))</f>
        <v>#NAME?</v>
      </c>
      <c r="EA58" s="104" t="e">
        <f ca="1">IF(EA$41=YEAR(EA$43),HLOOKUP(EA$41,$EG$41:$EJ$70,(ROW($AX58)-ROW(EA$41)+1),FALSE),IFERROR(EA$42*VLOOKUP($CS$40&amp;"|"&amp;$CS58&amp;"|0|"&amp;EA$43,data.monthly_financials,6,0),0))</f>
        <v>#NAME?</v>
      </c>
      <c r="EB58" s="104" t="e">
        <f ca="1">IF(EB$41=YEAR(EB$43),HLOOKUP(EB$41,$EG$41:$EJ$70,(ROW($AX58)-ROW(EB$41)+1),FALSE),IFERROR(EB$42*VLOOKUP($CS$40&amp;"|"&amp;$CS58&amp;"|0|"&amp;EB$43,data.monthly_financials,6,0),0))</f>
        <v>#NAME?</v>
      </c>
      <c r="EC58" s="104" t="e">
        <f ca="1">IF(EC$41=YEAR(EC$43),HLOOKUP(EC$41,$EG$41:$EJ$70,(ROW($AX58)-ROW(EC$41)+1),FALSE),IFERROR(EC$42*VLOOKUP($CS$40&amp;"|"&amp;$CS58&amp;"|0|"&amp;EC$43,data.monthly_financials,6,0),0))</f>
        <v>#NAME?</v>
      </c>
      <c r="EE58" s="125" t="s">
        <v>170</v>
      </c>
      <c r="EF58" s="104">
        <f ca="1">IFERROR(EF$42*VLOOKUP($EE$40&amp;"|"&amp;$EE58&amp;"|1|"&amp;EF$43,data.monthly_financials,6,0),0)</f>
        <v>0</v>
      </c>
      <c r="EG58" s="104">
        <f ca="1">IFERROR(EG$42*VLOOKUP($EE$40&amp;"|"&amp;$EE58&amp;"|1|"&amp;EG$43,data.monthly_financials,6,0),0)</f>
        <v>0</v>
      </c>
      <c r="EH58" s="104">
        <f ca="1">IFERROR(EH$42*VLOOKUP($EE$40&amp;"|"&amp;$EE58&amp;"|1|"&amp;EH$43,data.monthly_financials,6,0),0)</f>
        <v>0</v>
      </c>
      <c r="EI58" s="104">
        <f ca="1">IFERROR(EI$42*VLOOKUP($EE$40&amp;"|"&amp;$EE58&amp;"|1|"&amp;EI$43,data.monthly_financials,6,0),0)</f>
        <v>0</v>
      </c>
      <c r="EJ58" s="104">
        <f ca="1">IFERROR(EJ$42*VLOOKUP($EE$40&amp;"|"&amp;$EE58&amp;"|1|"&amp;EJ$43,data.monthly_financials,6,0),0)</f>
        <v>0</v>
      </c>
      <c r="GG58" s="120" t="s">
        <v>523</v>
      </c>
      <c r="GH58" s="758" t="e">
        <f ca="1">IF(GH$41=YEAR(GH$43),HLOOKUP(GH$41,$HV$41:$HY$66,(ROW($HT58)-ROW(GH$41)+1),FALSE),IFERROR(GH$42*VLOOKUP($HT$39&amp;"|"&amp;$HT58&amp;"|0|"&amp;GH$43,data.monthly_financials,6,0),0))</f>
        <v>#NAME?</v>
      </c>
      <c r="GI58" s="758" t="e">
        <f ca="1">IF(GI$41=YEAR(GI$43),HLOOKUP(GI$41,$HV$41:$HY$66,(ROW($HT58)-ROW(GI$41)+1),FALSE),IFERROR(GI$42*VLOOKUP($HT$39&amp;"|"&amp;$HT58&amp;"|0|"&amp;GI$43,data.monthly_financials,6,0),0))</f>
        <v>#NAME?</v>
      </c>
      <c r="GJ58" s="758" t="e">
        <f ca="1">IF(GJ$41=YEAR(GJ$43),HLOOKUP(GJ$41,$HV$41:$HY$66,(ROW($HT58)-ROW(GJ$41)+1),FALSE),IFERROR(GJ$42*VLOOKUP($HT$39&amp;"|"&amp;$HT58&amp;"|0|"&amp;GJ$43,data.monthly_financials,6,0),0))</f>
        <v>#NAME?</v>
      </c>
      <c r="GK58" s="758" t="e">
        <f ca="1">IF(GK$41=YEAR(GK$43),HLOOKUP(GK$41,$HV$41:$HY$66,(ROW($HT58)-ROW(GK$41)+1),FALSE),IFERROR(GK$42*VLOOKUP($HT$39&amp;"|"&amp;$HT58&amp;"|0|"&amp;GK$43,data.monthly_financials,6,0),0))</f>
        <v>#NAME?</v>
      </c>
      <c r="GL58" s="758" t="e">
        <f ca="1">IF(GL$41=YEAR(GL$43),HLOOKUP(GL$41,$HV$41:$HY$66,(ROW($HT58)-ROW(GL$41)+1),FALSE),IFERROR(GL$42*VLOOKUP($HT$39&amp;"|"&amp;$HT58&amp;"|0|"&amp;GL$43,data.monthly_financials,6,0),0))</f>
        <v>#NAME?</v>
      </c>
      <c r="GM58" s="758" t="e">
        <f ca="1">IF(GM$41=YEAR(GM$43),HLOOKUP(GM$41,$HV$41:$HY$66,(ROW($HT58)-ROW(GM$41)+1),FALSE),IFERROR(GM$42*VLOOKUP($HT$39&amp;"|"&amp;$HT58&amp;"|0|"&amp;GM$43,data.monthly_financials,6,0),0))</f>
        <v>#NAME?</v>
      </c>
      <c r="GN58" s="758" t="e">
        <f ca="1">IF(GN$41=YEAR(GN$43),HLOOKUP(GN$41,$HV$41:$HY$66,(ROW($HT58)-ROW(GN$41)+1),FALSE),IFERROR(GN$42*VLOOKUP($HT$39&amp;"|"&amp;$HT58&amp;"|0|"&amp;GN$43,data.monthly_financials,6,0),0))</f>
        <v>#NAME?</v>
      </c>
      <c r="GO58" s="758" t="e">
        <f ca="1">IF(GO$41=YEAR(GO$43),HLOOKUP(GO$41,$HV$41:$HY$66,(ROW($HT58)-ROW(GO$41)+1),FALSE),IFERROR(GO$42*VLOOKUP($HT$39&amp;"|"&amp;$HT58&amp;"|0|"&amp;GO$43,data.monthly_financials,6,0),0))</f>
        <v>#NAME?</v>
      </c>
      <c r="GP58" s="758" t="e">
        <f ca="1">IF(GP$41=YEAR(GP$43),HLOOKUP(GP$41,$HV$41:$HY$66,(ROW($HT58)-ROW(GP$41)+1),FALSE),IFERROR(GP$42*VLOOKUP($HT$39&amp;"|"&amp;$HT58&amp;"|0|"&amp;GP$43,data.monthly_financials,6,0),0))</f>
        <v>#NAME?</v>
      </c>
      <c r="GQ58" s="758" t="e">
        <f ca="1">IF(GQ$41=YEAR(GQ$43),HLOOKUP(GQ$41,$HV$41:$HY$66,(ROW($HT58)-ROW(GQ$41)+1),FALSE),IFERROR(GQ$42*VLOOKUP($HT$39&amp;"|"&amp;$HT58&amp;"|0|"&amp;GQ$43,data.monthly_financials,6,0),0))</f>
        <v>#NAME?</v>
      </c>
      <c r="GR58" s="758" t="e">
        <f ca="1">IF(GR$41=YEAR(GR$43),HLOOKUP(GR$41,$HV$41:$HY$66,(ROW($HT58)-ROW(GR$41)+1),FALSE),IFERROR(GR$42*VLOOKUP($HT$39&amp;"|"&amp;$HT58&amp;"|0|"&amp;GR$43,data.monthly_financials,6,0),0))</f>
        <v>#NAME?</v>
      </c>
      <c r="GS58" s="758" t="e">
        <f ca="1">IF(GS$41=YEAR(GS$43),HLOOKUP(GS$41,$HV$41:$HY$66,(ROW($HT58)-ROW(GS$41)+1),FALSE),IFERROR(GS$42*VLOOKUP($HT$39&amp;"|"&amp;$HT58&amp;"|0|"&amp;GS$43,data.monthly_financials,6,0),0))</f>
        <v>#NAME?</v>
      </c>
      <c r="GT58" s="758" t="e">
        <f ca="1">IF(GT$41=YEAR(GT$43),HLOOKUP(GT$41,$HV$41:$HY$66,(ROW($HT58)-ROW(GT$41)+1),FALSE),IFERROR(GT$42*VLOOKUP($HT$39&amp;"|"&amp;$HT58&amp;"|0|"&amp;GT$43,data.monthly_financials,6,0),0))</f>
        <v>#NAME?</v>
      </c>
      <c r="GU58" s="758" t="e">
        <f ca="1">IF(GU$41=YEAR(GU$43),HLOOKUP(GU$41,$HV$41:$HY$66,(ROW($HT58)-ROW(GU$41)+1),FALSE),IFERROR(GU$42*VLOOKUP($HT$39&amp;"|"&amp;$HT58&amp;"|0|"&amp;GU$43,data.monthly_financials,6,0),0))</f>
        <v>#NAME?</v>
      </c>
      <c r="GV58" s="758" t="e">
        <f ca="1">IF(GV$41=YEAR(GV$43),HLOOKUP(GV$41,$HV$41:$HY$66,(ROW($HT58)-ROW(GV$41)+1),FALSE),IFERROR(GV$42*VLOOKUP($HT$39&amp;"|"&amp;$HT58&amp;"|0|"&amp;GV$43,data.monthly_financials,6,0),0))</f>
        <v>#NAME?</v>
      </c>
      <c r="GW58" s="758" t="e">
        <f ca="1">IF(GW$41=YEAR(GW$43),HLOOKUP(GW$41,$HV$41:$HY$66,(ROW($HT58)-ROW(GW$41)+1),FALSE),IFERROR(GW$42*VLOOKUP($HT$39&amp;"|"&amp;$HT58&amp;"|0|"&amp;GW$43,data.monthly_financials,6,0),0))</f>
        <v>#NAME?</v>
      </c>
      <c r="GX58" s="758" t="e">
        <f ca="1">IF(GX$41=YEAR(GX$43),HLOOKUP(GX$41,$HV$41:$HY$66,(ROW($HT58)-ROW(GX$41)+1),FALSE),IFERROR(GX$42*VLOOKUP($HT$39&amp;"|"&amp;$HT58&amp;"|0|"&amp;GX$43,data.monthly_financials,6,0),0))</f>
        <v>#NAME?</v>
      </c>
      <c r="GY58" s="758" t="e">
        <f ca="1">IF(GY$41=YEAR(GY$43),HLOOKUP(GY$41,$HV$41:$HY$66,(ROW($HT58)-ROW(GY$41)+1),FALSE),IFERROR(GY$42*VLOOKUP($HT$39&amp;"|"&amp;$HT58&amp;"|0|"&amp;GY$43,data.monthly_financials,6,0),0))</f>
        <v>#NAME?</v>
      </c>
      <c r="GZ58" s="758" t="e">
        <f ca="1">IF(GZ$41=YEAR(GZ$43),HLOOKUP(GZ$41,$HV$41:$HY$66,(ROW($HT58)-ROW(GZ$41)+1),FALSE),IFERROR(GZ$42*VLOOKUP($HT$39&amp;"|"&amp;$HT58&amp;"|0|"&amp;GZ$43,data.monthly_financials,6,0),0))</f>
        <v>#NAME?</v>
      </c>
      <c r="HA58" s="758" t="e">
        <f ca="1">IF(HA$41=YEAR(HA$43),HLOOKUP(HA$41,$HV$41:$HY$66,(ROW($HT58)-ROW(HA$41)+1),FALSE),IFERROR(HA$42*VLOOKUP($HT$39&amp;"|"&amp;$HT58&amp;"|0|"&amp;HA$43,data.monthly_financials,6,0),0))</f>
        <v>#NAME?</v>
      </c>
      <c r="HB58" s="758" t="e">
        <f ca="1">IF(HB$41=YEAR(HB$43),HLOOKUP(HB$41,$HV$41:$HY$66,(ROW($HT58)-ROW(HB$41)+1),FALSE),IFERROR(HB$42*VLOOKUP($HT$39&amp;"|"&amp;$HT58&amp;"|0|"&amp;HB$43,data.monthly_financials,6,0),0))</f>
        <v>#NAME?</v>
      </c>
      <c r="HC58" s="758" t="e">
        <f ca="1">IF(HC$41=YEAR(HC$43),HLOOKUP(HC$41,$HV$41:$HY$66,(ROW($HT58)-ROW(HC$41)+1),FALSE),IFERROR(HC$42*VLOOKUP($HT$39&amp;"|"&amp;$HT58&amp;"|0|"&amp;HC$43,data.monthly_financials,6,0),0))</f>
        <v>#NAME?</v>
      </c>
      <c r="HD58" s="758" t="e">
        <f ca="1">IF(HD$41=YEAR(HD$43),HLOOKUP(HD$41,$HV$41:$HY$66,(ROW($HT58)-ROW(HD$41)+1),FALSE),IFERROR(HD$42*VLOOKUP($HT$39&amp;"|"&amp;$HT58&amp;"|0|"&amp;HD$43,data.monthly_financials,6,0),0))</f>
        <v>#NAME?</v>
      </c>
      <c r="HE58" s="758" t="e">
        <f ca="1">IF(HE$41=YEAR(HE$43),HLOOKUP(HE$41,$HV$41:$HY$66,(ROW($HT58)-ROW(HE$41)+1),FALSE),IFERROR(HE$42*VLOOKUP($HT$39&amp;"|"&amp;$HT58&amp;"|0|"&amp;HE$43,data.monthly_financials,6,0),0))</f>
        <v>#NAME?</v>
      </c>
      <c r="HF58" s="758" t="e">
        <f ca="1">IF(HF$41=YEAR(HF$43),HLOOKUP(HF$41,$HV$41:$HY$66,(ROW($HT58)-ROW(HF$41)+1),FALSE),IFERROR(HF$42*VLOOKUP($HT$39&amp;"|"&amp;$HT58&amp;"|0|"&amp;HF$43,data.monthly_financials,6,0),0))</f>
        <v>#NAME?</v>
      </c>
      <c r="HG58" s="758" t="e">
        <f ca="1">IF(HG$41=YEAR(HG$43),HLOOKUP(HG$41,$HV$41:$HY$66,(ROW($HT58)-ROW(HG$41)+1),FALSE),IFERROR(HG$42*VLOOKUP($HT$39&amp;"|"&amp;$HT58&amp;"|0|"&amp;HG$43,data.monthly_financials,6,0),0))</f>
        <v>#NAME?</v>
      </c>
      <c r="HH58" s="758" t="e">
        <f ca="1">IF(HH$41=YEAR(HH$43),HLOOKUP(HH$41,$HV$41:$HY$66,(ROW($HT58)-ROW(HH$41)+1),FALSE),IFERROR(HH$42*VLOOKUP($HT$39&amp;"|"&amp;$HT58&amp;"|0|"&amp;HH$43,data.monthly_financials,6,0),0))</f>
        <v>#NAME?</v>
      </c>
      <c r="HI58" s="758" t="e">
        <f ca="1">IF(HI$41=YEAR(HI$43),HLOOKUP(HI$41,$HV$41:$HY$66,(ROW($HT58)-ROW(HI$41)+1),FALSE),IFERROR(HI$42*VLOOKUP($HT$39&amp;"|"&amp;$HT58&amp;"|0|"&amp;HI$43,data.monthly_financials,6,0),0))</f>
        <v>#NAME?</v>
      </c>
      <c r="HJ58" s="758" t="e">
        <f ca="1">IF(HJ$41=YEAR(HJ$43),HLOOKUP(HJ$41,$HV$41:$HY$66,(ROW($HT58)-ROW(HJ$41)+1),FALSE),IFERROR(HJ$42*VLOOKUP($HT$39&amp;"|"&amp;$HT58&amp;"|0|"&amp;HJ$43,data.monthly_financials,6,0),0))</f>
        <v>#NAME?</v>
      </c>
      <c r="HK58" s="758" t="e">
        <f ca="1">IF(HK$41=YEAR(HK$43),HLOOKUP(HK$41,$HV$41:$HY$66,(ROW($HT58)-ROW(HK$41)+1),FALSE),IFERROR(HK$42*VLOOKUP($HT$39&amp;"|"&amp;$HT58&amp;"|0|"&amp;HK$43,data.monthly_financials,6,0),0))</f>
        <v>#NAME?</v>
      </c>
      <c r="HL58" s="758" t="e">
        <f ca="1">IF(HL$41=YEAR(HL$43),HLOOKUP(HL$41,$HV$41:$HY$66,(ROW($HT58)-ROW(HL$41)+1),FALSE),IFERROR(HL$42*VLOOKUP($HT$39&amp;"|"&amp;$HT58&amp;"|0|"&amp;HL$43,data.monthly_financials,6,0),0))</f>
        <v>#NAME?</v>
      </c>
      <c r="HM58" s="758" t="e">
        <f ca="1">IF(HM$41=YEAR(HM$43),HLOOKUP(HM$41,$HV$41:$HY$66,(ROW($HT58)-ROW(HM$41)+1),FALSE),IFERROR(HM$42*VLOOKUP($HT$39&amp;"|"&amp;$HT58&amp;"|0|"&amp;HM$43,data.monthly_financials,6,0),0))</f>
        <v>#NAME?</v>
      </c>
      <c r="HN58" s="758" t="e">
        <f ca="1">IF(HN$41=YEAR(HN$43),HLOOKUP(HN$41,$HV$41:$HY$66,(ROW($HT58)-ROW(HN$41)+1),FALSE),IFERROR(HN$42*VLOOKUP($HT$39&amp;"|"&amp;$HT58&amp;"|0|"&amp;HN$43,data.monthly_financials,6,0),0))</f>
        <v>#NAME?</v>
      </c>
      <c r="HO58" s="758" t="e">
        <f ca="1">IF(HO$41=YEAR(HO$43),HLOOKUP(HO$41,$HV$41:$HY$66,(ROW($HT58)-ROW(HO$41)+1),FALSE),IFERROR(HO$42*VLOOKUP($HT$39&amp;"|"&amp;$HT58&amp;"|0|"&amp;HO$43,data.monthly_financials,6,0),0))</f>
        <v>#NAME?</v>
      </c>
      <c r="HP58" s="758" t="e">
        <f ca="1">IF(HP$41=YEAR(HP$43),HLOOKUP(HP$41,$HV$41:$HY$66,(ROW($HT58)-ROW(HP$41)+1),FALSE),IFERROR(HP$42*VLOOKUP($HT$39&amp;"|"&amp;$HT58&amp;"|0|"&amp;HP$43,data.monthly_financials,6,0),0))</f>
        <v>#NAME?</v>
      </c>
      <c r="HQ58" s="758" t="e">
        <f ca="1">IF(HQ$41=YEAR(HQ$43),HLOOKUP(HQ$41,$HV$41:$HY$66,(ROW($HT58)-ROW(HQ$41)+1),FALSE),IFERROR(HQ$42*VLOOKUP($HT$39&amp;"|"&amp;$HT58&amp;"|0|"&amp;HQ$43,data.monthly_financials,6,0),0))</f>
        <v>#NAME?</v>
      </c>
      <c r="HT58" s="120" t="s">
        <v>523</v>
      </c>
      <c r="HU58" s="758">
        <f ca="1">IFERROR(HU$42*VLOOKUP($HT$39&amp;"|"&amp;$HT58&amp;"|1|"&amp;HU$43,data.monthly_financials,6,0),0)</f>
        <v>0</v>
      </c>
      <c r="HV58" s="758">
        <f ca="1">IFERROR(HV$42*VLOOKUP($HT$39&amp;"|"&amp;$HT58&amp;"|1|"&amp;HV$43,data.monthly_financials,6,0),0)</f>
        <v>0</v>
      </c>
      <c r="HW58" s="758">
        <f ca="1">IFERROR(HW$42*VLOOKUP($HT$39&amp;"|"&amp;$HT58&amp;"|1|"&amp;HW$43,data.monthly_financials,6,0),0)</f>
        <v>0</v>
      </c>
      <c r="HX58" s="758">
        <f ca="1">IFERROR(HX$42*VLOOKUP($HT$39&amp;"|"&amp;$HT58&amp;"|1|"&amp;HX$43,data.monthly_financials,6,0),0)</f>
        <v>0</v>
      </c>
      <c r="HY58" s="758">
        <f ca="1">IFERROR(HY$42*VLOOKUP($HT$39&amp;"|"&amp;$HT58&amp;"|1|"&amp;HY$43,data.monthly_financials,6,0),0)</f>
        <v>0</v>
      </c>
    </row>
    <row r="59" spans="1:233" ht="15.75">
      <c r="A59" t="str">
        <f>RIGHT(DB_LOAD!I54,4)</f>
        <v/>
      </c>
      <c r="B59">
        <f>DB_LOAD!K54</f>
        <v>0</v>
      </c>
      <c r="D59" s="103" t="s">
        <v>171</v>
      </c>
      <c r="E59" s="104" t="e">
        <f ca="1">IF(E$41=YEAR(E$43),HLOOKUP(E$41,$AR$41:$AU$119,(ROW($D59)-ROW(E$41)+1),FALSE),IFERROR(E$42*VLOOKUP($D$40&amp;"|"&amp;$D59&amp;"|0|"&amp;E$43,data.monthly_financials,6,0),0))</f>
        <v>#VALUE!</v>
      </c>
      <c r="F59" s="104" t="e">
        <f ca="1">IF(F$41=YEAR(F$43),HLOOKUP(F$41,$AR$41:$AU$119,(ROW($D59)-ROW(F$41)+1),FALSE),IFERROR(F$42*VLOOKUP($D$40&amp;"|"&amp;$D59&amp;"|0|"&amp;F$43,data.monthly_financials,6,0),0))</f>
        <v>#VALUE!</v>
      </c>
      <c r="G59" s="104" t="e">
        <f ca="1">IF(G$41=YEAR(G$43),HLOOKUP(G$41,$AR$41:$AU$119,(ROW($D59)-ROW(G$41)+1),FALSE),IFERROR(G$42*VLOOKUP($D$40&amp;"|"&amp;$D59&amp;"|0|"&amp;G$43,data.monthly_financials,6,0),0))</f>
        <v>#VALUE!</v>
      </c>
      <c r="H59" s="104" t="e">
        <f ca="1">IF(H$41=YEAR(H$43),HLOOKUP(H$41,$AR$41:$AU$119,(ROW($D59)-ROW(H$41)+1),FALSE),IFERROR(H$42*VLOOKUP($D$40&amp;"|"&amp;$D59&amp;"|0|"&amp;H$43,data.monthly_financials,6,0),0))</f>
        <v>#VALUE!</v>
      </c>
      <c r="I59" s="104" t="e">
        <f ca="1">IF(I$41=YEAR(I$43),HLOOKUP(I$41,$AR$41:$AU$119,(ROW($D59)-ROW(I$41)+1),FALSE),IFERROR(I$42*VLOOKUP($D$40&amp;"|"&amp;$D59&amp;"|0|"&amp;I$43,data.monthly_financials,6,0),0))</f>
        <v>#VALUE!</v>
      </c>
      <c r="J59" s="104" t="e">
        <f ca="1">IF(J$41=YEAR(J$43),HLOOKUP(J$41,$AR$41:$AU$119,(ROW($D59)-ROW(J$41)+1),FALSE),IFERROR(J$42*VLOOKUP($D$40&amp;"|"&amp;$D59&amp;"|0|"&amp;J$43,data.monthly_financials,6,0),0))</f>
        <v>#VALUE!</v>
      </c>
      <c r="K59" s="104" t="e">
        <f ca="1">IF(K$41=YEAR(K$43),HLOOKUP(K$41,$AR$41:$AU$119,(ROW($D59)-ROW(K$41)+1),FALSE),IFERROR(K$42*VLOOKUP($D$40&amp;"|"&amp;$D59&amp;"|0|"&amp;K$43,data.monthly_financials,6,0),0))</f>
        <v>#VALUE!</v>
      </c>
      <c r="L59" s="104" t="e">
        <f ca="1">IF(L$41=YEAR(L$43),HLOOKUP(L$41,$AR$41:$AU$119,(ROW($D59)-ROW(L$41)+1),FALSE),IFERROR(L$42*VLOOKUP($D$40&amp;"|"&amp;$D59&amp;"|0|"&amp;L$43,data.monthly_financials,6,0),0))</f>
        <v>#VALUE!</v>
      </c>
      <c r="M59" s="104" t="e">
        <f ca="1">IF(M$41=YEAR(M$43),HLOOKUP(M$41,$AR$41:$AU$119,(ROW($D59)-ROW(M$41)+1),FALSE),IFERROR(M$42*VLOOKUP($D$40&amp;"|"&amp;$D59&amp;"|0|"&amp;M$43,data.monthly_financials,6,0),0))</f>
        <v>#VALUE!</v>
      </c>
      <c r="N59" s="104" t="e">
        <f ca="1">IF(N$41=YEAR(N$43),HLOOKUP(N$41,$AR$41:$AU$119,(ROW($D59)-ROW(N$41)+1),FALSE),IFERROR(N$42*VLOOKUP($D$40&amp;"|"&amp;$D59&amp;"|0|"&amp;N$43,data.monthly_financials,6,0),0))</f>
        <v>#VALUE!</v>
      </c>
      <c r="O59" s="104" t="e">
        <f ca="1">IF(O$41=YEAR(O$43),HLOOKUP(O$41,$AR$41:$AU$119,(ROW($D59)-ROW(O$41)+1),FALSE),IFERROR(O$42*VLOOKUP($D$40&amp;"|"&amp;$D59&amp;"|0|"&amp;O$43,data.monthly_financials,6,0),0))</f>
        <v>#VALUE!</v>
      </c>
      <c r="P59" s="104" t="e">
        <f ca="1">IF(P$41=YEAR(P$43),HLOOKUP(P$41,$AR$41:$AU$119,(ROW($D59)-ROW(P$41)+1),FALSE),IFERROR(P$42*VLOOKUP($D$40&amp;"|"&amp;$D59&amp;"|0|"&amp;P$43,data.monthly_financials,6,0),0))</f>
        <v>#VALUE!</v>
      </c>
      <c r="Q59" s="104" t="e">
        <f ca="1">IF(Q$41=YEAR(Q$43),HLOOKUP(Q$41,$AR$41:$AU$119,(ROW($D59)-ROW(Q$41)+1),FALSE),IFERROR(Q$42*VLOOKUP($D$40&amp;"|"&amp;$D59&amp;"|0|"&amp;Q$43,data.monthly_financials,6,0),0))</f>
        <v>#VALUE!</v>
      </c>
      <c r="R59" s="104" t="e">
        <f ca="1">IF(R$41=YEAR(R$43),HLOOKUP(R$41,$AR$41:$AU$119,(ROW($D59)-ROW(R$41)+1),FALSE),IFERROR(R$42*VLOOKUP($D$40&amp;"|"&amp;$D59&amp;"|0|"&amp;R$43,data.monthly_financials,6,0),0))</f>
        <v>#VALUE!</v>
      </c>
      <c r="S59" s="104" t="e">
        <f ca="1">IF(S$41=YEAR(S$43),HLOOKUP(S$41,$AR$41:$AU$119,(ROW($D59)-ROW(S$41)+1),FALSE),IFERROR(S$42*VLOOKUP($D$40&amp;"|"&amp;$D59&amp;"|0|"&amp;S$43,data.monthly_financials,6,0),0))</f>
        <v>#VALUE!</v>
      </c>
      <c r="T59" s="104" t="e">
        <f ca="1">IF(T$41=YEAR(T$43),HLOOKUP(T$41,$AR$41:$AU$119,(ROW($D59)-ROW(T$41)+1),FALSE),IFERROR(T$42*VLOOKUP($D$40&amp;"|"&amp;$D59&amp;"|0|"&amp;T$43,data.monthly_financials,6,0),0))</f>
        <v>#VALUE!</v>
      </c>
      <c r="U59" s="104" t="e">
        <f ca="1">IF(U$41=YEAR(U$43),HLOOKUP(U$41,$AR$41:$AU$119,(ROW($D59)-ROW(U$41)+1),FALSE),IFERROR(U$42*VLOOKUP($D$40&amp;"|"&amp;$D59&amp;"|0|"&amp;U$43,data.monthly_financials,6,0),0))</f>
        <v>#VALUE!</v>
      </c>
      <c r="V59" s="104" t="e">
        <f ca="1">IF(V$41=YEAR(V$43),HLOOKUP(V$41,$AR$41:$AU$119,(ROW($D59)-ROW(V$41)+1),FALSE),IFERROR(V$42*VLOOKUP($D$40&amp;"|"&amp;$D59&amp;"|0|"&amp;V$43,data.monthly_financials,6,0),0))</f>
        <v>#VALUE!</v>
      </c>
      <c r="W59" s="104" t="e">
        <f ca="1">IF(W$41=YEAR(W$43),HLOOKUP(W$41,$AR$41:$AU$119,(ROW($D59)-ROW(W$41)+1),FALSE),IFERROR(W$42*VLOOKUP($D$40&amp;"|"&amp;$D59&amp;"|0|"&amp;W$43,data.monthly_financials,6,0),0))</f>
        <v>#VALUE!</v>
      </c>
      <c r="X59" s="104" t="e">
        <f ca="1">IF(X$41=YEAR(X$43),HLOOKUP(X$41,$AR$41:$AU$119,(ROW($D59)-ROW(X$41)+1),FALSE),IFERROR(X$42*VLOOKUP($D$40&amp;"|"&amp;$D59&amp;"|0|"&amp;X$43,data.monthly_financials,6,0),0))</f>
        <v>#VALUE!</v>
      </c>
      <c r="Y59" s="104" t="e">
        <f ca="1">IF(Y$41=YEAR(Y$43),HLOOKUP(Y$41,$AR$41:$AU$119,(ROW($D59)-ROW(Y$41)+1),FALSE),IFERROR(Y$42*VLOOKUP($D$40&amp;"|"&amp;$D59&amp;"|0|"&amp;Y$43,data.monthly_financials,6,0),0))</f>
        <v>#VALUE!</v>
      </c>
      <c r="Z59" s="104" t="e">
        <f ca="1">IF(Z$41=YEAR(Z$43),HLOOKUP(Z$41,$AR$41:$AU$119,(ROW($D59)-ROW(Z$41)+1),FALSE),IFERROR(Z$42*VLOOKUP($D$40&amp;"|"&amp;$D59&amp;"|0|"&amp;Z$43,data.monthly_financials,6,0),0))</f>
        <v>#VALUE!</v>
      </c>
      <c r="AA59" s="104" t="e">
        <f ca="1">IF(AA$41=YEAR(AA$43),HLOOKUP(AA$41,$AR$41:$AU$119,(ROW($D59)-ROW(AA$41)+1),FALSE),IFERROR(AA$42*VLOOKUP($D$40&amp;"|"&amp;$D59&amp;"|0|"&amp;AA$43,data.monthly_financials,6,0),0))</f>
        <v>#VALUE!</v>
      </c>
      <c r="AB59" s="104" t="e">
        <f ca="1">IF(AB$41=YEAR(AB$43),HLOOKUP(AB$41,$AR$41:$AU$119,(ROW($D59)-ROW(AB$41)+1),FALSE),IFERROR(AB$42*VLOOKUP($D$40&amp;"|"&amp;$D59&amp;"|0|"&amp;AB$43,data.monthly_financials,6,0),0))</f>
        <v>#VALUE!</v>
      </c>
      <c r="AC59" s="104" t="e">
        <f ca="1">IF(AC$41=YEAR(AC$43),HLOOKUP(AC$41,$AR$41:$AU$119,(ROW($D59)-ROW(AC$41)+1),FALSE),IFERROR(AC$42*VLOOKUP($D$40&amp;"|"&amp;$D59&amp;"|0|"&amp;AC$43,data.monthly_financials,6,0),0))</f>
        <v>#VALUE!</v>
      </c>
      <c r="AD59" s="104" t="e">
        <f ca="1">IF(AD$41=YEAR(AD$43),HLOOKUP(AD$41,$AR$41:$AU$119,(ROW($D59)-ROW(AD$41)+1),FALSE),IFERROR(AD$42*VLOOKUP($D$40&amp;"|"&amp;$D59&amp;"|0|"&amp;AD$43,data.monthly_financials,6,0),0))</f>
        <v>#VALUE!</v>
      </c>
      <c r="AE59" s="104" t="e">
        <f ca="1">IF(AE$41=YEAR(AE$43),HLOOKUP(AE$41,$AR$41:$AU$119,(ROW($D59)-ROW(AE$41)+1),FALSE),IFERROR(AE$42*VLOOKUP($D$40&amp;"|"&amp;$D59&amp;"|0|"&amp;AE$43,data.monthly_financials,6,0),0))</f>
        <v>#VALUE!</v>
      </c>
      <c r="AF59" s="104" t="e">
        <f ca="1">IF(AF$41=YEAR(AF$43),HLOOKUP(AF$41,$AR$41:$AU$119,(ROW($D59)-ROW(AF$41)+1),FALSE),IFERROR(AF$42*VLOOKUP($D$40&amp;"|"&amp;$D59&amp;"|0|"&amp;AF$43,data.monthly_financials,6,0),0))</f>
        <v>#VALUE!</v>
      </c>
      <c r="AG59" s="104" t="e">
        <f ca="1">IF(AG$41=YEAR(AG$43),HLOOKUP(AG$41,$AR$41:$AU$119,(ROW($D59)-ROW(AG$41)+1),FALSE),IFERROR(AG$42*VLOOKUP($D$40&amp;"|"&amp;$D59&amp;"|0|"&amp;AG$43,data.monthly_financials,6,0),0))</f>
        <v>#VALUE!</v>
      </c>
      <c r="AH59" s="104" t="e">
        <f ca="1">IF(AH$41=YEAR(AH$43),HLOOKUP(AH$41,$AR$41:$AU$119,(ROW($D59)-ROW(AH$41)+1),FALSE),IFERROR(AH$42*VLOOKUP($D$40&amp;"|"&amp;$D59&amp;"|0|"&amp;AH$43,data.monthly_financials,6,0),0))</f>
        <v>#VALUE!</v>
      </c>
      <c r="AI59" s="104" t="e">
        <f ca="1">IF(AI$41=YEAR(AI$43),HLOOKUP(AI$41,$AR$41:$AU$119,(ROW($D59)-ROW(AI$41)+1),FALSE),IFERROR(AI$42*VLOOKUP($D$40&amp;"|"&amp;$D59&amp;"|0|"&amp;AI$43,data.monthly_financials,6,0),0))</f>
        <v>#VALUE!</v>
      </c>
      <c r="AJ59" s="104" t="e">
        <f ca="1">IF(AJ$41=YEAR(AJ$43),HLOOKUP(AJ$41,$AR$41:$AU$119,(ROW($D59)-ROW(AJ$41)+1),FALSE),IFERROR(AJ$42*VLOOKUP($D$40&amp;"|"&amp;$D59&amp;"|0|"&amp;AJ$43,data.monthly_financials,6,0),0))</f>
        <v>#VALUE!</v>
      </c>
      <c r="AK59" s="104" t="e">
        <f ca="1">IF(AK$41=YEAR(AK$43),HLOOKUP(AK$41,$AR$41:$AU$119,(ROW($D59)-ROW(AK$41)+1),FALSE),IFERROR(AK$42*VLOOKUP($D$40&amp;"|"&amp;$D59&amp;"|0|"&amp;AK$43,data.monthly_financials,6,0),0))</f>
        <v>#VALUE!</v>
      </c>
      <c r="AL59" s="104" t="e">
        <f ca="1">IF(AL$41=YEAR(AL$43),HLOOKUP(AL$41,$AR$41:$AU$119,(ROW($D59)-ROW(AL$41)+1),FALSE),IFERROR(AL$42*VLOOKUP($D$40&amp;"|"&amp;$D59&amp;"|0|"&amp;AL$43,data.monthly_financials,6,0),0))</f>
        <v>#VALUE!</v>
      </c>
      <c r="AM59" s="104" t="e">
        <f ca="1">IF(AM$41=YEAR(AM$43),HLOOKUP(AM$41,$AR$41:$AU$119,(ROW($D59)-ROW(AM$41)+1),FALSE),IFERROR(AM$42*VLOOKUP($D$40&amp;"|"&amp;$D59&amp;"|0|"&amp;AM$43,data.monthly_financials,6,0),0))</f>
        <v>#VALUE!</v>
      </c>
      <c r="AN59" s="104" t="e">
        <f ca="1">IF(AN$41=YEAR(AN$43),HLOOKUP(AN$41,$AR$41:$AU$119,(ROW($D59)-ROW(AN$41)+1),FALSE),IFERROR(AN$42*VLOOKUP($D$40&amp;"|"&amp;$D59&amp;"|0|"&amp;AN$43,data.monthly_financials,6,0),0))</f>
        <v>#NAME?</v>
      </c>
      <c r="AO59" s="78"/>
      <c r="AP59" s="103" t="str">
        <f t="shared" si="68"/>
        <v>Accrued interest receivable</v>
      </c>
      <c r="AQ59" s="104">
        <f ca="1">IFERROR(AQ$42*VLOOKUP($AP$40&amp;"|"&amp;$AP59&amp;"|1|"&amp;AQ$43,data.monthly_financials,6,0),0)</f>
        <v>0</v>
      </c>
      <c r="AR59" s="104">
        <f ca="1">IFERROR(AR$42*VLOOKUP($AP$40&amp;"|"&amp;$AP59&amp;"|1|"&amp;AR$43,data.monthly_financials,6,0),0)</f>
        <v>0</v>
      </c>
      <c r="AS59" s="104">
        <f ca="1">IFERROR(AS$42*VLOOKUP($AP$40&amp;"|"&amp;$AP59&amp;"|1|"&amp;AS$43,data.monthly_financials,6,0),0)</f>
        <v>0</v>
      </c>
      <c r="AT59" s="104">
        <f ca="1">IFERROR(AT$42*VLOOKUP($AP$40&amp;"|"&amp;$AP59&amp;"|1|"&amp;AT$43,data.monthly_financials,6,0),0)</f>
        <v>0</v>
      </c>
      <c r="AU59" s="104">
        <f ca="1">IFERROR(AU$42*VLOOKUP($AP$40&amp;"|"&amp;$AP59&amp;"|1|"&amp;AU$43,data.monthly_financials,6,0),0)</f>
        <v>0</v>
      </c>
      <c r="AV59" s="78"/>
      <c r="AW59" s="78">
        <f>IFERROR(AW$42*VLOOKUP($AX$40&amp;"|"&amp;$AX59&amp;"|0|"&amp;AW$43,data.monthly_financials,6,0),0)</f>
        <v>0</v>
      </c>
      <c r="AX59" s="103" t="s">
        <v>172</v>
      </c>
      <c r="AY59" s="104" t="e">
        <f ca="1">IF(AY$41=YEAR(AY$43),HLOOKUP(AY$41,$CM$41:$CP$92,(ROW($AX59)-ROW(AY$41)+1),FALSE),IFERROR(AY$42*VLOOKUP($AX$40&amp;"|"&amp;$AX59&amp;"|0|"&amp;AY$43,data.monthly_financials,6,0),0))</f>
        <v>#NAME?</v>
      </c>
      <c r="AZ59" s="104" t="e">
        <f ca="1">IF(AZ$41=YEAR(AZ$43),HLOOKUP(AZ$41,$CM$41:$CP$92,(ROW($AX59)-ROW(AZ$41)+1),FALSE),IFERROR(AZ$42*VLOOKUP($AX$40&amp;"|"&amp;$AX59&amp;"|0|"&amp;AZ$43,data.monthly_financials,6,0),0))</f>
        <v>#NAME?</v>
      </c>
      <c r="BA59" s="104" t="e">
        <f ca="1">IF(BA$41=YEAR(BA$43),HLOOKUP(BA$41,$CM$41:$CP$92,(ROW($AX59)-ROW(BA$41)+1),FALSE),IFERROR(BA$42*VLOOKUP($AX$40&amp;"|"&amp;$AX59&amp;"|0|"&amp;BA$43,data.monthly_financials,6,0),0))</f>
        <v>#NAME?</v>
      </c>
      <c r="BB59" s="104" t="e">
        <f ca="1">IF(BB$41=YEAR(BB$43),HLOOKUP(BB$41,$CM$41:$CP$92,(ROW($AX59)-ROW(BB$41)+1),FALSE),IFERROR(BB$42*VLOOKUP($AX$40&amp;"|"&amp;$AX59&amp;"|0|"&amp;BB$43,data.monthly_financials,6,0),0))</f>
        <v>#NAME?</v>
      </c>
      <c r="BC59" s="104" t="e">
        <f ca="1">IF(BC$41=YEAR(BC$43),HLOOKUP(BC$41,$CM$41:$CP$92,(ROW($AX59)-ROW(BC$41)+1),FALSE),IFERROR(BC$42*VLOOKUP($AX$40&amp;"|"&amp;$AX59&amp;"|0|"&amp;BC$43,data.monthly_financials,6,0),0))</f>
        <v>#NAME?</v>
      </c>
      <c r="BD59" s="104" t="e">
        <f ca="1">IF(BD$41=YEAR(BD$43),HLOOKUP(BD$41,$CM$41:$CP$92,(ROW($AX59)-ROW(BD$41)+1),FALSE),IFERROR(BD$42*VLOOKUP($AX$40&amp;"|"&amp;$AX59&amp;"|0|"&amp;BD$43,data.monthly_financials,6,0),0))</f>
        <v>#NAME?</v>
      </c>
      <c r="BE59" s="104" t="e">
        <f ca="1">IF(BE$41=YEAR(BE$43),HLOOKUP(BE$41,$CM$41:$CP$92,(ROW($AX59)-ROW(BE$41)+1),FALSE),IFERROR(BE$42*VLOOKUP($AX$40&amp;"|"&amp;$AX59&amp;"|0|"&amp;BE$43,data.monthly_financials,6,0),0))</f>
        <v>#NAME?</v>
      </c>
      <c r="BF59" s="104" t="e">
        <f ca="1">IF(BF$41=YEAR(BF$43),HLOOKUP(BF$41,$CM$41:$CP$92,(ROW($AX59)-ROW(BF$41)+1),FALSE),IFERROR(BF$42*VLOOKUP($AX$40&amp;"|"&amp;$AX59&amp;"|0|"&amp;BF$43,data.monthly_financials,6,0),0))</f>
        <v>#NAME?</v>
      </c>
      <c r="BG59" s="104" t="e">
        <f ca="1">IF(BG$41=YEAR(BG$43),HLOOKUP(BG$41,$CM$41:$CP$92,(ROW($AX59)-ROW(BG$41)+1),FALSE),IFERROR(BG$42*VLOOKUP($AX$40&amp;"|"&amp;$AX59&amp;"|0|"&amp;BG$43,data.monthly_financials,6,0),0))</f>
        <v>#NAME?</v>
      </c>
      <c r="BH59" s="104" t="e">
        <f ca="1">IF(BH$41=YEAR(BH$43),HLOOKUP(BH$41,$CM$41:$CP$92,(ROW($AX59)-ROW(BH$41)+1),FALSE),IFERROR(BH$42*VLOOKUP($AX$40&amp;"|"&amp;$AX59&amp;"|0|"&amp;BH$43,data.monthly_financials,6,0),0))</f>
        <v>#NAME?</v>
      </c>
      <c r="BI59" s="104" t="e">
        <f ca="1">IF(BI$41=YEAR(BI$43),HLOOKUP(BI$41,$CM$41:$CP$92,(ROW($AX59)-ROW(BI$41)+1),FALSE),IFERROR(BI$42*VLOOKUP($AX$40&amp;"|"&amp;$AX59&amp;"|0|"&amp;BI$43,data.monthly_financials,6,0),0))</f>
        <v>#NAME?</v>
      </c>
      <c r="BJ59" s="104" t="e">
        <f ca="1">IF(BJ$41=YEAR(BJ$43),HLOOKUP(BJ$41,$CM$41:$CP$92,(ROW($AX59)-ROW(BJ$41)+1),FALSE),IFERROR(BJ$42*VLOOKUP($AX$40&amp;"|"&amp;$AX59&amp;"|0|"&amp;BJ$43,data.monthly_financials,6,0),0))</f>
        <v>#NAME?</v>
      </c>
      <c r="BK59" s="104" t="e">
        <f ca="1">IF(BK$41=YEAR(BK$43),HLOOKUP(BK$41,$CM$41:$CP$92,(ROW($AX59)-ROW(BK$41)+1),FALSE),IFERROR(BK$42*VLOOKUP($AX$40&amp;"|"&amp;$AX59&amp;"|0|"&amp;BK$43,data.monthly_financials,6,0),0))</f>
        <v>#NAME?</v>
      </c>
      <c r="BL59" s="104" t="e">
        <f ca="1">IF(BL$41=YEAR(BL$43),HLOOKUP(BL$41,$CM$41:$CP$92,(ROW($AX59)-ROW(BL$41)+1),FALSE),IFERROR(BL$42*VLOOKUP($AX$40&amp;"|"&amp;$AX59&amp;"|0|"&amp;BL$43,data.monthly_financials,6,0),0))</f>
        <v>#NAME?</v>
      </c>
      <c r="BM59" s="104" t="e">
        <f ca="1">IF(BM$41=YEAR(BM$43),HLOOKUP(BM$41,$CM$41:$CP$92,(ROW($AX59)-ROW(BM$41)+1),FALSE),IFERROR(BM$42*VLOOKUP($AX$40&amp;"|"&amp;$AX59&amp;"|0|"&amp;BM$43,data.monthly_financials,6,0),0))</f>
        <v>#NAME?</v>
      </c>
      <c r="BN59" s="104" t="e">
        <f ca="1">IF(BN$41=YEAR(BN$43),HLOOKUP(BN$41,$CM$41:$CP$92,(ROW($AX59)-ROW(BN$41)+1),FALSE),IFERROR(BN$42*VLOOKUP($AX$40&amp;"|"&amp;$AX59&amp;"|0|"&amp;BN$43,data.monthly_financials,6,0),0))</f>
        <v>#NAME?</v>
      </c>
      <c r="BO59" s="104" t="e">
        <f ca="1">IF(BO$41=YEAR(BO$43),HLOOKUP(BO$41,$CM$41:$CP$92,(ROW($AX59)-ROW(BO$41)+1),FALSE),IFERROR(BO$42*VLOOKUP($AX$40&amp;"|"&amp;$AX59&amp;"|0|"&amp;BO$43,data.monthly_financials,6,0),0))</f>
        <v>#NAME?</v>
      </c>
      <c r="BP59" s="104" t="e">
        <f ca="1">IF(BP$41=YEAR(BP$43),HLOOKUP(BP$41,$CM$41:$CP$92,(ROW($AX59)-ROW(BP$41)+1),FALSE),IFERROR(BP$42*VLOOKUP($AX$40&amp;"|"&amp;$AX59&amp;"|0|"&amp;BP$43,data.monthly_financials,6,0),0))</f>
        <v>#NAME?</v>
      </c>
      <c r="BQ59" s="104" t="e">
        <f ca="1">IF(BQ$41=YEAR(BQ$43),HLOOKUP(BQ$41,$CM$41:$CP$92,(ROW($AX59)-ROW(BQ$41)+1),FALSE),IFERROR(BQ$42*VLOOKUP($AX$40&amp;"|"&amp;$AX59&amp;"|0|"&amp;BQ$43,data.monthly_financials,6,0),0))</f>
        <v>#NAME?</v>
      </c>
      <c r="BR59" s="104" t="e">
        <f ca="1">IF(BR$41=YEAR(BR$43),HLOOKUP(BR$41,$CM$41:$CP$92,(ROW($AX59)-ROW(BR$41)+1),FALSE),IFERROR(BR$42*VLOOKUP($AX$40&amp;"|"&amp;$AX59&amp;"|0|"&amp;BR$43,data.monthly_financials,6,0),0))</f>
        <v>#NAME?</v>
      </c>
      <c r="BS59" s="104" t="e">
        <f ca="1">IF(BS$41=YEAR(BS$43),HLOOKUP(BS$41,$CM$41:$CP$92,(ROW($AX59)-ROW(BS$41)+1),FALSE),IFERROR(BS$42*VLOOKUP($AX$40&amp;"|"&amp;$AX59&amp;"|0|"&amp;BS$43,data.monthly_financials,6,0),0))</f>
        <v>#NAME?</v>
      </c>
      <c r="BT59" s="104" t="e">
        <f ca="1">IF(BT$41=YEAR(BT$43),HLOOKUP(BT$41,$CM$41:$CP$92,(ROW($AX59)-ROW(BT$41)+1),FALSE),IFERROR(BT$42*VLOOKUP($AX$40&amp;"|"&amp;$AX59&amp;"|0|"&amp;BT$43,data.monthly_financials,6,0),0))</f>
        <v>#NAME?</v>
      </c>
      <c r="BU59" s="104" t="e">
        <f ca="1">IF(BU$41=YEAR(BU$43),HLOOKUP(BU$41,$CM$41:$CP$92,(ROW($AX59)-ROW(BU$41)+1),FALSE),IFERROR(BU$42*VLOOKUP($AX$40&amp;"|"&amp;$AX59&amp;"|0|"&amp;BU$43,data.monthly_financials,6,0),0))</f>
        <v>#NAME?</v>
      </c>
      <c r="BV59" s="104" t="e">
        <f ca="1">IF(BV$41=YEAR(BV$43),HLOOKUP(BV$41,$CM$41:$CP$92,(ROW($AX59)-ROW(BV$41)+1),FALSE),IFERROR(BV$42*VLOOKUP($AX$40&amp;"|"&amp;$AX59&amp;"|0|"&amp;BV$43,data.monthly_financials,6,0),0))</f>
        <v>#NAME?</v>
      </c>
      <c r="BW59" s="104" t="e">
        <f ca="1">IF(BW$41=YEAR(BW$43),HLOOKUP(BW$41,$CM$41:$CP$92,(ROW($AX59)-ROW(BW$41)+1),FALSE),IFERROR(BW$42*VLOOKUP($AX$40&amp;"|"&amp;$AX59&amp;"|0|"&amp;BW$43,data.monthly_financials,6,0),0))</f>
        <v>#NAME?</v>
      </c>
      <c r="BX59" s="104" t="e">
        <f ca="1">IF(BX$41=YEAR(BX$43),HLOOKUP(BX$41,$CM$41:$CP$92,(ROW($AX59)-ROW(BX$41)+1),FALSE),IFERROR(BX$42*VLOOKUP($AX$40&amp;"|"&amp;$AX59&amp;"|0|"&amp;BX$43,data.monthly_financials,6,0),0))</f>
        <v>#NAME?</v>
      </c>
      <c r="BY59" s="104" t="e">
        <f ca="1">IF(BY$41=YEAR(BY$43),HLOOKUP(BY$41,$CM$41:$CP$92,(ROW($AX59)-ROW(BY$41)+1),FALSE),IFERROR(BY$42*VLOOKUP($AX$40&amp;"|"&amp;$AX59&amp;"|0|"&amp;BY$43,data.monthly_financials,6,0),0))</f>
        <v>#NAME?</v>
      </c>
      <c r="BZ59" s="104" t="e">
        <f ca="1">IF(BZ$41=YEAR(BZ$43),HLOOKUP(BZ$41,$CM$41:$CP$92,(ROW($AX59)-ROW(BZ$41)+1),FALSE),IFERROR(BZ$42*VLOOKUP($AX$40&amp;"|"&amp;$AX59&amp;"|0|"&amp;BZ$43,data.monthly_financials,6,0),0))</f>
        <v>#NAME?</v>
      </c>
      <c r="CA59" s="104" t="e">
        <f ca="1">IF(CA$41=YEAR(CA$43),HLOOKUP(CA$41,$CM$41:$CP$92,(ROW($AX59)-ROW(CA$41)+1),FALSE),IFERROR(CA$42*VLOOKUP($AX$40&amp;"|"&amp;$AX59&amp;"|0|"&amp;CA$43,data.monthly_financials,6,0),0))</f>
        <v>#NAME?</v>
      </c>
      <c r="CB59" s="104" t="e">
        <f ca="1">IF(CB$41=YEAR(CB$43),HLOOKUP(CB$41,$CM$41:$CP$92,(ROW($AX59)-ROW(CB$41)+1),FALSE),IFERROR(CB$42*VLOOKUP($AX$40&amp;"|"&amp;$AX59&amp;"|0|"&amp;CB$43,data.monthly_financials,6,0),0))</f>
        <v>#NAME?</v>
      </c>
      <c r="CC59" s="104" t="e">
        <f ca="1">IF(CC$41=YEAR(CC$43),HLOOKUP(CC$41,$CM$41:$CP$92,(ROW($AX59)-ROW(CC$41)+1),FALSE),IFERROR(CC$42*VLOOKUP($AX$40&amp;"|"&amp;$AX59&amp;"|0|"&amp;CC$43,data.monthly_financials,6,0),0))</f>
        <v>#NAME?</v>
      </c>
      <c r="CD59" s="104" t="e">
        <f ca="1">IF(CD$41=YEAR(CD$43),HLOOKUP(CD$41,$CM$41:$CP$92,(ROW($AX59)-ROW(CD$41)+1),FALSE),IFERROR(CD$42*VLOOKUP($AX$40&amp;"|"&amp;$AX59&amp;"|0|"&amp;CD$43,data.monthly_financials,6,0),0))</f>
        <v>#NAME?</v>
      </c>
      <c r="CE59" s="104" t="e">
        <f ca="1">IF(CE$41=YEAR(CE$43),HLOOKUP(CE$41,$CM$41:$CP$92,(ROW($AX59)-ROW(CE$41)+1),FALSE),IFERROR(CE$42*VLOOKUP($AX$40&amp;"|"&amp;$AX59&amp;"|0|"&amp;CE$43,data.monthly_financials,6,0),0))</f>
        <v>#NAME?</v>
      </c>
      <c r="CF59" s="104" t="e">
        <f ca="1">IF(CF$41=YEAR(CF$43),HLOOKUP(CF$41,$CM$41:$CP$92,(ROW($AX59)-ROW(CF$41)+1),FALSE),IFERROR(CF$42*VLOOKUP($AX$40&amp;"|"&amp;$AX59&amp;"|0|"&amp;CF$43,data.monthly_financials,6,0),0))</f>
        <v>#NAME?</v>
      </c>
      <c r="CG59" s="104" t="e">
        <f ca="1">IF(CG$41=YEAR(CG$43),HLOOKUP(CG$41,$CM$41:$CP$92,(ROW($AX59)-ROW(CG$41)+1),FALSE),IFERROR(CG$42*VLOOKUP($AX$40&amp;"|"&amp;$AX59&amp;"|0|"&amp;CG$43,data.monthly_financials,6,0),0))</f>
        <v>#NAME?</v>
      </c>
      <c r="CH59" s="104" t="e">
        <f ca="1">IF(CH$41=YEAR(CH$43),HLOOKUP(CH$41,$CM$41:$CP$92,(ROW($AX59)-ROW(CH$41)+1),FALSE),IFERROR(CH$42*VLOOKUP($AX$40&amp;"|"&amp;$AX59&amp;"|0|"&amp;CH$43,data.monthly_financials,6,0),0))</f>
        <v>#NAME?</v>
      </c>
      <c r="CI59" s="83"/>
      <c r="CK59" s="103" t="str">
        <f t="shared" si="63"/>
        <v>Realized Net Foreign Exchange/Inflation Income (Expense)</v>
      </c>
      <c r="CL59" s="104">
        <f ca="1">IFERROR(CL$42*VLOOKUP($CK$40&amp;"|"&amp;$CK59&amp;"|1|"&amp;CL$43,data.monthly_financials,6,0),0)</f>
        <v>0</v>
      </c>
      <c r="CM59" s="104">
        <f ca="1">IFERROR(CM$42*VLOOKUP($CK$40&amp;"|"&amp;$CK59&amp;"|1|"&amp;CM$43,data.monthly_financials,6,0),0)</f>
        <v>0</v>
      </c>
      <c r="CN59" s="104">
        <f ca="1">IFERROR(CN$42*VLOOKUP($CK$40&amp;"|"&amp;$CK59&amp;"|1|"&amp;CN$43,data.monthly_financials,6,0),0)</f>
        <v>0</v>
      </c>
      <c r="CO59" s="104">
        <f ca="1">IFERROR(CO$42*VLOOKUP($CK$40&amp;"|"&amp;$CK59&amp;"|1|"&amp;CO$43,data.monthly_financials,6,0),0)</f>
        <v>0</v>
      </c>
      <c r="CP59" s="104">
        <f ca="1">IFERROR(CP$42*VLOOKUP($CK$40&amp;"|"&amp;$CK59&amp;"|1|"&amp;CP$43,data.monthly_financials,6,0),0)</f>
        <v>0</v>
      </c>
      <c r="CQ59" s="83"/>
      <c r="CS59" s="125" t="s">
        <v>173</v>
      </c>
      <c r="CT59" s="104" t="e">
        <f ca="1">IF(CT$41=YEAR(CT$43),HLOOKUP(CT$41,$EG$41:$EJ$70,(ROW($AX59)-ROW(CT$41)+1),FALSE),IFERROR(CT$42*VLOOKUP($CS$40&amp;"|"&amp;$CS59&amp;"|0|"&amp;CT$43,data.monthly_financials,6,0),0))</f>
        <v>#NAME?</v>
      </c>
      <c r="CU59" s="104" t="e">
        <f ca="1">IF(CU$41=YEAR(CU$43),HLOOKUP(CU$41,$EG$41:$EJ$70,(ROW($AX59)-ROW(CU$41)+1),FALSE),IFERROR(CU$42*VLOOKUP($CS$40&amp;"|"&amp;$CS59&amp;"|0|"&amp;CU$43,data.monthly_financials,6,0),0))</f>
        <v>#NAME?</v>
      </c>
      <c r="CV59" s="104" t="e">
        <f ca="1">IF(CV$41=YEAR(CV$43),HLOOKUP(CV$41,$EG$41:$EJ$70,(ROW($AX59)-ROW(CV$41)+1),FALSE),IFERROR(CV$42*VLOOKUP($CS$40&amp;"|"&amp;$CS59&amp;"|0|"&amp;CV$43,data.monthly_financials,6,0),0))</f>
        <v>#NAME?</v>
      </c>
      <c r="CW59" s="104" t="e">
        <f ca="1">IF(CW$41=YEAR(CW$43),HLOOKUP(CW$41,$EG$41:$EJ$70,(ROW($AX59)-ROW(CW$41)+1),FALSE),IFERROR(CW$42*VLOOKUP($CS$40&amp;"|"&amp;$CS59&amp;"|0|"&amp;CW$43,data.monthly_financials,6,0),0))</f>
        <v>#NAME?</v>
      </c>
      <c r="CX59" s="104" t="e">
        <f ca="1">IF(CX$41=YEAR(CX$43),HLOOKUP(CX$41,$EG$41:$EJ$70,(ROW($AX59)-ROW(CX$41)+1),FALSE),IFERROR(CX$42*VLOOKUP($CS$40&amp;"|"&amp;$CS59&amp;"|0|"&amp;CX$43,data.monthly_financials,6,0),0))</f>
        <v>#NAME?</v>
      </c>
      <c r="CY59" s="104" t="e">
        <f ca="1">IF(CY$41=YEAR(CY$43),HLOOKUP(CY$41,$EG$41:$EJ$70,(ROW($AX59)-ROW(CY$41)+1),FALSE),IFERROR(CY$42*VLOOKUP($CS$40&amp;"|"&amp;$CS59&amp;"|0|"&amp;CY$43,data.monthly_financials,6,0),0))</f>
        <v>#NAME?</v>
      </c>
      <c r="CZ59" s="104" t="e">
        <f ca="1">IF(CZ$41=YEAR(CZ$43),HLOOKUP(CZ$41,$EG$41:$EJ$70,(ROW($AX59)-ROW(CZ$41)+1),FALSE),IFERROR(CZ$42*VLOOKUP($CS$40&amp;"|"&amp;$CS59&amp;"|0|"&amp;CZ$43,data.monthly_financials,6,0),0))</f>
        <v>#NAME?</v>
      </c>
      <c r="DA59" s="104" t="e">
        <f ca="1">IF(DA$41=YEAR(DA$43),HLOOKUP(DA$41,$EG$41:$EJ$70,(ROW($AX59)-ROW(DA$41)+1),FALSE),IFERROR(DA$42*VLOOKUP($CS$40&amp;"|"&amp;$CS59&amp;"|0|"&amp;DA$43,data.monthly_financials,6,0),0))</f>
        <v>#NAME?</v>
      </c>
      <c r="DB59" s="104" t="e">
        <f ca="1">IF(DB$41=YEAR(DB$43),HLOOKUP(DB$41,$EG$41:$EJ$70,(ROW($AX59)-ROW(DB$41)+1),FALSE),IFERROR(DB$42*VLOOKUP($CS$40&amp;"|"&amp;$CS59&amp;"|0|"&amp;DB$43,data.monthly_financials,6,0),0))</f>
        <v>#NAME?</v>
      </c>
      <c r="DC59" s="104" t="e">
        <f ca="1">IF(DC$41=YEAR(DC$43),HLOOKUP(DC$41,$EG$41:$EJ$70,(ROW($AX59)-ROW(DC$41)+1),FALSE),IFERROR(DC$42*VLOOKUP($CS$40&amp;"|"&amp;$CS59&amp;"|0|"&amp;DC$43,data.monthly_financials,6,0),0))</f>
        <v>#NAME?</v>
      </c>
      <c r="DD59" s="104" t="e">
        <f ca="1">IF(DD$41=YEAR(DD$43),HLOOKUP(DD$41,$EG$41:$EJ$70,(ROW($AX59)-ROW(DD$41)+1),FALSE),IFERROR(DD$42*VLOOKUP($CS$40&amp;"|"&amp;$CS59&amp;"|0|"&amp;DD$43,data.monthly_financials,6,0),0))</f>
        <v>#NAME?</v>
      </c>
      <c r="DE59" s="104" t="e">
        <f ca="1">IF(DE$41=YEAR(DE$43),HLOOKUP(DE$41,$EG$41:$EJ$70,(ROW($AX59)-ROW(DE$41)+1),FALSE),IFERROR(DE$42*VLOOKUP($CS$40&amp;"|"&amp;$CS59&amp;"|0|"&amp;DE$43,data.monthly_financials,6,0),0))</f>
        <v>#NAME?</v>
      </c>
      <c r="DF59" s="104" t="e">
        <f ca="1">IF(DF$41=YEAR(DF$43),HLOOKUP(DF$41,$EG$41:$EJ$70,(ROW($AX59)-ROW(DF$41)+1),FALSE),IFERROR(DF$42*VLOOKUP($CS$40&amp;"|"&amp;$CS59&amp;"|0|"&amp;DF$43,data.monthly_financials,6,0),0))</f>
        <v>#NAME?</v>
      </c>
      <c r="DG59" s="104" t="e">
        <f ca="1">IF(DG$41=YEAR(DG$43),HLOOKUP(DG$41,$EG$41:$EJ$70,(ROW($AX59)-ROW(DG$41)+1),FALSE),IFERROR(DG$42*VLOOKUP($CS$40&amp;"|"&amp;$CS59&amp;"|0|"&amp;DG$43,data.monthly_financials,6,0),0))</f>
        <v>#NAME?</v>
      </c>
      <c r="DH59" s="104" t="e">
        <f ca="1">IF(DH$41=YEAR(DH$43),HLOOKUP(DH$41,$EG$41:$EJ$70,(ROW($AX59)-ROW(DH$41)+1),FALSE),IFERROR(DH$42*VLOOKUP($CS$40&amp;"|"&amp;$CS59&amp;"|0|"&amp;DH$43,data.monthly_financials,6,0),0))</f>
        <v>#NAME?</v>
      </c>
      <c r="DI59" s="104" t="e">
        <f ca="1">IF(DI$41=YEAR(DI$43),HLOOKUP(DI$41,$EG$41:$EJ$70,(ROW($AX59)-ROW(DI$41)+1),FALSE),IFERROR(DI$42*VLOOKUP($CS$40&amp;"|"&amp;$CS59&amp;"|0|"&amp;DI$43,data.monthly_financials,6,0),0))</f>
        <v>#NAME?</v>
      </c>
      <c r="DJ59" s="104" t="e">
        <f ca="1">IF(DJ$41=YEAR(DJ$43),HLOOKUP(DJ$41,$EG$41:$EJ$70,(ROW($AX59)-ROW(DJ$41)+1),FALSE),IFERROR(DJ$42*VLOOKUP($CS$40&amp;"|"&amp;$CS59&amp;"|0|"&amp;DJ$43,data.monthly_financials,6,0),0))</f>
        <v>#NAME?</v>
      </c>
      <c r="DK59" s="104" t="e">
        <f ca="1">IF(DK$41=YEAR(DK$43),HLOOKUP(DK$41,$EG$41:$EJ$70,(ROW($AX59)-ROW(DK$41)+1),FALSE),IFERROR(DK$42*VLOOKUP($CS$40&amp;"|"&amp;$CS59&amp;"|0|"&amp;DK$43,data.monthly_financials,6,0),0))</f>
        <v>#NAME?</v>
      </c>
      <c r="DL59" s="104" t="e">
        <f ca="1">IF(DL$41=YEAR(DL$43),HLOOKUP(DL$41,$EG$41:$EJ$70,(ROW($AX59)-ROW(DL$41)+1),FALSE),IFERROR(DL$42*VLOOKUP($CS$40&amp;"|"&amp;$CS59&amp;"|0|"&amp;DL$43,data.monthly_financials,6,0),0))</f>
        <v>#NAME?</v>
      </c>
      <c r="DM59" s="104" t="e">
        <f ca="1">IF(DM$41=YEAR(DM$43),HLOOKUP(DM$41,$EG$41:$EJ$70,(ROW($AX59)-ROW(DM$41)+1),FALSE),IFERROR(DM$42*VLOOKUP($CS$40&amp;"|"&amp;$CS59&amp;"|0|"&amp;DM$43,data.monthly_financials,6,0),0))</f>
        <v>#NAME?</v>
      </c>
      <c r="DN59" s="104" t="e">
        <f ca="1">IF(DN$41=YEAR(DN$43),HLOOKUP(DN$41,$EG$41:$EJ$70,(ROW($AX59)-ROW(DN$41)+1),FALSE),IFERROR(DN$42*VLOOKUP($CS$40&amp;"|"&amp;$CS59&amp;"|0|"&amp;DN$43,data.monthly_financials,6,0),0))</f>
        <v>#NAME?</v>
      </c>
      <c r="DO59" s="104" t="e">
        <f ca="1">IF(DO$41=YEAR(DO$43),HLOOKUP(DO$41,$EG$41:$EJ$70,(ROW($AX59)-ROW(DO$41)+1),FALSE),IFERROR(DO$42*VLOOKUP($CS$40&amp;"|"&amp;$CS59&amp;"|0|"&amp;DO$43,data.monthly_financials,6,0),0))</f>
        <v>#NAME?</v>
      </c>
      <c r="DP59" s="104" t="e">
        <f ca="1">IF(DP$41=YEAR(DP$43),HLOOKUP(DP$41,$EG$41:$EJ$70,(ROW($AX59)-ROW(DP$41)+1),FALSE),IFERROR(DP$42*VLOOKUP($CS$40&amp;"|"&amp;$CS59&amp;"|0|"&amp;DP$43,data.monthly_financials,6,0),0))</f>
        <v>#NAME?</v>
      </c>
      <c r="DQ59" s="104" t="e">
        <f ca="1">IF(DQ$41=YEAR(DQ$43),HLOOKUP(DQ$41,$EG$41:$EJ$70,(ROW($AX59)-ROW(DQ$41)+1),FALSE),IFERROR(DQ$42*VLOOKUP($CS$40&amp;"|"&amp;$CS59&amp;"|0|"&amp;DQ$43,data.monthly_financials,6,0),0))</f>
        <v>#NAME?</v>
      </c>
      <c r="DR59" s="104" t="e">
        <f ca="1">IF(DR$41=YEAR(DR$43),HLOOKUP(DR$41,$EG$41:$EJ$70,(ROW($AX59)-ROW(DR$41)+1),FALSE),IFERROR(DR$42*VLOOKUP($CS$40&amp;"|"&amp;$CS59&amp;"|0|"&amp;DR$43,data.monthly_financials,6,0),0))</f>
        <v>#NAME?</v>
      </c>
      <c r="DS59" s="104" t="e">
        <f ca="1">IF(DS$41=YEAR(DS$43),HLOOKUP(DS$41,$EG$41:$EJ$70,(ROW($AX59)-ROW(DS$41)+1),FALSE),IFERROR(DS$42*VLOOKUP($CS$40&amp;"|"&amp;$CS59&amp;"|0|"&amp;DS$43,data.monthly_financials,6,0),0))</f>
        <v>#NAME?</v>
      </c>
      <c r="DT59" s="104" t="e">
        <f ca="1">IF(DT$41=YEAR(DT$43),HLOOKUP(DT$41,$EG$41:$EJ$70,(ROW($AX59)-ROW(DT$41)+1),FALSE),IFERROR(DT$42*VLOOKUP($CS$40&amp;"|"&amp;$CS59&amp;"|0|"&amp;DT$43,data.monthly_financials,6,0),0))</f>
        <v>#NAME?</v>
      </c>
      <c r="DU59" s="104" t="e">
        <f ca="1">IF(DU$41=YEAR(DU$43),HLOOKUP(DU$41,$EG$41:$EJ$70,(ROW($AX59)-ROW(DU$41)+1),FALSE),IFERROR(DU$42*VLOOKUP($CS$40&amp;"|"&amp;$CS59&amp;"|0|"&amp;DU$43,data.monthly_financials,6,0),0))</f>
        <v>#NAME?</v>
      </c>
      <c r="DV59" s="104" t="e">
        <f ca="1">IF(DV$41=YEAR(DV$43),HLOOKUP(DV$41,$EG$41:$EJ$70,(ROW($AX59)-ROW(DV$41)+1),FALSE),IFERROR(DV$42*VLOOKUP($CS$40&amp;"|"&amp;$CS59&amp;"|0|"&amp;DV$43,data.monthly_financials,6,0),0))</f>
        <v>#NAME?</v>
      </c>
      <c r="DW59" s="104" t="e">
        <f ca="1">IF(DW$41=YEAR(DW$43),HLOOKUP(DW$41,$EG$41:$EJ$70,(ROW($AX59)-ROW(DW$41)+1),FALSE),IFERROR(DW$42*VLOOKUP($CS$40&amp;"|"&amp;$CS59&amp;"|0|"&amp;DW$43,data.monthly_financials,6,0),0))</f>
        <v>#NAME?</v>
      </c>
      <c r="DX59" s="104" t="e">
        <f ca="1">IF(DX$41=YEAR(DX$43),HLOOKUP(DX$41,$EG$41:$EJ$70,(ROW($AX59)-ROW(DX$41)+1),FALSE),IFERROR(DX$42*VLOOKUP($CS$40&amp;"|"&amp;$CS59&amp;"|0|"&amp;DX$43,data.monthly_financials,6,0),0))</f>
        <v>#NAME?</v>
      </c>
      <c r="DY59" s="104" t="e">
        <f ca="1">IF(DY$41=YEAR(DY$43),HLOOKUP(DY$41,$EG$41:$EJ$70,(ROW($AX59)-ROW(DY$41)+1),FALSE),IFERROR(DY$42*VLOOKUP($CS$40&amp;"|"&amp;$CS59&amp;"|0|"&amp;DY$43,data.monthly_financials,6,0),0))</f>
        <v>#NAME?</v>
      </c>
      <c r="DZ59" s="104" t="e">
        <f ca="1">IF(DZ$41=YEAR(DZ$43),HLOOKUP(DZ$41,$EG$41:$EJ$70,(ROW($AX59)-ROW(DZ$41)+1),FALSE),IFERROR(DZ$42*VLOOKUP($CS$40&amp;"|"&amp;$CS59&amp;"|0|"&amp;DZ$43,data.monthly_financials,6,0),0))</f>
        <v>#NAME?</v>
      </c>
      <c r="EA59" s="104" t="e">
        <f ca="1">IF(EA$41=YEAR(EA$43),HLOOKUP(EA$41,$EG$41:$EJ$70,(ROW($AX59)-ROW(EA$41)+1),FALSE),IFERROR(EA$42*VLOOKUP($CS$40&amp;"|"&amp;$CS59&amp;"|0|"&amp;EA$43,data.monthly_financials,6,0),0))</f>
        <v>#NAME?</v>
      </c>
      <c r="EB59" s="104" t="e">
        <f ca="1">IF(EB$41=YEAR(EB$43),HLOOKUP(EB$41,$EG$41:$EJ$70,(ROW($AX59)-ROW(EB$41)+1),FALSE),IFERROR(EB$42*VLOOKUP($CS$40&amp;"|"&amp;$CS59&amp;"|0|"&amp;EB$43,data.monthly_financials,6,0),0))</f>
        <v>#NAME?</v>
      </c>
      <c r="EC59" s="104" t="e">
        <f ca="1">IF(EC$41=YEAR(EC$43),HLOOKUP(EC$41,$EG$41:$EJ$70,(ROW($AX59)-ROW(EC$41)+1),FALSE),IFERROR(EC$42*VLOOKUP($CS$40&amp;"|"&amp;$CS59&amp;"|0|"&amp;EC$43,data.monthly_financials,6,0),0))</f>
        <v>#NAME?</v>
      </c>
      <c r="EE59" s="125" t="s">
        <v>173</v>
      </c>
      <c r="EF59" s="104">
        <f ca="1">IFERROR(EF$42*VLOOKUP($EE$40&amp;"|"&amp;$EE59&amp;"|1|"&amp;EF$43,data.monthly_financials,6,0),0)</f>
        <v>0</v>
      </c>
      <c r="EG59" s="104">
        <f ca="1">IFERROR(EG$42*VLOOKUP($EE$40&amp;"|"&amp;$EE59&amp;"|1|"&amp;EG$43,data.monthly_financials,6,0),0)</f>
        <v>0</v>
      </c>
      <c r="EH59" s="104">
        <f ca="1">IFERROR(EH$42*VLOOKUP($EE$40&amp;"|"&amp;$EE59&amp;"|1|"&amp;EH$43,data.monthly_financials,6,0),0)</f>
        <v>0</v>
      </c>
      <c r="EI59" s="104">
        <f ca="1">IFERROR(EI$42*VLOOKUP($EE$40&amp;"|"&amp;$EE59&amp;"|1|"&amp;EI$43,data.monthly_financials,6,0),0)</f>
        <v>0</v>
      </c>
      <c r="EJ59" s="104">
        <f ca="1">IFERROR(EJ$42*VLOOKUP($EE$40&amp;"|"&amp;$EE59&amp;"|1|"&amp;EJ$43,data.monthly_financials,6,0),0)</f>
        <v>0</v>
      </c>
      <c r="GG59" s="120" t="s">
        <v>524</v>
      </c>
      <c r="GH59" s="758" t="e">
        <f ca="1">IF(GH$41=YEAR(GH$43),HLOOKUP(GH$41,$HV$41:$HY$66,(ROW($HT59)-ROW(GH$41)+1),FALSE),IFERROR(GH$42*VLOOKUP($HT$39&amp;"|"&amp;$HT59&amp;"|0|"&amp;GH$43,data.monthly_financials,6,0),0))</f>
        <v>#NAME?</v>
      </c>
      <c r="GI59" s="758" t="e">
        <f ca="1">IF(GI$41=YEAR(GI$43),HLOOKUP(GI$41,$HV$41:$HY$66,(ROW($HT59)-ROW(GI$41)+1),FALSE),IFERROR(GI$42*VLOOKUP($HT$39&amp;"|"&amp;$HT59&amp;"|0|"&amp;GI$43,data.monthly_financials,6,0),0))</f>
        <v>#NAME?</v>
      </c>
      <c r="GJ59" s="758" t="e">
        <f ca="1">IF(GJ$41=YEAR(GJ$43),HLOOKUP(GJ$41,$HV$41:$HY$66,(ROW($HT59)-ROW(GJ$41)+1),FALSE),IFERROR(GJ$42*VLOOKUP($HT$39&amp;"|"&amp;$HT59&amp;"|0|"&amp;GJ$43,data.monthly_financials,6,0),0))</f>
        <v>#NAME?</v>
      </c>
      <c r="GK59" s="758" t="e">
        <f ca="1">IF(GK$41=YEAR(GK$43),HLOOKUP(GK$41,$HV$41:$HY$66,(ROW($HT59)-ROW(GK$41)+1),FALSE),IFERROR(GK$42*VLOOKUP($HT$39&amp;"|"&amp;$HT59&amp;"|0|"&amp;GK$43,data.monthly_financials,6,0),0))</f>
        <v>#NAME?</v>
      </c>
      <c r="GL59" s="758" t="e">
        <f ca="1">IF(GL$41=YEAR(GL$43),HLOOKUP(GL$41,$HV$41:$HY$66,(ROW($HT59)-ROW(GL$41)+1),FALSE),IFERROR(GL$42*VLOOKUP($HT$39&amp;"|"&amp;$HT59&amp;"|0|"&amp;GL$43,data.monthly_financials,6,0),0))</f>
        <v>#NAME?</v>
      </c>
      <c r="GM59" s="758" t="e">
        <f ca="1">IF(GM$41=YEAR(GM$43),HLOOKUP(GM$41,$HV$41:$HY$66,(ROW($HT59)-ROW(GM$41)+1),FALSE),IFERROR(GM$42*VLOOKUP($HT$39&amp;"|"&amp;$HT59&amp;"|0|"&amp;GM$43,data.monthly_financials,6,0),0))</f>
        <v>#NAME?</v>
      </c>
      <c r="GN59" s="758" t="e">
        <f ca="1">IF(GN$41=YEAR(GN$43),HLOOKUP(GN$41,$HV$41:$HY$66,(ROW($HT59)-ROW(GN$41)+1),FALSE),IFERROR(GN$42*VLOOKUP($HT$39&amp;"|"&amp;$HT59&amp;"|0|"&amp;GN$43,data.monthly_financials,6,0),0))</f>
        <v>#NAME?</v>
      </c>
      <c r="GO59" s="758" t="e">
        <f ca="1">IF(GO$41=YEAR(GO$43),HLOOKUP(GO$41,$HV$41:$HY$66,(ROW($HT59)-ROW(GO$41)+1),FALSE),IFERROR(GO$42*VLOOKUP($HT$39&amp;"|"&amp;$HT59&amp;"|0|"&amp;GO$43,data.monthly_financials,6,0),0))</f>
        <v>#NAME?</v>
      </c>
      <c r="GP59" s="758" t="e">
        <f ca="1">IF(GP$41=YEAR(GP$43),HLOOKUP(GP$41,$HV$41:$HY$66,(ROW($HT59)-ROW(GP$41)+1),FALSE),IFERROR(GP$42*VLOOKUP($HT$39&amp;"|"&amp;$HT59&amp;"|0|"&amp;GP$43,data.monthly_financials,6,0),0))</f>
        <v>#NAME?</v>
      </c>
      <c r="GQ59" s="758" t="e">
        <f ca="1">IF(GQ$41=YEAR(GQ$43),HLOOKUP(GQ$41,$HV$41:$HY$66,(ROW($HT59)-ROW(GQ$41)+1),FALSE),IFERROR(GQ$42*VLOOKUP($HT$39&amp;"|"&amp;$HT59&amp;"|0|"&amp;GQ$43,data.monthly_financials,6,0),0))</f>
        <v>#NAME?</v>
      </c>
      <c r="GR59" s="758" t="e">
        <f ca="1">IF(GR$41=YEAR(GR$43),HLOOKUP(GR$41,$HV$41:$HY$66,(ROW($HT59)-ROW(GR$41)+1),FALSE),IFERROR(GR$42*VLOOKUP($HT$39&amp;"|"&amp;$HT59&amp;"|0|"&amp;GR$43,data.monthly_financials,6,0),0))</f>
        <v>#NAME?</v>
      </c>
      <c r="GS59" s="758" t="e">
        <f ca="1">IF(GS$41=YEAR(GS$43),HLOOKUP(GS$41,$HV$41:$HY$66,(ROW($HT59)-ROW(GS$41)+1),FALSE),IFERROR(GS$42*VLOOKUP($HT$39&amp;"|"&amp;$HT59&amp;"|0|"&amp;GS$43,data.monthly_financials,6,0),0))</f>
        <v>#NAME?</v>
      </c>
      <c r="GT59" s="758" t="e">
        <f ca="1">IF(GT$41=YEAR(GT$43),HLOOKUP(GT$41,$HV$41:$HY$66,(ROW($HT59)-ROW(GT$41)+1),FALSE),IFERROR(GT$42*VLOOKUP($HT$39&amp;"|"&amp;$HT59&amp;"|0|"&amp;GT$43,data.monthly_financials,6,0),0))</f>
        <v>#NAME?</v>
      </c>
      <c r="GU59" s="758" t="e">
        <f ca="1">IF(GU$41=YEAR(GU$43),HLOOKUP(GU$41,$HV$41:$HY$66,(ROW($HT59)-ROW(GU$41)+1),FALSE),IFERROR(GU$42*VLOOKUP($HT$39&amp;"|"&amp;$HT59&amp;"|0|"&amp;GU$43,data.monthly_financials,6,0),0))</f>
        <v>#NAME?</v>
      </c>
      <c r="GV59" s="758" t="e">
        <f ca="1">IF(GV$41=YEAR(GV$43),HLOOKUP(GV$41,$HV$41:$HY$66,(ROW($HT59)-ROW(GV$41)+1),FALSE),IFERROR(GV$42*VLOOKUP($HT$39&amp;"|"&amp;$HT59&amp;"|0|"&amp;GV$43,data.monthly_financials,6,0),0))</f>
        <v>#NAME?</v>
      </c>
      <c r="GW59" s="758" t="e">
        <f ca="1">IF(GW$41=YEAR(GW$43),HLOOKUP(GW$41,$HV$41:$HY$66,(ROW($HT59)-ROW(GW$41)+1),FALSE),IFERROR(GW$42*VLOOKUP($HT$39&amp;"|"&amp;$HT59&amp;"|0|"&amp;GW$43,data.monthly_financials,6,0),0))</f>
        <v>#NAME?</v>
      </c>
      <c r="GX59" s="758" t="e">
        <f ca="1">IF(GX$41=YEAR(GX$43),HLOOKUP(GX$41,$HV$41:$HY$66,(ROW($HT59)-ROW(GX$41)+1),FALSE),IFERROR(GX$42*VLOOKUP($HT$39&amp;"|"&amp;$HT59&amp;"|0|"&amp;GX$43,data.monthly_financials,6,0),0))</f>
        <v>#NAME?</v>
      </c>
      <c r="GY59" s="758" t="e">
        <f ca="1">IF(GY$41=YEAR(GY$43),HLOOKUP(GY$41,$HV$41:$HY$66,(ROW($HT59)-ROW(GY$41)+1),FALSE),IFERROR(GY$42*VLOOKUP($HT$39&amp;"|"&amp;$HT59&amp;"|0|"&amp;GY$43,data.monthly_financials,6,0),0))</f>
        <v>#NAME?</v>
      </c>
      <c r="GZ59" s="758" t="e">
        <f ca="1">IF(GZ$41=YEAR(GZ$43),HLOOKUP(GZ$41,$HV$41:$HY$66,(ROW($HT59)-ROW(GZ$41)+1),FALSE),IFERROR(GZ$42*VLOOKUP($HT$39&amp;"|"&amp;$HT59&amp;"|0|"&amp;GZ$43,data.monthly_financials,6,0),0))</f>
        <v>#NAME?</v>
      </c>
      <c r="HA59" s="758" t="e">
        <f ca="1">IF(HA$41=YEAR(HA$43),HLOOKUP(HA$41,$HV$41:$HY$66,(ROW($HT59)-ROW(HA$41)+1),FALSE),IFERROR(HA$42*VLOOKUP($HT$39&amp;"|"&amp;$HT59&amp;"|0|"&amp;HA$43,data.monthly_financials,6,0),0))</f>
        <v>#NAME?</v>
      </c>
      <c r="HB59" s="758" t="e">
        <f ca="1">IF(HB$41=YEAR(HB$43),HLOOKUP(HB$41,$HV$41:$HY$66,(ROW($HT59)-ROW(HB$41)+1),FALSE),IFERROR(HB$42*VLOOKUP($HT$39&amp;"|"&amp;$HT59&amp;"|0|"&amp;HB$43,data.monthly_financials,6,0),0))</f>
        <v>#NAME?</v>
      </c>
      <c r="HC59" s="758" t="e">
        <f ca="1">IF(HC$41=YEAR(HC$43),HLOOKUP(HC$41,$HV$41:$HY$66,(ROW($HT59)-ROW(HC$41)+1),FALSE),IFERROR(HC$42*VLOOKUP($HT$39&amp;"|"&amp;$HT59&amp;"|0|"&amp;HC$43,data.monthly_financials,6,0),0))</f>
        <v>#NAME?</v>
      </c>
      <c r="HD59" s="758" t="e">
        <f ca="1">IF(HD$41=YEAR(HD$43),HLOOKUP(HD$41,$HV$41:$HY$66,(ROW($HT59)-ROW(HD$41)+1),FALSE),IFERROR(HD$42*VLOOKUP($HT$39&amp;"|"&amp;$HT59&amp;"|0|"&amp;HD$43,data.monthly_financials,6,0),0))</f>
        <v>#NAME?</v>
      </c>
      <c r="HE59" s="758" t="e">
        <f ca="1">IF(HE$41=YEAR(HE$43),HLOOKUP(HE$41,$HV$41:$HY$66,(ROW($HT59)-ROW(HE$41)+1),FALSE),IFERROR(HE$42*VLOOKUP($HT$39&amp;"|"&amp;$HT59&amp;"|0|"&amp;HE$43,data.monthly_financials,6,0),0))</f>
        <v>#NAME?</v>
      </c>
      <c r="HF59" s="758" t="e">
        <f ca="1">IF(HF$41=YEAR(HF$43),HLOOKUP(HF$41,$HV$41:$HY$66,(ROW($HT59)-ROW(HF$41)+1),FALSE),IFERROR(HF$42*VLOOKUP($HT$39&amp;"|"&amp;$HT59&amp;"|0|"&amp;HF$43,data.monthly_financials,6,0),0))</f>
        <v>#NAME?</v>
      </c>
      <c r="HG59" s="758" t="e">
        <f ca="1">IF(HG$41=YEAR(HG$43),HLOOKUP(HG$41,$HV$41:$HY$66,(ROW($HT59)-ROW(HG$41)+1),FALSE),IFERROR(HG$42*VLOOKUP($HT$39&amp;"|"&amp;$HT59&amp;"|0|"&amp;HG$43,data.monthly_financials,6,0),0))</f>
        <v>#NAME?</v>
      </c>
      <c r="HH59" s="758" t="e">
        <f ca="1">IF(HH$41=YEAR(HH$43),HLOOKUP(HH$41,$HV$41:$HY$66,(ROW($HT59)-ROW(HH$41)+1),FALSE),IFERROR(HH$42*VLOOKUP($HT$39&amp;"|"&amp;$HT59&amp;"|0|"&amp;HH$43,data.monthly_financials,6,0),0))</f>
        <v>#NAME?</v>
      </c>
      <c r="HI59" s="758" t="e">
        <f ca="1">IF(HI$41=YEAR(HI$43),HLOOKUP(HI$41,$HV$41:$HY$66,(ROW($HT59)-ROW(HI$41)+1),FALSE),IFERROR(HI$42*VLOOKUP($HT$39&amp;"|"&amp;$HT59&amp;"|0|"&amp;HI$43,data.monthly_financials,6,0),0))</f>
        <v>#NAME?</v>
      </c>
      <c r="HJ59" s="758" t="e">
        <f ca="1">IF(HJ$41=YEAR(HJ$43),HLOOKUP(HJ$41,$HV$41:$HY$66,(ROW($HT59)-ROW(HJ$41)+1),FALSE),IFERROR(HJ$42*VLOOKUP($HT$39&amp;"|"&amp;$HT59&amp;"|0|"&amp;HJ$43,data.monthly_financials,6,0),0))</f>
        <v>#NAME?</v>
      </c>
      <c r="HK59" s="758" t="e">
        <f ca="1">IF(HK$41=YEAR(HK$43),HLOOKUP(HK$41,$HV$41:$HY$66,(ROW($HT59)-ROW(HK$41)+1),FALSE),IFERROR(HK$42*VLOOKUP($HT$39&amp;"|"&amp;$HT59&amp;"|0|"&amp;HK$43,data.monthly_financials,6,0),0))</f>
        <v>#NAME?</v>
      </c>
      <c r="HL59" s="758" t="e">
        <f ca="1">IF(HL$41=YEAR(HL$43),HLOOKUP(HL$41,$HV$41:$HY$66,(ROW($HT59)-ROW(HL$41)+1),FALSE),IFERROR(HL$42*VLOOKUP($HT$39&amp;"|"&amp;$HT59&amp;"|0|"&amp;HL$43,data.monthly_financials,6,0),0))</f>
        <v>#NAME?</v>
      </c>
      <c r="HM59" s="758" t="e">
        <f ca="1">IF(HM$41=YEAR(HM$43),HLOOKUP(HM$41,$HV$41:$HY$66,(ROW($HT59)-ROW(HM$41)+1),FALSE),IFERROR(HM$42*VLOOKUP($HT$39&amp;"|"&amp;$HT59&amp;"|0|"&amp;HM$43,data.monthly_financials,6,0),0))</f>
        <v>#NAME?</v>
      </c>
      <c r="HN59" s="758" t="e">
        <f ca="1">IF(HN$41=YEAR(HN$43),HLOOKUP(HN$41,$HV$41:$HY$66,(ROW($HT59)-ROW(HN$41)+1),FALSE),IFERROR(HN$42*VLOOKUP($HT$39&amp;"|"&amp;$HT59&amp;"|0|"&amp;HN$43,data.monthly_financials,6,0),0))</f>
        <v>#NAME?</v>
      </c>
      <c r="HO59" s="758" t="e">
        <f ca="1">IF(HO$41=YEAR(HO$43),HLOOKUP(HO$41,$HV$41:$HY$66,(ROW($HT59)-ROW(HO$41)+1),FALSE),IFERROR(HO$42*VLOOKUP($HT$39&amp;"|"&amp;$HT59&amp;"|0|"&amp;HO$43,data.monthly_financials,6,0),0))</f>
        <v>#NAME?</v>
      </c>
      <c r="HP59" s="758" t="e">
        <f ca="1">IF(HP$41=YEAR(HP$43),HLOOKUP(HP$41,$HV$41:$HY$66,(ROW($HT59)-ROW(HP$41)+1),FALSE),IFERROR(HP$42*VLOOKUP($HT$39&amp;"|"&amp;$HT59&amp;"|0|"&amp;HP$43,data.monthly_financials,6,0),0))</f>
        <v>#NAME?</v>
      </c>
      <c r="HQ59" s="758" t="e">
        <f ca="1">IF(HQ$41=YEAR(HQ$43),HLOOKUP(HQ$41,$HV$41:$HY$66,(ROW($HT59)-ROW(HQ$41)+1),FALSE),IFERROR(HQ$42*VLOOKUP($HT$39&amp;"|"&amp;$HT59&amp;"|0|"&amp;HQ$43,data.monthly_financials,6,0),0))</f>
        <v>#NAME?</v>
      </c>
      <c r="HT59" s="120" t="s">
        <v>524</v>
      </c>
      <c r="HU59" s="758">
        <f ca="1">IFERROR(HU$42*VLOOKUP($HT$39&amp;"|"&amp;$HT59&amp;"|1|"&amp;HU$43,data.monthly_financials,6,0),0)</f>
        <v>0</v>
      </c>
      <c r="HV59" s="758">
        <f ca="1">IFERROR(HV$42*VLOOKUP($HT$39&amp;"|"&amp;$HT59&amp;"|1|"&amp;HV$43,data.monthly_financials,6,0),0)</f>
        <v>0</v>
      </c>
      <c r="HW59" s="758">
        <f ca="1">IFERROR(HW$42*VLOOKUP($HT$39&amp;"|"&amp;$HT59&amp;"|1|"&amp;HW$43,data.monthly_financials,6,0),0)</f>
        <v>0</v>
      </c>
      <c r="HX59" s="758">
        <f ca="1">IFERROR(HX$42*VLOOKUP($HT$39&amp;"|"&amp;$HT59&amp;"|1|"&amp;HX$43,data.monthly_financials,6,0),0)</f>
        <v>0</v>
      </c>
      <c r="HY59" s="758">
        <f ca="1">IFERROR(HY$42*VLOOKUP($HT$39&amp;"|"&amp;$HT59&amp;"|1|"&amp;HY$43,data.monthly_financials,6,0),0)</f>
        <v>0</v>
      </c>
    </row>
    <row r="60" spans="1:233" ht="15.75">
      <c r="A60" t="str">
        <f>RIGHT(DB_LOAD!I55,4)</f>
        <v/>
      </c>
      <c r="B60">
        <f>DB_LOAD!K55</f>
        <v>0</v>
      </c>
      <c r="D60" s="103" t="s">
        <v>174</v>
      </c>
      <c r="E60" s="104" t="e">
        <f ca="1">IF(E$41=YEAR(E$43),HLOOKUP(E$41,$AR$41:$AU$119,(ROW($D60)-ROW(E$41)+1),FALSE),IFERROR(E$42*VLOOKUP($D$40&amp;"|"&amp;$D60&amp;"|0|"&amp;E$43,data.monthly_financials,6,0),0))</f>
        <v>#VALUE!</v>
      </c>
      <c r="F60" s="104" t="e">
        <f ca="1">IF(F$41=YEAR(F$43),HLOOKUP(F$41,$AR$41:$AU$119,(ROW($D60)-ROW(F$41)+1),FALSE),IFERROR(F$42*VLOOKUP($D$40&amp;"|"&amp;$D60&amp;"|0|"&amp;F$43,data.monthly_financials,6,0),0))</f>
        <v>#VALUE!</v>
      </c>
      <c r="G60" s="104" t="e">
        <f ca="1">IF(G$41=YEAR(G$43),HLOOKUP(G$41,$AR$41:$AU$119,(ROW($D60)-ROW(G$41)+1),FALSE),IFERROR(G$42*VLOOKUP($D$40&amp;"|"&amp;$D60&amp;"|0|"&amp;G$43,data.monthly_financials,6,0),0))</f>
        <v>#VALUE!</v>
      </c>
      <c r="H60" s="104" t="e">
        <f ca="1">IF(H$41=YEAR(H$43),HLOOKUP(H$41,$AR$41:$AU$119,(ROW($D60)-ROW(H$41)+1),FALSE),IFERROR(H$42*VLOOKUP($D$40&amp;"|"&amp;$D60&amp;"|0|"&amp;H$43,data.monthly_financials,6,0),0))</f>
        <v>#VALUE!</v>
      </c>
      <c r="I60" s="104" t="e">
        <f ca="1">IF(I$41=YEAR(I$43),HLOOKUP(I$41,$AR$41:$AU$119,(ROW($D60)-ROW(I$41)+1),FALSE),IFERROR(I$42*VLOOKUP($D$40&amp;"|"&amp;$D60&amp;"|0|"&amp;I$43,data.monthly_financials,6,0),0))</f>
        <v>#VALUE!</v>
      </c>
      <c r="J60" s="104" t="e">
        <f ca="1">IF(J$41=YEAR(J$43),HLOOKUP(J$41,$AR$41:$AU$119,(ROW($D60)-ROW(J$41)+1),FALSE),IFERROR(J$42*VLOOKUP($D$40&amp;"|"&amp;$D60&amp;"|0|"&amp;J$43,data.monthly_financials,6,0),0))</f>
        <v>#VALUE!</v>
      </c>
      <c r="K60" s="104" t="e">
        <f ca="1">IF(K$41=YEAR(K$43),HLOOKUP(K$41,$AR$41:$AU$119,(ROW($D60)-ROW(K$41)+1),FALSE),IFERROR(K$42*VLOOKUP($D$40&amp;"|"&amp;$D60&amp;"|0|"&amp;K$43,data.monthly_financials,6,0),0))</f>
        <v>#VALUE!</v>
      </c>
      <c r="L60" s="104" t="e">
        <f ca="1">IF(L$41=YEAR(L$43),HLOOKUP(L$41,$AR$41:$AU$119,(ROW($D60)-ROW(L$41)+1),FALSE),IFERROR(L$42*VLOOKUP($D$40&amp;"|"&amp;$D60&amp;"|0|"&amp;L$43,data.monthly_financials,6,0),0))</f>
        <v>#VALUE!</v>
      </c>
      <c r="M60" s="104" t="e">
        <f ca="1">IF(M$41=YEAR(M$43),HLOOKUP(M$41,$AR$41:$AU$119,(ROW($D60)-ROW(M$41)+1),FALSE),IFERROR(M$42*VLOOKUP($D$40&amp;"|"&amp;$D60&amp;"|0|"&amp;M$43,data.monthly_financials,6,0),0))</f>
        <v>#VALUE!</v>
      </c>
      <c r="N60" s="104" t="e">
        <f ca="1">IF(N$41=YEAR(N$43),HLOOKUP(N$41,$AR$41:$AU$119,(ROW($D60)-ROW(N$41)+1),FALSE),IFERROR(N$42*VLOOKUP($D$40&amp;"|"&amp;$D60&amp;"|0|"&amp;N$43,data.monthly_financials,6,0),0))</f>
        <v>#VALUE!</v>
      </c>
      <c r="O60" s="104" t="e">
        <f ca="1">IF(O$41=YEAR(O$43),HLOOKUP(O$41,$AR$41:$AU$119,(ROW($D60)-ROW(O$41)+1),FALSE),IFERROR(O$42*VLOOKUP($D$40&amp;"|"&amp;$D60&amp;"|0|"&amp;O$43,data.monthly_financials,6,0),0))</f>
        <v>#VALUE!</v>
      </c>
      <c r="P60" s="104" t="e">
        <f ca="1">IF(P$41=YEAR(P$43),HLOOKUP(P$41,$AR$41:$AU$119,(ROW($D60)-ROW(P$41)+1),FALSE),IFERROR(P$42*VLOOKUP($D$40&amp;"|"&amp;$D60&amp;"|0|"&amp;P$43,data.monthly_financials,6,0),0))</f>
        <v>#VALUE!</v>
      </c>
      <c r="Q60" s="104" t="e">
        <f ca="1">IF(Q$41=YEAR(Q$43),HLOOKUP(Q$41,$AR$41:$AU$119,(ROW($D60)-ROW(Q$41)+1),FALSE),IFERROR(Q$42*VLOOKUP($D$40&amp;"|"&amp;$D60&amp;"|0|"&amp;Q$43,data.monthly_financials,6,0),0))</f>
        <v>#VALUE!</v>
      </c>
      <c r="R60" s="104" t="e">
        <f ca="1">IF(R$41=YEAR(R$43),HLOOKUP(R$41,$AR$41:$AU$119,(ROW($D60)-ROW(R$41)+1),FALSE),IFERROR(R$42*VLOOKUP($D$40&amp;"|"&amp;$D60&amp;"|0|"&amp;R$43,data.monthly_financials,6,0),0))</f>
        <v>#VALUE!</v>
      </c>
      <c r="S60" s="104" t="e">
        <f ca="1">IF(S$41=YEAR(S$43),HLOOKUP(S$41,$AR$41:$AU$119,(ROW($D60)-ROW(S$41)+1),FALSE),IFERROR(S$42*VLOOKUP($D$40&amp;"|"&amp;$D60&amp;"|0|"&amp;S$43,data.monthly_financials,6,0),0))</f>
        <v>#VALUE!</v>
      </c>
      <c r="T60" s="104" t="e">
        <f ca="1">IF(T$41=YEAR(T$43),HLOOKUP(T$41,$AR$41:$AU$119,(ROW($D60)-ROW(T$41)+1),FALSE),IFERROR(T$42*VLOOKUP($D$40&amp;"|"&amp;$D60&amp;"|0|"&amp;T$43,data.monthly_financials,6,0),0))</f>
        <v>#VALUE!</v>
      </c>
      <c r="U60" s="104" t="e">
        <f ca="1">IF(U$41=YEAR(U$43),HLOOKUP(U$41,$AR$41:$AU$119,(ROW($D60)-ROW(U$41)+1),FALSE),IFERROR(U$42*VLOOKUP($D$40&amp;"|"&amp;$D60&amp;"|0|"&amp;U$43,data.monthly_financials,6,0),0))</f>
        <v>#VALUE!</v>
      </c>
      <c r="V60" s="104" t="e">
        <f ca="1">IF(V$41=YEAR(V$43),HLOOKUP(V$41,$AR$41:$AU$119,(ROW($D60)-ROW(V$41)+1),FALSE),IFERROR(V$42*VLOOKUP($D$40&amp;"|"&amp;$D60&amp;"|0|"&amp;V$43,data.monthly_financials,6,0),0))</f>
        <v>#VALUE!</v>
      </c>
      <c r="W60" s="104" t="e">
        <f ca="1">IF(W$41=YEAR(W$43),HLOOKUP(W$41,$AR$41:$AU$119,(ROW($D60)-ROW(W$41)+1),FALSE),IFERROR(W$42*VLOOKUP($D$40&amp;"|"&amp;$D60&amp;"|0|"&amp;W$43,data.monthly_financials,6,0),0))</f>
        <v>#VALUE!</v>
      </c>
      <c r="X60" s="104" t="e">
        <f ca="1">IF(X$41=YEAR(X$43),HLOOKUP(X$41,$AR$41:$AU$119,(ROW($D60)-ROW(X$41)+1),FALSE),IFERROR(X$42*VLOOKUP($D$40&amp;"|"&amp;$D60&amp;"|0|"&amp;X$43,data.monthly_financials,6,0),0))</f>
        <v>#VALUE!</v>
      </c>
      <c r="Y60" s="104" t="e">
        <f ca="1">IF(Y$41=YEAR(Y$43),HLOOKUP(Y$41,$AR$41:$AU$119,(ROW($D60)-ROW(Y$41)+1),FALSE),IFERROR(Y$42*VLOOKUP($D$40&amp;"|"&amp;$D60&amp;"|0|"&amp;Y$43,data.monthly_financials,6,0),0))</f>
        <v>#VALUE!</v>
      </c>
      <c r="Z60" s="104" t="e">
        <f ca="1">IF(Z$41=YEAR(Z$43),HLOOKUP(Z$41,$AR$41:$AU$119,(ROW($D60)-ROW(Z$41)+1),FALSE),IFERROR(Z$42*VLOOKUP($D$40&amp;"|"&amp;$D60&amp;"|0|"&amp;Z$43,data.monthly_financials,6,0),0))</f>
        <v>#VALUE!</v>
      </c>
      <c r="AA60" s="104" t="e">
        <f ca="1">IF(AA$41=YEAR(AA$43),HLOOKUP(AA$41,$AR$41:$AU$119,(ROW($D60)-ROW(AA$41)+1),FALSE),IFERROR(AA$42*VLOOKUP($D$40&amp;"|"&amp;$D60&amp;"|0|"&amp;AA$43,data.monthly_financials,6,0),0))</f>
        <v>#VALUE!</v>
      </c>
      <c r="AB60" s="104" t="e">
        <f ca="1">IF(AB$41=YEAR(AB$43),HLOOKUP(AB$41,$AR$41:$AU$119,(ROW($D60)-ROW(AB$41)+1),FALSE),IFERROR(AB$42*VLOOKUP($D$40&amp;"|"&amp;$D60&amp;"|0|"&amp;AB$43,data.monthly_financials,6,0),0))</f>
        <v>#VALUE!</v>
      </c>
      <c r="AC60" s="104" t="e">
        <f ca="1">IF(AC$41=YEAR(AC$43),HLOOKUP(AC$41,$AR$41:$AU$119,(ROW($D60)-ROW(AC$41)+1),FALSE),IFERROR(AC$42*VLOOKUP($D$40&amp;"|"&amp;$D60&amp;"|0|"&amp;AC$43,data.monthly_financials,6,0),0))</f>
        <v>#VALUE!</v>
      </c>
      <c r="AD60" s="104" t="e">
        <f ca="1">IF(AD$41=YEAR(AD$43),HLOOKUP(AD$41,$AR$41:$AU$119,(ROW($D60)-ROW(AD$41)+1),FALSE),IFERROR(AD$42*VLOOKUP($D$40&amp;"|"&amp;$D60&amp;"|0|"&amp;AD$43,data.monthly_financials,6,0),0))</f>
        <v>#VALUE!</v>
      </c>
      <c r="AE60" s="104" t="e">
        <f ca="1">IF(AE$41=YEAR(AE$43),HLOOKUP(AE$41,$AR$41:$AU$119,(ROW($D60)-ROW(AE$41)+1),FALSE),IFERROR(AE$42*VLOOKUP($D$40&amp;"|"&amp;$D60&amp;"|0|"&amp;AE$43,data.monthly_financials,6,0),0))</f>
        <v>#VALUE!</v>
      </c>
      <c r="AF60" s="104" t="e">
        <f ca="1">IF(AF$41=YEAR(AF$43),HLOOKUP(AF$41,$AR$41:$AU$119,(ROW($D60)-ROW(AF$41)+1),FALSE),IFERROR(AF$42*VLOOKUP($D$40&amp;"|"&amp;$D60&amp;"|0|"&amp;AF$43,data.monthly_financials,6,0),0))</f>
        <v>#VALUE!</v>
      </c>
      <c r="AG60" s="104" t="e">
        <f ca="1">IF(AG$41=YEAR(AG$43),HLOOKUP(AG$41,$AR$41:$AU$119,(ROW($D60)-ROW(AG$41)+1),FALSE),IFERROR(AG$42*VLOOKUP($D$40&amp;"|"&amp;$D60&amp;"|0|"&amp;AG$43,data.monthly_financials,6,0),0))</f>
        <v>#VALUE!</v>
      </c>
      <c r="AH60" s="104" t="e">
        <f ca="1">IF(AH$41=YEAR(AH$43),HLOOKUP(AH$41,$AR$41:$AU$119,(ROW($D60)-ROW(AH$41)+1),FALSE),IFERROR(AH$42*VLOOKUP($D$40&amp;"|"&amp;$D60&amp;"|0|"&amp;AH$43,data.monthly_financials,6,0),0))</f>
        <v>#VALUE!</v>
      </c>
      <c r="AI60" s="104" t="e">
        <f ca="1">IF(AI$41=YEAR(AI$43),HLOOKUP(AI$41,$AR$41:$AU$119,(ROW($D60)-ROW(AI$41)+1),FALSE),IFERROR(AI$42*VLOOKUP($D$40&amp;"|"&amp;$D60&amp;"|0|"&amp;AI$43,data.monthly_financials,6,0),0))</f>
        <v>#VALUE!</v>
      </c>
      <c r="AJ60" s="104" t="e">
        <f ca="1">IF(AJ$41=YEAR(AJ$43),HLOOKUP(AJ$41,$AR$41:$AU$119,(ROW($D60)-ROW(AJ$41)+1),FALSE),IFERROR(AJ$42*VLOOKUP($D$40&amp;"|"&amp;$D60&amp;"|0|"&amp;AJ$43,data.monthly_financials,6,0),0))</f>
        <v>#VALUE!</v>
      </c>
      <c r="AK60" s="104" t="e">
        <f ca="1">IF(AK$41=YEAR(AK$43),HLOOKUP(AK$41,$AR$41:$AU$119,(ROW($D60)-ROW(AK$41)+1),FALSE),IFERROR(AK$42*VLOOKUP($D$40&amp;"|"&amp;$D60&amp;"|0|"&amp;AK$43,data.monthly_financials,6,0),0))</f>
        <v>#VALUE!</v>
      </c>
      <c r="AL60" s="104" t="e">
        <f ca="1">IF(AL$41=YEAR(AL$43),HLOOKUP(AL$41,$AR$41:$AU$119,(ROW($D60)-ROW(AL$41)+1),FALSE),IFERROR(AL$42*VLOOKUP($D$40&amp;"|"&amp;$D60&amp;"|0|"&amp;AL$43,data.monthly_financials,6,0),0))</f>
        <v>#VALUE!</v>
      </c>
      <c r="AM60" s="104" t="e">
        <f ca="1">IF(AM$41=YEAR(AM$43),HLOOKUP(AM$41,$AR$41:$AU$119,(ROW($D60)-ROW(AM$41)+1),FALSE),IFERROR(AM$42*VLOOKUP($D$40&amp;"|"&amp;$D60&amp;"|0|"&amp;AM$43,data.monthly_financials,6,0),0))</f>
        <v>#VALUE!</v>
      </c>
      <c r="AN60" s="104" t="e">
        <f ca="1">IF(AN$41=YEAR(AN$43),HLOOKUP(AN$41,$AR$41:$AU$119,(ROW($D60)-ROW(AN$41)+1),FALSE),IFERROR(AN$42*VLOOKUP($D$40&amp;"|"&amp;$D60&amp;"|0|"&amp;AN$43,data.monthly_financials,6,0),0))</f>
        <v>#NAME?</v>
      </c>
      <c r="AO60" s="78"/>
      <c r="AP60" s="103" t="str">
        <f t="shared" si="68"/>
        <v>Other current assets</v>
      </c>
      <c r="AQ60" s="104">
        <f ca="1">IFERROR(AQ$42*VLOOKUP($AP$40&amp;"|"&amp;$AP60&amp;"|1|"&amp;AQ$43,data.monthly_financials,6,0),0)</f>
        <v>0</v>
      </c>
      <c r="AR60" s="104">
        <f ca="1">IFERROR(AR$42*VLOOKUP($AP$40&amp;"|"&amp;$AP60&amp;"|1|"&amp;AR$43,data.monthly_financials,6,0),0)</f>
        <v>0</v>
      </c>
      <c r="AS60" s="104">
        <f ca="1">IFERROR(AS$42*VLOOKUP($AP$40&amp;"|"&amp;$AP60&amp;"|1|"&amp;AS$43,data.monthly_financials,6,0),0)</f>
        <v>0</v>
      </c>
      <c r="AT60" s="104">
        <f ca="1">IFERROR(AT$42*VLOOKUP($AP$40&amp;"|"&amp;$AP60&amp;"|1|"&amp;AT$43,data.monthly_financials,6,0),0)</f>
        <v>0</v>
      </c>
      <c r="AU60" s="104">
        <f ca="1">IFERROR(AU$42*VLOOKUP($AP$40&amp;"|"&amp;$AP60&amp;"|1|"&amp;AU$43,data.monthly_financials,6,0),0)</f>
        <v>0</v>
      </c>
      <c r="AV60" s="78"/>
      <c r="AW60" s="78">
        <f>IFERROR(AW$42*VLOOKUP($AX$40&amp;"|"&amp;$AX60&amp;"|0|"&amp;AW$43,data.monthly_financials,6,0),0)</f>
        <v>0</v>
      </c>
      <c r="AX60" s="120" t="s">
        <v>175</v>
      </c>
      <c r="AY60" s="104" t="e">
        <f ca="1">IF(AY$41=YEAR(AY$43),HLOOKUP(AY$41,$CM$41:$CP$92,(ROW($AX60)-ROW(AY$41)+1),FALSE),IFERROR(AY$42*VLOOKUP($AX$40&amp;"|"&amp;$AX60&amp;"|0|"&amp;AY$43,data.monthly_financials,6,0),0))</f>
        <v>#NAME?</v>
      </c>
      <c r="AZ60" s="104" t="e">
        <f ca="1">IF(AZ$41=YEAR(AZ$43),HLOOKUP(AZ$41,$CM$41:$CP$92,(ROW($AX60)-ROW(AZ$41)+1),FALSE),IFERROR(AZ$42*VLOOKUP($AX$40&amp;"|"&amp;$AX60&amp;"|0|"&amp;AZ$43,data.monthly_financials,6,0),0))</f>
        <v>#NAME?</v>
      </c>
      <c r="BA60" s="104" t="e">
        <f ca="1">IF(BA$41=YEAR(BA$43),HLOOKUP(BA$41,$CM$41:$CP$92,(ROW($AX60)-ROW(BA$41)+1),FALSE),IFERROR(BA$42*VLOOKUP($AX$40&amp;"|"&amp;$AX60&amp;"|0|"&amp;BA$43,data.monthly_financials,6,0),0))</f>
        <v>#NAME?</v>
      </c>
      <c r="BB60" s="104" t="e">
        <f ca="1">IF(BB$41=YEAR(BB$43),HLOOKUP(BB$41,$CM$41:$CP$92,(ROW($AX60)-ROW(BB$41)+1),FALSE),IFERROR(BB$42*VLOOKUP($AX$40&amp;"|"&amp;$AX60&amp;"|0|"&amp;BB$43,data.monthly_financials,6,0),0))</f>
        <v>#NAME?</v>
      </c>
      <c r="BC60" s="104" t="e">
        <f ca="1">IF(BC$41=YEAR(BC$43),HLOOKUP(BC$41,$CM$41:$CP$92,(ROW($AX60)-ROW(BC$41)+1),FALSE),IFERROR(BC$42*VLOOKUP($AX$40&amp;"|"&amp;$AX60&amp;"|0|"&amp;BC$43,data.monthly_financials,6,0),0))</f>
        <v>#NAME?</v>
      </c>
      <c r="BD60" s="104" t="e">
        <f ca="1">IF(BD$41=YEAR(BD$43),HLOOKUP(BD$41,$CM$41:$CP$92,(ROW($AX60)-ROW(BD$41)+1),FALSE),IFERROR(BD$42*VLOOKUP($AX$40&amp;"|"&amp;$AX60&amp;"|0|"&amp;BD$43,data.monthly_financials,6,0),0))</f>
        <v>#NAME?</v>
      </c>
      <c r="BE60" s="104" t="e">
        <f ca="1">IF(BE$41=YEAR(BE$43),HLOOKUP(BE$41,$CM$41:$CP$92,(ROW($AX60)-ROW(BE$41)+1),FALSE),IFERROR(BE$42*VLOOKUP($AX$40&amp;"|"&amp;$AX60&amp;"|0|"&amp;BE$43,data.monthly_financials,6,0),0))</f>
        <v>#NAME?</v>
      </c>
      <c r="BF60" s="104" t="e">
        <f ca="1">IF(BF$41=YEAR(BF$43),HLOOKUP(BF$41,$CM$41:$CP$92,(ROW($AX60)-ROW(BF$41)+1),FALSE),IFERROR(BF$42*VLOOKUP($AX$40&amp;"|"&amp;$AX60&amp;"|0|"&amp;BF$43,data.monthly_financials,6,0),0))</f>
        <v>#NAME?</v>
      </c>
      <c r="BG60" s="104" t="e">
        <f ca="1">IF(BG$41=YEAR(BG$43),HLOOKUP(BG$41,$CM$41:$CP$92,(ROW($AX60)-ROW(BG$41)+1),FALSE),IFERROR(BG$42*VLOOKUP($AX$40&amp;"|"&amp;$AX60&amp;"|0|"&amp;BG$43,data.monthly_financials,6,0),0))</f>
        <v>#NAME?</v>
      </c>
      <c r="BH60" s="104" t="e">
        <f ca="1">IF(BH$41=YEAR(BH$43),HLOOKUP(BH$41,$CM$41:$CP$92,(ROW($AX60)-ROW(BH$41)+1),FALSE),IFERROR(BH$42*VLOOKUP($AX$40&amp;"|"&amp;$AX60&amp;"|0|"&amp;BH$43,data.monthly_financials,6,0),0))</f>
        <v>#NAME?</v>
      </c>
      <c r="BI60" s="104" t="e">
        <f ca="1">IF(BI$41=YEAR(BI$43),HLOOKUP(BI$41,$CM$41:$CP$92,(ROW($AX60)-ROW(BI$41)+1),FALSE),IFERROR(BI$42*VLOOKUP($AX$40&amp;"|"&amp;$AX60&amp;"|0|"&amp;BI$43,data.monthly_financials,6,0),0))</f>
        <v>#NAME?</v>
      </c>
      <c r="BJ60" s="104" t="e">
        <f ca="1">IF(BJ$41=YEAR(BJ$43),HLOOKUP(BJ$41,$CM$41:$CP$92,(ROW($AX60)-ROW(BJ$41)+1),FALSE),IFERROR(BJ$42*VLOOKUP($AX$40&amp;"|"&amp;$AX60&amp;"|0|"&amp;BJ$43,data.monthly_financials,6,0),0))</f>
        <v>#NAME?</v>
      </c>
      <c r="BK60" s="104" t="e">
        <f ca="1">IF(BK$41=YEAR(BK$43),HLOOKUP(BK$41,$CM$41:$CP$92,(ROW($AX60)-ROW(BK$41)+1),FALSE),IFERROR(BK$42*VLOOKUP($AX$40&amp;"|"&amp;$AX60&amp;"|0|"&amp;BK$43,data.monthly_financials,6,0),0))</f>
        <v>#NAME?</v>
      </c>
      <c r="BL60" s="104" t="e">
        <f ca="1">IF(BL$41=YEAR(BL$43),HLOOKUP(BL$41,$CM$41:$CP$92,(ROW($AX60)-ROW(BL$41)+1),FALSE),IFERROR(BL$42*VLOOKUP($AX$40&amp;"|"&amp;$AX60&amp;"|0|"&amp;BL$43,data.monthly_financials,6,0),0))</f>
        <v>#NAME?</v>
      </c>
      <c r="BM60" s="104" t="e">
        <f ca="1">IF(BM$41=YEAR(BM$43),HLOOKUP(BM$41,$CM$41:$CP$92,(ROW($AX60)-ROW(BM$41)+1),FALSE),IFERROR(BM$42*VLOOKUP($AX$40&amp;"|"&amp;$AX60&amp;"|0|"&amp;BM$43,data.monthly_financials,6,0),0))</f>
        <v>#NAME?</v>
      </c>
      <c r="BN60" s="104" t="e">
        <f ca="1">IF(BN$41=YEAR(BN$43),HLOOKUP(BN$41,$CM$41:$CP$92,(ROW($AX60)-ROW(BN$41)+1),FALSE),IFERROR(BN$42*VLOOKUP($AX$40&amp;"|"&amp;$AX60&amp;"|0|"&amp;BN$43,data.monthly_financials,6,0),0))</f>
        <v>#NAME?</v>
      </c>
      <c r="BO60" s="104" t="e">
        <f ca="1">IF(BO$41=YEAR(BO$43),HLOOKUP(BO$41,$CM$41:$CP$92,(ROW($AX60)-ROW(BO$41)+1),FALSE),IFERROR(BO$42*VLOOKUP($AX$40&amp;"|"&amp;$AX60&amp;"|0|"&amp;BO$43,data.monthly_financials,6,0),0))</f>
        <v>#NAME?</v>
      </c>
      <c r="BP60" s="104" t="e">
        <f ca="1">IF(BP$41=YEAR(BP$43),HLOOKUP(BP$41,$CM$41:$CP$92,(ROW($AX60)-ROW(BP$41)+1),FALSE),IFERROR(BP$42*VLOOKUP($AX$40&amp;"|"&amp;$AX60&amp;"|0|"&amp;BP$43,data.monthly_financials,6,0),0))</f>
        <v>#NAME?</v>
      </c>
      <c r="BQ60" s="104" t="e">
        <f ca="1">IF(BQ$41=YEAR(BQ$43),HLOOKUP(BQ$41,$CM$41:$CP$92,(ROW($AX60)-ROW(BQ$41)+1),FALSE),IFERROR(BQ$42*VLOOKUP($AX$40&amp;"|"&amp;$AX60&amp;"|0|"&amp;BQ$43,data.monthly_financials,6,0),0))</f>
        <v>#NAME?</v>
      </c>
      <c r="BR60" s="104" t="e">
        <f ca="1">IF(BR$41=YEAR(BR$43),HLOOKUP(BR$41,$CM$41:$CP$92,(ROW($AX60)-ROW(BR$41)+1),FALSE),IFERROR(BR$42*VLOOKUP($AX$40&amp;"|"&amp;$AX60&amp;"|0|"&amp;BR$43,data.monthly_financials,6,0),0))</f>
        <v>#NAME?</v>
      </c>
      <c r="BS60" s="104" t="e">
        <f ca="1">IF(BS$41=YEAR(BS$43),HLOOKUP(BS$41,$CM$41:$CP$92,(ROW($AX60)-ROW(BS$41)+1),FALSE),IFERROR(BS$42*VLOOKUP($AX$40&amp;"|"&amp;$AX60&amp;"|0|"&amp;BS$43,data.monthly_financials,6,0),0))</f>
        <v>#NAME?</v>
      </c>
      <c r="BT60" s="104" t="e">
        <f ca="1">IF(BT$41=YEAR(BT$43),HLOOKUP(BT$41,$CM$41:$CP$92,(ROW($AX60)-ROW(BT$41)+1),FALSE),IFERROR(BT$42*VLOOKUP($AX$40&amp;"|"&amp;$AX60&amp;"|0|"&amp;BT$43,data.monthly_financials,6,0),0))</f>
        <v>#NAME?</v>
      </c>
      <c r="BU60" s="104" t="e">
        <f ca="1">IF(BU$41=YEAR(BU$43),HLOOKUP(BU$41,$CM$41:$CP$92,(ROW($AX60)-ROW(BU$41)+1),FALSE),IFERROR(BU$42*VLOOKUP($AX$40&amp;"|"&amp;$AX60&amp;"|0|"&amp;BU$43,data.monthly_financials,6,0),0))</f>
        <v>#NAME?</v>
      </c>
      <c r="BV60" s="104" t="e">
        <f ca="1">IF(BV$41=YEAR(BV$43),HLOOKUP(BV$41,$CM$41:$CP$92,(ROW($AX60)-ROW(BV$41)+1),FALSE),IFERROR(BV$42*VLOOKUP($AX$40&amp;"|"&amp;$AX60&amp;"|0|"&amp;BV$43,data.monthly_financials,6,0),0))</f>
        <v>#NAME?</v>
      </c>
      <c r="BW60" s="104" t="e">
        <f ca="1">IF(BW$41=YEAR(BW$43),HLOOKUP(BW$41,$CM$41:$CP$92,(ROW($AX60)-ROW(BW$41)+1),FALSE),IFERROR(BW$42*VLOOKUP($AX$40&amp;"|"&amp;$AX60&amp;"|0|"&amp;BW$43,data.monthly_financials,6,0),0))</f>
        <v>#NAME?</v>
      </c>
      <c r="BX60" s="104" t="e">
        <f ca="1">IF(BX$41=YEAR(BX$43),HLOOKUP(BX$41,$CM$41:$CP$92,(ROW($AX60)-ROW(BX$41)+1),FALSE),IFERROR(BX$42*VLOOKUP($AX$40&amp;"|"&amp;$AX60&amp;"|0|"&amp;BX$43,data.monthly_financials,6,0),0))</f>
        <v>#NAME?</v>
      </c>
      <c r="BY60" s="104" t="e">
        <f ca="1">IF(BY$41=YEAR(BY$43),HLOOKUP(BY$41,$CM$41:$CP$92,(ROW($AX60)-ROW(BY$41)+1),FALSE),IFERROR(BY$42*VLOOKUP($AX$40&amp;"|"&amp;$AX60&amp;"|0|"&amp;BY$43,data.monthly_financials,6,0),0))</f>
        <v>#NAME?</v>
      </c>
      <c r="BZ60" s="104" t="e">
        <f ca="1">IF(BZ$41=YEAR(BZ$43),HLOOKUP(BZ$41,$CM$41:$CP$92,(ROW($AX60)-ROW(BZ$41)+1),FALSE),IFERROR(BZ$42*VLOOKUP($AX$40&amp;"|"&amp;$AX60&amp;"|0|"&amp;BZ$43,data.monthly_financials,6,0),0))</f>
        <v>#NAME?</v>
      </c>
      <c r="CA60" s="104" t="e">
        <f ca="1">IF(CA$41=YEAR(CA$43),HLOOKUP(CA$41,$CM$41:$CP$92,(ROW($AX60)-ROW(CA$41)+1),FALSE),IFERROR(CA$42*VLOOKUP($AX$40&amp;"|"&amp;$AX60&amp;"|0|"&amp;CA$43,data.monthly_financials,6,0),0))</f>
        <v>#NAME?</v>
      </c>
      <c r="CB60" s="104" t="e">
        <f ca="1">IF(CB$41=YEAR(CB$43),HLOOKUP(CB$41,$CM$41:$CP$92,(ROW($AX60)-ROW(CB$41)+1),FALSE),IFERROR(CB$42*VLOOKUP($AX$40&amp;"|"&amp;$AX60&amp;"|0|"&amp;CB$43,data.monthly_financials,6,0),0))</f>
        <v>#NAME?</v>
      </c>
      <c r="CC60" s="104" t="e">
        <f ca="1">IF(CC$41=YEAR(CC$43),HLOOKUP(CC$41,$CM$41:$CP$92,(ROW($AX60)-ROW(CC$41)+1),FALSE),IFERROR(CC$42*VLOOKUP($AX$40&amp;"|"&amp;$AX60&amp;"|0|"&amp;CC$43,data.monthly_financials,6,0),0))</f>
        <v>#NAME?</v>
      </c>
      <c r="CD60" s="104" t="e">
        <f ca="1">IF(CD$41=YEAR(CD$43),HLOOKUP(CD$41,$CM$41:$CP$92,(ROW($AX60)-ROW(CD$41)+1),FALSE),IFERROR(CD$42*VLOOKUP($AX$40&amp;"|"&amp;$AX60&amp;"|0|"&amp;CD$43,data.monthly_financials,6,0),0))</f>
        <v>#NAME?</v>
      </c>
      <c r="CE60" s="104" t="e">
        <f ca="1">IF(CE$41=YEAR(CE$43),HLOOKUP(CE$41,$CM$41:$CP$92,(ROW($AX60)-ROW(CE$41)+1),FALSE),IFERROR(CE$42*VLOOKUP($AX$40&amp;"|"&amp;$AX60&amp;"|0|"&amp;CE$43,data.monthly_financials,6,0),0))</f>
        <v>#NAME?</v>
      </c>
      <c r="CF60" s="104" t="e">
        <f ca="1">IF(CF$41=YEAR(CF$43),HLOOKUP(CF$41,$CM$41:$CP$92,(ROW($AX60)-ROW(CF$41)+1),FALSE),IFERROR(CF$42*VLOOKUP($AX$40&amp;"|"&amp;$AX60&amp;"|0|"&amp;CF$43,data.monthly_financials,6,0),0))</f>
        <v>#NAME?</v>
      </c>
      <c r="CG60" s="104" t="e">
        <f ca="1">IF(CG$41=YEAR(CG$43),HLOOKUP(CG$41,$CM$41:$CP$92,(ROW($AX60)-ROW(CG$41)+1),FALSE),IFERROR(CG$42*VLOOKUP($AX$40&amp;"|"&amp;$AX60&amp;"|0|"&amp;CG$43,data.monthly_financials,6,0),0))</f>
        <v>#NAME?</v>
      </c>
      <c r="CH60" s="104" t="e">
        <f ca="1">IF(CH$41=YEAR(CH$43),HLOOKUP(CH$41,$CM$41:$CP$92,(ROW($AX60)-ROW(CH$41)+1),FALSE),IFERROR(CH$42*VLOOKUP($AX$40&amp;"|"&amp;$AX60&amp;"|0|"&amp;CH$43,data.monthly_financials,6,0),0))</f>
        <v>#NAME?</v>
      </c>
      <c r="CI60" s="83"/>
      <c r="CK60" s="120" t="str">
        <f t="shared" si="63"/>
        <v>Other Financial Income (Expense)</v>
      </c>
      <c r="CL60" s="104">
        <f ca="1">IFERROR(CL$42*VLOOKUP($CK$40&amp;"|"&amp;$CK60&amp;"|1|"&amp;CL$43,data.monthly_financials,6,0),0)</f>
        <v>0</v>
      </c>
      <c r="CM60" s="104">
        <f ca="1">IFERROR(CM$42*VLOOKUP($CK$40&amp;"|"&amp;$CK60&amp;"|1|"&amp;CM$43,data.monthly_financials,6,0),0)</f>
        <v>0</v>
      </c>
      <c r="CN60" s="104">
        <f ca="1">IFERROR(CN$42*VLOOKUP($CK$40&amp;"|"&amp;$CK60&amp;"|1|"&amp;CN$43,data.monthly_financials,6,0),0)</f>
        <v>0</v>
      </c>
      <c r="CO60" s="104">
        <f ca="1">IFERROR(CO$42*VLOOKUP($CK$40&amp;"|"&amp;$CK60&amp;"|1|"&amp;CO$43,data.monthly_financials,6,0),0)</f>
        <v>0</v>
      </c>
      <c r="CP60" s="104">
        <f ca="1">IFERROR(CP$42*VLOOKUP($CK$40&amp;"|"&amp;$CK60&amp;"|1|"&amp;CP$43,data.monthly_financials,6,0),0)</f>
        <v>0</v>
      </c>
      <c r="CQ60" s="83"/>
      <c r="CS60" s="125" t="s">
        <v>78</v>
      </c>
      <c r="CT60" s="104" t="e">
        <f ca="1">IF(CT$41=YEAR(CT$43),HLOOKUP(CT$41,$EG$41:$EJ$70,(ROW($AX60)-ROW(CT$41)+1),FALSE),IFERROR(CT$42*VLOOKUP($CS$40&amp;"|"&amp;$CS60&amp;"|0|"&amp;CT$43,data.monthly_financials,6,0),0))</f>
        <v>#NAME?</v>
      </c>
      <c r="CU60" s="104" t="e">
        <f ca="1">IF(CU$41=YEAR(CU$43),HLOOKUP(CU$41,$EG$41:$EJ$70,(ROW($AX60)-ROW(CU$41)+1),FALSE),IFERROR(CU$42*VLOOKUP($CS$40&amp;"|"&amp;$CS60&amp;"|0|"&amp;CU$43,data.monthly_financials,6,0),0))</f>
        <v>#NAME?</v>
      </c>
      <c r="CV60" s="104" t="e">
        <f ca="1">IF(CV$41=YEAR(CV$43),HLOOKUP(CV$41,$EG$41:$EJ$70,(ROW($AX60)-ROW(CV$41)+1),FALSE),IFERROR(CV$42*VLOOKUP($CS$40&amp;"|"&amp;$CS60&amp;"|0|"&amp;CV$43,data.monthly_financials,6,0),0))</f>
        <v>#NAME?</v>
      </c>
      <c r="CW60" s="104" t="e">
        <f ca="1">IF(CW$41=YEAR(CW$43),HLOOKUP(CW$41,$EG$41:$EJ$70,(ROW($AX60)-ROW(CW$41)+1),FALSE),IFERROR(CW$42*VLOOKUP($CS$40&amp;"|"&amp;$CS60&amp;"|0|"&amp;CW$43,data.monthly_financials,6,0),0))</f>
        <v>#NAME?</v>
      </c>
      <c r="CX60" s="104" t="e">
        <f ca="1">IF(CX$41=YEAR(CX$43),HLOOKUP(CX$41,$EG$41:$EJ$70,(ROW($AX60)-ROW(CX$41)+1),FALSE),IFERROR(CX$42*VLOOKUP($CS$40&amp;"|"&amp;$CS60&amp;"|0|"&amp;CX$43,data.monthly_financials,6,0),0))</f>
        <v>#NAME?</v>
      </c>
      <c r="CY60" s="104" t="e">
        <f ca="1">IF(CY$41=YEAR(CY$43),HLOOKUP(CY$41,$EG$41:$EJ$70,(ROW($AX60)-ROW(CY$41)+1),FALSE),IFERROR(CY$42*VLOOKUP($CS$40&amp;"|"&amp;$CS60&amp;"|0|"&amp;CY$43,data.monthly_financials,6,0),0))</f>
        <v>#NAME?</v>
      </c>
      <c r="CZ60" s="104" t="e">
        <f ca="1">IF(CZ$41=YEAR(CZ$43),HLOOKUP(CZ$41,$EG$41:$EJ$70,(ROW($AX60)-ROW(CZ$41)+1),FALSE),IFERROR(CZ$42*VLOOKUP($CS$40&amp;"|"&amp;$CS60&amp;"|0|"&amp;CZ$43,data.monthly_financials,6,0),0))</f>
        <v>#NAME?</v>
      </c>
      <c r="DA60" s="104" t="e">
        <f ca="1">IF(DA$41=YEAR(DA$43),HLOOKUP(DA$41,$EG$41:$EJ$70,(ROW($AX60)-ROW(DA$41)+1),FALSE),IFERROR(DA$42*VLOOKUP($CS$40&amp;"|"&amp;$CS60&amp;"|0|"&amp;DA$43,data.monthly_financials,6,0),0))</f>
        <v>#NAME?</v>
      </c>
      <c r="DB60" s="104" t="e">
        <f ca="1">IF(DB$41=YEAR(DB$43),HLOOKUP(DB$41,$EG$41:$EJ$70,(ROW($AX60)-ROW(DB$41)+1),FALSE),IFERROR(DB$42*VLOOKUP($CS$40&amp;"|"&amp;$CS60&amp;"|0|"&amp;DB$43,data.monthly_financials,6,0),0))</f>
        <v>#NAME?</v>
      </c>
      <c r="DC60" s="104" t="e">
        <f ca="1">IF(DC$41=YEAR(DC$43),HLOOKUP(DC$41,$EG$41:$EJ$70,(ROW($AX60)-ROW(DC$41)+1),FALSE),IFERROR(DC$42*VLOOKUP($CS$40&amp;"|"&amp;$CS60&amp;"|0|"&amp;DC$43,data.monthly_financials,6,0),0))</f>
        <v>#NAME?</v>
      </c>
      <c r="DD60" s="104" t="e">
        <f ca="1">IF(DD$41=YEAR(DD$43),HLOOKUP(DD$41,$EG$41:$EJ$70,(ROW($AX60)-ROW(DD$41)+1),FALSE),IFERROR(DD$42*VLOOKUP($CS$40&amp;"|"&amp;$CS60&amp;"|0|"&amp;DD$43,data.monthly_financials,6,0),0))</f>
        <v>#NAME?</v>
      </c>
      <c r="DE60" s="104" t="e">
        <f ca="1">IF(DE$41=YEAR(DE$43),HLOOKUP(DE$41,$EG$41:$EJ$70,(ROW($AX60)-ROW(DE$41)+1),FALSE),IFERROR(DE$42*VLOOKUP($CS$40&amp;"|"&amp;$CS60&amp;"|0|"&amp;DE$43,data.monthly_financials,6,0),0))</f>
        <v>#NAME?</v>
      </c>
      <c r="DF60" s="104" t="e">
        <f ca="1">IF(DF$41=YEAR(DF$43),HLOOKUP(DF$41,$EG$41:$EJ$70,(ROW($AX60)-ROW(DF$41)+1),FALSE),IFERROR(DF$42*VLOOKUP($CS$40&amp;"|"&amp;$CS60&amp;"|0|"&amp;DF$43,data.monthly_financials,6,0),0))</f>
        <v>#NAME?</v>
      </c>
      <c r="DG60" s="104" t="e">
        <f ca="1">IF(DG$41=YEAR(DG$43),HLOOKUP(DG$41,$EG$41:$EJ$70,(ROW($AX60)-ROW(DG$41)+1),FALSE),IFERROR(DG$42*VLOOKUP($CS$40&amp;"|"&amp;$CS60&amp;"|0|"&amp;DG$43,data.monthly_financials,6,0),0))</f>
        <v>#NAME?</v>
      </c>
      <c r="DH60" s="104" t="e">
        <f ca="1">IF(DH$41=YEAR(DH$43),HLOOKUP(DH$41,$EG$41:$EJ$70,(ROW($AX60)-ROW(DH$41)+1),FALSE),IFERROR(DH$42*VLOOKUP($CS$40&amp;"|"&amp;$CS60&amp;"|0|"&amp;DH$43,data.monthly_financials,6,0),0))</f>
        <v>#NAME?</v>
      </c>
      <c r="DI60" s="104" t="e">
        <f ca="1">IF(DI$41=YEAR(DI$43),HLOOKUP(DI$41,$EG$41:$EJ$70,(ROW($AX60)-ROW(DI$41)+1),FALSE),IFERROR(DI$42*VLOOKUP($CS$40&amp;"|"&amp;$CS60&amp;"|0|"&amp;DI$43,data.monthly_financials,6,0),0))</f>
        <v>#NAME?</v>
      </c>
      <c r="DJ60" s="104" t="e">
        <f ca="1">IF(DJ$41=YEAR(DJ$43),HLOOKUP(DJ$41,$EG$41:$EJ$70,(ROW($AX60)-ROW(DJ$41)+1),FALSE),IFERROR(DJ$42*VLOOKUP($CS$40&amp;"|"&amp;$CS60&amp;"|0|"&amp;DJ$43,data.monthly_financials,6,0),0))</f>
        <v>#NAME?</v>
      </c>
      <c r="DK60" s="104" t="e">
        <f ca="1">IF(DK$41=YEAR(DK$43),HLOOKUP(DK$41,$EG$41:$EJ$70,(ROW($AX60)-ROW(DK$41)+1),FALSE),IFERROR(DK$42*VLOOKUP($CS$40&amp;"|"&amp;$CS60&amp;"|0|"&amp;DK$43,data.monthly_financials,6,0),0))</f>
        <v>#NAME?</v>
      </c>
      <c r="DL60" s="104" t="e">
        <f ca="1">IF(DL$41=YEAR(DL$43),HLOOKUP(DL$41,$EG$41:$EJ$70,(ROW($AX60)-ROW(DL$41)+1),FALSE),IFERROR(DL$42*VLOOKUP($CS$40&amp;"|"&amp;$CS60&amp;"|0|"&amp;DL$43,data.monthly_financials,6,0),0))</f>
        <v>#NAME?</v>
      </c>
      <c r="DM60" s="104" t="e">
        <f ca="1">IF(DM$41=YEAR(DM$43),HLOOKUP(DM$41,$EG$41:$EJ$70,(ROW($AX60)-ROW(DM$41)+1),FALSE),IFERROR(DM$42*VLOOKUP($CS$40&amp;"|"&amp;$CS60&amp;"|0|"&amp;DM$43,data.monthly_financials,6,0),0))</f>
        <v>#NAME?</v>
      </c>
      <c r="DN60" s="104" t="e">
        <f ca="1">IF(DN$41=YEAR(DN$43),HLOOKUP(DN$41,$EG$41:$EJ$70,(ROW($AX60)-ROW(DN$41)+1),FALSE),IFERROR(DN$42*VLOOKUP($CS$40&amp;"|"&amp;$CS60&amp;"|0|"&amp;DN$43,data.monthly_financials,6,0),0))</f>
        <v>#NAME?</v>
      </c>
      <c r="DO60" s="104" t="e">
        <f ca="1">IF(DO$41=YEAR(DO$43),HLOOKUP(DO$41,$EG$41:$EJ$70,(ROW($AX60)-ROW(DO$41)+1),FALSE),IFERROR(DO$42*VLOOKUP($CS$40&amp;"|"&amp;$CS60&amp;"|0|"&amp;DO$43,data.monthly_financials,6,0),0))</f>
        <v>#NAME?</v>
      </c>
      <c r="DP60" s="104" t="e">
        <f ca="1">IF(DP$41=YEAR(DP$43),HLOOKUP(DP$41,$EG$41:$EJ$70,(ROW($AX60)-ROW(DP$41)+1),FALSE),IFERROR(DP$42*VLOOKUP($CS$40&amp;"|"&amp;$CS60&amp;"|0|"&amp;DP$43,data.monthly_financials,6,0),0))</f>
        <v>#NAME?</v>
      </c>
      <c r="DQ60" s="104" t="e">
        <f ca="1">IF(DQ$41=YEAR(DQ$43),HLOOKUP(DQ$41,$EG$41:$EJ$70,(ROW($AX60)-ROW(DQ$41)+1),FALSE),IFERROR(DQ$42*VLOOKUP($CS$40&amp;"|"&amp;$CS60&amp;"|0|"&amp;DQ$43,data.monthly_financials,6,0),0))</f>
        <v>#NAME?</v>
      </c>
      <c r="DR60" s="104" t="e">
        <f ca="1">IF(DR$41=YEAR(DR$43),HLOOKUP(DR$41,$EG$41:$EJ$70,(ROW($AX60)-ROW(DR$41)+1),FALSE),IFERROR(DR$42*VLOOKUP($CS$40&amp;"|"&amp;$CS60&amp;"|0|"&amp;DR$43,data.monthly_financials,6,0),0))</f>
        <v>#NAME?</v>
      </c>
      <c r="DS60" s="104" t="e">
        <f ca="1">IF(DS$41=YEAR(DS$43),HLOOKUP(DS$41,$EG$41:$EJ$70,(ROW($AX60)-ROW(DS$41)+1),FALSE),IFERROR(DS$42*VLOOKUP($CS$40&amp;"|"&amp;$CS60&amp;"|0|"&amp;DS$43,data.monthly_financials,6,0),0))</f>
        <v>#NAME?</v>
      </c>
      <c r="DT60" s="104" t="e">
        <f ca="1">IF(DT$41=YEAR(DT$43),HLOOKUP(DT$41,$EG$41:$EJ$70,(ROW($AX60)-ROW(DT$41)+1),FALSE),IFERROR(DT$42*VLOOKUP($CS$40&amp;"|"&amp;$CS60&amp;"|0|"&amp;DT$43,data.monthly_financials,6,0),0))</f>
        <v>#NAME?</v>
      </c>
      <c r="DU60" s="104" t="e">
        <f ca="1">IF(DU$41=YEAR(DU$43),HLOOKUP(DU$41,$EG$41:$EJ$70,(ROW($AX60)-ROW(DU$41)+1),FALSE),IFERROR(DU$42*VLOOKUP($CS$40&amp;"|"&amp;$CS60&amp;"|0|"&amp;DU$43,data.monthly_financials,6,0),0))</f>
        <v>#NAME?</v>
      </c>
      <c r="DV60" s="104" t="e">
        <f ca="1">IF(DV$41=YEAR(DV$43),HLOOKUP(DV$41,$EG$41:$EJ$70,(ROW($AX60)-ROW(DV$41)+1),FALSE),IFERROR(DV$42*VLOOKUP($CS$40&amp;"|"&amp;$CS60&amp;"|0|"&amp;DV$43,data.monthly_financials,6,0),0))</f>
        <v>#NAME?</v>
      </c>
      <c r="DW60" s="104" t="e">
        <f ca="1">IF(DW$41=YEAR(DW$43),HLOOKUP(DW$41,$EG$41:$EJ$70,(ROW($AX60)-ROW(DW$41)+1),FALSE),IFERROR(DW$42*VLOOKUP($CS$40&amp;"|"&amp;$CS60&amp;"|0|"&amp;DW$43,data.monthly_financials,6,0),0))</f>
        <v>#NAME?</v>
      </c>
      <c r="DX60" s="104" t="e">
        <f ca="1">IF(DX$41=YEAR(DX$43),HLOOKUP(DX$41,$EG$41:$EJ$70,(ROW($AX60)-ROW(DX$41)+1),FALSE),IFERROR(DX$42*VLOOKUP($CS$40&amp;"|"&amp;$CS60&amp;"|0|"&amp;DX$43,data.monthly_financials,6,0),0))</f>
        <v>#NAME?</v>
      </c>
      <c r="DY60" s="104" t="e">
        <f ca="1">IF(DY$41=YEAR(DY$43),HLOOKUP(DY$41,$EG$41:$EJ$70,(ROW($AX60)-ROW(DY$41)+1),FALSE),IFERROR(DY$42*VLOOKUP($CS$40&amp;"|"&amp;$CS60&amp;"|0|"&amp;DY$43,data.monthly_financials,6,0),0))</f>
        <v>#NAME?</v>
      </c>
      <c r="DZ60" s="104" t="e">
        <f ca="1">IF(DZ$41=YEAR(DZ$43),HLOOKUP(DZ$41,$EG$41:$EJ$70,(ROW($AX60)-ROW(DZ$41)+1),FALSE),IFERROR(DZ$42*VLOOKUP($CS$40&amp;"|"&amp;$CS60&amp;"|0|"&amp;DZ$43,data.monthly_financials,6,0),0))</f>
        <v>#NAME?</v>
      </c>
      <c r="EA60" s="104" t="e">
        <f ca="1">IF(EA$41=YEAR(EA$43),HLOOKUP(EA$41,$EG$41:$EJ$70,(ROW($AX60)-ROW(EA$41)+1),FALSE),IFERROR(EA$42*VLOOKUP($CS$40&amp;"|"&amp;$CS60&amp;"|0|"&amp;EA$43,data.monthly_financials,6,0),0))</f>
        <v>#NAME?</v>
      </c>
      <c r="EB60" s="104" t="e">
        <f ca="1">IF(EB$41=YEAR(EB$43),HLOOKUP(EB$41,$EG$41:$EJ$70,(ROW($AX60)-ROW(EB$41)+1),FALSE),IFERROR(EB$42*VLOOKUP($CS$40&amp;"|"&amp;$CS60&amp;"|0|"&amp;EB$43,data.monthly_financials,6,0),0))</f>
        <v>#NAME?</v>
      </c>
      <c r="EC60" s="104" t="e">
        <f ca="1">IF(EC$41=YEAR(EC$43),HLOOKUP(EC$41,$EG$41:$EJ$70,(ROW($AX60)-ROW(EC$41)+1),FALSE),IFERROR(EC$42*VLOOKUP($CS$40&amp;"|"&amp;$CS60&amp;"|0|"&amp;EC$43,data.monthly_financials,6,0),0))</f>
        <v>#NAME?</v>
      </c>
      <c r="EE60" s="125" t="s">
        <v>78</v>
      </c>
      <c r="EF60" s="104">
        <f ca="1">IFERROR(EF$42*VLOOKUP($EE$40&amp;"|"&amp;$EE60&amp;"|1|"&amp;EF$43,data.monthly_financials,6,0),0)</f>
        <v>0</v>
      </c>
      <c r="EG60" s="104">
        <f ca="1">IFERROR(EG$42*VLOOKUP($EE$40&amp;"|"&amp;$EE60&amp;"|1|"&amp;EG$43,data.monthly_financials,6,0),0)</f>
        <v>0</v>
      </c>
      <c r="EH60" s="104">
        <f ca="1">IFERROR(EH$42*VLOOKUP($EE$40&amp;"|"&amp;$EE60&amp;"|1|"&amp;EH$43,data.monthly_financials,6,0),0)</f>
        <v>0</v>
      </c>
      <c r="EI60" s="104">
        <f ca="1">IFERROR(EI$42*VLOOKUP($EE$40&amp;"|"&amp;$EE60&amp;"|1|"&amp;EI$43,data.monthly_financials,6,0),0)</f>
        <v>0</v>
      </c>
      <c r="EJ60" s="104">
        <f ca="1">IFERROR(EJ$42*VLOOKUP($EE$40&amp;"|"&amp;$EE60&amp;"|1|"&amp;EJ$43,data.monthly_financials,6,0),0)</f>
        <v>0</v>
      </c>
      <c r="GG60" s="120" t="s">
        <v>525</v>
      </c>
      <c r="GH60" s="758" t="e">
        <f ca="1">IF(GH$41=YEAR(GH$43),HLOOKUP(GH$41,$HV$41:$HY$66,(ROW($HT60)-ROW(GH$41)+1),FALSE),IFERROR(GH$42*VLOOKUP($HT$39&amp;"|"&amp;$HT60&amp;"|0|"&amp;GH$43,data.monthly_financials,6,0),0))</f>
        <v>#NAME?</v>
      </c>
      <c r="GI60" s="758" t="e">
        <f ca="1">IF(GI$41=YEAR(GI$43),HLOOKUP(GI$41,$HV$41:$HY$66,(ROW($HT60)-ROW(GI$41)+1),FALSE),IFERROR(GI$42*VLOOKUP($HT$39&amp;"|"&amp;$HT60&amp;"|0|"&amp;GI$43,data.monthly_financials,6,0),0))</f>
        <v>#NAME?</v>
      </c>
      <c r="GJ60" s="758" t="e">
        <f ca="1">IF(GJ$41=YEAR(GJ$43),HLOOKUP(GJ$41,$HV$41:$HY$66,(ROW($HT60)-ROW(GJ$41)+1),FALSE),IFERROR(GJ$42*VLOOKUP($HT$39&amp;"|"&amp;$HT60&amp;"|0|"&amp;GJ$43,data.monthly_financials,6,0),0))</f>
        <v>#NAME?</v>
      </c>
      <c r="GK60" s="758" t="e">
        <f ca="1">IF(GK$41=YEAR(GK$43),HLOOKUP(GK$41,$HV$41:$HY$66,(ROW($HT60)-ROW(GK$41)+1),FALSE),IFERROR(GK$42*VLOOKUP($HT$39&amp;"|"&amp;$HT60&amp;"|0|"&amp;GK$43,data.monthly_financials,6,0),0))</f>
        <v>#NAME?</v>
      </c>
      <c r="GL60" s="758" t="e">
        <f ca="1">IF(GL$41=YEAR(GL$43),HLOOKUP(GL$41,$HV$41:$HY$66,(ROW($HT60)-ROW(GL$41)+1),FALSE),IFERROR(GL$42*VLOOKUP($HT$39&amp;"|"&amp;$HT60&amp;"|0|"&amp;GL$43,data.monthly_financials,6,0),0))</f>
        <v>#NAME?</v>
      </c>
      <c r="GM60" s="758" t="e">
        <f ca="1">IF(GM$41=YEAR(GM$43),HLOOKUP(GM$41,$HV$41:$HY$66,(ROW($HT60)-ROW(GM$41)+1),FALSE),IFERROR(GM$42*VLOOKUP($HT$39&amp;"|"&amp;$HT60&amp;"|0|"&amp;GM$43,data.monthly_financials,6,0),0))</f>
        <v>#NAME?</v>
      </c>
      <c r="GN60" s="758" t="e">
        <f ca="1">IF(GN$41=YEAR(GN$43),HLOOKUP(GN$41,$HV$41:$HY$66,(ROW($HT60)-ROW(GN$41)+1),FALSE),IFERROR(GN$42*VLOOKUP($HT$39&amp;"|"&amp;$HT60&amp;"|0|"&amp;GN$43,data.monthly_financials,6,0),0))</f>
        <v>#NAME?</v>
      </c>
      <c r="GO60" s="758" t="e">
        <f ca="1">IF(GO$41=YEAR(GO$43),HLOOKUP(GO$41,$HV$41:$HY$66,(ROW($HT60)-ROW(GO$41)+1),FALSE),IFERROR(GO$42*VLOOKUP($HT$39&amp;"|"&amp;$HT60&amp;"|0|"&amp;GO$43,data.monthly_financials,6,0),0))</f>
        <v>#NAME?</v>
      </c>
      <c r="GP60" s="758" t="e">
        <f ca="1">IF(GP$41=YEAR(GP$43),HLOOKUP(GP$41,$HV$41:$HY$66,(ROW($HT60)-ROW(GP$41)+1),FALSE),IFERROR(GP$42*VLOOKUP($HT$39&amp;"|"&amp;$HT60&amp;"|0|"&amp;GP$43,data.monthly_financials,6,0),0))</f>
        <v>#NAME?</v>
      </c>
      <c r="GQ60" s="758" t="e">
        <f ca="1">IF(GQ$41=YEAR(GQ$43),HLOOKUP(GQ$41,$HV$41:$HY$66,(ROW($HT60)-ROW(GQ$41)+1),FALSE),IFERROR(GQ$42*VLOOKUP($HT$39&amp;"|"&amp;$HT60&amp;"|0|"&amp;GQ$43,data.monthly_financials,6,0),0))</f>
        <v>#NAME?</v>
      </c>
      <c r="GR60" s="758" t="e">
        <f ca="1">IF(GR$41=YEAR(GR$43),HLOOKUP(GR$41,$HV$41:$HY$66,(ROW($HT60)-ROW(GR$41)+1),FALSE),IFERROR(GR$42*VLOOKUP($HT$39&amp;"|"&amp;$HT60&amp;"|0|"&amp;GR$43,data.monthly_financials,6,0),0))</f>
        <v>#NAME?</v>
      </c>
      <c r="GS60" s="758" t="e">
        <f ca="1">IF(GS$41=YEAR(GS$43),HLOOKUP(GS$41,$HV$41:$HY$66,(ROW($HT60)-ROW(GS$41)+1),FALSE),IFERROR(GS$42*VLOOKUP($HT$39&amp;"|"&amp;$HT60&amp;"|0|"&amp;GS$43,data.monthly_financials,6,0),0))</f>
        <v>#NAME?</v>
      </c>
      <c r="GT60" s="758" t="e">
        <f ca="1">IF(GT$41=YEAR(GT$43),HLOOKUP(GT$41,$HV$41:$HY$66,(ROW($HT60)-ROW(GT$41)+1),FALSE),IFERROR(GT$42*VLOOKUP($HT$39&amp;"|"&amp;$HT60&amp;"|0|"&amp;GT$43,data.monthly_financials,6,0),0))</f>
        <v>#NAME?</v>
      </c>
      <c r="GU60" s="758" t="e">
        <f ca="1">IF(GU$41=YEAR(GU$43),HLOOKUP(GU$41,$HV$41:$HY$66,(ROW($HT60)-ROW(GU$41)+1),FALSE),IFERROR(GU$42*VLOOKUP($HT$39&amp;"|"&amp;$HT60&amp;"|0|"&amp;GU$43,data.monthly_financials,6,0),0))</f>
        <v>#NAME?</v>
      </c>
      <c r="GV60" s="758" t="e">
        <f ca="1">IF(GV$41=YEAR(GV$43),HLOOKUP(GV$41,$HV$41:$HY$66,(ROW($HT60)-ROW(GV$41)+1),FALSE),IFERROR(GV$42*VLOOKUP($HT$39&amp;"|"&amp;$HT60&amp;"|0|"&amp;GV$43,data.monthly_financials,6,0),0))</f>
        <v>#NAME?</v>
      </c>
      <c r="GW60" s="758" t="e">
        <f ca="1">IF(GW$41=YEAR(GW$43),HLOOKUP(GW$41,$HV$41:$HY$66,(ROW($HT60)-ROW(GW$41)+1),FALSE),IFERROR(GW$42*VLOOKUP($HT$39&amp;"|"&amp;$HT60&amp;"|0|"&amp;GW$43,data.monthly_financials,6,0),0))</f>
        <v>#NAME?</v>
      </c>
      <c r="GX60" s="758" t="e">
        <f ca="1">IF(GX$41=YEAR(GX$43),HLOOKUP(GX$41,$HV$41:$HY$66,(ROW($HT60)-ROW(GX$41)+1),FALSE),IFERROR(GX$42*VLOOKUP($HT$39&amp;"|"&amp;$HT60&amp;"|0|"&amp;GX$43,data.monthly_financials,6,0),0))</f>
        <v>#NAME?</v>
      </c>
      <c r="GY60" s="758" t="e">
        <f ca="1">IF(GY$41=YEAR(GY$43),HLOOKUP(GY$41,$HV$41:$HY$66,(ROW($HT60)-ROW(GY$41)+1),FALSE),IFERROR(GY$42*VLOOKUP($HT$39&amp;"|"&amp;$HT60&amp;"|0|"&amp;GY$43,data.monthly_financials,6,0),0))</f>
        <v>#NAME?</v>
      </c>
      <c r="GZ60" s="758" t="e">
        <f ca="1">IF(GZ$41=YEAR(GZ$43),HLOOKUP(GZ$41,$HV$41:$HY$66,(ROW($HT60)-ROW(GZ$41)+1),FALSE),IFERROR(GZ$42*VLOOKUP($HT$39&amp;"|"&amp;$HT60&amp;"|0|"&amp;GZ$43,data.monthly_financials,6,0),0))</f>
        <v>#NAME?</v>
      </c>
      <c r="HA60" s="758" t="e">
        <f ca="1">IF(HA$41=YEAR(HA$43),HLOOKUP(HA$41,$HV$41:$HY$66,(ROW($HT60)-ROW(HA$41)+1),FALSE),IFERROR(HA$42*VLOOKUP($HT$39&amp;"|"&amp;$HT60&amp;"|0|"&amp;HA$43,data.monthly_financials,6,0),0))</f>
        <v>#NAME?</v>
      </c>
      <c r="HB60" s="758" t="e">
        <f ca="1">IF(HB$41=YEAR(HB$43),HLOOKUP(HB$41,$HV$41:$HY$66,(ROW($HT60)-ROW(HB$41)+1),FALSE),IFERROR(HB$42*VLOOKUP($HT$39&amp;"|"&amp;$HT60&amp;"|0|"&amp;HB$43,data.monthly_financials,6,0),0))</f>
        <v>#NAME?</v>
      </c>
      <c r="HC60" s="758" t="e">
        <f ca="1">IF(HC$41=YEAR(HC$43),HLOOKUP(HC$41,$HV$41:$HY$66,(ROW($HT60)-ROW(HC$41)+1),FALSE),IFERROR(HC$42*VLOOKUP($HT$39&amp;"|"&amp;$HT60&amp;"|0|"&amp;HC$43,data.monthly_financials,6,0),0))</f>
        <v>#NAME?</v>
      </c>
      <c r="HD60" s="758" t="e">
        <f ca="1">IF(HD$41=YEAR(HD$43),HLOOKUP(HD$41,$HV$41:$HY$66,(ROW($HT60)-ROW(HD$41)+1),FALSE),IFERROR(HD$42*VLOOKUP($HT$39&amp;"|"&amp;$HT60&amp;"|0|"&amp;HD$43,data.monthly_financials,6,0),0))</f>
        <v>#NAME?</v>
      </c>
      <c r="HE60" s="758" t="e">
        <f ca="1">IF(HE$41=YEAR(HE$43),HLOOKUP(HE$41,$HV$41:$HY$66,(ROW($HT60)-ROW(HE$41)+1),FALSE),IFERROR(HE$42*VLOOKUP($HT$39&amp;"|"&amp;$HT60&amp;"|0|"&amp;HE$43,data.monthly_financials,6,0),0))</f>
        <v>#NAME?</v>
      </c>
      <c r="HF60" s="758" t="e">
        <f ca="1">IF(HF$41=YEAR(HF$43),HLOOKUP(HF$41,$HV$41:$HY$66,(ROW($HT60)-ROW(HF$41)+1),FALSE),IFERROR(HF$42*VLOOKUP($HT$39&amp;"|"&amp;$HT60&amp;"|0|"&amp;HF$43,data.monthly_financials,6,0),0))</f>
        <v>#NAME?</v>
      </c>
      <c r="HG60" s="758" t="e">
        <f ca="1">IF(HG$41=YEAR(HG$43),HLOOKUP(HG$41,$HV$41:$HY$66,(ROW($HT60)-ROW(HG$41)+1),FALSE),IFERROR(HG$42*VLOOKUP($HT$39&amp;"|"&amp;$HT60&amp;"|0|"&amp;HG$43,data.monthly_financials,6,0),0))</f>
        <v>#NAME?</v>
      </c>
      <c r="HH60" s="758" t="e">
        <f ca="1">IF(HH$41=YEAR(HH$43),HLOOKUP(HH$41,$HV$41:$HY$66,(ROW($HT60)-ROW(HH$41)+1),FALSE),IFERROR(HH$42*VLOOKUP($HT$39&amp;"|"&amp;$HT60&amp;"|0|"&amp;HH$43,data.monthly_financials,6,0),0))</f>
        <v>#NAME?</v>
      </c>
      <c r="HI60" s="758" t="e">
        <f ca="1">IF(HI$41=YEAR(HI$43),HLOOKUP(HI$41,$HV$41:$HY$66,(ROW($HT60)-ROW(HI$41)+1),FALSE),IFERROR(HI$42*VLOOKUP($HT$39&amp;"|"&amp;$HT60&amp;"|0|"&amp;HI$43,data.monthly_financials,6,0),0))</f>
        <v>#NAME?</v>
      </c>
      <c r="HJ60" s="758" t="e">
        <f ca="1">IF(HJ$41=YEAR(HJ$43),HLOOKUP(HJ$41,$HV$41:$HY$66,(ROW($HT60)-ROW(HJ$41)+1),FALSE),IFERROR(HJ$42*VLOOKUP($HT$39&amp;"|"&amp;$HT60&amp;"|0|"&amp;HJ$43,data.monthly_financials,6,0),0))</f>
        <v>#NAME?</v>
      </c>
      <c r="HK60" s="758" t="e">
        <f ca="1">IF(HK$41=YEAR(HK$43),HLOOKUP(HK$41,$HV$41:$HY$66,(ROW($HT60)-ROW(HK$41)+1),FALSE),IFERROR(HK$42*VLOOKUP($HT$39&amp;"|"&amp;$HT60&amp;"|0|"&amp;HK$43,data.monthly_financials,6,0),0))</f>
        <v>#NAME?</v>
      </c>
      <c r="HL60" s="758" t="e">
        <f ca="1">IF(HL$41=YEAR(HL$43),HLOOKUP(HL$41,$HV$41:$HY$66,(ROW($HT60)-ROW(HL$41)+1),FALSE),IFERROR(HL$42*VLOOKUP($HT$39&amp;"|"&amp;$HT60&amp;"|0|"&amp;HL$43,data.monthly_financials,6,0),0))</f>
        <v>#NAME?</v>
      </c>
      <c r="HM60" s="758" t="e">
        <f ca="1">IF(HM$41=YEAR(HM$43),HLOOKUP(HM$41,$HV$41:$HY$66,(ROW($HT60)-ROW(HM$41)+1),FALSE),IFERROR(HM$42*VLOOKUP($HT$39&amp;"|"&amp;$HT60&amp;"|0|"&amp;HM$43,data.monthly_financials,6,0),0))</f>
        <v>#NAME?</v>
      </c>
      <c r="HN60" s="758" t="e">
        <f ca="1">IF(HN$41=YEAR(HN$43),HLOOKUP(HN$41,$HV$41:$HY$66,(ROW($HT60)-ROW(HN$41)+1),FALSE),IFERROR(HN$42*VLOOKUP($HT$39&amp;"|"&amp;$HT60&amp;"|0|"&amp;HN$43,data.monthly_financials,6,0),0))</f>
        <v>#NAME?</v>
      </c>
      <c r="HO60" s="758" t="e">
        <f ca="1">IF(HO$41=YEAR(HO$43),HLOOKUP(HO$41,$HV$41:$HY$66,(ROW($HT60)-ROW(HO$41)+1),FALSE),IFERROR(HO$42*VLOOKUP($HT$39&amp;"|"&amp;$HT60&amp;"|0|"&amp;HO$43,data.monthly_financials,6,0),0))</f>
        <v>#NAME?</v>
      </c>
      <c r="HP60" s="758" t="e">
        <f ca="1">IF(HP$41=YEAR(HP$43),HLOOKUP(HP$41,$HV$41:$HY$66,(ROW($HT60)-ROW(HP$41)+1),FALSE),IFERROR(HP$42*VLOOKUP($HT$39&amp;"|"&amp;$HT60&amp;"|0|"&amp;HP$43,data.monthly_financials,6,0),0))</f>
        <v>#NAME?</v>
      </c>
      <c r="HQ60" s="758" t="e">
        <f ca="1">IF(HQ$41=YEAR(HQ$43),HLOOKUP(HQ$41,$HV$41:$HY$66,(ROW($HT60)-ROW(HQ$41)+1),FALSE),IFERROR(HQ$42*VLOOKUP($HT$39&amp;"|"&amp;$HT60&amp;"|0|"&amp;HQ$43,data.monthly_financials,6,0),0))</f>
        <v>#NAME?</v>
      </c>
      <c r="HT60" s="120" t="s">
        <v>525</v>
      </c>
      <c r="HU60" s="758">
        <f ca="1">IFERROR(HU$42*VLOOKUP($HT$39&amp;"|"&amp;$HT60&amp;"|1|"&amp;HU$43,data.monthly_financials,6,0),0)</f>
        <v>0</v>
      </c>
      <c r="HV60" s="758">
        <f ca="1">IFERROR(HV$42*VLOOKUP($HT$39&amp;"|"&amp;$HT60&amp;"|1|"&amp;HV$43,data.monthly_financials,6,0),0)</f>
        <v>0</v>
      </c>
      <c r="HW60" s="758">
        <f ca="1">IFERROR(HW$42*VLOOKUP($HT$39&amp;"|"&amp;$HT60&amp;"|1|"&amp;HW$43,data.monthly_financials,6,0),0)</f>
        <v>0</v>
      </c>
      <c r="HX60" s="758">
        <f ca="1">IFERROR(HX$42*VLOOKUP($HT$39&amp;"|"&amp;$HT60&amp;"|1|"&amp;HX$43,data.monthly_financials,6,0),0)</f>
        <v>0</v>
      </c>
      <c r="HY60" s="758">
        <f ca="1">IFERROR(HY$42*VLOOKUP($HT$39&amp;"|"&amp;$HT60&amp;"|1|"&amp;HY$43,data.monthly_financials,6,0),0)</f>
        <v>0</v>
      </c>
    </row>
    <row r="61" spans="1:233" ht="15.75">
      <c r="A61" t="str">
        <f>RIGHT(DB_LOAD!I56,4)</f>
        <v/>
      </c>
      <c r="B61">
        <f>DB_LOAD!K56</f>
        <v>0</v>
      </c>
      <c r="D61" s="95" t="s">
        <v>176</v>
      </c>
      <c r="E61" s="122" t="e">
        <f t="shared" ref="E61:AN61" ca="1" si="81">SUM(E48:E48,E53,E57,E59:E60)</f>
        <v>#VALUE!</v>
      </c>
      <c r="F61" s="122" t="e">
        <f t="shared" ca="1" si="81"/>
        <v>#VALUE!</v>
      </c>
      <c r="G61" s="122" t="e">
        <f t="shared" ca="1" si="81"/>
        <v>#VALUE!</v>
      </c>
      <c r="H61" s="122" t="e">
        <f t="shared" ca="1" si="81"/>
        <v>#VALUE!</v>
      </c>
      <c r="I61" s="122" t="e">
        <f t="shared" ca="1" si="81"/>
        <v>#VALUE!</v>
      </c>
      <c r="J61" s="122" t="e">
        <f t="shared" ca="1" si="81"/>
        <v>#VALUE!</v>
      </c>
      <c r="K61" s="122" t="e">
        <f t="shared" ca="1" si="81"/>
        <v>#VALUE!</v>
      </c>
      <c r="L61" s="122" t="e">
        <f t="shared" ca="1" si="81"/>
        <v>#VALUE!</v>
      </c>
      <c r="M61" s="122" t="e">
        <f t="shared" ca="1" si="81"/>
        <v>#VALUE!</v>
      </c>
      <c r="N61" s="122" t="e">
        <f t="shared" ca="1" si="81"/>
        <v>#VALUE!</v>
      </c>
      <c r="O61" s="122" t="e">
        <f t="shared" ca="1" si="81"/>
        <v>#VALUE!</v>
      </c>
      <c r="P61" s="122" t="e">
        <f t="shared" ca="1" si="81"/>
        <v>#VALUE!</v>
      </c>
      <c r="Q61" s="122" t="e">
        <f t="shared" ca="1" si="81"/>
        <v>#VALUE!</v>
      </c>
      <c r="R61" s="122" t="e">
        <f t="shared" ca="1" si="81"/>
        <v>#VALUE!</v>
      </c>
      <c r="S61" s="122" t="e">
        <f t="shared" ca="1" si="81"/>
        <v>#VALUE!</v>
      </c>
      <c r="T61" s="122" t="e">
        <f t="shared" ca="1" si="81"/>
        <v>#VALUE!</v>
      </c>
      <c r="U61" s="122" t="e">
        <f t="shared" ca="1" si="81"/>
        <v>#VALUE!</v>
      </c>
      <c r="V61" s="122" t="e">
        <f t="shared" ca="1" si="81"/>
        <v>#VALUE!</v>
      </c>
      <c r="W61" s="122" t="e">
        <f t="shared" ca="1" si="81"/>
        <v>#VALUE!</v>
      </c>
      <c r="X61" s="122" t="e">
        <f t="shared" ca="1" si="81"/>
        <v>#VALUE!</v>
      </c>
      <c r="Y61" s="122" t="e">
        <f t="shared" ca="1" si="81"/>
        <v>#VALUE!</v>
      </c>
      <c r="Z61" s="122" t="e">
        <f t="shared" ca="1" si="81"/>
        <v>#VALUE!</v>
      </c>
      <c r="AA61" s="122" t="e">
        <f t="shared" ca="1" si="81"/>
        <v>#VALUE!</v>
      </c>
      <c r="AB61" s="122" t="e">
        <f t="shared" ca="1" si="81"/>
        <v>#VALUE!</v>
      </c>
      <c r="AC61" s="122" t="e">
        <f t="shared" ca="1" si="81"/>
        <v>#VALUE!</v>
      </c>
      <c r="AD61" s="122" t="e">
        <f t="shared" ca="1" si="81"/>
        <v>#VALUE!</v>
      </c>
      <c r="AE61" s="122" t="e">
        <f t="shared" ca="1" si="81"/>
        <v>#VALUE!</v>
      </c>
      <c r="AF61" s="122" t="e">
        <f t="shared" ca="1" si="81"/>
        <v>#VALUE!</v>
      </c>
      <c r="AG61" s="122" t="e">
        <f t="shared" ca="1" si="81"/>
        <v>#VALUE!</v>
      </c>
      <c r="AH61" s="122" t="e">
        <f t="shared" ca="1" si="81"/>
        <v>#VALUE!</v>
      </c>
      <c r="AI61" s="122" t="e">
        <f t="shared" ca="1" si="81"/>
        <v>#VALUE!</v>
      </c>
      <c r="AJ61" s="122" t="e">
        <f t="shared" ca="1" si="81"/>
        <v>#VALUE!</v>
      </c>
      <c r="AK61" s="122" t="e">
        <f t="shared" ca="1" si="81"/>
        <v>#VALUE!</v>
      </c>
      <c r="AL61" s="122" t="e">
        <f t="shared" ca="1" si="81"/>
        <v>#VALUE!</v>
      </c>
      <c r="AM61" s="122" t="e">
        <f t="shared" ca="1" si="81"/>
        <v>#VALUE!</v>
      </c>
      <c r="AN61" s="122" t="e">
        <f t="shared" ca="1" si="81"/>
        <v>#NAME?</v>
      </c>
      <c r="AO61" s="78"/>
      <c r="AP61" s="95" t="str">
        <f t="shared" si="68"/>
        <v>Total current assets</v>
      </c>
      <c r="AQ61" s="122">
        <f ca="1">SUM(AQ48:AQ48,AQ53,AQ57,AQ59:AQ60)</f>
        <v>0</v>
      </c>
      <c r="AR61" s="122">
        <f ca="1">SUM(AR48:AR48,AR53,AR57,AR59:AR60)</f>
        <v>0</v>
      </c>
      <c r="AS61" s="122">
        <f ca="1">SUM(AS48:AS48,AS53,AS57,AS59:AS60)</f>
        <v>0</v>
      </c>
      <c r="AT61" s="122">
        <f ca="1">SUM(AT48:AT48,AT53,AT57,AT59:AT60)</f>
        <v>0</v>
      </c>
      <c r="AU61" s="122">
        <f ca="1">SUM(AU48:AU48,AU53,AU57,AU59:AU60)</f>
        <v>0</v>
      </c>
      <c r="AV61" s="78"/>
      <c r="AW61" s="78">
        <f>SUM(AW57:AW60,AW55)</f>
        <v>0</v>
      </c>
      <c r="AX61" s="115" t="s">
        <v>177</v>
      </c>
      <c r="AY61" s="116" t="e">
        <f t="shared" ref="AY61:CH61" ca="1" si="82">SUM(AY57:AY60,AY55)</f>
        <v>#NAME?</v>
      </c>
      <c r="AZ61" s="116" t="e">
        <f t="shared" ca="1" si="82"/>
        <v>#NAME?</v>
      </c>
      <c r="BA61" s="116" t="e">
        <f t="shared" ca="1" si="82"/>
        <v>#NAME?</v>
      </c>
      <c r="BB61" s="116" t="e">
        <f t="shared" ca="1" si="82"/>
        <v>#NAME?</v>
      </c>
      <c r="BC61" s="116" t="e">
        <f t="shared" ca="1" si="82"/>
        <v>#NAME?</v>
      </c>
      <c r="BD61" s="116" t="e">
        <f t="shared" ca="1" si="82"/>
        <v>#NAME?</v>
      </c>
      <c r="BE61" s="116" t="e">
        <f t="shared" ca="1" si="82"/>
        <v>#NAME?</v>
      </c>
      <c r="BF61" s="116" t="e">
        <f t="shared" ca="1" si="82"/>
        <v>#NAME?</v>
      </c>
      <c r="BG61" s="116" t="e">
        <f t="shared" ca="1" si="82"/>
        <v>#NAME?</v>
      </c>
      <c r="BH61" s="116" t="e">
        <f t="shared" ca="1" si="82"/>
        <v>#NAME?</v>
      </c>
      <c r="BI61" s="116" t="e">
        <f t="shared" ca="1" si="82"/>
        <v>#NAME?</v>
      </c>
      <c r="BJ61" s="116" t="e">
        <f t="shared" ca="1" si="82"/>
        <v>#NAME?</v>
      </c>
      <c r="BK61" s="116" t="e">
        <f t="shared" ca="1" si="82"/>
        <v>#NAME?</v>
      </c>
      <c r="BL61" s="116" t="e">
        <f t="shared" ca="1" si="82"/>
        <v>#NAME?</v>
      </c>
      <c r="BM61" s="116" t="e">
        <f t="shared" ca="1" si="82"/>
        <v>#NAME?</v>
      </c>
      <c r="BN61" s="116" t="e">
        <f t="shared" ca="1" si="82"/>
        <v>#NAME?</v>
      </c>
      <c r="BO61" s="116" t="e">
        <f t="shared" ca="1" si="82"/>
        <v>#NAME?</v>
      </c>
      <c r="BP61" s="116" t="e">
        <f t="shared" ca="1" si="82"/>
        <v>#NAME?</v>
      </c>
      <c r="BQ61" s="116" t="e">
        <f t="shared" ca="1" si="82"/>
        <v>#NAME?</v>
      </c>
      <c r="BR61" s="116" t="e">
        <f t="shared" ca="1" si="82"/>
        <v>#NAME?</v>
      </c>
      <c r="BS61" s="116" t="e">
        <f t="shared" ca="1" si="82"/>
        <v>#NAME?</v>
      </c>
      <c r="BT61" s="116" t="e">
        <f t="shared" ca="1" si="82"/>
        <v>#NAME?</v>
      </c>
      <c r="BU61" s="116" t="e">
        <f t="shared" ca="1" si="82"/>
        <v>#NAME?</v>
      </c>
      <c r="BV61" s="116" t="e">
        <f t="shared" ca="1" si="82"/>
        <v>#NAME?</v>
      </c>
      <c r="BW61" s="116" t="e">
        <f t="shared" ca="1" si="82"/>
        <v>#NAME?</v>
      </c>
      <c r="BX61" s="116" t="e">
        <f t="shared" ca="1" si="82"/>
        <v>#NAME?</v>
      </c>
      <c r="BY61" s="116" t="e">
        <f t="shared" ca="1" si="82"/>
        <v>#NAME?</v>
      </c>
      <c r="BZ61" s="116" t="e">
        <f t="shared" ca="1" si="82"/>
        <v>#NAME?</v>
      </c>
      <c r="CA61" s="116" t="e">
        <f t="shared" ca="1" si="82"/>
        <v>#NAME?</v>
      </c>
      <c r="CB61" s="116" t="e">
        <f t="shared" ca="1" si="82"/>
        <v>#NAME?</v>
      </c>
      <c r="CC61" s="116" t="e">
        <f t="shared" ca="1" si="82"/>
        <v>#NAME?</v>
      </c>
      <c r="CD61" s="116" t="e">
        <f t="shared" ca="1" si="82"/>
        <v>#NAME?</v>
      </c>
      <c r="CE61" s="116" t="e">
        <f t="shared" ca="1" si="82"/>
        <v>#NAME?</v>
      </c>
      <c r="CF61" s="116" t="e">
        <f t="shared" ca="1" si="82"/>
        <v>#NAME?</v>
      </c>
      <c r="CG61" s="116" t="e">
        <f t="shared" ca="1" si="82"/>
        <v>#NAME?</v>
      </c>
      <c r="CH61" s="116" t="e">
        <f t="shared" ca="1" si="82"/>
        <v>#NAME?</v>
      </c>
      <c r="CI61" s="83"/>
      <c r="CK61" s="115" t="str">
        <f t="shared" si="63"/>
        <v>NET FINANCIAL INCOME</v>
      </c>
      <c r="CL61" s="116">
        <f ca="1">SUM(CL57:CL60,CL55)</f>
        <v>0</v>
      </c>
      <c r="CM61" s="116">
        <f ca="1">SUM(CM57:CM60,CM55)</f>
        <v>0</v>
      </c>
      <c r="CN61" s="116">
        <f ca="1">SUM(CN57:CN60,CN55)</f>
        <v>0</v>
      </c>
      <c r="CO61" s="116">
        <f ca="1">SUM(CO57:CO60,CO55)</f>
        <v>0</v>
      </c>
      <c r="CP61" s="116">
        <f ca="1">SUM(CP57:CP60,CP55)</f>
        <v>0</v>
      </c>
      <c r="CQ61" s="83"/>
      <c r="CS61" s="126" t="s">
        <v>140</v>
      </c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E61" s="126" t="s">
        <v>140</v>
      </c>
      <c r="EF61" s="96"/>
      <c r="EG61" s="96"/>
      <c r="EH61" s="96"/>
      <c r="EI61" s="96"/>
      <c r="EJ61" s="96"/>
      <c r="GG61" s="120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T61" s="120"/>
      <c r="HU61" s="11"/>
      <c r="HV61" s="11"/>
      <c r="HW61" s="11"/>
      <c r="HX61" s="11"/>
      <c r="HY61" s="11"/>
    </row>
    <row r="62" spans="1:233" ht="15.75">
      <c r="A62" t="str">
        <f>RIGHT(DB_LOAD!I57,4)</f>
        <v/>
      </c>
      <c r="B62">
        <f>DB_LOAD!K57</f>
        <v>0</v>
      </c>
      <c r="D62" s="103" t="s">
        <v>140</v>
      </c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78"/>
      <c r="AP62" s="103" t="str">
        <f t="shared" si="68"/>
        <v/>
      </c>
      <c r="AQ62" s="121"/>
      <c r="AR62" s="121"/>
      <c r="AS62" s="121"/>
      <c r="AT62" s="121"/>
      <c r="AU62" s="121"/>
      <c r="AV62" s="78"/>
      <c r="AW62" s="78"/>
      <c r="AX62" s="127" t="s">
        <v>157</v>
      </c>
      <c r="AY62" s="119"/>
      <c r="AZ62" s="119"/>
      <c r="BA62" s="119"/>
      <c r="BB62" s="119"/>
      <c r="BC62" s="119"/>
      <c r="BD62" s="119"/>
      <c r="BE62" s="119"/>
      <c r="BF62" s="119"/>
      <c r="BG62" s="119"/>
      <c r="BH62" s="119"/>
      <c r="BI62" s="119"/>
      <c r="BJ62" s="119"/>
      <c r="BK62" s="119"/>
      <c r="BL62" s="119"/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/>
      <c r="CA62" s="119"/>
      <c r="CB62" s="119"/>
      <c r="CC62" s="119"/>
      <c r="CD62" s="119"/>
      <c r="CE62" s="119"/>
      <c r="CF62" s="119"/>
      <c r="CG62" s="119"/>
      <c r="CH62" s="119"/>
      <c r="CK62" s="127" t="str">
        <f t="shared" si="63"/>
        <v>%</v>
      </c>
      <c r="CL62" s="119"/>
      <c r="CM62" s="119"/>
      <c r="CN62" s="119"/>
      <c r="CO62" s="119"/>
      <c r="CP62" s="119"/>
      <c r="CS62" s="105" t="s">
        <v>178</v>
      </c>
      <c r="CT62" s="112"/>
      <c r="CU62" s="112"/>
      <c r="CV62" s="112"/>
      <c r="CW62" s="112"/>
      <c r="CX62" s="112"/>
      <c r="CY62" s="112"/>
      <c r="CZ62" s="112"/>
      <c r="DA62" s="112"/>
      <c r="DB62" s="112"/>
      <c r="DC62" s="112"/>
      <c r="DD62" s="112"/>
      <c r="DE62" s="112"/>
      <c r="DF62" s="112"/>
      <c r="DG62" s="112"/>
      <c r="DH62" s="112"/>
      <c r="DI62" s="112"/>
      <c r="DJ62" s="112"/>
      <c r="DK62" s="112"/>
      <c r="DL62" s="112"/>
      <c r="DM62" s="112"/>
      <c r="DN62" s="112"/>
      <c r="DO62" s="112"/>
      <c r="DP62" s="112"/>
      <c r="DQ62" s="112"/>
      <c r="DR62" s="112"/>
      <c r="DS62" s="112"/>
      <c r="DT62" s="112"/>
      <c r="DU62" s="112"/>
      <c r="DV62" s="112"/>
      <c r="DW62" s="112"/>
      <c r="DX62" s="112"/>
      <c r="DY62" s="112"/>
      <c r="DZ62" s="112"/>
      <c r="EA62" s="112"/>
      <c r="EB62" s="112"/>
      <c r="EC62" s="112"/>
      <c r="EE62" s="105" t="s">
        <v>178</v>
      </c>
      <c r="EF62" s="112"/>
      <c r="EG62" s="112"/>
      <c r="EH62" s="112"/>
      <c r="EI62" s="112"/>
      <c r="EJ62" s="112"/>
      <c r="GG62" s="120" t="s">
        <v>80</v>
      </c>
      <c r="GH62" s="11" t="e">
        <f t="shared" ref="GH62:HQ62" ca="1" si="83">SUM(GH63:GH66)</f>
        <v>#NAME?</v>
      </c>
      <c r="GI62" s="11" t="e">
        <f t="shared" ca="1" si="83"/>
        <v>#NAME?</v>
      </c>
      <c r="GJ62" s="11" t="e">
        <f t="shared" ca="1" si="83"/>
        <v>#NAME?</v>
      </c>
      <c r="GK62" s="11" t="e">
        <f t="shared" ca="1" si="83"/>
        <v>#NAME?</v>
      </c>
      <c r="GL62" s="11" t="e">
        <f t="shared" ca="1" si="83"/>
        <v>#NAME?</v>
      </c>
      <c r="GM62" s="11" t="e">
        <f t="shared" ca="1" si="83"/>
        <v>#NAME?</v>
      </c>
      <c r="GN62" s="11" t="e">
        <f t="shared" ca="1" si="83"/>
        <v>#NAME?</v>
      </c>
      <c r="GO62" s="11" t="e">
        <f t="shared" ca="1" si="83"/>
        <v>#NAME?</v>
      </c>
      <c r="GP62" s="11" t="e">
        <f t="shared" ca="1" si="83"/>
        <v>#NAME?</v>
      </c>
      <c r="GQ62" s="11" t="e">
        <f t="shared" ca="1" si="83"/>
        <v>#NAME?</v>
      </c>
      <c r="GR62" s="11" t="e">
        <f t="shared" ca="1" si="83"/>
        <v>#NAME?</v>
      </c>
      <c r="GS62" s="11" t="e">
        <f t="shared" ca="1" si="83"/>
        <v>#NAME?</v>
      </c>
      <c r="GT62" s="11" t="e">
        <f t="shared" ca="1" si="83"/>
        <v>#NAME?</v>
      </c>
      <c r="GU62" s="11" t="e">
        <f t="shared" ca="1" si="83"/>
        <v>#NAME?</v>
      </c>
      <c r="GV62" s="11" t="e">
        <f t="shared" ca="1" si="83"/>
        <v>#NAME?</v>
      </c>
      <c r="GW62" s="11" t="e">
        <f t="shared" ca="1" si="83"/>
        <v>#NAME?</v>
      </c>
      <c r="GX62" s="11" t="e">
        <f t="shared" ca="1" si="83"/>
        <v>#NAME?</v>
      </c>
      <c r="GY62" s="11" t="e">
        <f t="shared" ca="1" si="83"/>
        <v>#NAME?</v>
      </c>
      <c r="GZ62" s="11" t="e">
        <f t="shared" ca="1" si="83"/>
        <v>#NAME?</v>
      </c>
      <c r="HA62" s="11" t="e">
        <f t="shared" ca="1" si="83"/>
        <v>#NAME?</v>
      </c>
      <c r="HB62" s="11" t="e">
        <f t="shared" ca="1" si="83"/>
        <v>#NAME?</v>
      </c>
      <c r="HC62" s="11" t="e">
        <f t="shared" ca="1" si="83"/>
        <v>#NAME?</v>
      </c>
      <c r="HD62" s="11" t="e">
        <f t="shared" ca="1" si="83"/>
        <v>#NAME?</v>
      </c>
      <c r="HE62" s="11" t="e">
        <f t="shared" ca="1" si="83"/>
        <v>#NAME?</v>
      </c>
      <c r="HF62" s="11" t="e">
        <f t="shared" ca="1" si="83"/>
        <v>#NAME?</v>
      </c>
      <c r="HG62" s="11" t="e">
        <f t="shared" ca="1" si="83"/>
        <v>#NAME?</v>
      </c>
      <c r="HH62" s="11" t="e">
        <f t="shared" ca="1" si="83"/>
        <v>#NAME?</v>
      </c>
      <c r="HI62" s="11" t="e">
        <f t="shared" ca="1" si="83"/>
        <v>#NAME?</v>
      </c>
      <c r="HJ62" s="11" t="e">
        <f t="shared" ca="1" si="83"/>
        <v>#NAME?</v>
      </c>
      <c r="HK62" s="11" t="e">
        <f t="shared" ca="1" si="83"/>
        <v>#NAME?</v>
      </c>
      <c r="HL62" s="11" t="e">
        <f t="shared" ca="1" si="83"/>
        <v>#NAME?</v>
      </c>
      <c r="HM62" s="11" t="e">
        <f t="shared" ca="1" si="83"/>
        <v>#NAME?</v>
      </c>
      <c r="HN62" s="11" t="e">
        <f t="shared" ca="1" si="83"/>
        <v>#NAME?</v>
      </c>
      <c r="HO62" s="11" t="e">
        <f t="shared" ca="1" si="83"/>
        <v>#NAME?</v>
      </c>
      <c r="HP62" s="11" t="e">
        <f t="shared" ca="1" si="83"/>
        <v>#NAME?</v>
      </c>
      <c r="HQ62" s="11" t="e">
        <f t="shared" ca="1" si="83"/>
        <v>#NAME?</v>
      </c>
      <c r="HT62" s="120" t="s">
        <v>80</v>
      </c>
      <c r="HU62" s="11">
        <f t="shared" ref="HU62:HX62" ca="1" si="84">SUM(HU63:HU66)</f>
        <v>0</v>
      </c>
      <c r="HV62" s="11">
        <f t="shared" ca="1" si="84"/>
        <v>0</v>
      </c>
      <c r="HW62" s="11">
        <f t="shared" ca="1" si="84"/>
        <v>0</v>
      </c>
      <c r="HX62" s="11">
        <f t="shared" ca="1" si="84"/>
        <v>0</v>
      </c>
      <c r="HY62" s="11">
        <f ca="1">SUM(HY63:HY66)</f>
        <v>0</v>
      </c>
    </row>
    <row r="63" spans="1:233" ht="15.75">
      <c r="A63" t="str">
        <f>RIGHT(DB_LOAD!I58,4)</f>
        <v/>
      </c>
      <c r="B63">
        <f>DB_LOAD!K58</f>
        <v>0</v>
      </c>
      <c r="D63" s="128" t="s">
        <v>179</v>
      </c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P63" s="128" t="str">
        <f t="shared" si="68"/>
        <v>Long-Term Assets</v>
      </c>
      <c r="AQ63" s="129"/>
      <c r="AR63" s="129"/>
      <c r="AS63" s="129"/>
      <c r="AT63" s="129"/>
      <c r="AU63" s="129"/>
      <c r="AX63" s="130" t="s">
        <v>140</v>
      </c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K63" s="130" t="str">
        <f t="shared" si="63"/>
        <v/>
      </c>
      <c r="CL63" s="96"/>
      <c r="CM63" s="96"/>
      <c r="CN63" s="96"/>
      <c r="CO63" s="96"/>
      <c r="CP63" s="96"/>
      <c r="CS63" s="105" t="s">
        <v>180</v>
      </c>
      <c r="CT63" s="112"/>
      <c r="CU63" s="112"/>
      <c r="CV63" s="112"/>
      <c r="CW63" s="112"/>
      <c r="CX63" s="112"/>
      <c r="CY63" s="112"/>
      <c r="CZ63" s="112"/>
      <c r="DA63" s="112"/>
      <c r="DB63" s="112"/>
      <c r="DC63" s="112"/>
      <c r="DD63" s="112"/>
      <c r="DE63" s="112"/>
      <c r="DF63" s="112"/>
      <c r="DG63" s="112"/>
      <c r="DH63" s="112"/>
      <c r="DI63" s="112"/>
      <c r="DJ63" s="112"/>
      <c r="DK63" s="112"/>
      <c r="DL63" s="112"/>
      <c r="DM63" s="112"/>
      <c r="DN63" s="112"/>
      <c r="DO63" s="112"/>
      <c r="DP63" s="112"/>
      <c r="DQ63" s="112"/>
      <c r="DR63" s="112"/>
      <c r="DS63" s="112"/>
      <c r="DT63" s="112"/>
      <c r="DU63" s="112"/>
      <c r="DV63" s="112"/>
      <c r="DW63" s="112"/>
      <c r="DX63" s="112"/>
      <c r="DY63" s="112"/>
      <c r="DZ63" s="112"/>
      <c r="EA63" s="112"/>
      <c r="EB63" s="112"/>
      <c r="EC63" s="112"/>
      <c r="EE63" s="105" t="s">
        <v>180</v>
      </c>
      <c r="EF63" s="112"/>
      <c r="EG63" s="112"/>
      <c r="EH63" s="112"/>
      <c r="EI63" s="112"/>
      <c r="EJ63" s="112"/>
      <c r="GG63" s="120" t="s">
        <v>522</v>
      </c>
      <c r="GH63" s="758" t="e">
        <f ca="1">IF(GH$41=YEAR(GH$43),HLOOKUP(GH$41,$HV$41:$HY$66,(ROW($HT63)-ROW(GH$41)+1),FALSE),IFERROR(GH$42*VLOOKUP($HT$39&amp;"|"&amp;$HT63&amp;"|0|"&amp;GH$43,data.monthly_financials,6,0),0))</f>
        <v>#NAME?</v>
      </c>
      <c r="GI63" s="758" t="e">
        <f ca="1">IF(GI$41=YEAR(GI$43),HLOOKUP(GI$41,$HV$41:$HY$66,(ROW($HT63)-ROW(GI$41)+1),FALSE),IFERROR(GI$42*VLOOKUP($HT$39&amp;"|"&amp;$HT63&amp;"|0|"&amp;GI$43,data.monthly_financials,6,0),0))</f>
        <v>#NAME?</v>
      </c>
      <c r="GJ63" s="758" t="e">
        <f ca="1">IF(GJ$41=YEAR(GJ$43),HLOOKUP(GJ$41,$HV$41:$HY$66,(ROW($HT63)-ROW(GJ$41)+1),FALSE),IFERROR(GJ$42*VLOOKUP($HT$39&amp;"|"&amp;$HT63&amp;"|0|"&amp;GJ$43,data.monthly_financials,6,0),0))</f>
        <v>#NAME?</v>
      </c>
      <c r="GK63" s="758" t="e">
        <f ca="1">IF(GK$41=YEAR(GK$43),HLOOKUP(GK$41,$HV$41:$HY$66,(ROW($HT63)-ROW(GK$41)+1),FALSE),IFERROR(GK$42*VLOOKUP($HT$39&amp;"|"&amp;$HT63&amp;"|0|"&amp;GK$43,data.monthly_financials,6,0),0))</f>
        <v>#NAME?</v>
      </c>
      <c r="GL63" s="758" t="e">
        <f ca="1">IF(GL$41=YEAR(GL$43),HLOOKUP(GL$41,$HV$41:$HY$66,(ROW($HT63)-ROW(GL$41)+1),FALSE),IFERROR(GL$42*VLOOKUP($HT$39&amp;"|"&amp;$HT63&amp;"|0|"&amp;GL$43,data.monthly_financials,6,0),0))</f>
        <v>#NAME?</v>
      </c>
      <c r="GM63" s="758" t="e">
        <f ca="1">IF(GM$41=YEAR(GM$43),HLOOKUP(GM$41,$HV$41:$HY$66,(ROW($HT63)-ROW(GM$41)+1),FALSE),IFERROR(GM$42*VLOOKUP($HT$39&amp;"|"&amp;$HT63&amp;"|0|"&amp;GM$43,data.monthly_financials,6,0),0))</f>
        <v>#NAME?</v>
      </c>
      <c r="GN63" s="758" t="e">
        <f ca="1">IF(GN$41=YEAR(GN$43),HLOOKUP(GN$41,$HV$41:$HY$66,(ROW($HT63)-ROW(GN$41)+1),FALSE),IFERROR(GN$42*VLOOKUP($HT$39&amp;"|"&amp;$HT63&amp;"|0|"&amp;GN$43,data.monthly_financials,6,0),0))</f>
        <v>#NAME?</v>
      </c>
      <c r="GO63" s="758" t="e">
        <f ca="1">IF(GO$41=YEAR(GO$43),HLOOKUP(GO$41,$HV$41:$HY$66,(ROW($HT63)-ROW(GO$41)+1),FALSE),IFERROR(GO$42*VLOOKUP($HT$39&amp;"|"&amp;$HT63&amp;"|0|"&amp;GO$43,data.monthly_financials,6,0),0))</f>
        <v>#NAME?</v>
      </c>
      <c r="GP63" s="758" t="e">
        <f ca="1">IF(GP$41=YEAR(GP$43),HLOOKUP(GP$41,$HV$41:$HY$66,(ROW($HT63)-ROW(GP$41)+1),FALSE),IFERROR(GP$42*VLOOKUP($HT$39&amp;"|"&amp;$HT63&amp;"|0|"&amp;GP$43,data.monthly_financials,6,0),0))</f>
        <v>#NAME?</v>
      </c>
      <c r="GQ63" s="758" t="e">
        <f ca="1">IF(GQ$41=YEAR(GQ$43),HLOOKUP(GQ$41,$HV$41:$HY$66,(ROW($HT63)-ROW(GQ$41)+1),FALSE),IFERROR(GQ$42*VLOOKUP($HT$39&amp;"|"&amp;$HT63&amp;"|0|"&amp;GQ$43,data.monthly_financials,6,0),0))</f>
        <v>#NAME?</v>
      </c>
      <c r="GR63" s="758" t="e">
        <f ca="1">IF(GR$41=YEAR(GR$43),HLOOKUP(GR$41,$HV$41:$HY$66,(ROW($HT63)-ROW(GR$41)+1),FALSE),IFERROR(GR$42*VLOOKUP($HT$39&amp;"|"&amp;$HT63&amp;"|0|"&amp;GR$43,data.monthly_financials,6,0),0))</f>
        <v>#NAME?</v>
      </c>
      <c r="GS63" s="758" t="e">
        <f ca="1">IF(GS$41=YEAR(GS$43),HLOOKUP(GS$41,$HV$41:$HY$66,(ROW($HT63)-ROW(GS$41)+1),FALSE),IFERROR(GS$42*VLOOKUP($HT$39&amp;"|"&amp;$HT63&amp;"|0|"&amp;GS$43,data.monthly_financials,6,0),0))</f>
        <v>#NAME?</v>
      </c>
      <c r="GT63" s="758" t="e">
        <f ca="1">IF(GT$41=YEAR(GT$43),HLOOKUP(GT$41,$HV$41:$HY$66,(ROW($HT63)-ROW(GT$41)+1),FALSE),IFERROR(GT$42*VLOOKUP($HT$39&amp;"|"&amp;$HT63&amp;"|0|"&amp;GT$43,data.monthly_financials,6,0),0))</f>
        <v>#NAME?</v>
      </c>
      <c r="GU63" s="758" t="e">
        <f ca="1">IF(GU$41=YEAR(GU$43),HLOOKUP(GU$41,$HV$41:$HY$66,(ROW($HT63)-ROW(GU$41)+1),FALSE),IFERROR(GU$42*VLOOKUP($HT$39&amp;"|"&amp;$HT63&amp;"|0|"&amp;GU$43,data.monthly_financials,6,0),0))</f>
        <v>#NAME?</v>
      </c>
      <c r="GV63" s="758" t="e">
        <f ca="1">IF(GV$41=YEAR(GV$43),HLOOKUP(GV$41,$HV$41:$HY$66,(ROW($HT63)-ROW(GV$41)+1),FALSE),IFERROR(GV$42*VLOOKUP($HT$39&amp;"|"&amp;$HT63&amp;"|0|"&amp;GV$43,data.monthly_financials,6,0),0))</f>
        <v>#NAME?</v>
      </c>
      <c r="GW63" s="758" t="e">
        <f ca="1">IF(GW$41=YEAR(GW$43),HLOOKUP(GW$41,$HV$41:$HY$66,(ROW($HT63)-ROW(GW$41)+1),FALSE),IFERROR(GW$42*VLOOKUP($HT$39&amp;"|"&amp;$HT63&amp;"|0|"&amp;GW$43,data.monthly_financials,6,0),0))</f>
        <v>#NAME?</v>
      </c>
      <c r="GX63" s="758" t="e">
        <f ca="1">IF(GX$41=YEAR(GX$43),HLOOKUP(GX$41,$HV$41:$HY$66,(ROW($HT63)-ROW(GX$41)+1),FALSE),IFERROR(GX$42*VLOOKUP($HT$39&amp;"|"&amp;$HT63&amp;"|0|"&amp;GX$43,data.monthly_financials,6,0),0))</f>
        <v>#NAME?</v>
      </c>
      <c r="GY63" s="758" t="e">
        <f ca="1">IF(GY$41=YEAR(GY$43),HLOOKUP(GY$41,$HV$41:$HY$66,(ROW($HT63)-ROW(GY$41)+1),FALSE),IFERROR(GY$42*VLOOKUP($HT$39&amp;"|"&amp;$HT63&amp;"|0|"&amp;GY$43,data.monthly_financials,6,0),0))</f>
        <v>#NAME?</v>
      </c>
      <c r="GZ63" s="758" t="e">
        <f ca="1">IF(GZ$41=YEAR(GZ$43),HLOOKUP(GZ$41,$HV$41:$HY$66,(ROW($HT63)-ROW(GZ$41)+1),FALSE),IFERROR(GZ$42*VLOOKUP($HT$39&amp;"|"&amp;$HT63&amp;"|0|"&amp;GZ$43,data.monthly_financials,6,0),0))</f>
        <v>#NAME?</v>
      </c>
      <c r="HA63" s="758" t="e">
        <f ca="1">IF(HA$41=YEAR(HA$43),HLOOKUP(HA$41,$HV$41:$HY$66,(ROW($HT63)-ROW(HA$41)+1),FALSE),IFERROR(HA$42*VLOOKUP($HT$39&amp;"|"&amp;$HT63&amp;"|0|"&amp;HA$43,data.monthly_financials,6,0),0))</f>
        <v>#NAME?</v>
      </c>
      <c r="HB63" s="758" t="e">
        <f ca="1">IF(HB$41=YEAR(HB$43),HLOOKUP(HB$41,$HV$41:$HY$66,(ROW($HT63)-ROW(HB$41)+1),FALSE),IFERROR(HB$42*VLOOKUP($HT$39&amp;"|"&amp;$HT63&amp;"|0|"&amp;HB$43,data.monthly_financials,6,0),0))</f>
        <v>#NAME?</v>
      </c>
      <c r="HC63" s="758" t="e">
        <f ca="1">IF(HC$41=YEAR(HC$43),HLOOKUP(HC$41,$HV$41:$HY$66,(ROW($HT63)-ROW(HC$41)+1),FALSE),IFERROR(HC$42*VLOOKUP($HT$39&amp;"|"&amp;$HT63&amp;"|0|"&amp;HC$43,data.monthly_financials,6,0),0))</f>
        <v>#NAME?</v>
      </c>
      <c r="HD63" s="758" t="e">
        <f ca="1">IF(HD$41=YEAR(HD$43),HLOOKUP(HD$41,$HV$41:$HY$66,(ROW($HT63)-ROW(HD$41)+1),FALSE),IFERROR(HD$42*VLOOKUP($HT$39&amp;"|"&amp;$HT63&amp;"|0|"&amp;HD$43,data.monthly_financials,6,0),0))</f>
        <v>#NAME?</v>
      </c>
      <c r="HE63" s="758" t="e">
        <f ca="1">IF(HE$41=YEAR(HE$43),HLOOKUP(HE$41,$HV$41:$HY$66,(ROW($HT63)-ROW(HE$41)+1),FALSE),IFERROR(HE$42*VLOOKUP($HT$39&amp;"|"&amp;$HT63&amp;"|0|"&amp;HE$43,data.monthly_financials,6,0),0))</f>
        <v>#NAME?</v>
      </c>
      <c r="HF63" s="758" t="e">
        <f ca="1">IF(HF$41=YEAR(HF$43),HLOOKUP(HF$41,$HV$41:$HY$66,(ROW($HT63)-ROW(HF$41)+1),FALSE),IFERROR(HF$42*VLOOKUP($HT$39&amp;"|"&amp;$HT63&amp;"|0|"&amp;HF$43,data.monthly_financials,6,0),0))</f>
        <v>#NAME?</v>
      </c>
      <c r="HG63" s="758" t="e">
        <f ca="1">IF(HG$41=YEAR(HG$43),HLOOKUP(HG$41,$HV$41:$HY$66,(ROW($HT63)-ROW(HG$41)+1),FALSE),IFERROR(HG$42*VLOOKUP($HT$39&amp;"|"&amp;$HT63&amp;"|0|"&amp;HG$43,data.monthly_financials,6,0),0))</f>
        <v>#NAME?</v>
      </c>
      <c r="HH63" s="758" t="e">
        <f ca="1">IF(HH$41=YEAR(HH$43),HLOOKUP(HH$41,$HV$41:$HY$66,(ROW($HT63)-ROW(HH$41)+1),FALSE),IFERROR(HH$42*VLOOKUP($HT$39&amp;"|"&amp;$HT63&amp;"|0|"&amp;HH$43,data.monthly_financials,6,0),0))</f>
        <v>#NAME?</v>
      </c>
      <c r="HI63" s="758" t="e">
        <f ca="1">IF(HI$41=YEAR(HI$43),HLOOKUP(HI$41,$HV$41:$HY$66,(ROW($HT63)-ROW(HI$41)+1),FALSE),IFERROR(HI$42*VLOOKUP($HT$39&amp;"|"&amp;$HT63&amp;"|0|"&amp;HI$43,data.monthly_financials,6,0),0))</f>
        <v>#NAME?</v>
      </c>
      <c r="HJ63" s="758" t="e">
        <f ca="1">IF(HJ$41=YEAR(HJ$43),HLOOKUP(HJ$41,$HV$41:$HY$66,(ROW($HT63)-ROW(HJ$41)+1),FALSE),IFERROR(HJ$42*VLOOKUP($HT$39&amp;"|"&amp;$HT63&amp;"|0|"&amp;HJ$43,data.monthly_financials,6,0),0))</f>
        <v>#NAME?</v>
      </c>
      <c r="HK63" s="758" t="e">
        <f ca="1">IF(HK$41=YEAR(HK$43),HLOOKUP(HK$41,$HV$41:$HY$66,(ROW($HT63)-ROW(HK$41)+1),FALSE),IFERROR(HK$42*VLOOKUP($HT$39&amp;"|"&amp;$HT63&amp;"|0|"&amp;HK$43,data.monthly_financials,6,0),0))</f>
        <v>#NAME?</v>
      </c>
      <c r="HL63" s="758" t="e">
        <f ca="1">IF(HL$41=YEAR(HL$43),HLOOKUP(HL$41,$HV$41:$HY$66,(ROW($HT63)-ROW(HL$41)+1),FALSE),IFERROR(HL$42*VLOOKUP($HT$39&amp;"|"&amp;$HT63&amp;"|0|"&amp;HL$43,data.monthly_financials,6,0),0))</f>
        <v>#NAME?</v>
      </c>
      <c r="HM63" s="758" t="e">
        <f ca="1">IF(HM$41=YEAR(HM$43),HLOOKUP(HM$41,$HV$41:$HY$66,(ROW($HT63)-ROW(HM$41)+1),FALSE),IFERROR(HM$42*VLOOKUP($HT$39&amp;"|"&amp;$HT63&amp;"|0|"&amp;HM$43,data.monthly_financials,6,0),0))</f>
        <v>#NAME?</v>
      </c>
      <c r="HN63" s="758" t="e">
        <f ca="1">IF(HN$41=YEAR(HN$43),HLOOKUP(HN$41,$HV$41:$HY$66,(ROW($HT63)-ROW(HN$41)+1),FALSE),IFERROR(HN$42*VLOOKUP($HT$39&amp;"|"&amp;$HT63&amp;"|0|"&amp;HN$43,data.monthly_financials,6,0),0))</f>
        <v>#NAME?</v>
      </c>
      <c r="HO63" s="758" t="e">
        <f ca="1">IF(HO$41=YEAR(HO$43),HLOOKUP(HO$41,$HV$41:$HY$66,(ROW($HT63)-ROW(HO$41)+1),FALSE),IFERROR(HO$42*VLOOKUP($HT$39&amp;"|"&amp;$HT63&amp;"|0|"&amp;HO$43,data.monthly_financials,6,0),0))</f>
        <v>#NAME?</v>
      </c>
      <c r="HP63" s="758" t="e">
        <f ca="1">IF(HP$41=YEAR(HP$43),HLOOKUP(HP$41,$HV$41:$HY$66,(ROW($HT63)-ROW(HP$41)+1),FALSE),IFERROR(HP$42*VLOOKUP($HT$39&amp;"|"&amp;$HT63&amp;"|0|"&amp;HP$43,data.monthly_financials,6,0),0))</f>
        <v>#NAME?</v>
      </c>
      <c r="HQ63" s="758" t="e">
        <f ca="1">IF(HQ$41=YEAR(HQ$43),HLOOKUP(HQ$41,$HV$41:$HY$66,(ROW($HT63)-ROW(HQ$41)+1),FALSE),IFERROR(HQ$42*VLOOKUP($HT$39&amp;"|"&amp;$HT63&amp;"|0|"&amp;HQ$43,data.monthly_financials,6,0),0))</f>
        <v>#NAME?</v>
      </c>
      <c r="HT63" s="120" t="s">
        <v>522</v>
      </c>
      <c r="HU63" s="758">
        <f ca="1">IFERROR(HU$42*VLOOKUP($HT$39&amp;"|"&amp;$HT63&amp;"|1|"&amp;HU$43,data.monthly_financials,6,0),0)</f>
        <v>0</v>
      </c>
      <c r="HV63" s="758">
        <f ca="1">IFERROR(HV$42*VLOOKUP($HT$39&amp;"|"&amp;$HT63&amp;"|1|"&amp;HV$43,data.monthly_financials,6,0),0)</f>
        <v>0</v>
      </c>
      <c r="HW63" s="758">
        <f ca="1">IFERROR(HW$42*VLOOKUP($HT$39&amp;"|"&amp;$HT63&amp;"|1|"&amp;HW$43,data.monthly_financials,6,0),0)</f>
        <v>0</v>
      </c>
      <c r="HX63" s="758">
        <f ca="1">IFERROR(HX$42*VLOOKUP($HT$39&amp;"|"&amp;$HT63&amp;"|1|"&amp;HX$43,data.monthly_financials,6,0),0)</f>
        <v>0</v>
      </c>
      <c r="HY63" s="758">
        <f ca="1">IFERROR(HY$42*VLOOKUP($HT$39&amp;"|"&amp;$HT63&amp;"|1|"&amp;HY$43,data.monthly_financials,6,0),0)</f>
        <v>0</v>
      </c>
    </row>
    <row r="64" spans="1:233" ht="15.75">
      <c r="A64" t="str">
        <f>RIGHT(DB_LOAD!I59,4)</f>
        <v/>
      </c>
      <c r="B64">
        <f>DB_LOAD!K59</f>
        <v>0</v>
      </c>
      <c r="D64" s="103" t="s">
        <v>181</v>
      </c>
      <c r="E64" s="104" t="e">
        <f ca="1">IF(E$41=YEAR(E$43),HLOOKUP(E$41,$AR$41:$AU$119,(ROW($D64)-ROW(E$41)+1),FALSE),IFERROR(E$42*VLOOKUP($D$40&amp;"|"&amp;$D64&amp;"|0|"&amp;E$43,data.monthly_financials,6,0),0))</f>
        <v>#VALUE!</v>
      </c>
      <c r="F64" s="104" t="e">
        <f ca="1">IF(F$41=YEAR(F$43),HLOOKUP(F$41,$AR$41:$AU$119,(ROW($D64)-ROW(F$41)+1),FALSE),IFERROR(F$42*VLOOKUP($D$40&amp;"|"&amp;$D64&amp;"|0|"&amp;F$43,data.monthly_financials,6,0),0))</f>
        <v>#VALUE!</v>
      </c>
      <c r="G64" s="104" t="e">
        <f ca="1">IF(G$41=YEAR(G$43),HLOOKUP(G$41,$AR$41:$AU$119,(ROW($D64)-ROW(G$41)+1),FALSE),IFERROR(G$42*VLOOKUP($D$40&amp;"|"&amp;$D64&amp;"|0|"&amp;G$43,data.monthly_financials,6,0),0))</f>
        <v>#VALUE!</v>
      </c>
      <c r="H64" s="104" t="e">
        <f ca="1">IF(H$41=YEAR(H$43),HLOOKUP(H$41,$AR$41:$AU$119,(ROW($D64)-ROW(H$41)+1),FALSE),IFERROR(H$42*VLOOKUP($D$40&amp;"|"&amp;$D64&amp;"|0|"&amp;H$43,data.monthly_financials,6,0),0))</f>
        <v>#VALUE!</v>
      </c>
      <c r="I64" s="104" t="e">
        <f ca="1">IF(I$41=YEAR(I$43),HLOOKUP(I$41,$AR$41:$AU$119,(ROW($D64)-ROW(I$41)+1),FALSE),IFERROR(I$42*VLOOKUP($D$40&amp;"|"&amp;$D64&amp;"|0|"&amp;I$43,data.monthly_financials,6,0),0))</f>
        <v>#VALUE!</v>
      </c>
      <c r="J64" s="104" t="e">
        <f ca="1">IF(J$41=YEAR(J$43),HLOOKUP(J$41,$AR$41:$AU$119,(ROW($D64)-ROW(J$41)+1),FALSE),IFERROR(J$42*VLOOKUP($D$40&amp;"|"&amp;$D64&amp;"|0|"&amp;J$43,data.monthly_financials,6,0),0))</f>
        <v>#VALUE!</v>
      </c>
      <c r="K64" s="104" t="e">
        <f ca="1">IF(K$41=YEAR(K$43),HLOOKUP(K$41,$AR$41:$AU$119,(ROW($D64)-ROW(K$41)+1),FALSE),IFERROR(K$42*VLOOKUP($D$40&amp;"|"&amp;$D64&amp;"|0|"&amp;K$43,data.monthly_financials,6,0),0))</f>
        <v>#VALUE!</v>
      </c>
      <c r="L64" s="104" t="e">
        <f ca="1">IF(L$41=YEAR(L$43),HLOOKUP(L$41,$AR$41:$AU$119,(ROW($D64)-ROW(L$41)+1),FALSE),IFERROR(L$42*VLOOKUP($D$40&amp;"|"&amp;$D64&amp;"|0|"&amp;L$43,data.monthly_financials,6,0),0))</f>
        <v>#VALUE!</v>
      </c>
      <c r="M64" s="104" t="e">
        <f ca="1">IF(M$41=YEAR(M$43),HLOOKUP(M$41,$AR$41:$AU$119,(ROW($D64)-ROW(M$41)+1),FALSE),IFERROR(M$42*VLOOKUP($D$40&amp;"|"&amp;$D64&amp;"|0|"&amp;M$43,data.monthly_financials,6,0),0))</f>
        <v>#VALUE!</v>
      </c>
      <c r="N64" s="104" t="e">
        <f ca="1">IF(N$41=YEAR(N$43),HLOOKUP(N$41,$AR$41:$AU$119,(ROW($D64)-ROW(N$41)+1),FALSE),IFERROR(N$42*VLOOKUP($D$40&amp;"|"&amp;$D64&amp;"|0|"&amp;N$43,data.monthly_financials,6,0),0))</f>
        <v>#VALUE!</v>
      </c>
      <c r="O64" s="104" t="e">
        <f ca="1">IF(O$41=YEAR(O$43),HLOOKUP(O$41,$AR$41:$AU$119,(ROW($D64)-ROW(O$41)+1),FALSE),IFERROR(O$42*VLOOKUP($D$40&amp;"|"&amp;$D64&amp;"|0|"&amp;O$43,data.monthly_financials,6,0),0))</f>
        <v>#VALUE!</v>
      </c>
      <c r="P64" s="104" t="e">
        <f ca="1">IF(P$41=YEAR(P$43),HLOOKUP(P$41,$AR$41:$AU$119,(ROW($D64)-ROW(P$41)+1),FALSE),IFERROR(P$42*VLOOKUP($D$40&amp;"|"&amp;$D64&amp;"|0|"&amp;P$43,data.monthly_financials,6,0),0))</f>
        <v>#VALUE!</v>
      </c>
      <c r="Q64" s="104" t="e">
        <f ca="1">IF(Q$41=YEAR(Q$43),HLOOKUP(Q$41,$AR$41:$AU$119,(ROW($D64)-ROW(Q$41)+1),FALSE),IFERROR(Q$42*VLOOKUP($D$40&amp;"|"&amp;$D64&amp;"|0|"&amp;Q$43,data.monthly_financials,6,0),0))</f>
        <v>#VALUE!</v>
      </c>
      <c r="R64" s="104" t="e">
        <f ca="1">IF(R$41=YEAR(R$43),HLOOKUP(R$41,$AR$41:$AU$119,(ROW($D64)-ROW(R$41)+1),FALSE),IFERROR(R$42*VLOOKUP($D$40&amp;"|"&amp;$D64&amp;"|0|"&amp;R$43,data.monthly_financials,6,0),0))</f>
        <v>#VALUE!</v>
      </c>
      <c r="S64" s="104" t="e">
        <f ca="1">IF(S$41=YEAR(S$43),HLOOKUP(S$41,$AR$41:$AU$119,(ROW($D64)-ROW(S$41)+1),FALSE),IFERROR(S$42*VLOOKUP($D$40&amp;"|"&amp;$D64&amp;"|0|"&amp;S$43,data.monthly_financials,6,0),0))</f>
        <v>#VALUE!</v>
      </c>
      <c r="T64" s="104" t="e">
        <f ca="1">IF(T$41=YEAR(T$43),HLOOKUP(T$41,$AR$41:$AU$119,(ROW($D64)-ROW(T$41)+1),FALSE),IFERROR(T$42*VLOOKUP($D$40&amp;"|"&amp;$D64&amp;"|0|"&amp;T$43,data.monthly_financials,6,0),0))</f>
        <v>#VALUE!</v>
      </c>
      <c r="U64" s="104" t="e">
        <f ca="1">IF(U$41=YEAR(U$43),HLOOKUP(U$41,$AR$41:$AU$119,(ROW($D64)-ROW(U$41)+1),FALSE),IFERROR(U$42*VLOOKUP($D$40&amp;"|"&amp;$D64&amp;"|0|"&amp;U$43,data.monthly_financials,6,0),0))</f>
        <v>#VALUE!</v>
      </c>
      <c r="V64" s="104" t="e">
        <f ca="1">IF(V$41=YEAR(V$43),HLOOKUP(V$41,$AR$41:$AU$119,(ROW($D64)-ROW(V$41)+1),FALSE),IFERROR(V$42*VLOOKUP($D$40&amp;"|"&amp;$D64&amp;"|0|"&amp;V$43,data.monthly_financials,6,0),0))</f>
        <v>#VALUE!</v>
      </c>
      <c r="W64" s="104" t="e">
        <f ca="1">IF(W$41=YEAR(W$43),HLOOKUP(W$41,$AR$41:$AU$119,(ROW($D64)-ROW(W$41)+1),FALSE),IFERROR(W$42*VLOOKUP($D$40&amp;"|"&amp;$D64&amp;"|0|"&amp;W$43,data.monthly_financials,6,0),0))</f>
        <v>#VALUE!</v>
      </c>
      <c r="X64" s="104" t="e">
        <f ca="1">IF(X$41=YEAR(X$43),HLOOKUP(X$41,$AR$41:$AU$119,(ROW($D64)-ROW(X$41)+1),FALSE),IFERROR(X$42*VLOOKUP($D$40&amp;"|"&amp;$D64&amp;"|0|"&amp;X$43,data.monthly_financials,6,0),0))</f>
        <v>#VALUE!</v>
      </c>
      <c r="Y64" s="104" t="e">
        <f ca="1">IF(Y$41=YEAR(Y$43),HLOOKUP(Y$41,$AR$41:$AU$119,(ROW($D64)-ROW(Y$41)+1),FALSE),IFERROR(Y$42*VLOOKUP($D$40&amp;"|"&amp;$D64&amp;"|0|"&amp;Y$43,data.monthly_financials,6,0),0))</f>
        <v>#VALUE!</v>
      </c>
      <c r="Z64" s="104" t="e">
        <f ca="1">IF(Z$41=YEAR(Z$43),HLOOKUP(Z$41,$AR$41:$AU$119,(ROW($D64)-ROW(Z$41)+1),FALSE),IFERROR(Z$42*VLOOKUP($D$40&amp;"|"&amp;$D64&amp;"|0|"&amp;Z$43,data.monthly_financials,6,0),0))</f>
        <v>#VALUE!</v>
      </c>
      <c r="AA64" s="104" t="e">
        <f ca="1">IF(AA$41=YEAR(AA$43),HLOOKUP(AA$41,$AR$41:$AU$119,(ROW($D64)-ROW(AA$41)+1),FALSE),IFERROR(AA$42*VLOOKUP($D$40&amp;"|"&amp;$D64&amp;"|0|"&amp;AA$43,data.monthly_financials,6,0),0))</f>
        <v>#VALUE!</v>
      </c>
      <c r="AB64" s="104" t="e">
        <f ca="1">IF(AB$41=YEAR(AB$43),HLOOKUP(AB$41,$AR$41:$AU$119,(ROW($D64)-ROW(AB$41)+1),FALSE),IFERROR(AB$42*VLOOKUP($D$40&amp;"|"&amp;$D64&amp;"|0|"&amp;AB$43,data.monthly_financials,6,0),0))</f>
        <v>#VALUE!</v>
      </c>
      <c r="AC64" s="104" t="e">
        <f ca="1">IF(AC$41=YEAR(AC$43),HLOOKUP(AC$41,$AR$41:$AU$119,(ROW($D64)-ROW(AC$41)+1),FALSE),IFERROR(AC$42*VLOOKUP($D$40&amp;"|"&amp;$D64&amp;"|0|"&amp;AC$43,data.monthly_financials,6,0),0))</f>
        <v>#VALUE!</v>
      </c>
      <c r="AD64" s="104" t="e">
        <f ca="1">IF(AD$41=YEAR(AD$43),HLOOKUP(AD$41,$AR$41:$AU$119,(ROW($D64)-ROW(AD$41)+1),FALSE),IFERROR(AD$42*VLOOKUP($D$40&amp;"|"&amp;$D64&amp;"|0|"&amp;AD$43,data.monthly_financials,6,0),0))</f>
        <v>#VALUE!</v>
      </c>
      <c r="AE64" s="104" t="e">
        <f ca="1">IF(AE$41=YEAR(AE$43),HLOOKUP(AE$41,$AR$41:$AU$119,(ROW($D64)-ROW(AE$41)+1),FALSE),IFERROR(AE$42*VLOOKUP($D$40&amp;"|"&amp;$D64&amp;"|0|"&amp;AE$43,data.monthly_financials,6,0),0))</f>
        <v>#VALUE!</v>
      </c>
      <c r="AF64" s="104" t="e">
        <f ca="1">IF(AF$41=YEAR(AF$43),HLOOKUP(AF$41,$AR$41:$AU$119,(ROW($D64)-ROW(AF$41)+1),FALSE),IFERROR(AF$42*VLOOKUP($D$40&amp;"|"&amp;$D64&amp;"|0|"&amp;AF$43,data.monthly_financials,6,0),0))</f>
        <v>#VALUE!</v>
      </c>
      <c r="AG64" s="104" t="e">
        <f ca="1">IF(AG$41=YEAR(AG$43),HLOOKUP(AG$41,$AR$41:$AU$119,(ROW($D64)-ROW(AG$41)+1),FALSE),IFERROR(AG$42*VLOOKUP($D$40&amp;"|"&amp;$D64&amp;"|0|"&amp;AG$43,data.monthly_financials,6,0),0))</f>
        <v>#VALUE!</v>
      </c>
      <c r="AH64" s="104" t="e">
        <f ca="1">IF(AH$41=YEAR(AH$43),HLOOKUP(AH$41,$AR$41:$AU$119,(ROW($D64)-ROW(AH$41)+1),FALSE),IFERROR(AH$42*VLOOKUP($D$40&amp;"|"&amp;$D64&amp;"|0|"&amp;AH$43,data.monthly_financials,6,0),0))</f>
        <v>#VALUE!</v>
      </c>
      <c r="AI64" s="104" t="e">
        <f ca="1">IF(AI$41=YEAR(AI$43),HLOOKUP(AI$41,$AR$41:$AU$119,(ROW($D64)-ROW(AI$41)+1),FALSE),IFERROR(AI$42*VLOOKUP($D$40&amp;"|"&amp;$D64&amp;"|0|"&amp;AI$43,data.monthly_financials,6,0),0))</f>
        <v>#VALUE!</v>
      </c>
      <c r="AJ64" s="104" t="e">
        <f ca="1">IF(AJ$41=YEAR(AJ$43),HLOOKUP(AJ$41,$AR$41:$AU$119,(ROW($D64)-ROW(AJ$41)+1),FALSE),IFERROR(AJ$42*VLOOKUP($D$40&amp;"|"&amp;$D64&amp;"|0|"&amp;AJ$43,data.monthly_financials,6,0),0))</f>
        <v>#VALUE!</v>
      </c>
      <c r="AK64" s="104" t="e">
        <f ca="1">IF(AK$41=YEAR(AK$43),HLOOKUP(AK$41,$AR$41:$AU$119,(ROW($D64)-ROW(AK$41)+1),FALSE),IFERROR(AK$42*VLOOKUP($D$40&amp;"|"&amp;$D64&amp;"|0|"&amp;AK$43,data.monthly_financials,6,0),0))</f>
        <v>#VALUE!</v>
      </c>
      <c r="AL64" s="104" t="e">
        <f ca="1">IF(AL$41=YEAR(AL$43),HLOOKUP(AL$41,$AR$41:$AU$119,(ROW($D64)-ROW(AL$41)+1),FALSE),IFERROR(AL$42*VLOOKUP($D$40&amp;"|"&amp;$D64&amp;"|0|"&amp;AL$43,data.monthly_financials,6,0),0))</f>
        <v>#VALUE!</v>
      </c>
      <c r="AM64" s="104" t="e">
        <f ca="1">IF(AM$41=YEAR(AM$43),HLOOKUP(AM$41,$AR$41:$AU$119,(ROW($D64)-ROW(AM$41)+1),FALSE),IFERROR(AM$42*VLOOKUP($D$40&amp;"|"&amp;$D64&amp;"|0|"&amp;AM$43,data.monthly_financials,6,0),0))</f>
        <v>#VALUE!</v>
      </c>
      <c r="AN64" s="104" t="e">
        <f ca="1">IF(AN$41=YEAR(AN$43),HLOOKUP(AN$41,$AR$41:$AU$119,(ROW($D64)-ROW(AN$41)+1),FALSE),IFERROR(AN$42*VLOOKUP($D$40&amp;"|"&amp;$D64&amp;"|0|"&amp;AN$43,data.monthly_financials,6,0),0))</f>
        <v>#NAME?</v>
      </c>
      <c r="AP64" s="103" t="str">
        <f t="shared" si="68"/>
        <v>Gross Fixed Assets</v>
      </c>
      <c r="AQ64" s="104">
        <f ca="1">IFERROR(AQ$42*VLOOKUP($AP$40&amp;"|"&amp;$AP64&amp;"|1|"&amp;AQ$43,data.monthly_financials,6,0),0)</f>
        <v>0</v>
      </c>
      <c r="AR64" s="104">
        <f ca="1">IFERROR(AR$42*VLOOKUP($AP$40&amp;"|"&amp;$AP64&amp;"|1|"&amp;AR$43,data.monthly_financials,6,0),0)</f>
        <v>0</v>
      </c>
      <c r="AS64" s="104">
        <f ca="1">IFERROR(AS$42*VLOOKUP($AP$40&amp;"|"&amp;$AP64&amp;"|1|"&amp;AS$43,data.monthly_financials,6,0),0)</f>
        <v>0</v>
      </c>
      <c r="AT64" s="104">
        <f ca="1">IFERROR(AT$42*VLOOKUP($AP$40&amp;"|"&amp;$AP64&amp;"|1|"&amp;AT$43,data.monthly_financials,6,0),0)</f>
        <v>0</v>
      </c>
      <c r="AU64" s="104">
        <f ca="1">IFERROR(AU$42*VLOOKUP($AP$40&amp;"|"&amp;$AP64&amp;"|1|"&amp;AU$43,data.monthly_financials,6,0),0)</f>
        <v>0</v>
      </c>
      <c r="AW64">
        <f>SUM(AW65:AW67)</f>
        <v>0</v>
      </c>
      <c r="AX64" s="108" t="s">
        <v>182</v>
      </c>
      <c r="AY64" s="96" t="e">
        <f t="shared" ref="AY64:CH64" ca="1" si="85">SUM(AY65:AY67)</f>
        <v>#NAME?</v>
      </c>
      <c r="AZ64" s="96" t="e">
        <f t="shared" ca="1" si="85"/>
        <v>#NAME?</v>
      </c>
      <c r="BA64" s="96" t="e">
        <f t="shared" ca="1" si="85"/>
        <v>#NAME?</v>
      </c>
      <c r="BB64" s="96" t="e">
        <f t="shared" ca="1" si="85"/>
        <v>#NAME?</v>
      </c>
      <c r="BC64" s="96" t="e">
        <f t="shared" ca="1" si="85"/>
        <v>#NAME?</v>
      </c>
      <c r="BD64" s="96" t="e">
        <f t="shared" ca="1" si="85"/>
        <v>#NAME?</v>
      </c>
      <c r="BE64" s="96" t="e">
        <f t="shared" ca="1" si="85"/>
        <v>#NAME?</v>
      </c>
      <c r="BF64" s="96" t="e">
        <f t="shared" ca="1" si="85"/>
        <v>#NAME?</v>
      </c>
      <c r="BG64" s="96" t="e">
        <f t="shared" ca="1" si="85"/>
        <v>#NAME?</v>
      </c>
      <c r="BH64" s="96" t="e">
        <f t="shared" ca="1" si="85"/>
        <v>#NAME?</v>
      </c>
      <c r="BI64" s="96" t="e">
        <f t="shared" ca="1" si="85"/>
        <v>#NAME?</v>
      </c>
      <c r="BJ64" s="96" t="e">
        <f t="shared" ca="1" si="85"/>
        <v>#NAME?</v>
      </c>
      <c r="BK64" s="96" t="e">
        <f t="shared" ca="1" si="85"/>
        <v>#NAME?</v>
      </c>
      <c r="BL64" s="96" t="e">
        <f t="shared" ca="1" si="85"/>
        <v>#NAME?</v>
      </c>
      <c r="BM64" s="96" t="e">
        <f t="shared" ca="1" si="85"/>
        <v>#NAME?</v>
      </c>
      <c r="BN64" s="96" t="e">
        <f t="shared" ca="1" si="85"/>
        <v>#NAME?</v>
      </c>
      <c r="BO64" s="96" t="e">
        <f t="shared" ca="1" si="85"/>
        <v>#NAME?</v>
      </c>
      <c r="BP64" s="96" t="e">
        <f t="shared" ca="1" si="85"/>
        <v>#NAME?</v>
      </c>
      <c r="BQ64" s="96" t="e">
        <f t="shared" ca="1" si="85"/>
        <v>#NAME?</v>
      </c>
      <c r="BR64" s="96" t="e">
        <f t="shared" ca="1" si="85"/>
        <v>#NAME?</v>
      </c>
      <c r="BS64" s="96" t="e">
        <f t="shared" ca="1" si="85"/>
        <v>#NAME?</v>
      </c>
      <c r="BT64" s="96" t="e">
        <f t="shared" ca="1" si="85"/>
        <v>#NAME?</v>
      </c>
      <c r="BU64" s="96" t="e">
        <f t="shared" ca="1" si="85"/>
        <v>#NAME?</v>
      </c>
      <c r="BV64" s="96" t="e">
        <f t="shared" ca="1" si="85"/>
        <v>#NAME?</v>
      </c>
      <c r="BW64" s="96" t="e">
        <f t="shared" ca="1" si="85"/>
        <v>#NAME?</v>
      </c>
      <c r="BX64" s="96" t="e">
        <f t="shared" ca="1" si="85"/>
        <v>#NAME?</v>
      </c>
      <c r="BY64" s="96" t="e">
        <f t="shared" ca="1" si="85"/>
        <v>#NAME?</v>
      </c>
      <c r="BZ64" s="96" t="e">
        <f t="shared" ca="1" si="85"/>
        <v>#NAME?</v>
      </c>
      <c r="CA64" s="96" t="e">
        <f t="shared" ca="1" si="85"/>
        <v>#NAME?</v>
      </c>
      <c r="CB64" s="96" t="e">
        <f t="shared" ca="1" si="85"/>
        <v>#NAME?</v>
      </c>
      <c r="CC64" s="96" t="e">
        <f t="shared" ca="1" si="85"/>
        <v>#NAME?</v>
      </c>
      <c r="CD64" s="96" t="e">
        <f t="shared" ca="1" si="85"/>
        <v>#NAME?</v>
      </c>
      <c r="CE64" s="96" t="e">
        <f t="shared" ca="1" si="85"/>
        <v>#NAME?</v>
      </c>
      <c r="CF64" s="96" t="e">
        <f t="shared" ca="1" si="85"/>
        <v>#NAME?</v>
      </c>
      <c r="CG64" s="96" t="e">
        <f t="shared" ca="1" si="85"/>
        <v>#NAME?</v>
      </c>
      <c r="CH64" s="96" t="e">
        <f t="shared" ca="1" si="85"/>
        <v>#NAME?</v>
      </c>
      <c r="CK64" s="108" t="str">
        <f t="shared" si="63"/>
        <v>Operating Expenses</v>
      </c>
      <c r="CL64" s="96"/>
      <c r="CM64" s="96"/>
      <c r="CN64" s="96"/>
      <c r="CO64" s="96"/>
      <c r="CP64" s="96"/>
      <c r="CS64" s="105" t="s">
        <v>183</v>
      </c>
      <c r="CT64" s="104" t="e">
        <f ca="1">IF(CT$41=YEAR(CT$43),HLOOKUP(CT$41,$EG$41:$EJ$70,(ROW($AX64)-ROW(CT$41)+1),FALSE),IFERROR(CT$42*VLOOKUP($CS$40&amp;"|"&amp;$CS64&amp;"|0|"&amp;CT$43,data.monthly_financials,6,0),0))</f>
        <v>#NAME?</v>
      </c>
      <c r="CU64" s="104" t="e">
        <f ca="1">IF(CU$41=YEAR(CU$43),HLOOKUP(CU$41,$EG$41:$EJ$70,(ROW($AX64)-ROW(CU$41)+1),FALSE),IFERROR(CU$42*VLOOKUP($CS$40&amp;"|"&amp;$CS64&amp;"|0|"&amp;CU$43,data.monthly_financials,6,0),0))</f>
        <v>#NAME?</v>
      </c>
      <c r="CV64" s="104" t="e">
        <f ca="1">IF(CV$41=YEAR(CV$43),HLOOKUP(CV$41,$EG$41:$EJ$70,(ROW($AX64)-ROW(CV$41)+1),FALSE),IFERROR(CV$42*VLOOKUP($CS$40&amp;"|"&amp;$CS64&amp;"|0|"&amp;CV$43,data.monthly_financials,6,0),0))</f>
        <v>#NAME?</v>
      </c>
      <c r="CW64" s="104" t="e">
        <f ca="1">IF(CW$41=YEAR(CW$43),HLOOKUP(CW$41,$EG$41:$EJ$70,(ROW($AX64)-ROW(CW$41)+1),FALSE),IFERROR(CW$42*VLOOKUP($CS$40&amp;"|"&amp;$CS64&amp;"|0|"&amp;CW$43,data.monthly_financials,6,0),0))</f>
        <v>#NAME?</v>
      </c>
      <c r="CX64" s="104" t="e">
        <f ca="1">IF(CX$41=YEAR(CX$43),HLOOKUP(CX$41,$EG$41:$EJ$70,(ROW($AX64)-ROW(CX$41)+1),FALSE),IFERROR(CX$42*VLOOKUP($CS$40&amp;"|"&amp;$CS64&amp;"|0|"&amp;CX$43,data.monthly_financials,6,0),0))</f>
        <v>#NAME?</v>
      </c>
      <c r="CY64" s="104" t="e">
        <f ca="1">IF(CY$41=YEAR(CY$43),HLOOKUP(CY$41,$EG$41:$EJ$70,(ROW($AX64)-ROW(CY$41)+1),FALSE),IFERROR(CY$42*VLOOKUP($CS$40&amp;"|"&amp;$CS64&amp;"|0|"&amp;CY$43,data.monthly_financials,6,0),0))</f>
        <v>#NAME?</v>
      </c>
      <c r="CZ64" s="104" t="e">
        <f ca="1">IF(CZ$41=YEAR(CZ$43),HLOOKUP(CZ$41,$EG$41:$EJ$70,(ROW($AX64)-ROW(CZ$41)+1),FALSE),IFERROR(CZ$42*VLOOKUP($CS$40&amp;"|"&amp;$CS64&amp;"|0|"&amp;CZ$43,data.monthly_financials,6,0),0))</f>
        <v>#NAME?</v>
      </c>
      <c r="DA64" s="104" t="e">
        <f ca="1">IF(DA$41=YEAR(DA$43),HLOOKUP(DA$41,$EG$41:$EJ$70,(ROW($AX64)-ROW(DA$41)+1),FALSE),IFERROR(DA$42*VLOOKUP($CS$40&amp;"|"&amp;$CS64&amp;"|0|"&amp;DA$43,data.monthly_financials,6,0),0))</f>
        <v>#NAME?</v>
      </c>
      <c r="DB64" s="104" t="e">
        <f ca="1">IF(DB$41=YEAR(DB$43),HLOOKUP(DB$41,$EG$41:$EJ$70,(ROW($AX64)-ROW(DB$41)+1),FALSE),IFERROR(DB$42*VLOOKUP($CS$40&amp;"|"&amp;$CS64&amp;"|0|"&amp;DB$43,data.monthly_financials,6,0),0))</f>
        <v>#NAME?</v>
      </c>
      <c r="DC64" s="104" t="e">
        <f ca="1">IF(DC$41=YEAR(DC$43),HLOOKUP(DC$41,$EG$41:$EJ$70,(ROW($AX64)-ROW(DC$41)+1),FALSE),IFERROR(DC$42*VLOOKUP($CS$40&amp;"|"&amp;$CS64&amp;"|0|"&amp;DC$43,data.monthly_financials,6,0),0))</f>
        <v>#NAME?</v>
      </c>
      <c r="DD64" s="104" t="e">
        <f ca="1">IF(DD$41=YEAR(DD$43),HLOOKUP(DD$41,$EG$41:$EJ$70,(ROW($AX64)-ROW(DD$41)+1),FALSE),IFERROR(DD$42*VLOOKUP($CS$40&amp;"|"&amp;$CS64&amp;"|0|"&amp;DD$43,data.monthly_financials,6,0),0))</f>
        <v>#NAME?</v>
      </c>
      <c r="DE64" s="104" t="e">
        <f ca="1">IF(DE$41=YEAR(DE$43),HLOOKUP(DE$41,$EG$41:$EJ$70,(ROW($AX64)-ROW(DE$41)+1),FALSE),IFERROR(DE$42*VLOOKUP($CS$40&amp;"|"&amp;$CS64&amp;"|0|"&amp;DE$43,data.monthly_financials,6,0),0))</f>
        <v>#NAME?</v>
      </c>
      <c r="DF64" s="104" t="e">
        <f ca="1">IF(DF$41=YEAR(DF$43),HLOOKUP(DF$41,$EG$41:$EJ$70,(ROW($AX64)-ROW(DF$41)+1),FALSE),IFERROR(DF$42*VLOOKUP($CS$40&amp;"|"&amp;$CS64&amp;"|0|"&amp;DF$43,data.monthly_financials,6,0),0))</f>
        <v>#NAME?</v>
      </c>
      <c r="DG64" s="104" t="e">
        <f ca="1">IF(DG$41=YEAR(DG$43),HLOOKUP(DG$41,$EG$41:$EJ$70,(ROW($AX64)-ROW(DG$41)+1),FALSE),IFERROR(DG$42*VLOOKUP($CS$40&amp;"|"&amp;$CS64&amp;"|0|"&amp;DG$43,data.monthly_financials,6,0),0))</f>
        <v>#NAME?</v>
      </c>
      <c r="DH64" s="104" t="e">
        <f ca="1">IF(DH$41=YEAR(DH$43),HLOOKUP(DH$41,$EG$41:$EJ$70,(ROW($AX64)-ROW(DH$41)+1),FALSE),IFERROR(DH$42*VLOOKUP($CS$40&amp;"|"&amp;$CS64&amp;"|0|"&amp;DH$43,data.monthly_financials,6,0),0))</f>
        <v>#NAME?</v>
      </c>
      <c r="DI64" s="104" t="e">
        <f ca="1">IF(DI$41=YEAR(DI$43),HLOOKUP(DI$41,$EG$41:$EJ$70,(ROW($AX64)-ROW(DI$41)+1),FALSE),IFERROR(DI$42*VLOOKUP($CS$40&amp;"|"&amp;$CS64&amp;"|0|"&amp;DI$43,data.monthly_financials,6,0),0))</f>
        <v>#NAME?</v>
      </c>
      <c r="DJ64" s="104" t="e">
        <f ca="1">IF(DJ$41=YEAR(DJ$43),HLOOKUP(DJ$41,$EG$41:$EJ$70,(ROW($AX64)-ROW(DJ$41)+1),FALSE),IFERROR(DJ$42*VLOOKUP($CS$40&amp;"|"&amp;$CS64&amp;"|0|"&amp;DJ$43,data.monthly_financials,6,0),0))</f>
        <v>#NAME?</v>
      </c>
      <c r="DK64" s="104" t="e">
        <f ca="1">IF(DK$41=YEAR(DK$43),HLOOKUP(DK$41,$EG$41:$EJ$70,(ROW($AX64)-ROW(DK$41)+1),FALSE),IFERROR(DK$42*VLOOKUP($CS$40&amp;"|"&amp;$CS64&amp;"|0|"&amp;DK$43,data.monthly_financials,6,0),0))</f>
        <v>#NAME?</v>
      </c>
      <c r="DL64" s="104" t="e">
        <f ca="1">IF(DL$41=YEAR(DL$43),HLOOKUP(DL$41,$EG$41:$EJ$70,(ROW($AX64)-ROW(DL$41)+1),FALSE),IFERROR(DL$42*VLOOKUP($CS$40&amp;"|"&amp;$CS64&amp;"|0|"&amp;DL$43,data.monthly_financials,6,0),0))</f>
        <v>#NAME?</v>
      </c>
      <c r="DM64" s="104" t="e">
        <f ca="1">IF(DM$41=YEAR(DM$43),HLOOKUP(DM$41,$EG$41:$EJ$70,(ROW($AX64)-ROW(DM$41)+1),FALSE),IFERROR(DM$42*VLOOKUP($CS$40&amp;"|"&amp;$CS64&amp;"|0|"&amp;DM$43,data.monthly_financials,6,0),0))</f>
        <v>#NAME?</v>
      </c>
      <c r="DN64" s="104" t="e">
        <f ca="1">IF(DN$41=YEAR(DN$43),HLOOKUP(DN$41,$EG$41:$EJ$70,(ROW($AX64)-ROW(DN$41)+1),FALSE),IFERROR(DN$42*VLOOKUP($CS$40&amp;"|"&amp;$CS64&amp;"|0|"&amp;DN$43,data.monthly_financials,6,0),0))</f>
        <v>#NAME?</v>
      </c>
      <c r="DO64" s="104" t="e">
        <f ca="1">IF(DO$41=YEAR(DO$43),HLOOKUP(DO$41,$EG$41:$EJ$70,(ROW($AX64)-ROW(DO$41)+1),FALSE),IFERROR(DO$42*VLOOKUP($CS$40&amp;"|"&amp;$CS64&amp;"|0|"&amp;DO$43,data.monthly_financials,6,0),0))</f>
        <v>#NAME?</v>
      </c>
      <c r="DP64" s="104" t="e">
        <f ca="1">IF(DP$41=YEAR(DP$43),HLOOKUP(DP$41,$EG$41:$EJ$70,(ROW($AX64)-ROW(DP$41)+1),FALSE),IFERROR(DP$42*VLOOKUP($CS$40&amp;"|"&amp;$CS64&amp;"|0|"&amp;DP$43,data.monthly_financials,6,0),0))</f>
        <v>#NAME?</v>
      </c>
      <c r="DQ64" s="104" t="e">
        <f ca="1">IF(DQ$41=YEAR(DQ$43),HLOOKUP(DQ$41,$EG$41:$EJ$70,(ROW($AX64)-ROW(DQ$41)+1),FALSE),IFERROR(DQ$42*VLOOKUP($CS$40&amp;"|"&amp;$CS64&amp;"|0|"&amp;DQ$43,data.monthly_financials,6,0),0))</f>
        <v>#NAME?</v>
      </c>
      <c r="DR64" s="104" t="e">
        <f ca="1">IF(DR$41=YEAR(DR$43),HLOOKUP(DR$41,$EG$41:$EJ$70,(ROW($AX64)-ROW(DR$41)+1),FALSE),IFERROR(DR$42*VLOOKUP($CS$40&amp;"|"&amp;$CS64&amp;"|0|"&amp;DR$43,data.monthly_financials,6,0),0))</f>
        <v>#NAME?</v>
      </c>
      <c r="DS64" s="104" t="e">
        <f ca="1">IF(DS$41=YEAR(DS$43),HLOOKUP(DS$41,$EG$41:$EJ$70,(ROW($AX64)-ROW(DS$41)+1),FALSE),IFERROR(DS$42*VLOOKUP($CS$40&amp;"|"&amp;$CS64&amp;"|0|"&amp;DS$43,data.monthly_financials,6,0),0))</f>
        <v>#NAME?</v>
      </c>
      <c r="DT64" s="104" t="e">
        <f ca="1">IF(DT$41=YEAR(DT$43),HLOOKUP(DT$41,$EG$41:$EJ$70,(ROW($AX64)-ROW(DT$41)+1),FALSE),IFERROR(DT$42*VLOOKUP($CS$40&amp;"|"&amp;$CS64&amp;"|0|"&amp;DT$43,data.monthly_financials,6,0),0))</f>
        <v>#NAME?</v>
      </c>
      <c r="DU64" s="104" t="e">
        <f ca="1">IF(DU$41=YEAR(DU$43),HLOOKUP(DU$41,$EG$41:$EJ$70,(ROW($AX64)-ROW(DU$41)+1),FALSE),IFERROR(DU$42*VLOOKUP($CS$40&amp;"|"&amp;$CS64&amp;"|0|"&amp;DU$43,data.monthly_financials,6,0),0))</f>
        <v>#NAME?</v>
      </c>
      <c r="DV64" s="104" t="e">
        <f ca="1">IF(DV$41=YEAR(DV$43),HLOOKUP(DV$41,$EG$41:$EJ$70,(ROW($AX64)-ROW(DV$41)+1),FALSE),IFERROR(DV$42*VLOOKUP($CS$40&amp;"|"&amp;$CS64&amp;"|0|"&amp;DV$43,data.monthly_financials,6,0),0))</f>
        <v>#NAME?</v>
      </c>
      <c r="DW64" s="104" t="e">
        <f ca="1">IF(DW$41=YEAR(DW$43),HLOOKUP(DW$41,$EG$41:$EJ$70,(ROW($AX64)-ROW(DW$41)+1),FALSE),IFERROR(DW$42*VLOOKUP($CS$40&amp;"|"&amp;$CS64&amp;"|0|"&amp;DW$43,data.monthly_financials,6,0),0))</f>
        <v>#NAME?</v>
      </c>
      <c r="DX64" s="104" t="e">
        <f ca="1">IF(DX$41=YEAR(DX$43),HLOOKUP(DX$41,$EG$41:$EJ$70,(ROW($AX64)-ROW(DX$41)+1),FALSE),IFERROR(DX$42*VLOOKUP($CS$40&amp;"|"&amp;$CS64&amp;"|0|"&amp;DX$43,data.monthly_financials,6,0),0))</f>
        <v>#NAME?</v>
      </c>
      <c r="DY64" s="104" t="e">
        <f ca="1">IF(DY$41=YEAR(DY$43),HLOOKUP(DY$41,$EG$41:$EJ$70,(ROW($AX64)-ROW(DY$41)+1),FALSE),IFERROR(DY$42*VLOOKUP($CS$40&amp;"|"&amp;$CS64&amp;"|0|"&amp;DY$43,data.monthly_financials,6,0),0))</f>
        <v>#NAME?</v>
      </c>
      <c r="DZ64" s="104" t="e">
        <f ca="1">IF(DZ$41=YEAR(DZ$43),HLOOKUP(DZ$41,$EG$41:$EJ$70,(ROW($AX64)-ROW(DZ$41)+1),FALSE),IFERROR(DZ$42*VLOOKUP($CS$40&amp;"|"&amp;$CS64&amp;"|0|"&amp;DZ$43,data.monthly_financials,6,0),0))</f>
        <v>#NAME?</v>
      </c>
      <c r="EA64" s="104" t="e">
        <f ca="1">IF(EA$41=YEAR(EA$43),HLOOKUP(EA$41,$EG$41:$EJ$70,(ROW($AX64)-ROW(EA$41)+1),FALSE),IFERROR(EA$42*VLOOKUP($CS$40&amp;"|"&amp;$CS64&amp;"|0|"&amp;EA$43,data.monthly_financials,6,0),0))</f>
        <v>#NAME?</v>
      </c>
      <c r="EB64" s="104" t="e">
        <f ca="1">IF(EB$41=YEAR(EB$43),HLOOKUP(EB$41,$EG$41:$EJ$70,(ROW($AX64)-ROW(EB$41)+1),FALSE),IFERROR(EB$42*VLOOKUP($CS$40&amp;"|"&amp;$CS64&amp;"|0|"&amp;EB$43,data.monthly_financials,6,0),0))</f>
        <v>#NAME?</v>
      </c>
      <c r="EC64" s="104" t="e">
        <f ca="1">IF(EC$41=YEAR(EC$43),HLOOKUP(EC$41,$EG$41:$EJ$70,(ROW($AX64)-ROW(EC$41)+1),FALSE),IFERROR(EC$42*VLOOKUP($CS$40&amp;"|"&amp;$CS64&amp;"|0|"&amp;EC$43,data.monthly_financials,6,0),0))</f>
        <v>#NAME?</v>
      </c>
      <c r="EE64" s="105" t="s">
        <v>183</v>
      </c>
      <c r="EF64" s="104">
        <f ca="1">IFERROR(EF$42*VLOOKUP($EE$40&amp;"|"&amp;$EE64&amp;"|1|"&amp;EF$43,data.monthly_financials,6,0),0)</f>
        <v>0</v>
      </c>
      <c r="EG64" s="104">
        <f ca="1">IFERROR(EG$42*VLOOKUP($EE$40&amp;"|"&amp;$EE64&amp;"|1|"&amp;EG$43,data.monthly_financials,6,0),0)</f>
        <v>0</v>
      </c>
      <c r="EH64" s="104">
        <f ca="1">IFERROR(EH$42*VLOOKUP($EE$40&amp;"|"&amp;$EE64&amp;"|1|"&amp;EH$43,data.monthly_financials,6,0),0)</f>
        <v>0</v>
      </c>
      <c r="EI64" s="104">
        <f ca="1">IFERROR(EI$42*VLOOKUP($EE$40&amp;"|"&amp;$EE64&amp;"|1|"&amp;EI$43,data.monthly_financials,6,0),0)</f>
        <v>0</v>
      </c>
      <c r="EJ64" s="104">
        <f ca="1">IFERROR(EJ$42*VLOOKUP($EE$40&amp;"|"&amp;$EE64&amp;"|1|"&amp;EJ$43,data.monthly_financials,6,0),0)</f>
        <v>0</v>
      </c>
      <c r="GG64" s="120" t="s">
        <v>661</v>
      </c>
      <c r="GH64" s="758" t="e">
        <f ca="1">IF(GH$41=YEAR(GH$43),HLOOKUP(GH$41,$HV$41:$HY$66,(ROW($HT64)-ROW(GH$41)+1),FALSE),IFERROR(GH$42*VLOOKUP($HT$39&amp;"|"&amp;$HT64&amp;"|0|"&amp;GH$43,data.monthly_financials,6,0),0))</f>
        <v>#NAME?</v>
      </c>
      <c r="GI64" s="758" t="e">
        <f ca="1">IF(GI$41=YEAR(GI$43),HLOOKUP(GI$41,$HV$41:$HY$66,(ROW($HT64)-ROW(GI$41)+1),FALSE),IFERROR(GI$42*VLOOKUP($HT$39&amp;"|"&amp;$HT64&amp;"|0|"&amp;GI$43,data.monthly_financials,6,0),0))</f>
        <v>#NAME?</v>
      </c>
      <c r="GJ64" s="758" t="e">
        <f ca="1">IF(GJ$41=YEAR(GJ$43),HLOOKUP(GJ$41,$HV$41:$HY$66,(ROW($HT64)-ROW(GJ$41)+1),FALSE),IFERROR(GJ$42*VLOOKUP($HT$39&amp;"|"&amp;$HT64&amp;"|0|"&amp;GJ$43,data.monthly_financials,6,0),0))</f>
        <v>#NAME?</v>
      </c>
      <c r="GK64" s="758" t="e">
        <f ca="1">IF(GK$41=YEAR(GK$43),HLOOKUP(GK$41,$HV$41:$HY$66,(ROW($HT64)-ROW(GK$41)+1),FALSE),IFERROR(GK$42*VLOOKUP($HT$39&amp;"|"&amp;$HT64&amp;"|0|"&amp;GK$43,data.monthly_financials,6,0),0))</f>
        <v>#NAME?</v>
      </c>
      <c r="GL64" s="758" t="e">
        <f ca="1">IF(GL$41=YEAR(GL$43),HLOOKUP(GL$41,$HV$41:$HY$66,(ROW($HT64)-ROW(GL$41)+1),FALSE),IFERROR(GL$42*VLOOKUP($HT$39&amp;"|"&amp;$HT64&amp;"|0|"&amp;GL$43,data.monthly_financials,6,0),0))</f>
        <v>#NAME?</v>
      </c>
      <c r="GM64" s="758" t="e">
        <f ca="1">IF(GM$41=YEAR(GM$43),HLOOKUP(GM$41,$HV$41:$HY$66,(ROW($HT64)-ROW(GM$41)+1),FALSE),IFERROR(GM$42*VLOOKUP($HT$39&amp;"|"&amp;$HT64&amp;"|0|"&amp;GM$43,data.monthly_financials,6,0),0))</f>
        <v>#NAME?</v>
      </c>
      <c r="GN64" s="758" t="e">
        <f ca="1">IF(GN$41=YEAR(GN$43),HLOOKUP(GN$41,$HV$41:$HY$66,(ROW($HT64)-ROW(GN$41)+1),FALSE),IFERROR(GN$42*VLOOKUP($HT$39&amp;"|"&amp;$HT64&amp;"|0|"&amp;GN$43,data.monthly_financials,6,0),0))</f>
        <v>#NAME?</v>
      </c>
      <c r="GO64" s="758" t="e">
        <f ca="1">IF(GO$41=YEAR(GO$43),HLOOKUP(GO$41,$HV$41:$HY$66,(ROW($HT64)-ROW(GO$41)+1),FALSE),IFERROR(GO$42*VLOOKUP($HT$39&amp;"|"&amp;$HT64&amp;"|0|"&amp;GO$43,data.monthly_financials,6,0),0))</f>
        <v>#NAME?</v>
      </c>
      <c r="GP64" s="758" t="e">
        <f ca="1">IF(GP$41=YEAR(GP$43),HLOOKUP(GP$41,$HV$41:$HY$66,(ROW($HT64)-ROW(GP$41)+1),FALSE),IFERROR(GP$42*VLOOKUP($HT$39&amp;"|"&amp;$HT64&amp;"|0|"&amp;GP$43,data.monthly_financials,6,0),0))</f>
        <v>#NAME?</v>
      </c>
      <c r="GQ64" s="758" t="e">
        <f ca="1">IF(GQ$41=YEAR(GQ$43),HLOOKUP(GQ$41,$HV$41:$HY$66,(ROW($HT64)-ROW(GQ$41)+1),FALSE),IFERROR(GQ$42*VLOOKUP($HT$39&amp;"|"&amp;$HT64&amp;"|0|"&amp;GQ$43,data.monthly_financials,6,0),0))</f>
        <v>#NAME?</v>
      </c>
      <c r="GR64" s="758" t="e">
        <f ca="1">IF(GR$41=YEAR(GR$43),HLOOKUP(GR$41,$HV$41:$HY$66,(ROW($HT64)-ROW(GR$41)+1),FALSE),IFERROR(GR$42*VLOOKUP($HT$39&amp;"|"&amp;$HT64&amp;"|0|"&amp;GR$43,data.monthly_financials,6,0),0))</f>
        <v>#NAME?</v>
      </c>
      <c r="GS64" s="758" t="e">
        <f ca="1">IF(GS$41=YEAR(GS$43),HLOOKUP(GS$41,$HV$41:$HY$66,(ROW($HT64)-ROW(GS$41)+1),FALSE),IFERROR(GS$42*VLOOKUP($HT$39&amp;"|"&amp;$HT64&amp;"|0|"&amp;GS$43,data.monthly_financials,6,0),0))</f>
        <v>#NAME?</v>
      </c>
      <c r="GT64" s="758" t="e">
        <f ca="1">IF(GT$41=YEAR(GT$43),HLOOKUP(GT$41,$HV$41:$HY$66,(ROW($HT64)-ROW(GT$41)+1),FALSE),IFERROR(GT$42*VLOOKUP($HT$39&amp;"|"&amp;$HT64&amp;"|0|"&amp;GT$43,data.monthly_financials,6,0),0))</f>
        <v>#NAME?</v>
      </c>
      <c r="GU64" s="758" t="e">
        <f ca="1">IF(GU$41=YEAR(GU$43),HLOOKUP(GU$41,$HV$41:$HY$66,(ROW($HT64)-ROW(GU$41)+1),FALSE),IFERROR(GU$42*VLOOKUP($HT$39&amp;"|"&amp;$HT64&amp;"|0|"&amp;GU$43,data.monthly_financials,6,0),0))</f>
        <v>#NAME?</v>
      </c>
      <c r="GV64" s="758" t="e">
        <f ca="1">IF(GV$41=YEAR(GV$43),HLOOKUP(GV$41,$HV$41:$HY$66,(ROW($HT64)-ROW(GV$41)+1),FALSE),IFERROR(GV$42*VLOOKUP($HT$39&amp;"|"&amp;$HT64&amp;"|0|"&amp;GV$43,data.monthly_financials,6,0),0))</f>
        <v>#NAME?</v>
      </c>
      <c r="GW64" s="758" t="e">
        <f ca="1">IF(GW$41=YEAR(GW$43),HLOOKUP(GW$41,$HV$41:$HY$66,(ROW($HT64)-ROW(GW$41)+1),FALSE),IFERROR(GW$42*VLOOKUP($HT$39&amp;"|"&amp;$HT64&amp;"|0|"&amp;GW$43,data.monthly_financials,6,0),0))</f>
        <v>#NAME?</v>
      </c>
      <c r="GX64" s="758" t="e">
        <f ca="1">IF(GX$41=YEAR(GX$43),HLOOKUP(GX$41,$HV$41:$HY$66,(ROW($HT64)-ROW(GX$41)+1),FALSE),IFERROR(GX$42*VLOOKUP($HT$39&amp;"|"&amp;$HT64&amp;"|0|"&amp;GX$43,data.monthly_financials,6,0),0))</f>
        <v>#NAME?</v>
      </c>
      <c r="GY64" s="758" t="e">
        <f ca="1">IF(GY$41=YEAR(GY$43),HLOOKUP(GY$41,$HV$41:$HY$66,(ROW($HT64)-ROW(GY$41)+1),FALSE),IFERROR(GY$42*VLOOKUP($HT$39&amp;"|"&amp;$HT64&amp;"|0|"&amp;GY$43,data.monthly_financials,6,0),0))</f>
        <v>#NAME?</v>
      </c>
      <c r="GZ64" s="758" t="e">
        <f ca="1">IF(GZ$41=YEAR(GZ$43),HLOOKUP(GZ$41,$HV$41:$HY$66,(ROW($HT64)-ROW(GZ$41)+1),FALSE),IFERROR(GZ$42*VLOOKUP($HT$39&amp;"|"&amp;$HT64&amp;"|0|"&amp;GZ$43,data.monthly_financials,6,0),0))</f>
        <v>#NAME?</v>
      </c>
      <c r="HA64" s="758" t="e">
        <f ca="1">IF(HA$41=YEAR(HA$43),HLOOKUP(HA$41,$HV$41:$HY$66,(ROW($HT64)-ROW(HA$41)+1),FALSE),IFERROR(HA$42*VLOOKUP($HT$39&amp;"|"&amp;$HT64&amp;"|0|"&amp;HA$43,data.monthly_financials,6,0),0))</f>
        <v>#NAME?</v>
      </c>
      <c r="HB64" s="758" t="e">
        <f ca="1">IF(HB$41=YEAR(HB$43),HLOOKUP(HB$41,$HV$41:$HY$66,(ROW($HT64)-ROW(HB$41)+1),FALSE),IFERROR(HB$42*VLOOKUP($HT$39&amp;"|"&amp;$HT64&amp;"|0|"&amp;HB$43,data.monthly_financials,6,0),0))</f>
        <v>#NAME?</v>
      </c>
      <c r="HC64" s="758" t="e">
        <f ca="1">IF(HC$41=YEAR(HC$43),HLOOKUP(HC$41,$HV$41:$HY$66,(ROW($HT64)-ROW(HC$41)+1),FALSE),IFERROR(HC$42*VLOOKUP($HT$39&amp;"|"&amp;$HT64&amp;"|0|"&amp;HC$43,data.monthly_financials,6,0),0))</f>
        <v>#NAME?</v>
      </c>
      <c r="HD64" s="758" t="e">
        <f ca="1">IF(HD$41=YEAR(HD$43),HLOOKUP(HD$41,$HV$41:$HY$66,(ROW($HT64)-ROW(HD$41)+1),FALSE),IFERROR(HD$42*VLOOKUP($HT$39&amp;"|"&amp;$HT64&amp;"|0|"&amp;HD$43,data.monthly_financials,6,0),0))</f>
        <v>#NAME?</v>
      </c>
      <c r="HE64" s="758" t="e">
        <f ca="1">IF(HE$41=YEAR(HE$43),HLOOKUP(HE$41,$HV$41:$HY$66,(ROW($HT64)-ROW(HE$41)+1),FALSE),IFERROR(HE$42*VLOOKUP($HT$39&amp;"|"&amp;$HT64&amp;"|0|"&amp;HE$43,data.monthly_financials,6,0),0))</f>
        <v>#NAME?</v>
      </c>
      <c r="HF64" s="758" t="e">
        <f ca="1">IF(HF$41=YEAR(HF$43),HLOOKUP(HF$41,$HV$41:$HY$66,(ROW($HT64)-ROW(HF$41)+1),FALSE),IFERROR(HF$42*VLOOKUP($HT$39&amp;"|"&amp;$HT64&amp;"|0|"&amp;HF$43,data.monthly_financials,6,0),0))</f>
        <v>#NAME?</v>
      </c>
      <c r="HG64" s="758" t="e">
        <f ca="1">IF(HG$41=YEAR(HG$43),HLOOKUP(HG$41,$HV$41:$HY$66,(ROW($HT64)-ROW(HG$41)+1),FALSE),IFERROR(HG$42*VLOOKUP($HT$39&amp;"|"&amp;$HT64&amp;"|0|"&amp;HG$43,data.monthly_financials,6,0),0))</f>
        <v>#NAME?</v>
      </c>
      <c r="HH64" s="758" t="e">
        <f ca="1">IF(HH$41=YEAR(HH$43),HLOOKUP(HH$41,$HV$41:$HY$66,(ROW($HT64)-ROW(HH$41)+1),FALSE),IFERROR(HH$42*VLOOKUP($HT$39&amp;"|"&amp;$HT64&amp;"|0|"&amp;HH$43,data.monthly_financials,6,0),0))</f>
        <v>#NAME?</v>
      </c>
      <c r="HI64" s="758" t="e">
        <f ca="1">IF(HI$41=YEAR(HI$43),HLOOKUP(HI$41,$HV$41:$HY$66,(ROW($HT64)-ROW(HI$41)+1),FALSE),IFERROR(HI$42*VLOOKUP($HT$39&amp;"|"&amp;$HT64&amp;"|0|"&amp;HI$43,data.monthly_financials,6,0),0))</f>
        <v>#NAME?</v>
      </c>
      <c r="HJ64" s="758" t="e">
        <f ca="1">IF(HJ$41=YEAR(HJ$43),HLOOKUP(HJ$41,$HV$41:$HY$66,(ROW($HT64)-ROW(HJ$41)+1),FALSE),IFERROR(HJ$42*VLOOKUP($HT$39&amp;"|"&amp;$HT64&amp;"|0|"&amp;HJ$43,data.monthly_financials,6,0),0))</f>
        <v>#NAME?</v>
      </c>
      <c r="HK64" s="758" t="e">
        <f ca="1">IF(HK$41=YEAR(HK$43),HLOOKUP(HK$41,$HV$41:$HY$66,(ROW($HT64)-ROW(HK$41)+1),FALSE),IFERROR(HK$42*VLOOKUP($HT$39&amp;"|"&amp;$HT64&amp;"|0|"&amp;HK$43,data.monthly_financials,6,0),0))</f>
        <v>#NAME?</v>
      </c>
      <c r="HL64" s="758" t="e">
        <f ca="1">IF(HL$41=YEAR(HL$43),HLOOKUP(HL$41,$HV$41:$HY$66,(ROW($HT64)-ROW(HL$41)+1),FALSE),IFERROR(HL$42*VLOOKUP($HT$39&amp;"|"&amp;$HT64&amp;"|0|"&amp;HL$43,data.monthly_financials,6,0),0))</f>
        <v>#NAME?</v>
      </c>
      <c r="HM64" s="758" t="e">
        <f ca="1">IF(HM$41=YEAR(HM$43),HLOOKUP(HM$41,$HV$41:$HY$66,(ROW($HT64)-ROW(HM$41)+1),FALSE),IFERROR(HM$42*VLOOKUP($HT$39&amp;"|"&amp;$HT64&amp;"|0|"&amp;HM$43,data.monthly_financials,6,0),0))</f>
        <v>#NAME?</v>
      </c>
      <c r="HN64" s="758" t="e">
        <f ca="1">IF(HN$41=YEAR(HN$43),HLOOKUP(HN$41,$HV$41:$HY$66,(ROW($HT64)-ROW(HN$41)+1),FALSE),IFERROR(HN$42*VLOOKUP($HT$39&amp;"|"&amp;$HT64&amp;"|0|"&amp;HN$43,data.monthly_financials,6,0),0))</f>
        <v>#NAME?</v>
      </c>
      <c r="HO64" s="758" t="e">
        <f ca="1">IF(HO$41=YEAR(HO$43),HLOOKUP(HO$41,$HV$41:$HY$66,(ROW($HT64)-ROW(HO$41)+1),FALSE),IFERROR(HO$42*VLOOKUP($HT$39&amp;"|"&amp;$HT64&amp;"|0|"&amp;HO$43,data.monthly_financials,6,0),0))</f>
        <v>#NAME?</v>
      </c>
      <c r="HP64" s="758" t="e">
        <f ca="1">IF(HP$41=YEAR(HP$43),HLOOKUP(HP$41,$HV$41:$HY$66,(ROW($HT64)-ROW(HP$41)+1),FALSE),IFERROR(HP$42*VLOOKUP($HT$39&amp;"|"&amp;$HT64&amp;"|0|"&amp;HP$43,data.monthly_financials,6,0),0))</f>
        <v>#NAME?</v>
      </c>
      <c r="HQ64" s="758" t="e">
        <f ca="1">IF(HQ$41=YEAR(HQ$43),HLOOKUP(HQ$41,$HV$41:$HY$66,(ROW($HT64)-ROW(HQ$41)+1),FALSE),IFERROR(HQ$42*VLOOKUP($HT$39&amp;"|"&amp;$HT64&amp;"|0|"&amp;HQ$43,data.monthly_financials,6,0),0))</f>
        <v>#NAME?</v>
      </c>
      <c r="HT64" s="120" t="s">
        <v>661</v>
      </c>
      <c r="HU64" s="758">
        <f ca="1">IFERROR(HU$42*VLOOKUP($HT$39&amp;"|"&amp;$HT64&amp;"|1|"&amp;HU$43,data.monthly_financials,6,0),0)</f>
        <v>0</v>
      </c>
      <c r="HV64" s="758">
        <f ca="1">IFERROR(HV$42*VLOOKUP($HT$39&amp;"|"&amp;$HT64&amp;"|1|"&amp;HV$43,data.monthly_financials,6,0),0)</f>
        <v>0</v>
      </c>
      <c r="HW64" s="758">
        <f ca="1">IFERROR(HW$42*VLOOKUP($HT$39&amp;"|"&amp;$HT64&amp;"|1|"&amp;HW$43,data.monthly_financials,6,0),0)</f>
        <v>0</v>
      </c>
      <c r="HX64" s="758">
        <f ca="1">IFERROR(HX$42*VLOOKUP($HT$39&amp;"|"&amp;$HT64&amp;"|1|"&amp;HX$43,data.monthly_financials,6,0),0)</f>
        <v>0</v>
      </c>
      <c r="HY64" s="758">
        <f ca="1">IFERROR(HY$42*VLOOKUP($HT$39&amp;"|"&amp;$HT64&amp;"|1|"&amp;HY$43,data.monthly_financials,6,0),0)</f>
        <v>0</v>
      </c>
    </row>
    <row r="65" spans="1:233" ht="15.75">
      <c r="A65" t="str">
        <f>RIGHT(DB_LOAD!I60,4)</f>
        <v/>
      </c>
      <c r="B65">
        <f>DB_LOAD!K60</f>
        <v>0</v>
      </c>
      <c r="D65" s="113" t="s">
        <v>184</v>
      </c>
      <c r="E65" s="104" t="e">
        <f ca="1">IF(E$41=YEAR(E$43),HLOOKUP(E$41,$AR$41:$AU$119,(ROW($D65)-ROW(E$41)+1),FALSE),IFERROR(E$42*VLOOKUP($D$40&amp;"|"&amp;$D65&amp;"|0|"&amp;E$43,data.monthly_financials,6,0),0))</f>
        <v>#VALUE!</v>
      </c>
      <c r="F65" s="104" t="e">
        <f ca="1">IF(F$41=YEAR(F$43),HLOOKUP(F$41,$AR$41:$AU$119,(ROW($D65)-ROW(F$41)+1),FALSE),IFERROR(F$42*VLOOKUP($D$40&amp;"|"&amp;$D65&amp;"|0|"&amp;F$43,data.monthly_financials,6,0),0))</f>
        <v>#VALUE!</v>
      </c>
      <c r="G65" s="104" t="e">
        <f ca="1">IF(G$41=YEAR(G$43),HLOOKUP(G$41,$AR$41:$AU$119,(ROW($D65)-ROW(G$41)+1),FALSE),IFERROR(G$42*VLOOKUP($D$40&amp;"|"&amp;$D65&amp;"|0|"&amp;G$43,data.monthly_financials,6,0),0))</f>
        <v>#VALUE!</v>
      </c>
      <c r="H65" s="104" t="e">
        <f ca="1">IF(H$41=YEAR(H$43),HLOOKUP(H$41,$AR$41:$AU$119,(ROW($D65)-ROW(H$41)+1),FALSE),IFERROR(H$42*VLOOKUP($D$40&amp;"|"&amp;$D65&amp;"|0|"&amp;H$43,data.monthly_financials,6,0),0))</f>
        <v>#VALUE!</v>
      </c>
      <c r="I65" s="104" t="e">
        <f ca="1">IF(I$41=YEAR(I$43),HLOOKUP(I$41,$AR$41:$AU$119,(ROW($D65)-ROW(I$41)+1),FALSE),IFERROR(I$42*VLOOKUP($D$40&amp;"|"&amp;$D65&amp;"|0|"&amp;I$43,data.monthly_financials,6,0),0))</f>
        <v>#VALUE!</v>
      </c>
      <c r="J65" s="104" t="e">
        <f ca="1">IF(J$41=YEAR(J$43),HLOOKUP(J$41,$AR$41:$AU$119,(ROW($D65)-ROW(J$41)+1),FALSE),IFERROR(J$42*VLOOKUP($D$40&amp;"|"&amp;$D65&amp;"|0|"&amp;J$43,data.monthly_financials,6,0),0))</f>
        <v>#VALUE!</v>
      </c>
      <c r="K65" s="104" t="e">
        <f ca="1">IF(K$41=YEAR(K$43),HLOOKUP(K$41,$AR$41:$AU$119,(ROW($D65)-ROW(K$41)+1),FALSE),IFERROR(K$42*VLOOKUP($D$40&amp;"|"&amp;$D65&amp;"|0|"&amp;K$43,data.monthly_financials,6,0),0))</f>
        <v>#VALUE!</v>
      </c>
      <c r="L65" s="104" t="e">
        <f ca="1">IF(L$41=YEAR(L$43),HLOOKUP(L$41,$AR$41:$AU$119,(ROW($D65)-ROW(L$41)+1),FALSE),IFERROR(L$42*VLOOKUP($D$40&amp;"|"&amp;$D65&amp;"|0|"&amp;L$43,data.monthly_financials,6,0),0))</f>
        <v>#VALUE!</v>
      </c>
      <c r="M65" s="104" t="e">
        <f ca="1">IF(M$41=YEAR(M$43),HLOOKUP(M$41,$AR$41:$AU$119,(ROW($D65)-ROW(M$41)+1),FALSE),IFERROR(M$42*VLOOKUP($D$40&amp;"|"&amp;$D65&amp;"|0|"&amp;M$43,data.monthly_financials,6,0),0))</f>
        <v>#VALUE!</v>
      </c>
      <c r="N65" s="104" t="e">
        <f ca="1">IF(N$41=YEAR(N$43),HLOOKUP(N$41,$AR$41:$AU$119,(ROW($D65)-ROW(N$41)+1),FALSE),IFERROR(N$42*VLOOKUP($D$40&amp;"|"&amp;$D65&amp;"|0|"&amp;N$43,data.monthly_financials,6,0),0))</f>
        <v>#VALUE!</v>
      </c>
      <c r="O65" s="104" t="e">
        <f ca="1">IF(O$41=YEAR(O$43),HLOOKUP(O$41,$AR$41:$AU$119,(ROW($D65)-ROW(O$41)+1),FALSE),IFERROR(O$42*VLOOKUP($D$40&amp;"|"&amp;$D65&amp;"|0|"&amp;O$43,data.monthly_financials,6,0),0))</f>
        <v>#VALUE!</v>
      </c>
      <c r="P65" s="104" t="e">
        <f ca="1">IF(P$41=YEAR(P$43),HLOOKUP(P$41,$AR$41:$AU$119,(ROW($D65)-ROW(P$41)+1),FALSE),IFERROR(P$42*VLOOKUP($D$40&amp;"|"&amp;$D65&amp;"|0|"&amp;P$43,data.monthly_financials,6,0),0))</f>
        <v>#VALUE!</v>
      </c>
      <c r="Q65" s="104" t="e">
        <f ca="1">IF(Q$41=YEAR(Q$43),HLOOKUP(Q$41,$AR$41:$AU$119,(ROW($D65)-ROW(Q$41)+1),FALSE),IFERROR(Q$42*VLOOKUP($D$40&amp;"|"&amp;$D65&amp;"|0|"&amp;Q$43,data.monthly_financials,6,0),0))</f>
        <v>#VALUE!</v>
      </c>
      <c r="R65" s="104" t="e">
        <f ca="1">IF(R$41=YEAR(R$43),HLOOKUP(R$41,$AR$41:$AU$119,(ROW($D65)-ROW(R$41)+1),FALSE),IFERROR(R$42*VLOOKUP($D$40&amp;"|"&amp;$D65&amp;"|0|"&amp;R$43,data.monthly_financials,6,0),0))</f>
        <v>#VALUE!</v>
      </c>
      <c r="S65" s="104" t="e">
        <f ca="1">IF(S$41=YEAR(S$43),HLOOKUP(S$41,$AR$41:$AU$119,(ROW($D65)-ROW(S$41)+1),FALSE),IFERROR(S$42*VLOOKUP($D$40&amp;"|"&amp;$D65&amp;"|0|"&amp;S$43,data.monthly_financials,6,0),0))</f>
        <v>#VALUE!</v>
      </c>
      <c r="T65" s="104" t="e">
        <f ca="1">IF(T$41=YEAR(T$43),HLOOKUP(T$41,$AR$41:$AU$119,(ROW($D65)-ROW(T$41)+1),FALSE),IFERROR(T$42*VLOOKUP($D$40&amp;"|"&amp;$D65&amp;"|0|"&amp;T$43,data.monthly_financials,6,0),0))</f>
        <v>#VALUE!</v>
      </c>
      <c r="U65" s="104" t="e">
        <f ca="1">IF(U$41=YEAR(U$43),HLOOKUP(U$41,$AR$41:$AU$119,(ROW($D65)-ROW(U$41)+1),FALSE),IFERROR(U$42*VLOOKUP($D$40&amp;"|"&amp;$D65&amp;"|0|"&amp;U$43,data.monthly_financials,6,0),0))</f>
        <v>#VALUE!</v>
      </c>
      <c r="V65" s="104" t="e">
        <f ca="1">IF(V$41=YEAR(V$43),HLOOKUP(V$41,$AR$41:$AU$119,(ROW($D65)-ROW(V$41)+1),FALSE),IFERROR(V$42*VLOOKUP($D$40&amp;"|"&amp;$D65&amp;"|0|"&amp;V$43,data.monthly_financials,6,0),0))</f>
        <v>#VALUE!</v>
      </c>
      <c r="W65" s="104" t="e">
        <f ca="1">IF(W$41=YEAR(W$43),HLOOKUP(W$41,$AR$41:$AU$119,(ROW($D65)-ROW(W$41)+1),FALSE),IFERROR(W$42*VLOOKUP($D$40&amp;"|"&amp;$D65&amp;"|0|"&amp;W$43,data.monthly_financials,6,0),0))</f>
        <v>#VALUE!</v>
      </c>
      <c r="X65" s="104" t="e">
        <f ca="1">IF(X$41=YEAR(X$43),HLOOKUP(X$41,$AR$41:$AU$119,(ROW($D65)-ROW(X$41)+1),FALSE),IFERROR(X$42*VLOOKUP($D$40&amp;"|"&amp;$D65&amp;"|0|"&amp;X$43,data.monthly_financials,6,0),0))</f>
        <v>#VALUE!</v>
      </c>
      <c r="Y65" s="104" t="e">
        <f ca="1">IF(Y$41=YEAR(Y$43),HLOOKUP(Y$41,$AR$41:$AU$119,(ROW($D65)-ROW(Y$41)+1),FALSE),IFERROR(Y$42*VLOOKUP($D$40&amp;"|"&amp;$D65&amp;"|0|"&amp;Y$43,data.monthly_financials,6,0),0))</f>
        <v>#VALUE!</v>
      </c>
      <c r="Z65" s="104" t="e">
        <f ca="1">IF(Z$41=YEAR(Z$43),HLOOKUP(Z$41,$AR$41:$AU$119,(ROW($D65)-ROW(Z$41)+1),FALSE),IFERROR(Z$42*VLOOKUP($D$40&amp;"|"&amp;$D65&amp;"|0|"&amp;Z$43,data.monthly_financials,6,0),0))</f>
        <v>#VALUE!</v>
      </c>
      <c r="AA65" s="104" t="e">
        <f ca="1">IF(AA$41=YEAR(AA$43),HLOOKUP(AA$41,$AR$41:$AU$119,(ROW($D65)-ROW(AA$41)+1),FALSE),IFERROR(AA$42*VLOOKUP($D$40&amp;"|"&amp;$D65&amp;"|0|"&amp;AA$43,data.monthly_financials,6,0),0))</f>
        <v>#VALUE!</v>
      </c>
      <c r="AB65" s="104" t="e">
        <f ca="1">IF(AB$41=YEAR(AB$43),HLOOKUP(AB$41,$AR$41:$AU$119,(ROW($D65)-ROW(AB$41)+1),FALSE),IFERROR(AB$42*VLOOKUP($D$40&amp;"|"&amp;$D65&amp;"|0|"&amp;AB$43,data.monthly_financials,6,0),0))</f>
        <v>#VALUE!</v>
      </c>
      <c r="AC65" s="104" t="e">
        <f ca="1">IF(AC$41=YEAR(AC$43),HLOOKUP(AC$41,$AR$41:$AU$119,(ROW($D65)-ROW(AC$41)+1),FALSE),IFERROR(AC$42*VLOOKUP($D$40&amp;"|"&amp;$D65&amp;"|0|"&amp;AC$43,data.monthly_financials,6,0),0))</f>
        <v>#VALUE!</v>
      </c>
      <c r="AD65" s="104" t="e">
        <f ca="1">IF(AD$41=YEAR(AD$43),HLOOKUP(AD$41,$AR$41:$AU$119,(ROW($D65)-ROW(AD$41)+1),FALSE),IFERROR(AD$42*VLOOKUP($D$40&amp;"|"&amp;$D65&amp;"|0|"&amp;AD$43,data.monthly_financials,6,0),0))</f>
        <v>#VALUE!</v>
      </c>
      <c r="AE65" s="104" t="e">
        <f ca="1">IF(AE$41=YEAR(AE$43),HLOOKUP(AE$41,$AR$41:$AU$119,(ROW($D65)-ROW(AE$41)+1),FALSE),IFERROR(AE$42*VLOOKUP($D$40&amp;"|"&amp;$D65&amp;"|0|"&amp;AE$43,data.monthly_financials,6,0),0))</f>
        <v>#VALUE!</v>
      </c>
      <c r="AF65" s="104" t="e">
        <f ca="1">IF(AF$41=YEAR(AF$43),HLOOKUP(AF$41,$AR$41:$AU$119,(ROW($D65)-ROW(AF$41)+1),FALSE),IFERROR(AF$42*VLOOKUP($D$40&amp;"|"&amp;$D65&amp;"|0|"&amp;AF$43,data.monthly_financials,6,0),0))</f>
        <v>#VALUE!</v>
      </c>
      <c r="AG65" s="104" t="e">
        <f ca="1">IF(AG$41=YEAR(AG$43),HLOOKUP(AG$41,$AR$41:$AU$119,(ROW($D65)-ROW(AG$41)+1),FALSE),IFERROR(AG$42*VLOOKUP($D$40&amp;"|"&amp;$D65&amp;"|0|"&amp;AG$43,data.monthly_financials,6,0),0))</f>
        <v>#VALUE!</v>
      </c>
      <c r="AH65" s="104" t="e">
        <f ca="1">IF(AH$41=YEAR(AH$43),HLOOKUP(AH$41,$AR$41:$AU$119,(ROW($D65)-ROW(AH$41)+1),FALSE),IFERROR(AH$42*VLOOKUP($D$40&amp;"|"&amp;$D65&amp;"|0|"&amp;AH$43,data.monthly_financials,6,0),0))</f>
        <v>#VALUE!</v>
      </c>
      <c r="AI65" s="104" t="e">
        <f ca="1">IF(AI$41=YEAR(AI$43),HLOOKUP(AI$41,$AR$41:$AU$119,(ROW($D65)-ROW(AI$41)+1),FALSE),IFERROR(AI$42*VLOOKUP($D$40&amp;"|"&amp;$D65&amp;"|0|"&amp;AI$43,data.monthly_financials,6,0),0))</f>
        <v>#VALUE!</v>
      </c>
      <c r="AJ65" s="104" t="e">
        <f ca="1">IF(AJ$41=YEAR(AJ$43),HLOOKUP(AJ$41,$AR$41:$AU$119,(ROW($D65)-ROW(AJ$41)+1),FALSE),IFERROR(AJ$42*VLOOKUP($D$40&amp;"|"&amp;$D65&amp;"|0|"&amp;AJ$43,data.monthly_financials,6,0),0))</f>
        <v>#VALUE!</v>
      </c>
      <c r="AK65" s="104" t="e">
        <f ca="1">IF(AK$41=YEAR(AK$43),HLOOKUP(AK$41,$AR$41:$AU$119,(ROW($D65)-ROW(AK$41)+1),FALSE),IFERROR(AK$42*VLOOKUP($D$40&amp;"|"&amp;$D65&amp;"|0|"&amp;AK$43,data.monthly_financials,6,0),0))</f>
        <v>#VALUE!</v>
      </c>
      <c r="AL65" s="104" t="e">
        <f ca="1">IF(AL$41=YEAR(AL$43),HLOOKUP(AL$41,$AR$41:$AU$119,(ROW($D65)-ROW(AL$41)+1),FALSE),IFERROR(AL$42*VLOOKUP($D$40&amp;"|"&amp;$D65&amp;"|0|"&amp;AL$43,data.monthly_financials,6,0),0))</f>
        <v>#VALUE!</v>
      </c>
      <c r="AM65" s="104" t="e">
        <f ca="1">IF(AM$41=YEAR(AM$43),HLOOKUP(AM$41,$AR$41:$AU$119,(ROW($D65)-ROW(AM$41)+1),FALSE),IFERROR(AM$42*VLOOKUP($D$40&amp;"|"&amp;$D65&amp;"|0|"&amp;AM$43,data.monthly_financials,6,0),0))</f>
        <v>#VALUE!</v>
      </c>
      <c r="AN65" s="104" t="e">
        <f ca="1">IF(AN$41=YEAR(AN$43),HLOOKUP(AN$41,$AR$41:$AU$119,(ROW($D65)-ROW(AN$41)+1),FALSE),IFERROR(AN$42*VLOOKUP($D$40&amp;"|"&amp;$D65&amp;"|0|"&amp;AN$43,data.monthly_financials,6,0),0))</f>
        <v>#NAME?</v>
      </c>
      <c r="AP65" s="113" t="str">
        <f t="shared" si="68"/>
        <v>Less: Depreciation</v>
      </c>
      <c r="AQ65" s="104">
        <f ca="1">IFERROR(AQ$42*VLOOKUP($AP$40&amp;"|"&amp;$AP65&amp;"|1|"&amp;AQ$43,data.monthly_financials,6,0),0)</f>
        <v>0</v>
      </c>
      <c r="AR65" s="104">
        <f ca="1">IFERROR(AR$42*VLOOKUP($AP$40&amp;"|"&amp;$AP65&amp;"|1|"&amp;AR$43,data.monthly_financials,6,0),0)</f>
        <v>0</v>
      </c>
      <c r="AS65" s="104">
        <f ca="1">IFERROR(AS$42*VLOOKUP($AP$40&amp;"|"&amp;$AP65&amp;"|1|"&amp;AS$43,data.monthly_financials,6,0),0)</f>
        <v>0</v>
      </c>
      <c r="AT65" s="104">
        <f ca="1">IFERROR(AT$42*VLOOKUP($AP$40&amp;"|"&amp;$AP65&amp;"|1|"&amp;AT$43,data.monthly_financials,6,0),0)</f>
        <v>0</v>
      </c>
      <c r="AU65" s="104">
        <f ca="1">IFERROR(AU$42*VLOOKUP($AP$40&amp;"|"&amp;$AP65&amp;"|1|"&amp;AU$43,data.monthly_financials,6,0),0)</f>
        <v>0</v>
      </c>
      <c r="AW65">
        <f>IFERROR(AW$42*VLOOKUP($AX$40&amp;"|"&amp;$AX65&amp;"|0|"&amp;AW$43,data.monthly_financials,6,0),0)</f>
        <v>0</v>
      </c>
      <c r="AX65" s="131" t="s">
        <v>185</v>
      </c>
      <c r="AY65" s="104" t="e">
        <f ca="1">IF(AY$41=YEAR(AY$43),HLOOKUP(AY$41,$CM$41:$CP$92,(ROW($AX65)-ROW(AY$41)+1),FALSE),IFERROR(AY$42*VLOOKUP($AX$40&amp;"|"&amp;$AX65&amp;"|0|"&amp;AY$43,data.monthly_financials,6,0),0))</f>
        <v>#NAME?</v>
      </c>
      <c r="AZ65" s="104" t="e">
        <f ca="1">IF(AZ$41=YEAR(AZ$43),HLOOKUP(AZ$41,$CM$41:$CP$92,(ROW($AX65)-ROW(AZ$41)+1),FALSE),IFERROR(AZ$42*VLOOKUP($AX$40&amp;"|"&amp;$AX65&amp;"|0|"&amp;AZ$43,data.monthly_financials,6,0),0))</f>
        <v>#NAME?</v>
      </c>
      <c r="BA65" s="104" t="e">
        <f ca="1">IF(BA$41=YEAR(BA$43),HLOOKUP(BA$41,$CM$41:$CP$92,(ROW($AX65)-ROW(BA$41)+1),FALSE),IFERROR(BA$42*VLOOKUP($AX$40&amp;"|"&amp;$AX65&amp;"|0|"&amp;BA$43,data.monthly_financials,6,0),0))</f>
        <v>#NAME?</v>
      </c>
      <c r="BB65" s="104" t="e">
        <f ca="1">IF(BB$41=YEAR(BB$43),HLOOKUP(BB$41,$CM$41:$CP$92,(ROW($AX65)-ROW(BB$41)+1),FALSE),IFERROR(BB$42*VLOOKUP($AX$40&amp;"|"&amp;$AX65&amp;"|0|"&amp;BB$43,data.monthly_financials,6,0),0))</f>
        <v>#NAME?</v>
      </c>
      <c r="BC65" s="104" t="e">
        <f ca="1">IF(BC$41=YEAR(BC$43),HLOOKUP(BC$41,$CM$41:$CP$92,(ROW($AX65)-ROW(BC$41)+1),FALSE),IFERROR(BC$42*VLOOKUP($AX$40&amp;"|"&amp;$AX65&amp;"|0|"&amp;BC$43,data.monthly_financials,6,0),0))</f>
        <v>#NAME?</v>
      </c>
      <c r="BD65" s="104" t="e">
        <f ca="1">IF(BD$41=YEAR(BD$43),HLOOKUP(BD$41,$CM$41:$CP$92,(ROW($AX65)-ROW(BD$41)+1),FALSE),IFERROR(BD$42*VLOOKUP($AX$40&amp;"|"&amp;$AX65&amp;"|0|"&amp;BD$43,data.monthly_financials,6,0),0))</f>
        <v>#NAME?</v>
      </c>
      <c r="BE65" s="104" t="e">
        <f ca="1">IF(BE$41=YEAR(BE$43),HLOOKUP(BE$41,$CM$41:$CP$92,(ROW($AX65)-ROW(BE$41)+1),FALSE),IFERROR(BE$42*VLOOKUP($AX$40&amp;"|"&amp;$AX65&amp;"|0|"&amp;BE$43,data.monthly_financials,6,0),0))</f>
        <v>#NAME?</v>
      </c>
      <c r="BF65" s="104" t="e">
        <f ca="1">IF(BF$41=YEAR(BF$43),HLOOKUP(BF$41,$CM$41:$CP$92,(ROW($AX65)-ROW(BF$41)+1),FALSE),IFERROR(BF$42*VLOOKUP($AX$40&amp;"|"&amp;$AX65&amp;"|0|"&amp;BF$43,data.monthly_financials,6,0),0))</f>
        <v>#NAME?</v>
      </c>
      <c r="BG65" s="104" t="e">
        <f ca="1">IF(BG$41=YEAR(BG$43),HLOOKUP(BG$41,$CM$41:$CP$92,(ROW($AX65)-ROW(BG$41)+1),FALSE),IFERROR(BG$42*VLOOKUP($AX$40&amp;"|"&amp;$AX65&amp;"|0|"&amp;BG$43,data.monthly_financials,6,0),0))</f>
        <v>#NAME?</v>
      </c>
      <c r="BH65" s="104" t="e">
        <f ca="1">IF(BH$41=YEAR(BH$43),HLOOKUP(BH$41,$CM$41:$CP$92,(ROW($AX65)-ROW(BH$41)+1),FALSE),IFERROR(BH$42*VLOOKUP($AX$40&amp;"|"&amp;$AX65&amp;"|0|"&amp;BH$43,data.monthly_financials,6,0),0))</f>
        <v>#NAME?</v>
      </c>
      <c r="BI65" s="104" t="e">
        <f ca="1">IF(BI$41=YEAR(BI$43),HLOOKUP(BI$41,$CM$41:$CP$92,(ROW($AX65)-ROW(BI$41)+1),FALSE),IFERROR(BI$42*VLOOKUP($AX$40&amp;"|"&amp;$AX65&amp;"|0|"&amp;BI$43,data.monthly_financials,6,0),0))</f>
        <v>#NAME?</v>
      </c>
      <c r="BJ65" s="104" t="e">
        <f ca="1">IF(BJ$41=YEAR(BJ$43),HLOOKUP(BJ$41,$CM$41:$CP$92,(ROW($AX65)-ROW(BJ$41)+1),FALSE),IFERROR(BJ$42*VLOOKUP($AX$40&amp;"|"&amp;$AX65&amp;"|0|"&amp;BJ$43,data.monthly_financials,6,0),0))</f>
        <v>#NAME?</v>
      </c>
      <c r="BK65" s="104" t="e">
        <f ca="1">IF(BK$41=YEAR(BK$43),HLOOKUP(BK$41,$CM$41:$CP$92,(ROW($AX65)-ROW(BK$41)+1),FALSE),IFERROR(BK$42*VLOOKUP($AX$40&amp;"|"&amp;$AX65&amp;"|0|"&amp;BK$43,data.monthly_financials,6,0),0))</f>
        <v>#NAME?</v>
      </c>
      <c r="BL65" s="104" t="e">
        <f ca="1">IF(BL$41=YEAR(BL$43),HLOOKUP(BL$41,$CM$41:$CP$92,(ROW($AX65)-ROW(BL$41)+1),FALSE),IFERROR(BL$42*VLOOKUP($AX$40&amp;"|"&amp;$AX65&amp;"|0|"&amp;BL$43,data.monthly_financials,6,0),0))</f>
        <v>#NAME?</v>
      </c>
      <c r="BM65" s="104" t="e">
        <f ca="1">IF(BM$41=YEAR(BM$43),HLOOKUP(BM$41,$CM$41:$CP$92,(ROW($AX65)-ROW(BM$41)+1),FALSE),IFERROR(BM$42*VLOOKUP($AX$40&amp;"|"&amp;$AX65&amp;"|0|"&amp;BM$43,data.monthly_financials,6,0),0))</f>
        <v>#NAME?</v>
      </c>
      <c r="BN65" s="104" t="e">
        <f ca="1">IF(BN$41=YEAR(BN$43),HLOOKUP(BN$41,$CM$41:$CP$92,(ROW($AX65)-ROW(BN$41)+1),FALSE),IFERROR(BN$42*VLOOKUP($AX$40&amp;"|"&amp;$AX65&amp;"|0|"&amp;BN$43,data.monthly_financials,6,0),0))</f>
        <v>#NAME?</v>
      </c>
      <c r="BO65" s="104" t="e">
        <f ca="1">IF(BO$41=YEAR(BO$43),HLOOKUP(BO$41,$CM$41:$CP$92,(ROW($AX65)-ROW(BO$41)+1),FALSE),IFERROR(BO$42*VLOOKUP($AX$40&amp;"|"&amp;$AX65&amp;"|0|"&amp;BO$43,data.monthly_financials,6,0),0))</f>
        <v>#NAME?</v>
      </c>
      <c r="BP65" s="104" t="e">
        <f ca="1">IF(BP$41=YEAR(BP$43),HLOOKUP(BP$41,$CM$41:$CP$92,(ROW($AX65)-ROW(BP$41)+1),FALSE),IFERROR(BP$42*VLOOKUP($AX$40&amp;"|"&amp;$AX65&amp;"|0|"&amp;BP$43,data.monthly_financials,6,0),0))</f>
        <v>#NAME?</v>
      </c>
      <c r="BQ65" s="104" t="e">
        <f ca="1">IF(BQ$41=YEAR(BQ$43),HLOOKUP(BQ$41,$CM$41:$CP$92,(ROW($AX65)-ROW(BQ$41)+1),FALSE),IFERROR(BQ$42*VLOOKUP($AX$40&amp;"|"&amp;$AX65&amp;"|0|"&amp;BQ$43,data.monthly_financials,6,0),0))</f>
        <v>#NAME?</v>
      </c>
      <c r="BR65" s="104" t="e">
        <f ca="1">IF(BR$41=YEAR(BR$43),HLOOKUP(BR$41,$CM$41:$CP$92,(ROW($AX65)-ROW(BR$41)+1),FALSE),IFERROR(BR$42*VLOOKUP($AX$40&amp;"|"&amp;$AX65&amp;"|0|"&amp;BR$43,data.monthly_financials,6,0),0))</f>
        <v>#NAME?</v>
      </c>
      <c r="BS65" s="104" t="e">
        <f ca="1">IF(BS$41=YEAR(BS$43),HLOOKUP(BS$41,$CM$41:$CP$92,(ROW($AX65)-ROW(BS$41)+1),FALSE),IFERROR(BS$42*VLOOKUP($AX$40&amp;"|"&amp;$AX65&amp;"|0|"&amp;BS$43,data.monthly_financials,6,0),0))</f>
        <v>#NAME?</v>
      </c>
      <c r="BT65" s="104" t="e">
        <f ca="1">IF(BT$41=YEAR(BT$43),HLOOKUP(BT$41,$CM$41:$CP$92,(ROW($AX65)-ROW(BT$41)+1),FALSE),IFERROR(BT$42*VLOOKUP($AX$40&amp;"|"&amp;$AX65&amp;"|0|"&amp;BT$43,data.monthly_financials,6,0),0))</f>
        <v>#NAME?</v>
      </c>
      <c r="BU65" s="104" t="e">
        <f ca="1">IF(BU$41=YEAR(BU$43),HLOOKUP(BU$41,$CM$41:$CP$92,(ROW($AX65)-ROW(BU$41)+1),FALSE),IFERROR(BU$42*VLOOKUP($AX$40&amp;"|"&amp;$AX65&amp;"|0|"&amp;BU$43,data.monthly_financials,6,0),0))</f>
        <v>#NAME?</v>
      </c>
      <c r="BV65" s="104" t="e">
        <f ca="1">IF(BV$41=YEAR(BV$43),HLOOKUP(BV$41,$CM$41:$CP$92,(ROW($AX65)-ROW(BV$41)+1),FALSE),IFERROR(BV$42*VLOOKUP($AX$40&amp;"|"&amp;$AX65&amp;"|0|"&amp;BV$43,data.monthly_financials,6,0),0))</f>
        <v>#NAME?</v>
      </c>
      <c r="BW65" s="104" t="e">
        <f ca="1">IF(BW$41=YEAR(BW$43),HLOOKUP(BW$41,$CM$41:$CP$92,(ROW($AX65)-ROW(BW$41)+1),FALSE),IFERROR(BW$42*VLOOKUP($AX$40&amp;"|"&amp;$AX65&amp;"|0|"&amp;BW$43,data.monthly_financials,6,0),0))</f>
        <v>#NAME?</v>
      </c>
      <c r="BX65" s="104" t="e">
        <f ca="1">IF(BX$41=YEAR(BX$43),HLOOKUP(BX$41,$CM$41:$CP$92,(ROW($AX65)-ROW(BX$41)+1),FALSE),IFERROR(BX$42*VLOOKUP($AX$40&amp;"|"&amp;$AX65&amp;"|0|"&amp;BX$43,data.monthly_financials,6,0),0))</f>
        <v>#NAME?</v>
      </c>
      <c r="BY65" s="104" t="e">
        <f ca="1">IF(BY$41=YEAR(BY$43),HLOOKUP(BY$41,$CM$41:$CP$92,(ROW($AX65)-ROW(BY$41)+1),FALSE),IFERROR(BY$42*VLOOKUP($AX$40&amp;"|"&amp;$AX65&amp;"|0|"&amp;BY$43,data.monthly_financials,6,0),0))</f>
        <v>#NAME?</v>
      </c>
      <c r="BZ65" s="104" t="e">
        <f ca="1">IF(BZ$41=YEAR(BZ$43),HLOOKUP(BZ$41,$CM$41:$CP$92,(ROW($AX65)-ROW(BZ$41)+1),FALSE),IFERROR(BZ$42*VLOOKUP($AX$40&amp;"|"&amp;$AX65&amp;"|0|"&amp;BZ$43,data.monthly_financials,6,0),0))</f>
        <v>#NAME?</v>
      </c>
      <c r="CA65" s="104" t="e">
        <f ca="1">IF(CA$41=YEAR(CA$43),HLOOKUP(CA$41,$CM$41:$CP$92,(ROW($AX65)-ROW(CA$41)+1),FALSE),IFERROR(CA$42*VLOOKUP($AX$40&amp;"|"&amp;$AX65&amp;"|0|"&amp;CA$43,data.monthly_financials,6,0),0))</f>
        <v>#NAME?</v>
      </c>
      <c r="CB65" s="104" t="e">
        <f ca="1">IF(CB$41=YEAR(CB$43),HLOOKUP(CB$41,$CM$41:$CP$92,(ROW($AX65)-ROW(CB$41)+1),FALSE),IFERROR(CB$42*VLOOKUP($AX$40&amp;"|"&amp;$AX65&amp;"|0|"&amp;CB$43,data.monthly_financials,6,0),0))</f>
        <v>#NAME?</v>
      </c>
      <c r="CC65" s="104" t="e">
        <f ca="1">IF(CC$41=YEAR(CC$43),HLOOKUP(CC$41,$CM$41:$CP$92,(ROW($AX65)-ROW(CC$41)+1),FALSE),IFERROR(CC$42*VLOOKUP($AX$40&amp;"|"&amp;$AX65&amp;"|0|"&amp;CC$43,data.monthly_financials,6,0),0))</f>
        <v>#NAME?</v>
      </c>
      <c r="CD65" s="104" t="e">
        <f ca="1">IF(CD$41=YEAR(CD$43),HLOOKUP(CD$41,$CM$41:$CP$92,(ROW($AX65)-ROW(CD$41)+1),FALSE),IFERROR(CD$42*VLOOKUP($AX$40&amp;"|"&amp;$AX65&amp;"|0|"&amp;CD$43,data.monthly_financials,6,0),0))</f>
        <v>#NAME?</v>
      </c>
      <c r="CE65" s="104" t="e">
        <f ca="1">IF(CE$41=YEAR(CE$43),HLOOKUP(CE$41,$CM$41:$CP$92,(ROW($AX65)-ROW(CE$41)+1),FALSE),IFERROR(CE$42*VLOOKUP($AX$40&amp;"|"&amp;$AX65&amp;"|0|"&amp;CE$43,data.monthly_financials,6,0),0))</f>
        <v>#NAME?</v>
      </c>
      <c r="CF65" s="104" t="e">
        <f ca="1">IF(CF$41=YEAR(CF$43),HLOOKUP(CF$41,$CM$41:$CP$92,(ROW($AX65)-ROW(CF$41)+1),FALSE),IFERROR(CF$42*VLOOKUP($AX$40&amp;"|"&amp;$AX65&amp;"|0|"&amp;CF$43,data.monthly_financials,6,0),0))</f>
        <v>#NAME?</v>
      </c>
      <c r="CG65" s="104" t="e">
        <f ca="1">IF(CG$41=YEAR(CG$43),HLOOKUP(CG$41,$CM$41:$CP$92,(ROW($AX65)-ROW(CG$41)+1),FALSE),IFERROR(CG$42*VLOOKUP($AX$40&amp;"|"&amp;$AX65&amp;"|0|"&amp;CG$43,data.monthly_financials,6,0),0))</f>
        <v>#NAME?</v>
      </c>
      <c r="CH65" s="104" t="e">
        <f ca="1">IF(CH$41=YEAR(CH$43),HLOOKUP(CH$41,$CM$41:$CP$92,(ROW($AX65)-ROW(CH$41)+1),FALSE),IFERROR(CH$42*VLOOKUP($AX$40&amp;"|"&amp;$AX65&amp;"|0|"&amp;CH$43,data.monthly_financials,6,0),0))</f>
        <v>#NAME?</v>
      </c>
      <c r="CK65" s="131" t="str">
        <f t="shared" si="63"/>
        <v>Salaries &amp; Benefits</v>
      </c>
      <c r="CL65" s="104">
        <f ca="1">IFERROR(CL$42*VLOOKUP($CK$40&amp;"|"&amp;$CK65&amp;"|1|"&amp;CL$43,data.monthly_financials,6,0),0)</f>
        <v>0</v>
      </c>
      <c r="CM65" s="104">
        <f ca="1">IFERROR(CM$42*VLOOKUP($CK$40&amp;"|"&amp;$CK65&amp;"|1|"&amp;CM$43,data.monthly_financials,6,0),0)</f>
        <v>0</v>
      </c>
      <c r="CN65" s="104">
        <f ca="1">IFERROR(CN$42*VLOOKUP($CK$40&amp;"|"&amp;$CK65&amp;"|1|"&amp;CN$43,data.monthly_financials,6,0),0)</f>
        <v>0</v>
      </c>
      <c r="CO65" s="104">
        <f ca="1">IFERROR(CO$42*VLOOKUP($CK$40&amp;"|"&amp;$CK65&amp;"|1|"&amp;CO$43,data.monthly_financials,6,0),0)</f>
        <v>0</v>
      </c>
      <c r="CP65" s="104">
        <f ca="1">IFERROR(CP$42*VLOOKUP($CK$40&amp;"|"&amp;$CK65&amp;"|1|"&amp;CP$43,data.monthly_financials,6,0),0)</f>
        <v>0</v>
      </c>
      <c r="CS65" s="105" t="s">
        <v>186</v>
      </c>
      <c r="CT65" s="104" t="e">
        <f ca="1">IF(CT$41=YEAR(CT$43),HLOOKUP(CT$41,$EG$41:$EJ$70,(ROW($AX65)-ROW(CT$41)+1),FALSE),IFERROR(CT$42*VLOOKUP($CS$40&amp;"|"&amp;$CS65&amp;"|0|"&amp;CT$43,data.monthly_financials,6,0),0))</f>
        <v>#NAME?</v>
      </c>
      <c r="CU65" s="104" t="e">
        <f ca="1">IF(CU$41=YEAR(CU$43),HLOOKUP(CU$41,$EG$41:$EJ$70,(ROW($AX65)-ROW(CU$41)+1),FALSE),IFERROR(CU$42*VLOOKUP($CS$40&amp;"|"&amp;$CS65&amp;"|0|"&amp;CU$43,data.monthly_financials,6,0),0))</f>
        <v>#NAME?</v>
      </c>
      <c r="CV65" s="104" t="e">
        <f ca="1">IF(CV$41=YEAR(CV$43),HLOOKUP(CV$41,$EG$41:$EJ$70,(ROW($AX65)-ROW(CV$41)+1),FALSE),IFERROR(CV$42*VLOOKUP($CS$40&amp;"|"&amp;$CS65&amp;"|0|"&amp;CV$43,data.monthly_financials,6,0),0))</f>
        <v>#NAME?</v>
      </c>
      <c r="CW65" s="104" t="e">
        <f ca="1">IF(CW$41=YEAR(CW$43),HLOOKUP(CW$41,$EG$41:$EJ$70,(ROW($AX65)-ROW(CW$41)+1),FALSE),IFERROR(CW$42*VLOOKUP($CS$40&amp;"|"&amp;$CS65&amp;"|0|"&amp;CW$43,data.monthly_financials,6,0),0))</f>
        <v>#NAME?</v>
      </c>
      <c r="CX65" s="104" t="e">
        <f ca="1">IF(CX$41=YEAR(CX$43),HLOOKUP(CX$41,$EG$41:$EJ$70,(ROW($AX65)-ROW(CX$41)+1),FALSE),IFERROR(CX$42*VLOOKUP($CS$40&amp;"|"&amp;$CS65&amp;"|0|"&amp;CX$43,data.monthly_financials,6,0),0))</f>
        <v>#NAME?</v>
      </c>
      <c r="CY65" s="104" t="e">
        <f ca="1">IF(CY$41=YEAR(CY$43),HLOOKUP(CY$41,$EG$41:$EJ$70,(ROW($AX65)-ROW(CY$41)+1),FALSE),IFERROR(CY$42*VLOOKUP($CS$40&amp;"|"&amp;$CS65&amp;"|0|"&amp;CY$43,data.monthly_financials,6,0),0))</f>
        <v>#NAME?</v>
      </c>
      <c r="CZ65" s="104" t="e">
        <f ca="1">IF(CZ$41=YEAR(CZ$43),HLOOKUP(CZ$41,$EG$41:$EJ$70,(ROW($AX65)-ROW(CZ$41)+1),FALSE),IFERROR(CZ$42*VLOOKUP($CS$40&amp;"|"&amp;$CS65&amp;"|0|"&amp;CZ$43,data.monthly_financials,6,0),0))</f>
        <v>#NAME?</v>
      </c>
      <c r="DA65" s="104" t="e">
        <f ca="1">IF(DA$41=YEAR(DA$43),HLOOKUP(DA$41,$EG$41:$EJ$70,(ROW($AX65)-ROW(DA$41)+1),FALSE),IFERROR(DA$42*VLOOKUP($CS$40&amp;"|"&amp;$CS65&amp;"|0|"&amp;DA$43,data.monthly_financials,6,0),0))</f>
        <v>#NAME?</v>
      </c>
      <c r="DB65" s="104" t="e">
        <f ca="1">IF(DB$41=YEAR(DB$43),HLOOKUP(DB$41,$EG$41:$EJ$70,(ROW($AX65)-ROW(DB$41)+1),FALSE),IFERROR(DB$42*VLOOKUP($CS$40&amp;"|"&amp;$CS65&amp;"|0|"&amp;DB$43,data.monthly_financials,6,0),0))</f>
        <v>#NAME?</v>
      </c>
      <c r="DC65" s="104" t="e">
        <f ca="1">IF(DC$41=YEAR(DC$43),HLOOKUP(DC$41,$EG$41:$EJ$70,(ROW($AX65)-ROW(DC$41)+1),FALSE),IFERROR(DC$42*VLOOKUP($CS$40&amp;"|"&amp;$CS65&amp;"|0|"&amp;DC$43,data.monthly_financials,6,0),0))</f>
        <v>#NAME?</v>
      </c>
      <c r="DD65" s="104" t="e">
        <f ca="1">IF(DD$41=YEAR(DD$43),HLOOKUP(DD$41,$EG$41:$EJ$70,(ROW($AX65)-ROW(DD$41)+1),FALSE),IFERROR(DD$42*VLOOKUP($CS$40&amp;"|"&amp;$CS65&amp;"|0|"&amp;DD$43,data.monthly_financials,6,0),0))</f>
        <v>#NAME?</v>
      </c>
      <c r="DE65" s="104" t="e">
        <f ca="1">IF(DE$41=YEAR(DE$43),HLOOKUP(DE$41,$EG$41:$EJ$70,(ROW($AX65)-ROW(DE$41)+1),FALSE),IFERROR(DE$42*VLOOKUP($CS$40&amp;"|"&amp;$CS65&amp;"|0|"&amp;DE$43,data.monthly_financials,6,0),0))</f>
        <v>#NAME?</v>
      </c>
      <c r="DF65" s="104" t="e">
        <f ca="1">IF(DF$41=YEAR(DF$43),HLOOKUP(DF$41,$EG$41:$EJ$70,(ROW($AX65)-ROW(DF$41)+1),FALSE),IFERROR(DF$42*VLOOKUP($CS$40&amp;"|"&amp;$CS65&amp;"|0|"&amp;DF$43,data.monthly_financials,6,0),0))</f>
        <v>#NAME?</v>
      </c>
      <c r="DG65" s="104" t="e">
        <f ca="1">IF(DG$41=YEAR(DG$43),HLOOKUP(DG$41,$EG$41:$EJ$70,(ROW($AX65)-ROW(DG$41)+1),FALSE),IFERROR(DG$42*VLOOKUP($CS$40&amp;"|"&amp;$CS65&amp;"|0|"&amp;DG$43,data.monthly_financials,6,0),0))</f>
        <v>#NAME?</v>
      </c>
      <c r="DH65" s="104" t="e">
        <f ca="1">IF(DH$41=YEAR(DH$43),HLOOKUP(DH$41,$EG$41:$EJ$70,(ROW($AX65)-ROW(DH$41)+1),FALSE),IFERROR(DH$42*VLOOKUP($CS$40&amp;"|"&amp;$CS65&amp;"|0|"&amp;DH$43,data.monthly_financials,6,0),0))</f>
        <v>#NAME?</v>
      </c>
      <c r="DI65" s="104" t="e">
        <f ca="1">IF(DI$41=YEAR(DI$43),HLOOKUP(DI$41,$EG$41:$EJ$70,(ROW($AX65)-ROW(DI$41)+1),FALSE),IFERROR(DI$42*VLOOKUP($CS$40&amp;"|"&amp;$CS65&amp;"|0|"&amp;DI$43,data.monthly_financials,6,0),0))</f>
        <v>#NAME?</v>
      </c>
      <c r="DJ65" s="104" t="e">
        <f ca="1">IF(DJ$41=YEAR(DJ$43),HLOOKUP(DJ$41,$EG$41:$EJ$70,(ROW($AX65)-ROW(DJ$41)+1),FALSE),IFERROR(DJ$42*VLOOKUP($CS$40&amp;"|"&amp;$CS65&amp;"|0|"&amp;DJ$43,data.monthly_financials,6,0),0))</f>
        <v>#NAME?</v>
      </c>
      <c r="DK65" s="104" t="e">
        <f ca="1">IF(DK$41=YEAR(DK$43),HLOOKUP(DK$41,$EG$41:$EJ$70,(ROW($AX65)-ROW(DK$41)+1),FALSE),IFERROR(DK$42*VLOOKUP($CS$40&amp;"|"&amp;$CS65&amp;"|0|"&amp;DK$43,data.monthly_financials,6,0),0))</f>
        <v>#NAME?</v>
      </c>
      <c r="DL65" s="104" t="e">
        <f ca="1">IF(DL$41=YEAR(DL$43),HLOOKUP(DL$41,$EG$41:$EJ$70,(ROW($AX65)-ROW(DL$41)+1),FALSE),IFERROR(DL$42*VLOOKUP($CS$40&amp;"|"&amp;$CS65&amp;"|0|"&amp;DL$43,data.monthly_financials,6,0),0))</f>
        <v>#NAME?</v>
      </c>
      <c r="DM65" s="104" t="e">
        <f ca="1">IF(DM$41=YEAR(DM$43),HLOOKUP(DM$41,$EG$41:$EJ$70,(ROW($AX65)-ROW(DM$41)+1),FALSE),IFERROR(DM$42*VLOOKUP($CS$40&amp;"|"&amp;$CS65&amp;"|0|"&amp;DM$43,data.monthly_financials,6,0),0))</f>
        <v>#NAME?</v>
      </c>
      <c r="DN65" s="104" t="e">
        <f ca="1">IF(DN$41=YEAR(DN$43),HLOOKUP(DN$41,$EG$41:$EJ$70,(ROW($AX65)-ROW(DN$41)+1),FALSE),IFERROR(DN$42*VLOOKUP($CS$40&amp;"|"&amp;$CS65&amp;"|0|"&amp;DN$43,data.monthly_financials,6,0),0))</f>
        <v>#NAME?</v>
      </c>
      <c r="DO65" s="104" t="e">
        <f ca="1">IF(DO$41=YEAR(DO$43),HLOOKUP(DO$41,$EG$41:$EJ$70,(ROW($AX65)-ROW(DO$41)+1),FALSE),IFERROR(DO$42*VLOOKUP($CS$40&amp;"|"&amp;$CS65&amp;"|0|"&amp;DO$43,data.monthly_financials,6,0),0))</f>
        <v>#NAME?</v>
      </c>
      <c r="DP65" s="104" t="e">
        <f ca="1">IF(DP$41=YEAR(DP$43),HLOOKUP(DP$41,$EG$41:$EJ$70,(ROW($AX65)-ROW(DP$41)+1),FALSE),IFERROR(DP$42*VLOOKUP($CS$40&amp;"|"&amp;$CS65&amp;"|0|"&amp;DP$43,data.monthly_financials,6,0),0))</f>
        <v>#NAME?</v>
      </c>
      <c r="DQ65" s="104" t="e">
        <f ca="1">IF(DQ$41=YEAR(DQ$43),HLOOKUP(DQ$41,$EG$41:$EJ$70,(ROW($AX65)-ROW(DQ$41)+1),FALSE),IFERROR(DQ$42*VLOOKUP($CS$40&amp;"|"&amp;$CS65&amp;"|0|"&amp;DQ$43,data.monthly_financials,6,0),0))</f>
        <v>#NAME?</v>
      </c>
      <c r="DR65" s="104" t="e">
        <f ca="1">IF(DR$41=YEAR(DR$43),HLOOKUP(DR$41,$EG$41:$EJ$70,(ROW($AX65)-ROW(DR$41)+1),FALSE),IFERROR(DR$42*VLOOKUP($CS$40&amp;"|"&amp;$CS65&amp;"|0|"&amp;DR$43,data.monthly_financials,6,0),0))</f>
        <v>#NAME?</v>
      </c>
      <c r="DS65" s="104" t="e">
        <f ca="1">IF(DS$41=YEAR(DS$43),HLOOKUP(DS$41,$EG$41:$EJ$70,(ROW($AX65)-ROW(DS$41)+1),FALSE),IFERROR(DS$42*VLOOKUP($CS$40&amp;"|"&amp;$CS65&amp;"|0|"&amp;DS$43,data.monthly_financials,6,0),0))</f>
        <v>#NAME?</v>
      </c>
      <c r="DT65" s="104" t="e">
        <f ca="1">IF(DT$41=YEAR(DT$43),HLOOKUP(DT$41,$EG$41:$EJ$70,(ROW($AX65)-ROW(DT$41)+1),FALSE),IFERROR(DT$42*VLOOKUP($CS$40&amp;"|"&amp;$CS65&amp;"|0|"&amp;DT$43,data.monthly_financials,6,0),0))</f>
        <v>#NAME?</v>
      </c>
      <c r="DU65" s="104" t="e">
        <f ca="1">IF(DU$41=YEAR(DU$43),HLOOKUP(DU$41,$EG$41:$EJ$70,(ROW($AX65)-ROW(DU$41)+1),FALSE),IFERROR(DU$42*VLOOKUP($CS$40&amp;"|"&amp;$CS65&amp;"|0|"&amp;DU$43,data.monthly_financials,6,0),0))</f>
        <v>#NAME?</v>
      </c>
      <c r="DV65" s="104" t="e">
        <f ca="1">IF(DV$41=YEAR(DV$43),HLOOKUP(DV$41,$EG$41:$EJ$70,(ROW($AX65)-ROW(DV$41)+1),FALSE),IFERROR(DV$42*VLOOKUP($CS$40&amp;"|"&amp;$CS65&amp;"|0|"&amp;DV$43,data.monthly_financials,6,0),0))</f>
        <v>#NAME?</v>
      </c>
      <c r="DW65" s="104" t="e">
        <f ca="1">IF(DW$41=YEAR(DW$43),HLOOKUP(DW$41,$EG$41:$EJ$70,(ROW($AX65)-ROW(DW$41)+1),FALSE),IFERROR(DW$42*VLOOKUP($CS$40&amp;"|"&amp;$CS65&amp;"|0|"&amp;DW$43,data.monthly_financials,6,0),0))</f>
        <v>#NAME?</v>
      </c>
      <c r="DX65" s="104" t="e">
        <f ca="1">IF(DX$41=YEAR(DX$43),HLOOKUP(DX$41,$EG$41:$EJ$70,(ROW($AX65)-ROW(DX$41)+1),FALSE),IFERROR(DX$42*VLOOKUP($CS$40&amp;"|"&amp;$CS65&amp;"|0|"&amp;DX$43,data.monthly_financials,6,0),0))</f>
        <v>#NAME?</v>
      </c>
      <c r="DY65" s="104" t="e">
        <f ca="1">IF(DY$41=YEAR(DY$43),HLOOKUP(DY$41,$EG$41:$EJ$70,(ROW($AX65)-ROW(DY$41)+1),FALSE),IFERROR(DY$42*VLOOKUP($CS$40&amp;"|"&amp;$CS65&amp;"|0|"&amp;DY$43,data.monthly_financials,6,0),0))</f>
        <v>#NAME?</v>
      </c>
      <c r="DZ65" s="104" t="e">
        <f ca="1">IF(DZ$41=YEAR(DZ$43),HLOOKUP(DZ$41,$EG$41:$EJ$70,(ROW($AX65)-ROW(DZ$41)+1),FALSE),IFERROR(DZ$42*VLOOKUP($CS$40&amp;"|"&amp;$CS65&amp;"|0|"&amp;DZ$43,data.monthly_financials,6,0),0))</f>
        <v>#NAME?</v>
      </c>
      <c r="EA65" s="104" t="e">
        <f ca="1">IF(EA$41=YEAR(EA$43),HLOOKUP(EA$41,$EG$41:$EJ$70,(ROW($AX65)-ROW(EA$41)+1),FALSE),IFERROR(EA$42*VLOOKUP($CS$40&amp;"|"&amp;$CS65&amp;"|0|"&amp;EA$43,data.monthly_financials,6,0),0))</f>
        <v>#NAME?</v>
      </c>
      <c r="EB65" s="104" t="e">
        <f ca="1">IF(EB$41=YEAR(EB$43),HLOOKUP(EB$41,$EG$41:$EJ$70,(ROW($AX65)-ROW(EB$41)+1),FALSE),IFERROR(EB$42*VLOOKUP($CS$40&amp;"|"&amp;$CS65&amp;"|0|"&amp;EB$43,data.monthly_financials,6,0),0))</f>
        <v>#NAME?</v>
      </c>
      <c r="EC65" s="104" t="e">
        <f ca="1">IF(EC$41=YEAR(EC$43),HLOOKUP(EC$41,$EG$41:$EJ$70,(ROW($AX65)-ROW(EC$41)+1),FALSE),IFERROR(EC$42*VLOOKUP($CS$40&amp;"|"&amp;$CS65&amp;"|0|"&amp;EC$43,data.monthly_financials,6,0),0))</f>
        <v>#NAME?</v>
      </c>
      <c r="EE65" s="105" t="s">
        <v>186</v>
      </c>
      <c r="EF65" s="104">
        <f ca="1">IFERROR(EF$42*VLOOKUP($EE$40&amp;"|"&amp;$EE65&amp;"|1|"&amp;EF$43,data.monthly_financials,6,0),0)</f>
        <v>0</v>
      </c>
      <c r="EG65" s="104">
        <f ca="1">IFERROR(EG$42*VLOOKUP($EE$40&amp;"|"&amp;$EE65&amp;"|1|"&amp;EG$43,data.monthly_financials,6,0),0)</f>
        <v>0</v>
      </c>
      <c r="EH65" s="104">
        <f ca="1">IFERROR(EH$42*VLOOKUP($EE$40&amp;"|"&amp;$EE65&amp;"|1|"&amp;EH$43,data.monthly_financials,6,0),0)</f>
        <v>0</v>
      </c>
      <c r="EI65" s="104">
        <f ca="1">IFERROR(EI$42*VLOOKUP($EE$40&amp;"|"&amp;$EE65&amp;"|1|"&amp;EI$43,data.monthly_financials,6,0),0)</f>
        <v>0</v>
      </c>
      <c r="EJ65" s="104">
        <f ca="1">IFERROR(EJ$42*VLOOKUP($EE$40&amp;"|"&amp;$EE65&amp;"|1|"&amp;EJ$43,data.monthly_financials,6,0),0)</f>
        <v>0</v>
      </c>
      <c r="GG65" s="120" t="s">
        <v>662</v>
      </c>
      <c r="GH65" s="758" t="e">
        <f ca="1">IF(GH$41=YEAR(GH$43),HLOOKUP(GH$41,$HV$41:$HY$66,(ROW($HT65)-ROW(GH$41)+1),FALSE),IFERROR(GH$42*VLOOKUP($HT$39&amp;"|"&amp;$HT65&amp;"|0|"&amp;GH$43,data.monthly_financials,6,0),0))</f>
        <v>#NAME?</v>
      </c>
      <c r="GI65" s="758" t="e">
        <f ca="1">IF(GI$41=YEAR(GI$43),HLOOKUP(GI$41,$HV$41:$HY$66,(ROW($HT65)-ROW(GI$41)+1),FALSE),IFERROR(GI$42*VLOOKUP($HT$39&amp;"|"&amp;$HT65&amp;"|0|"&amp;GI$43,data.monthly_financials,6,0),0))</f>
        <v>#NAME?</v>
      </c>
      <c r="GJ65" s="758" t="e">
        <f ca="1">IF(GJ$41=YEAR(GJ$43),HLOOKUP(GJ$41,$HV$41:$HY$66,(ROW($HT65)-ROW(GJ$41)+1),FALSE),IFERROR(GJ$42*VLOOKUP($HT$39&amp;"|"&amp;$HT65&amp;"|0|"&amp;GJ$43,data.monthly_financials,6,0),0))</f>
        <v>#NAME?</v>
      </c>
      <c r="GK65" s="758" t="e">
        <f ca="1">IF(GK$41=YEAR(GK$43),HLOOKUP(GK$41,$HV$41:$HY$66,(ROW($HT65)-ROW(GK$41)+1),FALSE),IFERROR(GK$42*VLOOKUP($HT$39&amp;"|"&amp;$HT65&amp;"|0|"&amp;GK$43,data.monthly_financials,6,0),0))</f>
        <v>#NAME?</v>
      </c>
      <c r="GL65" s="758" t="e">
        <f ca="1">IF(GL$41=YEAR(GL$43),HLOOKUP(GL$41,$HV$41:$HY$66,(ROW($HT65)-ROW(GL$41)+1),FALSE),IFERROR(GL$42*VLOOKUP($HT$39&amp;"|"&amp;$HT65&amp;"|0|"&amp;GL$43,data.monthly_financials,6,0),0))</f>
        <v>#NAME?</v>
      </c>
      <c r="GM65" s="758" t="e">
        <f ca="1">IF(GM$41=YEAR(GM$43),HLOOKUP(GM$41,$HV$41:$HY$66,(ROW($HT65)-ROW(GM$41)+1),FALSE),IFERROR(GM$42*VLOOKUP($HT$39&amp;"|"&amp;$HT65&amp;"|0|"&amp;GM$43,data.monthly_financials,6,0),0))</f>
        <v>#NAME?</v>
      </c>
      <c r="GN65" s="758" t="e">
        <f ca="1">IF(GN$41=YEAR(GN$43),HLOOKUP(GN$41,$HV$41:$HY$66,(ROW($HT65)-ROW(GN$41)+1),FALSE),IFERROR(GN$42*VLOOKUP($HT$39&amp;"|"&amp;$HT65&amp;"|0|"&amp;GN$43,data.monthly_financials,6,0),0))</f>
        <v>#NAME?</v>
      </c>
      <c r="GO65" s="758" t="e">
        <f ca="1">IF(GO$41=YEAR(GO$43),HLOOKUP(GO$41,$HV$41:$HY$66,(ROW($HT65)-ROW(GO$41)+1),FALSE),IFERROR(GO$42*VLOOKUP($HT$39&amp;"|"&amp;$HT65&amp;"|0|"&amp;GO$43,data.monthly_financials,6,0),0))</f>
        <v>#NAME?</v>
      </c>
      <c r="GP65" s="758" t="e">
        <f ca="1">IF(GP$41=YEAR(GP$43),HLOOKUP(GP$41,$HV$41:$HY$66,(ROW($HT65)-ROW(GP$41)+1),FALSE),IFERROR(GP$42*VLOOKUP($HT$39&amp;"|"&amp;$HT65&amp;"|0|"&amp;GP$43,data.monthly_financials,6,0),0))</f>
        <v>#NAME?</v>
      </c>
      <c r="GQ65" s="758" t="e">
        <f ca="1">IF(GQ$41=YEAR(GQ$43),HLOOKUP(GQ$41,$HV$41:$HY$66,(ROW($HT65)-ROW(GQ$41)+1),FALSE),IFERROR(GQ$42*VLOOKUP($HT$39&amp;"|"&amp;$HT65&amp;"|0|"&amp;GQ$43,data.monthly_financials,6,0),0))</f>
        <v>#NAME?</v>
      </c>
      <c r="GR65" s="758" t="e">
        <f ca="1">IF(GR$41=YEAR(GR$43),HLOOKUP(GR$41,$HV$41:$HY$66,(ROW($HT65)-ROW(GR$41)+1),FALSE),IFERROR(GR$42*VLOOKUP($HT$39&amp;"|"&amp;$HT65&amp;"|0|"&amp;GR$43,data.monthly_financials,6,0),0))</f>
        <v>#NAME?</v>
      </c>
      <c r="GS65" s="758" t="e">
        <f ca="1">IF(GS$41=YEAR(GS$43),HLOOKUP(GS$41,$HV$41:$HY$66,(ROW($HT65)-ROW(GS$41)+1),FALSE),IFERROR(GS$42*VLOOKUP($HT$39&amp;"|"&amp;$HT65&amp;"|0|"&amp;GS$43,data.monthly_financials,6,0),0))</f>
        <v>#NAME?</v>
      </c>
      <c r="GT65" s="758" t="e">
        <f ca="1">IF(GT$41=YEAR(GT$43),HLOOKUP(GT$41,$HV$41:$HY$66,(ROW($HT65)-ROW(GT$41)+1),FALSE),IFERROR(GT$42*VLOOKUP($HT$39&amp;"|"&amp;$HT65&amp;"|0|"&amp;GT$43,data.monthly_financials,6,0),0))</f>
        <v>#NAME?</v>
      </c>
      <c r="GU65" s="758" t="e">
        <f ca="1">IF(GU$41=YEAR(GU$43),HLOOKUP(GU$41,$HV$41:$HY$66,(ROW($HT65)-ROW(GU$41)+1),FALSE),IFERROR(GU$42*VLOOKUP($HT$39&amp;"|"&amp;$HT65&amp;"|0|"&amp;GU$43,data.monthly_financials,6,0),0))</f>
        <v>#NAME?</v>
      </c>
      <c r="GV65" s="758" t="e">
        <f ca="1">IF(GV$41=YEAR(GV$43),HLOOKUP(GV$41,$HV$41:$HY$66,(ROW($HT65)-ROW(GV$41)+1),FALSE),IFERROR(GV$42*VLOOKUP($HT$39&amp;"|"&amp;$HT65&amp;"|0|"&amp;GV$43,data.monthly_financials,6,0),0))</f>
        <v>#NAME?</v>
      </c>
      <c r="GW65" s="758" t="e">
        <f ca="1">IF(GW$41=YEAR(GW$43),HLOOKUP(GW$41,$HV$41:$HY$66,(ROW($HT65)-ROW(GW$41)+1),FALSE),IFERROR(GW$42*VLOOKUP($HT$39&amp;"|"&amp;$HT65&amp;"|0|"&amp;GW$43,data.monthly_financials,6,0),0))</f>
        <v>#NAME?</v>
      </c>
      <c r="GX65" s="758" t="e">
        <f ca="1">IF(GX$41=YEAR(GX$43),HLOOKUP(GX$41,$HV$41:$HY$66,(ROW($HT65)-ROW(GX$41)+1),FALSE),IFERROR(GX$42*VLOOKUP($HT$39&amp;"|"&amp;$HT65&amp;"|0|"&amp;GX$43,data.monthly_financials,6,0),0))</f>
        <v>#NAME?</v>
      </c>
      <c r="GY65" s="758" t="e">
        <f ca="1">IF(GY$41=YEAR(GY$43),HLOOKUP(GY$41,$HV$41:$HY$66,(ROW($HT65)-ROW(GY$41)+1),FALSE),IFERROR(GY$42*VLOOKUP($HT$39&amp;"|"&amp;$HT65&amp;"|0|"&amp;GY$43,data.monthly_financials,6,0),0))</f>
        <v>#NAME?</v>
      </c>
      <c r="GZ65" s="758" t="e">
        <f ca="1">IF(GZ$41=YEAR(GZ$43),HLOOKUP(GZ$41,$HV$41:$HY$66,(ROW($HT65)-ROW(GZ$41)+1),FALSE),IFERROR(GZ$42*VLOOKUP($HT$39&amp;"|"&amp;$HT65&amp;"|0|"&amp;GZ$43,data.monthly_financials,6,0),0))</f>
        <v>#NAME?</v>
      </c>
      <c r="HA65" s="758" t="e">
        <f ca="1">IF(HA$41=YEAR(HA$43),HLOOKUP(HA$41,$HV$41:$HY$66,(ROW($HT65)-ROW(HA$41)+1),FALSE),IFERROR(HA$42*VLOOKUP($HT$39&amp;"|"&amp;$HT65&amp;"|0|"&amp;HA$43,data.monthly_financials,6,0),0))</f>
        <v>#NAME?</v>
      </c>
      <c r="HB65" s="758" t="e">
        <f ca="1">IF(HB$41=YEAR(HB$43),HLOOKUP(HB$41,$HV$41:$HY$66,(ROW($HT65)-ROW(HB$41)+1),FALSE),IFERROR(HB$42*VLOOKUP($HT$39&amp;"|"&amp;$HT65&amp;"|0|"&amp;HB$43,data.monthly_financials,6,0),0))</f>
        <v>#NAME?</v>
      </c>
      <c r="HC65" s="758" t="e">
        <f ca="1">IF(HC$41=YEAR(HC$43),HLOOKUP(HC$41,$HV$41:$HY$66,(ROW($HT65)-ROW(HC$41)+1),FALSE),IFERROR(HC$42*VLOOKUP($HT$39&amp;"|"&amp;$HT65&amp;"|0|"&amp;HC$43,data.monthly_financials,6,0),0))</f>
        <v>#NAME?</v>
      </c>
      <c r="HD65" s="758" t="e">
        <f ca="1">IF(HD$41=YEAR(HD$43),HLOOKUP(HD$41,$HV$41:$HY$66,(ROW($HT65)-ROW(HD$41)+1),FALSE),IFERROR(HD$42*VLOOKUP($HT$39&amp;"|"&amp;$HT65&amp;"|0|"&amp;HD$43,data.monthly_financials,6,0),0))</f>
        <v>#NAME?</v>
      </c>
      <c r="HE65" s="758" t="e">
        <f ca="1">IF(HE$41=YEAR(HE$43),HLOOKUP(HE$41,$HV$41:$HY$66,(ROW($HT65)-ROW(HE$41)+1),FALSE),IFERROR(HE$42*VLOOKUP($HT$39&amp;"|"&amp;$HT65&amp;"|0|"&amp;HE$43,data.monthly_financials,6,0),0))</f>
        <v>#NAME?</v>
      </c>
      <c r="HF65" s="758" t="e">
        <f ca="1">IF(HF$41=YEAR(HF$43),HLOOKUP(HF$41,$HV$41:$HY$66,(ROW($HT65)-ROW(HF$41)+1),FALSE),IFERROR(HF$42*VLOOKUP($HT$39&amp;"|"&amp;$HT65&amp;"|0|"&amp;HF$43,data.monthly_financials,6,0),0))</f>
        <v>#NAME?</v>
      </c>
      <c r="HG65" s="758" t="e">
        <f ca="1">IF(HG$41=YEAR(HG$43),HLOOKUP(HG$41,$HV$41:$HY$66,(ROW($HT65)-ROW(HG$41)+1),FALSE),IFERROR(HG$42*VLOOKUP($HT$39&amp;"|"&amp;$HT65&amp;"|0|"&amp;HG$43,data.monthly_financials,6,0),0))</f>
        <v>#NAME?</v>
      </c>
      <c r="HH65" s="758" t="e">
        <f ca="1">IF(HH$41=YEAR(HH$43),HLOOKUP(HH$41,$HV$41:$HY$66,(ROW($HT65)-ROW(HH$41)+1),FALSE),IFERROR(HH$42*VLOOKUP($HT$39&amp;"|"&amp;$HT65&amp;"|0|"&amp;HH$43,data.monthly_financials,6,0),0))</f>
        <v>#NAME?</v>
      </c>
      <c r="HI65" s="758" t="e">
        <f ca="1">IF(HI$41=YEAR(HI$43),HLOOKUP(HI$41,$HV$41:$HY$66,(ROW($HT65)-ROW(HI$41)+1),FALSE),IFERROR(HI$42*VLOOKUP($HT$39&amp;"|"&amp;$HT65&amp;"|0|"&amp;HI$43,data.monthly_financials,6,0),0))</f>
        <v>#NAME?</v>
      </c>
      <c r="HJ65" s="758" t="e">
        <f ca="1">IF(HJ$41=YEAR(HJ$43),HLOOKUP(HJ$41,$HV$41:$HY$66,(ROW($HT65)-ROW(HJ$41)+1),FALSE),IFERROR(HJ$42*VLOOKUP($HT$39&amp;"|"&amp;$HT65&amp;"|0|"&amp;HJ$43,data.monthly_financials,6,0),0))</f>
        <v>#NAME?</v>
      </c>
      <c r="HK65" s="758" t="e">
        <f ca="1">IF(HK$41=YEAR(HK$43),HLOOKUP(HK$41,$HV$41:$HY$66,(ROW($HT65)-ROW(HK$41)+1),FALSE),IFERROR(HK$42*VLOOKUP($HT$39&amp;"|"&amp;$HT65&amp;"|0|"&amp;HK$43,data.monthly_financials,6,0),0))</f>
        <v>#NAME?</v>
      </c>
      <c r="HL65" s="758" t="e">
        <f ca="1">IF(HL$41=YEAR(HL$43),HLOOKUP(HL$41,$HV$41:$HY$66,(ROW($HT65)-ROW(HL$41)+1),FALSE),IFERROR(HL$42*VLOOKUP($HT$39&amp;"|"&amp;$HT65&amp;"|0|"&amp;HL$43,data.monthly_financials,6,0),0))</f>
        <v>#NAME?</v>
      </c>
      <c r="HM65" s="758" t="e">
        <f ca="1">IF(HM$41=YEAR(HM$43),HLOOKUP(HM$41,$HV$41:$HY$66,(ROW($HT65)-ROW(HM$41)+1),FALSE),IFERROR(HM$42*VLOOKUP($HT$39&amp;"|"&amp;$HT65&amp;"|0|"&amp;HM$43,data.monthly_financials,6,0),0))</f>
        <v>#NAME?</v>
      </c>
      <c r="HN65" s="758" t="e">
        <f ca="1">IF(HN$41=YEAR(HN$43),HLOOKUP(HN$41,$HV$41:$HY$66,(ROW($HT65)-ROW(HN$41)+1),FALSE),IFERROR(HN$42*VLOOKUP($HT$39&amp;"|"&amp;$HT65&amp;"|0|"&amp;HN$43,data.monthly_financials,6,0),0))</f>
        <v>#NAME?</v>
      </c>
      <c r="HO65" s="758" t="e">
        <f ca="1">IF(HO$41=YEAR(HO$43),HLOOKUP(HO$41,$HV$41:$HY$66,(ROW($HT65)-ROW(HO$41)+1),FALSE),IFERROR(HO$42*VLOOKUP($HT$39&amp;"|"&amp;$HT65&amp;"|0|"&amp;HO$43,data.monthly_financials,6,0),0))</f>
        <v>#NAME?</v>
      </c>
      <c r="HP65" s="758" t="e">
        <f ca="1">IF(HP$41=YEAR(HP$43),HLOOKUP(HP$41,$HV$41:$HY$66,(ROW($HT65)-ROW(HP$41)+1),FALSE),IFERROR(HP$42*VLOOKUP($HT$39&amp;"|"&amp;$HT65&amp;"|0|"&amp;HP$43,data.monthly_financials,6,0),0))</f>
        <v>#NAME?</v>
      </c>
      <c r="HQ65" s="758" t="e">
        <f ca="1">IF(HQ$41=YEAR(HQ$43),HLOOKUP(HQ$41,$HV$41:$HY$66,(ROW($HT65)-ROW(HQ$41)+1),FALSE),IFERROR(HQ$42*VLOOKUP($HT$39&amp;"|"&amp;$HT65&amp;"|0|"&amp;HQ$43,data.monthly_financials,6,0),0))</f>
        <v>#NAME?</v>
      </c>
      <c r="HT65" s="120" t="s">
        <v>662</v>
      </c>
      <c r="HU65" s="758">
        <f ca="1">IFERROR(HU$42*VLOOKUP($HT$39&amp;"|"&amp;$HT65&amp;"|1|"&amp;HU$43,data.monthly_financials,6,0),0)</f>
        <v>0</v>
      </c>
      <c r="HV65" s="758">
        <f ca="1">IFERROR(HV$42*VLOOKUP($HT$39&amp;"|"&amp;$HT65&amp;"|1|"&amp;HV$43,data.monthly_financials,6,0),0)</f>
        <v>0</v>
      </c>
      <c r="HW65" s="758">
        <f ca="1">IFERROR(HW$42*VLOOKUP($HT$39&amp;"|"&amp;$HT65&amp;"|1|"&amp;HW$43,data.monthly_financials,6,0),0)</f>
        <v>0</v>
      </c>
      <c r="HX65" s="758">
        <f ca="1">IFERROR(HX$42*VLOOKUP($HT$39&amp;"|"&amp;$HT65&amp;"|1|"&amp;HX$43,data.monthly_financials,6,0),0)</f>
        <v>0</v>
      </c>
      <c r="HY65" s="758">
        <f ca="1">IFERROR(HY$42*VLOOKUP($HT$39&amp;"|"&amp;$HT65&amp;"|1|"&amp;HY$43,data.monthly_financials,6,0),0)</f>
        <v>0</v>
      </c>
    </row>
    <row r="66" spans="1:233" ht="15.75">
      <c r="A66" t="str">
        <f>RIGHT(DB_LOAD!I61,4)</f>
        <v/>
      </c>
      <c r="B66">
        <f>DB_LOAD!K61</f>
        <v>0</v>
      </c>
      <c r="D66" s="113" t="s">
        <v>187</v>
      </c>
      <c r="E66" s="104" t="e">
        <f ca="1">IF(E$41=YEAR(E$43),HLOOKUP(E$41,$AR$41:$AU$119,(ROW($D66)-ROW(E$41)+1),FALSE),IFERROR(E$42*VLOOKUP($D$40&amp;"|"&amp;$D66&amp;"|0|"&amp;E$43,data.monthly_financials,6,0),0))</f>
        <v>#VALUE!</v>
      </c>
      <c r="F66" s="104" t="e">
        <f ca="1">IF(F$41=YEAR(F$43),HLOOKUP(F$41,$AR$41:$AU$119,(ROW($D66)-ROW(F$41)+1),FALSE),IFERROR(F$42*VLOOKUP($D$40&amp;"|"&amp;$D66&amp;"|0|"&amp;F$43,data.monthly_financials,6,0),0))</f>
        <v>#VALUE!</v>
      </c>
      <c r="G66" s="104" t="e">
        <f ca="1">IF(G$41=YEAR(G$43),HLOOKUP(G$41,$AR$41:$AU$119,(ROW($D66)-ROW(G$41)+1),FALSE),IFERROR(G$42*VLOOKUP($D$40&amp;"|"&amp;$D66&amp;"|0|"&amp;G$43,data.monthly_financials,6,0),0))</f>
        <v>#VALUE!</v>
      </c>
      <c r="H66" s="104" t="e">
        <f ca="1">IF(H$41=YEAR(H$43),HLOOKUP(H$41,$AR$41:$AU$119,(ROW($D66)-ROW(H$41)+1),FALSE),IFERROR(H$42*VLOOKUP($D$40&amp;"|"&amp;$D66&amp;"|0|"&amp;H$43,data.monthly_financials,6,0),0))</f>
        <v>#VALUE!</v>
      </c>
      <c r="I66" s="104" t="e">
        <f ca="1">IF(I$41=YEAR(I$43),HLOOKUP(I$41,$AR$41:$AU$119,(ROW($D66)-ROW(I$41)+1),FALSE),IFERROR(I$42*VLOOKUP($D$40&amp;"|"&amp;$D66&amp;"|0|"&amp;I$43,data.monthly_financials,6,0),0))</f>
        <v>#VALUE!</v>
      </c>
      <c r="J66" s="104" t="e">
        <f ca="1">IF(J$41=YEAR(J$43),HLOOKUP(J$41,$AR$41:$AU$119,(ROW($D66)-ROW(J$41)+1),FALSE),IFERROR(J$42*VLOOKUP($D$40&amp;"|"&amp;$D66&amp;"|0|"&amp;J$43,data.monthly_financials,6,0),0))</f>
        <v>#VALUE!</v>
      </c>
      <c r="K66" s="104" t="e">
        <f ca="1">IF(K$41=YEAR(K$43),HLOOKUP(K$41,$AR$41:$AU$119,(ROW($D66)-ROW(K$41)+1),FALSE),IFERROR(K$42*VLOOKUP($D$40&amp;"|"&amp;$D66&amp;"|0|"&amp;K$43,data.monthly_financials,6,0),0))</f>
        <v>#VALUE!</v>
      </c>
      <c r="L66" s="104" t="e">
        <f ca="1">IF(L$41=YEAR(L$43),HLOOKUP(L$41,$AR$41:$AU$119,(ROW($D66)-ROW(L$41)+1),FALSE),IFERROR(L$42*VLOOKUP($D$40&amp;"|"&amp;$D66&amp;"|0|"&amp;L$43,data.monthly_financials,6,0),0))</f>
        <v>#VALUE!</v>
      </c>
      <c r="M66" s="104" t="e">
        <f ca="1">IF(M$41=YEAR(M$43),HLOOKUP(M$41,$AR$41:$AU$119,(ROW($D66)-ROW(M$41)+1),FALSE),IFERROR(M$42*VLOOKUP($D$40&amp;"|"&amp;$D66&amp;"|0|"&amp;M$43,data.monthly_financials,6,0),0))</f>
        <v>#VALUE!</v>
      </c>
      <c r="N66" s="104" t="e">
        <f ca="1">IF(N$41=YEAR(N$43),HLOOKUP(N$41,$AR$41:$AU$119,(ROW($D66)-ROW(N$41)+1),FALSE),IFERROR(N$42*VLOOKUP($D$40&amp;"|"&amp;$D66&amp;"|0|"&amp;N$43,data.monthly_financials,6,0),0))</f>
        <v>#VALUE!</v>
      </c>
      <c r="O66" s="104" t="e">
        <f ca="1">IF(O$41=YEAR(O$43),HLOOKUP(O$41,$AR$41:$AU$119,(ROW($D66)-ROW(O$41)+1),FALSE),IFERROR(O$42*VLOOKUP($D$40&amp;"|"&amp;$D66&amp;"|0|"&amp;O$43,data.monthly_financials,6,0),0))</f>
        <v>#VALUE!</v>
      </c>
      <c r="P66" s="104" t="e">
        <f ca="1">IF(P$41=YEAR(P$43),HLOOKUP(P$41,$AR$41:$AU$119,(ROW($D66)-ROW(P$41)+1),FALSE),IFERROR(P$42*VLOOKUP($D$40&amp;"|"&amp;$D66&amp;"|0|"&amp;P$43,data.monthly_financials,6,0),0))</f>
        <v>#VALUE!</v>
      </c>
      <c r="Q66" s="104" t="e">
        <f ca="1">IF(Q$41=YEAR(Q$43),HLOOKUP(Q$41,$AR$41:$AU$119,(ROW($D66)-ROW(Q$41)+1),FALSE),IFERROR(Q$42*VLOOKUP($D$40&amp;"|"&amp;$D66&amp;"|0|"&amp;Q$43,data.monthly_financials,6,0),0))</f>
        <v>#VALUE!</v>
      </c>
      <c r="R66" s="104" t="e">
        <f ca="1">IF(R$41=YEAR(R$43),HLOOKUP(R$41,$AR$41:$AU$119,(ROW($D66)-ROW(R$41)+1),FALSE),IFERROR(R$42*VLOOKUP($D$40&amp;"|"&amp;$D66&amp;"|0|"&amp;R$43,data.monthly_financials,6,0),0))</f>
        <v>#VALUE!</v>
      </c>
      <c r="S66" s="104" t="e">
        <f ca="1">IF(S$41=YEAR(S$43),HLOOKUP(S$41,$AR$41:$AU$119,(ROW($D66)-ROW(S$41)+1),FALSE),IFERROR(S$42*VLOOKUP($D$40&amp;"|"&amp;$D66&amp;"|0|"&amp;S$43,data.monthly_financials,6,0),0))</f>
        <v>#VALUE!</v>
      </c>
      <c r="T66" s="104" t="e">
        <f ca="1">IF(T$41=YEAR(T$43),HLOOKUP(T$41,$AR$41:$AU$119,(ROW($D66)-ROW(T$41)+1),FALSE),IFERROR(T$42*VLOOKUP($D$40&amp;"|"&amp;$D66&amp;"|0|"&amp;T$43,data.monthly_financials,6,0),0))</f>
        <v>#VALUE!</v>
      </c>
      <c r="U66" s="104" t="e">
        <f ca="1">IF(U$41=YEAR(U$43),HLOOKUP(U$41,$AR$41:$AU$119,(ROW($D66)-ROW(U$41)+1),FALSE),IFERROR(U$42*VLOOKUP($D$40&amp;"|"&amp;$D66&amp;"|0|"&amp;U$43,data.monthly_financials,6,0),0))</f>
        <v>#VALUE!</v>
      </c>
      <c r="V66" s="104" t="e">
        <f ca="1">IF(V$41=YEAR(V$43),HLOOKUP(V$41,$AR$41:$AU$119,(ROW($D66)-ROW(V$41)+1),FALSE),IFERROR(V$42*VLOOKUP($D$40&amp;"|"&amp;$D66&amp;"|0|"&amp;V$43,data.monthly_financials,6,0),0))</f>
        <v>#VALUE!</v>
      </c>
      <c r="W66" s="104" t="e">
        <f ca="1">IF(W$41=YEAR(W$43),HLOOKUP(W$41,$AR$41:$AU$119,(ROW($D66)-ROW(W$41)+1),FALSE),IFERROR(W$42*VLOOKUP($D$40&amp;"|"&amp;$D66&amp;"|0|"&amp;W$43,data.monthly_financials,6,0),0))</f>
        <v>#VALUE!</v>
      </c>
      <c r="X66" s="104" t="e">
        <f ca="1">IF(X$41=YEAR(X$43),HLOOKUP(X$41,$AR$41:$AU$119,(ROW($D66)-ROW(X$41)+1),FALSE),IFERROR(X$42*VLOOKUP($D$40&amp;"|"&amp;$D66&amp;"|0|"&amp;X$43,data.monthly_financials,6,0),0))</f>
        <v>#VALUE!</v>
      </c>
      <c r="Y66" s="104" t="e">
        <f ca="1">IF(Y$41=YEAR(Y$43),HLOOKUP(Y$41,$AR$41:$AU$119,(ROW($D66)-ROW(Y$41)+1),FALSE),IFERROR(Y$42*VLOOKUP($D$40&amp;"|"&amp;$D66&amp;"|0|"&amp;Y$43,data.monthly_financials,6,0),0))</f>
        <v>#VALUE!</v>
      </c>
      <c r="Z66" s="104" t="e">
        <f ca="1">IF(Z$41=YEAR(Z$43),HLOOKUP(Z$41,$AR$41:$AU$119,(ROW($D66)-ROW(Z$41)+1),FALSE),IFERROR(Z$42*VLOOKUP($D$40&amp;"|"&amp;$D66&amp;"|0|"&amp;Z$43,data.monthly_financials,6,0),0))</f>
        <v>#VALUE!</v>
      </c>
      <c r="AA66" s="104" t="e">
        <f ca="1">IF(AA$41=YEAR(AA$43),HLOOKUP(AA$41,$AR$41:$AU$119,(ROW($D66)-ROW(AA$41)+1),FALSE),IFERROR(AA$42*VLOOKUP($D$40&amp;"|"&amp;$D66&amp;"|0|"&amp;AA$43,data.monthly_financials,6,0),0))</f>
        <v>#VALUE!</v>
      </c>
      <c r="AB66" s="104" t="e">
        <f ca="1">IF(AB$41=YEAR(AB$43),HLOOKUP(AB$41,$AR$41:$AU$119,(ROW($D66)-ROW(AB$41)+1),FALSE),IFERROR(AB$42*VLOOKUP($D$40&amp;"|"&amp;$D66&amp;"|0|"&amp;AB$43,data.monthly_financials,6,0),0))</f>
        <v>#VALUE!</v>
      </c>
      <c r="AC66" s="104" t="e">
        <f ca="1">IF(AC$41=YEAR(AC$43),HLOOKUP(AC$41,$AR$41:$AU$119,(ROW($D66)-ROW(AC$41)+1),FALSE),IFERROR(AC$42*VLOOKUP($D$40&amp;"|"&amp;$D66&amp;"|0|"&amp;AC$43,data.monthly_financials,6,0),0))</f>
        <v>#VALUE!</v>
      </c>
      <c r="AD66" s="104" t="e">
        <f ca="1">IF(AD$41=YEAR(AD$43),HLOOKUP(AD$41,$AR$41:$AU$119,(ROW($D66)-ROW(AD$41)+1),FALSE),IFERROR(AD$42*VLOOKUP($D$40&amp;"|"&amp;$D66&amp;"|0|"&amp;AD$43,data.monthly_financials,6,0),0))</f>
        <v>#VALUE!</v>
      </c>
      <c r="AE66" s="104" t="e">
        <f ca="1">IF(AE$41=YEAR(AE$43),HLOOKUP(AE$41,$AR$41:$AU$119,(ROW($D66)-ROW(AE$41)+1),FALSE),IFERROR(AE$42*VLOOKUP($D$40&amp;"|"&amp;$D66&amp;"|0|"&amp;AE$43,data.monthly_financials,6,0),0))</f>
        <v>#VALUE!</v>
      </c>
      <c r="AF66" s="104" t="e">
        <f ca="1">IF(AF$41=YEAR(AF$43),HLOOKUP(AF$41,$AR$41:$AU$119,(ROW($D66)-ROW(AF$41)+1),FALSE),IFERROR(AF$42*VLOOKUP($D$40&amp;"|"&amp;$D66&amp;"|0|"&amp;AF$43,data.monthly_financials,6,0),0))</f>
        <v>#VALUE!</v>
      </c>
      <c r="AG66" s="104" t="e">
        <f ca="1">IF(AG$41=YEAR(AG$43),HLOOKUP(AG$41,$AR$41:$AU$119,(ROW($D66)-ROW(AG$41)+1),FALSE),IFERROR(AG$42*VLOOKUP($D$40&amp;"|"&amp;$D66&amp;"|0|"&amp;AG$43,data.monthly_financials,6,0),0))</f>
        <v>#VALUE!</v>
      </c>
      <c r="AH66" s="104" t="e">
        <f ca="1">IF(AH$41=YEAR(AH$43),HLOOKUP(AH$41,$AR$41:$AU$119,(ROW($D66)-ROW(AH$41)+1),FALSE),IFERROR(AH$42*VLOOKUP($D$40&amp;"|"&amp;$D66&amp;"|0|"&amp;AH$43,data.monthly_financials,6,0),0))</f>
        <v>#VALUE!</v>
      </c>
      <c r="AI66" s="104" t="e">
        <f ca="1">IF(AI$41=YEAR(AI$43),HLOOKUP(AI$41,$AR$41:$AU$119,(ROW($D66)-ROW(AI$41)+1),FALSE),IFERROR(AI$42*VLOOKUP($D$40&amp;"|"&amp;$D66&amp;"|0|"&amp;AI$43,data.monthly_financials,6,0),0))</f>
        <v>#VALUE!</v>
      </c>
      <c r="AJ66" s="104" t="e">
        <f ca="1">IF(AJ$41=YEAR(AJ$43),HLOOKUP(AJ$41,$AR$41:$AU$119,(ROW($D66)-ROW(AJ$41)+1),FALSE),IFERROR(AJ$42*VLOOKUP($D$40&amp;"|"&amp;$D66&amp;"|0|"&amp;AJ$43,data.monthly_financials,6,0),0))</f>
        <v>#VALUE!</v>
      </c>
      <c r="AK66" s="104" t="e">
        <f ca="1">IF(AK$41=YEAR(AK$43),HLOOKUP(AK$41,$AR$41:$AU$119,(ROW($D66)-ROW(AK$41)+1),FALSE),IFERROR(AK$42*VLOOKUP($D$40&amp;"|"&amp;$D66&amp;"|0|"&amp;AK$43,data.monthly_financials,6,0),0))</f>
        <v>#VALUE!</v>
      </c>
      <c r="AL66" s="104" t="e">
        <f ca="1">IF(AL$41=YEAR(AL$43),HLOOKUP(AL$41,$AR$41:$AU$119,(ROW($D66)-ROW(AL$41)+1),FALSE),IFERROR(AL$42*VLOOKUP($D$40&amp;"|"&amp;$D66&amp;"|0|"&amp;AL$43,data.monthly_financials,6,0),0))</f>
        <v>#VALUE!</v>
      </c>
      <c r="AM66" s="104" t="e">
        <f ca="1">IF(AM$41=YEAR(AM$43),HLOOKUP(AM$41,$AR$41:$AU$119,(ROW($D66)-ROW(AM$41)+1),FALSE),IFERROR(AM$42*VLOOKUP($D$40&amp;"|"&amp;$D66&amp;"|0|"&amp;AM$43,data.monthly_financials,6,0),0))</f>
        <v>#VALUE!</v>
      </c>
      <c r="AN66" s="104" t="e">
        <f ca="1">IF(AN$41=YEAR(AN$43),HLOOKUP(AN$41,$AR$41:$AU$119,(ROW($D66)-ROW(AN$41)+1),FALSE),IFERROR(AN$42*VLOOKUP($D$40&amp;"|"&amp;$D66&amp;"|0|"&amp;AN$43,data.monthly_financials,6,0),0))</f>
        <v>#NAME?</v>
      </c>
      <c r="AP66" s="113" t="str">
        <f t="shared" si="68"/>
        <v>Less: Asset Sales and Write-Offs</v>
      </c>
      <c r="AQ66" s="104">
        <f ca="1">IFERROR(AQ$42*VLOOKUP($AP$40&amp;"|"&amp;$AP66&amp;"|1|"&amp;AQ$43,data.monthly_financials,6,0),0)</f>
        <v>0</v>
      </c>
      <c r="AR66" s="104">
        <f ca="1">IFERROR(AR$42*VLOOKUP($AP$40&amp;"|"&amp;$AP66&amp;"|1|"&amp;AR$43,data.monthly_financials,6,0),0)</f>
        <v>0</v>
      </c>
      <c r="AS66" s="104">
        <f ca="1">IFERROR(AS$42*VLOOKUP($AP$40&amp;"|"&amp;$AP66&amp;"|1|"&amp;AS$43,data.monthly_financials,6,0),0)</f>
        <v>0</v>
      </c>
      <c r="AT66" s="104">
        <f ca="1">IFERROR(AT$42*VLOOKUP($AP$40&amp;"|"&amp;$AP66&amp;"|1|"&amp;AT$43,data.monthly_financials,6,0),0)</f>
        <v>0</v>
      </c>
      <c r="AU66" s="104">
        <f ca="1">IFERROR(AU$42*VLOOKUP($AP$40&amp;"|"&amp;$AP66&amp;"|1|"&amp;AU$43,data.monthly_financials,6,0),0)</f>
        <v>0</v>
      </c>
      <c r="AW66">
        <f>IFERROR(AW$42*VLOOKUP($AX$40&amp;"|"&amp;$AX66&amp;"|0|"&amp;AW$43,data.monthly_financials,6,0),0)</f>
        <v>0</v>
      </c>
      <c r="AX66" s="131" t="s">
        <v>188</v>
      </c>
      <c r="AY66" s="104" t="e">
        <f ca="1">IF(AY$41=YEAR(AY$43),HLOOKUP(AY$41,$CM$41:$CP$92,(ROW($AX66)-ROW(AY$41)+1),FALSE),IFERROR(AY$42*VLOOKUP($AX$40&amp;"|"&amp;$AX66&amp;"|0|"&amp;AY$43,data.monthly_financials,6,0),0))</f>
        <v>#NAME?</v>
      </c>
      <c r="AZ66" s="104" t="e">
        <f ca="1">IF(AZ$41=YEAR(AZ$43),HLOOKUP(AZ$41,$CM$41:$CP$92,(ROW($AX66)-ROW(AZ$41)+1),FALSE),IFERROR(AZ$42*VLOOKUP($AX$40&amp;"|"&amp;$AX66&amp;"|0|"&amp;AZ$43,data.monthly_financials,6,0),0))</f>
        <v>#NAME?</v>
      </c>
      <c r="BA66" s="104" t="e">
        <f ca="1">IF(BA$41=YEAR(BA$43),HLOOKUP(BA$41,$CM$41:$CP$92,(ROW($AX66)-ROW(BA$41)+1),FALSE),IFERROR(BA$42*VLOOKUP($AX$40&amp;"|"&amp;$AX66&amp;"|0|"&amp;BA$43,data.monthly_financials,6,0),0))</f>
        <v>#NAME?</v>
      </c>
      <c r="BB66" s="104" t="e">
        <f ca="1">IF(BB$41=YEAR(BB$43),HLOOKUP(BB$41,$CM$41:$CP$92,(ROW($AX66)-ROW(BB$41)+1),FALSE),IFERROR(BB$42*VLOOKUP($AX$40&amp;"|"&amp;$AX66&amp;"|0|"&amp;BB$43,data.monthly_financials,6,0),0))</f>
        <v>#NAME?</v>
      </c>
      <c r="BC66" s="104" t="e">
        <f ca="1">IF(BC$41=YEAR(BC$43),HLOOKUP(BC$41,$CM$41:$CP$92,(ROW($AX66)-ROW(BC$41)+1),FALSE),IFERROR(BC$42*VLOOKUP($AX$40&amp;"|"&amp;$AX66&amp;"|0|"&amp;BC$43,data.monthly_financials,6,0),0))</f>
        <v>#NAME?</v>
      </c>
      <c r="BD66" s="104" t="e">
        <f ca="1">IF(BD$41=YEAR(BD$43),HLOOKUP(BD$41,$CM$41:$CP$92,(ROW($AX66)-ROW(BD$41)+1),FALSE),IFERROR(BD$42*VLOOKUP($AX$40&amp;"|"&amp;$AX66&amp;"|0|"&amp;BD$43,data.monthly_financials,6,0),0))</f>
        <v>#NAME?</v>
      </c>
      <c r="BE66" s="104" t="e">
        <f ca="1">IF(BE$41=YEAR(BE$43),HLOOKUP(BE$41,$CM$41:$CP$92,(ROW($AX66)-ROW(BE$41)+1),FALSE),IFERROR(BE$42*VLOOKUP($AX$40&amp;"|"&amp;$AX66&amp;"|0|"&amp;BE$43,data.monthly_financials,6,0),0))</f>
        <v>#NAME?</v>
      </c>
      <c r="BF66" s="104" t="e">
        <f ca="1">IF(BF$41=YEAR(BF$43),HLOOKUP(BF$41,$CM$41:$CP$92,(ROW($AX66)-ROW(BF$41)+1),FALSE),IFERROR(BF$42*VLOOKUP($AX$40&amp;"|"&amp;$AX66&amp;"|0|"&amp;BF$43,data.monthly_financials,6,0),0))</f>
        <v>#NAME?</v>
      </c>
      <c r="BG66" s="104" t="e">
        <f ca="1">IF(BG$41=YEAR(BG$43),HLOOKUP(BG$41,$CM$41:$CP$92,(ROW($AX66)-ROW(BG$41)+1),FALSE),IFERROR(BG$42*VLOOKUP($AX$40&amp;"|"&amp;$AX66&amp;"|0|"&amp;BG$43,data.monthly_financials,6,0),0))</f>
        <v>#NAME?</v>
      </c>
      <c r="BH66" s="104" t="e">
        <f ca="1">IF(BH$41=YEAR(BH$43),HLOOKUP(BH$41,$CM$41:$CP$92,(ROW($AX66)-ROW(BH$41)+1),FALSE),IFERROR(BH$42*VLOOKUP($AX$40&amp;"|"&amp;$AX66&amp;"|0|"&amp;BH$43,data.monthly_financials,6,0),0))</f>
        <v>#NAME?</v>
      </c>
      <c r="BI66" s="104" t="e">
        <f ca="1">IF(BI$41=YEAR(BI$43),HLOOKUP(BI$41,$CM$41:$CP$92,(ROW($AX66)-ROW(BI$41)+1),FALSE),IFERROR(BI$42*VLOOKUP($AX$40&amp;"|"&amp;$AX66&amp;"|0|"&amp;BI$43,data.monthly_financials,6,0),0))</f>
        <v>#NAME?</v>
      </c>
      <c r="BJ66" s="104" t="e">
        <f ca="1">IF(BJ$41=YEAR(BJ$43),HLOOKUP(BJ$41,$CM$41:$CP$92,(ROW($AX66)-ROW(BJ$41)+1),FALSE),IFERROR(BJ$42*VLOOKUP($AX$40&amp;"|"&amp;$AX66&amp;"|0|"&amp;BJ$43,data.monthly_financials,6,0),0))</f>
        <v>#NAME?</v>
      </c>
      <c r="BK66" s="104" t="e">
        <f ca="1">IF(BK$41=YEAR(BK$43),HLOOKUP(BK$41,$CM$41:$CP$92,(ROW($AX66)-ROW(BK$41)+1),FALSE),IFERROR(BK$42*VLOOKUP($AX$40&amp;"|"&amp;$AX66&amp;"|0|"&amp;BK$43,data.monthly_financials,6,0),0))</f>
        <v>#NAME?</v>
      </c>
      <c r="BL66" s="104" t="e">
        <f ca="1">IF(BL$41=YEAR(BL$43),HLOOKUP(BL$41,$CM$41:$CP$92,(ROW($AX66)-ROW(BL$41)+1),FALSE),IFERROR(BL$42*VLOOKUP($AX$40&amp;"|"&amp;$AX66&amp;"|0|"&amp;BL$43,data.monthly_financials,6,0),0))</f>
        <v>#NAME?</v>
      </c>
      <c r="BM66" s="104" t="e">
        <f ca="1">IF(BM$41=YEAR(BM$43),HLOOKUP(BM$41,$CM$41:$CP$92,(ROW($AX66)-ROW(BM$41)+1),FALSE),IFERROR(BM$42*VLOOKUP($AX$40&amp;"|"&amp;$AX66&amp;"|0|"&amp;BM$43,data.monthly_financials,6,0),0))</f>
        <v>#NAME?</v>
      </c>
      <c r="BN66" s="104" t="e">
        <f ca="1">IF(BN$41=YEAR(BN$43),HLOOKUP(BN$41,$CM$41:$CP$92,(ROW($AX66)-ROW(BN$41)+1),FALSE),IFERROR(BN$42*VLOOKUP($AX$40&amp;"|"&amp;$AX66&amp;"|0|"&amp;BN$43,data.monthly_financials,6,0),0))</f>
        <v>#NAME?</v>
      </c>
      <c r="BO66" s="104" t="e">
        <f ca="1">IF(BO$41=YEAR(BO$43),HLOOKUP(BO$41,$CM$41:$CP$92,(ROW($AX66)-ROW(BO$41)+1),FALSE),IFERROR(BO$42*VLOOKUP($AX$40&amp;"|"&amp;$AX66&amp;"|0|"&amp;BO$43,data.monthly_financials,6,0),0))</f>
        <v>#NAME?</v>
      </c>
      <c r="BP66" s="104" t="e">
        <f ca="1">IF(BP$41=YEAR(BP$43),HLOOKUP(BP$41,$CM$41:$CP$92,(ROW($AX66)-ROW(BP$41)+1),FALSE),IFERROR(BP$42*VLOOKUP($AX$40&amp;"|"&amp;$AX66&amp;"|0|"&amp;BP$43,data.monthly_financials,6,0),0))</f>
        <v>#NAME?</v>
      </c>
      <c r="BQ66" s="104" t="e">
        <f ca="1">IF(BQ$41=YEAR(BQ$43),HLOOKUP(BQ$41,$CM$41:$CP$92,(ROW($AX66)-ROW(BQ$41)+1),FALSE),IFERROR(BQ$42*VLOOKUP($AX$40&amp;"|"&amp;$AX66&amp;"|0|"&amp;BQ$43,data.monthly_financials,6,0),0))</f>
        <v>#NAME?</v>
      </c>
      <c r="BR66" s="104" t="e">
        <f ca="1">IF(BR$41=YEAR(BR$43),HLOOKUP(BR$41,$CM$41:$CP$92,(ROW($AX66)-ROW(BR$41)+1),FALSE),IFERROR(BR$42*VLOOKUP($AX$40&amp;"|"&amp;$AX66&amp;"|0|"&amp;BR$43,data.monthly_financials,6,0),0))</f>
        <v>#NAME?</v>
      </c>
      <c r="BS66" s="104" t="e">
        <f ca="1">IF(BS$41=YEAR(BS$43),HLOOKUP(BS$41,$CM$41:$CP$92,(ROW($AX66)-ROW(BS$41)+1),FALSE),IFERROR(BS$42*VLOOKUP($AX$40&amp;"|"&amp;$AX66&amp;"|0|"&amp;BS$43,data.monthly_financials,6,0),0))</f>
        <v>#NAME?</v>
      </c>
      <c r="BT66" s="104" t="e">
        <f ca="1">IF(BT$41=YEAR(BT$43),HLOOKUP(BT$41,$CM$41:$CP$92,(ROW($AX66)-ROW(BT$41)+1),FALSE),IFERROR(BT$42*VLOOKUP($AX$40&amp;"|"&amp;$AX66&amp;"|0|"&amp;BT$43,data.monthly_financials,6,0),0))</f>
        <v>#NAME?</v>
      </c>
      <c r="BU66" s="104" t="e">
        <f ca="1">IF(BU$41=YEAR(BU$43),HLOOKUP(BU$41,$CM$41:$CP$92,(ROW($AX66)-ROW(BU$41)+1),FALSE),IFERROR(BU$42*VLOOKUP($AX$40&amp;"|"&amp;$AX66&amp;"|0|"&amp;BU$43,data.monthly_financials,6,0),0))</f>
        <v>#NAME?</v>
      </c>
      <c r="BV66" s="104" t="e">
        <f ca="1">IF(BV$41=YEAR(BV$43),HLOOKUP(BV$41,$CM$41:$CP$92,(ROW($AX66)-ROW(BV$41)+1),FALSE),IFERROR(BV$42*VLOOKUP($AX$40&amp;"|"&amp;$AX66&amp;"|0|"&amp;BV$43,data.monthly_financials,6,0),0))</f>
        <v>#NAME?</v>
      </c>
      <c r="BW66" s="104" t="e">
        <f ca="1">IF(BW$41=YEAR(BW$43),HLOOKUP(BW$41,$CM$41:$CP$92,(ROW($AX66)-ROW(BW$41)+1),FALSE),IFERROR(BW$42*VLOOKUP($AX$40&amp;"|"&amp;$AX66&amp;"|0|"&amp;BW$43,data.monthly_financials,6,0),0))</f>
        <v>#NAME?</v>
      </c>
      <c r="BX66" s="104" t="e">
        <f ca="1">IF(BX$41=YEAR(BX$43),HLOOKUP(BX$41,$CM$41:$CP$92,(ROW($AX66)-ROW(BX$41)+1),FALSE),IFERROR(BX$42*VLOOKUP($AX$40&amp;"|"&amp;$AX66&amp;"|0|"&amp;BX$43,data.monthly_financials,6,0),0))</f>
        <v>#NAME?</v>
      </c>
      <c r="BY66" s="104" t="e">
        <f ca="1">IF(BY$41=YEAR(BY$43),HLOOKUP(BY$41,$CM$41:$CP$92,(ROW($AX66)-ROW(BY$41)+1),FALSE),IFERROR(BY$42*VLOOKUP($AX$40&amp;"|"&amp;$AX66&amp;"|0|"&amp;BY$43,data.monthly_financials,6,0),0))</f>
        <v>#NAME?</v>
      </c>
      <c r="BZ66" s="104" t="e">
        <f ca="1">IF(BZ$41=YEAR(BZ$43),HLOOKUP(BZ$41,$CM$41:$CP$92,(ROW($AX66)-ROW(BZ$41)+1),FALSE),IFERROR(BZ$42*VLOOKUP($AX$40&amp;"|"&amp;$AX66&amp;"|0|"&amp;BZ$43,data.monthly_financials,6,0),0))</f>
        <v>#NAME?</v>
      </c>
      <c r="CA66" s="104" t="e">
        <f ca="1">IF(CA$41=YEAR(CA$43),HLOOKUP(CA$41,$CM$41:$CP$92,(ROW($AX66)-ROW(CA$41)+1),FALSE),IFERROR(CA$42*VLOOKUP($AX$40&amp;"|"&amp;$AX66&amp;"|0|"&amp;CA$43,data.monthly_financials,6,0),0))</f>
        <v>#NAME?</v>
      </c>
      <c r="CB66" s="104" t="e">
        <f ca="1">IF(CB$41=YEAR(CB$43),HLOOKUP(CB$41,$CM$41:$CP$92,(ROW($AX66)-ROW(CB$41)+1),FALSE),IFERROR(CB$42*VLOOKUP($AX$40&amp;"|"&amp;$AX66&amp;"|0|"&amp;CB$43,data.monthly_financials,6,0),0))</f>
        <v>#NAME?</v>
      </c>
      <c r="CC66" s="104" t="e">
        <f ca="1">IF(CC$41=YEAR(CC$43),HLOOKUP(CC$41,$CM$41:$CP$92,(ROW($AX66)-ROW(CC$41)+1),FALSE),IFERROR(CC$42*VLOOKUP($AX$40&amp;"|"&amp;$AX66&amp;"|0|"&amp;CC$43,data.monthly_financials,6,0),0))</f>
        <v>#NAME?</v>
      </c>
      <c r="CD66" s="104" t="e">
        <f ca="1">IF(CD$41=YEAR(CD$43),HLOOKUP(CD$41,$CM$41:$CP$92,(ROW($AX66)-ROW(CD$41)+1),FALSE),IFERROR(CD$42*VLOOKUP($AX$40&amp;"|"&amp;$AX66&amp;"|0|"&amp;CD$43,data.monthly_financials,6,0),0))</f>
        <v>#NAME?</v>
      </c>
      <c r="CE66" s="104" t="e">
        <f ca="1">IF(CE$41=YEAR(CE$43),HLOOKUP(CE$41,$CM$41:$CP$92,(ROW($AX66)-ROW(CE$41)+1),FALSE),IFERROR(CE$42*VLOOKUP($AX$40&amp;"|"&amp;$AX66&amp;"|0|"&amp;CE$43,data.monthly_financials,6,0),0))</f>
        <v>#NAME?</v>
      </c>
      <c r="CF66" s="104" t="e">
        <f ca="1">IF(CF$41=YEAR(CF$43),HLOOKUP(CF$41,$CM$41:$CP$92,(ROW($AX66)-ROW(CF$41)+1),FALSE),IFERROR(CF$42*VLOOKUP($AX$40&amp;"|"&amp;$AX66&amp;"|0|"&amp;CF$43,data.monthly_financials,6,0),0))</f>
        <v>#NAME?</v>
      </c>
      <c r="CG66" s="104" t="e">
        <f ca="1">IF(CG$41=YEAR(CG$43),HLOOKUP(CG$41,$CM$41:$CP$92,(ROW($AX66)-ROW(CG$41)+1),FALSE),IFERROR(CG$42*VLOOKUP($AX$40&amp;"|"&amp;$AX66&amp;"|0|"&amp;CG$43,data.monthly_financials,6,0),0))</f>
        <v>#NAME?</v>
      </c>
      <c r="CH66" s="104" t="e">
        <f ca="1">IF(CH$41=YEAR(CH$43),HLOOKUP(CH$41,$CM$41:$CP$92,(ROW($AX66)-ROW(CH$41)+1),FALSE),IFERROR(CH$42*VLOOKUP($AX$40&amp;"|"&amp;$AX66&amp;"|0|"&amp;CH$43,data.monthly_financials,6,0),0))</f>
        <v>#NAME?</v>
      </c>
      <c r="CK66" s="131" t="str">
        <f t="shared" si="63"/>
        <v>General &amp; Administrative</v>
      </c>
      <c r="CL66" s="104">
        <f ca="1">IFERROR(CL$42*VLOOKUP($CK$40&amp;"|"&amp;$CK66&amp;"|1|"&amp;CL$43,data.monthly_financials,6,0),0)</f>
        <v>0</v>
      </c>
      <c r="CM66" s="104">
        <f ca="1">IFERROR(CM$42*VLOOKUP($CK$40&amp;"|"&amp;$CK66&amp;"|1|"&amp;CM$43,data.monthly_financials,6,0),0)</f>
        <v>0</v>
      </c>
      <c r="CN66" s="104">
        <f ca="1">IFERROR(CN$42*VLOOKUP($CK$40&amp;"|"&amp;$CK66&amp;"|1|"&amp;CN$43,data.monthly_financials,6,0),0)</f>
        <v>0</v>
      </c>
      <c r="CO66" s="104">
        <f ca="1">IFERROR(CO$42*VLOOKUP($CK$40&amp;"|"&amp;$CK66&amp;"|1|"&amp;CO$43,data.monthly_financials,6,0),0)</f>
        <v>0</v>
      </c>
      <c r="CP66" s="104">
        <f ca="1">IFERROR(CP$42*VLOOKUP($CK$40&amp;"|"&amp;$CK66&amp;"|1|"&amp;CP$43,data.monthly_financials,6,0),0)</f>
        <v>0</v>
      </c>
      <c r="CS66" s="125" t="s">
        <v>189</v>
      </c>
      <c r="CT66" s="104" t="e">
        <f ca="1">IF(CT$41=YEAR(CT$43),HLOOKUP(CT$41,$EG$41:$EJ$70,(ROW($AX66)-ROW(CT$41)+1),FALSE),IFERROR(CT$42*VLOOKUP($CS$40&amp;"|"&amp;$CS66&amp;"|0|"&amp;CT$43,data.monthly_financials,6,0),0))</f>
        <v>#NAME?</v>
      </c>
      <c r="CU66" s="104" t="e">
        <f ca="1">IF(CU$41=YEAR(CU$43),HLOOKUP(CU$41,$EG$41:$EJ$70,(ROW($AX66)-ROW(CU$41)+1),FALSE),IFERROR(CU$42*VLOOKUP($CS$40&amp;"|"&amp;$CS66&amp;"|0|"&amp;CU$43,data.monthly_financials,6,0),0))</f>
        <v>#NAME?</v>
      </c>
      <c r="CV66" s="104" t="e">
        <f ca="1">IF(CV$41=YEAR(CV$43),HLOOKUP(CV$41,$EG$41:$EJ$70,(ROW($AX66)-ROW(CV$41)+1),FALSE),IFERROR(CV$42*VLOOKUP($CS$40&amp;"|"&amp;$CS66&amp;"|0|"&amp;CV$43,data.monthly_financials,6,0),0))</f>
        <v>#NAME?</v>
      </c>
      <c r="CW66" s="104" t="e">
        <f ca="1">IF(CW$41=YEAR(CW$43),HLOOKUP(CW$41,$EG$41:$EJ$70,(ROW($AX66)-ROW(CW$41)+1),FALSE),IFERROR(CW$42*VLOOKUP($CS$40&amp;"|"&amp;$CS66&amp;"|0|"&amp;CW$43,data.monthly_financials,6,0),0))</f>
        <v>#NAME?</v>
      </c>
      <c r="CX66" s="104" t="e">
        <f ca="1">IF(CX$41=YEAR(CX$43),HLOOKUP(CX$41,$EG$41:$EJ$70,(ROW($AX66)-ROW(CX$41)+1),FALSE),IFERROR(CX$42*VLOOKUP($CS$40&amp;"|"&amp;$CS66&amp;"|0|"&amp;CX$43,data.monthly_financials,6,0),0))</f>
        <v>#NAME?</v>
      </c>
      <c r="CY66" s="104" t="e">
        <f ca="1">IF(CY$41=YEAR(CY$43),HLOOKUP(CY$41,$EG$41:$EJ$70,(ROW($AX66)-ROW(CY$41)+1),FALSE),IFERROR(CY$42*VLOOKUP($CS$40&amp;"|"&amp;$CS66&amp;"|0|"&amp;CY$43,data.monthly_financials,6,0),0))</f>
        <v>#NAME?</v>
      </c>
      <c r="CZ66" s="104" t="e">
        <f ca="1">IF(CZ$41=YEAR(CZ$43),HLOOKUP(CZ$41,$EG$41:$EJ$70,(ROW($AX66)-ROW(CZ$41)+1),FALSE),IFERROR(CZ$42*VLOOKUP($CS$40&amp;"|"&amp;$CS66&amp;"|0|"&amp;CZ$43,data.monthly_financials,6,0),0))</f>
        <v>#NAME?</v>
      </c>
      <c r="DA66" s="104" t="e">
        <f ca="1">IF(DA$41=YEAR(DA$43),HLOOKUP(DA$41,$EG$41:$EJ$70,(ROW($AX66)-ROW(DA$41)+1),FALSE),IFERROR(DA$42*VLOOKUP($CS$40&amp;"|"&amp;$CS66&amp;"|0|"&amp;DA$43,data.monthly_financials,6,0),0))</f>
        <v>#NAME?</v>
      </c>
      <c r="DB66" s="104" t="e">
        <f ca="1">IF(DB$41=YEAR(DB$43),HLOOKUP(DB$41,$EG$41:$EJ$70,(ROW($AX66)-ROW(DB$41)+1),FALSE),IFERROR(DB$42*VLOOKUP($CS$40&amp;"|"&amp;$CS66&amp;"|0|"&amp;DB$43,data.monthly_financials,6,0),0))</f>
        <v>#NAME?</v>
      </c>
      <c r="DC66" s="104" t="e">
        <f ca="1">IF(DC$41=YEAR(DC$43),HLOOKUP(DC$41,$EG$41:$EJ$70,(ROW($AX66)-ROW(DC$41)+1),FALSE),IFERROR(DC$42*VLOOKUP($CS$40&amp;"|"&amp;$CS66&amp;"|0|"&amp;DC$43,data.monthly_financials,6,0),0))</f>
        <v>#NAME?</v>
      </c>
      <c r="DD66" s="104" t="e">
        <f ca="1">IF(DD$41=YEAR(DD$43),HLOOKUP(DD$41,$EG$41:$EJ$70,(ROW($AX66)-ROW(DD$41)+1),FALSE),IFERROR(DD$42*VLOOKUP($CS$40&amp;"|"&amp;$CS66&amp;"|0|"&amp;DD$43,data.monthly_financials,6,0),0))</f>
        <v>#NAME?</v>
      </c>
      <c r="DE66" s="104" t="e">
        <f ca="1">IF(DE$41=YEAR(DE$43),HLOOKUP(DE$41,$EG$41:$EJ$70,(ROW($AX66)-ROW(DE$41)+1),FALSE),IFERROR(DE$42*VLOOKUP($CS$40&amp;"|"&amp;$CS66&amp;"|0|"&amp;DE$43,data.monthly_financials,6,0),0))</f>
        <v>#NAME?</v>
      </c>
      <c r="DF66" s="104" t="e">
        <f ca="1">IF(DF$41=YEAR(DF$43),HLOOKUP(DF$41,$EG$41:$EJ$70,(ROW($AX66)-ROW(DF$41)+1),FALSE),IFERROR(DF$42*VLOOKUP($CS$40&amp;"|"&amp;$CS66&amp;"|0|"&amp;DF$43,data.monthly_financials,6,0),0))</f>
        <v>#NAME?</v>
      </c>
      <c r="DG66" s="104" t="e">
        <f ca="1">IF(DG$41=YEAR(DG$43),HLOOKUP(DG$41,$EG$41:$EJ$70,(ROW($AX66)-ROW(DG$41)+1),FALSE),IFERROR(DG$42*VLOOKUP($CS$40&amp;"|"&amp;$CS66&amp;"|0|"&amp;DG$43,data.monthly_financials,6,0),0))</f>
        <v>#NAME?</v>
      </c>
      <c r="DH66" s="104" t="e">
        <f ca="1">IF(DH$41=YEAR(DH$43),HLOOKUP(DH$41,$EG$41:$EJ$70,(ROW($AX66)-ROW(DH$41)+1),FALSE),IFERROR(DH$42*VLOOKUP($CS$40&amp;"|"&amp;$CS66&amp;"|0|"&amp;DH$43,data.monthly_financials,6,0),0))</f>
        <v>#NAME?</v>
      </c>
      <c r="DI66" s="104" t="e">
        <f ca="1">IF(DI$41=YEAR(DI$43),HLOOKUP(DI$41,$EG$41:$EJ$70,(ROW($AX66)-ROW(DI$41)+1),FALSE),IFERROR(DI$42*VLOOKUP($CS$40&amp;"|"&amp;$CS66&amp;"|0|"&amp;DI$43,data.monthly_financials,6,0),0))</f>
        <v>#NAME?</v>
      </c>
      <c r="DJ66" s="104" t="e">
        <f ca="1">IF(DJ$41=YEAR(DJ$43),HLOOKUP(DJ$41,$EG$41:$EJ$70,(ROW($AX66)-ROW(DJ$41)+1),FALSE),IFERROR(DJ$42*VLOOKUP($CS$40&amp;"|"&amp;$CS66&amp;"|0|"&amp;DJ$43,data.monthly_financials,6,0),0))</f>
        <v>#NAME?</v>
      </c>
      <c r="DK66" s="104" t="e">
        <f ca="1">IF(DK$41=YEAR(DK$43),HLOOKUP(DK$41,$EG$41:$EJ$70,(ROW($AX66)-ROW(DK$41)+1),FALSE),IFERROR(DK$42*VLOOKUP($CS$40&amp;"|"&amp;$CS66&amp;"|0|"&amp;DK$43,data.monthly_financials,6,0),0))</f>
        <v>#NAME?</v>
      </c>
      <c r="DL66" s="104" t="e">
        <f ca="1">IF(DL$41=YEAR(DL$43),HLOOKUP(DL$41,$EG$41:$EJ$70,(ROW($AX66)-ROW(DL$41)+1),FALSE),IFERROR(DL$42*VLOOKUP($CS$40&amp;"|"&amp;$CS66&amp;"|0|"&amp;DL$43,data.monthly_financials,6,0),0))</f>
        <v>#NAME?</v>
      </c>
      <c r="DM66" s="104" t="e">
        <f ca="1">IF(DM$41=YEAR(DM$43),HLOOKUP(DM$41,$EG$41:$EJ$70,(ROW($AX66)-ROW(DM$41)+1),FALSE),IFERROR(DM$42*VLOOKUP($CS$40&amp;"|"&amp;$CS66&amp;"|0|"&amp;DM$43,data.monthly_financials,6,0),0))</f>
        <v>#NAME?</v>
      </c>
      <c r="DN66" s="104" t="e">
        <f ca="1">IF(DN$41=YEAR(DN$43),HLOOKUP(DN$41,$EG$41:$EJ$70,(ROW($AX66)-ROW(DN$41)+1),FALSE),IFERROR(DN$42*VLOOKUP($CS$40&amp;"|"&amp;$CS66&amp;"|0|"&amp;DN$43,data.monthly_financials,6,0),0))</f>
        <v>#NAME?</v>
      </c>
      <c r="DO66" s="104" t="e">
        <f ca="1">IF(DO$41=YEAR(DO$43),HLOOKUP(DO$41,$EG$41:$EJ$70,(ROW($AX66)-ROW(DO$41)+1),FALSE),IFERROR(DO$42*VLOOKUP($CS$40&amp;"|"&amp;$CS66&amp;"|0|"&amp;DO$43,data.monthly_financials,6,0),0))</f>
        <v>#NAME?</v>
      </c>
      <c r="DP66" s="104" t="e">
        <f ca="1">IF(DP$41=YEAR(DP$43),HLOOKUP(DP$41,$EG$41:$EJ$70,(ROW($AX66)-ROW(DP$41)+1),FALSE),IFERROR(DP$42*VLOOKUP($CS$40&amp;"|"&amp;$CS66&amp;"|0|"&amp;DP$43,data.monthly_financials,6,0),0))</f>
        <v>#NAME?</v>
      </c>
      <c r="DQ66" s="104" t="e">
        <f ca="1">IF(DQ$41=YEAR(DQ$43),HLOOKUP(DQ$41,$EG$41:$EJ$70,(ROW($AX66)-ROW(DQ$41)+1),FALSE),IFERROR(DQ$42*VLOOKUP($CS$40&amp;"|"&amp;$CS66&amp;"|0|"&amp;DQ$43,data.monthly_financials,6,0),0))</f>
        <v>#NAME?</v>
      </c>
      <c r="DR66" s="104" t="e">
        <f ca="1">IF(DR$41=YEAR(DR$43),HLOOKUP(DR$41,$EG$41:$EJ$70,(ROW($AX66)-ROW(DR$41)+1),FALSE),IFERROR(DR$42*VLOOKUP($CS$40&amp;"|"&amp;$CS66&amp;"|0|"&amp;DR$43,data.monthly_financials,6,0),0))</f>
        <v>#NAME?</v>
      </c>
      <c r="DS66" s="104" t="e">
        <f ca="1">IF(DS$41=YEAR(DS$43),HLOOKUP(DS$41,$EG$41:$EJ$70,(ROW($AX66)-ROW(DS$41)+1),FALSE),IFERROR(DS$42*VLOOKUP($CS$40&amp;"|"&amp;$CS66&amp;"|0|"&amp;DS$43,data.monthly_financials,6,0),0))</f>
        <v>#NAME?</v>
      </c>
      <c r="DT66" s="104" t="e">
        <f ca="1">IF(DT$41=YEAR(DT$43),HLOOKUP(DT$41,$EG$41:$EJ$70,(ROW($AX66)-ROW(DT$41)+1),FALSE),IFERROR(DT$42*VLOOKUP($CS$40&amp;"|"&amp;$CS66&amp;"|0|"&amp;DT$43,data.monthly_financials,6,0),0))</f>
        <v>#NAME?</v>
      </c>
      <c r="DU66" s="104" t="e">
        <f ca="1">IF(DU$41=YEAR(DU$43),HLOOKUP(DU$41,$EG$41:$EJ$70,(ROW($AX66)-ROW(DU$41)+1),FALSE),IFERROR(DU$42*VLOOKUP($CS$40&amp;"|"&amp;$CS66&amp;"|0|"&amp;DU$43,data.monthly_financials,6,0),0))</f>
        <v>#NAME?</v>
      </c>
      <c r="DV66" s="104" t="e">
        <f ca="1">IF(DV$41=YEAR(DV$43),HLOOKUP(DV$41,$EG$41:$EJ$70,(ROW($AX66)-ROW(DV$41)+1),FALSE),IFERROR(DV$42*VLOOKUP($CS$40&amp;"|"&amp;$CS66&amp;"|0|"&amp;DV$43,data.monthly_financials,6,0),0))</f>
        <v>#NAME?</v>
      </c>
      <c r="DW66" s="104" t="e">
        <f ca="1">IF(DW$41=YEAR(DW$43),HLOOKUP(DW$41,$EG$41:$EJ$70,(ROW($AX66)-ROW(DW$41)+1),FALSE),IFERROR(DW$42*VLOOKUP($CS$40&amp;"|"&amp;$CS66&amp;"|0|"&amp;DW$43,data.monthly_financials,6,0),0))</f>
        <v>#NAME?</v>
      </c>
      <c r="DX66" s="104" t="e">
        <f ca="1">IF(DX$41=YEAR(DX$43),HLOOKUP(DX$41,$EG$41:$EJ$70,(ROW($AX66)-ROW(DX$41)+1),FALSE),IFERROR(DX$42*VLOOKUP($CS$40&amp;"|"&amp;$CS66&amp;"|0|"&amp;DX$43,data.monthly_financials,6,0),0))</f>
        <v>#NAME?</v>
      </c>
      <c r="DY66" s="104" t="e">
        <f ca="1">IF(DY$41=YEAR(DY$43),HLOOKUP(DY$41,$EG$41:$EJ$70,(ROW($AX66)-ROW(DY$41)+1),FALSE),IFERROR(DY$42*VLOOKUP($CS$40&amp;"|"&amp;$CS66&amp;"|0|"&amp;DY$43,data.monthly_financials,6,0),0))</f>
        <v>#NAME?</v>
      </c>
      <c r="DZ66" s="104" t="e">
        <f ca="1">IF(DZ$41=YEAR(DZ$43),HLOOKUP(DZ$41,$EG$41:$EJ$70,(ROW($AX66)-ROW(DZ$41)+1),FALSE),IFERROR(DZ$42*VLOOKUP($CS$40&amp;"|"&amp;$CS66&amp;"|0|"&amp;DZ$43,data.monthly_financials,6,0),0))</f>
        <v>#NAME?</v>
      </c>
      <c r="EA66" s="104" t="e">
        <f ca="1">IF(EA$41=YEAR(EA$43),HLOOKUP(EA$41,$EG$41:$EJ$70,(ROW($AX66)-ROW(EA$41)+1),FALSE),IFERROR(EA$42*VLOOKUP($CS$40&amp;"|"&amp;$CS66&amp;"|0|"&amp;EA$43,data.monthly_financials,6,0),0))</f>
        <v>#NAME?</v>
      </c>
      <c r="EB66" s="104" t="e">
        <f ca="1">IF(EB$41=YEAR(EB$43),HLOOKUP(EB$41,$EG$41:$EJ$70,(ROW($AX66)-ROW(EB$41)+1),FALSE),IFERROR(EB$42*VLOOKUP($CS$40&amp;"|"&amp;$CS66&amp;"|0|"&amp;EB$43,data.monthly_financials,6,0),0))</f>
        <v>#NAME?</v>
      </c>
      <c r="EC66" s="104" t="e">
        <f ca="1">IF(EC$41=YEAR(EC$43),HLOOKUP(EC$41,$EG$41:$EJ$70,(ROW($AX66)-ROW(EC$41)+1),FALSE),IFERROR(EC$42*VLOOKUP($CS$40&amp;"|"&amp;$CS66&amp;"|0|"&amp;EC$43,data.monthly_financials,6,0),0))</f>
        <v>#NAME?</v>
      </c>
      <c r="EE66" s="125" t="s">
        <v>189</v>
      </c>
      <c r="EF66" s="104">
        <f ca="1">IFERROR(EF$42*VLOOKUP($EE$40&amp;"|"&amp;$EE66&amp;"|1|"&amp;EF$43,data.monthly_financials,6,0),0)</f>
        <v>0</v>
      </c>
      <c r="EG66" s="104">
        <f ca="1">IFERROR(EG$42*VLOOKUP($EE$40&amp;"|"&amp;$EE66&amp;"|1|"&amp;EG$43,data.monthly_financials,6,0),0)</f>
        <v>0</v>
      </c>
      <c r="EH66" s="104">
        <f ca="1">IFERROR(EH$42*VLOOKUP($EE$40&amp;"|"&amp;$EE66&amp;"|1|"&amp;EH$43,data.monthly_financials,6,0),0)</f>
        <v>0</v>
      </c>
      <c r="EI66" s="104">
        <f ca="1">IFERROR(EI$42*VLOOKUP($EE$40&amp;"|"&amp;$EE66&amp;"|1|"&amp;EI$43,data.monthly_financials,6,0),0)</f>
        <v>0</v>
      </c>
      <c r="EJ66" s="104">
        <f ca="1">IFERROR(EJ$42*VLOOKUP($EE$40&amp;"|"&amp;$EE66&amp;"|1|"&amp;EJ$43,data.monthly_financials,6,0),0)</f>
        <v>0</v>
      </c>
      <c r="GG66" s="120" t="s">
        <v>663</v>
      </c>
      <c r="GH66" s="758" t="e">
        <f ca="1">IF(GH$41=YEAR(GH$43),HLOOKUP(GH$41,$HV$41:$HY$66,(ROW($HT66)-ROW(GH$41)+1),FALSE),IFERROR(GH$42*VLOOKUP($HT$39&amp;"|"&amp;$HT66&amp;"|0|"&amp;GH$43,data.monthly_financials,6,0),0))</f>
        <v>#NAME?</v>
      </c>
      <c r="GI66" s="758" t="e">
        <f ca="1">IF(GI$41=YEAR(GI$43),HLOOKUP(GI$41,$HV$41:$HY$66,(ROW($HT66)-ROW(GI$41)+1),FALSE),IFERROR(GI$42*VLOOKUP($HT$39&amp;"|"&amp;$HT66&amp;"|0|"&amp;GI$43,data.monthly_financials,6,0),0))</f>
        <v>#NAME?</v>
      </c>
      <c r="GJ66" s="758" t="e">
        <f ca="1">IF(GJ$41=YEAR(GJ$43),HLOOKUP(GJ$41,$HV$41:$HY$66,(ROW($HT66)-ROW(GJ$41)+1),FALSE),IFERROR(GJ$42*VLOOKUP($HT$39&amp;"|"&amp;$HT66&amp;"|0|"&amp;GJ$43,data.monthly_financials,6,0),0))</f>
        <v>#NAME?</v>
      </c>
      <c r="GK66" s="758" t="e">
        <f ca="1">IF(GK$41=YEAR(GK$43),HLOOKUP(GK$41,$HV$41:$HY$66,(ROW($HT66)-ROW(GK$41)+1),FALSE),IFERROR(GK$42*VLOOKUP($HT$39&amp;"|"&amp;$HT66&amp;"|0|"&amp;GK$43,data.monthly_financials,6,0),0))</f>
        <v>#NAME?</v>
      </c>
      <c r="GL66" s="758" t="e">
        <f ca="1">IF(GL$41=YEAR(GL$43),HLOOKUP(GL$41,$HV$41:$HY$66,(ROW($HT66)-ROW(GL$41)+1),FALSE),IFERROR(GL$42*VLOOKUP($HT$39&amp;"|"&amp;$HT66&amp;"|0|"&amp;GL$43,data.monthly_financials,6,0),0))</f>
        <v>#NAME?</v>
      </c>
      <c r="GM66" s="758" t="e">
        <f ca="1">IF(GM$41=YEAR(GM$43),HLOOKUP(GM$41,$HV$41:$HY$66,(ROW($HT66)-ROW(GM$41)+1),FALSE),IFERROR(GM$42*VLOOKUP($HT$39&amp;"|"&amp;$HT66&amp;"|0|"&amp;GM$43,data.monthly_financials,6,0),0))</f>
        <v>#NAME?</v>
      </c>
      <c r="GN66" s="758" t="e">
        <f ca="1">IF(GN$41=YEAR(GN$43),HLOOKUP(GN$41,$HV$41:$HY$66,(ROW($HT66)-ROW(GN$41)+1),FALSE),IFERROR(GN$42*VLOOKUP($HT$39&amp;"|"&amp;$HT66&amp;"|0|"&amp;GN$43,data.monthly_financials,6,0),0))</f>
        <v>#NAME?</v>
      </c>
      <c r="GO66" s="758" t="e">
        <f ca="1">IF(GO$41=YEAR(GO$43),HLOOKUP(GO$41,$HV$41:$HY$66,(ROW($HT66)-ROW(GO$41)+1),FALSE),IFERROR(GO$42*VLOOKUP($HT$39&amp;"|"&amp;$HT66&amp;"|0|"&amp;GO$43,data.monthly_financials,6,0),0))</f>
        <v>#NAME?</v>
      </c>
      <c r="GP66" s="758" t="e">
        <f ca="1">IF(GP$41=YEAR(GP$43),HLOOKUP(GP$41,$HV$41:$HY$66,(ROW($HT66)-ROW(GP$41)+1),FALSE),IFERROR(GP$42*VLOOKUP($HT$39&amp;"|"&amp;$HT66&amp;"|0|"&amp;GP$43,data.monthly_financials,6,0),0))</f>
        <v>#NAME?</v>
      </c>
      <c r="GQ66" s="758" t="e">
        <f ca="1">IF(GQ$41=YEAR(GQ$43),HLOOKUP(GQ$41,$HV$41:$HY$66,(ROW($HT66)-ROW(GQ$41)+1),FALSE),IFERROR(GQ$42*VLOOKUP($HT$39&amp;"|"&amp;$HT66&amp;"|0|"&amp;GQ$43,data.monthly_financials,6,0),0))</f>
        <v>#NAME?</v>
      </c>
      <c r="GR66" s="758" t="e">
        <f ca="1">IF(GR$41=YEAR(GR$43),HLOOKUP(GR$41,$HV$41:$HY$66,(ROW($HT66)-ROW(GR$41)+1),FALSE),IFERROR(GR$42*VLOOKUP($HT$39&amp;"|"&amp;$HT66&amp;"|0|"&amp;GR$43,data.monthly_financials,6,0),0))</f>
        <v>#NAME?</v>
      </c>
      <c r="GS66" s="758" t="e">
        <f ca="1">IF(GS$41=YEAR(GS$43),HLOOKUP(GS$41,$HV$41:$HY$66,(ROW($HT66)-ROW(GS$41)+1),FALSE),IFERROR(GS$42*VLOOKUP($HT$39&amp;"|"&amp;$HT66&amp;"|0|"&amp;GS$43,data.monthly_financials,6,0),0))</f>
        <v>#NAME?</v>
      </c>
      <c r="GT66" s="758" t="e">
        <f ca="1">IF(GT$41=YEAR(GT$43),HLOOKUP(GT$41,$HV$41:$HY$66,(ROW($HT66)-ROW(GT$41)+1),FALSE),IFERROR(GT$42*VLOOKUP($HT$39&amp;"|"&amp;$HT66&amp;"|0|"&amp;GT$43,data.monthly_financials,6,0),0))</f>
        <v>#NAME?</v>
      </c>
      <c r="GU66" s="758" t="e">
        <f ca="1">IF(GU$41=YEAR(GU$43),HLOOKUP(GU$41,$HV$41:$HY$66,(ROW($HT66)-ROW(GU$41)+1),FALSE),IFERROR(GU$42*VLOOKUP($HT$39&amp;"|"&amp;$HT66&amp;"|0|"&amp;GU$43,data.monthly_financials,6,0),0))</f>
        <v>#NAME?</v>
      </c>
      <c r="GV66" s="758" t="e">
        <f ca="1">IF(GV$41=YEAR(GV$43),HLOOKUP(GV$41,$HV$41:$HY$66,(ROW($HT66)-ROW(GV$41)+1),FALSE),IFERROR(GV$42*VLOOKUP($HT$39&amp;"|"&amp;$HT66&amp;"|0|"&amp;GV$43,data.monthly_financials,6,0),0))</f>
        <v>#NAME?</v>
      </c>
      <c r="GW66" s="758" t="e">
        <f ca="1">IF(GW$41=YEAR(GW$43),HLOOKUP(GW$41,$HV$41:$HY$66,(ROW($HT66)-ROW(GW$41)+1),FALSE),IFERROR(GW$42*VLOOKUP($HT$39&amp;"|"&amp;$HT66&amp;"|0|"&amp;GW$43,data.monthly_financials,6,0),0))</f>
        <v>#NAME?</v>
      </c>
      <c r="GX66" s="758" t="e">
        <f ca="1">IF(GX$41=YEAR(GX$43),HLOOKUP(GX$41,$HV$41:$HY$66,(ROW($HT66)-ROW(GX$41)+1),FALSE),IFERROR(GX$42*VLOOKUP($HT$39&amp;"|"&amp;$HT66&amp;"|0|"&amp;GX$43,data.monthly_financials,6,0),0))</f>
        <v>#NAME?</v>
      </c>
      <c r="GY66" s="758" t="e">
        <f ca="1">IF(GY$41=YEAR(GY$43),HLOOKUP(GY$41,$HV$41:$HY$66,(ROW($HT66)-ROW(GY$41)+1),FALSE),IFERROR(GY$42*VLOOKUP($HT$39&amp;"|"&amp;$HT66&amp;"|0|"&amp;GY$43,data.monthly_financials,6,0),0))</f>
        <v>#NAME?</v>
      </c>
      <c r="GZ66" s="758" t="e">
        <f ca="1">IF(GZ$41=YEAR(GZ$43),HLOOKUP(GZ$41,$HV$41:$HY$66,(ROW($HT66)-ROW(GZ$41)+1),FALSE),IFERROR(GZ$42*VLOOKUP($HT$39&amp;"|"&amp;$HT66&amp;"|0|"&amp;GZ$43,data.monthly_financials,6,0),0))</f>
        <v>#NAME?</v>
      </c>
      <c r="HA66" s="758" t="e">
        <f ca="1">IF(HA$41=YEAR(HA$43),HLOOKUP(HA$41,$HV$41:$HY$66,(ROW($HT66)-ROW(HA$41)+1),FALSE),IFERROR(HA$42*VLOOKUP($HT$39&amp;"|"&amp;$HT66&amp;"|0|"&amp;HA$43,data.monthly_financials,6,0),0))</f>
        <v>#NAME?</v>
      </c>
      <c r="HB66" s="758" t="e">
        <f ca="1">IF(HB$41=YEAR(HB$43),HLOOKUP(HB$41,$HV$41:$HY$66,(ROW($HT66)-ROW(HB$41)+1),FALSE),IFERROR(HB$42*VLOOKUP($HT$39&amp;"|"&amp;$HT66&amp;"|0|"&amp;HB$43,data.monthly_financials,6,0),0))</f>
        <v>#NAME?</v>
      </c>
      <c r="HC66" s="758" t="e">
        <f ca="1">IF(HC$41=YEAR(HC$43),HLOOKUP(HC$41,$HV$41:$HY$66,(ROW($HT66)-ROW(HC$41)+1),FALSE),IFERROR(HC$42*VLOOKUP($HT$39&amp;"|"&amp;$HT66&amp;"|0|"&amp;HC$43,data.monthly_financials,6,0),0))</f>
        <v>#NAME?</v>
      </c>
      <c r="HD66" s="758" t="e">
        <f ca="1">IF(HD$41=YEAR(HD$43),HLOOKUP(HD$41,$HV$41:$HY$66,(ROW($HT66)-ROW(HD$41)+1),FALSE),IFERROR(HD$42*VLOOKUP($HT$39&amp;"|"&amp;$HT66&amp;"|0|"&amp;HD$43,data.monthly_financials,6,0),0))</f>
        <v>#NAME?</v>
      </c>
      <c r="HE66" s="758" t="e">
        <f ca="1">IF(HE$41=YEAR(HE$43),HLOOKUP(HE$41,$HV$41:$HY$66,(ROW($HT66)-ROW(HE$41)+1),FALSE),IFERROR(HE$42*VLOOKUP($HT$39&amp;"|"&amp;$HT66&amp;"|0|"&amp;HE$43,data.monthly_financials,6,0),0))</f>
        <v>#NAME?</v>
      </c>
      <c r="HF66" s="758" t="e">
        <f ca="1">IF(HF$41=YEAR(HF$43),HLOOKUP(HF$41,$HV$41:$HY$66,(ROW($HT66)-ROW(HF$41)+1),FALSE),IFERROR(HF$42*VLOOKUP($HT$39&amp;"|"&amp;$HT66&amp;"|0|"&amp;HF$43,data.monthly_financials,6,0),0))</f>
        <v>#NAME?</v>
      </c>
      <c r="HG66" s="758" t="e">
        <f ca="1">IF(HG$41=YEAR(HG$43),HLOOKUP(HG$41,$HV$41:$HY$66,(ROW($HT66)-ROW(HG$41)+1),FALSE),IFERROR(HG$42*VLOOKUP($HT$39&amp;"|"&amp;$HT66&amp;"|0|"&amp;HG$43,data.monthly_financials,6,0),0))</f>
        <v>#NAME?</v>
      </c>
      <c r="HH66" s="758" t="e">
        <f ca="1">IF(HH$41=YEAR(HH$43),HLOOKUP(HH$41,$HV$41:$HY$66,(ROW($HT66)-ROW(HH$41)+1),FALSE),IFERROR(HH$42*VLOOKUP($HT$39&amp;"|"&amp;$HT66&amp;"|0|"&amp;HH$43,data.monthly_financials,6,0),0))</f>
        <v>#NAME?</v>
      </c>
      <c r="HI66" s="758" t="e">
        <f ca="1">IF(HI$41=YEAR(HI$43),HLOOKUP(HI$41,$HV$41:$HY$66,(ROW($HT66)-ROW(HI$41)+1),FALSE),IFERROR(HI$42*VLOOKUP($HT$39&amp;"|"&amp;$HT66&amp;"|0|"&amp;HI$43,data.monthly_financials,6,0),0))</f>
        <v>#NAME?</v>
      </c>
      <c r="HJ66" s="758" t="e">
        <f ca="1">IF(HJ$41=YEAR(HJ$43),HLOOKUP(HJ$41,$HV$41:$HY$66,(ROW($HT66)-ROW(HJ$41)+1),FALSE),IFERROR(HJ$42*VLOOKUP($HT$39&amp;"|"&amp;$HT66&amp;"|0|"&amp;HJ$43,data.monthly_financials,6,0),0))</f>
        <v>#NAME?</v>
      </c>
      <c r="HK66" s="758" t="e">
        <f ca="1">IF(HK$41=YEAR(HK$43),HLOOKUP(HK$41,$HV$41:$HY$66,(ROW($HT66)-ROW(HK$41)+1),FALSE),IFERROR(HK$42*VLOOKUP($HT$39&amp;"|"&amp;$HT66&amp;"|0|"&amp;HK$43,data.monthly_financials,6,0),0))</f>
        <v>#NAME?</v>
      </c>
      <c r="HL66" s="758" t="e">
        <f ca="1">IF(HL$41=YEAR(HL$43),HLOOKUP(HL$41,$HV$41:$HY$66,(ROW($HT66)-ROW(HL$41)+1),FALSE),IFERROR(HL$42*VLOOKUP($HT$39&amp;"|"&amp;$HT66&amp;"|0|"&amp;HL$43,data.monthly_financials,6,0),0))</f>
        <v>#NAME?</v>
      </c>
      <c r="HM66" s="758" t="e">
        <f ca="1">IF(HM$41=YEAR(HM$43),HLOOKUP(HM$41,$HV$41:$HY$66,(ROW($HT66)-ROW(HM$41)+1),FALSE),IFERROR(HM$42*VLOOKUP($HT$39&amp;"|"&amp;$HT66&amp;"|0|"&amp;HM$43,data.monthly_financials,6,0),0))</f>
        <v>#NAME?</v>
      </c>
      <c r="HN66" s="758" t="e">
        <f ca="1">IF(HN$41=YEAR(HN$43),HLOOKUP(HN$41,$HV$41:$HY$66,(ROW($HT66)-ROW(HN$41)+1),FALSE),IFERROR(HN$42*VLOOKUP($HT$39&amp;"|"&amp;$HT66&amp;"|0|"&amp;HN$43,data.monthly_financials,6,0),0))</f>
        <v>#NAME?</v>
      </c>
      <c r="HO66" s="758" t="e">
        <f ca="1">IF(HO$41=YEAR(HO$43),HLOOKUP(HO$41,$HV$41:$HY$66,(ROW($HT66)-ROW(HO$41)+1),FALSE),IFERROR(HO$42*VLOOKUP($HT$39&amp;"|"&amp;$HT66&amp;"|0|"&amp;HO$43,data.monthly_financials,6,0),0))</f>
        <v>#NAME?</v>
      </c>
      <c r="HP66" s="758" t="e">
        <f ca="1">IF(HP$41=YEAR(HP$43),HLOOKUP(HP$41,$HV$41:$HY$66,(ROW($HT66)-ROW(HP$41)+1),FALSE),IFERROR(HP$42*VLOOKUP($HT$39&amp;"|"&amp;$HT66&amp;"|0|"&amp;HP$43,data.monthly_financials,6,0),0))</f>
        <v>#NAME?</v>
      </c>
      <c r="HQ66" s="758" t="e">
        <f ca="1">IF(HQ$41=YEAR(HQ$43),HLOOKUP(HQ$41,$HV$41:$HY$66,(ROW($HT66)-ROW(HQ$41)+1),FALSE),IFERROR(HQ$42*VLOOKUP($HT$39&amp;"|"&amp;$HT66&amp;"|0|"&amp;HQ$43,data.monthly_financials,6,0),0))</f>
        <v>#NAME?</v>
      </c>
      <c r="HT66" s="120" t="s">
        <v>663</v>
      </c>
      <c r="HU66" s="758">
        <f ca="1">IFERROR(HU$42*VLOOKUP($HT$39&amp;"|"&amp;$HT66&amp;"|1|"&amp;HU$43,data.monthly_financials,6,0),0)</f>
        <v>0</v>
      </c>
      <c r="HV66" s="758">
        <f ca="1">IFERROR(HV$42*VLOOKUP($HT$39&amp;"|"&amp;$HT66&amp;"|1|"&amp;HV$43,data.monthly_financials,6,0),0)</f>
        <v>0</v>
      </c>
      <c r="HW66" s="758">
        <f ca="1">IFERROR(HW$42*VLOOKUP($HT$39&amp;"|"&amp;$HT66&amp;"|1|"&amp;HW$43,data.monthly_financials,6,0),0)</f>
        <v>0</v>
      </c>
      <c r="HX66" s="758">
        <f ca="1">IFERROR(HX$42*VLOOKUP($HT$39&amp;"|"&amp;$HT66&amp;"|1|"&amp;HX$43,data.monthly_financials,6,0),0)</f>
        <v>0</v>
      </c>
      <c r="HY66" s="758">
        <f ca="1">IFERROR(HY$42*VLOOKUP($HT$39&amp;"|"&amp;$HT66&amp;"|1|"&amp;HY$43,data.monthly_financials,6,0),0)</f>
        <v>0</v>
      </c>
    </row>
    <row r="67" spans="1:233" ht="15.75">
      <c r="A67" t="str">
        <f>RIGHT(DB_LOAD!I62,4)</f>
        <v/>
      </c>
      <c r="B67">
        <f>DB_LOAD!K62</f>
        <v>0</v>
      </c>
      <c r="D67" s="103" t="s">
        <v>190</v>
      </c>
      <c r="E67" s="96" t="e">
        <f t="shared" ref="E67:AN67" ca="1" si="86">SUM(E64:E66)</f>
        <v>#VALUE!</v>
      </c>
      <c r="F67" s="96" t="e">
        <f t="shared" ca="1" si="86"/>
        <v>#VALUE!</v>
      </c>
      <c r="G67" s="96" t="e">
        <f t="shared" ca="1" si="86"/>
        <v>#VALUE!</v>
      </c>
      <c r="H67" s="96" t="e">
        <f t="shared" ca="1" si="86"/>
        <v>#VALUE!</v>
      </c>
      <c r="I67" s="96" t="e">
        <f t="shared" ca="1" si="86"/>
        <v>#VALUE!</v>
      </c>
      <c r="J67" s="96" t="e">
        <f t="shared" ca="1" si="86"/>
        <v>#VALUE!</v>
      </c>
      <c r="K67" s="96" t="e">
        <f t="shared" ca="1" si="86"/>
        <v>#VALUE!</v>
      </c>
      <c r="L67" s="96" t="e">
        <f t="shared" ca="1" si="86"/>
        <v>#VALUE!</v>
      </c>
      <c r="M67" s="96" t="e">
        <f t="shared" ca="1" si="86"/>
        <v>#VALUE!</v>
      </c>
      <c r="N67" s="96" t="e">
        <f t="shared" ca="1" si="86"/>
        <v>#VALUE!</v>
      </c>
      <c r="O67" s="96" t="e">
        <f t="shared" ca="1" si="86"/>
        <v>#VALUE!</v>
      </c>
      <c r="P67" s="96" t="e">
        <f t="shared" ca="1" si="86"/>
        <v>#VALUE!</v>
      </c>
      <c r="Q67" s="96" t="e">
        <f t="shared" ca="1" si="86"/>
        <v>#VALUE!</v>
      </c>
      <c r="R67" s="96" t="e">
        <f t="shared" ca="1" si="86"/>
        <v>#VALUE!</v>
      </c>
      <c r="S67" s="96" t="e">
        <f t="shared" ca="1" si="86"/>
        <v>#VALUE!</v>
      </c>
      <c r="T67" s="96" t="e">
        <f t="shared" ca="1" si="86"/>
        <v>#VALUE!</v>
      </c>
      <c r="U67" s="96" t="e">
        <f t="shared" ca="1" si="86"/>
        <v>#VALUE!</v>
      </c>
      <c r="V67" s="96" t="e">
        <f t="shared" ca="1" si="86"/>
        <v>#VALUE!</v>
      </c>
      <c r="W67" s="96" t="e">
        <f t="shared" ca="1" si="86"/>
        <v>#VALUE!</v>
      </c>
      <c r="X67" s="96" t="e">
        <f t="shared" ca="1" si="86"/>
        <v>#VALUE!</v>
      </c>
      <c r="Y67" s="96" t="e">
        <f t="shared" ca="1" si="86"/>
        <v>#VALUE!</v>
      </c>
      <c r="Z67" s="96" t="e">
        <f t="shared" ca="1" si="86"/>
        <v>#VALUE!</v>
      </c>
      <c r="AA67" s="96" t="e">
        <f t="shared" ca="1" si="86"/>
        <v>#VALUE!</v>
      </c>
      <c r="AB67" s="96" t="e">
        <f t="shared" ca="1" si="86"/>
        <v>#VALUE!</v>
      </c>
      <c r="AC67" s="96" t="e">
        <f t="shared" ca="1" si="86"/>
        <v>#VALUE!</v>
      </c>
      <c r="AD67" s="96" t="e">
        <f t="shared" ca="1" si="86"/>
        <v>#VALUE!</v>
      </c>
      <c r="AE67" s="96" t="e">
        <f t="shared" ca="1" si="86"/>
        <v>#VALUE!</v>
      </c>
      <c r="AF67" s="96" t="e">
        <f t="shared" ca="1" si="86"/>
        <v>#VALUE!</v>
      </c>
      <c r="AG67" s="96" t="e">
        <f t="shared" ca="1" si="86"/>
        <v>#VALUE!</v>
      </c>
      <c r="AH67" s="96" t="e">
        <f t="shared" ca="1" si="86"/>
        <v>#VALUE!</v>
      </c>
      <c r="AI67" s="96" t="e">
        <f t="shared" ca="1" si="86"/>
        <v>#VALUE!</v>
      </c>
      <c r="AJ67" s="96" t="e">
        <f t="shared" ca="1" si="86"/>
        <v>#VALUE!</v>
      </c>
      <c r="AK67" s="96" t="e">
        <f t="shared" ca="1" si="86"/>
        <v>#VALUE!</v>
      </c>
      <c r="AL67" s="96" t="e">
        <f t="shared" ca="1" si="86"/>
        <v>#VALUE!</v>
      </c>
      <c r="AM67" s="96" t="e">
        <f t="shared" ca="1" si="86"/>
        <v>#VALUE!</v>
      </c>
      <c r="AN67" s="96" t="e">
        <f t="shared" ca="1" si="86"/>
        <v>#NAME?</v>
      </c>
      <c r="AP67" s="103" t="str">
        <f t="shared" si="68"/>
        <v>End Fixed Assets</v>
      </c>
      <c r="AQ67" s="96">
        <f ca="1">SUM(AQ64:AQ66)</f>
        <v>0</v>
      </c>
      <c r="AR67" s="96">
        <f ca="1">SUM(AR64:AR66)</f>
        <v>0</v>
      </c>
      <c r="AS67" s="96">
        <f ca="1">SUM(AS64:AS66)</f>
        <v>0</v>
      </c>
      <c r="AT67" s="96">
        <f ca="1">SUM(AT64:AT66)</f>
        <v>0</v>
      </c>
      <c r="AU67" s="96">
        <f ca="1">SUM(AU64:AU66)</f>
        <v>0</v>
      </c>
      <c r="AW67">
        <f>IFERROR(AW$42*VLOOKUP($AX$40&amp;"|"&amp;$AX67&amp;"|0|"&amp;AW$43,data.monthly_financials,6,0),0)</f>
        <v>0</v>
      </c>
      <c r="AX67" s="131" t="s">
        <v>191</v>
      </c>
      <c r="AY67" s="104" t="e">
        <f ca="1">IF(AY$41=YEAR(AY$43),HLOOKUP(AY$41,$CM$41:$CP$92,(ROW($AX67)-ROW(AY$41)+1),FALSE),IFERROR(AY$42*VLOOKUP($AX$40&amp;"|"&amp;$AX67&amp;"|0|"&amp;AY$43,data.monthly_financials,6,0),0))</f>
        <v>#NAME?</v>
      </c>
      <c r="AZ67" s="104" t="e">
        <f ca="1">IF(AZ$41=YEAR(AZ$43),HLOOKUP(AZ$41,$CM$41:$CP$92,(ROW($AX67)-ROW(AZ$41)+1),FALSE),IFERROR(AZ$42*VLOOKUP($AX$40&amp;"|"&amp;$AX67&amp;"|0|"&amp;AZ$43,data.monthly_financials,6,0),0))</f>
        <v>#NAME?</v>
      </c>
      <c r="BA67" s="104" t="e">
        <f ca="1">IF(BA$41=YEAR(BA$43),HLOOKUP(BA$41,$CM$41:$CP$92,(ROW($AX67)-ROW(BA$41)+1),FALSE),IFERROR(BA$42*VLOOKUP($AX$40&amp;"|"&amp;$AX67&amp;"|0|"&amp;BA$43,data.monthly_financials,6,0),0))</f>
        <v>#NAME?</v>
      </c>
      <c r="BB67" s="104" t="e">
        <f ca="1">IF(BB$41=YEAR(BB$43),HLOOKUP(BB$41,$CM$41:$CP$92,(ROW($AX67)-ROW(BB$41)+1),FALSE),IFERROR(BB$42*VLOOKUP($AX$40&amp;"|"&amp;$AX67&amp;"|0|"&amp;BB$43,data.monthly_financials,6,0),0))</f>
        <v>#NAME?</v>
      </c>
      <c r="BC67" s="104" t="e">
        <f ca="1">IF(BC$41=YEAR(BC$43),HLOOKUP(BC$41,$CM$41:$CP$92,(ROW($AX67)-ROW(BC$41)+1),FALSE),IFERROR(BC$42*VLOOKUP($AX$40&amp;"|"&amp;$AX67&amp;"|0|"&amp;BC$43,data.monthly_financials,6,0),0))</f>
        <v>#NAME?</v>
      </c>
      <c r="BD67" s="104" t="e">
        <f ca="1">IF(BD$41=YEAR(BD$43),HLOOKUP(BD$41,$CM$41:$CP$92,(ROW($AX67)-ROW(BD$41)+1),FALSE),IFERROR(BD$42*VLOOKUP($AX$40&amp;"|"&amp;$AX67&amp;"|0|"&amp;BD$43,data.monthly_financials,6,0),0))</f>
        <v>#NAME?</v>
      </c>
      <c r="BE67" s="104" t="e">
        <f ca="1">IF(BE$41=YEAR(BE$43),HLOOKUP(BE$41,$CM$41:$CP$92,(ROW($AX67)-ROW(BE$41)+1),FALSE),IFERROR(BE$42*VLOOKUP($AX$40&amp;"|"&amp;$AX67&amp;"|0|"&amp;BE$43,data.monthly_financials,6,0),0))</f>
        <v>#NAME?</v>
      </c>
      <c r="BF67" s="104" t="e">
        <f ca="1">IF(BF$41=YEAR(BF$43),HLOOKUP(BF$41,$CM$41:$CP$92,(ROW($AX67)-ROW(BF$41)+1),FALSE),IFERROR(BF$42*VLOOKUP($AX$40&amp;"|"&amp;$AX67&amp;"|0|"&amp;BF$43,data.monthly_financials,6,0),0))</f>
        <v>#NAME?</v>
      </c>
      <c r="BG67" s="104" t="e">
        <f ca="1">IF(BG$41=YEAR(BG$43),HLOOKUP(BG$41,$CM$41:$CP$92,(ROW($AX67)-ROW(BG$41)+1),FALSE),IFERROR(BG$42*VLOOKUP($AX$40&amp;"|"&amp;$AX67&amp;"|0|"&amp;BG$43,data.monthly_financials,6,0),0))</f>
        <v>#NAME?</v>
      </c>
      <c r="BH67" s="104" t="e">
        <f ca="1">IF(BH$41=YEAR(BH$43),HLOOKUP(BH$41,$CM$41:$CP$92,(ROW($AX67)-ROW(BH$41)+1),FALSE),IFERROR(BH$42*VLOOKUP($AX$40&amp;"|"&amp;$AX67&amp;"|0|"&amp;BH$43,data.monthly_financials,6,0),0))</f>
        <v>#NAME?</v>
      </c>
      <c r="BI67" s="104" t="e">
        <f ca="1">IF(BI$41=YEAR(BI$43),HLOOKUP(BI$41,$CM$41:$CP$92,(ROW($AX67)-ROW(BI$41)+1),FALSE),IFERROR(BI$42*VLOOKUP($AX$40&amp;"|"&amp;$AX67&amp;"|0|"&amp;BI$43,data.monthly_financials,6,0),0))</f>
        <v>#NAME?</v>
      </c>
      <c r="BJ67" s="104" t="e">
        <f ca="1">IF(BJ$41=YEAR(BJ$43),HLOOKUP(BJ$41,$CM$41:$CP$92,(ROW($AX67)-ROW(BJ$41)+1),FALSE),IFERROR(BJ$42*VLOOKUP($AX$40&amp;"|"&amp;$AX67&amp;"|0|"&amp;BJ$43,data.monthly_financials,6,0),0))</f>
        <v>#NAME?</v>
      </c>
      <c r="BK67" s="104" t="e">
        <f ca="1">IF(BK$41=YEAR(BK$43),HLOOKUP(BK$41,$CM$41:$CP$92,(ROW($AX67)-ROW(BK$41)+1),FALSE),IFERROR(BK$42*VLOOKUP($AX$40&amp;"|"&amp;$AX67&amp;"|0|"&amp;BK$43,data.monthly_financials,6,0),0))</f>
        <v>#NAME?</v>
      </c>
      <c r="BL67" s="104" t="e">
        <f ca="1">IF(BL$41=YEAR(BL$43),HLOOKUP(BL$41,$CM$41:$CP$92,(ROW($AX67)-ROW(BL$41)+1),FALSE),IFERROR(BL$42*VLOOKUP($AX$40&amp;"|"&amp;$AX67&amp;"|0|"&amp;BL$43,data.monthly_financials,6,0),0))</f>
        <v>#NAME?</v>
      </c>
      <c r="BM67" s="104" t="e">
        <f ca="1">IF(BM$41=YEAR(BM$43),HLOOKUP(BM$41,$CM$41:$CP$92,(ROW($AX67)-ROW(BM$41)+1),FALSE),IFERROR(BM$42*VLOOKUP($AX$40&amp;"|"&amp;$AX67&amp;"|0|"&amp;BM$43,data.monthly_financials,6,0),0))</f>
        <v>#NAME?</v>
      </c>
      <c r="BN67" s="104" t="e">
        <f ca="1">IF(BN$41=YEAR(BN$43),HLOOKUP(BN$41,$CM$41:$CP$92,(ROW($AX67)-ROW(BN$41)+1),FALSE),IFERROR(BN$42*VLOOKUP($AX$40&amp;"|"&amp;$AX67&amp;"|0|"&amp;BN$43,data.monthly_financials,6,0),0))</f>
        <v>#NAME?</v>
      </c>
      <c r="BO67" s="104" t="e">
        <f ca="1">IF(BO$41=YEAR(BO$43),HLOOKUP(BO$41,$CM$41:$CP$92,(ROW($AX67)-ROW(BO$41)+1),FALSE),IFERROR(BO$42*VLOOKUP($AX$40&amp;"|"&amp;$AX67&amp;"|0|"&amp;BO$43,data.monthly_financials,6,0),0))</f>
        <v>#NAME?</v>
      </c>
      <c r="BP67" s="104" t="e">
        <f ca="1">IF(BP$41=YEAR(BP$43),HLOOKUP(BP$41,$CM$41:$CP$92,(ROW($AX67)-ROW(BP$41)+1),FALSE),IFERROR(BP$42*VLOOKUP($AX$40&amp;"|"&amp;$AX67&amp;"|0|"&amp;BP$43,data.monthly_financials,6,0),0))</f>
        <v>#NAME?</v>
      </c>
      <c r="BQ67" s="104" t="e">
        <f ca="1">IF(BQ$41=YEAR(BQ$43),HLOOKUP(BQ$41,$CM$41:$CP$92,(ROW($AX67)-ROW(BQ$41)+1),FALSE),IFERROR(BQ$42*VLOOKUP($AX$40&amp;"|"&amp;$AX67&amp;"|0|"&amp;BQ$43,data.monthly_financials,6,0),0))</f>
        <v>#NAME?</v>
      </c>
      <c r="BR67" s="104" t="e">
        <f ca="1">IF(BR$41=YEAR(BR$43),HLOOKUP(BR$41,$CM$41:$CP$92,(ROW($AX67)-ROW(BR$41)+1),FALSE),IFERROR(BR$42*VLOOKUP($AX$40&amp;"|"&amp;$AX67&amp;"|0|"&amp;BR$43,data.monthly_financials,6,0),0))</f>
        <v>#NAME?</v>
      </c>
      <c r="BS67" s="104" t="e">
        <f ca="1">IF(BS$41=YEAR(BS$43),HLOOKUP(BS$41,$CM$41:$CP$92,(ROW($AX67)-ROW(BS$41)+1),FALSE),IFERROR(BS$42*VLOOKUP($AX$40&amp;"|"&amp;$AX67&amp;"|0|"&amp;BS$43,data.monthly_financials,6,0),0))</f>
        <v>#NAME?</v>
      </c>
      <c r="BT67" s="104" t="e">
        <f ca="1">IF(BT$41=YEAR(BT$43),HLOOKUP(BT$41,$CM$41:$CP$92,(ROW($AX67)-ROW(BT$41)+1),FALSE),IFERROR(BT$42*VLOOKUP($AX$40&amp;"|"&amp;$AX67&amp;"|0|"&amp;BT$43,data.monthly_financials,6,0),0))</f>
        <v>#NAME?</v>
      </c>
      <c r="BU67" s="104" t="e">
        <f ca="1">IF(BU$41=YEAR(BU$43),HLOOKUP(BU$41,$CM$41:$CP$92,(ROW($AX67)-ROW(BU$41)+1),FALSE),IFERROR(BU$42*VLOOKUP($AX$40&amp;"|"&amp;$AX67&amp;"|0|"&amp;BU$43,data.monthly_financials,6,0),0))</f>
        <v>#NAME?</v>
      </c>
      <c r="BV67" s="104" t="e">
        <f ca="1">IF(BV$41=YEAR(BV$43),HLOOKUP(BV$41,$CM$41:$CP$92,(ROW($AX67)-ROW(BV$41)+1),FALSE),IFERROR(BV$42*VLOOKUP($AX$40&amp;"|"&amp;$AX67&amp;"|0|"&amp;BV$43,data.monthly_financials,6,0),0))</f>
        <v>#NAME?</v>
      </c>
      <c r="BW67" s="104" t="e">
        <f ca="1">IF(BW$41=YEAR(BW$43),HLOOKUP(BW$41,$CM$41:$CP$92,(ROW($AX67)-ROW(BW$41)+1),FALSE),IFERROR(BW$42*VLOOKUP($AX$40&amp;"|"&amp;$AX67&amp;"|0|"&amp;BW$43,data.monthly_financials,6,0),0))</f>
        <v>#NAME?</v>
      </c>
      <c r="BX67" s="104" t="e">
        <f ca="1">IF(BX$41=YEAR(BX$43),HLOOKUP(BX$41,$CM$41:$CP$92,(ROW($AX67)-ROW(BX$41)+1),FALSE),IFERROR(BX$42*VLOOKUP($AX$40&amp;"|"&amp;$AX67&amp;"|0|"&amp;BX$43,data.monthly_financials,6,0),0))</f>
        <v>#NAME?</v>
      </c>
      <c r="BY67" s="104" t="e">
        <f ca="1">IF(BY$41=YEAR(BY$43),HLOOKUP(BY$41,$CM$41:$CP$92,(ROW($AX67)-ROW(BY$41)+1),FALSE),IFERROR(BY$42*VLOOKUP($AX$40&amp;"|"&amp;$AX67&amp;"|0|"&amp;BY$43,data.monthly_financials,6,0),0))</f>
        <v>#NAME?</v>
      </c>
      <c r="BZ67" s="104" t="e">
        <f ca="1">IF(BZ$41=YEAR(BZ$43),HLOOKUP(BZ$41,$CM$41:$CP$92,(ROW($AX67)-ROW(BZ$41)+1),FALSE),IFERROR(BZ$42*VLOOKUP($AX$40&amp;"|"&amp;$AX67&amp;"|0|"&amp;BZ$43,data.monthly_financials,6,0),0))</f>
        <v>#NAME?</v>
      </c>
      <c r="CA67" s="104" t="e">
        <f ca="1">IF(CA$41=YEAR(CA$43),HLOOKUP(CA$41,$CM$41:$CP$92,(ROW($AX67)-ROW(CA$41)+1),FALSE),IFERROR(CA$42*VLOOKUP($AX$40&amp;"|"&amp;$AX67&amp;"|0|"&amp;CA$43,data.monthly_financials,6,0),0))</f>
        <v>#NAME?</v>
      </c>
      <c r="CB67" s="104" t="e">
        <f ca="1">IF(CB$41=YEAR(CB$43),HLOOKUP(CB$41,$CM$41:$CP$92,(ROW($AX67)-ROW(CB$41)+1),FALSE),IFERROR(CB$42*VLOOKUP($AX$40&amp;"|"&amp;$AX67&amp;"|0|"&amp;CB$43,data.monthly_financials,6,0),0))</f>
        <v>#NAME?</v>
      </c>
      <c r="CC67" s="104" t="e">
        <f ca="1">IF(CC$41=YEAR(CC$43),HLOOKUP(CC$41,$CM$41:$CP$92,(ROW($AX67)-ROW(CC$41)+1),FALSE),IFERROR(CC$42*VLOOKUP($AX$40&amp;"|"&amp;$AX67&amp;"|0|"&amp;CC$43,data.monthly_financials,6,0),0))</f>
        <v>#NAME?</v>
      </c>
      <c r="CD67" s="104" t="e">
        <f ca="1">IF(CD$41=YEAR(CD$43),HLOOKUP(CD$41,$CM$41:$CP$92,(ROW($AX67)-ROW(CD$41)+1),FALSE),IFERROR(CD$42*VLOOKUP($AX$40&amp;"|"&amp;$AX67&amp;"|0|"&amp;CD$43,data.monthly_financials,6,0),0))</f>
        <v>#NAME?</v>
      </c>
      <c r="CE67" s="104" t="e">
        <f ca="1">IF(CE$41=YEAR(CE$43),HLOOKUP(CE$41,$CM$41:$CP$92,(ROW($AX67)-ROW(CE$41)+1),FALSE),IFERROR(CE$42*VLOOKUP($AX$40&amp;"|"&amp;$AX67&amp;"|0|"&amp;CE$43,data.monthly_financials,6,0),0))</f>
        <v>#NAME?</v>
      </c>
      <c r="CF67" s="104" t="e">
        <f ca="1">IF(CF$41=YEAR(CF$43),HLOOKUP(CF$41,$CM$41:$CP$92,(ROW($AX67)-ROW(CF$41)+1),FALSE),IFERROR(CF$42*VLOOKUP($AX$40&amp;"|"&amp;$AX67&amp;"|0|"&amp;CF$43,data.monthly_financials,6,0),0))</f>
        <v>#NAME?</v>
      </c>
      <c r="CG67" s="104" t="e">
        <f ca="1">IF(CG$41=YEAR(CG$43),HLOOKUP(CG$41,$CM$41:$CP$92,(ROW($AX67)-ROW(CG$41)+1),FALSE),IFERROR(CG$42*VLOOKUP($AX$40&amp;"|"&amp;$AX67&amp;"|0|"&amp;CG$43,data.monthly_financials,6,0),0))</f>
        <v>#NAME?</v>
      </c>
      <c r="CH67" s="104" t="e">
        <f ca="1">IF(CH$41=YEAR(CH$43),HLOOKUP(CH$41,$CM$41:$CP$92,(ROW($AX67)-ROW(CH$41)+1),FALSE),IFERROR(CH$42*VLOOKUP($AX$40&amp;"|"&amp;$AX67&amp;"|0|"&amp;CH$43,data.monthly_financials,6,0),0))</f>
        <v>#NAME?</v>
      </c>
      <c r="CK67" s="131" t="str">
        <f t="shared" si="63"/>
        <v>Depreciation &amp; Amortization</v>
      </c>
      <c r="CL67" s="104">
        <f ca="1">IFERROR(CL$42*VLOOKUP($CK$40&amp;"|"&amp;$CK67&amp;"|1|"&amp;CL$43,data.monthly_financials,6,0),0)</f>
        <v>0</v>
      </c>
      <c r="CM67" s="104">
        <f ca="1">IFERROR(CM$42*VLOOKUP($CK$40&amp;"|"&amp;$CK67&amp;"|1|"&amp;CM$43,data.monthly_financials,6,0),0)</f>
        <v>0</v>
      </c>
      <c r="CN67" s="104">
        <f ca="1">IFERROR(CN$42*VLOOKUP($CK$40&amp;"|"&amp;$CK67&amp;"|1|"&amp;CN$43,data.monthly_financials,6,0),0)</f>
        <v>0</v>
      </c>
      <c r="CO67" s="104">
        <f ca="1">IFERROR(CO$42*VLOOKUP($CK$40&amp;"|"&amp;$CK67&amp;"|1|"&amp;CO$43,data.monthly_financials,6,0),0)</f>
        <v>0</v>
      </c>
      <c r="CP67" s="104">
        <f ca="1">IFERROR(CP$42*VLOOKUP($CK$40&amp;"|"&amp;$CK67&amp;"|1|"&amp;CP$43,data.monthly_financials,6,0),0)</f>
        <v>0</v>
      </c>
      <c r="CS67" s="115" t="s">
        <v>192</v>
      </c>
      <c r="CT67" s="116"/>
      <c r="CU67" s="116"/>
      <c r="CV67" s="116"/>
      <c r="CW67" s="116"/>
      <c r="CX67" s="116"/>
      <c r="CY67" s="116"/>
      <c r="CZ67" s="116"/>
      <c r="DA67" s="116"/>
      <c r="DB67" s="116"/>
      <c r="DC67" s="116"/>
      <c r="DD67" s="116"/>
      <c r="DE67" s="116"/>
      <c r="DF67" s="116"/>
      <c r="DG67" s="116"/>
      <c r="DH67" s="116"/>
      <c r="DI67" s="116"/>
      <c r="DJ67" s="116"/>
      <c r="DK67" s="116"/>
      <c r="DL67" s="116"/>
      <c r="DM67" s="116"/>
      <c r="DN67" s="116"/>
      <c r="DO67" s="116"/>
      <c r="DP67" s="116"/>
      <c r="DQ67" s="116"/>
      <c r="DR67" s="116"/>
      <c r="DS67" s="116"/>
      <c r="DT67" s="116"/>
      <c r="DU67" s="116"/>
      <c r="DV67" s="116"/>
      <c r="DW67" s="116"/>
      <c r="DX67" s="116"/>
      <c r="DY67" s="116"/>
      <c r="DZ67" s="116"/>
      <c r="EA67" s="116"/>
      <c r="EB67" s="116"/>
      <c r="EC67" s="116"/>
      <c r="EE67" s="115" t="s">
        <v>192</v>
      </c>
      <c r="EF67" s="116">
        <f ca="1">IFERROR(EF$42*VLOOKUP($EE$40&amp;"|"&amp;$EE67&amp;"|1|"&amp;EF$43,data.monthly_financials,6,0),0)</f>
        <v>0</v>
      </c>
      <c r="EG67" s="116">
        <f ca="1">IFERROR(EG$42*VLOOKUP($EE$40&amp;"|"&amp;$EE67&amp;"|1|"&amp;EG$43,data.monthly_financials,6,0),0)</f>
        <v>0</v>
      </c>
      <c r="EH67" s="116">
        <f ca="1">IFERROR(EH$42*VLOOKUP($EE$40&amp;"|"&amp;$EE67&amp;"|1|"&amp;EH$43,data.monthly_financials,6,0),0)</f>
        <v>0</v>
      </c>
      <c r="EI67" s="116">
        <f ca="1">IFERROR(EI$42*VLOOKUP($EE$40&amp;"|"&amp;$EE67&amp;"|1|"&amp;EI$43,data.monthly_financials,6,0),0)</f>
        <v>0</v>
      </c>
      <c r="EJ67" s="116">
        <f ca="1">IFERROR(EJ$42*VLOOKUP($EE$40&amp;"|"&amp;$EE67&amp;"|1|"&amp;EJ$43,data.monthly_financials,6,0),0)</f>
        <v>0</v>
      </c>
    </row>
    <row r="68" spans="1:233" ht="15.75">
      <c r="A68" t="str">
        <f>RIGHT(DB_LOAD!I63,4)</f>
        <v/>
      </c>
      <c r="B68">
        <f>DB_LOAD!K63</f>
        <v>0</v>
      </c>
      <c r="D68" s="103" t="s">
        <v>140</v>
      </c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  <c r="AP68" s="103" t="str">
        <f t="shared" si="68"/>
        <v/>
      </c>
      <c r="AQ68" s="121"/>
      <c r="AR68" s="121"/>
      <c r="AS68" s="121"/>
      <c r="AT68" s="121"/>
      <c r="AU68" s="121"/>
      <c r="AW68" s="78">
        <f>SUM(AW64,AW61)</f>
        <v>0</v>
      </c>
      <c r="AX68" s="115" t="s">
        <v>193</v>
      </c>
      <c r="AY68" s="116" t="e">
        <f t="shared" ref="AY68:CH68" ca="1" si="87">SUM(AY64,AY61)</f>
        <v>#NAME?</v>
      </c>
      <c r="AZ68" s="116" t="e">
        <f t="shared" ca="1" si="87"/>
        <v>#NAME?</v>
      </c>
      <c r="BA68" s="116" t="e">
        <f t="shared" ca="1" si="87"/>
        <v>#NAME?</v>
      </c>
      <c r="BB68" s="116" t="e">
        <f t="shared" ca="1" si="87"/>
        <v>#NAME?</v>
      </c>
      <c r="BC68" s="116" t="e">
        <f t="shared" ca="1" si="87"/>
        <v>#NAME?</v>
      </c>
      <c r="BD68" s="116" t="e">
        <f t="shared" ca="1" si="87"/>
        <v>#NAME?</v>
      </c>
      <c r="BE68" s="116" t="e">
        <f t="shared" ca="1" si="87"/>
        <v>#NAME?</v>
      </c>
      <c r="BF68" s="116" t="e">
        <f t="shared" ca="1" si="87"/>
        <v>#NAME?</v>
      </c>
      <c r="BG68" s="116" t="e">
        <f t="shared" ca="1" si="87"/>
        <v>#NAME?</v>
      </c>
      <c r="BH68" s="116" t="e">
        <f t="shared" ca="1" si="87"/>
        <v>#NAME?</v>
      </c>
      <c r="BI68" s="116" t="e">
        <f t="shared" ca="1" si="87"/>
        <v>#NAME?</v>
      </c>
      <c r="BJ68" s="116" t="e">
        <f t="shared" ca="1" si="87"/>
        <v>#NAME?</v>
      </c>
      <c r="BK68" s="116" t="e">
        <f t="shared" ca="1" si="87"/>
        <v>#NAME?</v>
      </c>
      <c r="BL68" s="116" t="e">
        <f t="shared" ca="1" si="87"/>
        <v>#NAME?</v>
      </c>
      <c r="BM68" s="116" t="e">
        <f t="shared" ca="1" si="87"/>
        <v>#NAME?</v>
      </c>
      <c r="BN68" s="116" t="e">
        <f t="shared" ca="1" si="87"/>
        <v>#NAME?</v>
      </c>
      <c r="BO68" s="116" t="e">
        <f t="shared" ca="1" si="87"/>
        <v>#NAME?</v>
      </c>
      <c r="BP68" s="116" t="e">
        <f t="shared" ca="1" si="87"/>
        <v>#NAME?</v>
      </c>
      <c r="BQ68" s="116" t="e">
        <f t="shared" ca="1" si="87"/>
        <v>#NAME?</v>
      </c>
      <c r="BR68" s="116" t="e">
        <f t="shared" ca="1" si="87"/>
        <v>#NAME?</v>
      </c>
      <c r="BS68" s="116" t="e">
        <f t="shared" ca="1" si="87"/>
        <v>#NAME?</v>
      </c>
      <c r="BT68" s="116" t="e">
        <f t="shared" ca="1" si="87"/>
        <v>#NAME?</v>
      </c>
      <c r="BU68" s="116" t="e">
        <f t="shared" ca="1" si="87"/>
        <v>#NAME?</v>
      </c>
      <c r="BV68" s="116" t="e">
        <f t="shared" ca="1" si="87"/>
        <v>#NAME?</v>
      </c>
      <c r="BW68" s="116" t="e">
        <f t="shared" ca="1" si="87"/>
        <v>#NAME?</v>
      </c>
      <c r="BX68" s="116" t="e">
        <f t="shared" ca="1" si="87"/>
        <v>#NAME?</v>
      </c>
      <c r="BY68" s="116" t="e">
        <f t="shared" ca="1" si="87"/>
        <v>#NAME?</v>
      </c>
      <c r="BZ68" s="116" t="e">
        <f t="shared" ca="1" si="87"/>
        <v>#NAME?</v>
      </c>
      <c r="CA68" s="116" t="e">
        <f t="shared" ca="1" si="87"/>
        <v>#NAME?</v>
      </c>
      <c r="CB68" s="116" t="e">
        <f t="shared" ca="1" si="87"/>
        <v>#NAME?</v>
      </c>
      <c r="CC68" s="116" t="e">
        <f t="shared" ca="1" si="87"/>
        <v>#NAME?</v>
      </c>
      <c r="CD68" s="116" t="e">
        <f t="shared" ca="1" si="87"/>
        <v>#NAME?</v>
      </c>
      <c r="CE68" s="116" t="e">
        <f t="shared" ca="1" si="87"/>
        <v>#NAME?</v>
      </c>
      <c r="CF68" s="116" t="e">
        <f t="shared" ca="1" si="87"/>
        <v>#NAME?</v>
      </c>
      <c r="CG68" s="116" t="e">
        <f t="shared" ca="1" si="87"/>
        <v>#NAME?</v>
      </c>
      <c r="CH68" s="116" t="e">
        <f t="shared" ca="1" si="87"/>
        <v>#NAME?</v>
      </c>
      <c r="CK68" s="115" t="str">
        <f t="shared" si="63"/>
        <v>NET OPERATING INCOME</v>
      </c>
      <c r="CL68" s="116">
        <f ca="1">SUM(CL64,CL61)</f>
        <v>0</v>
      </c>
      <c r="CM68" s="116">
        <f ca="1">SUM(CM64,CM61)</f>
        <v>0</v>
      </c>
      <c r="CN68" s="116">
        <f ca="1">SUM(CN64,CN61)</f>
        <v>0</v>
      </c>
      <c r="CO68" s="116">
        <f ca="1">SUM(CO64,CO61)</f>
        <v>0</v>
      </c>
      <c r="CP68" s="116">
        <f ca="1">SUM(CP64,CP61)</f>
        <v>0</v>
      </c>
      <c r="CS68" s="132" t="s">
        <v>194</v>
      </c>
      <c r="CT68" s="133"/>
      <c r="CU68" s="133"/>
      <c r="CV68" s="133"/>
      <c r="CW68" s="133"/>
      <c r="CX68" s="133"/>
      <c r="CY68" s="133"/>
      <c r="CZ68" s="133"/>
      <c r="DA68" s="133"/>
      <c r="DB68" s="133"/>
      <c r="DC68" s="133"/>
      <c r="DD68" s="133"/>
      <c r="DE68" s="133"/>
      <c r="DF68" s="133"/>
      <c r="DG68" s="133"/>
      <c r="DH68" s="133"/>
      <c r="DI68" s="133"/>
      <c r="DJ68" s="133"/>
      <c r="DK68" s="133"/>
      <c r="DL68" s="133"/>
      <c r="DM68" s="133"/>
      <c r="DN68" s="133"/>
      <c r="DO68" s="133"/>
      <c r="DP68" s="133"/>
      <c r="DQ68" s="133"/>
      <c r="DR68" s="133"/>
      <c r="DS68" s="133"/>
      <c r="DT68" s="133"/>
      <c r="DU68" s="133"/>
      <c r="DV68" s="133"/>
      <c r="DW68" s="133"/>
      <c r="DX68" s="133"/>
      <c r="DY68" s="133"/>
      <c r="DZ68" s="133"/>
      <c r="EA68" s="133"/>
      <c r="EB68" s="133"/>
      <c r="EC68" s="133"/>
      <c r="EE68" s="132" t="s">
        <v>194</v>
      </c>
      <c r="EF68" s="133"/>
      <c r="EG68" s="133"/>
      <c r="EH68" s="133"/>
      <c r="EI68" s="133"/>
      <c r="EJ68" s="133"/>
    </row>
    <row r="69" spans="1:233" ht="15.75">
      <c r="A69" t="str">
        <f>RIGHT(DB_LOAD!I64,4)</f>
        <v/>
      </c>
      <c r="B69">
        <f>DB_LOAD!K64</f>
        <v>0</v>
      </c>
      <c r="D69" s="103" t="s">
        <v>195</v>
      </c>
      <c r="E69" s="96" t="e">
        <f t="shared" ref="E69:AN69" ca="1" si="88">SUM(E70:E73)</f>
        <v>#VALUE!</v>
      </c>
      <c r="F69" s="96" t="e">
        <f t="shared" ca="1" si="88"/>
        <v>#VALUE!</v>
      </c>
      <c r="G69" s="96" t="e">
        <f t="shared" ca="1" si="88"/>
        <v>#VALUE!</v>
      </c>
      <c r="H69" s="96" t="e">
        <f t="shared" ca="1" si="88"/>
        <v>#VALUE!</v>
      </c>
      <c r="I69" s="96" t="e">
        <f t="shared" ca="1" si="88"/>
        <v>#VALUE!</v>
      </c>
      <c r="J69" s="96" t="e">
        <f t="shared" ca="1" si="88"/>
        <v>#VALUE!</v>
      </c>
      <c r="K69" s="96" t="e">
        <f t="shared" ca="1" si="88"/>
        <v>#VALUE!</v>
      </c>
      <c r="L69" s="96" t="e">
        <f t="shared" ca="1" si="88"/>
        <v>#VALUE!</v>
      </c>
      <c r="M69" s="96" t="e">
        <f t="shared" ca="1" si="88"/>
        <v>#VALUE!</v>
      </c>
      <c r="N69" s="96" t="e">
        <f t="shared" ca="1" si="88"/>
        <v>#VALUE!</v>
      </c>
      <c r="O69" s="96" t="e">
        <f t="shared" ca="1" si="88"/>
        <v>#VALUE!</v>
      </c>
      <c r="P69" s="96" t="e">
        <f t="shared" ca="1" si="88"/>
        <v>#VALUE!</v>
      </c>
      <c r="Q69" s="96" t="e">
        <f t="shared" ca="1" si="88"/>
        <v>#VALUE!</v>
      </c>
      <c r="R69" s="96" t="e">
        <f t="shared" ca="1" si="88"/>
        <v>#VALUE!</v>
      </c>
      <c r="S69" s="96" t="e">
        <f t="shared" ca="1" si="88"/>
        <v>#VALUE!</v>
      </c>
      <c r="T69" s="96" t="e">
        <f t="shared" ca="1" si="88"/>
        <v>#VALUE!</v>
      </c>
      <c r="U69" s="96" t="e">
        <f t="shared" ca="1" si="88"/>
        <v>#VALUE!</v>
      </c>
      <c r="V69" s="96" t="e">
        <f t="shared" ca="1" si="88"/>
        <v>#VALUE!</v>
      </c>
      <c r="W69" s="96" t="e">
        <f t="shared" ca="1" si="88"/>
        <v>#VALUE!</v>
      </c>
      <c r="X69" s="96" t="e">
        <f t="shared" ca="1" si="88"/>
        <v>#VALUE!</v>
      </c>
      <c r="Y69" s="96" t="e">
        <f t="shared" ca="1" si="88"/>
        <v>#VALUE!</v>
      </c>
      <c r="Z69" s="96" t="e">
        <f t="shared" ca="1" si="88"/>
        <v>#VALUE!</v>
      </c>
      <c r="AA69" s="96" t="e">
        <f t="shared" ca="1" si="88"/>
        <v>#VALUE!</v>
      </c>
      <c r="AB69" s="96" t="e">
        <f t="shared" ca="1" si="88"/>
        <v>#VALUE!</v>
      </c>
      <c r="AC69" s="96" t="e">
        <f t="shared" ca="1" si="88"/>
        <v>#VALUE!</v>
      </c>
      <c r="AD69" s="96" t="e">
        <f t="shared" ca="1" si="88"/>
        <v>#VALUE!</v>
      </c>
      <c r="AE69" s="96" t="e">
        <f t="shared" ca="1" si="88"/>
        <v>#VALUE!</v>
      </c>
      <c r="AF69" s="96" t="e">
        <f t="shared" ca="1" si="88"/>
        <v>#VALUE!</v>
      </c>
      <c r="AG69" s="96" t="e">
        <f t="shared" ca="1" si="88"/>
        <v>#VALUE!</v>
      </c>
      <c r="AH69" s="96" t="e">
        <f t="shared" ca="1" si="88"/>
        <v>#VALUE!</v>
      </c>
      <c r="AI69" s="96" t="e">
        <f t="shared" ca="1" si="88"/>
        <v>#VALUE!</v>
      </c>
      <c r="AJ69" s="96" t="e">
        <f t="shared" ca="1" si="88"/>
        <v>#VALUE!</v>
      </c>
      <c r="AK69" s="96" t="e">
        <f t="shared" ca="1" si="88"/>
        <v>#VALUE!</v>
      </c>
      <c r="AL69" s="96" t="e">
        <f t="shared" ca="1" si="88"/>
        <v>#VALUE!</v>
      </c>
      <c r="AM69" s="96" t="e">
        <f t="shared" ca="1" si="88"/>
        <v>#VALUE!</v>
      </c>
      <c r="AN69" s="96" t="e">
        <f t="shared" ca="1" si="88"/>
        <v>#NAME?</v>
      </c>
      <c r="AP69" s="103" t="str">
        <f t="shared" si="68"/>
        <v>Other assets</v>
      </c>
      <c r="AQ69" s="96"/>
      <c r="AR69" s="96"/>
      <c r="AS69" s="96"/>
      <c r="AT69" s="96"/>
      <c r="AU69" s="96"/>
      <c r="AX69" s="127" t="s">
        <v>157</v>
      </c>
      <c r="AY69" s="119"/>
      <c r="AZ69" s="119"/>
      <c r="BA69" s="119"/>
      <c r="BB69" s="119"/>
      <c r="BC69" s="119"/>
      <c r="BD69" s="119"/>
      <c r="BE69" s="119"/>
      <c r="BF69" s="119"/>
      <c r="BG69" s="119"/>
      <c r="BH69" s="119"/>
      <c r="BI69" s="119"/>
      <c r="BJ69" s="119"/>
      <c r="BK69" s="119"/>
      <c r="BL69" s="119"/>
      <c r="BM69" s="119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  <c r="BY69" s="119"/>
      <c r="BZ69" s="119"/>
      <c r="CA69" s="119"/>
      <c r="CB69" s="119"/>
      <c r="CC69" s="119"/>
      <c r="CD69" s="119"/>
      <c r="CE69" s="119"/>
      <c r="CF69" s="119"/>
      <c r="CG69" s="119"/>
      <c r="CH69" s="119"/>
      <c r="CK69" s="127" t="str">
        <f t="shared" si="63"/>
        <v>%</v>
      </c>
      <c r="CL69" s="119"/>
      <c r="CM69" s="119"/>
      <c r="CN69" s="119"/>
      <c r="CO69" s="119"/>
      <c r="CP69" s="119"/>
      <c r="CS69" s="134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E69" s="134"/>
      <c r="EF69" s="135"/>
      <c r="EG69" s="135"/>
      <c r="EH69" s="135"/>
      <c r="EI69" s="135"/>
      <c r="EJ69" s="135"/>
      <c r="GG69" s="120"/>
    </row>
    <row r="70" spans="1:233" ht="15.75">
      <c r="A70" t="str">
        <f>RIGHT(DB_LOAD!I65,4)</f>
        <v/>
      </c>
      <c r="B70">
        <f>DB_LOAD!K65</f>
        <v>0</v>
      </c>
      <c r="D70" s="117" t="s">
        <v>196</v>
      </c>
      <c r="E70" s="104" t="e">
        <f ca="1">IF(E$41=YEAR(E$43),HLOOKUP(E$41,$AR$41:$AU$119,(ROW($D70)-ROW(E$41)+1),FALSE),IFERROR(E$42*VLOOKUP($D$40&amp;"|"&amp;$D70&amp;"|0|"&amp;E$43,data.monthly_financials,6,0),0))</f>
        <v>#VALUE!</v>
      </c>
      <c r="F70" s="104" t="e">
        <f ca="1">IF(F$41=YEAR(F$43),HLOOKUP(F$41,$AR$41:$AU$119,(ROW($D70)-ROW(F$41)+1),FALSE),IFERROR(F$42*VLOOKUP($D$40&amp;"|"&amp;$D70&amp;"|0|"&amp;F$43,data.monthly_financials,6,0),0))</f>
        <v>#VALUE!</v>
      </c>
      <c r="G70" s="104" t="e">
        <f ca="1">IF(G$41=YEAR(G$43),HLOOKUP(G$41,$AR$41:$AU$119,(ROW($D70)-ROW(G$41)+1),FALSE),IFERROR(G$42*VLOOKUP($D$40&amp;"|"&amp;$D70&amp;"|0|"&amp;G$43,data.monthly_financials,6,0),0))</f>
        <v>#VALUE!</v>
      </c>
      <c r="H70" s="104" t="e">
        <f ca="1">IF(H$41=YEAR(H$43),HLOOKUP(H$41,$AR$41:$AU$119,(ROW($D70)-ROW(H$41)+1),FALSE),IFERROR(H$42*VLOOKUP($D$40&amp;"|"&amp;$D70&amp;"|0|"&amp;H$43,data.monthly_financials,6,0),0))</f>
        <v>#VALUE!</v>
      </c>
      <c r="I70" s="104" t="e">
        <f ca="1">IF(I$41=YEAR(I$43),HLOOKUP(I$41,$AR$41:$AU$119,(ROW($D70)-ROW(I$41)+1),FALSE),IFERROR(I$42*VLOOKUP($D$40&amp;"|"&amp;$D70&amp;"|0|"&amp;I$43,data.monthly_financials,6,0),0))</f>
        <v>#VALUE!</v>
      </c>
      <c r="J70" s="104" t="e">
        <f ca="1">IF(J$41=YEAR(J$43),HLOOKUP(J$41,$AR$41:$AU$119,(ROW($D70)-ROW(J$41)+1),FALSE),IFERROR(J$42*VLOOKUP($D$40&amp;"|"&amp;$D70&amp;"|0|"&amp;J$43,data.monthly_financials,6,0),0))</f>
        <v>#VALUE!</v>
      </c>
      <c r="K70" s="104" t="e">
        <f ca="1">IF(K$41=YEAR(K$43),HLOOKUP(K$41,$AR$41:$AU$119,(ROW($D70)-ROW(K$41)+1),FALSE),IFERROR(K$42*VLOOKUP($D$40&amp;"|"&amp;$D70&amp;"|0|"&amp;K$43,data.monthly_financials,6,0),0))</f>
        <v>#VALUE!</v>
      </c>
      <c r="L70" s="104" t="e">
        <f ca="1">IF(L$41=YEAR(L$43),HLOOKUP(L$41,$AR$41:$AU$119,(ROW($D70)-ROW(L$41)+1),FALSE),IFERROR(L$42*VLOOKUP($D$40&amp;"|"&amp;$D70&amp;"|0|"&amp;L$43,data.monthly_financials,6,0),0))</f>
        <v>#VALUE!</v>
      </c>
      <c r="M70" s="104" t="e">
        <f ca="1">IF(M$41=YEAR(M$43),HLOOKUP(M$41,$AR$41:$AU$119,(ROW($D70)-ROW(M$41)+1),FALSE),IFERROR(M$42*VLOOKUP($D$40&amp;"|"&amp;$D70&amp;"|0|"&amp;M$43,data.monthly_financials,6,0),0))</f>
        <v>#VALUE!</v>
      </c>
      <c r="N70" s="104" t="e">
        <f ca="1">IF(N$41=YEAR(N$43),HLOOKUP(N$41,$AR$41:$AU$119,(ROW($D70)-ROW(N$41)+1),FALSE),IFERROR(N$42*VLOOKUP($D$40&amp;"|"&amp;$D70&amp;"|0|"&amp;N$43,data.monthly_financials,6,0),0))</f>
        <v>#VALUE!</v>
      </c>
      <c r="O70" s="104" t="e">
        <f ca="1">IF(O$41=YEAR(O$43),HLOOKUP(O$41,$AR$41:$AU$119,(ROW($D70)-ROW(O$41)+1),FALSE),IFERROR(O$42*VLOOKUP($D$40&amp;"|"&amp;$D70&amp;"|0|"&amp;O$43,data.monthly_financials,6,0),0))</f>
        <v>#VALUE!</v>
      </c>
      <c r="P70" s="104" t="e">
        <f ca="1">IF(P$41=YEAR(P$43),HLOOKUP(P$41,$AR$41:$AU$119,(ROW($D70)-ROW(P$41)+1),FALSE),IFERROR(P$42*VLOOKUP($D$40&amp;"|"&amp;$D70&amp;"|0|"&amp;P$43,data.monthly_financials,6,0),0))</f>
        <v>#VALUE!</v>
      </c>
      <c r="Q70" s="104" t="e">
        <f ca="1">IF(Q$41=YEAR(Q$43),HLOOKUP(Q$41,$AR$41:$AU$119,(ROW($D70)-ROW(Q$41)+1),FALSE),IFERROR(Q$42*VLOOKUP($D$40&amp;"|"&amp;$D70&amp;"|0|"&amp;Q$43,data.monthly_financials,6,0),0))</f>
        <v>#VALUE!</v>
      </c>
      <c r="R70" s="104" t="e">
        <f ca="1">IF(R$41=YEAR(R$43),HLOOKUP(R$41,$AR$41:$AU$119,(ROW($D70)-ROW(R$41)+1),FALSE),IFERROR(R$42*VLOOKUP($D$40&amp;"|"&amp;$D70&amp;"|0|"&amp;R$43,data.monthly_financials,6,0),0))</f>
        <v>#VALUE!</v>
      </c>
      <c r="S70" s="104" t="e">
        <f ca="1">IF(S$41=YEAR(S$43),HLOOKUP(S$41,$AR$41:$AU$119,(ROW($D70)-ROW(S$41)+1),FALSE),IFERROR(S$42*VLOOKUP($D$40&amp;"|"&amp;$D70&amp;"|0|"&amp;S$43,data.monthly_financials,6,0),0))</f>
        <v>#VALUE!</v>
      </c>
      <c r="T70" s="104" t="e">
        <f ca="1">IF(T$41=YEAR(T$43),HLOOKUP(T$41,$AR$41:$AU$119,(ROW($D70)-ROW(T$41)+1),FALSE),IFERROR(T$42*VLOOKUP($D$40&amp;"|"&amp;$D70&amp;"|0|"&amp;T$43,data.monthly_financials,6,0),0))</f>
        <v>#VALUE!</v>
      </c>
      <c r="U70" s="104" t="e">
        <f ca="1">IF(U$41=YEAR(U$43),HLOOKUP(U$41,$AR$41:$AU$119,(ROW($D70)-ROW(U$41)+1),FALSE),IFERROR(U$42*VLOOKUP($D$40&amp;"|"&amp;$D70&amp;"|0|"&amp;U$43,data.monthly_financials,6,0),0))</f>
        <v>#VALUE!</v>
      </c>
      <c r="V70" s="104" t="e">
        <f ca="1">IF(V$41=YEAR(V$43),HLOOKUP(V$41,$AR$41:$AU$119,(ROW($D70)-ROW(V$41)+1),FALSE),IFERROR(V$42*VLOOKUP($D$40&amp;"|"&amp;$D70&amp;"|0|"&amp;V$43,data.monthly_financials,6,0),0))</f>
        <v>#VALUE!</v>
      </c>
      <c r="W70" s="104" t="e">
        <f ca="1">IF(W$41=YEAR(W$43),HLOOKUP(W$41,$AR$41:$AU$119,(ROW($D70)-ROW(W$41)+1),FALSE),IFERROR(W$42*VLOOKUP($D$40&amp;"|"&amp;$D70&amp;"|0|"&amp;W$43,data.monthly_financials,6,0),0))</f>
        <v>#VALUE!</v>
      </c>
      <c r="X70" s="104" t="e">
        <f ca="1">IF(X$41=YEAR(X$43),HLOOKUP(X$41,$AR$41:$AU$119,(ROW($D70)-ROW(X$41)+1),FALSE),IFERROR(X$42*VLOOKUP($D$40&amp;"|"&amp;$D70&amp;"|0|"&amp;X$43,data.monthly_financials,6,0),0))</f>
        <v>#VALUE!</v>
      </c>
      <c r="Y70" s="104" t="e">
        <f ca="1">IF(Y$41=YEAR(Y$43),HLOOKUP(Y$41,$AR$41:$AU$119,(ROW($D70)-ROW(Y$41)+1),FALSE),IFERROR(Y$42*VLOOKUP($D$40&amp;"|"&amp;$D70&amp;"|0|"&amp;Y$43,data.monthly_financials,6,0),0))</f>
        <v>#VALUE!</v>
      </c>
      <c r="Z70" s="104" t="e">
        <f ca="1">IF(Z$41=YEAR(Z$43),HLOOKUP(Z$41,$AR$41:$AU$119,(ROW($D70)-ROW(Z$41)+1),FALSE),IFERROR(Z$42*VLOOKUP($D$40&amp;"|"&amp;$D70&amp;"|0|"&amp;Z$43,data.monthly_financials,6,0),0))</f>
        <v>#VALUE!</v>
      </c>
      <c r="AA70" s="104" t="e">
        <f ca="1">IF(AA$41=YEAR(AA$43),HLOOKUP(AA$41,$AR$41:$AU$119,(ROW($D70)-ROW(AA$41)+1),FALSE),IFERROR(AA$42*VLOOKUP($D$40&amp;"|"&amp;$D70&amp;"|0|"&amp;AA$43,data.monthly_financials,6,0),0))</f>
        <v>#VALUE!</v>
      </c>
      <c r="AB70" s="104" t="e">
        <f ca="1">IF(AB$41=YEAR(AB$43),HLOOKUP(AB$41,$AR$41:$AU$119,(ROW($D70)-ROW(AB$41)+1),FALSE),IFERROR(AB$42*VLOOKUP($D$40&amp;"|"&amp;$D70&amp;"|0|"&amp;AB$43,data.monthly_financials,6,0),0))</f>
        <v>#VALUE!</v>
      </c>
      <c r="AC70" s="104" t="e">
        <f ca="1">IF(AC$41=YEAR(AC$43),HLOOKUP(AC$41,$AR$41:$AU$119,(ROW($D70)-ROW(AC$41)+1),FALSE),IFERROR(AC$42*VLOOKUP($D$40&amp;"|"&amp;$D70&amp;"|0|"&amp;AC$43,data.monthly_financials,6,0),0))</f>
        <v>#VALUE!</v>
      </c>
      <c r="AD70" s="104" t="e">
        <f ca="1">IF(AD$41=YEAR(AD$43),HLOOKUP(AD$41,$AR$41:$AU$119,(ROW($D70)-ROW(AD$41)+1),FALSE),IFERROR(AD$42*VLOOKUP($D$40&amp;"|"&amp;$D70&amp;"|0|"&amp;AD$43,data.monthly_financials,6,0),0))</f>
        <v>#VALUE!</v>
      </c>
      <c r="AE70" s="104" t="e">
        <f ca="1">IF(AE$41=YEAR(AE$43),HLOOKUP(AE$41,$AR$41:$AU$119,(ROW($D70)-ROW(AE$41)+1),FALSE),IFERROR(AE$42*VLOOKUP($D$40&amp;"|"&amp;$D70&amp;"|0|"&amp;AE$43,data.monthly_financials,6,0),0))</f>
        <v>#VALUE!</v>
      </c>
      <c r="AF70" s="104" t="e">
        <f ca="1">IF(AF$41=YEAR(AF$43),HLOOKUP(AF$41,$AR$41:$AU$119,(ROW($D70)-ROW(AF$41)+1),FALSE),IFERROR(AF$42*VLOOKUP($D$40&amp;"|"&amp;$D70&amp;"|0|"&amp;AF$43,data.monthly_financials,6,0),0))</f>
        <v>#VALUE!</v>
      </c>
      <c r="AG70" s="104" t="e">
        <f ca="1">IF(AG$41=YEAR(AG$43),HLOOKUP(AG$41,$AR$41:$AU$119,(ROW($D70)-ROW(AG$41)+1),FALSE),IFERROR(AG$42*VLOOKUP($D$40&amp;"|"&amp;$D70&amp;"|0|"&amp;AG$43,data.monthly_financials,6,0),0))</f>
        <v>#VALUE!</v>
      </c>
      <c r="AH70" s="104" t="e">
        <f ca="1">IF(AH$41=YEAR(AH$43),HLOOKUP(AH$41,$AR$41:$AU$119,(ROW($D70)-ROW(AH$41)+1),FALSE),IFERROR(AH$42*VLOOKUP($D$40&amp;"|"&amp;$D70&amp;"|0|"&amp;AH$43,data.monthly_financials,6,0),0))</f>
        <v>#VALUE!</v>
      </c>
      <c r="AI70" s="104" t="e">
        <f ca="1">IF(AI$41=YEAR(AI$43),HLOOKUP(AI$41,$AR$41:$AU$119,(ROW($D70)-ROW(AI$41)+1),FALSE),IFERROR(AI$42*VLOOKUP($D$40&amp;"|"&amp;$D70&amp;"|0|"&amp;AI$43,data.monthly_financials,6,0),0))</f>
        <v>#VALUE!</v>
      </c>
      <c r="AJ70" s="104" t="e">
        <f ca="1">IF(AJ$41=YEAR(AJ$43),HLOOKUP(AJ$41,$AR$41:$AU$119,(ROW($D70)-ROW(AJ$41)+1),FALSE),IFERROR(AJ$42*VLOOKUP($D$40&amp;"|"&amp;$D70&amp;"|0|"&amp;AJ$43,data.monthly_financials,6,0),0))</f>
        <v>#VALUE!</v>
      </c>
      <c r="AK70" s="104" t="e">
        <f ca="1">IF(AK$41=YEAR(AK$43),HLOOKUP(AK$41,$AR$41:$AU$119,(ROW($D70)-ROW(AK$41)+1),FALSE),IFERROR(AK$42*VLOOKUP($D$40&amp;"|"&amp;$D70&amp;"|0|"&amp;AK$43,data.monthly_financials,6,0),0))</f>
        <v>#VALUE!</v>
      </c>
      <c r="AL70" s="104" t="e">
        <f ca="1">IF(AL$41=YEAR(AL$43),HLOOKUP(AL$41,$AR$41:$AU$119,(ROW($D70)-ROW(AL$41)+1),FALSE),IFERROR(AL$42*VLOOKUP($D$40&amp;"|"&amp;$D70&amp;"|0|"&amp;AL$43,data.monthly_financials,6,0),0))</f>
        <v>#VALUE!</v>
      </c>
      <c r="AM70" s="104" t="e">
        <f ca="1">IF(AM$41=YEAR(AM$43),HLOOKUP(AM$41,$AR$41:$AU$119,(ROW($D70)-ROW(AM$41)+1),FALSE),IFERROR(AM$42*VLOOKUP($D$40&amp;"|"&amp;$D70&amp;"|0|"&amp;AM$43,data.monthly_financials,6,0),0))</f>
        <v>#VALUE!</v>
      </c>
      <c r="AN70" s="104" t="e">
        <f ca="1">IF(AN$41=YEAR(AN$43),HLOOKUP(AN$41,$AR$41:$AU$119,(ROW($D70)-ROW(AN$41)+1),FALSE),IFERROR(AN$42*VLOOKUP($D$40&amp;"|"&amp;$D70&amp;"|0|"&amp;AN$43,data.monthly_financials,6,0),0))</f>
        <v>#NAME?</v>
      </c>
      <c r="AP70" s="117" t="str">
        <f t="shared" si="68"/>
        <v>Net intangible assets</v>
      </c>
      <c r="AQ70" s="104">
        <f ca="1">IFERROR(AQ$42*VLOOKUP($AP$40&amp;"|"&amp;$AP70&amp;"|1|"&amp;AQ$43,data.monthly_financials,6,0),0)</f>
        <v>0</v>
      </c>
      <c r="AR70" s="104">
        <f ca="1">IFERROR(AR$42*VLOOKUP($AP$40&amp;"|"&amp;$AP70&amp;"|1|"&amp;AR$43,data.monthly_financials,6,0),0)</f>
        <v>0</v>
      </c>
      <c r="AS70" s="104">
        <f ca="1">IFERROR(AS$42*VLOOKUP($AP$40&amp;"|"&amp;$AP70&amp;"|1|"&amp;AS$43,data.monthly_financials,6,0),0)</f>
        <v>0</v>
      </c>
      <c r="AT70" s="104">
        <f ca="1">IFERROR(AT$42*VLOOKUP($AP$40&amp;"|"&amp;$AP70&amp;"|1|"&amp;AT$43,data.monthly_financials,6,0),0)</f>
        <v>0</v>
      </c>
      <c r="AU70" s="104">
        <f ca="1">IFERROR(AU$42*VLOOKUP($AP$40&amp;"|"&amp;$AP70&amp;"|1|"&amp;AU$43,data.monthly_financials,6,0),0)</f>
        <v>0</v>
      </c>
      <c r="AX70" s="120" t="s">
        <v>140</v>
      </c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K70" s="120" t="str">
        <f t="shared" si="63"/>
        <v/>
      </c>
      <c r="CL70" s="96"/>
      <c r="CM70" s="96"/>
      <c r="CN70" s="96"/>
      <c r="CO70" s="96"/>
      <c r="CP70" s="96"/>
      <c r="CS70" s="124" t="s">
        <v>104</v>
      </c>
      <c r="CT70" s="136" t="e">
        <f t="shared" ref="CT70:EC70" ca="1" si="89">SUM(CT64:CT65)</f>
        <v>#NAME?</v>
      </c>
      <c r="CU70" s="136" t="e">
        <f t="shared" ca="1" si="89"/>
        <v>#NAME?</v>
      </c>
      <c r="CV70" s="136" t="e">
        <f t="shared" ca="1" si="89"/>
        <v>#NAME?</v>
      </c>
      <c r="CW70" s="136" t="e">
        <f t="shared" ca="1" si="89"/>
        <v>#NAME?</v>
      </c>
      <c r="CX70" s="136" t="e">
        <f t="shared" ca="1" si="89"/>
        <v>#NAME?</v>
      </c>
      <c r="CY70" s="136" t="e">
        <f t="shared" ca="1" si="89"/>
        <v>#NAME?</v>
      </c>
      <c r="CZ70" s="136" t="e">
        <f t="shared" ca="1" si="89"/>
        <v>#NAME?</v>
      </c>
      <c r="DA70" s="136" t="e">
        <f t="shared" ca="1" si="89"/>
        <v>#NAME?</v>
      </c>
      <c r="DB70" s="136" t="e">
        <f t="shared" ca="1" si="89"/>
        <v>#NAME?</v>
      </c>
      <c r="DC70" s="136" t="e">
        <f t="shared" ca="1" si="89"/>
        <v>#NAME?</v>
      </c>
      <c r="DD70" s="136" t="e">
        <f t="shared" ca="1" si="89"/>
        <v>#NAME?</v>
      </c>
      <c r="DE70" s="136" t="e">
        <f t="shared" ca="1" si="89"/>
        <v>#NAME?</v>
      </c>
      <c r="DF70" s="136" t="e">
        <f t="shared" ca="1" si="89"/>
        <v>#NAME?</v>
      </c>
      <c r="DG70" s="136" t="e">
        <f t="shared" ca="1" si="89"/>
        <v>#NAME?</v>
      </c>
      <c r="DH70" s="136" t="e">
        <f t="shared" ca="1" si="89"/>
        <v>#NAME?</v>
      </c>
      <c r="DI70" s="136" t="e">
        <f t="shared" ca="1" si="89"/>
        <v>#NAME?</v>
      </c>
      <c r="DJ70" s="136" t="e">
        <f t="shared" ca="1" si="89"/>
        <v>#NAME?</v>
      </c>
      <c r="DK70" s="136" t="e">
        <f t="shared" ca="1" si="89"/>
        <v>#NAME?</v>
      </c>
      <c r="DL70" s="136" t="e">
        <f t="shared" ca="1" si="89"/>
        <v>#NAME?</v>
      </c>
      <c r="DM70" s="136" t="e">
        <f t="shared" ca="1" si="89"/>
        <v>#NAME?</v>
      </c>
      <c r="DN70" s="136" t="e">
        <f t="shared" ca="1" si="89"/>
        <v>#NAME?</v>
      </c>
      <c r="DO70" s="136" t="e">
        <f t="shared" ca="1" si="89"/>
        <v>#NAME?</v>
      </c>
      <c r="DP70" s="136" t="e">
        <f t="shared" ca="1" si="89"/>
        <v>#NAME?</v>
      </c>
      <c r="DQ70" s="136" t="e">
        <f t="shared" ca="1" si="89"/>
        <v>#NAME?</v>
      </c>
      <c r="DR70" s="136" t="e">
        <f t="shared" ca="1" si="89"/>
        <v>#NAME?</v>
      </c>
      <c r="DS70" s="136" t="e">
        <f t="shared" ca="1" si="89"/>
        <v>#NAME?</v>
      </c>
      <c r="DT70" s="136" t="e">
        <f t="shared" ca="1" si="89"/>
        <v>#NAME?</v>
      </c>
      <c r="DU70" s="136" t="e">
        <f t="shared" ca="1" si="89"/>
        <v>#NAME?</v>
      </c>
      <c r="DV70" s="136" t="e">
        <f t="shared" ca="1" si="89"/>
        <v>#NAME?</v>
      </c>
      <c r="DW70" s="136" t="e">
        <f t="shared" ca="1" si="89"/>
        <v>#NAME?</v>
      </c>
      <c r="DX70" s="136" t="e">
        <f t="shared" ca="1" si="89"/>
        <v>#NAME?</v>
      </c>
      <c r="DY70" s="136" t="e">
        <f t="shared" ca="1" si="89"/>
        <v>#NAME?</v>
      </c>
      <c r="DZ70" s="136" t="e">
        <f t="shared" ca="1" si="89"/>
        <v>#NAME?</v>
      </c>
      <c r="EA70" s="136" t="e">
        <f t="shared" ca="1" si="89"/>
        <v>#NAME?</v>
      </c>
      <c r="EB70" s="136" t="e">
        <f t="shared" ca="1" si="89"/>
        <v>#NAME?</v>
      </c>
      <c r="EC70" s="136" t="e">
        <f t="shared" ca="1" si="89"/>
        <v>#NAME?</v>
      </c>
      <c r="EE70" s="124" t="s">
        <v>104</v>
      </c>
      <c r="EF70" s="136">
        <f ca="1">IFERROR(EF$42*VLOOKUP($EE$40&amp;"|"&amp;$EE70&amp;"|1|"&amp;EF$43,data.monthly_financials,6,0),0)</f>
        <v>0</v>
      </c>
      <c r="EG70" s="136">
        <f ca="1">IFERROR(EG$42*VLOOKUP($EE$40&amp;"|"&amp;$EE70&amp;"|1|"&amp;EG$43,data.monthly_financials,6,0),0)</f>
        <v>0</v>
      </c>
      <c r="EH70" s="136">
        <f ca="1">IFERROR(EH$42*VLOOKUP($EE$40&amp;"|"&amp;$EE70&amp;"|1|"&amp;EH$43,data.monthly_financials,6,0),0)</f>
        <v>0</v>
      </c>
      <c r="EI70" s="136">
        <f ca="1">IFERROR(EI$42*VLOOKUP($EE$40&amp;"|"&amp;$EE70&amp;"|1|"&amp;EI$43,data.monthly_financials,6,0),0)</f>
        <v>0</v>
      </c>
      <c r="EJ70" s="136">
        <f ca="1">IFERROR(EJ$42*VLOOKUP($EE$40&amp;"|"&amp;$EE70&amp;"|1|"&amp;EJ$43,data.monthly_financials,6,0),0)</f>
        <v>0</v>
      </c>
      <c r="GF70" t="s">
        <v>528</v>
      </c>
      <c r="GG70" t="s">
        <v>70</v>
      </c>
      <c r="GH70" s="11" t="e">
        <f t="shared" ref="GH70:HP70" ca="1" si="90">+GH46</f>
        <v>#NAME?</v>
      </c>
      <c r="GI70" s="11" t="e">
        <f t="shared" ca="1" si="90"/>
        <v>#NAME?</v>
      </c>
      <c r="GJ70" s="11" t="e">
        <f t="shared" ca="1" si="90"/>
        <v>#NAME?</v>
      </c>
      <c r="GK70" s="11" t="e">
        <f t="shared" ca="1" si="90"/>
        <v>#NAME?</v>
      </c>
      <c r="GL70" s="11" t="e">
        <f t="shared" ca="1" si="90"/>
        <v>#NAME?</v>
      </c>
      <c r="GM70" s="11" t="e">
        <f t="shared" ca="1" si="90"/>
        <v>#NAME?</v>
      </c>
      <c r="GN70" s="11" t="e">
        <f t="shared" ca="1" si="90"/>
        <v>#NAME?</v>
      </c>
      <c r="GO70" s="11" t="e">
        <f t="shared" ca="1" si="90"/>
        <v>#NAME?</v>
      </c>
      <c r="GP70" s="11" t="e">
        <f t="shared" ca="1" si="90"/>
        <v>#NAME?</v>
      </c>
      <c r="GQ70" s="11" t="e">
        <f t="shared" ca="1" si="90"/>
        <v>#NAME?</v>
      </c>
      <c r="GR70" s="11" t="e">
        <f t="shared" ca="1" si="90"/>
        <v>#NAME?</v>
      </c>
      <c r="GS70" s="11" t="e">
        <f t="shared" ca="1" si="90"/>
        <v>#NAME?</v>
      </c>
      <c r="GT70" s="11" t="e">
        <f t="shared" ca="1" si="90"/>
        <v>#NAME?</v>
      </c>
      <c r="GU70" s="11" t="e">
        <f t="shared" ca="1" si="90"/>
        <v>#NAME?</v>
      </c>
      <c r="GV70" s="11" t="e">
        <f t="shared" ca="1" si="90"/>
        <v>#NAME?</v>
      </c>
      <c r="GW70" s="11" t="e">
        <f t="shared" ca="1" si="90"/>
        <v>#NAME?</v>
      </c>
      <c r="GX70" s="11" t="e">
        <f t="shared" ca="1" si="90"/>
        <v>#NAME?</v>
      </c>
      <c r="GY70" s="11" t="e">
        <f t="shared" ca="1" si="90"/>
        <v>#NAME?</v>
      </c>
      <c r="GZ70" s="11" t="e">
        <f t="shared" ca="1" si="90"/>
        <v>#NAME?</v>
      </c>
      <c r="HA70" s="11" t="e">
        <f t="shared" ca="1" si="90"/>
        <v>#NAME?</v>
      </c>
      <c r="HB70" s="11" t="e">
        <f t="shared" ca="1" si="90"/>
        <v>#NAME?</v>
      </c>
      <c r="HC70" s="11" t="e">
        <f t="shared" ca="1" si="90"/>
        <v>#NAME?</v>
      </c>
      <c r="HD70" s="11" t="e">
        <f t="shared" ca="1" si="90"/>
        <v>#NAME?</v>
      </c>
      <c r="HE70" s="11" t="e">
        <f t="shared" ca="1" si="90"/>
        <v>#NAME?</v>
      </c>
      <c r="HF70" s="11" t="e">
        <f t="shared" ca="1" si="90"/>
        <v>#NAME?</v>
      </c>
      <c r="HG70" s="11" t="e">
        <f t="shared" ca="1" si="90"/>
        <v>#NAME?</v>
      </c>
      <c r="HH70" s="11" t="e">
        <f t="shared" ca="1" si="90"/>
        <v>#NAME?</v>
      </c>
      <c r="HI70" s="11" t="e">
        <f t="shared" ca="1" si="90"/>
        <v>#NAME?</v>
      </c>
      <c r="HJ70" s="11" t="e">
        <f t="shared" ca="1" si="90"/>
        <v>#NAME?</v>
      </c>
      <c r="HK70" s="11" t="e">
        <f t="shared" ca="1" si="90"/>
        <v>#NAME?</v>
      </c>
      <c r="HL70" s="11" t="e">
        <f t="shared" ca="1" si="90"/>
        <v>#NAME?</v>
      </c>
      <c r="HM70" s="11" t="e">
        <f t="shared" ca="1" si="90"/>
        <v>#NAME?</v>
      </c>
      <c r="HN70" s="11" t="e">
        <f t="shared" ca="1" si="90"/>
        <v>#NAME?</v>
      </c>
      <c r="HO70" s="11" t="e">
        <f t="shared" ca="1" si="90"/>
        <v>#NAME?</v>
      </c>
      <c r="HP70" s="11" t="e">
        <f t="shared" ca="1" si="90"/>
        <v>#NAME?</v>
      </c>
      <c r="HQ70" s="11" t="e">
        <f ca="1">+HQ46</f>
        <v>#NAME?</v>
      </c>
      <c r="HS70" t="s">
        <v>528</v>
      </c>
      <c r="HT70" t="s">
        <v>70</v>
      </c>
      <c r="HU70" s="11">
        <f ca="1">+HU46</f>
        <v>0</v>
      </c>
      <c r="HV70" s="11">
        <f t="shared" ref="HV70:HY70" ca="1" si="91">+HV46</f>
        <v>0</v>
      </c>
      <c r="HW70" s="11">
        <f t="shared" ca="1" si="91"/>
        <v>0</v>
      </c>
      <c r="HX70" s="11">
        <f t="shared" ca="1" si="91"/>
        <v>0</v>
      </c>
      <c r="HY70" s="11">
        <f t="shared" ca="1" si="91"/>
        <v>0</v>
      </c>
    </row>
    <row r="71" spans="1:233" ht="15.75">
      <c r="A71" t="str">
        <f>RIGHT(DB_LOAD!I66,4)</f>
        <v/>
      </c>
      <c r="B71">
        <f>DB_LOAD!K66</f>
        <v>0</v>
      </c>
      <c r="D71" s="117" t="s">
        <v>197</v>
      </c>
      <c r="E71" s="104" t="e">
        <f ca="1">IF(E$41=YEAR(E$43),HLOOKUP(E$41,$AR$41:$AU$119,(ROW($D71)-ROW(E$41)+1),FALSE),IFERROR(E$42*VLOOKUP($D$40&amp;"|"&amp;$D71&amp;"|0|"&amp;E$43,data.monthly_financials,6,0),0))</f>
        <v>#VALUE!</v>
      </c>
      <c r="F71" s="104" t="e">
        <f ca="1">IF(F$41=YEAR(F$43),HLOOKUP(F$41,$AR$41:$AU$119,(ROW($D71)-ROW(F$41)+1),FALSE),IFERROR(F$42*VLOOKUP($D$40&amp;"|"&amp;$D71&amp;"|0|"&amp;F$43,data.monthly_financials,6,0),0))</f>
        <v>#VALUE!</v>
      </c>
      <c r="G71" s="104" t="e">
        <f ca="1">IF(G$41=YEAR(G$43),HLOOKUP(G$41,$AR$41:$AU$119,(ROW($D71)-ROW(G$41)+1),FALSE),IFERROR(G$42*VLOOKUP($D$40&amp;"|"&amp;$D71&amp;"|0|"&amp;G$43,data.monthly_financials,6,0),0))</f>
        <v>#VALUE!</v>
      </c>
      <c r="H71" s="104" t="e">
        <f ca="1">IF(H$41=YEAR(H$43),HLOOKUP(H$41,$AR$41:$AU$119,(ROW($D71)-ROW(H$41)+1),FALSE),IFERROR(H$42*VLOOKUP($D$40&amp;"|"&amp;$D71&amp;"|0|"&amp;H$43,data.monthly_financials,6,0),0))</f>
        <v>#VALUE!</v>
      </c>
      <c r="I71" s="104" t="e">
        <f ca="1">IF(I$41=YEAR(I$43),HLOOKUP(I$41,$AR$41:$AU$119,(ROW($D71)-ROW(I$41)+1),FALSE),IFERROR(I$42*VLOOKUP($D$40&amp;"|"&amp;$D71&amp;"|0|"&amp;I$43,data.monthly_financials,6,0),0))</f>
        <v>#VALUE!</v>
      </c>
      <c r="J71" s="104" t="e">
        <f ca="1">IF(J$41=YEAR(J$43),HLOOKUP(J$41,$AR$41:$AU$119,(ROW($D71)-ROW(J$41)+1),FALSE),IFERROR(J$42*VLOOKUP($D$40&amp;"|"&amp;$D71&amp;"|0|"&amp;J$43,data.monthly_financials,6,0),0))</f>
        <v>#VALUE!</v>
      </c>
      <c r="K71" s="104" t="e">
        <f ca="1">IF(K$41=YEAR(K$43),HLOOKUP(K$41,$AR$41:$AU$119,(ROW($D71)-ROW(K$41)+1),FALSE),IFERROR(K$42*VLOOKUP($D$40&amp;"|"&amp;$D71&amp;"|0|"&amp;K$43,data.monthly_financials,6,0),0))</f>
        <v>#VALUE!</v>
      </c>
      <c r="L71" s="104" t="e">
        <f ca="1">IF(L$41=YEAR(L$43),HLOOKUP(L$41,$AR$41:$AU$119,(ROW($D71)-ROW(L$41)+1),FALSE),IFERROR(L$42*VLOOKUP($D$40&amp;"|"&amp;$D71&amp;"|0|"&amp;L$43,data.monthly_financials,6,0),0))</f>
        <v>#VALUE!</v>
      </c>
      <c r="M71" s="104" t="e">
        <f ca="1">IF(M$41=YEAR(M$43),HLOOKUP(M$41,$AR$41:$AU$119,(ROW($D71)-ROW(M$41)+1),FALSE),IFERROR(M$42*VLOOKUP($D$40&amp;"|"&amp;$D71&amp;"|0|"&amp;M$43,data.monthly_financials,6,0),0))</f>
        <v>#VALUE!</v>
      </c>
      <c r="N71" s="104" t="e">
        <f ca="1">IF(N$41=YEAR(N$43),HLOOKUP(N$41,$AR$41:$AU$119,(ROW($D71)-ROW(N$41)+1),FALSE),IFERROR(N$42*VLOOKUP($D$40&amp;"|"&amp;$D71&amp;"|0|"&amp;N$43,data.monthly_financials,6,0),0))</f>
        <v>#VALUE!</v>
      </c>
      <c r="O71" s="104" t="e">
        <f ca="1">IF(O$41=YEAR(O$43),HLOOKUP(O$41,$AR$41:$AU$119,(ROW($D71)-ROW(O$41)+1),FALSE),IFERROR(O$42*VLOOKUP($D$40&amp;"|"&amp;$D71&amp;"|0|"&amp;O$43,data.monthly_financials,6,0),0))</f>
        <v>#VALUE!</v>
      </c>
      <c r="P71" s="104" t="e">
        <f ca="1">IF(P$41=YEAR(P$43),HLOOKUP(P$41,$AR$41:$AU$119,(ROW($D71)-ROW(P$41)+1),FALSE),IFERROR(P$42*VLOOKUP($D$40&amp;"|"&amp;$D71&amp;"|0|"&amp;P$43,data.monthly_financials,6,0),0))</f>
        <v>#VALUE!</v>
      </c>
      <c r="Q71" s="104" t="e">
        <f ca="1">IF(Q$41=YEAR(Q$43),HLOOKUP(Q$41,$AR$41:$AU$119,(ROW($D71)-ROW(Q$41)+1),FALSE),IFERROR(Q$42*VLOOKUP($D$40&amp;"|"&amp;$D71&amp;"|0|"&amp;Q$43,data.monthly_financials,6,0),0))</f>
        <v>#VALUE!</v>
      </c>
      <c r="R71" s="104" t="e">
        <f ca="1">IF(R$41=YEAR(R$43),HLOOKUP(R$41,$AR$41:$AU$119,(ROW($D71)-ROW(R$41)+1),FALSE),IFERROR(R$42*VLOOKUP($D$40&amp;"|"&amp;$D71&amp;"|0|"&amp;R$43,data.monthly_financials,6,0),0))</f>
        <v>#VALUE!</v>
      </c>
      <c r="S71" s="104" t="e">
        <f ca="1">IF(S$41=YEAR(S$43),HLOOKUP(S$41,$AR$41:$AU$119,(ROW($D71)-ROW(S$41)+1),FALSE),IFERROR(S$42*VLOOKUP($D$40&amp;"|"&amp;$D71&amp;"|0|"&amp;S$43,data.monthly_financials,6,0),0))</f>
        <v>#VALUE!</v>
      </c>
      <c r="T71" s="104" t="e">
        <f ca="1">IF(T$41=YEAR(T$43),HLOOKUP(T$41,$AR$41:$AU$119,(ROW($D71)-ROW(T$41)+1),FALSE),IFERROR(T$42*VLOOKUP($D$40&amp;"|"&amp;$D71&amp;"|0|"&amp;T$43,data.monthly_financials,6,0),0))</f>
        <v>#VALUE!</v>
      </c>
      <c r="U71" s="104" t="e">
        <f ca="1">IF(U$41=YEAR(U$43),HLOOKUP(U$41,$AR$41:$AU$119,(ROW($D71)-ROW(U$41)+1),FALSE),IFERROR(U$42*VLOOKUP($D$40&amp;"|"&amp;$D71&amp;"|0|"&amp;U$43,data.monthly_financials,6,0),0))</f>
        <v>#VALUE!</v>
      </c>
      <c r="V71" s="104" t="e">
        <f ca="1">IF(V$41=YEAR(V$43),HLOOKUP(V$41,$AR$41:$AU$119,(ROW($D71)-ROW(V$41)+1),FALSE),IFERROR(V$42*VLOOKUP($D$40&amp;"|"&amp;$D71&amp;"|0|"&amp;V$43,data.monthly_financials,6,0),0))</f>
        <v>#VALUE!</v>
      </c>
      <c r="W71" s="104" t="e">
        <f ca="1">IF(W$41=YEAR(W$43),HLOOKUP(W$41,$AR$41:$AU$119,(ROW($D71)-ROW(W$41)+1),FALSE),IFERROR(W$42*VLOOKUP($D$40&amp;"|"&amp;$D71&amp;"|0|"&amp;W$43,data.monthly_financials,6,0),0))</f>
        <v>#VALUE!</v>
      </c>
      <c r="X71" s="104" t="e">
        <f ca="1">IF(X$41=YEAR(X$43),HLOOKUP(X$41,$AR$41:$AU$119,(ROW($D71)-ROW(X$41)+1),FALSE),IFERROR(X$42*VLOOKUP($D$40&amp;"|"&amp;$D71&amp;"|0|"&amp;X$43,data.monthly_financials,6,0),0))</f>
        <v>#VALUE!</v>
      </c>
      <c r="Y71" s="104" t="e">
        <f ca="1">IF(Y$41=YEAR(Y$43),HLOOKUP(Y$41,$AR$41:$AU$119,(ROW($D71)-ROW(Y$41)+1),FALSE),IFERROR(Y$42*VLOOKUP($D$40&amp;"|"&amp;$D71&amp;"|0|"&amp;Y$43,data.monthly_financials,6,0),0))</f>
        <v>#VALUE!</v>
      </c>
      <c r="Z71" s="104" t="e">
        <f ca="1">IF(Z$41=YEAR(Z$43),HLOOKUP(Z$41,$AR$41:$AU$119,(ROW($D71)-ROW(Z$41)+1),FALSE),IFERROR(Z$42*VLOOKUP($D$40&amp;"|"&amp;$D71&amp;"|0|"&amp;Z$43,data.monthly_financials,6,0),0))</f>
        <v>#VALUE!</v>
      </c>
      <c r="AA71" s="104" t="e">
        <f ca="1">IF(AA$41=YEAR(AA$43),HLOOKUP(AA$41,$AR$41:$AU$119,(ROW($D71)-ROW(AA$41)+1),FALSE),IFERROR(AA$42*VLOOKUP($D$40&amp;"|"&amp;$D71&amp;"|0|"&amp;AA$43,data.monthly_financials,6,0),0))</f>
        <v>#VALUE!</v>
      </c>
      <c r="AB71" s="104" t="e">
        <f ca="1">IF(AB$41=YEAR(AB$43),HLOOKUP(AB$41,$AR$41:$AU$119,(ROW($D71)-ROW(AB$41)+1),FALSE),IFERROR(AB$42*VLOOKUP($D$40&amp;"|"&amp;$D71&amp;"|0|"&amp;AB$43,data.monthly_financials,6,0),0))</f>
        <v>#VALUE!</v>
      </c>
      <c r="AC71" s="104" t="e">
        <f ca="1">IF(AC$41=YEAR(AC$43),HLOOKUP(AC$41,$AR$41:$AU$119,(ROW($D71)-ROW(AC$41)+1),FALSE),IFERROR(AC$42*VLOOKUP($D$40&amp;"|"&amp;$D71&amp;"|0|"&amp;AC$43,data.monthly_financials,6,0),0))</f>
        <v>#VALUE!</v>
      </c>
      <c r="AD71" s="104" t="e">
        <f ca="1">IF(AD$41=YEAR(AD$43),HLOOKUP(AD$41,$AR$41:$AU$119,(ROW($D71)-ROW(AD$41)+1),FALSE),IFERROR(AD$42*VLOOKUP($D$40&amp;"|"&amp;$D71&amp;"|0|"&amp;AD$43,data.monthly_financials,6,0),0))</f>
        <v>#VALUE!</v>
      </c>
      <c r="AE71" s="104" t="e">
        <f ca="1">IF(AE$41=YEAR(AE$43),HLOOKUP(AE$41,$AR$41:$AU$119,(ROW($D71)-ROW(AE$41)+1),FALSE),IFERROR(AE$42*VLOOKUP($D$40&amp;"|"&amp;$D71&amp;"|0|"&amp;AE$43,data.monthly_financials,6,0),0))</f>
        <v>#VALUE!</v>
      </c>
      <c r="AF71" s="104" t="e">
        <f ca="1">IF(AF$41=YEAR(AF$43),HLOOKUP(AF$41,$AR$41:$AU$119,(ROW($D71)-ROW(AF$41)+1),FALSE),IFERROR(AF$42*VLOOKUP($D$40&amp;"|"&amp;$D71&amp;"|0|"&amp;AF$43,data.monthly_financials,6,0),0))</f>
        <v>#VALUE!</v>
      </c>
      <c r="AG71" s="104" t="e">
        <f ca="1">IF(AG$41=YEAR(AG$43),HLOOKUP(AG$41,$AR$41:$AU$119,(ROW($D71)-ROW(AG$41)+1),FALSE),IFERROR(AG$42*VLOOKUP($D$40&amp;"|"&amp;$D71&amp;"|0|"&amp;AG$43,data.monthly_financials,6,0),0))</f>
        <v>#VALUE!</v>
      </c>
      <c r="AH71" s="104" t="e">
        <f ca="1">IF(AH$41=YEAR(AH$43),HLOOKUP(AH$41,$AR$41:$AU$119,(ROW($D71)-ROW(AH$41)+1),FALSE),IFERROR(AH$42*VLOOKUP($D$40&amp;"|"&amp;$D71&amp;"|0|"&amp;AH$43,data.monthly_financials,6,0),0))</f>
        <v>#VALUE!</v>
      </c>
      <c r="AI71" s="104" t="e">
        <f ca="1">IF(AI$41=YEAR(AI$43),HLOOKUP(AI$41,$AR$41:$AU$119,(ROW($D71)-ROW(AI$41)+1),FALSE),IFERROR(AI$42*VLOOKUP($D$40&amp;"|"&amp;$D71&amp;"|0|"&amp;AI$43,data.monthly_financials,6,0),0))</f>
        <v>#VALUE!</v>
      </c>
      <c r="AJ71" s="104" t="e">
        <f ca="1">IF(AJ$41=YEAR(AJ$43),HLOOKUP(AJ$41,$AR$41:$AU$119,(ROW($D71)-ROW(AJ$41)+1),FALSE),IFERROR(AJ$42*VLOOKUP($D$40&amp;"|"&amp;$D71&amp;"|0|"&amp;AJ$43,data.monthly_financials,6,0),0))</f>
        <v>#VALUE!</v>
      </c>
      <c r="AK71" s="104" t="e">
        <f ca="1">IF(AK$41=YEAR(AK$43),HLOOKUP(AK$41,$AR$41:$AU$119,(ROW($D71)-ROW(AK$41)+1),FALSE),IFERROR(AK$42*VLOOKUP($D$40&amp;"|"&amp;$D71&amp;"|0|"&amp;AK$43,data.monthly_financials,6,0),0))</f>
        <v>#VALUE!</v>
      </c>
      <c r="AL71" s="104" t="e">
        <f ca="1">IF(AL$41=YEAR(AL$43),HLOOKUP(AL$41,$AR$41:$AU$119,(ROW($D71)-ROW(AL$41)+1),FALSE),IFERROR(AL$42*VLOOKUP($D$40&amp;"|"&amp;$D71&amp;"|0|"&amp;AL$43,data.monthly_financials,6,0),0))</f>
        <v>#VALUE!</v>
      </c>
      <c r="AM71" s="104" t="e">
        <f ca="1">IF(AM$41=YEAR(AM$43),HLOOKUP(AM$41,$AR$41:$AU$119,(ROW($D71)-ROW(AM$41)+1),FALSE),IFERROR(AM$42*VLOOKUP($D$40&amp;"|"&amp;$D71&amp;"|0|"&amp;AM$43,data.monthly_financials,6,0),0))</f>
        <v>#VALUE!</v>
      </c>
      <c r="AN71" s="104" t="e">
        <f ca="1">IF(AN$41=YEAR(AN$43),HLOOKUP(AN$41,$AR$41:$AU$119,(ROW($D71)-ROW(AN$41)+1),FALSE),IFERROR(AN$42*VLOOKUP($D$40&amp;"|"&amp;$D71&amp;"|0|"&amp;AN$43,data.monthly_financials,6,0),0))</f>
        <v>#NAME?</v>
      </c>
      <c r="AP71" s="117" t="str">
        <f t="shared" si="68"/>
        <v>Investments in Unconslidated Affiliates</v>
      </c>
      <c r="AQ71" s="104">
        <f ca="1">IFERROR(AQ$42*VLOOKUP($AP$40&amp;"|"&amp;$AP71&amp;"|1|"&amp;AQ$43,data.monthly_financials,6,0),0)</f>
        <v>0</v>
      </c>
      <c r="AR71" s="104">
        <f ca="1">IFERROR(AR$42*VLOOKUP($AP$40&amp;"|"&amp;$AP71&amp;"|1|"&amp;AR$43,data.monthly_financials,6,0),0)</f>
        <v>0</v>
      </c>
      <c r="AS71" s="104">
        <f ca="1">IFERROR(AS$42*VLOOKUP($AP$40&amp;"|"&amp;$AP71&amp;"|1|"&amp;AS$43,data.monthly_financials,6,0),0)</f>
        <v>0</v>
      </c>
      <c r="AT71" s="104">
        <f ca="1">IFERROR(AT$42*VLOOKUP($AP$40&amp;"|"&amp;$AP71&amp;"|1|"&amp;AT$43,data.monthly_financials,6,0),0)</f>
        <v>0</v>
      </c>
      <c r="AU71" s="104">
        <f ca="1">IFERROR(AU$42*VLOOKUP($AP$40&amp;"|"&amp;$AP71&amp;"|1|"&amp;AU$43,data.monthly_financials,6,0),0)</f>
        <v>0</v>
      </c>
      <c r="AW71">
        <f>IFERROR(AW$42*VLOOKUP($AX$40&amp;"|"&amp;$AX71&amp;"|0|"&amp;AW$43,data.monthly_financials,6,0),0)</f>
        <v>0</v>
      </c>
      <c r="AX71" s="120" t="s">
        <v>198</v>
      </c>
      <c r="AY71" s="104" t="e">
        <f ca="1">IF(AY$41=YEAR(AY$43),HLOOKUP(AY$41,$CM$41:$CP$92,(ROW($AX71)-ROW(AY$41)+1),FALSE),IFERROR(AY$42*VLOOKUP($AX$40&amp;"|"&amp;$AX71&amp;"|0|"&amp;AY$43,data.monthly_financials,6,0),0))</f>
        <v>#NAME?</v>
      </c>
      <c r="AZ71" s="104" t="e">
        <f ca="1">IF(AZ$41=YEAR(AZ$43),HLOOKUP(AZ$41,$CM$41:$CP$92,(ROW($AX71)-ROW(AZ$41)+1),FALSE),IFERROR(AZ$42*VLOOKUP($AX$40&amp;"|"&amp;$AX71&amp;"|0|"&amp;AZ$43,data.monthly_financials,6,0),0))</f>
        <v>#NAME?</v>
      </c>
      <c r="BA71" s="104" t="e">
        <f ca="1">IF(BA$41=YEAR(BA$43),HLOOKUP(BA$41,$CM$41:$CP$92,(ROW($AX71)-ROW(BA$41)+1),FALSE),IFERROR(BA$42*VLOOKUP($AX$40&amp;"|"&amp;$AX71&amp;"|0|"&amp;BA$43,data.monthly_financials,6,0),0))</f>
        <v>#NAME?</v>
      </c>
      <c r="BB71" s="104" t="e">
        <f ca="1">IF(BB$41=YEAR(BB$43),HLOOKUP(BB$41,$CM$41:$CP$92,(ROW($AX71)-ROW(BB$41)+1),FALSE),IFERROR(BB$42*VLOOKUP($AX$40&amp;"|"&amp;$AX71&amp;"|0|"&amp;BB$43,data.monthly_financials,6,0),0))</f>
        <v>#NAME?</v>
      </c>
      <c r="BC71" s="104" t="e">
        <f ca="1">IF(BC$41=YEAR(BC$43),HLOOKUP(BC$41,$CM$41:$CP$92,(ROW($AX71)-ROW(BC$41)+1),FALSE),IFERROR(BC$42*VLOOKUP($AX$40&amp;"|"&amp;$AX71&amp;"|0|"&amp;BC$43,data.monthly_financials,6,0),0))</f>
        <v>#NAME?</v>
      </c>
      <c r="BD71" s="104" t="e">
        <f ca="1">IF(BD$41=YEAR(BD$43),HLOOKUP(BD$41,$CM$41:$CP$92,(ROW($AX71)-ROW(BD$41)+1),FALSE),IFERROR(BD$42*VLOOKUP($AX$40&amp;"|"&amp;$AX71&amp;"|0|"&amp;BD$43,data.monthly_financials,6,0),0))</f>
        <v>#NAME?</v>
      </c>
      <c r="BE71" s="104" t="e">
        <f ca="1">IF(BE$41=YEAR(BE$43),HLOOKUP(BE$41,$CM$41:$CP$92,(ROW($AX71)-ROW(BE$41)+1),FALSE),IFERROR(BE$42*VLOOKUP($AX$40&amp;"|"&amp;$AX71&amp;"|0|"&amp;BE$43,data.monthly_financials,6,0),0))</f>
        <v>#NAME?</v>
      </c>
      <c r="BF71" s="104" t="e">
        <f ca="1">IF(BF$41=YEAR(BF$43),HLOOKUP(BF$41,$CM$41:$CP$92,(ROW($AX71)-ROW(BF$41)+1),FALSE),IFERROR(BF$42*VLOOKUP($AX$40&amp;"|"&amp;$AX71&amp;"|0|"&amp;BF$43,data.monthly_financials,6,0),0))</f>
        <v>#NAME?</v>
      </c>
      <c r="BG71" s="104" t="e">
        <f ca="1">IF(BG$41=YEAR(BG$43),HLOOKUP(BG$41,$CM$41:$CP$92,(ROW($AX71)-ROW(BG$41)+1),FALSE),IFERROR(BG$42*VLOOKUP($AX$40&amp;"|"&amp;$AX71&amp;"|0|"&amp;BG$43,data.monthly_financials,6,0),0))</f>
        <v>#NAME?</v>
      </c>
      <c r="BH71" s="104" t="e">
        <f ca="1">IF(BH$41=YEAR(BH$43),HLOOKUP(BH$41,$CM$41:$CP$92,(ROW($AX71)-ROW(BH$41)+1),FALSE),IFERROR(BH$42*VLOOKUP($AX$40&amp;"|"&amp;$AX71&amp;"|0|"&amp;BH$43,data.monthly_financials,6,0),0))</f>
        <v>#NAME?</v>
      </c>
      <c r="BI71" s="104" t="e">
        <f ca="1">IF(BI$41=YEAR(BI$43),HLOOKUP(BI$41,$CM$41:$CP$92,(ROW($AX71)-ROW(BI$41)+1),FALSE),IFERROR(BI$42*VLOOKUP($AX$40&amp;"|"&amp;$AX71&amp;"|0|"&amp;BI$43,data.monthly_financials,6,0),0))</f>
        <v>#NAME?</v>
      </c>
      <c r="BJ71" s="104" t="e">
        <f ca="1">IF(BJ$41=YEAR(BJ$43),HLOOKUP(BJ$41,$CM$41:$CP$92,(ROW($AX71)-ROW(BJ$41)+1),FALSE),IFERROR(BJ$42*VLOOKUP($AX$40&amp;"|"&amp;$AX71&amp;"|0|"&amp;BJ$43,data.monthly_financials,6,0),0))</f>
        <v>#NAME?</v>
      </c>
      <c r="BK71" s="104" t="e">
        <f ca="1">IF(BK$41=YEAR(BK$43),HLOOKUP(BK$41,$CM$41:$CP$92,(ROW($AX71)-ROW(BK$41)+1),FALSE),IFERROR(BK$42*VLOOKUP($AX$40&amp;"|"&amp;$AX71&amp;"|0|"&amp;BK$43,data.monthly_financials,6,0),0))</f>
        <v>#NAME?</v>
      </c>
      <c r="BL71" s="104" t="e">
        <f ca="1">IF(BL$41=YEAR(BL$43),HLOOKUP(BL$41,$CM$41:$CP$92,(ROW($AX71)-ROW(BL$41)+1),FALSE),IFERROR(BL$42*VLOOKUP($AX$40&amp;"|"&amp;$AX71&amp;"|0|"&amp;BL$43,data.monthly_financials,6,0),0))</f>
        <v>#NAME?</v>
      </c>
      <c r="BM71" s="104" t="e">
        <f ca="1">IF(BM$41=YEAR(BM$43),HLOOKUP(BM$41,$CM$41:$CP$92,(ROW($AX71)-ROW(BM$41)+1),FALSE),IFERROR(BM$42*VLOOKUP($AX$40&amp;"|"&amp;$AX71&amp;"|0|"&amp;BM$43,data.monthly_financials,6,0),0))</f>
        <v>#NAME?</v>
      </c>
      <c r="BN71" s="104" t="e">
        <f ca="1">IF(BN$41=YEAR(BN$43),HLOOKUP(BN$41,$CM$41:$CP$92,(ROW($AX71)-ROW(BN$41)+1),FALSE),IFERROR(BN$42*VLOOKUP($AX$40&amp;"|"&amp;$AX71&amp;"|0|"&amp;BN$43,data.monthly_financials,6,0),0))</f>
        <v>#NAME?</v>
      </c>
      <c r="BO71" s="104" t="e">
        <f ca="1">IF(BO$41=YEAR(BO$43),HLOOKUP(BO$41,$CM$41:$CP$92,(ROW($AX71)-ROW(BO$41)+1),FALSE),IFERROR(BO$42*VLOOKUP($AX$40&amp;"|"&amp;$AX71&amp;"|0|"&amp;BO$43,data.monthly_financials,6,0),0))</f>
        <v>#NAME?</v>
      </c>
      <c r="BP71" s="104" t="e">
        <f ca="1">IF(BP$41=YEAR(BP$43),HLOOKUP(BP$41,$CM$41:$CP$92,(ROW($AX71)-ROW(BP$41)+1),FALSE),IFERROR(BP$42*VLOOKUP($AX$40&amp;"|"&amp;$AX71&amp;"|0|"&amp;BP$43,data.monthly_financials,6,0),0))</f>
        <v>#NAME?</v>
      </c>
      <c r="BQ71" s="104" t="e">
        <f ca="1">IF(BQ$41=YEAR(BQ$43),HLOOKUP(BQ$41,$CM$41:$CP$92,(ROW($AX71)-ROW(BQ$41)+1),FALSE),IFERROR(BQ$42*VLOOKUP($AX$40&amp;"|"&amp;$AX71&amp;"|0|"&amp;BQ$43,data.monthly_financials,6,0),0))</f>
        <v>#NAME?</v>
      </c>
      <c r="BR71" s="104" t="e">
        <f ca="1">IF(BR$41=YEAR(BR$43),HLOOKUP(BR$41,$CM$41:$CP$92,(ROW($AX71)-ROW(BR$41)+1),FALSE),IFERROR(BR$42*VLOOKUP($AX$40&amp;"|"&amp;$AX71&amp;"|0|"&amp;BR$43,data.monthly_financials,6,0),0))</f>
        <v>#NAME?</v>
      </c>
      <c r="BS71" s="104" t="e">
        <f ca="1">IF(BS$41=YEAR(BS$43),HLOOKUP(BS$41,$CM$41:$CP$92,(ROW($AX71)-ROW(BS$41)+1),FALSE),IFERROR(BS$42*VLOOKUP($AX$40&amp;"|"&amp;$AX71&amp;"|0|"&amp;BS$43,data.monthly_financials,6,0),0))</f>
        <v>#NAME?</v>
      </c>
      <c r="BT71" s="104" t="e">
        <f ca="1">IF(BT$41=YEAR(BT$43),HLOOKUP(BT$41,$CM$41:$CP$92,(ROW($AX71)-ROW(BT$41)+1),FALSE),IFERROR(BT$42*VLOOKUP($AX$40&amp;"|"&amp;$AX71&amp;"|0|"&amp;BT$43,data.monthly_financials,6,0),0))</f>
        <v>#NAME?</v>
      </c>
      <c r="BU71" s="104" t="e">
        <f ca="1">IF(BU$41=YEAR(BU$43),HLOOKUP(BU$41,$CM$41:$CP$92,(ROW($AX71)-ROW(BU$41)+1),FALSE),IFERROR(BU$42*VLOOKUP($AX$40&amp;"|"&amp;$AX71&amp;"|0|"&amp;BU$43,data.monthly_financials,6,0),0))</f>
        <v>#NAME?</v>
      </c>
      <c r="BV71" s="104" t="e">
        <f ca="1">IF(BV$41=YEAR(BV$43),HLOOKUP(BV$41,$CM$41:$CP$92,(ROW($AX71)-ROW(BV$41)+1),FALSE),IFERROR(BV$42*VLOOKUP($AX$40&amp;"|"&amp;$AX71&amp;"|0|"&amp;BV$43,data.monthly_financials,6,0),0))</f>
        <v>#NAME?</v>
      </c>
      <c r="BW71" s="104" t="e">
        <f ca="1">IF(BW$41=YEAR(BW$43),HLOOKUP(BW$41,$CM$41:$CP$92,(ROW($AX71)-ROW(BW$41)+1),FALSE),IFERROR(BW$42*VLOOKUP($AX$40&amp;"|"&amp;$AX71&amp;"|0|"&amp;BW$43,data.monthly_financials,6,0),0))</f>
        <v>#NAME?</v>
      </c>
      <c r="BX71" s="104" t="e">
        <f ca="1">IF(BX$41=YEAR(BX$43),HLOOKUP(BX$41,$CM$41:$CP$92,(ROW($AX71)-ROW(BX$41)+1),FALSE),IFERROR(BX$42*VLOOKUP($AX$40&amp;"|"&amp;$AX71&amp;"|0|"&amp;BX$43,data.monthly_financials,6,0),0))</f>
        <v>#NAME?</v>
      </c>
      <c r="BY71" s="104" t="e">
        <f ca="1">IF(BY$41=YEAR(BY$43),HLOOKUP(BY$41,$CM$41:$CP$92,(ROW($AX71)-ROW(BY$41)+1),FALSE),IFERROR(BY$42*VLOOKUP($AX$40&amp;"|"&amp;$AX71&amp;"|0|"&amp;BY$43,data.monthly_financials,6,0),0))</f>
        <v>#NAME?</v>
      </c>
      <c r="BZ71" s="104" t="e">
        <f ca="1">IF(BZ$41=YEAR(BZ$43),HLOOKUP(BZ$41,$CM$41:$CP$92,(ROW($AX71)-ROW(BZ$41)+1),FALSE),IFERROR(BZ$42*VLOOKUP($AX$40&amp;"|"&amp;$AX71&amp;"|0|"&amp;BZ$43,data.monthly_financials,6,0),0))</f>
        <v>#NAME?</v>
      </c>
      <c r="CA71" s="104" t="e">
        <f ca="1">IF(CA$41=YEAR(CA$43),HLOOKUP(CA$41,$CM$41:$CP$92,(ROW($AX71)-ROW(CA$41)+1),FALSE),IFERROR(CA$42*VLOOKUP($AX$40&amp;"|"&amp;$AX71&amp;"|0|"&amp;CA$43,data.monthly_financials,6,0),0))</f>
        <v>#NAME?</v>
      </c>
      <c r="CB71" s="104" t="e">
        <f ca="1">IF(CB$41=YEAR(CB$43),HLOOKUP(CB$41,$CM$41:$CP$92,(ROW($AX71)-ROW(CB$41)+1),FALSE),IFERROR(CB$42*VLOOKUP($AX$40&amp;"|"&amp;$AX71&amp;"|0|"&amp;CB$43,data.monthly_financials,6,0),0))</f>
        <v>#NAME?</v>
      </c>
      <c r="CC71" s="104" t="e">
        <f ca="1">IF(CC$41=YEAR(CC$43),HLOOKUP(CC$41,$CM$41:$CP$92,(ROW($AX71)-ROW(CC$41)+1),FALSE),IFERROR(CC$42*VLOOKUP($AX$40&amp;"|"&amp;$AX71&amp;"|0|"&amp;CC$43,data.monthly_financials,6,0),0))</f>
        <v>#NAME?</v>
      </c>
      <c r="CD71" s="104" t="e">
        <f ca="1">IF(CD$41=YEAR(CD$43),HLOOKUP(CD$41,$CM$41:$CP$92,(ROW($AX71)-ROW(CD$41)+1),FALSE),IFERROR(CD$42*VLOOKUP($AX$40&amp;"|"&amp;$AX71&amp;"|0|"&amp;CD$43,data.monthly_financials,6,0),0))</f>
        <v>#NAME?</v>
      </c>
      <c r="CE71" s="104" t="e">
        <f ca="1">IF(CE$41=YEAR(CE$43),HLOOKUP(CE$41,$CM$41:$CP$92,(ROW($AX71)-ROW(CE$41)+1),FALSE),IFERROR(CE$42*VLOOKUP($AX$40&amp;"|"&amp;$AX71&amp;"|0|"&amp;CE$43,data.monthly_financials,6,0),0))</f>
        <v>#NAME?</v>
      </c>
      <c r="CF71" s="104" t="e">
        <f ca="1">IF(CF$41=YEAR(CF$43),HLOOKUP(CF$41,$CM$41:$CP$92,(ROW($AX71)-ROW(CF$41)+1),FALSE),IFERROR(CF$42*VLOOKUP($AX$40&amp;"|"&amp;$AX71&amp;"|0|"&amp;CF$43,data.monthly_financials,6,0),0))</f>
        <v>#NAME?</v>
      </c>
      <c r="CG71" s="104" t="e">
        <f ca="1">IF(CG$41=YEAR(CG$43),HLOOKUP(CG$41,$CM$41:$CP$92,(ROW($AX71)-ROW(CG$41)+1),FALSE),IFERROR(CG$42*VLOOKUP($AX$40&amp;"|"&amp;$AX71&amp;"|0|"&amp;CG$43,data.monthly_financials,6,0),0))</f>
        <v>#NAME?</v>
      </c>
      <c r="CH71" s="104" t="e">
        <f ca="1">IF(CH$41=YEAR(CH$43),HLOOKUP(CH$41,$CM$41:$CP$92,(ROW($AX71)-ROW(CH$41)+1),FALSE),IFERROR(CH$42*VLOOKUP($AX$40&amp;"|"&amp;$AX71&amp;"|0|"&amp;CH$43,data.monthly_financials,6,0),0))</f>
        <v>#NAME?</v>
      </c>
      <c r="CK71" s="120" t="str">
        <f t="shared" si="63"/>
        <v>Non-operating income</v>
      </c>
      <c r="CL71" s="104">
        <f ca="1">IFERROR(CL$42*VLOOKUP($CK$40&amp;"|"&amp;$CK71&amp;"|1|"&amp;CL$43,data.monthly_financials,6,0),0)</f>
        <v>0</v>
      </c>
      <c r="CM71" s="104">
        <f ca="1">IFERROR(CM$42*VLOOKUP($CK$40&amp;"|"&amp;$CK71&amp;"|1|"&amp;CM$43,data.monthly_financials,6,0),0)</f>
        <v>0</v>
      </c>
      <c r="CN71" s="104">
        <f ca="1">IFERROR(CN$42*VLOOKUP($CK$40&amp;"|"&amp;$CK71&amp;"|1|"&amp;CN$43,data.monthly_financials,6,0),0)</f>
        <v>0</v>
      </c>
      <c r="CO71" s="104">
        <f ca="1">IFERROR(CO$42*VLOOKUP($CK$40&amp;"|"&amp;$CK71&amp;"|1|"&amp;CO$43,data.monthly_financials,6,0),0)</f>
        <v>0</v>
      </c>
      <c r="CP71" s="104">
        <f ca="1">IFERROR(CP$42*VLOOKUP($CK$40&amp;"|"&amp;$CK71&amp;"|1|"&amp;CP$43,data.monthly_financials,6,0),0)</f>
        <v>0</v>
      </c>
      <c r="CS71" s="4">
        <v>2010</v>
      </c>
      <c r="CT71" t="e">
        <f t="shared" ref="CT71:EB71" ca="1" si="92">IF(AND(YEAR(CT43)=2010,CT64&lt;&gt;0),CT64,0)</f>
        <v>#NAME?</v>
      </c>
      <c r="CU71" t="e">
        <f t="shared" ca="1" si="92"/>
        <v>#NAME?</v>
      </c>
      <c r="CV71" t="e">
        <f t="shared" ca="1" si="92"/>
        <v>#NAME?</v>
      </c>
      <c r="CW71" t="e">
        <f t="shared" ca="1" si="92"/>
        <v>#NAME?</v>
      </c>
      <c r="CX71" t="e">
        <f t="shared" ca="1" si="92"/>
        <v>#NAME?</v>
      </c>
      <c r="CY71" t="e">
        <f t="shared" ca="1" si="92"/>
        <v>#NAME?</v>
      </c>
      <c r="CZ71" t="e">
        <f t="shared" ca="1" si="92"/>
        <v>#NAME?</v>
      </c>
      <c r="DA71" t="e">
        <f t="shared" ca="1" si="92"/>
        <v>#NAME?</v>
      </c>
      <c r="DB71" t="e">
        <f t="shared" ca="1" si="92"/>
        <v>#NAME?</v>
      </c>
      <c r="DC71" t="e">
        <f t="shared" ca="1" si="92"/>
        <v>#NAME?</v>
      </c>
      <c r="DD71" t="e">
        <f t="shared" ca="1" si="92"/>
        <v>#NAME?</v>
      </c>
      <c r="DE71" t="e">
        <f t="shared" ca="1" si="92"/>
        <v>#NAME?</v>
      </c>
      <c r="DF71" t="e">
        <f t="shared" ca="1" si="92"/>
        <v>#NAME?</v>
      </c>
      <c r="DG71" t="e">
        <f t="shared" ca="1" si="92"/>
        <v>#NAME?</v>
      </c>
      <c r="DH71" t="e">
        <f t="shared" ca="1" si="92"/>
        <v>#NAME?</v>
      </c>
      <c r="DI71" t="e">
        <f t="shared" ca="1" si="92"/>
        <v>#NAME?</v>
      </c>
      <c r="DJ71" t="e">
        <f t="shared" ca="1" si="92"/>
        <v>#NAME?</v>
      </c>
      <c r="DK71" t="e">
        <f t="shared" ca="1" si="92"/>
        <v>#NAME?</v>
      </c>
      <c r="DL71" t="e">
        <f t="shared" ca="1" si="92"/>
        <v>#NAME?</v>
      </c>
      <c r="DM71" t="e">
        <f t="shared" ca="1" si="92"/>
        <v>#NAME?</v>
      </c>
      <c r="DN71" t="e">
        <f t="shared" ca="1" si="92"/>
        <v>#NAME?</v>
      </c>
      <c r="DO71" t="e">
        <f t="shared" ca="1" si="92"/>
        <v>#NAME?</v>
      </c>
      <c r="DP71" t="e">
        <f t="shared" ca="1" si="92"/>
        <v>#NAME?</v>
      </c>
      <c r="DQ71" t="e">
        <f t="shared" ca="1" si="92"/>
        <v>#NAME?</v>
      </c>
      <c r="DR71" t="e">
        <f t="shared" ca="1" si="92"/>
        <v>#NAME?</v>
      </c>
      <c r="DS71" t="e">
        <f t="shared" ca="1" si="92"/>
        <v>#NAME?</v>
      </c>
      <c r="DT71" t="e">
        <f t="shared" ca="1" si="92"/>
        <v>#NAME?</v>
      </c>
      <c r="DU71" t="e">
        <f t="shared" ca="1" si="92"/>
        <v>#NAME?</v>
      </c>
      <c r="DV71" t="e">
        <f t="shared" ca="1" si="92"/>
        <v>#NAME?</v>
      </c>
      <c r="DW71" t="e">
        <f t="shared" ca="1" si="92"/>
        <v>#NAME?</v>
      </c>
      <c r="DX71" t="e">
        <f t="shared" ca="1" si="92"/>
        <v>#NAME?</v>
      </c>
      <c r="DY71" t="e">
        <f t="shared" ca="1" si="92"/>
        <v>#NAME?</v>
      </c>
      <c r="DZ71" t="e">
        <f ca="1">IF(AND(YEAR(DZ43)=2010,DZ64&lt;&gt;0),DZ64,0)</f>
        <v>#NAME?</v>
      </c>
      <c r="EA71" t="e">
        <f t="shared" ca="1" si="92"/>
        <v>#NAME?</v>
      </c>
      <c r="EB71" t="e">
        <f t="shared" ca="1" si="92"/>
        <v>#NAME?</v>
      </c>
      <c r="EC71" t="e">
        <f ca="1">IF(AND(YEAR(EC43)=2010,EC64&lt;&gt;0),EC64,0)</f>
        <v>#NAME?</v>
      </c>
      <c r="ED71" s="4" t="e">
        <f ca="1">IF(SUM(CT71:EC71)&gt;0,1,0)</f>
        <v>#NAME?</v>
      </c>
      <c r="GG71" t="s">
        <v>75</v>
      </c>
      <c r="GH71" s="758" t="e">
        <f t="shared" ref="GH71:HP71" ca="1" si="93">+GH48</f>
        <v>#NAME?</v>
      </c>
      <c r="GI71" s="758" t="e">
        <f t="shared" ca="1" si="93"/>
        <v>#NAME?</v>
      </c>
      <c r="GJ71" s="758" t="e">
        <f t="shared" ca="1" si="93"/>
        <v>#NAME?</v>
      </c>
      <c r="GK71" s="758" t="e">
        <f t="shared" ca="1" si="93"/>
        <v>#NAME?</v>
      </c>
      <c r="GL71" s="758" t="e">
        <f t="shared" ca="1" si="93"/>
        <v>#NAME?</v>
      </c>
      <c r="GM71" s="758" t="e">
        <f t="shared" ca="1" si="93"/>
        <v>#NAME?</v>
      </c>
      <c r="GN71" s="758" t="e">
        <f t="shared" ca="1" si="93"/>
        <v>#NAME?</v>
      </c>
      <c r="GO71" s="758" t="e">
        <f t="shared" ca="1" si="93"/>
        <v>#NAME?</v>
      </c>
      <c r="GP71" s="758" t="e">
        <f t="shared" ca="1" si="93"/>
        <v>#NAME?</v>
      </c>
      <c r="GQ71" s="758" t="e">
        <f t="shared" ca="1" si="93"/>
        <v>#NAME?</v>
      </c>
      <c r="GR71" s="758" t="e">
        <f t="shared" ca="1" si="93"/>
        <v>#NAME?</v>
      </c>
      <c r="GS71" s="758" t="e">
        <f t="shared" ca="1" si="93"/>
        <v>#NAME?</v>
      </c>
      <c r="GT71" s="758" t="e">
        <f t="shared" ca="1" si="93"/>
        <v>#NAME?</v>
      </c>
      <c r="GU71" s="758" t="e">
        <f t="shared" ca="1" si="93"/>
        <v>#NAME?</v>
      </c>
      <c r="GV71" s="758" t="e">
        <f t="shared" ca="1" si="93"/>
        <v>#NAME?</v>
      </c>
      <c r="GW71" s="758" t="e">
        <f t="shared" ca="1" si="93"/>
        <v>#NAME?</v>
      </c>
      <c r="GX71" s="758" t="e">
        <f t="shared" ca="1" si="93"/>
        <v>#NAME?</v>
      </c>
      <c r="GY71" s="758" t="e">
        <f t="shared" ca="1" si="93"/>
        <v>#NAME?</v>
      </c>
      <c r="GZ71" s="758" t="e">
        <f t="shared" ca="1" si="93"/>
        <v>#NAME?</v>
      </c>
      <c r="HA71" s="758" t="e">
        <f t="shared" ca="1" si="93"/>
        <v>#NAME?</v>
      </c>
      <c r="HB71" s="758" t="e">
        <f t="shared" ca="1" si="93"/>
        <v>#NAME?</v>
      </c>
      <c r="HC71" s="758" t="e">
        <f t="shared" ca="1" si="93"/>
        <v>#NAME?</v>
      </c>
      <c r="HD71" s="758" t="e">
        <f t="shared" ca="1" si="93"/>
        <v>#NAME?</v>
      </c>
      <c r="HE71" s="758" t="e">
        <f t="shared" ca="1" si="93"/>
        <v>#NAME?</v>
      </c>
      <c r="HF71" s="758" t="e">
        <f t="shared" ca="1" si="93"/>
        <v>#NAME?</v>
      </c>
      <c r="HG71" s="758" t="e">
        <f t="shared" ca="1" si="93"/>
        <v>#NAME?</v>
      </c>
      <c r="HH71" s="758" t="e">
        <f t="shared" ca="1" si="93"/>
        <v>#NAME?</v>
      </c>
      <c r="HI71" s="758" t="e">
        <f t="shared" ca="1" si="93"/>
        <v>#NAME?</v>
      </c>
      <c r="HJ71" s="758" t="e">
        <f t="shared" ca="1" si="93"/>
        <v>#NAME?</v>
      </c>
      <c r="HK71" s="758" t="e">
        <f t="shared" ca="1" si="93"/>
        <v>#NAME?</v>
      </c>
      <c r="HL71" s="758" t="e">
        <f t="shared" ca="1" si="93"/>
        <v>#NAME?</v>
      </c>
      <c r="HM71" s="758" t="e">
        <f t="shared" ca="1" si="93"/>
        <v>#NAME?</v>
      </c>
      <c r="HN71" s="758" t="e">
        <f t="shared" ca="1" si="93"/>
        <v>#NAME?</v>
      </c>
      <c r="HO71" s="758" t="e">
        <f t="shared" ca="1" si="93"/>
        <v>#NAME?</v>
      </c>
      <c r="HP71" s="758" t="e">
        <f t="shared" ca="1" si="93"/>
        <v>#NAME?</v>
      </c>
      <c r="HQ71" s="758" t="e">
        <f ca="1">+HQ48</f>
        <v>#NAME?</v>
      </c>
      <c r="HT71" t="s">
        <v>75</v>
      </c>
      <c r="HU71" s="758">
        <f ca="1">+HU48</f>
        <v>0</v>
      </c>
      <c r="HV71" s="758">
        <f t="shared" ref="HV71:HY71" ca="1" si="94">+HV48</f>
        <v>0</v>
      </c>
      <c r="HW71" s="758">
        <f t="shared" ca="1" si="94"/>
        <v>0</v>
      </c>
      <c r="HX71" s="758">
        <f t="shared" ca="1" si="94"/>
        <v>0</v>
      </c>
      <c r="HY71" s="758">
        <f t="shared" ca="1" si="94"/>
        <v>0</v>
      </c>
    </row>
    <row r="72" spans="1:233" ht="15.75">
      <c r="A72" t="str">
        <f>RIGHT(DB_LOAD!I67,4)</f>
        <v/>
      </c>
      <c r="B72">
        <f>DB_LOAD!K67</f>
        <v>0</v>
      </c>
      <c r="D72" s="117" t="s">
        <v>199</v>
      </c>
      <c r="E72" s="104" t="e">
        <f ca="1">IF(E$41=YEAR(E$43),HLOOKUP(E$41,$AR$41:$AU$119,(ROW($D72)-ROW(E$41)+1),FALSE),IFERROR(E$42*VLOOKUP($D$40&amp;"|"&amp;$D72&amp;"|0|"&amp;E$43,data.monthly_financials,6,0),0))</f>
        <v>#VALUE!</v>
      </c>
      <c r="F72" s="104" t="e">
        <f ca="1">IF(F$41=YEAR(F$43),HLOOKUP(F$41,$AR$41:$AU$119,(ROW($D72)-ROW(F$41)+1),FALSE),IFERROR(F$42*VLOOKUP($D$40&amp;"|"&amp;$D72&amp;"|0|"&amp;F$43,data.monthly_financials,6,0),0))</f>
        <v>#VALUE!</v>
      </c>
      <c r="G72" s="104" t="e">
        <f ca="1">IF(G$41=YEAR(G$43),HLOOKUP(G$41,$AR$41:$AU$119,(ROW($D72)-ROW(G$41)+1),FALSE),IFERROR(G$42*VLOOKUP($D$40&amp;"|"&amp;$D72&amp;"|0|"&amp;G$43,data.monthly_financials,6,0),0))</f>
        <v>#VALUE!</v>
      </c>
      <c r="H72" s="104" t="e">
        <f ca="1">IF(H$41=YEAR(H$43),HLOOKUP(H$41,$AR$41:$AU$119,(ROW($D72)-ROW(H$41)+1),FALSE),IFERROR(H$42*VLOOKUP($D$40&amp;"|"&amp;$D72&amp;"|0|"&amp;H$43,data.monthly_financials,6,0),0))</f>
        <v>#VALUE!</v>
      </c>
      <c r="I72" s="104" t="e">
        <f ca="1">IF(I$41=YEAR(I$43),HLOOKUP(I$41,$AR$41:$AU$119,(ROW($D72)-ROW(I$41)+1),FALSE),IFERROR(I$42*VLOOKUP($D$40&amp;"|"&amp;$D72&amp;"|0|"&amp;I$43,data.monthly_financials,6,0),0))</f>
        <v>#VALUE!</v>
      </c>
      <c r="J72" s="104" t="e">
        <f ca="1">IF(J$41=YEAR(J$43),HLOOKUP(J$41,$AR$41:$AU$119,(ROW($D72)-ROW(J$41)+1),FALSE),IFERROR(J$42*VLOOKUP($D$40&amp;"|"&amp;$D72&amp;"|0|"&amp;J$43,data.monthly_financials,6,0),0))</f>
        <v>#VALUE!</v>
      </c>
      <c r="K72" s="104" t="e">
        <f ca="1">IF(K$41=YEAR(K$43),HLOOKUP(K$41,$AR$41:$AU$119,(ROW($D72)-ROW(K$41)+1),FALSE),IFERROR(K$42*VLOOKUP($D$40&amp;"|"&amp;$D72&amp;"|0|"&amp;K$43,data.monthly_financials,6,0),0))</f>
        <v>#VALUE!</v>
      </c>
      <c r="L72" s="104" t="e">
        <f ca="1">IF(L$41=YEAR(L$43),HLOOKUP(L$41,$AR$41:$AU$119,(ROW($D72)-ROW(L$41)+1),FALSE),IFERROR(L$42*VLOOKUP($D$40&amp;"|"&amp;$D72&amp;"|0|"&amp;L$43,data.monthly_financials,6,0),0))</f>
        <v>#VALUE!</v>
      </c>
      <c r="M72" s="104" t="e">
        <f ca="1">IF(M$41=YEAR(M$43),HLOOKUP(M$41,$AR$41:$AU$119,(ROW($D72)-ROW(M$41)+1),FALSE),IFERROR(M$42*VLOOKUP($D$40&amp;"|"&amp;$D72&amp;"|0|"&amp;M$43,data.monthly_financials,6,0),0))</f>
        <v>#VALUE!</v>
      </c>
      <c r="N72" s="104" t="e">
        <f ca="1">IF(N$41=YEAR(N$43),HLOOKUP(N$41,$AR$41:$AU$119,(ROW($D72)-ROW(N$41)+1),FALSE),IFERROR(N$42*VLOOKUP($D$40&amp;"|"&amp;$D72&amp;"|0|"&amp;N$43,data.monthly_financials,6,0),0))</f>
        <v>#VALUE!</v>
      </c>
      <c r="O72" s="104" t="e">
        <f ca="1">IF(O$41=YEAR(O$43),HLOOKUP(O$41,$AR$41:$AU$119,(ROW($D72)-ROW(O$41)+1),FALSE),IFERROR(O$42*VLOOKUP($D$40&amp;"|"&amp;$D72&amp;"|0|"&amp;O$43,data.monthly_financials,6,0),0))</f>
        <v>#VALUE!</v>
      </c>
      <c r="P72" s="104" t="e">
        <f ca="1">IF(P$41=YEAR(P$43),HLOOKUP(P$41,$AR$41:$AU$119,(ROW($D72)-ROW(P$41)+1),FALSE),IFERROR(P$42*VLOOKUP($D$40&amp;"|"&amp;$D72&amp;"|0|"&amp;P$43,data.monthly_financials,6,0),0))</f>
        <v>#VALUE!</v>
      </c>
      <c r="Q72" s="104" t="e">
        <f ca="1">IF(Q$41=YEAR(Q$43),HLOOKUP(Q$41,$AR$41:$AU$119,(ROW($D72)-ROW(Q$41)+1),FALSE),IFERROR(Q$42*VLOOKUP($D$40&amp;"|"&amp;$D72&amp;"|0|"&amp;Q$43,data.monthly_financials,6,0),0))</f>
        <v>#VALUE!</v>
      </c>
      <c r="R72" s="104" t="e">
        <f ca="1">IF(R$41=YEAR(R$43),HLOOKUP(R$41,$AR$41:$AU$119,(ROW($D72)-ROW(R$41)+1),FALSE),IFERROR(R$42*VLOOKUP($D$40&amp;"|"&amp;$D72&amp;"|0|"&amp;R$43,data.monthly_financials,6,0),0))</f>
        <v>#VALUE!</v>
      </c>
      <c r="S72" s="104" t="e">
        <f ca="1">IF(S$41=YEAR(S$43),HLOOKUP(S$41,$AR$41:$AU$119,(ROW($D72)-ROW(S$41)+1),FALSE),IFERROR(S$42*VLOOKUP($D$40&amp;"|"&amp;$D72&amp;"|0|"&amp;S$43,data.monthly_financials,6,0),0))</f>
        <v>#VALUE!</v>
      </c>
      <c r="T72" s="104" t="e">
        <f ca="1">IF(T$41=YEAR(T$43),HLOOKUP(T$41,$AR$41:$AU$119,(ROW($D72)-ROW(T$41)+1),FALSE),IFERROR(T$42*VLOOKUP($D$40&amp;"|"&amp;$D72&amp;"|0|"&amp;T$43,data.monthly_financials,6,0),0))</f>
        <v>#VALUE!</v>
      </c>
      <c r="U72" s="104" t="e">
        <f ca="1">IF(U$41=YEAR(U$43),HLOOKUP(U$41,$AR$41:$AU$119,(ROW($D72)-ROW(U$41)+1),FALSE),IFERROR(U$42*VLOOKUP($D$40&amp;"|"&amp;$D72&amp;"|0|"&amp;U$43,data.monthly_financials,6,0),0))</f>
        <v>#VALUE!</v>
      </c>
      <c r="V72" s="104" t="e">
        <f ca="1">IF(V$41=YEAR(V$43),HLOOKUP(V$41,$AR$41:$AU$119,(ROW($D72)-ROW(V$41)+1),FALSE),IFERROR(V$42*VLOOKUP($D$40&amp;"|"&amp;$D72&amp;"|0|"&amp;V$43,data.monthly_financials,6,0),0))</f>
        <v>#VALUE!</v>
      </c>
      <c r="W72" s="104" t="e">
        <f ca="1">IF(W$41=YEAR(W$43),HLOOKUP(W$41,$AR$41:$AU$119,(ROW($D72)-ROW(W$41)+1),FALSE),IFERROR(W$42*VLOOKUP($D$40&amp;"|"&amp;$D72&amp;"|0|"&amp;W$43,data.monthly_financials,6,0),0))</f>
        <v>#VALUE!</v>
      </c>
      <c r="X72" s="104" t="e">
        <f ca="1">IF(X$41=YEAR(X$43),HLOOKUP(X$41,$AR$41:$AU$119,(ROW($D72)-ROW(X$41)+1),FALSE),IFERROR(X$42*VLOOKUP($D$40&amp;"|"&amp;$D72&amp;"|0|"&amp;X$43,data.monthly_financials,6,0),0))</f>
        <v>#VALUE!</v>
      </c>
      <c r="Y72" s="104" t="e">
        <f ca="1">IF(Y$41=YEAR(Y$43),HLOOKUP(Y$41,$AR$41:$AU$119,(ROW($D72)-ROW(Y$41)+1),FALSE),IFERROR(Y$42*VLOOKUP($D$40&amp;"|"&amp;$D72&amp;"|0|"&amp;Y$43,data.monthly_financials,6,0),0))</f>
        <v>#VALUE!</v>
      </c>
      <c r="Z72" s="104" t="e">
        <f ca="1">IF(Z$41=YEAR(Z$43),HLOOKUP(Z$41,$AR$41:$AU$119,(ROW($D72)-ROW(Z$41)+1),FALSE),IFERROR(Z$42*VLOOKUP($D$40&amp;"|"&amp;$D72&amp;"|0|"&amp;Z$43,data.monthly_financials,6,0),0))</f>
        <v>#VALUE!</v>
      </c>
      <c r="AA72" s="104" t="e">
        <f ca="1">IF(AA$41=YEAR(AA$43),HLOOKUP(AA$41,$AR$41:$AU$119,(ROW($D72)-ROW(AA$41)+1),FALSE),IFERROR(AA$42*VLOOKUP($D$40&amp;"|"&amp;$D72&amp;"|0|"&amp;AA$43,data.monthly_financials,6,0),0))</f>
        <v>#VALUE!</v>
      </c>
      <c r="AB72" s="104" t="e">
        <f ca="1">IF(AB$41=YEAR(AB$43),HLOOKUP(AB$41,$AR$41:$AU$119,(ROW($D72)-ROW(AB$41)+1),FALSE),IFERROR(AB$42*VLOOKUP($D$40&amp;"|"&amp;$D72&amp;"|0|"&amp;AB$43,data.monthly_financials,6,0),0))</f>
        <v>#VALUE!</v>
      </c>
      <c r="AC72" s="104" t="e">
        <f ca="1">IF(AC$41=YEAR(AC$43),HLOOKUP(AC$41,$AR$41:$AU$119,(ROW($D72)-ROW(AC$41)+1),FALSE),IFERROR(AC$42*VLOOKUP($D$40&amp;"|"&amp;$D72&amp;"|0|"&amp;AC$43,data.monthly_financials,6,0),0))</f>
        <v>#VALUE!</v>
      </c>
      <c r="AD72" s="104" t="e">
        <f ca="1">IF(AD$41=YEAR(AD$43),HLOOKUP(AD$41,$AR$41:$AU$119,(ROW($D72)-ROW(AD$41)+1),FALSE),IFERROR(AD$42*VLOOKUP($D$40&amp;"|"&amp;$D72&amp;"|0|"&amp;AD$43,data.monthly_financials,6,0),0))</f>
        <v>#VALUE!</v>
      </c>
      <c r="AE72" s="104" t="e">
        <f ca="1">IF(AE$41=YEAR(AE$43),HLOOKUP(AE$41,$AR$41:$AU$119,(ROW($D72)-ROW(AE$41)+1),FALSE),IFERROR(AE$42*VLOOKUP($D$40&amp;"|"&amp;$D72&amp;"|0|"&amp;AE$43,data.monthly_financials,6,0),0))</f>
        <v>#VALUE!</v>
      </c>
      <c r="AF72" s="104" t="e">
        <f ca="1">IF(AF$41=YEAR(AF$43),HLOOKUP(AF$41,$AR$41:$AU$119,(ROW($D72)-ROW(AF$41)+1),FALSE),IFERROR(AF$42*VLOOKUP($D$40&amp;"|"&amp;$D72&amp;"|0|"&amp;AF$43,data.monthly_financials,6,0),0))</f>
        <v>#VALUE!</v>
      </c>
      <c r="AG72" s="104" t="e">
        <f ca="1">IF(AG$41=YEAR(AG$43),HLOOKUP(AG$41,$AR$41:$AU$119,(ROW($D72)-ROW(AG$41)+1),FALSE),IFERROR(AG$42*VLOOKUP($D$40&amp;"|"&amp;$D72&amp;"|0|"&amp;AG$43,data.monthly_financials,6,0),0))</f>
        <v>#VALUE!</v>
      </c>
      <c r="AH72" s="104" t="e">
        <f ca="1">IF(AH$41=YEAR(AH$43),HLOOKUP(AH$41,$AR$41:$AU$119,(ROW($D72)-ROW(AH$41)+1),FALSE),IFERROR(AH$42*VLOOKUP($D$40&amp;"|"&amp;$D72&amp;"|0|"&amp;AH$43,data.monthly_financials,6,0),0))</f>
        <v>#VALUE!</v>
      </c>
      <c r="AI72" s="104" t="e">
        <f ca="1">IF(AI$41=YEAR(AI$43),HLOOKUP(AI$41,$AR$41:$AU$119,(ROW($D72)-ROW(AI$41)+1),FALSE),IFERROR(AI$42*VLOOKUP($D$40&amp;"|"&amp;$D72&amp;"|0|"&amp;AI$43,data.monthly_financials,6,0),0))</f>
        <v>#VALUE!</v>
      </c>
      <c r="AJ72" s="104" t="e">
        <f ca="1">IF(AJ$41=YEAR(AJ$43),HLOOKUP(AJ$41,$AR$41:$AU$119,(ROW($D72)-ROW(AJ$41)+1),FALSE),IFERROR(AJ$42*VLOOKUP($D$40&amp;"|"&amp;$D72&amp;"|0|"&amp;AJ$43,data.monthly_financials,6,0),0))</f>
        <v>#VALUE!</v>
      </c>
      <c r="AK72" s="104" t="e">
        <f ca="1">IF(AK$41=YEAR(AK$43),HLOOKUP(AK$41,$AR$41:$AU$119,(ROW($D72)-ROW(AK$41)+1),FALSE),IFERROR(AK$42*VLOOKUP($D$40&amp;"|"&amp;$D72&amp;"|0|"&amp;AK$43,data.monthly_financials,6,0),0))</f>
        <v>#VALUE!</v>
      </c>
      <c r="AL72" s="104" t="e">
        <f ca="1">IF(AL$41=YEAR(AL$43),HLOOKUP(AL$41,$AR$41:$AU$119,(ROW($D72)-ROW(AL$41)+1),FALSE),IFERROR(AL$42*VLOOKUP($D$40&amp;"|"&amp;$D72&amp;"|0|"&amp;AL$43,data.monthly_financials,6,0),0))</f>
        <v>#VALUE!</v>
      </c>
      <c r="AM72" s="104" t="e">
        <f ca="1">IF(AM$41=YEAR(AM$43),HLOOKUP(AM$41,$AR$41:$AU$119,(ROW($D72)-ROW(AM$41)+1),FALSE),IFERROR(AM$42*VLOOKUP($D$40&amp;"|"&amp;$D72&amp;"|0|"&amp;AM$43,data.monthly_financials,6,0),0))</f>
        <v>#VALUE!</v>
      </c>
      <c r="AN72" s="104" t="e">
        <f ca="1">IF(AN$41=YEAR(AN$43),HLOOKUP(AN$41,$AR$41:$AU$119,(ROW($D72)-ROW(AN$41)+1),FALSE),IFERROR(AN$42*VLOOKUP($D$40&amp;"|"&amp;$D72&amp;"|0|"&amp;AN$43,data.monthly_financials,6,0),0))</f>
        <v>#NAME?</v>
      </c>
      <c r="AP72" s="117" t="str">
        <f t="shared" si="68"/>
        <v>Securitized Assets &amp; Off-Balance Sheet Items</v>
      </c>
      <c r="AQ72" s="104">
        <f ca="1">IFERROR(AQ$42*VLOOKUP($AP$40&amp;"|"&amp;$AP72&amp;"|1|"&amp;AQ$43,data.monthly_financials,6,0),0)</f>
        <v>0</v>
      </c>
      <c r="AR72" s="104">
        <f ca="1">IFERROR(AR$42*VLOOKUP($AP$40&amp;"|"&amp;$AP72&amp;"|1|"&amp;AR$43,data.monthly_financials,6,0),0)</f>
        <v>0</v>
      </c>
      <c r="AS72" s="104">
        <f ca="1">IFERROR(AS$42*VLOOKUP($AP$40&amp;"|"&amp;$AP72&amp;"|1|"&amp;AS$43,data.monthly_financials,6,0),0)</f>
        <v>0</v>
      </c>
      <c r="AT72" s="104">
        <f ca="1">IFERROR(AT$42*VLOOKUP($AP$40&amp;"|"&amp;$AP72&amp;"|1|"&amp;AT$43,data.monthly_financials,6,0),0)</f>
        <v>0</v>
      </c>
      <c r="AU72" s="104">
        <f ca="1">IFERROR(AU$42*VLOOKUP($AP$40&amp;"|"&amp;$AP72&amp;"|1|"&amp;AU$43,data.monthly_financials,6,0),0)</f>
        <v>0</v>
      </c>
      <c r="AW72">
        <f>IFERROR(AW$42*VLOOKUP($AX$40&amp;"|"&amp;$AX72&amp;"|0|"&amp;AW$43,data.monthly_financials,6,0),0)</f>
        <v>0</v>
      </c>
      <c r="AX72" s="120" t="s">
        <v>200</v>
      </c>
      <c r="AY72" s="104" t="e">
        <f ca="1">IF(AY$41=YEAR(AY$43),HLOOKUP(AY$41,$CM$41:$CP$92,(ROW($AX72)-ROW(AY$41)+1),FALSE),IFERROR(AY$42*VLOOKUP($AX$40&amp;"|"&amp;$AX72&amp;"|0|"&amp;AY$43,data.monthly_financials,6,0),0))</f>
        <v>#NAME?</v>
      </c>
      <c r="AZ72" s="104" t="e">
        <f ca="1">IF(AZ$41=YEAR(AZ$43),HLOOKUP(AZ$41,$CM$41:$CP$92,(ROW($AX72)-ROW(AZ$41)+1),FALSE),IFERROR(AZ$42*VLOOKUP($AX$40&amp;"|"&amp;$AX72&amp;"|0|"&amp;AZ$43,data.monthly_financials,6,0),0))</f>
        <v>#NAME?</v>
      </c>
      <c r="BA72" s="104" t="e">
        <f ca="1">IF(BA$41=YEAR(BA$43),HLOOKUP(BA$41,$CM$41:$CP$92,(ROW($AX72)-ROW(BA$41)+1),FALSE),IFERROR(BA$42*VLOOKUP($AX$40&amp;"|"&amp;$AX72&amp;"|0|"&amp;BA$43,data.monthly_financials,6,0),0))</f>
        <v>#NAME?</v>
      </c>
      <c r="BB72" s="104" t="e">
        <f ca="1">IF(BB$41=YEAR(BB$43),HLOOKUP(BB$41,$CM$41:$CP$92,(ROW($AX72)-ROW(BB$41)+1),FALSE),IFERROR(BB$42*VLOOKUP($AX$40&amp;"|"&amp;$AX72&amp;"|0|"&amp;BB$43,data.monthly_financials,6,0),0))</f>
        <v>#NAME?</v>
      </c>
      <c r="BC72" s="104" t="e">
        <f ca="1">IF(BC$41=YEAR(BC$43),HLOOKUP(BC$41,$CM$41:$CP$92,(ROW($AX72)-ROW(BC$41)+1),FALSE),IFERROR(BC$42*VLOOKUP($AX$40&amp;"|"&amp;$AX72&amp;"|0|"&amp;BC$43,data.monthly_financials,6,0),0))</f>
        <v>#NAME?</v>
      </c>
      <c r="BD72" s="104" t="e">
        <f ca="1">IF(BD$41=YEAR(BD$43),HLOOKUP(BD$41,$CM$41:$CP$92,(ROW($AX72)-ROW(BD$41)+1),FALSE),IFERROR(BD$42*VLOOKUP($AX$40&amp;"|"&amp;$AX72&amp;"|0|"&amp;BD$43,data.monthly_financials,6,0),0))</f>
        <v>#NAME?</v>
      </c>
      <c r="BE72" s="104" t="e">
        <f ca="1">IF(BE$41=YEAR(BE$43),HLOOKUP(BE$41,$CM$41:$CP$92,(ROW($AX72)-ROW(BE$41)+1),FALSE),IFERROR(BE$42*VLOOKUP($AX$40&amp;"|"&amp;$AX72&amp;"|0|"&amp;BE$43,data.monthly_financials,6,0),0))</f>
        <v>#NAME?</v>
      </c>
      <c r="BF72" s="104" t="e">
        <f ca="1">IF(BF$41=YEAR(BF$43),HLOOKUP(BF$41,$CM$41:$CP$92,(ROW($AX72)-ROW(BF$41)+1),FALSE),IFERROR(BF$42*VLOOKUP($AX$40&amp;"|"&amp;$AX72&amp;"|0|"&amp;BF$43,data.monthly_financials,6,0),0))</f>
        <v>#NAME?</v>
      </c>
      <c r="BG72" s="104" t="e">
        <f ca="1">IF(BG$41=YEAR(BG$43),HLOOKUP(BG$41,$CM$41:$CP$92,(ROW($AX72)-ROW(BG$41)+1),FALSE),IFERROR(BG$42*VLOOKUP($AX$40&amp;"|"&amp;$AX72&amp;"|0|"&amp;BG$43,data.monthly_financials,6,0),0))</f>
        <v>#NAME?</v>
      </c>
      <c r="BH72" s="104" t="e">
        <f ca="1">IF(BH$41=YEAR(BH$43),HLOOKUP(BH$41,$CM$41:$CP$92,(ROW($AX72)-ROW(BH$41)+1),FALSE),IFERROR(BH$42*VLOOKUP($AX$40&amp;"|"&amp;$AX72&amp;"|0|"&amp;BH$43,data.monthly_financials,6,0),0))</f>
        <v>#NAME?</v>
      </c>
      <c r="BI72" s="104" t="e">
        <f ca="1">IF(BI$41=YEAR(BI$43),HLOOKUP(BI$41,$CM$41:$CP$92,(ROW($AX72)-ROW(BI$41)+1),FALSE),IFERROR(BI$42*VLOOKUP($AX$40&amp;"|"&amp;$AX72&amp;"|0|"&amp;BI$43,data.monthly_financials,6,0),0))</f>
        <v>#NAME?</v>
      </c>
      <c r="BJ72" s="104" t="e">
        <f ca="1">IF(BJ$41=YEAR(BJ$43),HLOOKUP(BJ$41,$CM$41:$CP$92,(ROW($AX72)-ROW(BJ$41)+1),FALSE),IFERROR(BJ$42*VLOOKUP($AX$40&amp;"|"&amp;$AX72&amp;"|0|"&amp;BJ$43,data.monthly_financials,6,0),0))</f>
        <v>#NAME?</v>
      </c>
      <c r="BK72" s="104" t="e">
        <f ca="1">IF(BK$41=YEAR(BK$43),HLOOKUP(BK$41,$CM$41:$CP$92,(ROW($AX72)-ROW(BK$41)+1),FALSE),IFERROR(BK$42*VLOOKUP($AX$40&amp;"|"&amp;$AX72&amp;"|0|"&amp;BK$43,data.monthly_financials,6,0),0))</f>
        <v>#NAME?</v>
      </c>
      <c r="BL72" s="104" t="e">
        <f ca="1">IF(BL$41=YEAR(BL$43),HLOOKUP(BL$41,$CM$41:$CP$92,(ROW($AX72)-ROW(BL$41)+1),FALSE),IFERROR(BL$42*VLOOKUP($AX$40&amp;"|"&amp;$AX72&amp;"|0|"&amp;BL$43,data.monthly_financials,6,0),0))</f>
        <v>#NAME?</v>
      </c>
      <c r="BM72" s="104" t="e">
        <f ca="1">IF(BM$41=YEAR(BM$43),HLOOKUP(BM$41,$CM$41:$CP$92,(ROW($AX72)-ROW(BM$41)+1),FALSE),IFERROR(BM$42*VLOOKUP($AX$40&amp;"|"&amp;$AX72&amp;"|0|"&amp;BM$43,data.monthly_financials,6,0),0))</f>
        <v>#NAME?</v>
      </c>
      <c r="BN72" s="104" t="e">
        <f ca="1">IF(BN$41=YEAR(BN$43),HLOOKUP(BN$41,$CM$41:$CP$92,(ROW($AX72)-ROW(BN$41)+1),FALSE),IFERROR(BN$42*VLOOKUP($AX$40&amp;"|"&amp;$AX72&amp;"|0|"&amp;BN$43,data.monthly_financials,6,0),0))</f>
        <v>#NAME?</v>
      </c>
      <c r="BO72" s="104" t="e">
        <f ca="1">IF(BO$41=YEAR(BO$43),HLOOKUP(BO$41,$CM$41:$CP$92,(ROW($AX72)-ROW(BO$41)+1),FALSE),IFERROR(BO$42*VLOOKUP($AX$40&amp;"|"&amp;$AX72&amp;"|0|"&amp;BO$43,data.monthly_financials,6,0),0))</f>
        <v>#NAME?</v>
      </c>
      <c r="BP72" s="104" t="e">
        <f ca="1">IF(BP$41=YEAR(BP$43),HLOOKUP(BP$41,$CM$41:$CP$92,(ROW($AX72)-ROW(BP$41)+1),FALSE),IFERROR(BP$42*VLOOKUP($AX$40&amp;"|"&amp;$AX72&amp;"|0|"&amp;BP$43,data.monthly_financials,6,0),0))</f>
        <v>#NAME?</v>
      </c>
      <c r="BQ72" s="104" t="e">
        <f ca="1">IF(BQ$41=YEAR(BQ$43),HLOOKUP(BQ$41,$CM$41:$CP$92,(ROW($AX72)-ROW(BQ$41)+1),FALSE),IFERROR(BQ$42*VLOOKUP($AX$40&amp;"|"&amp;$AX72&amp;"|0|"&amp;BQ$43,data.monthly_financials,6,0),0))</f>
        <v>#NAME?</v>
      </c>
      <c r="BR72" s="104" t="e">
        <f ca="1">IF(BR$41=YEAR(BR$43),HLOOKUP(BR$41,$CM$41:$CP$92,(ROW($AX72)-ROW(BR$41)+1),FALSE),IFERROR(BR$42*VLOOKUP($AX$40&amp;"|"&amp;$AX72&amp;"|0|"&amp;BR$43,data.monthly_financials,6,0),0))</f>
        <v>#NAME?</v>
      </c>
      <c r="BS72" s="104" t="e">
        <f ca="1">IF(BS$41=YEAR(BS$43),HLOOKUP(BS$41,$CM$41:$CP$92,(ROW($AX72)-ROW(BS$41)+1),FALSE),IFERROR(BS$42*VLOOKUP($AX$40&amp;"|"&amp;$AX72&amp;"|0|"&amp;BS$43,data.monthly_financials,6,0),0))</f>
        <v>#NAME?</v>
      </c>
      <c r="BT72" s="104" t="e">
        <f ca="1">IF(BT$41=YEAR(BT$43),HLOOKUP(BT$41,$CM$41:$CP$92,(ROW($AX72)-ROW(BT$41)+1),FALSE),IFERROR(BT$42*VLOOKUP($AX$40&amp;"|"&amp;$AX72&amp;"|0|"&amp;BT$43,data.monthly_financials,6,0),0))</f>
        <v>#NAME?</v>
      </c>
      <c r="BU72" s="104" t="e">
        <f ca="1">IF(BU$41=YEAR(BU$43),HLOOKUP(BU$41,$CM$41:$CP$92,(ROW($AX72)-ROW(BU$41)+1),FALSE),IFERROR(BU$42*VLOOKUP($AX$40&amp;"|"&amp;$AX72&amp;"|0|"&amp;BU$43,data.monthly_financials,6,0),0))</f>
        <v>#NAME?</v>
      </c>
      <c r="BV72" s="104" t="e">
        <f ca="1">IF(BV$41=YEAR(BV$43),HLOOKUP(BV$41,$CM$41:$CP$92,(ROW($AX72)-ROW(BV$41)+1),FALSE),IFERROR(BV$42*VLOOKUP($AX$40&amp;"|"&amp;$AX72&amp;"|0|"&amp;BV$43,data.monthly_financials,6,0),0))</f>
        <v>#NAME?</v>
      </c>
      <c r="BW72" s="104" t="e">
        <f ca="1">IF(BW$41=YEAR(BW$43),HLOOKUP(BW$41,$CM$41:$CP$92,(ROW($AX72)-ROW(BW$41)+1),FALSE),IFERROR(BW$42*VLOOKUP($AX$40&amp;"|"&amp;$AX72&amp;"|0|"&amp;BW$43,data.monthly_financials,6,0),0))</f>
        <v>#NAME?</v>
      </c>
      <c r="BX72" s="104" t="e">
        <f ca="1">IF(BX$41=YEAR(BX$43),HLOOKUP(BX$41,$CM$41:$CP$92,(ROW($AX72)-ROW(BX$41)+1),FALSE),IFERROR(BX$42*VLOOKUP($AX$40&amp;"|"&amp;$AX72&amp;"|0|"&amp;BX$43,data.monthly_financials,6,0),0))</f>
        <v>#NAME?</v>
      </c>
      <c r="BY72" s="104" t="e">
        <f ca="1">IF(BY$41=YEAR(BY$43),HLOOKUP(BY$41,$CM$41:$CP$92,(ROW($AX72)-ROW(BY$41)+1),FALSE),IFERROR(BY$42*VLOOKUP($AX$40&amp;"|"&amp;$AX72&amp;"|0|"&amp;BY$43,data.monthly_financials,6,0),0))</f>
        <v>#NAME?</v>
      </c>
      <c r="BZ72" s="104" t="e">
        <f ca="1">IF(BZ$41=YEAR(BZ$43),HLOOKUP(BZ$41,$CM$41:$CP$92,(ROW($AX72)-ROW(BZ$41)+1),FALSE),IFERROR(BZ$42*VLOOKUP($AX$40&amp;"|"&amp;$AX72&amp;"|0|"&amp;BZ$43,data.monthly_financials,6,0),0))</f>
        <v>#NAME?</v>
      </c>
      <c r="CA72" s="104" t="e">
        <f ca="1">IF(CA$41=YEAR(CA$43),HLOOKUP(CA$41,$CM$41:$CP$92,(ROW($AX72)-ROW(CA$41)+1),FALSE),IFERROR(CA$42*VLOOKUP($AX$40&amp;"|"&amp;$AX72&amp;"|0|"&amp;CA$43,data.monthly_financials,6,0),0))</f>
        <v>#NAME?</v>
      </c>
      <c r="CB72" s="104" t="e">
        <f ca="1">IF(CB$41=YEAR(CB$43),HLOOKUP(CB$41,$CM$41:$CP$92,(ROW($AX72)-ROW(CB$41)+1),FALSE),IFERROR(CB$42*VLOOKUP($AX$40&amp;"|"&amp;$AX72&amp;"|0|"&amp;CB$43,data.monthly_financials,6,0),0))</f>
        <v>#NAME?</v>
      </c>
      <c r="CC72" s="104" t="e">
        <f ca="1">IF(CC$41=YEAR(CC$43),HLOOKUP(CC$41,$CM$41:$CP$92,(ROW($AX72)-ROW(CC$41)+1),FALSE),IFERROR(CC$42*VLOOKUP($AX$40&amp;"|"&amp;$AX72&amp;"|0|"&amp;CC$43,data.monthly_financials,6,0),0))</f>
        <v>#NAME?</v>
      </c>
      <c r="CD72" s="104" t="e">
        <f ca="1">IF(CD$41=YEAR(CD$43),HLOOKUP(CD$41,$CM$41:$CP$92,(ROW($AX72)-ROW(CD$41)+1),FALSE),IFERROR(CD$42*VLOOKUP($AX$40&amp;"|"&amp;$AX72&amp;"|0|"&amp;CD$43,data.monthly_financials,6,0),0))</f>
        <v>#NAME?</v>
      </c>
      <c r="CE72" s="104" t="e">
        <f ca="1">IF(CE$41=YEAR(CE$43),HLOOKUP(CE$41,$CM$41:$CP$92,(ROW($AX72)-ROW(CE$41)+1),FALSE),IFERROR(CE$42*VLOOKUP($AX$40&amp;"|"&amp;$AX72&amp;"|0|"&amp;CE$43,data.monthly_financials,6,0),0))</f>
        <v>#NAME?</v>
      </c>
      <c r="CF72" s="104" t="e">
        <f ca="1">IF(CF$41=YEAR(CF$43),HLOOKUP(CF$41,$CM$41:$CP$92,(ROW($AX72)-ROW(CF$41)+1),FALSE),IFERROR(CF$42*VLOOKUP($AX$40&amp;"|"&amp;$AX72&amp;"|0|"&amp;CF$43,data.monthly_financials,6,0),0))</f>
        <v>#NAME?</v>
      </c>
      <c r="CG72" s="104" t="e">
        <f ca="1">IF(CG$41=YEAR(CG$43),HLOOKUP(CG$41,$CM$41:$CP$92,(ROW($AX72)-ROW(CG$41)+1),FALSE),IFERROR(CG$42*VLOOKUP($AX$40&amp;"|"&amp;$AX72&amp;"|0|"&amp;CG$43,data.monthly_financials,6,0),0))</f>
        <v>#NAME?</v>
      </c>
      <c r="CH72" s="104" t="e">
        <f ca="1">IF(CH$41=YEAR(CH$43),HLOOKUP(CH$41,$CM$41:$CP$92,(ROW($AX72)-ROW(CH$41)+1),FALSE),IFERROR(CH$42*VLOOKUP($AX$40&amp;"|"&amp;$AX72&amp;"|0|"&amp;CH$43,data.monthly_financials,6,0),0))</f>
        <v>#NAME?</v>
      </c>
      <c r="CK72" s="120" t="str">
        <f t="shared" si="63"/>
        <v>Non-operating expenses</v>
      </c>
      <c r="CL72" s="104">
        <f ca="1">IFERROR(CL$42*VLOOKUP($CK$40&amp;"|"&amp;$CK72&amp;"|1|"&amp;CL$43,data.monthly_financials,6,0),0)</f>
        <v>0</v>
      </c>
      <c r="CM72" s="104">
        <f ca="1">IFERROR(CM$42*VLOOKUP($CK$40&amp;"|"&amp;$CK72&amp;"|1|"&amp;CM$43,data.monthly_financials,6,0),0)</f>
        <v>0</v>
      </c>
      <c r="CN72" s="104">
        <f ca="1">IFERROR(CN$42*VLOOKUP($CK$40&amp;"|"&amp;$CK72&amp;"|1|"&amp;CN$43,data.monthly_financials,6,0),0)</f>
        <v>0</v>
      </c>
      <c r="CO72" s="104">
        <f ca="1">IFERROR(CO$42*VLOOKUP($CK$40&amp;"|"&amp;$CK72&amp;"|1|"&amp;CO$43,data.monthly_financials,6,0),0)</f>
        <v>0</v>
      </c>
      <c r="CP72" s="104">
        <f ca="1">IFERROR(CP$42*VLOOKUP($CK$40&amp;"|"&amp;$CK72&amp;"|1|"&amp;CP$43,data.monthly_financials,6,0),0)</f>
        <v>0</v>
      </c>
      <c r="GG72" t="s">
        <v>80</v>
      </c>
      <c r="GH72" s="11" t="e">
        <f t="shared" ref="GH72:HP74" ca="1" si="95">+GH50</f>
        <v>#NAME?</v>
      </c>
      <c r="GI72" s="11" t="e">
        <f t="shared" ca="1" si="95"/>
        <v>#NAME?</v>
      </c>
      <c r="GJ72" s="11" t="e">
        <f t="shared" ca="1" si="95"/>
        <v>#NAME?</v>
      </c>
      <c r="GK72" s="11" t="e">
        <f t="shared" ca="1" si="95"/>
        <v>#NAME?</v>
      </c>
      <c r="GL72" s="11" t="e">
        <f t="shared" ca="1" si="95"/>
        <v>#NAME?</v>
      </c>
      <c r="GM72" s="11" t="e">
        <f t="shared" ca="1" si="95"/>
        <v>#NAME?</v>
      </c>
      <c r="GN72" s="11" t="e">
        <f t="shared" ca="1" si="95"/>
        <v>#NAME?</v>
      </c>
      <c r="GO72" s="11" t="e">
        <f t="shared" ca="1" si="95"/>
        <v>#NAME?</v>
      </c>
      <c r="GP72" s="11" t="e">
        <f t="shared" ca="1" si="95"/>
        <v>#NAME?</v>
      </c>
      <c r="GQ72" s="11" t="e">
        <f t="shared" ca="1" si="95"/>
        <v>#NAME?</v>
      </c>
      <c r="GR72" s="11" t="e">
        <f t="shared" ca="1" si="95"/>
        <v>#NAME?</v>
      </c>
      <c r="GS72" s="11" t="e">
        <f t="shared" ca="1" si="95"/>
        <v>#NAME?</v>
      </c>
      <c r="GT72" s="11" t="e">
        <f t="shared" ca="1" si="95"/>
        <v>#NAME?</v>
      </c>
      <c r="GU72" s="11" t="e">
        <f t="shared" ca="1" si="95"/>
        <v>#NAME?</v>
      </c>
      <c r="GV72" s="11" t="e">
        <f t="shared" ca="1" si="95"/>
        <v>#NAME?</v>
      </c>
      <c r="GW72" s="11" t="e">
        <f t="shared" ca="1" si="95"/>
        <v>#NAME?</v>
      </c>
      <c r="GX72" s="11" t="e">
        <f t="shared" ca="1" si="95"/>
        <v>#NAME?</v>
      </c>
      <c r="GY72" s="11" t="e">
        <f t="shared" ca="1" si="95"/>
        <v>#NAME?</v>
      </c>
      <c r="GZ72" s="11" t="e">
        <f t="shared" ca="1" si="95"/>
        <v>#NAME?</v>
      </c>
      <c r="HA72" s="11" t="e">
        <f t="shared" ca="1" si="95"/>
        <v>#NAME?</v>
      </c>
      <c r="HB72" s="11" t="e">
        <f t="shared" ca="1" si="95"/>
        <v>#NAME?</v>
      </c>
      <c r="HC72" s="11" t="e">
        <f t="shared" ca="1" si="95"/>
        <v>#NAME?</v>
      </c>
      <c r="HD72" s="11" t="e">
        <f t="shared" ca="1" si="95"/>
        <v>#NAME?</v>
      </c>
      <c r="HE72" s="11" t="e">
        <f t="shared" ca="1" si="95"/>
        <v>#NAME?</v>
      </c>
      <c r="HF72" s="11" t="e">
        <f t="shared" ca="1" si="95"/>
        <v>#NAME?</v>
      </c>
      <c r="HG72" s="11" t="e">
        <f t="shared" ca="1" si="95"/>
        <v>#NAME?</v>
      </c>
      <c r="HH72" s="11" t="e">
        <f t="shared" ca="1" si="95"/>
        <v>#NAME?</v>
      </c>
      <c r="HI72" s="11" t="e">
        <f t="shared" ca="1" si="95"/>
        <v>#NAME?</v>
      </c>
      <c r="HJ72" s="11" t="e">
        <f t="shared" ca="1" si="95"/>
        <v>#NAME?</v>
      </c>
      <c r="HK72" s="11" t="e">
        <f t="shared" ca="1" si="95"/>
        <v>#NAME?</v>
      </c>
      <c r="HL72" s="11" t="e">
        <f t="shared" ca="1" si="95"/>
        <v>#NAME?</v>
      </c>
      <c r="HM72" s="11" t="e">
        <f t="shared" ca="1" si="95"/>
        <v>#NAME?</v>
      </c>
      <c r="HN72" s="11" t="e">
        <f t="shared" ca="1" si="95"/>
        <v>#NAME?</v>
      </c>
      <c r="HO72" s="11" t="e">
        <f t="shared" ca="1" si="95"/>
        <v>#NAME?</v>
      </c>
      <c r="HP72" s="11" t="e">
        <f t="shared" ca="1" si="95"/>
        <v>#NAME?</v>
      </c>
      <c r="HQ72" s="11" t="e">
        <f ca="1">+HQ50</f>
        <v>#NAME?</v>
      </c>
      <c r="HT72" t="s">
        <v>80</v>
      </c>
      <c r="HU72" s="11">
        <f ca="1">+HU50</f>
        <v>0</v>
      </c>
      <c r="HV72" s="11">
        <f t="shared" ref="HV72:HY74" ca="1" si="96">+HV50</f>
        <v>0</v>
      </c>
      <c r="HW72" s="11">
        <f t="shared" ca="1" si="96"/>
        <v>0</v>
      </c>
      <c r="HX72" s="11">
        <f t="shared" ca="1" si="96"/>
        <v>0</v>
      </c>
      <c r="HY72" s="11">
        <f t="shared" ca="1" si="96"/>
        <v>0</v>
      </c>
    </row>
    <row r="73" spans="1:233" ht="15.75">
      <c r="A73" t="str">
        <f>RIGHT(DB_LOAD!I68,4)</f>
        <v/>
      </c>
      <c r="B73">
        <f>DB_LOAD!K68</f>
        <v>0</v>
      </c>
      <c r="D73" s="117" t="s">
        <v>201</v>
      </c>
      <c r="E73" s="104" t="e">
        <f ca="1">IF(E$41=YEAR(E$43),HLOOKUP(E$41,$AR$41:$AU$119,(ROW($D73)-ROW(E$41)+1),FALSE),IFERROR(E$42*VLOOKUP($D$40&amp;"|"&amp;$D73&amp;"|0|"&amp;E$43,data.monthly_financials,6,0),0))</f>
        <v>#VALUE!</v>
      </c>
      <c r="F73" s="104" t="e">
        <f ca="1">IF(F$41=YEAR(F$43),HLOOKUP(F$41,$AR$41:$AU$119,(ROW($D73)-ROW(F$41)+1),FALSE),IFERROR(F$42*VLOOKUP($D$40&amp;"|"&amp;$D73&amp;"|0|"&amp;F$43,data.monthly_financials,6,0),0))</f>
        <v>#VALUE!</v>
      </c>
      <c r="G73" s="104" t="e">
        <f ca="1">IF(G$41=YEAR(G$43),HLOOKUP(G$41,$AR$41:$AU$119,(ROW($D73)-ROW(G$41)+1),FALSE),IFERROR(G$42*VLOOKUP($D$40&amp;"|"&amp;$D73&amp;"|0|"&amp;G$43,data.monthly_financials,6,0),0))</f>
        <v>#VALUE!</v>
      </c>
      <c r="H73" s="104" t="e">
        <f ca="1">IF(H$41=YEAR(H$43),HLOOKUP(H$41,$AR$41:$AU$119,(ROW($D73)-ROW(H$41)+1),FALSE),IFERROR(H$42*VLOOKUP($D$40&amp;"|"&amp;$D73&amp;"|0|"&amp;H$43,data.monthly_financials,6,0),0))</f>
        <v>#VALUE!</v>
      </c>
      <c r="I73" s="104" t="e">
        <f ca="1">IF(I$41=YEAR(I$43),HLOOKUP(I$41,$AR$41:$AU$119,(ROW($D73)-ROW(I$41)+1),FALSE),IFERROR(I$42*VLOOKUP($D$40&amp;"|"&amp;$D73&amp;"|0|"&amp;I$43,data.monthly_financials,6,0),0))</f>
        <v>#VALUE!</v>
      </c>
      <c r="J73" s="104" t="e">
        <f ca="1">IF(J$41=YEAR(J$43),HLOOKUP(J$41,$AR$41:$AU$119,(ROW($D73)-ROW(J$41)+1),FALSE),IFERROR(J$42*VLOOKUP($D$40&amp;"|"&amp;$D73&amp;"|0|"&amp;J$43,data.monthly_financials,6,0),0))</f>
        <v>#VALUE!</v>
      </c>
      <c r="K73" s="104" t="e">
        <f ca="1">IF(K$41=YEAR(K$43),HLOOKUP(K$41,$AR$41:$AU$119,(ROW($D73)-ROW(K$41)+1),FALSE),IFERROR(K$42*VLOOKUP($D$40&amp;"|"&amp;$D73&amp;"|0|"&amp;K$43,data.monthly_financials,6,0),0))</f>
        <v>#VALUE!</v>
      </c>
      <c r="L73" s="104" t="e">
        <f ca="1">IF(L$41=YEAR(L$43),HLOOKUP(L$41,$AR$41:$AU$119,(ROW($D73)-ROW(L$41)+1),FALSE),IFERROR(L$42*VLOOKUP($D$40&amp;"|"&amp;$D73&amp;"|0|"&amp;L$43,data.monthly_financials,6,0),0))</f>
        <v>#VALUE!</v>
      </c>
      <c r="M73" s="104" t="e">
        <f ca="1">IF(M$41=YEAR(M$43),HLOOKUP(M$41,$AR$41:$AU$119,(ROW($D73)-ROW(M$41)+1),FALSE),IFERROR(M$42*VLOOKUP($D$40&amp;"|"&amp;$D73&amp;"|0|"&amp;M$43,data.monthly_financials,6,0),0))</f>
        <v>#VALUE!</v>
      </c>
      <c r="N73" s="104" t="e">
        <f ca="1">IF(N$41=YEAR(N$43),HLOOKUP(N$41,$AR$41:$AU$119,(ROW($D73)-ROW(N$41)+1),FALSE),IFERROR(N$42*VLOOKUP($D$40&amp;"|"&amp;$D73&amp;"|0|"&amp;N$43,data.monthly_financials,6,0),0))</f>
        <v>#VALUE!</v>
      </c>
      <c r="O73" s="104" t="e">
        <f ca="1">IF(O$41=YEAR(O$43),HLOOKUP(O$41,$AR$41:$AU$119,(ROW($D73)-ROW(O$41)+1),FALSE),IFERROR(O$42*VLOOKUP($D$40&amp;"|"&amp;$D73&amp;"|0|"&amp;O$43,data.monthly_financials,6,0),0))</f>
        <v>#VALUE!</v>
      </c>
      <c r="P73" s="104" t="e">
        <f ca="1">IF(P$41=YEAR(P$43),HLOOKUP(P$41,$AR$41:$AU$119,(ROW($D73)-ROW(P$41)+1),FALSE),IFERROR(P$42*VLOOKUP($D$40&amp;"|"&amp;$D73&amp;"|0|"&amp;P$43,data.monthly_financials,6,0),0))</f>
        <v>#VALUE!</v>
      </c>
      <c r="Q73" s="104" t="e">
        <f ca="1">IF(Q$41=YEAR(Q$43),HLOOKUP(Q$41,$AR$41:$AU$119,(ROW($D73)-ROW(Q$41)+1),FALSE),IFERROR(Q$42*VLOOKUP($D$40&amp;"|"&amp;$D73&amp;"|0|"&amp;Q$43,data.monthly_financials,6,0),0))</f>
        <v>#VALUE!</v>
      </c>
      <c r="R73" s="104" t="e">
        <f ca="1">IF(R$41=YEAR(R$43),HLOOKUP(R$41,$AR$41:$AU$119,(ROW($D73)-ROW(R$41)+1),FALSE),IFERROR(R$42*VLOOKUP($D$40&amp;"|"&amp;$D73&amp;"|0|"&amp;R$43,data.monthly_financials,6,0),0))</f>
        <v>#VALUE!</v>
      </c>
      <c r="S73" s="104" t="e">
        <f ca="1">IF(S$41=YEAR(S$43),HLOOKUP(S$41,$AR$41:$AU$119,(ROW($D73)-ROW(S$41)+1),FALSE),IFERROR(S$42*VLOOKUP($D$40&amp;"|"&amp;$D73&amp;"|0|"&amp;S$43,data.monthly_financials,6,0),0))</f>
        <v>#VALUE!</v>
      </c>
      <c r="T73" s="104" t="e">
        <f ca="1">IF(T$41=YEAR(T$43),HLOOKUP(T$41,$AR$41:$AU$119,(ROW($D73)-ROW(T$41)+1),FALSE),IFERROR(T$42*VLOOKUP($D$40&amp;"|"&amp;$D73&amp;"|0|"&amp;T$43,data.monthly_financials,6,0),0))</f>
        <v>#VALUE!</v>
      </c>
      <c r="U73" s="104" t="e">
        <f ca="1">IF(U$41=YEAR(U$43),HLOOKUP(U$41,$AR$41:$AU$119,(ROW($D73)-ROW(U$41)+1),FALSE),IFERROR(U$42*VLOOKUP($D$40&amp;"|"&amp;$D73&amp;"|0|"&amp;U$43,data.monthly_financials,6,0),0))</f>
        <v>#VALUE!</v>
      </c>
      <c r="V73" s="104" t="e">
        <f ca="1">IF(V$41=YEAR(V$43),HLOOKUP(V$41,$AR$41:$AU$119,(ROW($D73)-ROW(V$41)+1),FALSE),IFERROR(V$42*VLOOKUP($D$40&amp;"|"&amp;$D73&amp;"|0|"&amp;V$43,data.monthly_financials,6,0),0))</f>
        <v>#VALUE!</v>
      </c>
      <c r="W73" s="104" t="e">
        <f ca="1">IF(W$41=YEAR(W$43),HLOOKUP(W$41,$AR$41:$AU$119,(ROW($D73)-ROW(W$41)+1),FALSE),IFERROR(W$42*VLOOKUP($D$40&amp;"|"&amp;$D73&amp;"|0|"&amp;W$43,data.monthly_financials,6,0),0))</f>
        <v>#VALUE!</v>
      </c>
      <c r="X73" s="104" t="e">
        <f ca="1">IF(X$41=YEAR(X$43),HLOOKUP(X$41,$AR$41:$AU$119,(ROW($D73)-ROW(X$41)+1),FALSE),IFERROR(X$42*VLOOKUP($D$40&amp;"|"&amp;$D73&amp;"|0|"&amp;X$43,data.monthly_financials,6,0),0))</f>
        <v>#VALUE!</v>
      </c>
      <c r="Y73" s="104" t="e">
        <f ca="1">IF(Y$41=YEAR(Y$43),HLOOKUP(Y$41,$AR$41:$AU$119,(ROW($D73)-ROW(Y$41)+1),FALSE),IFERROR(Y$42*VLOOKUP($D$40&amp;"|"&amp;$D73&amp;"|0|"&amp;Y$43,data.monthly_financials,6,0),0))</f>
        <v>#VALUE!</v>
      </c>
      <c r="Z73" s="104" t="e">
        <f ca="1">IF(Z$41=YEAR(Z$43),HLOOKUP(Z$41,$AR$41:$AU$119,(ROW($D73)-ROW(Z$41)+1),FALSE),IFERROR(Z$42*VLOOKUP($D$40&amp;"|"&amp;$D73&amp;"|0|"&amp;Z$43,data.monthly_financials,6,0),0))</f>
        <v>#VALUE!</v>
      </c>
      <c r="AA73" s="104" t="e">
        <f ca="1">IF(AA$41=YEAR(AA$43),HLOOKUP(AA$41,$AR$41:$AU$119,(ROW($D73)-ROW(AA$41)+1),FALSE),IFERROR(AA$42*VLOOKUP($D$40&amp;"|"&amp;$D73&amp;"|0|"&amp;AA$43,data.monthly_financials,6,0),0))</f>
        <v>#VALUE!</v>
      </c>
      <c r="AB73" s="104" t="e">
        <f ca="1">IF(AB$41=YEAR(AB$43),HLOOKUP(AB$41,$AR$41:$AU$119,(ROW($D73)-ROW(AB$41)+1),FALSE),IFERROR(AB$42*VLOOKUP($D$40&amp;"|"&amp;$D73&amp;"|0|"&amp;AB$43,data.monthly_financials,6,0),0))</f>
        <v>#VALUE!</v>
      </c>
      <c r="AC73" s="104" t="e">
        <f ca="1">IF(AC$41=YEAR(AC$43),HLOOKUP(AC$41,$AR$41:$AU$119,(ROW($D73)-ROW(AC$41)+1),FALSE),IFERROR(AC$42*VLOOKUP($D$40&amp;"|"&amp;$D73&amp;"|0|"&amp;AC$43,data.monthly_financials,6,0),0))</f>
        <v>#VALUE!</v>
      </c>
      <c r="AD73" s="104" t="e">
        <f ca="1">IF(AD$41=YEAR(AD$43),HLOOKUP(AD$41,$AR$41:$AU$119,(ROW($D73)-ROW(AD$41)+1),FALSE),IFERROR(AD$42*VLOOKUP($D$40&amp;"|"&amp;$D73&amp;"|0|"&amp;AD$43,data.monthly_financials,6,0),0))</f>
        <v>#VALUE!</v>
      </c>
      <c r="AE73" s="104" t="e">
        <f ca="1">IF(AE$41=YEAR(AE$43),HLOOKUP(AE$41,$AR$41:$AU$119,(ROW($D73)-ROW(AE$41)+1),FALSE),IFERROR(AE$42*VLOOKUP($D$40&amp;"|"&amp;$D73&amp;"|0|"&amp;AE$43,data.monthly_financials,6,0),0))</f>
        <v>#VALUE!</v>
      </c>
      <c r="AF73" s="104" t="e">
        <f ca="1">IF(AF$41=YEAR(AF$43),HLOOKUP(AF$41,$AR$41:$AU$119,(ROW($D73)-ROW(AF$41)+1),FALSE),IFERROR(AF$42*VLOOKUP($D$40&amp;"|"&amp;$D73&amp;"|0|"&amp;AF$43,data.monthly_financials,6,0),0))</f>
        <v>#VALUE!</v>
      </c>
      <c r="AG73" s="104" t="e">
        <f ca="1">IF(AG$41=YEAR(AG$43),HLOOKUP(AG$41,$AR$41:$AU$119,(ROW($D73)-ROW(AG$41)+1),FALSE),IFERROR(AG$42*VLOOKUP($D$40&amp;"|"&amp;$D73&amp;"|0|"&amp;AG$43,data.monthly_financials,6,0),0))</f>
        <v>#VALUE!</v>
      </c>
      <c r="AH73" s="104" t="e">
        <f ca="1">IF(AH$41=YEAR(AH$43),HLOOKUP(AH$41,$AR$41:$AU$119,(ROW($D73)-ROW(AH$41)+1),FALSE),IFERROR(AH$42*VLOOKUP($D$40&amp;"|"&amp;$D73&amp;"|0|"&amp;AH$43,data.monthly_financials,6,0),0))</f>
        <v>#VALUE!</v>
      </c>
      <c r="AI73" s="104" t="e">
        <f ca="1">IF(AI$41=YEAR(AI$43),HLOOKUP(AI$41,$AR$41:$AU$119,(ROW($D73)-ROW(AI$41)+1),FALSE),IFERROR(AI$42*VLOOKUP($D$40&amp;"|"&amp;$D73&amp;"|0|"&amp;AI$43,data.monthly_financials,6,0),0))</f>
        <v>#VALUE!</v>
      </c>
      <c r="AJ73" s="104" t="e">
        <f ca="1">IF(AJ$41=YEAR(AJ$43),HLOOKUP(AJ$41,$AR$41:$AU$119,(ROW($D73)-ROW(AJ$41)+1),FALSE),IFERROR(AJ$42*VLOOKUP($D$40&amp;"|"&amp;$D73&amp;"|0|"&amp;AJ$43,data.monthly_financials,6,0),0))</f>
        <v>#VALUE!</v>
      </c>
      <c r="AK73" s="104" t="e">
        <f ca="1">IF(AK$41=YEAR(AK$43),HLOOKUP(AK$41,$AR$41:$AU$119,(ROW($D73)-ROW(AK$41)+1),FALSE),IFERROR(AK$42*VLOOKUP($D$40&amp;"|"&amp;$D73&amp;"|0|"&amp;AK$43,data.monthly_financials,6,0),0))</f>
        <v>#VALUE!</v>
      </c>
      <c r="AL73" s="104" t="e">
        <f ca="1">IF(AL$41=YEAR(AL$43),HLOOKUP(AL$41,$AR$41:$AU$119,(ROW($D73)-ROW(AL$41)+1),FALSE),IFERROR(AL$42*VLOOKUP($D$40&amp;"|"&amp;$D73&amp;"|0|"&amp;AL$43,data.monthly_financials,6,0),0))</f>
        <v>#VALUE!</v>
      </c>
      <c r="AM73" s="104" t="e">
        <f ca="1">IF(AM$41=YEAR(AM$43),HLOOKUP(AM$41,$AR$41:$AU$119,(ROW($D73)-ROW(AM$41)+1),FALSE),IFERROR(AM$42*VLOOKUP($D$40&amp;"|"&amp;$D73&amp;"|0|"&amp;AM$43,data.monthly_financials,6,0),0))</f>
        <v>#VALUE!</v>
      </c>
      <c r="AN73" s="104" t="e">
        <f ca="1">IF(AN$41=YEAR(AN$43),HLOOKUP(AN$41,$AR$41:$AU$119,(ROW($D73)-ROW(AN$41)+1),FALSE),IFERROR(AN$42*VLOOKUP($D$40&amp;"|"&amp;$D73&amp;"|0|"&amp;AN$43,data.monthly_financials,6,0),0))</f>
        <v>#NAME?</v>
      </c>
      <c r="AP73" s="117" t="str">
        <f t="shared" si="68"/>
        <v>Other Types</v>
      </c>
      <c r="AQ73" s="104">
        <f ca="1">IFERROR(AQ$42*VLOOKUP($AP$40&amp;"|"&amp;$AP73&amp;"|1|"&amp;AQ$43,data.monthly_financials,6,0),0)</f>
        <v>0</v>
      </c>
      <c r="AR73" s="104">
        <f ca="1">IFERROR(AR$42*VLOOKUP($AP$40&amp;"|"&amp;$AP73&amp;"|1|"&amp;AR$43,data.monthly_financials,6,0),0)</f>
        <v>0</v>
      </c>
      <c r="AS73" s="104">
        <f ca="1">IFERROR(AS$42*VLOOKUP($AP$40&amp;"|"&amp;$AP73&amp;"|1|"&amp;AS$43,data.monthly_financials,6,0),0)</f>
        <v>0</v>
      </c>
      <c r="AT73" s="104">
        <f ca="1">IFERROR(AT$42*VLOOKUP($AP$40&amp;"|"&amp;$AP73&amp;"|1|"&amp;AT$43,data.monthly_financials,6,0),0)</f>
        <v>0</v>
      </c>
      <c r="AU73" s="104">
        <f ca="1">IFERROR(AU$42*VLOOKUP($AP$40&amp;"|"&amp;$AP73&amp;"|1|"&amp;AU$43,data.monthly_financials,6,0),0)</f>
        <v>0</v>
      </c>
      <c r="AW73">
        <f>SUM(AW71:AW72)</f>
        <v>0</v>
      </c>
      <c r="AX73" s="108" t="s">
        <v>202</v>
      </c>
      <c r="AY73" s="122" t="e">
        <f t="shared" ref="AY73:CH73" ca="1" si="97">SUM(AY71:AY72)</f>
        <v>#NAME?</v>
      </c>
      <c r="AZ73" s="122" t="e">
        <f t="shared" ca="1" si="97"/>
        <v>#NAME?</v>
      </c>
      <c r="BA73" s="122" t="e">
        <f t="shared" ca="1" si="97"/>
        <v>#NAME?</v>
      </c>
      <c r="BB73" s="122" t="e">
        <f t="shared" ca="1" si="97"/>
        <v>#NAME?</v>
      </c>
      <c r="BC73" s="122" t="e">
        <f t="shared" ca="1" si="97"/>
        <v>#NAME?</v>
      </c>
      <c r="BD73" s="122" t="e">
        <f t="shared" ca="1" si="97"/>
        <v>#NAME?</v>
      </c>
      <c r="BE73" s="122" t="e">
        <f t="shared" ca="1" si="97"/>
        <v>#NAME?</v>
      </c>
      <c r="BF73" s="122" t="e">
        <f t="shared" ca="1" si="97"/>
        <v>#NAME?</v>
      </c>
      <c r="BG73" s="122" t="e">
        <f t="shared" ca="1" si="97"/>
        <v>#NAME?</v>
      </c>
      <c r="BH73" s="122" t="e">
        <f t="shared" ca="1" si="97"/>
        <v>#NAME?</v>
      </c>
      <c r="BI73" s="122" t="e">
        <f t="shared" ca="1" si="97"/>
        <v>#NAME?</v>
      </c>
      <c r="BJ73" s="122" t="e">
        <f t="shared" ca="1" si="97"/>
        <v>#NAME?</v>
      </c>
      <c r="BK73" s="122" t="e">
        <f t="shared" ca="1" si="97"/>
        <v>#NAME?</v>
      </c>
      <c r="BL73" s="122" t="e">
        <f t="shared" ca="1" si="97"/>
        <v>#NAME?</v>
      </c>
      <c r="BM73" s="122" t="e">
        <f t="shared" ca="1" si="97"/>
        <v>#NAME?</v>
      </c>
      <c r="BN73" s="122" t="e">
        <f t="shared" ca="1" si="97"/>
        <v>#NAME?</v>
      </c>
      <c r="BO73" s="122" t="e">
        <f t="shared" ca="1" si="97"/>
        <v>#NAME?</v>
      </c>
      <c r="BP73" s="122" t="e">
        <f t="shared" ca="1" si="97"/>
        <v>#NAME?</v>
      </c>
      <c r="BQ73" s="122" t="e">
        <f t="shared" ca="1" si="97"/>
        <v>#NAME?</v>
      </c>
      <c r="BR73" s="122" t="e">
        <f t="shared" ca="1" si="97"/>
        <v>#NAME?</v>
      </c>
      <c r="BS73" s="122" t="e">
        <f t="shared" ca="1" si="97"/>
        <v>#NAME?</v>
      </c>
      <c r="BT73" s="122" t="e">
        <f t="shared" ca="1" si="97"/>
        <v>#NAME?</v>
      </c>
      <c r="BU73" s="122" t="e">
        <f t="shared" ca="1" si="97"/>
        <v>#NAME?</v>
      </c>
      <c r="BV73" s="122" t="e">
        <f t="shared" ca="1" si="97"/>
        <v>#NAME?</v>
      </c>
      <c r="BW73" s="122" t="e">
        <f t="shared" ca="1" si="97"/>
        <v>#NAME?</v>
      </c>
      <c r="BX73" s="122" t="e">
        <f t="shared" ca="1" si="97"/>
        <v>#NAME?</v>
      </c>
      <c r="BY73" s="122" t="e">
        <f t="shared" ca="1" si="97"/>
        <v>#NAME?</v>
      </c>
      <c r="BZ73" s="122" t="e">
        <f t="shared" ca="1" si="97"/>
        <v>#NAME?</v>
      </c>
      <c r="CA73" s="122" t="e">
        <f t="shared" ca="1" si="97"/>
        <v>#NAME?</v>
      </c>
      <c r="CB73" s="122" t="e">
        <f t="shared" ca="1" si="97"/>
        <v>#NAME?</v>
      </c>
      <c r="CC73" s="122" t="e">
        <f t="shared" ca="1" si="97"/>
        <v>#NAME?</v>
      </c>
      <c r="CD73" s="122" t="e">
        <f t="shared" ca="1" si="97"/>
        <v>#NAME?</v>
      </c>
      <c r="CE73" s="122" t="e">
        <f t="shared" ca="1" si="97"/>
        <v>#NAME?</v>
      </c>
      <c r="CF73" s="122" t="e">
        <f t="shared" ca="1" si="97"/>
        <v>#NAME?</v>
      </c>
      <c r="CG73" s="122" t="e">
        <f t="shared" ca="1" si="97"/>
        <v>#NAME?</v>
      </c>
      <c r="CH73" s="122" t="e">
        <f t="shared" ca="1" si="97"/>
        <v>#NAME?</v>
      </c>
      <c r="CK73" s="108" t="str">
        <f t="shared" si="63"/>
        <v>NET NON-OPERATING INCOME (EXPENSE)</v>
      </c>
      <c r="CL73" s="122"/>
      <c r="CM73" s="122"/>
      <c r="CN73" s="122"/>
      <c r="CO73" s="122"/>
      <c r="CP73" s="122"/>
      <c r="GG73" t="s">
        <v>85</v>
      </c>
      <c r="GH73" s="758" t="e">
        <f t="shared" ca="1" si="95"/>
        <v>#NAME?</v>
      </c>
      <c r="GI73" s="758" t="e">
        <f t="shared" ca="1" si="95"/>
        <v>#NAME?</v>
      </c>
      <c r="GJ73" s="758" t="e">
        <f t="shared" ca="1" si="95"/>
        <v>#NAME?</v>
      </c>
      <c r="GK73" s="758" t="e">
        <f t="shared" ca="1" si="95"/>
        <v>#NAME?</v>
      </c>
      <c r="GL73" s="758" t="e">
        <f t="shared" ca="1" si="95"/>
        <v>#NAME?</v>
      </c>
      <c r="GM73" s="758" t="e">
        <f t="shared" ca="1" si="95"/>
        <v>#NAME?</v>
      </c>
      <c r="GN73" s="758" t="e">
        <f t="shared" ca="1" si="95"/>
        <v>#NAME?</v>
      </c>
      <c r="GO73" s="758" t="e">
        <f t="shared" ca="1" si="95"/>
        <v>#NAME?</v>
      </c>
      <c r="GP73" s="758" t="e">
        <f t="shared" ca="1" si="95"/>
        <v>#NAME?</v>
      </c>
      <c r="GQ73" s="758" t="e">
        <f t="shared" ca="1" si="95"/>
        <v>#NAME?</v>
      </c>
      <c r="GR73" s="758" t="e">
        <f t="shared" ca="1" si="95"/>
        <v>#NAME?</v>
      </c>
      <c r="GS73" s="758" t="e">
        <f t="shared" ca="1" si="95"/>
        <v>#NAME?</v>
      </c>
      <c r="GT73" s="758" t="e">
        <f t="shared" ca="1" si="95"/>
        <v>#NAME?</v>
      </c>
      <c r="GU73" s="758" t="e">
        <f t="shared" ca="1" si="95"/>
        <v>#NAME?</v>
      </c>
      <c r="GV73" s="758" t="e">
        <f t="shared" ca="1" si="95"/>
        <v>#NAME?</v>
      </c>
      <c r="GW73" s="758" t="e">
        <f t="shared" ca="1" si="95"/>
        <v>#NAME?</v>
      </c>
      <c r="GX73" s="758" t="e">
        <f t="shared" ca="1" si="95"/>
        <v>#NAME?</v>
      </c>
      <c r="GY73" s="758" t="e">
        <f t="shared" ca="1" si="95"/>
        <v>#NAME?</v>
      </c>
      <c r="GZ73" s="758" t="e">
        <f t="shared" ca="1" si="95"/>
        <v>#NAME?</v>
      </c>
      <c r="HA73" s="758" t="e">
        <f t="shared" ca="1" si="95"/>
        <v>#NAME?</v>
      </c>
      <c r="HB73" s="758" t="e">
        <f t="shared" ca="1" si="95"/>
        <v>#NAME?</v>
      </c>
      <c r="HC73" s="758" t="e">
        <f t="shared" ca="1" si="95"/>
        <v>#NAME?</v>
      </c>
      <c r="HD73" s="758" t="e">
        <f t="shared" ca="1" si="95"/>
        <v>#NAME?</v>
      </c>
      <c r="HE73" s="758" t="e">
        <f t="shared" ca="1" si="95"/>
        <v>#NAME?</v>
      </c>
      <c r="HF73" s="758" t="e">
        <f t="shared" ca="1" si="95"/>
        <v>#NAME?</v>
      </c>
      <c r="HG73" s="758" t="e">
        <f t="shared" ca="1" si="95"/>
        <v>#NAME?</v>
      </c>
      <c r="HH73" s="758" t="e">
        <f t="shared" ca="1" si="95"/>
        <v>#NAME?</v>
      </c>
      <c r="HI73" s="758" t="e">
        <f t="shared" ca="1" si="95"/>
        <v>#NAME?</v>
      </c>
      <c r="HJ73" s="758" t="e">
        <f t="shared" ca="1" si="95"/>
        <v>#NAME?</v>
      </c>
      <c r="HK73" s="758" t="e">
        <f t="shared" ca="1" si="95"/>
        <v>#NAME?</v>
      </c>
      <c r="HL73" s="758" t="e">
        <f t="shared" ca="1" si="95"/>
        <v>#NAME?</v>
      </c>
      <c r="HM73" s="758" t="e">
        <f t="shared" ca="1" si="95"/>
        <v>#NAME?</v>
      </c>
      <c r="HN73" s="758" t="e">
        <f t="shared" ca="1" si="95"/>
        <v>#NAME?</v>
      </c>
      <c r="HO73" s="758" t="e">
        <f t="shared" ca="1" si="95"/>
        <v>#NAME?</v>
      </c>
      <c r="HP73" s="758" t="e">
        <f t="shared" ca="1" si="95"/>
        <v>#NAME?</v>
      </c>
      <c r="HQ73" s="758" t="e">
        <f ca="1">+HQ51</f>
        <v>#NAME?</v>
      </c>
      <c r="HT73" t="s">
        <v>85</v>
      </c>
      <c r="HU73" s="758">
        <f ca="1">+HU51</f>
        <v>0</v>
      </c>
      <c r="HV73" s="758">
        <f t="shared" ca="1" si="96"/>
        <v>0</v>
      </c>
      <c r="HW73" s="758">
        <f t="shared" ca="1" si="96"/>
        <v>0</v>
      </c>
      <c r="HX73" s="758">
        <f t="shared" ca="1" si="96"/>
        <v>0</v>
      </c>
      <c r="HY73" s="758">
        <f t="shared" ca="1" si="96"/>
        <v>0</v>
      </c>
    </row>
    <row r="74" spans="1:233" ht="15.75">
      <c r="A74" t="str">
        <f>RIGHT(DB_LOAD!I69,4)</f>
        <v/>
      </c>
      <c r="B74">
        <f>DB_LOAD!K69</f>
        <v>0</v>
      </c>
      <c r="D74" s="95" t="s">
        <v>203</v>
      </c>
      <c r="E74" s="122" t="e">
        <f t="shared" ref="E74:AN74" ca="1" si="98">SUM(E67,E69)</f>
        <v>#VALUE!</v>
      </c>
      <c r="F74" s="122" t="e">
        <f t="shared" ca="1" si="98"/>
        <v>#VALUE!</v>
      </c>
      <c r="G74" s="122" t="e">
        <f t="shared" ca="1" si="98"/>
        <v>#VALUE!</v>
      </c>
      <c r="H74" s="122" t="e">
        <f t="shared" ca="1" si="98"/>
        <v>#VALUE!</v>
      </c>
      <c r="I74" s="122" t="e">
        <f t="shared" ca="1" si="98"/>
        <v>#VALUE!</v>
      </c>
      <c r="J74" s="122" t="e">
        <f t="shared" ca="1" si="98"/>
        <v>#VALUE!</v>
      </c>
      <c r="K74" s="122" t="e">
        <f t="shared" ca="1" si="98"/>
        <v>#VALUE!</v>
      </c>
      <c r="L74" s="122" t="e">
        <f t="shared" ca="1" si="98"/>
        <v>#VALUE!</v>
      </c>
      <c r="M74" s="122" t="e">
        <f t="shared" ca="1" si="98"/>
        <v>#VALUE!</v>
      </c>
      <c r="N74" s="122" t="e">
        <f t="shared" ca="1" si="98"/>
        <v>#VALUE!</v>
      </c>
      <c r="O74" s="122" t="e">
        <f t="shared" ca="1" si="98"/>
        <v>#VALUE!</v>
      </c>
      <c r="P74" s="122" t="e">
        <f t="shared" ca="1" si="98"/>
        <v>#VALUE!</v>
      </c>
      <c r="Q74" s="122" t="e">
        <f t="shared" ca="1" si="98"/>
        <v>#VALUE!</v>
      </c>
      <c r="R74" s="122" t="e">
        <f t="shared" ca="1" si="98"/>
        <v>#VALUE!</v>
      </c>
      <c r="S74" s="122" t="e">
        <f t="shared" ca="1" si="98"/>
        <v>#VALUE!</v>
      </c>
      <c r="T74" s="122" t="e">
        <f t="shared" ca="1" si="98"/>
        <v>#VALUE!</v>
      </c>
      <c r="U74" s="122" t="e">
        <f t="shared" ca="1" si="98"/>
        <v>#VALUE!</v>
      </c>
      <c r="V74" s="122" t="e">
        <f t="shared" ca="1" si="98"/>
        <v>#VALUE!</v>
      </c>
      <c r="W74" s="122" t="e">
        <f t="shared" ca="1" si="98"/>
        <v>#VALUE!</v>
      </c>
      <c r="X74" s="122" t="e">
        <f t="shared" ca="1" si="98"/>
        <v>#VALUE!</v>
      </c>
      <c r="Y74" s="122" t="e">
        <f t="shared" ca="1" si="98"/>
        <v>#VALUE!</v>
      </c>
      <c r="Z74" s="122" t="e">
        <f t="shared" ca="1" si="98"/>
        <v>#VALUE!</v>
      </c>
      <c r="AA74" s="122" t="e">
        <f t="shared" ca="1" si="98"/>
        <v>#VALUE!</v>
      </c>
      <c r="AB74" s="122" t="e">
        <f t="shared" ca="1" si="98"/>
        <v>#VALUE!</v>
      </c>
      <c r="AC74" s="122" t="e">
        <f t="shared" ca="1" si="98"/>
        <v>#VALUE!</v>
      </c>
      <c r="AD74" s="122" t="e">
        <f t="shared" ca="1" si="98"/>
        <v>#VALUE!</v>
      </c>
      <c r="AE74" s="122" t="e">
        <f t="shared" ca="1" si="98"/>
        <v>#VALUE!</v>
      </c>
      <c r="AF74" s="122" t="e">
        <f t="shared" ca="1" si="98"/>
        <v>#VALUE!</v>
      </c>
      <c r="AG74" s="122" t="e">
        <f t="shared" ca="1" si="98"/>
        <v>#VALUE!</v>
      </c>
      <c r="AH74" s="122" t="e">
        <f t="shared" ca="1" si="98"/>
        <v>#VALUE!</v>
      </c>
      <c r="AI74" s="122" t="e">
        <f t="shared" ca="1" si="98"/>
        <v>#VALUE!</v>
      </c>
      <c r="AJ74" s="122" t="e">
        <f t="shared" ca="1" si="98"/>
        <v>#VALUE!</v>
      </c>
      <c r="AK74" s="122" t="e">
        <f t="shared" ca="1" si="98"/>
        <v>#VALUE!</v>
      </c>
      <c r="AL74" s="122" t="e">
        <f t="shared" ca="1" si="98"/>
        <v>#VALUE!</v>
      </c>
      <c r="AM74" s="122" t="e">
        <f t="shared" ca="1" si="98"/>
        <v>#VALUE!</v>
      </c>
      <c r="AN74" s="122" t="e">
        <f t="shared" ca="1" si="98"/>
        <v>#NAME?</v>
      </c>
      <c r="AP74" s="95" t="str">
        <f t="shared" si="68"/>
        <v>Total Long-Term Assets</v>
      </c>
      <c r="AQ74" s="122">
        <f ca="1">SUM(AQ67,AQ69)</f>
        <v>0</v>
      </c>
      <c r="AR74" s="122">
        <f ca="1">SUM(AR67,AR69)</f>
        <v>0</v>
      </c>
      <c r="AS74" s="122">
        <f ca="1">SUM(AS67,AS69)</f>
        <v>0</v>
      </c>
      <c r="AT74" s="122">
        <f ca="1">SUM(AT67,AT69)</f>
        <v>0</v>
      </c>
      <c r="AU74" s="122">
        <f ca="1">SUM(AU67,AU69)</f>
        <v>0</v>
      </c>
      <c r="AX74" s="120" t="s">
        <v>140</v>
      </c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K74" s="120" t="str">
        <f t="shared" si="63"/>
        <v/>
      </c>
      <c r="CL74" s="96"/>
      <c r="CM74" s="96"/>
      <c r="CN74" s="96"/>
      <c r="CO74" s="96"/>
      <c r="CP74" s="96"/>
      <c r="GG74" t="s">
        <v>90</v>
      </c>
      <c r="GH74" s="758" t="e">
        <f t="shared" ca="1" si="95"/>
        <v>#NAME?</v>
      </c>
      <c r="GI74" s="758" t="e">
        <f t="shared" ca="1" si="95"/>
        <v>#NAME?</v>
      </c>
      <c r="GJ74" s="758" t="e">
        <f t="shared" ca="1" si="95"/>
        <v>#NAME?</v>
      </c>
      <c r="GK74" s="758" t="e">
        <f t="shared" ca="1" si="95"/>
        <v>#NAME?</v>
      </c>
      <c r="GL74" s="758" t="e">
        <f t="shared" ca="1" si="95"/>
        <v>#NAME?</v>
      </c>
      <c r="GM74" s="758" t="e">
        <f t="shared" ca="1" si="95"/>
        <v>#NAME?</v>
      </c>
      <c r="GN74" s="758" t="e">
        <f t="shared" ca="1" si="95"/>
        <v>#NAME?</v>
      </c>
      <c r="GO74" s="758" t="e">
        <f t="shared" ca="1" si="95"/>
        <v>#NAME?</v>
      </c>
      <c r="GP74" s="758" t="e">
        <f t="shared" ca="1" si="95"/>
        <v>#NAME?</v>
      </c>
      <c r="GQ74" s="758" t="e">
        <f t="shared" ca="1" si="95"/>
        <v>#NAME?</v>
      </c>
      <c r="GR74" s="758" t="e">
        <f t="shared" ca="1" si="95"/>
        <v>#NAME?</v>
      </c>
      <c r="GS74" s="758" t="e">
        <f t="shared" ca="1" si="95"/>
        <v>#NAME?</v>
      </c>
      <c r="GT74" s="758" t="e">
        <f t="shared" ca="1" si="95"/>
        <v>#NAME?</v>
      </c>
      <c r="GU74" s="758" t="e">
        <f t="shared" ca="1" si="95"/>
        <v>#NAME?</v>
      </c>
      <c r="GV74" s="758" t="e">
        <f t="shared" ca="1" si="95"/>
        <v>#NAME?</v>
      </c>
      <c r="GW74" s="758" t="e">
        <f t="shared" ca="1" si="95"/>
        <v>#NAME?</v>
      </c>
      <c r="GX74" s="758" t="e">
        <f t="shared" ca="1" si="95"/>
        <v>#NAME?</v>
      </c>
      <c r="GY74" s="758" t="e">
        <f t="shared" ca="1" si="95"/>
        <v>#NAME?</v>
      </c>
      <c r="GZ74" s="758" t="e">
        <f t="shared" ca="1" si="95"/>
        <v>#NAME?</v>
      </c>
      <c r="HA74" s="758" t="e">
        <f t="shared" ca="1" si="95"/>
        <v>#NAME?</v>
      </c>
      <c r="HB74" s="758" t="e">
        <f t="shared" ca="1" si="95"/>
        <v>#NAME?</v>
      </c>
      <c r="HC74" s="758" t="e">
        <f t="shared" ca="1" si="95"/>
        <v>#NAME?</v>
      </c>
      <c r="HD74" s="758" t="e">
        <f t="shared" ca="1" si="95"/>
        <v>#NAME?</v>
      </c>
      <c r="HE74" s="758" t="e">
        <f t="shared" ca="1" si="95"/>
        <v>#NAME?</v>
      </c>
      <c r="HF74" s="758" t="e">
        <f t="shared" ca="1" si="95"/>
        <v>#NAME?</v>
      </c>
      <c r="HG74" s="758" t="e">
        <f t="shared" ca="1" si="95"/>
        <v>#NAME?</v>
      </c>
      <c r="HH74" s="758" t="e">
        <f t="shared" ca="1" si="95"/>
        <v>#NAME?</v>
      </c>
      <c r="HI74" s="758" t="e">
        <f t="shared" ca="1" si="95"/>
        <v>#NAME?</v>
      </c>
      <c r="HJ74" s="758" t="e">
        <f t="shared" ca="1" si="95"/>
        <v>#NAME?</v>
      </c>
      <c r="HK74" s="758" t="e">
        <f t="shared" ca="1" si="95"/>
        <v>#NAME?</v>
      </c>
      <c r="HL74" s="758" t="e">
        <f t="shared" ca="1" si="95"/>
        <v>#NAME?</v>
      </c>
      <c r="HM74" s="758" t="e">
        <f t="shared" ca="1" si="95"/>
        <v>#NAME?</v>
      </c>
      <c r="HN74" s="758" t="e">
        <f t="shared" ca="1" si="95"/>
        <v>#NAME?</v>
      </c>
      <c r="HO74" s="758" t="e">
        <f t="shared" ca="1" si="95"/>
        <v>#NAME?</v>
      </c>
      <c r="HP74" s="758" t="e">
        <f t="shared" ca="1" si="95"/>
        <v>#NAME?</v>
      </c>
      <c r="HQ74" s="758" t="e">
        <f ca="1">+HQ52</f>
        <v>#NAME?</v>
      </c>
      <c r="HT74" t="s">
        <v>90</v>
      </c>
      <c r="HU74" s="758">
        <f ca="1">+HU52</f>
        <v>0</v>
      </c>
      <c r="HV74" s="758">
        <f t="shared" ca="1" si="96"/>
        <v>0</v>
      </c>
      <c r="HW74" s="758">
        <f t="shared" ca="1" si="96"/>
        <v>0</v>
      </c>
      <c r="HX74" s="758">
        <f t="shared" ca="1" si="96"/>
        <v>0</v>
      </c>
      <c r="HY74" s="758">
        <f t="shared" ca="1" si="96"/>
        <v>0</v>
      </c>
    </row>
    <row r="75" spans="1:233" ht="15.75">
      <c r="A75" t="str">
        <f>RIGHT(DB_LOAD!I70,4)</f>
        <v/>
      </c>
      <c r="B75">
        <f>DB_LOAD!K70</f>
        <v>0</v>
      </c>
      <c r="D75" s="103" t="s">
        <v>140</v>
      </c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P75" s="103" t="str">
        <f t="shared" si="68"/>
        <v/>
      </c>
      <c r="AQ75" s="121"/>
      <c r="AR75" s="121"/>
      <c r="AS75" s="121"/>
      <c r="AT75" s="121"/>
      <c r="AU75" s="121"/>
      <c r="AW75" s="78">
        <f>SUM(AW73,AW68)</f>
        <v>0</v>
      </c>
      <c r="AX75" s="115" t="s">
        <v>204</v>
      </c>
      <c r="AY75" s="116" t="e">
        <f t="shared" ref="AY75:CH75" ca="1" si="99">SUM(AY73,AY68)</f>
        <v>#NAME?</v>
      </c>
      <c r="AZ75" s="116" t="e">
        <f t="shared" ca="1" si="99"/>
        <v>#NAME?</v>
      </c>
      <c r="BA75" s="116" t="e">
        <f t="shared" ca="1" si="99"/>
        <v>#NAME?</v>
      </c>
      <c r="BB75" s="116" t="e">
        <f t="shared" ca="1" si="99"/>
        <v>#NAME?</v>
      </c>
      <c r="BC75" s="116" t="e">
        <f t="shared" ca="1" si="99"/>
        <v>#NAME?</v>
      </c>
      <c r="BD75" s="116" t="e">
        <f t="shared" ca="1" si="99"/>
        <v>#NAME?</v>
      </c>
      <c r="BE75" s="116" t="e">
        <f t="shared" ca="1" si="99"/>
        <v>#NAME?</v>
      </c>
      <c r="BF75" s="116" t="e">
        <f t="shared" ca="1" si="99"/>
        <v>#NAME?</v>
      </c>
      <c r="BG75" s="116" t="e">
        <f t="shared" ca="1" si="99"/>
        <v>#NAME?</v>
      </c>
      <c r="BH75" s="116" t="e">
        <f t="shared" ca="1" si="99"/>
        <v>#NAME?</v>
      </c>
      <c r="BI75" s="116" t="e">
        <f t="shared" ca="1" si="99"/>
        <v>#NAME?</v>
      </c>
      <c r="BJ75" s="116" t="e">
        <f t="shared" ca="1" si="99"/>
        <v>#NAME?</v>
      </c>
      <c r="BK75" s="116" t="e">
        <f t="shared" ca="1" si="99"/>
        <v>#NAME?</v>
      </c>
      <c r="BL75" s="116" t="e">
        <f t="shared" ca="1" si="99"/>
        <v>#NAME?</v>
      </c>
      <c r="BM75" s="116" t="e">
        <f t="shared" ca="1" si="99"/>
        <v>#NAME?</v>
      </c>
      <c r="BN75" s="116" t="e">
        <f t="shared" ca="1" si="99"/>
        <v>#NAME?</v>
      </c>
      <c r="BO75" s="116" t="e">
        <f t="shared" ca="1" si="99"/>
        <v>#NAME?</v>
      </c>
      <c r="BP75" s="116" t="e">
        <f t="shared" ca="1" si="99"/>
        <v>#NAME?</v>
      </c>
      <c r="BQ75" s="116" t="e">
        <f t="shared" ca="1" si="99"/>
        <v>#NAME?</v>
      </c>
      <c r="BR75" s="116" t="e">
        <f t="shared" ca="1" si="99"/>
        <v>#NAME?</v>
      </c>
      <c r="BS75" s="116" t="e">
        <f t="shared" ca="1" si="99"/>
        <v>#NAME?</v>
      </c>
      <c r="BT75" s="116" t="e">
        <f t="shared" ca="1" si="99"/>
        <v>#NAME?</v>
      </c>
      <c r="BU75" s="116" t="e">
        <f t="shared" ca="1" si="99"/>
        <v>#NAME?</v>
      </c>
      <c r="BV75" s="116" t="e">
        <f t="shared" ca="1" si="99"/>
        <v>#NAME?</v>
      </c>
      <c r="BW75" s="116" t="e">
        <f t="shared" ca="1" si="99"/>
        <v>#NAME?</v>
      </c>
      <c r="BX75" s="116" t="e">
        <f t="shared" ca="1" si="99"/>
        <v>#NAME?</v>
      </c>
      <c r="BY75" s="116" t="e">
        <f t="shared" ca="1" si="99"/>
        <v>#NAME?</v>
      </c>
      <c r="BZ75" s="116" t="e">
        <f t="shared" ca="1" si="99"/>
        <v>#NAME?</v>
      </c>
      <c r="CA75" s="116" t="e">
        <f t="shared" ca="1" si="99"/>
        <v>#NAME?</v>
      </c>
      <c r="CB75" s="116" t="e">
        <f t="shared" ca="1" si="99"/>
        <v>#NAME?</v>
      </c>
      <c r="CC75" s="116" t="e">
        <f t="shared" ca="1" si="99"/>
        <v>#NAME?</v>
      </c>
      <c r="CD75" s="116" t="e">
        <f t="shared" ca="1" si="99"/>
        <v>#NAME?</v>
      </c>
      <c r="CE75" s="116" t="e">
        <f t="shared" ca="1" si="99"/>
        <v>#NAME?</v>
      </c>
      <c r="CF75" s="116" t="e">
        <f t="shared" ca="1" si="99"/>
        <v>#NAME?</v>
      </c>
      <c r="CG75" s="116" t="e">
        <f t="shared" ca="1" si="99"/>
        <v>#NAME?</v>
      </c>
      <c r="CH75" s="116" t="e">
        <f t="shared" ca="1" si="99"/>
        <v>#NAME?</v>
      </c>
      <c r="CK75" s="115" t="str">
        <f t="shared" si="63"/>
        <v>NET INCOME BEFORE TAXES AND DONATIONS</v>
      </c>
      <c r="CL75" s="116">
        <f ca="1">SUM(CL73,CL68)</f>
        <v>0</v>
      </c>
      <c r="CM75" s="116">
        <f ca="1">SUM(CM73,CM68)</f>
        <v>0</v>
      </c>
      <c r="CN75" s="116">
        <f ca="1">SUM(CN73,CN68)</f>
        <v>0</v>
      </c>
      <c r="CO75" s="116">
        <f ca="1">SUM(CO73,CO68)</f>
        <v>0</v>
      </c>
      <c r="CP75" s="116">
        <f ca="1">SUM(CP73,CP68)</f>
        <v>0</v>
      </c>
    </row>
    <row r="76" spans="1:233" ht="15.75">
      <c r="A76" t="str">
        <f>RIGHT(DB_LOAD!I71,4)</f>
        <v/>
      </c>
      <c r="B76">
        <f>DB_LOAD!K71</f>
        <v>0</v>
      </c>
      <c r="D76" s="97" t="s">
        <v>97</v>
      </c>
      <c r="E76" s="98" t="e">
        <f t="shared" ref="E76:AN76" ca="1" si="100">SUM(E74,E61)</f>
        <v>#VALUE!</v>
      </c>
      <c r="F76" s="98" t="e">
        <f t="shared" ca="1" si="100"/>
        <v>#VALUE!</v>
      </c>
      <c r="G76" s="98" t="e">
        <f t="shared" ca="1" si="100"/>
        <v>#VALUE!</v>
      </c>
      <c r="H76" s="98" t="e">
        <f t="shared" ca="1" si="100"/>
        <v>#VALUE!</v>
      </c>
      <c r="I76" s="98" t="e">
        <f t="shared" ca="1" si="100"/>
        <v>#VALUE!</v>
      </c>
      <c r="J76" s="98" t="e">
        <f t="shared" ca="1" si="100"/>
        <v>#VALUE!</v>
      </c>
      <c r="K76" s="98" t="e">
        <f t="shared" ca="1" si="100"/>
        <v>#VALUE!</v>
      </c>
      <c r="L76" s="98" t="e">
        <f t="shared" ca="1" si="100"/>
        <v>#VALUE!</v>
      </c>
      <c r="M76" s="98" t="e">
        <f t="shared" ca="1" si="100"/>
        <v>#VALUE!</v>
      </c>
      <c r="N76" s="98" t="e">
        <f t="shared" ca="1" si="100"/>
        <v>#VALUE!</v>
      </c>
      <c r="O76" s="98" t="e">
        <f t="shared" ca="1" si="100"/>
        <v>#VALUE!</v>
      </c>
      <c r="P76" s="98" t="e">
        <f t="shared" ca="1" si="100"/>
        <v>#VALUE!</v>
      </c>
      <c r="Q76" s="98" t="e">
        <f t="shared" ca="1" si="100"/>
        <v>#VALUE!</v>
      </c>
      <c r="R76" s="98" t="e">
        <f t="shared" ca="1" si="100"/>
        <v>#VALUE!</v>
      </c>
      <c r="S76" s="98" t="e">
        <f t="shared" ca="1" si="100"/>
        <v>#VALUE!</v>
      </c>
      <c r="T76" s="98" t="e">
        <f t="shared" ca="1" si="100"/>
        <v>#VALUE!</v>
      </c>
      <c r="U76" s="98" t="e">
        <f t="shared" ca="1" si="100"/>
        <v>#VALUE!</v>
      </c>
      <c r="V76" s="98" t="e">
        <f t="shared" ca="1" si="100"/>
        <v>#VALUE!</v>
      </c>
      <c r="W76" s="98" t="e">
        <f t="shared" ca="1" si="100"/>
        <v>#VALUE!</v>
      </c>
      <c r="X76" s="98" t="e">
        <f t="shared" ca="1" si="100"/>
        <v>#VALUE!</v>
      </c>
      <c r="Y76" s="98" t="e">
        <f t="shared" ca="1" si="100"/>
        <v>#VALUE!</v>
      </c>
      <c r="Z76" s="98" t="e">
        <f t="shared" ca="1" si="100"/>
        <v>#VALUE!</v>
      </c>
      <c r="AA76" s="98" t="e">
        <f t="shared" ca="1" si="100"/>
        <v>#VALUE!</v>
      </c>
      <c r="AB76" s="98" t="e">
        <f t="shared" ca="1" si="100"/>
        <v>#VALUE!</v>
      </c>
      <c r="AC76" s="98" t="e">
        <f t="shared" ca="1" si="100"/>
        <v>#VALUE!</v>
      </c>
      <c r="AD76" s="98" t="e">
        <f t="shared" ca="1" si="100"/>
        <v>#VALUE!</v>
      </c>
      <c r="AE76" s="98" t="e">
        <f t="shared" ca="1" si="100"/>
        <v>#VALUE!</v>
      </c>
      <c r="AF76" s="98" t="e">
        <f t="shared" ca="1" si="100"/>
        <v>#VALUE!</v>
      </c>
      <c r="AG76" s="98" t="e">
        <f t="shared" ca="1" si="100"/>
        <v>#VALUE!</v>
      </c>
      <c r="AH76" s="98" t="e">
        <f t="shared" ca="1" si="100"/>
        <v>#VALUE!</v>
      </c>
      <c r="AI76" s="98" t="e">
        <f t="shared" ca="1" si="100"/>
        <v>#VALUE!</v>
      </c>
      <c r="AJ76" s="98" t="e">
        <f t="shared" ca="1" si="100"/>
        <v>#VALUE!</v>
      </c>
      <c r="AK76" s="98" t="e">
        <f t="shared" ca="1" si="100"/>
        <v>#VALUE!</v>
      </c>
      <c r="AL76" s="98" t="e">
        <f t="shared" ca="1" si="100"/>
        <v>#VALUE!</v>
      </c>
      <c r="AM76" s="98" t="e">
        <f t="shared" ca="1" si="100"/>
        <v>#VALUE!</v>
      </c>
      <c r="AN76" s="98" t="e">
        <f t="shared" ca="1" si="100"/>
        <v>#NAME?</v>
      </c>
      <c r="AP76" s="97" t="str">
        <f t="shared" si="68"/>
        <v>TOTAL ASSETS</v>
      </c>
      <c r="AQ76" s="98">
        <f ca="1">SUM(AQ74,AQ61)</f>
        <v>0</v>
      </c>
      <c r="AR76" s="98">
        <f ca="1">SUM(AR74,AR61)</f>
        <v>0</v>
      </c>
      <c r="AS76" s="98">
        <f ca="1">SUM(AS74,AS61)</f>
        <v>0</v>
      </c>
      <c r="AT76" s="98">
        <f ca="1">SUM(AT74,AT61)</f>
        <v>0</v>
      </c>
      <c r="AU76" s="98">
        <f ca="1">SUM(AU74,AU61)</f>
        <v>0</v>
      </c>
      <c r="AX76" s="127" t="s">
        <v>157</v>
      </c>
      <c r="AY76" s="119"/>
      <c r="AZ76" s="119"/>
      <c r="BA76" s="119"/>
      <c r="BB76" s="119"/>
      <c r="BC76" s="119"/>
      <c r="BD76" s="119"/>
      <c r="BE76" s="119"/>
      <c r="BF76" s="119"/>
      <c r="BG76" s="119"/>
      <c r="BH76" s="119"/>
      <c r="BI76" s="119"/>
      <c r="BJ76" s="119"/>
      <c r="BK76" s="119"/>
      <c r="BL76" s="119"/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  <c r="BZ76" s="119"/>
      <c r="CA76" s="119"/>
      <c r="CB76" s="119"/>
      <c r="CC76" s="119"/>
      <c r="CD76" s="119"/>
      <c r="CE76" s="119"/>
      <c r="CF76" s="119"/>
      <c r="CG76" s="119"/>
      <c r="CH76" s="119"/>
      <c r="CK76" s="127" t="str">
        <f t="shared" si="63"/>
        <v>%</v>
      </c>
      <c r="CL76" s="119"/>
      <c r="CM76" s="119"/>
      <c r="CN76" s="119"/>
      <c r="CO76" s="119"/>
      <c r="CP76" s="119"/>
    </row>
    <row r="77" spans="1:233" ht="15.75">
      <c r="A77" t="str">
        <f>RIGHT(DB_LOAD!I72,4)</f>
        <v/>
      </c>
      <c r="B77">
        <f>DB_LOAD!K72</f>
        <v>0</v>
      </c>
      <c r="D77" s="103" t="s">
        <v>140</v>
      </c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P77" s="103" t="str">
        <f t="shared" si="68"/>
        <v/>
      </c>
      <c r="AQ77" s="121"/>
      <c r="AR77" s="121"/>
      <c r="AS77" s="121"/>
      <c r="AT77" s="121"/>
      <c r="AU77" s="121"/>
      <c r="AX77" s="127" t="s">
        <v>140</v>
      </c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K77" s="127" t="str">
        <f t="shared" si="63"/>
        <v/>
      </c>
      <c r="CL77" s="96"/>
      <c r="CM77" s="96"/>
      <c r="CN77" s="96"/>
      <c r="CO77" s="96"/>
      <c r="CP77" s="96"/>
    </row>
    <row r="78" spans="1:233" ht="15.75">
      <c r="A78" t="str">
        <f>RIGHT(DB_LOAD!I73,4)</f>
        <v/>
      </c>
      <c r="B78">
        <f>DB_LOAD!K73</f>
        <v>0</v>
      </c>
      <c r="D78" s="115" t="s">
        <v>100</v>
      </c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P78" s="115" t="str">
        <f t="shared" si="68"/>
        <v>LIABILITIES</v>
      </c>
      <c r="AQ78" s="137"/>
      <c r="AR78" s="137"/>
      <c r="AS78" s="137"/>
      <c r="AT78" s="137"/>
      <c r="AU78" s="137"/>
      <c r="AW78">
        <f>IFERROR(AW$42*VLOOKUP($AX$40&amp;"|"&amp;$AX78&amp;"|0|"&amp;AW$43,data.monthly_financials,6,0),0)</f>
        <v>0</v>
      </c>
      <c r="AX78" s="103" t="s">
        <v>205</v>
      </c>
      <c r="AY78" s="104" t="e">
        <f ca="1">IF(AY$41=YEAR(AY$43),HLOOKUP(AY$41,$CM$41:$CP$92,(ROW($AX78)-ROW(AY$41)+1),FALSE),IFERROR(AY$42*VLOOKUP($AX$40&amp;"|"&amp;$AX78&amp;"|0|"&amp;AY$43,data.monthly_financials,6,0),0))</f>
        <v>#NAME?</v>
      </c>
      <c r="AZ78" s="104" t="e">
        <f ca="1">IF(AZ$41=YEAR(AZ$43),HLOOKUP(AZ$41,$CM$41:$CP$92,(ROW($AX78)-ROW(AZ$41)+1),FALSE),IFERROR(AZ$42*VLOOKUP($AX$40&amp;"|"&amp;$AX78&amp;"|0|"&amp;AZ$43,data.monthly_financials,6,0),0))</f>
        <v>#NAME?</v>
      </c>
      <c r="BA78" s="104" t="e">
        <f ca="1">IF(BA$41=YEAR(BA$43),HLOOKUP(BA$41,$CM$41:$CP$92,(ROW($AX78)-ROW(BA$41)+1),FALSE),IFERROR(BA$42*VLOOKUP($AX$40&amp;"|"&amp;$AX78&amp;"|0|"&amp;BA$43,data.monthly_financials,6,0),0))</f>
        <v>#NAME?</v>
      </c>
      <c r="BB78" s="104" t="e">
        <f ca="1">IF(BB$41=YEAR(BB$43),HLOOKUP(BB$41,$CM$41:$CP$92,(ROW($AX78)-ROW(BB$41)+1),FALSE),IFERROR(BB$42*VLOOKUP($AX$40&amp;"|"&amp;$AX78&amp;"|0|"&amp;BB$43,data.monthly_financials,6,0),0))</f>
        <v>#NAME?</v>
      </c>
      <c r="BC78" s="104" t="e">
        <f ca="1">IF(BC$41=YEAR(BC$43),HLOOKUP(BC$41,$CM$41:$CP$92,(ROW($AX78)-ROW(BC$41)+1),FALSE),IFERROR(BC$42*VLOOKUP($AX$40&amp;"|"&amp;$AX78&amp;"|0|"&amp;BC$43,data.monthly_financials,6,0),0))</f>
        <v>#NAME?</v>
      </c>
      <c r="BD78" s="104" t="e">
        <f ca="1">IF(BD$41=YEAR(BD$43),HLOOKUP(BD$41,$CM$41:$CP$92,(ROW($AX78)-ROW(BD$41)+1),FALSE),IFERROR(BD$42*VLOOKUP($AX$40&amp;"|"&amp;$AX78&amp;"|0|"&amp;BD$43,data.monthly_financials,6,0),0))</f>
        <v>#NAME?</v>
      </c>
      <c r="BE78" s="104" t="e">
        <f ca="1">IF(BE$41=YEAR(BE$43),HLOOKUP(BE$41,$CM$41:$CP$92,(ROW($AX78)-ROW(BE$41)+1),FALSE),IFERROR(BE$42*VLOOKUP($AX$40&amp;"|"&amp;$AX78&amp;"|0|"&amp;BE$43,data.monthly_financials,6,0),0))</f>
        <v>#NAME?</v>
      </c>
      <c r="BF78" s="104" t="e">
        <f ca="1">IF(BF$41=YEAR(BF$43),HLOOKUP(BF$41,$CM$41:$CP$92,(ROW($AX78)-ROW(BF$41)+1),FALSE),IFERROR(BF$42*VLOOKUP($AX$40&amp;"|"&amp;$AX78&amp;"|0|"&amp;BF$43,data.monthly_financials,6,0),0))</f>
        <v>#NAME?</v>
      </c>
      <c r="BG78" s="104" t="e">
        <f ca="1">IF(BG$41=YEAR(BG$43),HLOOKUP(BG$41,$CM$41:$CP$92,(ROW($AX78)-ROW(BG$41)+1),FALSE),IFERROR(BG$42*VLOOKUP($AX$40&amp;"|"&amp;$AX78&amp;"|0|"&amp;BG$43,data.monthly_financials,6,0),0))</f>
        <v>#NAME?</v>
      </c>
      <c r="BH78" s="104" t="e">
        <f ca="1">IF(BH$41=YEAR(BH$43),HLOOKUP(BH$41,$CM$41:$CP$92,(ROW($AX78)-ROW(BH$41)+1),FALSE),IFERROR(BH$42*VLOOKUP($AX$40&amp;"|"&amp;$AX78&amp;"|0|"&amp;BH$43,data.monthly_financials,6,0),0))</f>
        <v>#NAME?</v>
      </c>
      <c r="BI78" s="104" t="e">
        <f ca="1">IF(BI$41=YEAR(BI$43),HLOOKUP(BI$41,$CM$41:$CP$92,(ROW($AX78)-ROW(BI$41)+1),FALSE),IFERROR(BI$42*VLOOKUP($AX$40&amp;"|"&amp;$AX78&amp;"|0|"&amp;BI$43,data.monthly_financials,6,0),0))</f>
        <v>#NAME?</v>
      </c>
      <c r="BJ78" s="104" t="e">
        <f ca="1">IF(BJ$41=YEAR(BJ$43),HLOOKUP(BJ$41,$CM$41:$CP$92,(ROW($AX78)-ROW(BJ$41)+1),FALSE),IFERROR(BJ$42*VLOOKUP($AX$40&amp;"|"&amp;$AX78&amp;"|0|"&amp;BJ$43,data.monthly_financials,6,0),0))</f>
        <v>#NAME?</v>
      </c>
      <c r="BK78" s="104" t="e">
        <f ca="1">IF(BK$41=YEAR(BK$43),HLOOKUP(BK$41,$CM$41:$CP$92,(ROW($AX78)-ROW(BK$41)+1),FALSE),IFERROR(BK$42*VLOOKUP($AX$40&amp;"|"&amp;$AX78&amp;"|0|"&amp;BK$43,data.monthly_financials,6,0),0))</f>
        <v>#NAME?</v>
      </c>
      <c r="BL78" s="104" t="e">
        <f ca="1">IF(BL$41=YEAR(BL$43),HLOOKUP(BL$41,$CM$41:$CP$92,(ROW($AX78)-ROW(BL$41)+1),FALSE),IFERROR(BL$42*VLOOKUP($AX$40&amp;"|"&amp;$AX78&amp;"|0|"&amp;BL$43,data.monthly_financials,6,0),0))</f>
        <v>#NAME?</v>
      </c>
      <c r="BM78" s="104" t="e">
        <f ca="1">IF(BM$41=YEAR(BM$43),HLOOKUP(BM$41,$CM$41:$CP$92,(ROW($AX78)-ROW(BM$41)+1),FALSE),IFERROR(BM$42*VLOOKUP($AX$40&amp;"|"&amp;$AX78&amp;"|0|"&amp;BM$43,data.monthly_financials,6,0),0))</f>
        <v>#NAME?</v>
      </c>
      <c r="BN78" s="104" t="e">
        <f ca="1">IF(BN$41=YEAR(BN$43),HLOOKUP(BN$41,$CM$41:$CP$92,(ROW($AX78)-ROW(BN$41)+1),FALSE),IFERROR(BN$42*VLOOKUP($AX$40&amp;"|"&amp;$AX78&amp;"|0|"&amp;BN$43,data.monthly_financials,6,0),0))</f>
        <v>#NAME?</v>
      </c>
      <c r="BO78" s="104" t="e">
        <f ca="1">IF(BO$41=YEAR(BO$43),HLOOKUP(BO$41,$CM$41:$CP$92,(ROW($AX78)-ROW(BO$41)+1),FALSE),IFERROR(BO$42*VLOOKUP($AX$40&amp;"|"&amp;$AX78&amp;"|0|"&amp;BO$43,data.monthly_financials,6,0),0))</f>
        <v>#NAME?</v>
      </c>
      <c r="BP78" s="104" t="e">
        <f ca="1">IF(BP$41=YEAR(BP$43),HLOOKUP(BP$41,$CM$41:$CP$92,(ROW($AX78)-ROW(BP$41)+1),FALSE),IFERROR(BP$42*VLOOKUP($AX$40&amp;"|"&amp;$AX78&amp;"|0|"&amp;BP$43,data.monthly_financials,6,0),0))</f>
        <v>#NAME?</v>
      </c>
      <c r="BQ78" s="104" t="e">
        <f ca="1">IF(BQ$41=YEAR(BQ$43),HLOOKUP(BQ$41,$CM$41:$CP$92,(ROW($AX78)-ROW(BQ$41)+1),FALSE),IFERROR(BQ$42*VLOOKUP($AX$40&amp;"|"&amp;$AX78&amp;"|0|"&amp;BQ$43,data.monthly_financials,6,0),0))</f>
        <v>#NAME?</v>
      </c>
      <c r="BR78" s="104" t="e">
        <f ca="1">IF(BR$41=YEAR(BR$43),HLOOKUP(BR$41,$CM$41:$CP$92,(ROW($AX78)-ROW(BR$41)+1),FALSE),IFERROR(BR$42*VLOOKUP($AX$40&amp;"|"&amp;$AX78&amp;"|0|"&amp;BR$43,data.monthly_financials,6,0),0))</f>
        <v>#NAME?</v>
      </c>
      <c r="BS78" s="104" t="e">
        <f ca="1">IF(BS$41=YEAR(BS$43),HLOOKUP(BS$41,$CM$41:$CP$92,(ROW($AX78)-ROW(BS$41)+1),FALSE),IFERROR(BS$42*VLOOKUP($AX$40&amp;"|"&amp;$AX78&amp;"|0|"&amp;BS$43,data.monthly_financials,6,0),0))</f>
        <v>#NAME?</v>
      </c>
      <c r="BT78" s="104" t="e">
        <f ca="1">IF(BT$41=YEAR(BT$43),HLOOKUP(BT$41,$CM$41:$CP$92,(ROW($AX78)-ROW(BT$41)+1),FALSE),IFERROR(BT$42*VLOOKUP($AX$40&amp;"|"&amp;$AX78&amp;"|0|"&amp;BT$43,data.monthly_financials,6,0),0))</f>
        <v>#NAME?</v>
      </c>
      <c r="BU78" s="104" t="e">
        <f ca="1">IF(BU$41=YEAR(BU$43),HLOOKUP(BU$41,$CM$41:$CP$92,(ROW($AX78)-ROW(BU$41)+1),FALSE),IFERROR(BU$42*VLOOKUP($AX$40&amp;"|"&amp;$AX78&amp;"|0|"&amp;BU$43,data.monthly_financials,6,0),0))</f>
        <v>#NAME?</v>
      </c>
      <c r="BV78" s="104" t="e">
        <f ca="1">IF(BV$41=YEAR(BV$43),HLOOKUP(BV$41,$CM$41:$CP$92,(ROW($AX78)-ROW(BV$41)+1),FALSE),IFERROR(BV$42*VLOOKUP($AX$40&amp;"|"&amp;$AX78&amp;"|0|"&amp;BV$43,data.monthly_financials,6,0),0))</f>
        <v>#NAME?</v>
      </c>
      <c r="BW78" s="104" t="e">
        <f ca="1">IF(BW$41=YEAR(BW$43),HLOOKUP(BW$41,$CM$41:$CP$92,(ROW($AX78)-ROW(BW$41)+1),FALSE),IFERROR(BW$42*VLOOKUP($AX$40&amp;"|"&amp;$AX78&amp;"|0|"&amp;BW$43,data.monthly_financials,6,0),0))</f>
        <v>#NAME?</v>
      </c>
      <c r="BX78" s="104" t="e">
        <f ca="1">IF(BX$41=YEAR(BX$43),HLOOKUP(BX$41,$CM$41:$CP$92,(ROW($AX78)-ROW(BX$41)+1),FALSE),IFERROR(BX$42*VLOOKUP($AX$40&amp;"|"&amp;$AX78&amp;"|0|"&amp;BX$43,data.monthly_financials,6,0),0))</f>
        <v>#NAME?</v>
      </c>
      <c r="BY78" s="104" t="e">
        <f ca="1">IF(BY$41=YEAR(BY$43),HLOOKUP(BY$41,$CM$41:$CP$92,(ROW($AX78)-ROW(BY$41)+1),FALSE),IFERROR(BY$42*VLOOKUP($AX$40&amp;"|"&amp;$AX78&amp;"|0|"&amp;BY$43,data.monthly_financials,6,0),0))</f>
        <v>#NAME?</v>
      </c>
      <c r="BZ78" s="104" t="e">
        <f ca="1">IF(BZ$41=YEAR(BZ$43),HLOOKUP(BZ$41,$CM$41:$CP$92,(ROW($AX78)-ROW(BZ$41)+1),FALSE),IFERROR(BZ$42*VLOOKUP($AX$40&amp;"|"&amp;$AX78&amp;"|0|"&amp;BZ$43,data.monthly_financials,6,0),0))</f>
        <v>#NAME?</v>
      </c>
      <c r="CA78" s="104" t="e">
        <f ca="1">IF(CA$41=YEAR(CA$43),HLOOKUP(CA$41,$CM$41:$CP$92,(ROW($AX78)-ROW(CA$41)+1),FALSE),IFERROR(CA$42*VLOOKUP($AX$40&amp;"|"&amp;$AX78&amp;"|0|"&amp;CA$43,data.monthly_financials,6,0),0))</f>
        <v>#NAME?</v>
      </c>
      <c r="CB78" s="104" t="e">
        <f ca="1">IF(CB$41=YEAR(CB$43),HLOOKUP(CB$41,$CM$41:$CP$92,(ROW($AX78)-ROW(CB$41)+1),FALSE),IFERROR(CB$42*VLOOKUP($AX$40&amp;"|"&amp;$AX78&amp;"|0|"&amp;CB$43,data.monthly_financials,6,0),0))</f>
        <v>#NAME?</v>
      </c>
      <c r="CC78" s="104" t="e">
        <f ca="1">IF(CC$41=YEAR(CC$43),HLOOKUP(CC$41,$CM$41:$CP$92,(ROW($AX78)-ROW(CC$41)+1),FALSE),IFERROR(CC$42*VLOOKUP($AX$40&amp;"|"&amp;$AX78&amp;"|0|"&amp;CC$43,data.monthly_financials,6,0),0))</f>
        <v>#NAME?</v>
      </c>
      <c r="CD78" s="104" t="e">
        <f ca="1">IF(CD$41=YEAR(CD$43),HLOOKUP(CD$41,$CM$41:$CP$92,(ROW($AX78)-ROW(CD$41)+1),FALSE),IFERROR(CD$42*VLOOKUP($AX$40&amp;"|"&amp;$AX78&amp;"|0|"&amp;CD$43,data.monthly_financials,6,0),0))</f>
        <v>#NAME?</v>
      </c>
      <c r="CE78" s="104" t="e">
        <f ca="1">IF(CE$41=YEAR(CE$43),HLOOKUP(CE$41,$CM$41:$CP$92,(ROW($AX78)-ROW(CE$41)+1),FALSE),IFERROR(CE$42*VLOOKUP($AX$40&amp;"|"&amp;$AX78&amp;"|0|"&amp;CE$43,data.monthly_financials,6,0),0))</f>
        <v>#NAME?</v>
      </c>
      <c r="CF78" s="104" t="e">
        <f ca="1">IF(CF$41=YEAR(CF$43),HLOOKUP(CF$41,$CM$41:$CP$92,(ROW($AX78)-ROW(CF$41)+1),FALSE),IFERROR(CF$42*VLOOKUP($AX$40&amp;"|"&amp;$AX78&amp;"|0|"&amp;CF$43,data.monthly_financials,6,0),0))</f>
        <v>#NAME?</v>
      </c>
      <c r="CG78" s="104" t="e">
        <f ca="1">IF(CG$41=YEAR(CG$43),HLOOKUP(CG$41,$CM$41:$CP$92,(ROW($AX78)-ROW(CG$41)+1),FALSE),IFERROR(CG$42*VLOOKUP($AX$40&amp;"|"&amp;$AX78&amp;"|0|"&amp;CG$43,data.monthly_financials,6,0),0))</f>
        <v>#NAME?</v>
      </c>
      <c r="CH78" s="104" t="e">
        <f ca="1">IF(CH$41=YEAR(CH$43),HLOOKUP(CH$41,$CM$41:$CP$92,(ROW($AX78)-ROW(CH$41)+1),FALSE),IFERROR(CH$42*VLOOKUP($AX$40&amp;"|"&amp;$AX78&amp;"|0|"&amp;CH$43,data.monthly_financials,6,0),0))</f>
        <v>#NAME?</v>
      </c>
      <c r="CK78" s="103" t="str">
        <f t="shared" si="63"/>
        <v>Income Tax Expense</v>
      </c>
      <c r="CL78" s="104">
        <f ca="1">IFERROR(CL$42*VLOOKUP($CK$40&amp;"|"&amp;$CK78&amp;"|1|"&amp;CL$43,data.monthly_financials,6,0),0)</f>
        <v>0</v>
      </c>
      <c r="CM78" s="104">
        <f ca="1">IFERROR(CM$42*VLOOKUP($CK$40&amp;"|"&amp;$CK78&amp;"|1|"&amp;CM$43,data.monthly_financials,6,0),0)</f>
        <v>0</v>
      </c>
      <c r="CN78" s="104">
        <f ca="1">IFERROR(CN$42*VLOOKUP($CK$40&amp;"|"&amp;$CK78&amp;"|1|"&amp;CN$43,data.monthly_financials,6,0),0)</f>
        <v>0</v>
      </c>
      <c r="CO78" s="104">
        <f ca="1">IFERROR(CO$42*VLOOKUP($CK$40&amp;"|"&amp;$CK78&amp;"|1|"&amp;CO$43,data.monthly_financials,6,0),0)</f>
        <v>0</v>
      </c>
      <c r="CP78" s="104">
        <f ca="1">IFERROR(CP$42*VLOOKUP($CK$40&amp;"|"&amp;$CK78&amp;"|1|"&amp;CP$43,data.monthly_financials,6,0),0)</f>
        <v>0</v>
      </c>
    </row>
    <row r="79" spans="1:233" ht="15.75">
      <c r="A79" t="str">
        <f>RIGHT(DB_LOAD!I74,4)</f>
        <v/>
      </c>
      <c r="B79">
        <f>DB_LOAD!K74</f>
        <v>0</v>
      </c>
      <c r="D79" s="103" t="s">
        <v>140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P79" s="103" t="str">
        <f t="shared" si="68"/>
        <v/>
      </c>
      <c r="AQ79" s="121"/>
      <c r="AR79" s="121"/>
      <c r="AS79" s="121"/>
      <c r="AT79" s="121"/>
      <c r="AU79" s="121"/>
      <c r="AW79" s="78">
        <f>SUM(AW78,AW75)</f>
        <v>0</v>
      </c>
      <c r="AX79" s="115" t="s">
        <v>206</v>
      </c>
      <c r="AY79" s="116" t="e">
        <f t="shared" ref="AY79:CH79" ca="1" si="101">SUM(AY78,AY75)</f>
        <v>#NAME?</v>
      </c>
      <c r="AZ79" s="116" t="e">
        <f t="shared" ca="1" si="101"/>
        <v>#NAME?</v>
      </c>
      <c r="BA79" s="116" t="e">
        <f t="shared" ca="1" si="101"/>
        <v>#NAME?</v>
      </c>
      <c r="BB79" s="116" t="e">
        <f t="shared" ca="1" si="101"/>
        <v>#NAME?</v>
      </c>
      <c r="BC79" s="116" t="e">
        <f t="shared" ca="1" si="101"/>
        <v>#NAME?</v>
      </c>
      <c r="BD79" s="116" t="e">
        <f t="shared" ca="1" si="101"/>
        <v>#NAME?</v>
      </c>
      <c r="BE79" s="116" t="e">
        <f t="shared" ca="1" si="101"/>
        <v>#NAME?</v>
      </c>
      <c r="BF79" s="116" t="e">
        <f t="shared" ca="1" si="101"/>
        <v>#NAME?</v>
      </c>
      <c r="BG79" s="116" t="e">
        <f t="shared" ca="1" si="101"/>
        <v>#NAME?</v>
      </c>
      <c r="BH79" s="116" t="e">
        <f t="shared" ca="1" si="101"/>
        <v>#NAME?</v>
      </c>
      <c r="BI79" s="116" t="e">
        <f t="shared" ca="1" si="101"/>
        <v>#NAME?</v>
      </c>
      <c r="BJ79" s="116" t="e">
        <f t="shared" ca="1" si="101"/>
        <v>#NAME?</v>
      </c>
      <c r="BK79" s="116" t="e">
        <f t="shared" ca="1" si="101"/>
        <v>#NAME?</v>
      </c>
      <c r="BL79" s="116" t="e">
        <f t="shared" ca="1" si="101"/>
        <v>#NAME?</v>
      </c>
      <c r="BM79" s="116" t="e">
        <f t="shared" ca="1" si="101"/>
        <v>#NAME?</v>
      </c>
      <c r="BN79" s="116" t="e">
        <f t="shared" ca="1" si="101"/>
        <v>#NAME?</v>
      </c>
      <c r="BO79" s="116" t="e">
        <f t="shared" ca="1" si="101"/>
        <v>#NAME?</v>
      </c>
      <c r="BP79" s="116" t="e">
        <f t="shared" ca="1" si="101"/>
        <v>#NAME?</v>
      </c>
      <c r="BQ79" s="116" t="e">
        <f t="shared" ca="1" si="101"/>
        <v>#NAME?</v>
      </c>
      <c r="BR79" s="116" t="e">
        <f t="shared" ca="1" si="101"/>
        <v>#NAME?</v>
      </c>
      <c r="BS79" s="116" t="e">
        <f t="shared" ca="1" si="101"/>
        <v>#NAME?</v>
      </c>
      <c r="BT79" s="116" t="e">
        <f t="shared" ca="1" si="101"/>
        <v>#NAME?</v>
      </c>
      <c r="BU79" s="116" t="e">
        <f t="shared" ca="1" si="101"/>
        <v>#NAME?</v>
      </c>
      <c r="BV79" s="116" t="e">
        <f t="shared" ca="1" si="101"/>
        <v>#NAME?</v>
      </c>
      <c r="BW79" s="116" t="e">
        <f t="shared" ca="1" si="101"/>
        <v>#NAME?</v>
      </c>
      <c r="BX79" s="116" t="e">
        <f t="shared" ca="1" si="101"/>
        <v>#NAME?</v>
      </c>
      <c r="BY79" s="116" t="e">
        <f t="shared" ca="1" si="101"/>
        <v>#NAME?</v>
      </c>
      <c r="BZ79" s="116" t="e">
        <f t="shared" ca="1" si="101"/>
        <v>#NAME?</v>
      </c>
      <c r="CA79" s="116" t="e">
        <f t="shared" ca="1" si="101"/>
        <v>#NAME?</v>
      </c>
      <c r="CB79" s="116" t="e">
        <f t="shared" ca="1" si="101"/>
        <v>#NAME?</v>
      </c>
      <c r="CC79" s="116" t="e">
        <f t="shared" ca="1" si="101"/>
        <v>#NAME?</v>
      </c>
      <c r="CD79" s="116" t="e">
        <f t="shared" ca="1" si="101"/>
        <v>#NAME?</v>
      </c>
      <c r="CE79" s="116" t="e">
        <f t="shared" ca="1" si="101"/>
        <v>#NAME?</v>
      </c>
      <c r="CF79" s="116" t="e">
        <f t="shared" ca="1" si="101"/>
        <v>#NAME?</v>
      </c>
      <c r="CG79" s="116" t="e">
        <f t="shared" ca="1" si="101"/>
        <v>#NAME?</v>
      </c>
      <c r="CH79" s="116" t="e">
        <f t="shared" ca="1" si="101"/>
        <v>#NAME?</v>
      </c>
      <c r="CK79" s="115" t="str">
        <f t="shared" si="63"/>
        <v>NET INCOME BEFORE DONATIONS</v>
      </c>
      <c r="CL79" s="116">
        <f ca="1">SUM(CL78,CL75)</f>
        <v>0</v>
      </c>
      <c r="CM79" s="116">
        <f ca="1">SUM(CM78,CM75)</f>
        <v>0</v>
      </c>
      <c r="CN79" s="116">
        <f ca="1">SUM(CN78,CN75)</f>
        <v>0</v>
      </c>
      <c r="CO79" s="116">
        <f ca="1">SUM(CO78,CO75)</f>
        <v>0</v>
      </c>
      <c r="CP79" s="116">
        <f ca="1">SUM(CP78,CP75)</f>
        <v>0</v>
      </c>
    </row>
    <row r="80" spans="1:233" ht="15.75">
      <c r="A80" t="str">
        <f>RIGHT(DB_LOAD!I75,4)</f>
        <v/>
      </c>
      <c r="B80">
        <f>DB_LOAD!K75</f>
        <v>0</v>
      </c>
      <c r="D80" s="128" t="s">
        <v>207</v>
      </c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P80" s="128" t="str">
        <f t="shared" si="68"/>
        <v>Current liabilities</v>
      </c>
      <c r="AQ80" s="129"/>
      <c r="AR80" s="129"/>
      <c r="AS80" s="129"/>
      <c r="AT80" s="129"/>
      <c r="AU80" s="129"/>
      <c r="AX80" s="127" t="s">
        <v>157</v>
      </c>
      <c r="AY80" s="119"/>
      <c r="AZ80" s="119"/>
      <c r="BA80" s="119"/>
      <c r="BB80" s="119"/>
      <c r="BC80" s="119"/>
      <c r="BD80" s="119"/>
      <c r="BE80" s="119"/>
      <c r="BF80" s="119"/>
      <c r="BG80" s="119"/>
      <c r="BH80" s="119"/>
      <c r="BI80" s="119"/>
      <c r="BJ80" s="119"/>
      <c r="BK80" s="119"/>
      <c r="BL80" s="119"/>
      <c r="BM80" s="119"/>
      <c r="BN80" s="119"/>
      <c r="BO80" s="119"/>
      <c r="BP80" s="119"/>
      <c r="BQ80" s="119"/>
      <c r="BR80" s="119"/>
      <c r="BS80" s="119"/>
      <c r="BT80" s="119"/>
      <c r="BU80" s="119"/>
      <c r="BV80" s="119"/>
      <c r="BW80" s="119"/>
      <c r="BX80" s="119"/>
      <c r="BY80" s="119"/>
      <c r="BZ80" s="119"/>
      <c r="CA80" s="119"/>
      <c r="CB80" s="119"/>
      <c r="CC80" s="119"/>
      <c r="CD80" s="119"/>
      <c r="CE80" s="119"/>
      <c r="CF80" s="119"/>
      <c r="CG80" s="119"/>
      <c r="CH80" s="119"/>
      <c r="CK80" s="127" t="str">
        <f t="shared" si="63"/>
        <v>%</v>
      </c>
      <c r="CL80" s="119"/>
      <c r="CM80" s="119"/>
      <c r="CN80" s="119"/>
      <c r="CO80" s="119"/>
      <c r="CP80" s="119"/>
    </row>
    <row r="81" spans="1:94" ht="15.75">
      <c r="A81" t="str">
        <f>RIGHT(DB_LOAD!I76,4)</f>
        <v/>
      </c>
      <c r="B81">
        <f>DB_LOAD!K76</f>
        <v>0</v>
      </c>
      <c r="D81" s="103" t="s">
        <v>208</v>
      </c>
      <c r="E81" s="96" t="e">
        <f t="shared" ref="E81:AN81" ca="1" si="102">SUM(E82:E83)</f>
        <v>#VALUE!</v>
      </c>
      <c r="F81" s="96" t="e">
        <f t="shared" ca="1" si="102"/>
        <v>#VALUE!</v>
      </c>
      <c r="G81" s="96" t="e">
        <f t="shared" ca="1" si="102"/>
        <v>#VALUE!</v>
      </c>
      <c r="H81" s="96" t="e">
        <f t="shared" ca="1" si="102"/>
        <v>#VALUE!</v>
      </c>
      <c r="I81" s="96" t="e">
        <f t="shared" ca="1" si="102"/>
        <v>#VALUE!</v>
      </c>
      <c r="J81" s="96" t="e">
        <f t="shared" ca="1" si="102"/>
        <v>#VALUE!</v>
      </c>
      <c r="K81" s="96" t="e">
        <f t="shared" ca="1" si="102"/>
        <v>#VALUE!</v>
      </c>
      <c r="L81" s="96" t="e">
        <f t="shared" ca="1" si="102"/>
        <v>#VALUE!</v>
      </c>
      <c r="M81" s="96" t="e">
        <f t="shared" ca="1" si="102"/>
        <v>#VALUE!</v>
      </c>
      <c r="N81" s="96" t="e">
        <f t="shared" ca="1" si="102"/>
        <v>#VALUE!</v>
      </c>
      <c r="O81" s="96" t="e">
        <f t="shared" ca="1" si="102"/>
        <v>#VALUE!</v>
      </c>
      <c r="P81" s="96" t="e">
        <f t="shared" ca="1" si="102"/>
        <v>#VALUE!</v>
      </c>
      <c r="Q81" s="96" t="e">
        <f t="shared" ca="1" si="102"/>
        <v>#VALUE!</v>
      </c>
      <c r="R81" s="96" t="e">
        <f t="shared" ca="1" si="102"/>
        <v>#VALUE!</v>
      </c>
      <c r="S81" s="96" t="e">
        <f t="shared" ca="1" si="102"/>
        <v>#VALUE!</v>
      </c>
      <c r="T81" s="96" t="e">
        <f t="shared" ca="1" si="102"/>
        <v>#VALUE!</v>
      </c>
      <c r="U81" s="96" t="e">
        <f t="shared" ca="1" si="102"/>
        <v>#VALUE!</v>
      </c>
      <c r="V81" s="96" t="e">
        <f t="shared" ca="1" si="102"/>
        <v>#VALUE!</v>
      </c>
      <c r="W81" s="96" t="e">
        <f t="shared" ca="1" si="102"/>
        <v>#VALUE!</v>
      </c>
      <c r="X81" s="96" t="e">
        <f t="shared" ca="1" si="102"/>
        <v>#VALUE!</v>
      </c>
      <c r="Y81" s="96" t="e">
        <f t="shared" ca="1" si="102"/>
        <v>#VALUE!</v>
      </c>
      <c r="Z81" s="96" t="e">
        <f t="shared" ca="1" si="102"/>
        <v>#VALUE!</v>
      </c>
      <c r="AA81" s="96" t="e">
        <f t="shared" ca="1" si="102"/>
        <v>#VALUE!</v>
      </c>
      <c r="AB81" s="96" t="e">
        <f t="shared" ca="1" si="102"/>
        <v>#VALUE!</v>
      </c>
      <c r="AC81" s="96" t="e">
        <f t="shared" ca="1" si="102"/>
        <v>#VALUE!</v>
      </c>
      <c r="AD81" s="96" t="e">
        <f t="shared" ca="1" si="102"/>
        <v>#VALUE!</v>
      </c>
      <c r="AE81" s="96" t="e">
        <f t="shared" ca="1" si="102"/>
        <v>#VALUE!</v>
      </c>
      <c r="AF81" s="96" t="e">
        <f t="shared" ca="1" si="102"/>
        <v>#VALUE!</v>
      </c>
      <c r="AG81" s="96" t="e">
        <f t="shared" ca="1" si="102"/>
        <v>#VALUE!</v>
      </c>
      <c r="AH81" s="96" t="e">
        <f t="shared" ca="1" si="102"/>
        <v>#VALUE!</v>
      </c>
      <c r="AI81" s="96" t="e">
        <f t="shared" ca="1" si="102"/>
        <v>#VALUE!</v>
      </c>
      <c r="AJ81" s="96" t="e">
        <f t="shared" ca="1" si="102"/>
        <v>#VALUE!</v>
      </c>
      <c r="AK81" s="96" t="e">
        <f t="shared" ca="1" si="102"/>
        <v>#VALUE!</v>
      </c>
      <c r="AL81" s="96" t="e">
        <f t="shared" ca="1" si="102"/>
        <v>#VALUE!</v>
      </c>
      <c r="AM81" s="96" t="e">
        <f t="shared" ca="1" si="102"/>
        <v>#VALUE!</v>
      </c>
      <c r="AN81" s="96" t="e">
        <f t="shared" ca="1" si="102"/>
        <v>#NAME?</v>
      </c>
      <c r="AP81" s="103" t="str">
        <f t="shared" si="68"/>
        <v>Savings &amp; Deposit Accounts</v>
      </c>
      <c r="AQ81" s="96">
        <f ca="1">SUM(AQ82:AQ83)</f>
        <v>0</v>
      </c>
      <c r="AR81" s="96">
        <f ca="1">SUM(AR82:AR83)</f>
        <v>0</v>
      </c>
      <c r="AS81" s="96">
        <f ca="1">SUM(AS82:AS83)</f>
        <v>0</v>
      </c>
      <c r="AT81" s="96">
        <f ca="1">SUM(AT82:AT83)</f>
        <v>0</v>
      </c>
      <c r="AU81" s="96">
        <f ca="1">SUM(AU82:AU83)</f>
        <v>0</v>
      </c>
      <c r="AW81">
        <f>IFERROR(AW$42*VLOOKUP($AX$40&amp;"|"&amp;$AX81&amp;"|0|"&amp;AW$43,data.monthly_financials,6,0),0)</f>
        <v>0</v>
      </c>
      <c r="AX81" s="103" t="s">
        <v>122</v>
      </c>
      <c r="AY81" s="104" t="e">
        <f ca="1">IF(AY$41=YEAR(AY$43),HLOOKUP(AY$41,$CM$41:$CP$92,(ROW($AX81)-ROW(AY$41)+1),FALSE),IFERROR(AY$42*VLOOKUP($AX$40&amp;"|"&amp;$AX81&amp;"|0|"&amp;AY$43,data.monthly_financials,6,0),0))</f>
        <v>#NAME?</v>
      </c>
      <c r="AZ81" s="104" t="e">
        <f ca="1">IF(AZ$41=YEAR(AZ$43),HLOOKUP(AZ$41,$CM$41:$CP$92,(ROW($AX81)-ROW(AZ$41)+1),FALSE),IFERROR(AZ$42*VLOOKUP($AX$40&amp;"|"&amp;$AX81&amp;"|0|"&amp;AZ$43,data.monthly_financials,6,0),0))</f>
        <v>#NAME?</v>
      </c>
      <c r="BA81" s="104" t="e">
        <f ca="1">IF(BA$41=YEAR(BA$43),HLOOKUP(BA$41,$CM$41:$CP$92,(ROW($AX81)-ROW(BA$41)+1),FALSE),IFERROR(BA$42*VLOOKUP($AX$40&amp;"|"&amp;$AX81&amp;"|0|"&amp;BA$43,data.monthly_financials,6,0),0))</f>
        <v>#NAME?</v>
      </c>
      <c r="BB81" s="104" t="e">
        <f ca="1">IF(BB$41=YEAR(BB$43),HLOOKUP(BB$41,$CM$41:$CP$92,(ROW($AX81)-ROW(BB$41)+1),FALSE),IFERROR(BB$42*VLOOKUP($AX$40&amp;"|"&amp;$AX81&amp;"|0|"&amp;BB$43,data.monthly_financials,6,0),0))</f>
        <v>#NAME?</v>
      </c>
      <c r="BC81" s="104" t="e">
        <f ca="1">IF(BC$41=YEAR(BC$43),HLOOKUP(BC$41,$CM$41:$CP$92,(ROW($AX81)-ROW(BC$41)+1),FALSE),IFERROR(BC$42*VLOOKUP($AX$40&amp;"|"&amp;$AX81&amp;"|0|"&amp;BC$43,data.monthly_financials,6,0),0))</f>
        <v>#NAME?</v>
      </c>
      <c r="BD81" s="104" t="e">
        <f ca="1">IF(BD$41=YEAR(BD$43),HLOOKUP(BD$41,$CM$41:$CP$92,(ROW($AX81)-ROW(BD$41)+1),FALSE),IFERROR(BD$42*VLOOKUP($AX$40&amp;"|"&amp;$AX81&amp;"|0|"&amp;BD$43,data.monthly_financials,6,0),0))</f>
        <v>#NAME?</v>
      </c>
      <c r="BE81" s="104" t="e">
        <f ca="1">IF(BE$41=YEAR(BE$43),HLOOKUP(BE$41,$CM$41:$CP$92,(ROW($AX81)-ROW(BE$41)+1),FALSE),IFERROR(BE$42*VLOOKUP($AX$40&amp;"|"&amp;$AX81&amp;"|0|"&amp;BE$43,data.monthly_financials,6,0),0))</f>
        <v>#NAME?</v>
      </c>
      <c r="BF81" s="104" t="e">
        <f ca="1">IF(BF$41=YEAR(BF$43),HLOOKUP(BF$41,$CM$41:$CP$92,(ROW($AX81)-ROW(BF$41)+1),FALSE),IFERROR(BF$42*VLOOKUP($AX$40&amp;"|"&amp;$AX81&amp;"|0|"&amp;BF$43,data.monthly_financials,6,0),0))</f>
        <v>#NAME?</v>
      </c>
      <c r="BG81" s="104" t="e">
        <f ca="1">IF(BG$41=YEAR(BG$43),HLOOKUP(BG$41,$CM$41:$CP$92,(ROW($AX81)-ROW(BG$41)+1),FALSE),IFERROR(BG$42*VLOOKUP($AX$40&amp;"|"&amp;$AX81&amp;"|0|"&amp;BG$43,data.monthly_financials,6,0),0))</f>
        <v>#NAME?</v>
      </c>
      <c r="BH81" s="104" t="e">
        <f ca="1">IF(BH$41=YEAR(BH$43),HLOOKUP(BH$41,$CM$41:$CP$92,(ROW($AX81)-ROW(BH$41)+1),FALSE),IFERROR(BH$42*VLOOKUP($AX$40&amp;"|"&amp;$AX81&amp;"|0|"&amp;BH$43,data.monthly_financials,6,0),0))</f>
        <v>#NAME?</v>
      </c>
      <c r="BI81" s="104" t="e">
        <f ca="1">IF(BI$41=YEAR(BI$43),HLOOKUP(BI$41,$CM$41:$CP$92,(ROW($AX81)-ROW(BI$41)+1),FALSE),IFERROR(BI$42*VLOOKUP($AX$40&amp;"|"&amp;$AX81&amp;"|0|"&amp;BI$43,data.monthly_financials,6,0),0))</f>
        <v>#NAME?</v>
      </c>
      <c r="BJ81" s="104" t="e">
        <f ca="1">IF(BJ$41=YEAR(BJ$43),HLOOKUP(BJ$41,$CM$41:$CP$92,(ROW($AX81)-ROW(BJ$41)+1),FALSE),IFERROR(BJ$42*VLOOKUP($AX$40&amp;"|"&amp;$AX81&amp;"|0|"&amp;BJ$43,data.monthly_financials,6,0),0))</f>
        <v>#NAME?</v>
      </c>
      <c r="BK81" s="104" t="e">
        <f ca="1">IF(BK$41=YEAR(BK$43),HLOOKUP(BK$41,$CM$41:$CP$92,(ROW($AX81)-ROW(BK$41)+1),FALSE),IFERROR(BK$42*VLOOKUP($AX$40&amp;"|"&amp;$AX81&amp;"|0|"&amp;BK$43,data.monthly_financials,6,0),0))</f>
        <v>#NAME?</v>
      </c>
      <c r="BL81" s="104" t="e">
        <f ca="1">IF(BL$41=YEAR(BL$43),HLOOKUP(BL$41,$CM$41:$CP$92,(ROW($AX81)-ROW(BL$41)+1),FALSE),IFERROR(BL$42*VLOOKUP($AX$40&amp;"|"&amp;$AX81&amp;"|0|"&amp;BL$43,data.monthly_financials,6,0),0))</f>
        <v>#NAME?</v>
      </c>
      <c r="BM81" s="104" t="e">
        <f ca="1">IF(BM$41=YEAR(BM$43),HLOOKUP(BM$41,$CM$41:$CP$92,(ROW($AX81)-ROW(BM$41)+1),FALSE),IFERROR(BM$42*VLOOKUP($AX$40&amp;"|"&amp;$AX81&amp;"|0|"&amp;BM$43,data.monthly_financials,6,0),0))</f>
        <v>#NAME?</v>
      </c>
      <c r="BN81" s="104" t="e">
        <f ca="1">IF(BN$41=YEAR(BN$43),HLOOKUP(BN$41,$CM$41:$CP$92,(ROW($AX81)-ROW(BN$41)+1),FALSE),IFERROR(BN$42*VLOOKUP($AX$40&amp;"|"&amp;$AX81&amp;"|0|"&amp;BN$43,data.monthly_financials,6,0),0))</f>
        <v>#NAME?</v>
      </c>
      <c r="BO81" s="104" t="e">
        <f ca="1">IF(BO$41=YEAR(BO$43),HLOOKUP(BO$41,$CM$41:$CP$92,(ROW($AX81)-ROW(BO$41)+1),FALSE),IFERROR(BO$42*VLOOKUP($AX$40&amp;"|"&amp;$AX81&amp;"|0|"&amp;BO$43,data.monthly_financials,6,0),0))</f>
        <v>#NAME?</v>
      </c>
      <c r="BP81" s="104" t="e">
        <f ca="1">IF(BP$41=YEAR(BP$43),HLOOKUP(BP$41,$CM$41:$CP$92,(ROW($AX81)-ROW(BP$41)+1),FALSE),IFERROR(BP$42*VLOOKUP($AX$40&amp;"|"&amp;$AX81&amp;"|0|"&amp;BP$43,data.monthly_financials,6,0),0))</f>
        <v>#NAME?</v>
      </c>
      <c r="BQ81" s="104" t="e">
        <f ca="1">IF(BQ$41=YEAR(BQ$43),HLOOKUP(BQ$41,$CM$41:$CP$92,(ROW($AX81)-ROW(BQ$41)+1),FALSE),IFERROR(BQ$42*VLOOKUP($AX$40&amp;"|"&amp;$AX81&amp;"|0|"&amp;BQ$43,data.monthly_financials,6,0),0))</f>
        <v>#NAME?</v>
      </c>
      <c r="BR81" s="104" t="e">
        <f ca="1">IF(BR$41=YEAR(BR$43),HLOOKUP(BR$41,$CM$41:$CP$92,(ROW($AX81)-ROW(BR$41)+1),FALSE),IFERROR(BR$42*VLOOKUP($AX$40&amp;"|"&amp;$AX81&amp;"|0|"&amp;BR$43,data.monthly_financials,6,0),0))</f>
        <v>#NAME?</v>
      </c>
      <c r="BS81" s="104" t="e">
        <f ca="1">IF(BS$41=YEAR(BS$43),HLOOKUP(BS$41,$CM$41:$CP$92,(ROW($AX81)-ROW(BS$41)+1),FALSE),IFERROR(BS$42*VLOOKUP($AX$40&amp;"|"&amp;$AX81&amp;"|0|"&amp;BS$43,data.monthly_financials,6,0),0))</f>
        <v>#NAME?</v>
      </c>
      <c r="BT81" s="104" t="e">
        <f ca="1">IF(BT$41=YEAR(BT$43),HLOOKUP(BT$41,$CM$41:$CP$92,(ROW($AX81)-ROW(BT$41)+1),FALSE),IFERROR(BT$42*VLOOKUP($AX$40&amp;"|"&amp;$AX81&amp;"|0|"&amp;BT$43,data.monthly_financials,6,0),0))</f>
        <v>#NAME?</v>
      </c>
      <c r="BU81" s="104" t="e">
        <f ca="1">IF(BU$41=YEAR(BU$43),HLOOKUP(BU$41,$CM$41:$CP$92,(ROW($AX81)-ROW(BU$41)+1),FALSE),IFERROR(BU$42*VLOOKUP($AX$40&amp;"|"&amp;$AX81&amp;"|0|"&amp;BU$43,data.monthly_financials,6,0),0))</f>
        <v>#NAME?</v>
      </c>
      <c r="BV81" s="104" t="e">
        <f ca="1">IF(BV$41=YEAR(BV$43),HLOOKUP(BV$41,$CM$41:$CP$92,(ROW($AX81)-ROW(BV$41)+1),FALSE),IFERROR(BV$42*VLOOKUP($AX$40&amp;"|"&amp;$AX81&amp;"|0|"&amp;BV$43,data.monthly_financials,6,0),0))</f>
        <v>#NAME?</v>
      </c>
      <c r="BW81" s="104" t="e">
        <f ca="1">IF(BW$41=YEAR(BW$43),HLOOKUP(BW$41,$CM$41:$CP$92,(ROW($AX81)-ROW(BW$41)+1),FALSE),IFERROR(BW$42*VLOOKUP($AX$40&amp;"|"&amp;$AX81&amp;"|0|"&amp;BW$43,data.monthly_financials,6,0),0))</f>
        <v>#NAME?</v>
      </c>
      <c r="BX81" s="104" t="e">
        <f ca="1">IF(BX$41=YEAR(BX$43),HLOOKUP(BX$41,$CM$41:$CP$92,(ROW($AX81)-ROW(BX$41)+1),FALSE),IFERROR(BX$42*VLOOKUP($AX$40&amp;"|"&amp;$AX81&amp;"|0|"&amp;BX$43,data.monthly_financials,6,0),0))</f>
        <v>#NAME?</v>
      </c>
      <c r="BY81" s="104" t="e">
        <f ca="1">IF(BY$41=YEAR(BY$43),HLOOKUP(BY$41,$CM$41:$CP$92,(ROW($AX81)-ROW(BY$41)+1),FALSE),IFERROR(BY$42*VLOOKUP($AX$40&amp;"|"&amp;$AX81&amp;"|0|"&amp;BY$43,data.monthly_financials,6,0),0))</f>
        <v>#NAME?</v>
      </c>
      <c r="BZ81" s="104" t="e">
        <f ca="1">IF(BZ$41=YEAR(BZ$43),HLOOKUP(BZ$41,$CM$41:$CP$92,(ROW($AX81)-ROW(BZ$41)+1),FALSE),IFERROR(BZ$42*VLOOKUP($AX$40&amp;"|"&amp;$AX81&amp;"|0|"&amp;BZ$43,data.monthly_financials,6,0),0))</f>
        <v>#NAME?</v>
      </c>
      <c r="CA81" s="104" t="e">
        <f ca="1">IF(CA$41=YEAR(CA$43),HLOOKUP(CA$41,$CM$41:$CP$92,(ROW($AX81)-ROW(CA$41)+1),FALSE),IFERROR(CA$42*VLOOKUP($AX$40&amp;"|"&amp;$AX81&amp;"|0|"&amp;CA$43,data.monthly_financials,6,0),0))</f>
        <v>#NAME?</v>
      </c>
      <c r="CB81" s="104" t="e">
        <f ca="1">IF(CB$41=YEAR(CB$43),HLOOKUP(CB$41,$CM$41:$CP$92,(ROW($AX81)-ROW(CB$41)+1),FALSE),IFERROR(CB$42*VLOOKUP($AX$40&amp;"|"&amp;$AX81&amp;"|0|"&amp;CB$43,data.monthly_financials,6,0),0))</f>
        <v>#NAME?</v>
      </c>
      <c r="CC81" s="104" t="e">
        <f ca="1">IF(CC$41=YEAR(CC$43),HLOOKUP(CC$41,$CM$41:$CP$92,(ROW($AX81)-ROW(CC$41)+1),FALSE),IFERROR(CC$42*VLOOKUP($AX$40&amp;"|"&amp;$AX81&amp;"|0|"&amp;CC$43,data.monthly_financials,6,0),0))</f>
        <v>#NAME?</v>
      </c>
      <c r="CD81" s="104" t="e">
        <f ca="1">IF(CD$41=YEAR(CD$43),HLOOKUP(CD$41,$CM$41:$CP$92,(ROW($AX81)-ROW(CD$41)+1),FALSE),IFERROR(CD$42*VLOOKUP($AX$40&amp;"|"&amp;$AX81&amp;"|0|"&amp;CD$43,data.monthly_financials,6,0),0))</f>
        <v>#NAME?</v>
      </c>
      <c r="CE81" s="104" t="e">
        <f ca="1">IF(CE$41=YEAR(CE$43),HLOOKUP(CE$41,$CM$41:$CP$92,(ROW($AX81)-ROW(CE$41)+1),FALSE),IFERROR(CE$42*VLOOKUP($AX$40&amp;"|"&amp;$AX81&amp;"|0|"&amp;CE$43,data.monthly_financials,6,0),0))</f>
        <v>#NAME?</v>
      </c>
      <c r="CF81" s="104" t="e">
        <f ca="1">IF(CF$41=YEAR(CF$43),HLOOKUP(CF$41,$CM$41:$CP$92,(ROW($AX81)-ROW(CF$41)+1),FALSE),IFERROR(CF$42*VLOOKUP($AX$40&amp;"|"&amp;$AX81&amp;"|0|"&amp;CF$43,data.monthly_financials,6,0),0))</f>
        <v>#NAME?</v>
      </c>
      <c r="CG81" s="104" t="e">
        <f ca="1">IF(CG$41=YEAR(CG$43),HLOOKUP(CG$41,$CM$41:$CP$92,(ROW($AX81)-ROW(CG$41)+1),FALSE),IFERROR(CG$42*VLOOKUP($AX$40&amp;"|"&amp;$AX81&amp;"|0|"&amp;CG$43,data.monthly_financials,6,0),0))</f>
        <v>#NAME?</v>
      </c>
      <c r="CH81" s="104" t="e">
        <f ca="1">IF(CH$41=YEAR(CH$43),HLOOKUP(CH$41,$CM$41:$CP$92,(ROW($AX81)-ROW(CH$41)+1),FALSE),IFERROR(CH$42*VLOOKUP($AX$40&amp;"|"&amp;$AX81&amp;"|0|"&amp;CH$43,data.monthly_financials,6,0),0))</f>
        <v>#NAME?</v>
      </c>
      <c r="CK81" s="103" t="str">
        <f t="shared" si="63"/>
        <v>Donations</v>
      </c>
      <c r="CL81" s="104">
        <f ca="1">IFERROR(CL$42*VLOOKUP($CK$40&amp;"|"&amp;$CK81&amp;"|1|"&amp;CL$43,data.monthly_financials,6,0),0)</f>
        <v>0</v>
      </c>
      <c r="CM81" s="104">
        <f ca="1">IFERROR(CM$42*VLOOKUP($CK$40&amp;"|"&amp;$CK81&amp;"|1|"&amp;CM$43,data.monthly_financials,6,0),0)</f>
        <v>0</v>
      </c>
      <c r="CN81" s="104">
        <f ca="1">IFERROR(CN$42*VLOOKUP($CK$40&amp;"|"&amp;$CK81&amp;"|1|"&amp;CN$43,data.monthly_financials,6,0),0)</f>
        <v>0</v>
      </c>
      <c r="CO81" s="104">
        <f ca="1">IFERROR(CO$42*VLOOKUP($CK$40&amp;"|"&amp;$CK81&amp;"|1|"&amp;CO$43,data.monthly_financials,6,0),0)</f>
        <v>0</v>
      </c>
      <c r="CP81" s="104">
        <f ca="1">IFERROR(CP$42*VLOOKUP($CK$40&amp;"|"&amp;$CK81&amp;"|1|"&amp;CP$43,data.monthly_financials,6,0),0)</f>
        <v>0</v>
      </c>
    </row>
    <row r="82" spans="1:94" ht="15.75">
      <c r="A82" t="str">
        <f>RIGHT(DB_LOAD!I77,4)</f>
        <v/>
      </c>
      <c r="B82">
        <f>DB_LOAD!K77</f>
        <v>0</v>
      </c>
      <c r="D82" s="118" t="s">
        <v>209</v>
      </c>
      <c r="E82" s="104" t="e">
        <f ca="1">IF(E$41=YEAR(E$43),HLOOKUP(E$41,$AR$41:$AU$119,(ROW($D82)-ROW(E$41)+1),FALSE),IFERROR(E$42*VLOOKUP($D$40&amp;"|"&amp;$D82&amp;"|0|"&amp;E$43,data.monthly_financials,6,0),0))</f>
        <v>#VALUE!</v>
      </c>
      <c r="F82" s="104" t="e">
        <f ca="1">IF(F$41=YEAR(F$43),HLOOKUP(F$41,$AR$41:$AU$119,(ROW($D82)-ROW(F$41)+1),FALSE),IFERROR(F$42*VLOOKUP($D$40&amp;"|"&amp;$D82&amp;"|0|"&amp;F$43,data.monthly_financials,6,0),0))</f>
        <v>#VALUE!</v>
      </c>
      <c r="G82" s="104" t="e">
        <f ca="1">IF(G$41=YEAR(G$43),HLOOKUP(G$41,$AR$41:$AU$119,(ROW($D82)-ROW(G$41)+1),FALSE),IFERROR(G$42*VLOOKUP($D$40&amp;"|"&amp;$D82&amp;"|0|"&amp;G$43,data.monthly_financials,6,0),0))</f>
        <v>#VALUE!</v>
      </c>
      <c r="H82" s="104" t="e">
        <f ca="1">IF(H$41=YEAR(H$43),HLOOKUP(H$41,$AR$41:$AU$119,(ROW($D82)-ROW(H$41)+1),FALSE),IFERROR(H$42*VLOOKUP($D$40&amp;"|"&amp;$D82&amp;"|0|"&amp;H$43,data.monthly_financials,6,0),0))</f>
        <v>#VALUE!</v>
      </c>
      <c r="I82" s="104" t="e">
        <f ca="1">IF(I$41=YEAR(I$43),HLOOKUP(I$41,$AR$41:$AU$119,(ROW($D82)-ROW(I$41)+1),FALSE),IFERROR(I$42*VLOOKUP($D$40&amp;"|"&amp;$D82&amp;"|0|"&amp;I$43,data.monthly_financials,6,0),0))</f>
        <v>#VALUE!</v>
      </c>
      <c r="J82" s="104" t="e">
        <f ca="1">IF(J$41=YEAR(J$43),HLOOKUP(J$41,$AR$41:$AU$119,(ROW($D82)-ROW(J$41)+1),FALSE),IFERROR(J$42*VLOOKUP($D$40&amp;"|"&amp;$D82&amp;"|0|"&amp;J$43,data.monthly_financials,6,0),0))</f>
        <v>#VALUE!</v>
      </c>
      <c r="K82" s="104" t="e">
        <f ca="1">IF(K$41=YEAR(K$43),HLOOKUP(K$41,$AR$41:$AU$119,(ROW($D82)-ROW(K$41)+1),FALSE),IFERROR(K$42*VLOOKUP($D$40&amp;"|"&amp;$D82&amp;"|0|"&amp;K$43,data.monthly_financials,6,0),0))</f>
        <v>#VALUE!</v>
      </c>
      <c r="L82" s="104" t="e">
        <f ca="1">IF(L$41=YEAR(L$43),HLOOKUP(L$41,$AR$41:$AU$119,(ROW($D82)-ROW(L$41)+1),FALSE),IFERROR(L$42*VLOOKUP($D$40&amp;"|"&amp;$D82&amp;"|0|"&amp;L$43,data.monthly_financials,6,0),0))</f>
        <v>#VALUE!</v>
      </c>
      <c r="M82" s="104" t="e">
        <f ca="1">IF(M$41=YEAR(M$43),HLOOKUP(M$41,$AR$41:$AU$119,(ROW($D82)-ROW(M$41)+1),FALSE),IFERROR(M$42*VLOOKUP($D$40&amp;"|"&amp;$D82&amp;"|0|"&amp;M$43,data.monthly_financials,6,0),0))</f>
        <v>#VALUE!</v>
      </c>
      <c r="N82" s="104" t="e">
        <f ca="1">IF(N$41=YEAR(N$43),HLOOKUP(N$41,$AR$41:$AU$119,(ROW($D82)-ROW(N$41)+1),FALSE),IFERROR(N$42*VLOOKUP($D$40&amp;"|"&amp;$D82&amp;"|0|"&amp;N$43,data.monthly_financials,6,0),0))</f>
        <v>#VALUE!</v>
      </c>
      <c r="O82" s="104" t="e">
        <f ca="1">IF(O$41=YEAR(O$43),HLOOKUP(O$41,$AR$41:$AU$119,(ROW($D82)-ROW(O$41)+1),FALSE),IFERROR(O$42*VLOOKUP($D$40&amp;"|"&amp;$D82&amp;"|0|"&amp;O$43,data.monthly_financials,6,0),0))</f>
        <v>#VALUE!</v>
      </c>
      <c r="P82" s="104" t="e">
        <f ca="1">IF(P$41=YEAR(P$43),HLOOKUP(P$41,$AR$41:$AU$119,(ROW($D82)-ROW(P$41)+1),FALSE),IFERROR(P$42*VLOOKUP($D$40&amp;"|"&amp;$D82&amp;"|0|"&amp;P$43,data.monthly_financials,6,0),0))</f>
        <v>#VALUE!</v>
      </c>
      <c r="Q82" s="104" t="e">
        <f ca="1">IF(Q$41=YEAR(Q$43),HLOOKUP(Q$41,$AR$41:$AU$119,(ROW($D82)-ROW(Q$41)+1),FALSE),IFERROR(Q$42*VLOOKUP($D$40&amp;"|"&amp;$D82&amp;"|0|"&amp;Q$43,data.monthly_financials,6,0),0))</f>
        <v>#VALUE!</v>
      </c>
      <c r="R82" s="104" t="e">
        <f ca="1">IF(R$41=YEAR(R$43),HLOOKUP(R$41,$AR$41:$AU$119,(ROW($D82)-ROW(R$41)+1),FALSE),IFERROR(R$42*VLOOKUP($D$40&amp;"|"&amp;$D82&amp;"|0|"&amp;R$43,data.monthly_financials,6,0),0))</f>
        <v>#VALUE!</v>
      </c>
      <c r="S82" s="104" t="e">
        <f ca="1">IF(S$41=YEAR(S$43),HLOOKUP(S$41,$AR$41:$AU$119,(ROW($D82)-ROW(S$41)+1),FALSE),IFERROR(S$42*VLOOKUP($D$40&amp;"|"&amp;$D82&amp;"|0|"&amp;S$43,data.monthly_financials,6,0),0))</f>
        <v>#VALUE!</v>
      </c>
      <c r="T82" s="104" t="e">
        <f ca="1">IF(T$41=YEAR(T$43),HLOOKUP(T$41,$AR$41:$AU$119,(ROW($D82)-ROW(T$41)+1),FALSE),IFERROR(T$42*VLOOKUP($D$40&amp;"|"&amp;$D82&amp;"|0|"&amp;T$43,data.monthly_financials,6,0),0))</f>
        <v>#VALUE!</v>
      </c>
      <c r="U82" s="104" t="e">
        <f ca="1">IF(U$41=YEAR(U$43),HLOOKUP(U$41,$AR$41:$AU$119,(ROW($D82)-ROW(U$41)+1),FALSE),IFERROR(U$42*VLOOKUP($D$40&amp;"|"&amp;$D82&amp;"|0|"&amp;U$43,data.monthly_financials,6,0),0))</f>
        <v>#VALUE!</v>
      </c>
      <c r="V82" s="104" t="e">
        <f ca="1">IF(V$41=YEAR(V$43),HLOOKUP(V$41,$AR$41:$AU$119,(ROW($D82)-ROW(V$41)+1),FALSE),IFERROR(V$42*VLOOKUP($D$40&amp;"|"&amp;$D82&amp;"|0|"&amp;V$43,data.monthly_financials,6,0),0))</f>
        <v>#VALUE!</v>
      </c>
      <c r="W82" s="104" t="e">
        <f ca="1">IF(W$41=YEAR(W$43),HLOOKUP(W$41,$AR$41:$AU$119,(ROW($D82)-ROW(W$41)+1),FALSE),IFERROR(W$42*VLOOKUP($D$40&amp;"|"&amp;$D82&amp;"|0|"&amp;W$43,data.monthly_financials,6,0),0))</f>
        <v>#VALUE!</v>
      </c>
      <c r="X82" s="104" t="e">
        <f ca="1">IF(X$41=YEAR(X$43),HLOOKUP(X$41,$AR$41:$AU$119,(ROW($D82)-ROW(X$41)+1),FALSE),IFERROR(X$42*VLOOKUP($D$40&amp;"|"&amp;$D82&amp;"|0|"&amp;X$43,data.monthly_financials,6,0),0))</f>
        <v>#VALUE!</v>
      </c>
      <c r="Y82" s="104" t="e">
        <f ca="1">IF(Y$41=YEAR(Y$43),HLOOKUP(Y$41,$AR$41:$AU$119,(ROW($D82)-ROW(Y$41)+1),FALSE),IFERROR(Y$42*VLOOKUP($D$40&amp;"|"&amp;$D82&amp;"|0|"&amp;Y$43,data.monthly_financials,6,0),0))</f>
        <v>#VALUE!</v>
      </c>
      <c r="Z82" s="104" t="e">
        <f ca="1">IF(Z$41=YEAR(Z$43),HLOOKUP(Z$41,$AR$41:$AU$119,(ROW($D82)-ROW(Z$41)+1),FALSE),IFERROR(Z$42*VLOOKUP($D$40&amp;"|"&amp;$D82&amp;"|0|"&amp;Z$43,data.monthly_financials,6,0),0))</f>
        <v>#VALUE!</v>
      </c>
      <c r="AA82" s="104" t="e">
        <f ca="1">IF(AA$41=YEAR(AA$43),HLOOKUP(AA$41,$AR$41:$AU$119,(ROW($D82)-ROW(AA$41)+1),FALSE),IFERROR(AA$42*VLOOKUP($D$40&amp;"|"&amp;$D82&amp;"|0|"&amp;AA$43,data.monthly_financials,6,0),0))</f>
        <v>#VALUE!</v>
      </c>
      <c r="AB82" s="104" t="e">
        <f ca="1">IF(AB$41=YEAR(AB$43),HLOOKUP(AB$41,$AR$41:$AU$119,(ROW($D82)-ROW(AB$41)+1),FALSE),IFERROR(AB$42*VLOOKUP($D$40&amp;"|"&amp;$D82&amp;"|0|"&amp;AB$43,data.monthly_financials,6,0),0))</f>
        <v>#VALUE!</v>
      </c>
      <c r="AC82" s="104" t="e">
        <f ca="1">IF(AC$41=YEAR(AC$43),HLOOKUP(AC$41,$AR$41:$AU$119,(ROW($D82)-ROW(AC$41)+1),FALSE),IFERROR(AC$42*VLOOKUP($D$40&amp;"|"&amp;$D82&amp;"|0|"&amp;AC$43,data.monthly_financials,6,0),0))</f>
        <v>#VALUE!</v>
      </c>
      <c r="AD82" s="104" t="e">
        <f ca="1">IF(AD$41=YEAR(AD$43),HLOOKUP(AD$41,$AR$41:$AU$119,(ROW($D82)-ROW(AD$41)+1),FALSE),IFERROR(AD$42*VLOOKUP($D$40&amp;"|"&amp;$D82&amp;"|0|"&amp;AD$43,data.monthly_financials,6,0),0))</f>
        <v>#VALUE!</v>
      </c>
      <c r="AE82" s="104" t="e">
        <f ca="1">IF(AE$41=YEAR(AE$43),HLOOKUP(AE$41,$AR$41:$AU$119,(ROW($D82)-ROW(AE$41)+1),FALSE),IFERROR(AE$42*VLOOKUP($D$40&amp;"|"&amp;$D82&amp;"|0|"&amp;AE$43,data.monthly_financials,6,0),0))</f>
        <v>#VALUE!</v>
      </c>
      <c r="AF82" s="104" t="e">
        <f ca="1">IF(AF$41=YEAR(AF$43),HLOOKUP(AF$41,$AR$41:$AU$119,(ROW($D82)-ROW(AF$41)+1),FALSE),IFERROR(AF$42*VLOOKUP($D$40&amp;"|"&amp;$D82&amp;"|0|"&amp;AF$43,data.monthly_financials,6,0),0))</f>
        <v>#VALUE!</v>
      </c>
      <c r="AG82" s="104" t="e">
        <f ca="1">IF(AG$41=YEAR(AG$43),HLOOKUP(AG$41,$AR$41:$AU$119,(ROW($D82)-ROW(AG$41)+1),FALSE),IFERROR(AG$42*VLOOKUP($D$40&amp;"|"&amp;$D82&amp;"|0|"&amp;AG$43,data.monthly_financials,6,0),0))</f>
        <v>#VALUE!</v>
      </c>
      <c r="AH82" s="104" t="e">
        <f ca="1">IF(AH$41=YEAR(AH$43),HLOOKUP(AH$41,$AR$41:$AU$119,(ROW($D82)-ROW(AH$41)+1),FALSE),IFERROR(AH$42*VLOOKUP($D$40&amp;"|"&amp;$D82&amp;"|0|"&amp;AH$43,data.monthly_financials,6,0),0))</f>
        <v>#VALUE!</v>
      </c>
      <c r="AI82" s="104" t="e">
        <f ca="1">IF(AI$41=YEAR(AI$43),HLOOKUP(AI$41,$AR$41:$AU$119,(ROW($D82)-ROW(AI$41)+1),FALSE),IFERROR(AI$42*VLOOKUP($D$40&amp;"|"&amp;$D82&amp;"|0|"&amp;AI$43,data.monthly_financials,6,0),0))</f>
        <v>#VALUE!</v>
      </c>
      <c r="AJ82" s="104" t="e">
        <f ca="1">IF(AJ$41=YEAR(AJ$43),HLOOKUP(AJ$41,$AR$41:$AU$119,(ROW($D82)-ROW(AJ$41)+1),FALSE),IFERROR(AJ$42*VLOOKUP($D$40&amp;"|"&amp;$D82&amp;"|0|"&amp;AJ$43,data.monthly_financials,6,0),0))</f>
        <v>#VALUE!</v>
      </c>
      <c r="AK82" s="104" t="e">
        <f ca="1">IF(AK$41=YEAR(AK$43),HLOOKUP(AK$41,$AR$41:$AU$119,(ROW($D82)-ROW(AK$41)+1),FALSE),IFERROR(AK$42*VLOOKUP($D$40&amp;"|"&amp;$D82&amp;"|0|"&amp;AK$43,data.monthly_financials,6,0),0))</f>
        <v>#VALUE!</v>
      </c>
      <c r="AL82" s="104" t="e">
        <f ca="1">IF(AL$41=YEAR(AL$43),HLOOKUP(AL$41,$AR$41:$AU$119,(ROW($D82)-ROW(AL$41)+1),FALSE),IFERROR(AL$42*VLOOKUP($D$40&amp;"|"&amp;$D82&amp;"|0|"&amp;AL$43,data.monthly_financials,6,0),0))</f>
        <v>#VALUE!</v>
      </c>
      <c r="AM82" s="104" t="e">
        <f ca="1">IF(AM$41=YEAR(AM$43),HLOOKUP(AM$41,$AR$41:$AU$119,(ROW($D82)-ROW(AM$41)+1),FALSE),IFERROR(AM$42*VLOOKUP($D$40&amp;"|"&amp;$D82&amp;"|0|"&amp;AM$43,data.monthly_financials,6,0),0))</f>
        <v>#VALUE!</v>
      </c>
      <c r="AN82" s="104" t="e">
        <f ca="1">IF(AN$41=YEAR(AN$43),HLOOKUP(AN$41,$AR$41:$AU$119,(ROW($D82)-ROW(AN$41)+1),FALSE),IFERROR(AN$42*VLOOKUP($D$40&amp;"|"&amp;$D82&amp;"|0|"&amp;AN$43,data.monthly_financials,6,0),0))</f>
        <v>#NAME?</v>
      </c>
      <c r="AP82" s="118" t="str">
        <f t="shared" si="68"/>
        <v>Demand Deposits</v>
      </c>
      <c r="AQ82" s="104">
        <f ca="1">IFERROR(AQ$42*VLOOKUP($AP$40&amp;"|"&amp;$AP82&amp;"|1|"&amp;AQ$43,data.monthly_financials,6,0),0)</f>
        <v>0</v>
      </c>
      <c r="AR82" s="104">
        <f ca="1">IFERROR(AR$42*VLOOKUP($AP$40&amp;"|"&amp;$AP82&amp;"|1|"&amp;AR$43,data.monthly_financials,6,0),0)</f>
        <v>0</v>
      </c>
      <c r="AS82" s="104">
        <f ca="1">IFERROR(AS$42*VLOOKUP($AP$40&amp;"|"&amp;$AP82&amp;"|1|"&amp;AS$43,data.monthly_financials,6,0),0)</f>
        <v>0</v>
      </c>
      <c r="AT82" s="104">
        <f ca="1">IFERROR(AT$42*VLOOKUP($AP$40&amp;"|"&amp;$AP82&amp;"|1|"&amp;AT$43,data.monthly_financials,6,0),0)</f>
        <v>0</v>
      </c>
      <c r="AU82" s="104">
        <f ca="1">IFERROR(AU$42*VLOOKUP($AP$40&amp;"|"&amp;$AP82&amp;"|1|"&amp;AU$43,data.monthly_financials,6,0),0)</f>
        <v>0</v>
      </c>
      <c r="AW82" s="78">
        <f>SUM(AW81,AW79)</f>
        <v>0</v>
      </c>
      <c r="AX82" s="115" t="s">
        <v>210</v>
      </c>
      <c r="AY82" s="116" t="e">
        <f t="shared" ref="AY82:CH82" ca="1" si="103">SUM(AY81,AY79)</f>
        <v>#NAME?</v>
      </c>
      <c r="AZ82" s="116" t="e">
        <f t="shared" ca="1" si="103"/>
        <v>#NAME?</v>
      </c>
      <c r="BA82" s="116" t="e">
        <f t="shared" ca="1" si="103"/>
        <v>#NAME?</v>
      </c>
      <c r="BB82" s="116" t="e">
        <f t="shared" ca="1" si="103"/>
        <v>#NAME?</v>
      </c>
      <c r="BC82" s="116" t="e">
        <f t="shared" ca="1" si="103"/>
        <v>#NAME?</v>
      </c>
      <c r="BD82" s="116" t="e">
        <f t="shared" ca="1" si="103"/>
        <v>#NAME?</v>
      </c>
      <c r="BE82" s="116" t="e">
        <f t="shared" ca="1" si="103"/>
        <v>#NAME?</v>
      </c>
      <c r="BF82" s="116" t="e">
        <f t="shared" ca="1" si="103"/>
        <v>#NAME?</v>
      </c>
      <c r="BG82" s="116" t="e">
        <f t="shared" ca="1" si="103"/>
        <v>#NAME?</v>
      </c>
      <c r="BH82" s="116" t="e">
        <f t="shared" ca="1" si="103"/>
        <v>#NAME?</v>
      </c>
      <c r="BI82" s="116" t="e">
        <f t="shared" ca="1" si="103"/>
        <v>#NAME?</v>
      </c>
      <c r="BJ82" s="116" t="e">
        <f t="shared" ca="1" si="103"/>
        <v>#NAME?</v>
      </c>
      <c r="BK82" s="116" t="e">
        <f t="shared" ca="1" si="103"/>
        <v>#NAME?</v>
      </c>
      <c r="BL82" s="116" t="e">
        <f t="shared" ca="1" si="103"/>
        <v>#NAME?</v>
      </c>
      <c r="BM82" s="116" t="e">
        <f t="shared" ca="1" si="103"/>
        <v>#NAME?</v>
      </c>
      <c r="BN82" s="116" t="e">
        <f t="shared" ca="1" si="103"/>
        <v>#NAME?</v>
      </c>
      <c r="BO82" s="116" t="e">
        <f t="shared" ca="1" si="103"/>
        <v>#NAME?</v>
      </c>
      <c r="BP82" s="116" t="e">
        <f t="shared" ca="1" si="103"/>
        <v>#NAME?</v>
      </c>
      <c r="BQ82" s="116" t="e">
        <f t="shared" ca="1" si="103"/>
        <v>#NAME?</v>
      </c>
      <c r="BR82" s="116" t="e">
        <f t="shared" ca="1" si="103"/>
        <v>#NAME?</v>
      </c>
      <c r="BS82" s="116" t="e">
        <f t="shared" ca="1" si="103"/>
        <v>#NAME?</v>
      </c>
      <c r="BT82" s="116" t="e">
        <f t="shared" ca="1" si="103"/>
        <v>#NAME?</v>
      </c>
      <c r="BU82" s="116" t="e">
        <f t="shared" ca="1" si="103"/>
        <v>#NAME?</v>
      </c>
      <c r="BV82" s="116" t="e">
        <f t="shared" ca="1" si="103"/>
        <v>#NAME?</v>
      </c>
      <c r="BW82" s="116" t="e">
        <f t="shared" ca="1" si="103"/>
        <v>#NAME?</v>
      </c>
      <c r="BX82" s="116" t="e">
        <f t="shared" ca="1" si="103"/>
        <v>#NAME?</v>
      </c>
      <c r="BY82" s="116" t="e">
        <f t="shared" ca="1" si="103"/>
        <v>#NAME?</v>
      </c>
      <c r="BZ82" s="116" t="e">
        <f t="shared" ca="1" si="103"/>
        <v>#NAME?</v>
      </c>
      <c r="CA82" s="116" t="e">
        <f t="shared" ca="1" si="103"/>
        <v>#NAME?</v>
      </c>
      <c r="CB82" s="116" t="e">
        <f t="shared" ca="1" si="103"/>
        <v>#NAME?</v>
      </c>
      <c r="CC82" s="116" t="e">
        <f t="shared" ca="1" si="103"/>
        <v>#NAME?</v>
      </c>
      <c r="CD82" s="116" t="e">
        <f t="shared" ca="1" si="103"/>
        <v>#NAME?</v>
      </c>
      <c r="CE82" s="116" t="e">
        <f t="shared" ca="1" si="103"/>
        <v>#NAME?</v>
      </c>
      <c r="CF82" s="116" t="e">
        <f t="shared" ca="1" si="103"/>
        <v>#NAME?</v>
      </c>
      <c r="CG82" s="116" t="e">
        <f t="shared" ca="1" si="103"/>
        <v>#NAME?</v>
      </c>
      <c r="CH82" s="116" t="e">
        <f t="shared" ca="1" si="103"/>
        <v>#NAME?</v>
      </c>
      <c r="CK82" s="115" t="str">
        <f t="shared" si="63"/>
        <v>NET INCOME AFTER DONATIONS</v>
      </c>
      <c r="CL82" s="116">
        <f ca="1">SUM(CL81,CL79)</f>
        <v>0</v>
      </c>
      <c r="CM82" s="116">
        <f ca="1">SUM(CM81,CM79)</f>
        <v>0</v>
      </c>
      <c r="CN82" s="116">
        <f ca="1">SUM(CN81,CN79)</f>
        <v>0</v>
      </c>
      <c r="CO82" s="116">
        <f ca="1">SUM(CO81,CO79)</f>
        <v>0</v>
      </c>
      <c r="CP82" s="116">
        <f ca="1">SUM(CP81,CP79)</f>
        <v>0</v>
      </c>
    </row>
    <row r="83" spans="1:94" ht="15.75">
      <c r="A83" t="str">
        <f>RIGHT(DB_LOAD!I78,4)</f>
        <v/>
      </c>
      <c r="B83">
        <f>DB_LOAD!K78</f>
        <v>0</v>
      </c>
      <c r="D83" s="118" t="s">
        <v>211</v>
      </c>
      <c r="E83" s="104" t="e">
        <f ca="1">IF(E$41=YEAR(E$43),HLOOKUP(E$41,$AR$41:$AU$119,(ROW($D83)-ROW(E$41)+1),FALSE),IFERROR(E$42*VLOOKUP($D$40&amp;"|"&amp;$D83&amp;"|0|"&amp;E$43,data.monthly_financials,6,0),0))</f>
        <v>#VALUE!</v>
      </c>
      <c r="F83" s="104" t="e">
        <f ca="1">IF(F$41=YEAR(F$43),HLOOKUP(F$41,$AR$41:$AU$119,(ROW($D83)-ROW(F$41)+1),FALSE),IFERROR(F$42*VLOOKUP($D$40&amp;"|"&amp;$D83&amp;"|0|"&amp;F$43,data.monthly_financials,6,0),0))</f>
        <v>#VALUE!</v>
      </c>
      <c r="G83" s="104" t="e">
        <f ca="1">IF(G$41=YEAR(G$43),HLOOKUP(G$41,$AR$41:$AU$119,(ROW($D83)-ROW(G$41)+1),FALSE),IFERROR(G$42*VLOOKUP($D$40&amp;"|"&amp;$D83&amp;"|0|"&amp;G$43,data.monthly_financials,6,0),0))</f>
        <v>#VALUE!</v>
      </c>
      <c r="H83" s="104" t="e">
        <f ca="1">IF(H$41=YEAR(H$43),HLOOKUP(H$41,$AR$41:$AU$119,(ROW($D83)-ROW(H$41)+1),FALSE),IFERROR(H$42*VLOOKUP($D$40&amp;"|"&amp;$D83&amp;"|0|"&amp;H$43,data.monthly_financials,6,0),0))</f>
        <v>#VALUE!</v>
      </c>
      <c r="I83" s="104" t="e">
        <f ca="1">IF(I$41=YEAR(I$43),HLOOKUP(I$41,$AR$41:$AU$119,(ROW($D83)-ROW(I$41)+1),FALSE),IFERROR(I$42*VLOOKUP($D$40&amp;"|"&amp;$D83&amp;"|0|"&amp;I$43,data.monthly_financials,6,0),0))</f>
        <v>#VALUE!</v>
      </c>
      <c r="J83" s="104" t="e">
        <f ca="1">IF(J$41=YEAR(J$43),HLOOKUP(J$41,$AR$41:$AU$119,(ROW($D83)-ROW(J$41)+1),FALSE),IFERROR(J$42*VLOOKUP($D$40&amp;"|"&amp;$D83&amp;"|0|"&amp;J$43,data.monthly_financials,6,0),0))</f>
        <v>#VALUE!</v>
      </c>
      <c r="K83" s="104" t="e">
        <f ca="1">IF(K$41=YEAR(K$43),HLOOKUP(K$41,$AR$41:$AU$119,(ROW($D83)-ROW(K$41)+1),FALSE),IFERROR(K$42*VLOOKUP($D$40&amp;"|"&amp;$D83&amp;"|0|"&amp;K$43,data.monthly_financials,6,0),0))</f>
        <v>#VALUE!</v>
      </c>
      <c r="L83" s="104" t="e">
        <f ca="1">IF(L$41=YEAR(L$43),HLOOKUP(L$41,$AR$41:$AU$119,(ROW($D83)-ROW(L$41)+1),FALSE),IFERROR(L$42*VLOOKUP($D$40&amp;"|"&amp;$D83&amp;"|0|"&amp;L$43,data.monthly_financials,6,0),0))</f>
        <v>#VALUE!</v>
      </c>
      <c r="M83" s="104" t="e">
        <f ca="1">IF(M$41=YEAR(M$43),HLOOKUP(M$41,$AR$41:$AU$119,(ROW($D83)-ROW(M$41)+1),FALSE),IFERROR(M$42*VLOOKUP($D$40&amp;"|"&amp;$D83&amp;"|0|"&amp;M$43,data.monthly_financials,6,0),0))</f>
        <v>#VALUE!</v>
      </c>
      <c r="N83" s="104" t="e">
        <f ca="1">IF(N$41=YEAR(N$43),HLOOKUP(N$41,$AR$41:$AU$119,(ROW($D83)-ROW(N$41)+1),FALSE),IFERROR(N$42*VLOOKUP($D$40&amp;"|"&amp;$D83&amp;"|0|"&amp;N$43,data.monthly_financials,6,0),0))</f>
        <v>#VALUE!</v>
      </c>
      <c r="O83" s="104" t="e">
        <f ca="1">IF(O$41=YEAR(O$43),HLOOKUP(O$41,$AR$41:$AU$119,(ROW($D83)-ROW(O$41)+1),FALSE),IFERROR(O$42*VLOOKUP($D$40&amp;"|"&amp;$D83&amp;"|0|"&amp;O$43,data.monthly_financials,6,0),0))</f>
        <v>#VALUE!</v>
      </c>
      <c r="P83" s="104" t="e">
        <f ca="1">IF(P$41=YEAR(P$43),HLOOKUP(P$41,$AR$41:$AU$119,(ROW($D83)-ROW(P$41)+1),FALSE),IFERROR(P$42*VLOOKUP($D$40&amp;"|"&amp;$D83&amp;"|0|"&amp;P$43,data.monthly_financials,6,0),0))</f>
        <v>#VALUE!</v>
      </c>
      <c r="Q83" s="104" t="e">
        <f ca="1">IF(Q$41=YEAR(Q$43),HLOOKUP(Q$41,$AR$41:$AU$119,(ROW($D83)-ROW(Q$41)+1),FALSE),IFERROR(Q$42*VLOOKUP($D$40&amp;"|"&amp;$D83&amp;"|0|"&amp;Q$43,data.monthly_financials,6,0),0))</f>
        <v>#VALUE!</v>
      </c>
      <c r="R83" s="104" t="e">
        <f ca="1">IF(R$41=YEAR(R$43),HLOOKUP(R$41,$AR$41:$AU$119,(ROW($D83)-ROW(R$41)+1),FALSE),IFERROR(R$42*VLOOKUP($D$40&amp;"|"&amp;$D83&amp;"|0|"&amp;R$43,data.monthly_financials,6,0),0))</f>
        <v>#VALUE!</v>
      </c>
      <c r="S83" s="104" t="e">
        <f ca="1">IF(S$41=YEAR(S$43),HLOOKUP(S$41,$AR$41:$AU$119,(ROW($D83)-ROW(S$41)+1),FALSE),IFERROR(S$42*VLOOKUP($D$40&amp;"|"&amp;$D83&amp;"|0|"&amp;S$43,data.monthly_financials,6,0),0))</f>
        <v>#VALUE!</v>
      </c>
      <c r="T83" s="104" t="e">
        <f ca="1">IF(T$41=YEAR(T$43),HLOOKUP(T$41,$AR$41:$AU$119,(ROW($D83)-ROW(T$41)+1),FALSE),IFERROR(T$42*VLOOKUP($D$40&amp;"|"&amp;$D83&amp;"|0|"&amp;T$43,data.monthly_financials,6,0),0))</f>
        <v>#VALUE!</v>
      </c>
      <c r="U83" s="104" t="e">
        <f ca="1">IF(U$41=YEAR(U$43),HLOOKUP(U$41,$AR$41:$AU$119,(ROW($D83)-ROW(U$41)+1),FALSE),IFERROR(U$42*VLOOKUP($D$40&amp;"|"&amp;$D83&amp;"|0|"&amp;U$43,data.monthly_financials,6,0),0))</f>
        <v>#VALUE!</v>
      </c>
      <c r="V83" s="104" t="e">
        <f ca="1">IF(V$41=YEAR(V$43),HLOOKUP(V$41,$AR$41:$AU$119,(ROW($D83)-ROW(V$41)+1),FALSE),IFERROR(V$42*VLOOKUP($D$40&amp;"|"&amp;$D83&amp;"|0|"&amp;V$43,data.monthly_financials,6,0),0))</f>
        <v>#VALUE!</v>
      </c>
      <c r="W83" s="104" t="e">
        <f ca="1">IF(W$41=YEAR(W$43),HLOOKUP(W$41,$AR$41:$AU$119,(ROW($D83)-ROW(W$41)+1),FALSE),IFERROR(W$42*VLOOKUP($D$40&amp;"|"&amp;$D83&amp;"|0|"&amp;W$43,data.monthly_financials,6,0),0))</f>
        <v>#VALUE!</v>
      </c>
      <c r="X83" s="104" t="e">
        <f ca="1">IF(X$41=YEAR(X$43),HLOOKUP(X$41,$AR$41:$AU$119,(ROW($D83)-ROW(X$41)+1),FALSE),IFERROR(X$42*VLOOKUP($D$40&amp;"|"&amp;$D83&amp;"|0|"&amp;X$43,data.monthly_financials,6,0),0))</f>
        <v>#VALUE!</v>
      </c>
      <c r="Y83" s="104" t="e">
        <f ca="1">IF(Y$41=YEAR(Y$43),HLOOKUP(Y$41,$AR$41:$AU$119,(ROW($D83)-ROW(Y$41)+1),FALSE),IFERROR(Y$42*VLOOKUP($D$40&amp;"|"&amp;$D83&amp;"|0|"&amp;Y$43,data.monthly_financials,6,0),0))</f>
        <v>#VALUE!</v>
      </c>
      <c r="Z83" s="104" t="e">
        <f ca="1">IF(Z$41=YEAR(Z$43),HLOOKUP(Z$41,$AR$41:$AU$119,(ROW($D83)-ROW(Z$41)+1),FALSE),IFERROR(Z$42*VLOOKUP($D$40&amp;"|"&amp;$D83&amp;"|0|"&amp;Z$43,data.monthly_financials,6,0),0))</f>
        <v>#VALUE!</v>
      </c>
      <c r="AA83" s="104" t="e">
        <f ca="1">IF(AA$41=YEAR(AA$43),HLOOKUP(AA$41,$AR$41:$AU$119,(ROW($D83)-ROW(AA$41)+1),FALSE),IFERROR(AA$42*VLOOKUP($D$40&amp;"|"&amp;$D83&amp;"|0|"&amp;AA$43,data.monthly_financials,6,0),0))</f>
        <v>#VALUE!</v>
      </c>
      <c r="AB83" s="104" t="e">
        <f ca="1">IF(AB$41=YEAR(AB$43),HLOOKUP(AB$41,$AR$41:$AU$119,(ROW($D83)-ROW(AB$41)+1),FALSE),IFERROR(AB$42*VLOOKUP($D$40&amp;"|"&amp;$D83&amp;"|0|"&amp;AB$43,data.monthly_financials,6,0),0))</f>
        <v>#VALUE!</v>
      </c>
      <c r="AC83" s="104" t="e">
        <f ca="1">IF(AC$41=YEAR(AC$43),HLOOKUP(AC$41,$AR$41:$AU$119,(ROW($D83)-ROW(AC$41)+1),FALSE),IFERROR(AC$42*VLOOKUP($D$40&amp;"|"&amp;$D83&amp;"|0|"&amp;AC$43,data.monthly_financials,6,0),0))</f>
        <v>#VALUE!</v>
      </c>
      <c r="AD83" s="104" t="e">
        <f ca="1">IF(AD$41=YEAR(AD$43),HLOOKUP(AD$41,$AR$41:$AU$119,(ROW($D83)-ROW(AD$41)+1),FALSE),IFERROR(AD$42*VLOOKUP($D$40&amp;"|"&amp;$D83&amp;"|0|"&amp;AD$43,data.monthly_financials,6,0),0))</f>
        <v>#VALUE!</v>
      </c>
      <c r="AE83" s="104" t="e">
        <f ca="1">IF(AE$41=YEAR(AE$43),HLOOKUP(AE$41,$AR$41:$AU$119,(ROW($D83)-ROW(AE$41)+1),FALSE),IFERROR(AE$42*VLOOKUP($D$40&amp;"|"&amp;$D83&amp;"|0|"&amp;AE$43,data.monthly_financials,6,0),0))</f>
        <v>#VALUE!</v>
      </c>
      <c r="AF83" s="104" t="e">
        <f ca="1">IF(AF$41=YEAR(AF$43),HLOOKUP(AF$41,$AR$41:$AU$119,(ROW($D83)-ROW(AF$41)+1),FALSE),IFERROR(AF$42*VLOOKUP($D$40&amp;"|"&amp;$D83&amp;"|0|"&amp;AF$43,data.monthly_financials,6,0),0))</f>
        <v>#VALUE!</v>
      </c>
      <c r="AG83" s="104" t="e">
        <f ca="1">IF(AG$41=YEAR(AG$43),HLOOKUP(AG$41,$AR$41:$AU$119,(ROW($D83)-ROW(AG$41)+1),FALSE),IFERROR(AG$42*VLOOKUP($D$40&amp;"|"&amp;$D83&amp;"|0|"&amp;AG$43,data.monthly_financials,6,0),0))</f>
        <v>#VALUE!</v>
      </c>
      <c r="AH83" s="104" t="e">
        <f ca="1">IF(AH$41=YEAR(AH$43),HLOOKUP(AH$41,$AR$41:$AU$119,(ROW($D83)-ROW(AH$41)+1),FALSE),IFERROR(AH$42*VLOOKUP($D$40&amp;"|"&amp;$D83&amp;"|0|"&amp;AH$43,data.monthly_financials,6,0),0))</f>
        <v>#VALUE!</v>
      </c>
      <c r="AI83" s="104" t="e">
        <f ca="1">IF(AI$41=YEAR(AI$43),HLOOKUP(AI$41,$AR$41:$AU$119,(ROW($D83)-ROW(AI$41)+1),FALSE),IFERROR(AI$42*VLOOKUP($D$40&amp;"|"&amp;$D83&amp;"|0|"&amp;AI$43,data.monthly_financials,6,0),0))</f>
        <v>#VALUE!</v>
      </c>
      <c r="AJ83" s="104" t="e">
        <f ca="1">IF(AJ$41=YEAR(AJ$43),HLOOKUP(AJ$41,$AR$41:$AU$119,(ROW($D83)-ROW(AJ$41)+1),FALSE),IFERROR(AJ$42*VLOOKUP($D$40&amp;"|"&amp;$D83&amp;"|0|"&amp;AJ$43,data.monthly_financials,6,0),0))</f>
        <v>#VALUE!</v>
      </c>
      <c r="AK83" s="104" t="e">
        <f ca="1">IF(AK$41=YEAR(AK$43),HLOOKUP(AK$41,$AR$41:$AU$119,(ROW($D83)-ROW(AK$41)+1),FALSE),IFERROR(AK$42*VLOOKUP($D$40&amp;"|"&amp;$D83&amp;"|0|"&amp;AK$43,data.monthly_financials,6,0),0))</f>
        <v>#VALUE!</v>
      </c>
      <c r="AL83" s="104" t="e">
        <f ca="1">IF(AL$41=YEAR(AL$43),HLOOKUP(AL$41,$AR$41:$AU$119,(ROW($D83)-ROW(AL$41)+1),FALSE),IFERROR(AL$42*VLOOKUP($D$40&amp;"|"&amp;$D83&amp;"|0|"&amp;AL$43,data.monthly_financials,6,0),0))</f>
        <v>#VALUE!</v>
      </c>
      <c r="AM83" s="104" t="e">
        <f ca="1">IF(AM$41=YEAR(AM$43),HLOOKUP(AM$41,$AR$41:$AU$119,(ROW($D83)-ROW(AM$41)+1),FALSE),IFERROR(AM$42*VLOOKUP($D$40&amp;"|"&amp;$D83&amp;"|0|"&amp;AM$43,data.monthly_financials,6,0),0))</f>
        <v>#VALUE!</v>
      </c>
      <c r="AN83" s="104" t="e">
        <f ca="1">IF(AN$41=YEAR(AN$43),HLOOKUP(AN$41,$AR$41:$AU$119,(ROW($D83)-ROW(AN$41)+1),FALSE),IFERROR(AN$42*VLOOKUP($D$40&amp;"|"&amp;$D83&amp;"|0|"&amp;AN$43,data.monthly_financials,6,0),0))</f>
        <v>#NAME?</v>
      </c>
      <c r="AP83" s="118" t="str">
        <f t="shared" si="68"/>
        <v>Time Deposits</v>
      </c>
      <c r="AQ83" s="104">
        <f ca="1">IFERROR(AQ$42*VLOOKUP($AP$40&amp;"|"&amp;$AP83&amp;"|1|"&amp;AQ$43,data.monthly_financials,6,0),0)</f>
        <v>0</v>
      </c>
      <c r="AR83" s="104">
        <f ca="1">IFERROR(AR$42*VLOOKUP($AP$40&amp;"|"&amp;$AP83&amp;"|1|"&amp;AR$43,data.monthly_financials,6,0),0)</f>
        <v>0</v>
      </c>
      <c r="AS83" s="104">
        <f ca="1">IFERROR(AS$42*VLOOKUP($AP$40&amp;"|"&amp;$AP83&amp;"|1|"&amp;AS$43,data.monthly_financials,6,0),0)</f>
        <v>0</v>
      </c>
      <c r="AT83" s="104">
        <f ca="1">IFERROR(AT$42*VLOOKUP($AP$40&amp;"|"&amp;$AP83&amp;"|1|"&amp;AT$43,data.monthly_financials,6,0),0)</f>
        <v>0</v>
      </c>
      <c r="AU83" s="104">
        <f ca="1">IFERROR(AU$42*VLOOKUP($AP$40&amp;"|"&amp;$AP83&amp;"|1|"&amp;AU$43,data.monthly_financials,6,0),0)</f>
        <v>0</v>
      </c>
      <c r="AX83" s="127" t="s">
        <v>157</v>
      </c>
      <c r="AY83" s="119"/>
      <c r="AZ83" s="119"/>
      <c r="BA83" s="119"/>
      <c r="BB83" s="119"/>
      <c r="BC83" s="119"/>
      <c r="BD83" s="119"/>
      <c r="BE83" s="119"/>
      <c r="BF83" s="119"/>
      <c r="BG83" s="119"/>
      <c r="BH83" s="119"/>
      <c r="BI83" s="119"/>
      <c r="BJ83" s="119"/>
      <c r="BK83" s="119"/>
      <c r="BL83" s="119"/>
      <c r="BM83" s="119"/>
      <c r="BN83" s="119"/>
      <c r="BO83" s="119"/>
      <c r="BP83" s="119"/>
      <c r="BQ83" s="119"/>
      <c r="BR83" s="119"/>
      <c r="BS83" s="119"/>
      <c r="BT83" s="119"/>
      <c r="BU83" s="119"/>
      <c r="BV83" s="119"/>
      <c r="BW83" s="119"/>
      <c r="BX83" s="119"/>
      <c r="BY83" s="119"/>
      <c r="BZ83" s="119"/>
      <c r="CA83" s="119"/>
      <c r="CB83" s="119"/>
      <c r="CC83" s="119"/>
      <c r="CD83" s="119"/>
      <c r="CE83" s="119"/>
      <c r="CF83" s="119"/>
      <c r="CG83" s="119"/>
      <c r="CH83" s="119"/>
      <c r="CK83" s="127" t="str">
        <f t="shared" si="63"/>
        <v>%</v>
      </c>
      <c r="CL83" s="119"/>
      <c r="CM83" s="119"/>
      <c r="CN83" s="119"/>
      <c r="CO83" s="119"/>
      <c r="CP83" s="119"/>
    </row>
    <row r="84" spans="1:94" ht="15.75">
      <c r="A84" t="str">
        <f>RIGHT(DB_LOAD!I79,4)</f>
        <v/>
      </c>
      <c r="B84">
        <f>DB_LOAD!K79</f>
        <v>0</v>
      </c>
      <c r="D84" s="105" t="s">
        <v>212</v>
      </c>
      <c r="E84" s="104" t="e">
        <f ca="1">IF(E$41=YEAR(E$43),HLOOKUP(E$41,$AR$41:$AU$119,(ROW($D84)-ROW(E$41)+1),FALSE),IFERROR(E$42*VLOOKUP($D$40&amp;"|"&amp;$D84&amp;"|0|"&amp;E$43,data.monthly_financials,6,0),0))</f>
        <v>#VALUE!</v>
      </c>
      <c r="F84" s="104" t="e">
        <f ca="1">IF(F$41=YEAR(F$43),HLOOKUP(F$41,$AR$41:$AU$119,(ROW($D84)-ROW(F$41)+1),FALSE),IFERROR(F$42*VLOOKUP($D$40&amp;"|"&amp;$D84&amp;"|0|"&amp;F$43,data.monthly_financials,6,0),0))</f>
        <v>#VALUE!</v>
      </c>
      <c r="G84" s="104" t="e">
        <f ca="1">IF(G$41=YEAR(G$43),HLOOKUP(G$41,$AR$41:$AU$119,(ROW($D84)-ROW(G$41)+1),FALSE),IFERROR(G$42*VLOOKUP($D$40&amp;"|"&amp;$D84&amp;"|0|"&amp;G$43,data.monthly_financials,6,0),0))</f>
        <v>#VALUE!</v>
      </c>
      <c r="H84" s="104" t="e">
        <f ca="1">IF(H$41=YEAR(H$43),HLOOKUP(H$41,$AR$41:$AU$119,(ROW($D84)-ROW(H$41)+1),FALSE),IFERROR(H$42*VLOOKUP($D$40&amp;"|"&amp;$D84&amp;"|0|"&amp;H$43,data.monthly_financials,6,0),0))</f>
        <v>#VALUE!</v>
      </c>
      <c r="I84" s="104" t="e">
        <f ca="1">IF(I$41=YEAR(I$43),HLOOKUP(I$41,$AR$41:$AU$119,(ROW($D84)-ROW(I$41)+1),FALSE),IFERROR(I$42*VLOOKUP($D$40&amp;"|"&amp;$D84&amp;"|0|"&amp;I$43,data.monthly_financials,6,0),0))</f>
        <v>#VALUE!</v>
      </c>
      <c r="J84" s="104" t="e">
        <f ca="1">IF(J$41=YEAR(J$43),HLOOKUP(J$41,$AR$41:$AU$119,(ROW($D84)-ROW(J$41)+1),FALSE),IFERROR(J$42*VLOOKUP($D$40&amp;"|"&amp;$D84&amp;"|0|"&amp;J$43,data.monthly_financials,6,0),0))</f>
        <v>#VALUE!</v>
      </c>
      <c r="K84" s="104" t="e">
        <f ca="1">IF(K$41=YEAR(K$43),HLOOKUP(K$41,$AR$41:$AU$119,(ROW($D84)-ROW(K$41)+1),FALSE),IFERROR(K$42*VLOOKUP($D$40&amp;"|"&amp;$D84&amp;"|0|"&amp;K$43,data.monthly_financials,6,0),0))</f>
        <v>#VALUE!</v>
      </c>
      <c r="L84" s="104" t="e">
        <f ca="1">IF(L$41=YEAR(L$43),HLOOKUP(L$41,$AR$41:$AU$119,(ROW($D84)-ROW(L$41)+1),FALSE),IFERROR(L$42*VLOOKUP($D$40&amp;"|"&amp;$D84&amp;"|0|"&amp;L$43,data.monthly_financials,6,0),0))</f>
        <v>#VALUE!</v>
      </c>
      <c r="M84" s="104" t="e">
        <f ca="1">IF(M$41=YEAR(M$43),HLOOKUP(M$41,$AR$41:$AU$119,(ROW($D84)-ROW(M$41)+1),FALSE),IFERROR(M$42*VLOOKUP($D$40&amp;"|"&amp;$D84&amp;"|0|"&amp;M$43,data.monthly_financials,6,0),0))</f>
        <v>#VALUE!</v>
      </c>
      <c r="N84" s="104" t="e">
        <f ca="1">IF(N$41=YEAR(N$43),HLOOKUP(N$41,$AR$41:$AU$119,(ROW($D84)-ROW(N$41)+1),FALSE),IFERROR(N$42*VLOOKUP($D$40&amp;"|"&amp;$D84&amp;"|0|"&amp;N$43,data.monthly_financials,6,0),0))</f>
        <v>#VALUE!</v>
      </c>
      <c r="O84" s="104" t="e">
        <f ca="1">IF(O$41=YEAR(O$43),HLOOKUP(O$41,$AR$41:$AU$119,(ROW($D84)-ROW(O$41)+1),FALSE),IFERROR(O$42*VLOOKUP($D$40&amp;"|"&amp;$D84&amp;"|0|"&amp;O$43,data.monthly_financials,6,0),0))</f>
        <v>#VALUE!</v>
      </c>
      <c r="P84" s="104" t="e">
        <f ca="1">IF(P$41=YEAR(P$43),HLOOKUP(P$41,$AR$41:$AU$119,(ROW($D84)-ROW(P$41)+1),FALSE),IFERROR(P$42*VLOOKUP($D$40&amp;"|"&amp;$D84&amp;"|0|"&amp;P$43,data.monthly_financials,6,0),0))</f>
        <v>#VALUE!</v>
      </c>
      <c r="Q84" s="104" t="e">
        <f ca="1">IF(Q$41=YEAR(Q$43),HLOOKUP(Q$41,$AR$41:$AU$119,(ROW($D84)-ROW(Q$41)+1),FALSE),IFERROR(Q$42*VLOOKUP($D$40&amp;"|"&amp;$D84&amp;"|0|"&amp;Q$43,data.monthly_financials,6,0),0))</f>
        <v>#VALUE!</v>
      </c>
      <c r="R84" s="104" t="e">
        <f ca="1">IF(R$41=YEAR(R$43),HLOOKUP(R$41,$AR$41:$AU$119,(ROW($D84)-ROW(R$41)+1),FALSE),IFERROR(R$42*VLOOKUP($D$40&amp;"|"&amp;$D84&amp;"|0|"&amp;R$43,data.monthly_financials,6,0),0))</f>
        <v>#VALUE!</v>
      </c>
      <c r="S84" s="104" t="e">
        <f ca="1">IF(S$41=YEAR(S$43),HLOOKUP(S$41,$AR$41:$AU$119,(ROW($D84)-ROW(S$41)+1),FALSE),IFERROR(S$42*VLOOKUP($D$40&amp;"|"&amp;$D84&amp;"|0|"&amp;S$43,data.monthly_financials,6,0),0))</f>
        <v>#VALUE!</v>
      </c>
      <c r="T84" s="104" t="e">
        <f ca="1">IF(T$41=YEAR(T$43),HLOOKUP(T$41,$AR$41:$AU$119,(ROW($D84)-ROW(T$41)+1),FALSE),IFERROR(T$42*VLOOKUP($D$40&amp;"|"&amp;$D84&amp;"|0|"&amp;T$43,data.monthly_financials,6,0),0))</f>
        <v>#VALUE!</v>
      </c>
      <c r="U84" s="104" t="e">
        <f ca="1">IF(U$41=YEAR(U$43),HLOOKUP(U$41,$AR$41:$AU$119,(ROW($D84)-ROW(U$41)+1),FALSE),IFERROR(U$42*VLOOKUP($D$40&amp;"|"&amp;$D84&amp;"|0|"&amp;U$43,data.monthly_financials,6,0),0))</f>
        <v>#VALUE!</v>
      </c>
      <c r="V84" s="104" t="e">
        <f ca="1">IF(V$41=YEAR(V$43),HLOOKUP(V$41,$AR$41:$AU$119,(ROW($D84)-ROW(V$41)+1),FALSE),IFERROR(V$42*VLOOKUP($D$40&amp;"|"&amp;$D84&amp;"|0|"&amp;V$43,data.monthly_financials,6,0),0))</f>
        <v>#VALUE!</v>
      </c>
      <c r="W84" s="104" t="e">
        <f ca="1">IF(W$41=YEAR(W$43),HLOOKUP(W$41,$AR$41:$AU$119,(ROW($D84)-ROW(W$41)+1),FALSE),IFERROR(W$42*VLOOKUP($D$40&amp;"|"&amp;$D84&amp;"|0|"&amp;W$43,data.monthly_financials,6,0),0))</f>
        <v>#VALUE!</v>
      </c>
      <c r="X84" s="104" t="e">
        <f ca="1">IF(X$41=YEAR(X$43),HLOOKUP(X$41,$AR$41:$AU$119,(ROW($D84)-ROW(X$41)+1),FALSE),IFERROR(X$42*VLOOKUP($D$40&amp;"|"&amp;$D84&amp;"|0|"&amp;X$43,data.monthly_financials,6,0),0))</f>
        <v>#VALUE!</v>
      </c>
      <c r="Y84" s="104" t="e">
        <f ca="1">IF(Y$41=YEAR(Y$43),HLOOKUP(Y$41,$AR$41:$AU$119,(ROW($D84)-ROW(Y$41)+1),FALSE),IFERROR(Y$42*VLOOKUP($D$40&amp;"|"&amp;$D84&amp;"|0|"&amp;Y$43,data.monthly_financials,6,0),0))</f>
        <v>#VALUE!</v>
      </c>
      <c r="Z84" s="104" t="e">
        <f ca="1">IF(Z$41=YEAR(Z$43),HLOOKUP(Z$41,$AR$41:$AU$119,(ROW($D84)-ROW(Z$41)+1),FALSE),IFERROR(Z$42*VLOOKUP($D$40&amp;"|"&amp;$D84&amp;"|0|"&amp;Z$43,data.monthly_financials,6,0),0))</f>
        <v>#VALUE!</v>
      </c>
      <c r="AA84" s="104" t="e">
        <f ca="1">IF(AA$41=YEAR(AA$43),HLOOKUP(AA$41,$AR$41:$AU$119,(ROW($D84)-ROW(AA$41)+1),FALSE),IFERROR(AA$42*VLOOKUP($D$40&amp;"|"&amp;$D84&amp;"|0|"&amp;AA$43,data.monthly_financials,6,0),0))</f>
        <v>#VALUE!</v>
      </c>
      <c r="AB84" s="104" t="e">
        <f ca="1">IF(AB$41=YEAR(AB$43),HLOOKUP(AB$41,$AR$41:$AU$119,(ROW($D84)-ROW(AB$41)+1),FALSE),IFERROR(AB$42*VLOOKUP($D$40&amp;"|"&amp;$D84&amp;"|0|"&amp;AB$43,data.monthly_financials,6,0),0))</f>
        <v>#VALUE!</v>
      </c>
      <c r="AC84" s="104" t="e">
        <f ca="1">IF(AC$41=YEAR(AC$43),HLOOKUP(AC$41,$AR$41:$AU$119,(ROW($D84)-ROW(AC$41)+1),FALSE),IFERROR(AC$42*VLOOKUP($D$40&amp;"|"&amp;$D84&amp;"|0|"&amp;AC$43,data.monthly_financials,6,0),0))</f>
        <v>#VALUE!</v>
      </c>
      <c r="AD84" s="104" t="e">
        <f ca="1">IF(AD$41=YEAR(AD$43),HLOOKUP(AD$41,$AR$41:$AU$119,(ROW($D84)-ROW(AD$41)+1),FALSE),IFERROR(AD$42*VLOOKUP($D$40&amp;"|"&amp;$D84&amp;"|0|"&amp;AD$43,data.monthly_financials,6,0),0))</f>
        <v>#VALUE!</v>
      </c>
      <c r="AE84" s="104" t="e">
        <f ca="1">IF(AE$41=YEAR(AE$43),HLOOKUP(AE$41,$AR$41:$AU$119,(ROW($D84)-ROW(AE$41)+1),FALSE),IFERROR(AE$42*VLOOKUP($D$40&amp;"|"&amp;$D84&amp;"|0|"&amp;AE$43,data.monthly_financials,6,0),0))</f>
        <v>#VALUE!</v>
      </c>
      <c r="AF84" s="104" t="e">
        <f ca="1">IF(AF$41=YEAR(AF$43),HLOOKUP(AF$41,$AR$41:$AU$119,(ROW($D84)-ROW(AF$41)+1),FALSE),IFERROR(AF$42*VLOOKUP($D$40&amp;"|"&amp;$D84&amp;"|0|"&amp;AF$43,data.monthly_financials,6,0),0))</f>
        <v>#VALUE!</v>
      </c>
      <c r="AG84" s="104" t="e">
        <f ca="1">IF(AG$41=YEAR(AG$43),HLOOKUP(AG$41,$AR$41:$AU$119,(ROW($D84)-ROW(AG$41)+1),FALSE),IFERROR(AG$42*VLOOKUP($D$40&amp;"|"&amp;$D84&amp;"|0|"&amp;AG$43,data.monthly_financials,6,0),0))</f>
        <v>#VALUE!</v>
      </c>
      <c r="AH84" s="104" t="e">
        <f ca="1">IF(AH$41=YEAR(AH$43),HLOOKUP(AH$41,$AR$41:$AU$119,(ROW($D84)-ROW(AH$41)+1),FALSE),IFERROR(AH$42*VLOOKUP($D$40&amp;"|"&amp;$D84&amp;"|0|"&amp;AH$43,data.monthly_financials,6,0),0))</f>
        <v>#VALUE!</v>
      </c>
      <c r="AI84" s="104" t="e">
        <f ca="1">IF(AI$41=YEAR(AI$43),HLOOKUP(AI$41,$AR$41:$AU$119,(ROW($D84)-ROW(AI$41)+1),FALSE),IFERROR(AI$42*VLOOKUP($D$40&amp;"|"&amp;$D84&amp;"|0|"&amp;AI$43,data.monthly_financials,6,0),0))</f>
        <v>#VALUE!</v>
      </c>
      <c r="AJ84" s="104" t="e">
        <f ca="1">IF(AJ$41=YEAR(AJ$43),HLOOKUP(AJ$41,$AR$41:$AU$119,(ROW($D84)-ROW(AJ$41)+1),FALSE),IFERROR(AJ$42*VLOOKUP($D$40&amp;"|"&amp;$D84&amp;"|0|"&amp;AJ$43,data.monthly_financials,6,0),0))</f>
        <v>#VALUE!</v>
      </c>
      <c r="AK84" s="104" t="e">
        <f ca="1">IF(AK$41=YEAR(AK$43),HLOOKUP(AK$41,$AR$41:$AU$119,(ROW($D84)-ROW(AK$41)+1),FALSE),IFERROR(AK$42*VLOOKUP($D$40&amp;"|"&amp;$D84&amp;"|0|"&amp;AK$43,data.monthly_financials,6,0),0))</f>
        <v>#VALUE!</v>
      </c>
      <c r="AL84" s="104" t="e">
        <f ca="1">IF(AL$41=YEAR(AL$43),HLOOKUP(AL$41,$AR$41:$AU$119,(ROW($D84)-ROW(AL$41)+1),FALSE),IFERROR(AL$42*VLOOKUP($D$40&amp;"|"&amp;$D84&amp;"|0|"&amp;AL$43,data.monthly_financials,6,0),0))</f>
        <v>#VALUE!</v>
      </c>
      <c r="AM84" s="104" t="e">
        <f ca="1">IF(AM$41=YEAR(AM$43),HLOOKUP(AM$41,$AR$41:$AU$119,(ROW($D84)-ROW(AM$41)+1),FALSE),IFERROR(AM$42*VLOOKUP($D$40&amp;"|"&amp;$D84&amp;"|0|"&amp;AM$43,data.monthly_financials,6,0),0))</f>
        <v>#VALUE!</v>
      </c>
      <c r="AN84" s="104" t="e">
        <f ca="1">IF(AN$41=YEAR(AN$43),HLOOKUP(AN$41,$AR$41:$AU$119,(ROW($D84)-ROW(AN$41)+1),FALSE),IFERROR(AN$42*VLOOKUP($D$40&amp;"|"&amp;$D84&amp;"|0|"&amp;AN$43,data.monthly_financials,6,0),0))</f>
        <v>#NAME?</v>
      </c>
      <c r="AP84" s="105" t="str">
        <f t="shared" si="68"/>
        <v>Accrued interest payable</v>
      </c>
      <c r="AQ84" s="104">
        <f ca="1">IFERROR(AQ$42*VLOOKUP($AP$40&amp;"|"&amp;$AP84&amp;"|1|"&amp;AQ$43,data.monthly_financials,6,0),0)</f>
        <v>0</v>
      </c>
      <c r="AR84" s="104">
        <f ca="1">IFERROR(AR$42*VLOOKUP($AP$40&amp;"|"&amp;$AP84&amp;"|1|"&amp;AR$43,data.monthly_financials,6,0),0)</f>
        <v>0</v>
      </c>
      <c r="AS84" s="104">
        <f ca="1">IFERROR(AS$42*VLOOKUP($AP$40&amp;"|"&amp;$AP84&amp;"|1|"&amp;AS$43,data.monthly_financials,6,0),0)</f>
        <v>0</v>
      </c>
      <c r="AT84" s="104">
        <f ca="1">IFERROR(AT$42*VLOOKUP($AP$40&amp;"|"&amp;$AP84&amp;"|1|"&amp;AT$43,data.monthly_financials,6,0),0)</f>
        <v>0</v>
      </c>
      <c r="AU84" s="104">
        <f ca="1">IFERROR(AU$42*VLOOKUP($AP$40&amp;"|"&amp;$AP84&amp;"|1|"&amp;AU$43,data.monthly_financials,6,0),0)</f>
        <v>0</v>
      </c>
      <c r="AW84" s="138">
        <f>IFERROR(AW$42*VLOOKUP($AX$40&amp;"|"&amp;$AX84&amp;"|0|"&amp;AW$43,data.monthly_financials,6,0),0)</f>
        <v>0</v>
      </c>
      <c r="AX84" s="103" t="s">
        <v>213</v>
      </c>
      <c r="AY84" s="104" t="e">
        <f ca="1">IF(AY$41=YEAR(AY$43),HLOOKUP(AY$41,$CM$41:$CP$92,(ROW($AX84)-ROW(AY$41)+1),FALSE),IFERROR(AY$42*VLOOKUP($AX$40&amp;"|"&amp;$AX84&amp;"|0|"&amp;AY$43,data.monthly_financials,6,0),0))</f>
        <v>#NAME?</v>
      </c>
      <c r="AZ84" s="104" t="e">
        <f ca="1">IF(AZ$41=YEAR(AZ$43),HLOOKUP(AZ$41,$CM$41:$CP$92,(ROW($AX84)-ROW(AZ$41)+1),FALSE),IFERROR(AZ$42*VLOOKUP($AX$40&amp;"|"&amp;$AX84&amp;"|0|"&amp;AZ$43,data.monthly_financials,6,0),0))</f>
        <v>#NAME?</v>
      </c>
      <c r="BA84" s="104" t="e">
        <f ca="1">IF(BA$41=YEAR(BA$43),HLOOKUP(BA$41,$CM$41:$CP$92,(ROW($AX84)-ROW(BA$41)+1),FALSE),IFERROR(BA$42*VLOOKUP($AX$40&amp;"|"&amp;$AX84&amp;"|0|"&amp;BA$43,data.monthly_financials,6,0),0))</f>
        <v>#NAME?</v>
      </c>
      <c r="BB84" s="104" t="e">
        <f ca="1">IF(BB$41=YEAR(BB$43),HLOOKUP(BB$41,$CM$41:$CP$92,(ROW($AX84)-ROW(BB$41)+1),FALSE),IFERROR(BB$42*VLOOKUP($AX$40&amp;"|"&amp;$AX84&amp;"|0|"&amp;BB$43,data.monthly_financials,6,0),0))</f>
        <v>#NAME?</v>
      </c>
      <c r="BC84" s="104" t="e">
        <f ca="1">IF(BC$41=YEAR(BC$43),HLOOKUP(BC$41,$CM$41:$CP$92,(ROW($AX84)-ROW(BC$41)+1),FALSE),IFERROR(BC$42*VLOOKUP($AX$40&amp;"|"&amp;$AX84&amp;"|0|"&amp;BC$43,data.monthly_financials,6,0),0))</f>
        <v>#NAME?</v>
      </c>
      <c r="BD84" s="104" t="e">
        <f ca="1">IF(BD$41=YEAR(BD$43),HLOOKUP(BD$41,$CM$41:$CP$92,(ROW($AX84)-ROW(BD$41)+1),FALSE),IFERROR(BD$42*VLOOKUP($AX$40&amp;"|"&amp;$AX84&amp;"|0|"&amp;BD$43,data.monthly_financials,6,0),0))</f>
        <v>#NAME?</v>
      </c>
      <c r="BE84" s="104" t="e">
        <f ca="1">IF(BE$41=YEAR(BE$43),HLOOKUP(BE$41,$CM$41:$CP$92,(ROW($AX84)-ROW(BE$41)+1),FALSE),IFERROR(BE$42*VLOOKUP($AX$40&amp;"|"&amp;$AX84&amp;"|0|"&amp;BE$43,data.monthly_financials,6,0),0))</f>
        <v>#NAME?</v>
      </c>
      <c r="BF84" s="104" t="e">
        <f ca="1">IF(BF$41=YEAR(BF$43),HLOOKUP(BF$41,$CM$41:$CP$92,(ROW($AX84)-ROW(BF$41)+1),FALSE),IFERROR(BF$42*VLOOKUP($AX$40&amp;"|"&amp;$AX84&amp;"|0|"&amp;BF$43,data.monthly_financials,6,0),0))</f>
        <v>#NAME?</v>
      </c>
      <c r="BG84" s="104" t="e">
        <f ca="1">IF(BG$41=YEAR(BG$43),HLOOKUP(BG$41,$CM$41:$CP$92,(ROW($AX84)-ROW(BG$41)+1),FALSE),IFERROR(BG$42*VLOOKUP($AX$40&amp;"|"&amp;$AX84&amp;"|0|"&amp;BG$43,data.monthly_financials,6,0),0))</f>
        <v>#NAME?</v>
      </c>
      <c r="BH84" s="104" t="e">
        <f ca="1">IF(BH$41=YEAR(BH$43),HLOOKUP(BH$41,$CM$41:$CP$92,(ROW($AX84)-ROW(BH$41)+1),FALSE),IFERROR(BH$42*VLOOKUP($AX$40&amp;"|"&amp;$AX84&amp;"|0|"&amp;BH$43,data.monthly_financials,6,0),0))</f>
        <v>#NAME?</v>
      </c>
      <c r="BI84" s="104" t="e">
        <f ca="1">IF(BI$41=YEAR(BI$43),HLOOKUP(BI$41,$CM$41:$CP$92,(ROW($AX84)-ROW(BI$41)+1),FALSE),IFERROR(BI$42*VLOOKUP($AX$40&amp;"|"&amp;$AX84&amp;"|0|"&amp;BI$43,data.monthly_financials,6,0),0))</f>
        <v>#NAME?</v>
      </c>
      <c r="BJ84" s="104" t="e">
        <f ca="1">IF(BJ$41=YEAR(BJ$43),HLOOKUP(BJ$41,$CM$41:$CP$92,(ROW($AX84)-ROW(BJ$41)+1),FALSE),IFERROR(BJ$42*VLOOKUP($AX$40&amp;"|"&amp;$AX84&amp;"|0|"&amp;BJ$43,data.monthly_financials,6,0),0))</f>
        <v>#NAME?</v>
      </c>
      <c r="BK84" s="104" t="e">
        <f ca="1">IF(BK$41=YEAR(BK$43),HLOOKUP(BK$41,$CM$41:$CP$92,(ROW($AX84)-ROW(BK$41)+1),FALSE),IFERROR(BK$42*VLOOKUP($AX$40&amp;"|"&amp;$AX84&amp;"|0|"&amp;BK$43,data.monthly_financials,6,0),0))</f>
        <v>#NAME?</v>
      </c>
      <c r="BL84" s="104" t="e">
        <f ca="1">IF(BL$41=YEAR(BL$43),HLOOKUP(BL$41,$CM$41:$CP$92,(ROW($AX84)-ROW(BL$41)+1),FALSE),IFERROR(BL$42*VLOOKUP($AX$40&amp;"|"&amp;$AX84&amp;"|0|"&amp;BL$43,data.monthly_financials,6,0),0))</f>
        <v>#NAME?</v>
      </c>
      <c r="BM84" s="104" t="e">
        <f ca="1">IF(BM$41=YEAR(BM$43),HLOOKUP(BM$41,$CM$41:$CP$92,(ROW($AX84)-ROW(BM$41)+1),FALSE),IFERROR(BM$42*VLOOKUP($AX$40&amp;"|"&amp;$AX84&amp;"|0|"&amp;BM$43,data.monthly_financials,6,0),0))</f>
        <v>#NAME?</v>
      </c>
      <c r="BN84" s="104" t="e">
        <f ca="1">IF(BN$41=YEAR(BN$43),HLOOKUP(BN$41,$CM$41:$CP$92,(ROW($AX84)-ROW(BN$41)+1),FALSE),IFERROR(BN$42*VLOOKUP($AX$40&amp;"|"&amp;$AX84&amp;"|0|"&amp;BN$43,data.monthly_financials,6,0),0))</f>
        <v>#NAME?</v>
      </c>
      <c r="BO84" s="104" t="e">
        <f ca="1">IF(BO$41=YEAR(BO$43),HLOOKUP(BO$41,$CM$41:$CP$92,(ROW($AX84)-ROW(BO$41)+1),FALSE),IFERROR(BO$42*VLOOKUP($AX$40&amp;"|"&amp;$AX84&amp;"|0|"&amp;BO$43,data.monthly_financials,6,0),0))</f>
        <v>#NAME?</v>
      </c>
      <c r="BP84" s="104" t="e">
        <f ca="1">IF(BP$41=YEAR(BP$43),HLOOKUP(BP$41,$CM$41:$CP$92,(ROW($AX84)-ROW(BP$41)+1),FALSE),IFERROR(BP$42*VLOOKUP($AX$40&amp;"|"&amp;$AX84&amp;"|0|"&amp;BP$43,data.monthly_financials,6,0),0))</f>
        <v>#NAME?</v>
      </c>
      <c r="BQ84" s="104" t="e">
        <f ca="1">IF(BQ$41=YEAR(BQ$43),HLOOKUP(BQ$41,$CM$41:$CP$92,(ROW($AX84)-ROW(BQ$41)+1),FALSE),IFERROR(BQ$42*VLOOKUP($AX$40&amp;"|"&amp;$AX84&amp;"|0|"&amp;BQ$43,data.monthly_financials,6,0),0))</f>
        <v>#NAME?</v>
      </c>
      <c r="BR84" s="104" t="e">
        <f ca="1">IF(BR$41=YEAR(BR$43),HLOOKUP(BR$41,$CM$41:$CP$92,(ROW($AX84)-ROW(BR$41)+1),FALSE),IFERROR(BR$42*VLOOKUP($AX$40&amp;"|"&amp;$AX84&amp;"|0|"&amp;BR$43,data.monthly_financials,6,0),0))</f>
        <v>#NAME?</v>
      </c>
      <c r="BS84" s="104" t="e">
        <f ca="1">IF(BS$41=YEAR(BS$43),HLOOKUP(BS$41,$CM$41:$CP$92,(ROW($AX84)-ROW(BS$41)+1),FALSE),IFERROR(BS$42*VLOOKUP($AX$40&amp;"|"&amp;$AX84&amp;"|0|"&amp;BS$43,data.monthly_financials,6,0),0))</f>
        <v>#NAME?</v>
      </c>
      <c r="BT84" s="104" t="e">
        <f ca="1">IF(BT$41=YEAR(BT$43),HLOOKUP(BT$41,$CM$41:$CP$92,(ROW($AX84)-ROW(BT$41)+1),FALSE),IFERROR(BT$42*VLOOKUP($AX$40&amp;"|"&amp;$AX84&amp;"|0|"&amp;BT$43,data.monthly_financials,6,0),0))</f>
        <v>#NAME?</v>
      </c>
      <c r="BU84" s="104" t="e">
        <f ca="1">IF(BU$41=YEAR(BU$43),HLOOKUP(BU$41,$CM$41:$CP$92,(ROW($AX84)-ROW(BU$41)+1),FALSE),IFERROR(BU$42*VLOOKUP($AX$40&amp;"|"&amp;$AX84&amp;"|0|"&amp;BU$43,data.monthly_financials,6,0),0))</f>
        <v>#NAME?</v>
      </c>
      <c r="BV84" s="104" t="e">
        <f ca="1">IF(BV$41=YEAR(BV$43),HLOOKUP(BV$41,$CM$41:$CP$92,(ROW($AX84)-ROW(BV$41)+1),FALSE),IFERROR(BV$42*VLOOKUP($AX$40&amp;"|"&amp;$AX84&amp;"|0|"&amp;BV$43,data.monthly_financials,6,0),0))</f>
        <v>#NAME?</v>
      </c>
      <c r="BW84" s="104" t="e">
        <f ca="1">IF(BW$41=YEAR(BW$43),HLOOKUP(BW$41,$CM$41:$CP$92,(ROW($AX84)-ROW(BW$41)+1),FALSE),IFERROR(BW$42*VLOOKUP($AX$40&amp;"|"&amp;$AX84&amp;"|0|"&amp;BW$43,data.monthly_financials,6,0),0))</f>
        <v>#NAME?</v>
      </c>
      <c r="BX84" s="104" t="e">
        <f ca="1">IF(BX$41=YEAR(BX$43),HLOOKUP(BX$41,$CM$41:$CP$92,(ROW($AX84)-ROW(BX$41)+1),FALSE),IFERROR(BX$42*VLOOKUP($AX$40&amp;"|"&amp;$AX84&amp;"|0|"&amp;BX$43,data.monthly_financials,6,0),0))</f>
        <v>#NAME?</v>
      </c>
      <c r="BY84" s="104" t="e">
        <f ca="1">IF(BY$41=YEAR(BY$43),HLOOKUP(BY$41,$CM$41:$CP$92,(ROW($AX84)-ROW(BY$41)+1),FALSE),IFERROR(BY$42*VLOOKUP($AX$40&amp;"|"&amp;$AX84&amp;"|0|"&amp;BY$43,data.monthly_financials,6,0),0))</f>
        <v>#NAME?</v>
      </c>
      <c r="BZ84" s="104" t="e">
        <f ca="1">IF(BZ$41=YEAR(BZ$43),HLOOKUP(BZ$41,$CM$41:$CP$92,(ROW($AX84)-ROW(BZ$41)+1),FALSE),IFERROR(BZ$42*VLOOKUP($AX$40&amp;"|"&amp;$AX84&amp;"|0|"&amp;BZ$43,data.monthly_financials,6,0),0))</f>
        <v>#NAME?</v>
      </c>
      <c r="CA84" s="104" t="e">
        <f ca="1">IF(CA$41=YEAR(CA$43),HLOOKUP(CA$41,$CM$41:$CP$92,(ROW($AX84)-ROW(CA$41)+1),FALSE),IFERROR(CA$42*VLOOKUP($AX$40&amp;"|"&amp;$AX84&amp;"|0|"&amp;CA$43,data.monthly_financials,6,0),0))</f>
        <v>#NAME?</v>
      </c>
      <c r="CB84" s="104" t="e">
        <f ca="1">IF(CB$41=YEAR(CB$43),HLOOKUP(CB$41,$CM$41:$CP$92,(ROW($AX84)-ROW(CB$41)+1),FALSE),IFERROR(CB$42*VLOOKUP($AX$40&amp;"|"&amp;$AX84&amp;"|0|"&amp;CB$43,data.monthly_financials,6,0),0))</f>
        <v>#NAME?</v>
      </c>
      <c r="CC84" s="104" t="e">
        <f ca="1">IF(CC$41=YEAR(CC$43),HLOOKUP(CC$41,$CM$41:$CP$92,(ROW($AX84)-ROW(CC$41)+1),FALSE),IFERROR(CC$42*VLOOKUP($AX$40&amp;"|"&amp;$AX84&amp;"|0|"&amp;CC$43,data.monthly_financials,6,0),0))</f>
        <v>#NAME?</v>
      </c>
      <c r="CD84" s="104" t="e">
        <f ca="1">IF(CD$41=YEAR(CD$43),HLOOKUP(CD$41,$CM$41:$CP$92,(ROW($AX84)-ROW(CD$41)+1),FALSE),IFERROR(CD$42*VLOOKUP($AX$40&amp;"|"&amp;$AX84&amp;"|0|"&amp;CD$43,data.monthly_financials,6,0),0))</f>
        <v>#NAME?</v>
      </c>
      <c r="CE84" s="104" t="e">
        <f ca="1">IF(CE$41=YEAR(CE$43),HLOOKUP(CE$41,$CM$41:$CP$92,(ROW($AX84)-ROW(CE$41)+1),FALSE),IFERROR(CE$42*VLOOKUP($AX$40&amp;"|"&amp;$AX84&amp;"|0|"&amp;CE$43,data.monthly_financials,6,0),0))</f>
        <v>#NAME?</v>
      </c>
      <c r="CF84" s="104" t="e">
        <f ca="1">IF(CF$41=YEAR(CF$43),HLOOKUP(CF$41,$CM$41:$CP$92,(ROW($AX84)-ROW(CF$41)+1),FALSE),IFERROR(CF$42*VLOOKUP($AX$40&amp;"|"&amp;$AX84&amp;"|0|"&amp;CF$43,data.monthly_financials,6,0),0))</f>
        <v>#NAME?</v>
      </c>
      <c r="CG84" s="104" t="e">
        <f ca="1">IF(CG$41=YEAR(CG$43),HLOOKUP(CG$41,$CM$41:$CP$92,(ROW($AX84)-ROW(CG$41)+1),FALSE),IFERROR(CG$42*VLOOKUP($AX$40&amp;"|"&amp;$AX84&amp;"|0|"&amp;CG$43,data.monthly_financials,6,0),0))</f>
        <v>#NAME?</v>
      </c>
      <c r="CH84" s="104" t="e">
        <f ca="1">IF(CH$41=YEAR(CH$43),HLOOKUP(CH$41,$CM$41:$CP$92,(ROW($AX84)-ROW(CH$41)+1),FALSE),IFERROR(CH$42*VLOOKUP($AX$40&amp;"|"&amp;$AX84&amp;"|0|"&amp;CH$43,data.monthly_financials,6,0),0))</f>
        <v>#NAME?</v>
      </c>
      <c r="CK84" s="103" t="str">
        <f t="shared" si="63"/>
        <v>Income (Expense) from Unconsolidated Affiliates</v>
      </c>
      <c r="CL84" s="104">
        <f ca="1">IFERROR(CL$42*VLOOKUP($CK$40&amp;"|"&amp;$CK84&amp;"|1|"&amp;CL$43,data.monthly_financials,6,0),0)</f>
        <v>0</v>
      </c>
      <c r="CM84" s="104">
        <f ca="1">IFERROR(CM$42*VLOOKUP($CK$40&amp;"|"&amp;$CK84&amp;"|1|"&amp;CM$43,data.monthly_financials,6,0),0)</f>
        <v>0</v>
      </c>
      <c r="CN84" s="104">
        <f ca="1">IFERROR(CN$42*VLOOKUP($CK$40&amp;"|"&amp;$CK84&amp;"|1|"&amp;CN$43,data.monthly_financials,6,0),0)</f>
        <v>0</v>
      </c>
      <c r="CO84" s="104">
        <f ca="1">IFERROR(CO$42*VLOOKUP($CK$40&amp;"|"&amp;$CK84&amp;"|1|"&amp;CO$43,data.monthly_financials,6,0),0)</f>
        <v>0</v>
      </c>
      <c r="CP84" s="104">
        <f ca="1">IFERROR(CP$42*VLOOKUP($CK$40&amp;"|"&amp;$CK84&amp;"|1|"&amp;CP$43,data.monthly_financials,6,0),0)</f>
        <v>0</v>
      </c>
    </row>
    <row r="85" spans="1:94" ht="15.75">
      <c r="A85" t="str">
        <f>RIGHT(DB_LOAD!I80,4)</f>
        <v/>
      </c>
      <c r="B85">
        <f>DB_LOAD!K80</f>
        <v>0</v>
      </c>
      <c r="D85" s="120" t="s">
        <v>214</v>
      </c>
      <c r="E85" s="112" t="e">
        <f t="shared" ref="E85:AN85" ca="1" si="104">SUM(E86:E87)</f>
        <v>#VALUE!</v>
      </c>
      <c r="F85" s="112" t="e">
        <f t="shared" ca="1" si="104"/>
        <v>#VALUE!</v>
      </c>
      <c r="G85" s="112" t="e">
        <f t="shared" ca="1" si="104"/>
        <v>#VALUE!</v>
      </c>
      <c r="H85" s="112" t="e">
        <f t="shared" ca="1" si="104"/>
        <v>#VALUE!</v>
      </c>
      <c r="I85" s="112" t="e">
        <f t="shared" ca="1" si="104"/>
        <v>#VALUE!</v>
      </c>
      <c r="J85" s="112" t="e">
        <f t="shared" ca="1" si="104"/>
        <v>#VALUE!</v>
      </c>
      <c r="K85" s="112" t="e">
        <f t="shared" ca="1" si="104"/>
        <v>#VALUE!</v>
      </c>
      <c r="L85" s="112" t="e">
        <f t="shared" ca="1" si="104"/>
        <v>#VALUE!</v>
      </c>
      <c r="M85" s="112" t="e">
        <f t="shared" ca="1" si="104"/>
        <v>#VALUE!</v>
      </c>
      <c r="N85" s="112" t="e">
        <f t="shared" ca="1" si="104"/>
        <v>#VALUE!</v>
      </c>
      <c r="O85" s="112" t="e">
        <f t="shared" ca="1" si="104"/>
        <v>#VALUE!</v>
      </c>
      <c r="P85" s="112" t="e">
        <f t="shared" ca="1" si="104"/>
        <v>#VALUE!</v>
      </c>
      <c r="Q85" s="112" t="e">
        <f t="shared" ca="1" si="104"/>
        <v>#VALUE!</v>
      </c>
      <c r="R85" s="112" t="e">
        <f t="shared" ca="1" si="104"/>
        <v>#VALUE!</v>
      </c>
      <c r="S85" s="112" t="e">
        <f t="shared" ca="1" si="104"/>
        <v>#VALUE!</v>
      </c>
      <c r="T85" s="112" t="e">
        <f t="shared" ca="1" si="104"/>
        <v>#VALUE!</v>
      </c>
      <c r="U85" s="112" t="e">
        <f t="shared" ca="1" si="104"/>
        <v>#VALUE!</v>
      </c>
      <c r="V85" s="112" t="e">
        <f t="shared" ca="1" si="104"/>
        <v>#VALUE!</v>
      </c>
      <c r="W85" s="112" t="e">
        <f t="shared" ca="1" si="104"/>
        <v>#VALUE!</v>
      </c>
      <c r="X85" s="112" t="e">
        <f t="shared" ca="1" si="104"/>
        <v>#VALUE!</v>
      </c>
      <c r="Y85" s="112" t="e">
        <f t="shared" ca="1" si="104"/>
        <v>#VALUE!</v>
      </c>
      <c r="Z85" s="112" t="e">
        <f t="shared" ca="1" si="104"/>
        <v>#VALUE!</v>
      </c>
      <c r="AA85" s="112" t="e">
        <f t="shared" ca="1" si="104"/>
        <v>#VALUE!</v>
      </c>
      <c r="AB85" s="112" t="e">
        <f t="shared" ca="1" si="104"/>
        <v>#VALUE!</v>
      </c>
      <c r="AC85" s="112" t="e">
        <f t="shared" ca="1" si="104"/>
        <v>#VALUE!</v>
      </c>
      <c r="AD85" s="112" t="e">
        <f t="shared" ca="1" si="104"/>
        <v>#VALUE!</v>
      </c>
      <c r="AE85" s="112" t="e">
        <f t="shared" ca="1" si="104"/>
        <v>#VALUE!</v>
      </c>
      <c r="AF85" s="112" t="e">
        <f t="shared" ca="1" si="104"/>
        <v>#VALUE!</v>
      </c>
      <c r="AG85" s="112" t="e">
        <f t="shared" ca="1" si="104"/>
        <v>#VALUE!</v>
      </c>
      <c r="AH85" s="112" t="e">
        <f t="shared" ca="1" si="104"/>
        <v>#VALUE!</v>
      </c>
      <c r="AI85" s="112" t="e">
        <f t="shared" ca="1" si="104"/>
        <v>#VALUE!</v>
      </c>
      <c r="AJ85" s="112" t="e">
        <f t="shared" ca="1" si="104"/>
        <v>#VALUE!</v>
      </c>
      <c r="AK85" s="112" t="e">
        <f t="shared" ca="1" si="104"/>
        <v>#VALUE!</v>
      </c>
      <c r="AL85" s="112" t="e">
        <f t="shared" ca="1" si="104"/>
        <v>#VALUE!</v>
      </c>
      <c r="AM85" s="112" t="e">
        <f t="shared" ca="1" si="104"/>
        <v>#VALUE!</v>
      </c>
      <c r="AN85" s="112" t="e">
        <f t="shared" ca="1" si="104"/>
        <v>#NAME?</v>
      </c>
      <c r="AP85" s="120" t="str">
        <f t="shared" si="68"/>
        <v>Short-Term Debt</v>
      </c>
      <c r="AQ85" s="112">
        <f ca="1">SUM(AQ86:AQ87)</f>
        <v>0</v>
      </c>
      <c r="AR85" s="112">
        <f ca="1">SUM(AR86:AR87)</f>
        <v>0</v>
      </c>
      <c r="AS85" s="112">
        <f ca="1">SUM(AS86:AS87)</f>
        <v>0</v>
      </c>
      <c r="AT85" s="112">
        <f ca="1">SUM(AT86:AT87)</f>
        <v>0</v>
      </c>
      <c r="AU85" s="112">
        <f ca="1">SUM(AU86:AU87)</f>
        <v>0</v>
      </c>
      <c r="AW85">
        <f>IFERROR(AW$42*VLOOKUP($AX$40&amp;"|"&amp;$AX85&amp;"|0|"&amp;AW$43,data.monthly_financials,6,0),0)</f>
        <v>0</v>
      </c>
      <c r="AX85" s="103" t="s">
        <v>215</v>
      </c>
      <c r="AY85" s="104" t="e">
        <f ca="1">IF(AY$41=YEAR(AY$43),HLOOKUP(AY$41,$CM$41:$CP$92,(ROW($AX85)-ROW(AY$41)+1),FALSE),IFERROR(AY$42*VLOOKUP($AX$40&amp;"|"&amp;$AX85&amp;"|0|"&amp;AY$43,data.monthly_financials,6,0),0))</f>
        <v>#NAME?</v>
      </c>
      <c r="AZ85" s="104" t="e">
        <f ca="1">IF(AZ$41=YEAR(AZ$43),HLOOKUP(AZ$41,$CM$41:$CP$92,(ROW($AX85)-ROW(AZ$41)+1),FALSE),IFERROR(AZ$42*VLOOKUP($AX$40&amp;"|"&amp;$AX85&amp;"|0|"&amp;AZ$43,data.monthly_financials,6,0),0))</f>
        <v>#NAME?</v>
      </c>
      <c r="BA85" s="104" t="e">
        <f ca="1">IF(BA$41=YEAR(BA$43),HLOOKUP(BA$41,$CM$41:$CP$92,(ROW($AX85)-ROW(BA$41)+1),FALSE),IFERROR(BA$42*VLOOKUP($AX$40&amp;"|"&amp;$AX85&amp;"|0|"&amp;BA$43,data.monthly_financials,6,0),0))</f>
        <v>#NAME?</v>
      </c>
      <c r="BB85" s="104" t="e">
        <f ca="1">IF(BB$41=YEAR(BB$43),HLOOKUP(BB$41,$CM$41:$CP$92,(ROW($AX85)-ROW(BB$41)+1),FALSE),IFERROR(BB$42*VLOOKUP($AX$40&amp;"|"&amp;$AX85&amp;"|0|"&amp;BB$43,data.monthly_financials,6,0),0))</f>
        <v>#NAME?</v>
      </c>
      <c r="BC85" s="104" t="e">
        <f ca="1">IF(BC$41=YEAR(BC$43),HLOOKUP(BC$41,$CM$41:$CP$92,(ROW($AX85)-ROW(BC$41)+1),FALSE),IFERROR(BC$42*VLOOKUP($AX$40&amp;"|"&amp;$AX85&amp;"|0|"&amp;BC$43,data.monthly_financials,6,0),0))</f>
        <v>#NAME?</v>
      </c>
      <c r="BD85" s="104" t="e">
        <f ca="1">IF(BD$41=YEAR(BD$43),HLOOKUP(BD$41,$CM$41:$CP$92,(ROW($AX85)-ROW(BD$41)+1),FALSE),IFERROR(BD$42*VLOOKUP($AX$40&amp;"|"&amp;$AX85&amp;"|0|"&amp;BD$43,data.monthly_financials,6,0),0))</f>
        <v>#NAME?</v>
      </c>
      <c r="BE85" s="104" t="e">
        <f ca="1">IF(BE$41=YEAR(BE$43),HLOOKUP(BE$41,$CM$41:$CP$92,(ROW($AX85)-ROW(BE$41)+1),FALSE),IFERROR(BE$42*VLOOKUP($AX$40&amp;"|"&amp;$AX85&amp;"|0|"&amp;BE$43,data.monthly_financials,6,0),0))</f>
        <v>#NAME?</v>
      </c>
      <c r="BF85" s="104" t="e">
        <f ca="1">IF(BF$41=YEAR(BF$43),HLOOKUP(BF$41,$CM$41:$CP$92,(ROW($AX85)-ROW(BF$41)+1),FALSE),IFERROR(BF$42*VLOOKUP($AX$40&amp;"|"&amp;$AX85&amp;"|0|"&amp;BF$43,data.monthly_financials,6,0),0))</f>
        <v>#NAME?</v>
      </c>
      <c r="BG85" s="104" t="e">
        <f ca="1">IF(BG$41=YEAR(BG$43),HLOOKUP(BG$41,$CM$41:$CP$92,(ROW($AX85)-ROW(BG$41)+1),FALSE),IFERROR(BG$42*VLOOKUP($AX$40&amp;"|"&amp;$AX85&amp;"|0|"&amp;BG$43,data.monthly_financials,6,0),0))</f>
        <v>#NAME?</v>
      </c>
      <c r="BH85" s="104" t="e">
        <f ca="1">IF(BH$41=YEAR(BH$43),HLOOKUP(BH$41,$CM$41:$CP$92,(ROW($AX85)-ROW(BH$41)+1),FALSE),IFERROR(BH$42*VLOOKUP($AX$40&amp;"|"&amp;$AX85&amp;"|0|"&amp;BH$43,data.monthly_financials,6,0),0))</f>
        <v>#NAME?</v>
      </c>
      <c r="BI85" s="104" t="e">
        <f ca="1">IF(BI$41=YEAR(BI$43),HLOOKUP(BI$41,$CM$41:$CP$92,(ROW($AX85)-ROW(BI$41)+1),FALSE),IFERROR(BI$42*VLOOKUP($AX$40&amp;"|"&amp;$AX85&amp;"|0|"&amp;BI$43,data.monthly_financials,6,0),0))</f>
        <v>#NAME?</v>
      </c>
      <c r="BJ85" s="104" t="e">
        <f ca="1">IF(BJ$41=YEAR(BJ$43),HLOOKUP(BJ$41,$CM$41:$CP$92,(ROW($AX85)-ROW(BJ$41)+1),FALSE),IFERROR(BJ$42*VLOOKUP($AX$40&amp;"|"&amp;$AX85&amp;"|0|"&amp;BJ$43,data.monthly_financials,6,0),0))</f>
        <v>#NAME?</v>
      </c>
      <c r="BK85" s="104" t="e">
        <f ca="1">IF(BK$41=YEAR(BK$43),HLOOKUP(BK$41,$CM$41:$CP$92,(ROW($AX85)-ROW(BK$41)+1),FALSE),IFERROR(BK$42*VLOOKUP($AX$40&amp;"|"&amp;$AX85&amp;"|0|"&amp;BK$43,data.monthly_financials,6,0),0))</f>
        <v>#NAME?</v>
      </c>
      <c r="BL85" s="104" t="e">
        <f ca="1">IF(BL$41=YEAR(BL$43),HLOOKUP(BL$41,$CM$41:$CP$92,(ROW($AX85)-ROW(BL$41)+1),FALSE),IFERROR(BL$42*VLOOKUP($AX$40&amp;"|"&amp;$AX85&amp;"|0|"&amp;BL$43,data.monthly_financials,6,0),0))</f>
        <v>#NAME?</v>
      </c>
      <c r="BM85" s="104" t="e">
        <f ca="1">IF(BM$41=YEAR(BM$43),HLOOKUP(BM$41,$CM$41:$CP$92,(ROW($AX85)-ROW(BM$41)+1),FALSE),IFERROR(BM$42*VLOOKUP($AX$40&amp;"|"&amp;$AX85&amp;"|0|"&amp;BM$43,data.monthly_financials,6,0),0))</f>
        <v>#NAME?</v>
      </c>
      <c r="BN85" s="104" t="e">
        <f ca="1">IF(BN$41=YEAR(BN$43),HLOOKUP(BN$41,$CM$41:$CP$92,(ROW($AX85)-ROW(BN$41)+1),FALSE),IFERROR(BN$42*VLOOKUP($AX$40&amp;"|"&amp;$AX85&amp;"|0|"&amp;BN$43,data.monthly_financials,6,0),0))</f>
        <v>#NAME?</v>
      </c>
      <c r="BO85" s="104" t="e">
        <f ca="1">IF(BO$41=YEAR(BO$43),HLOOKUP(BO$41,$CM$41:$CP$92,(ROW($AX85)-ROW(BO$41)+1),FALSE),IFERROR(BO$42*VLOOKUP($AX$40&amp;"|"&amp;$AX85&amp;"|0|"&amp;BO$43,data.monthly_financials,6,0),0))</f>
        <v>#NAME?</v>
      </c>
      <c r="BP85" s="104" t="e">
        <f ca="1">IF(BP$41=YEAR(BP$43),HLOOKUP(BP$41,$CM$41:$CP$92,(ROW($AX85)-ROW(BP$41)+1),FALSE),IFERROR(BP$42*VLOOKUP($AX$40&amp;"|"&amp;$AX85&amp;"|0|"&amp;BP$43,data.monthly_financials,6,0),0))</f>
        <v>#NAME?</v>
      </c>
      <c r="BQ85" s="104" t="e">
        <f ca="1">IF(BQ$41=YEAR(BQ$43),HLOOKUP(BQ$41,$CM$41:$CP$92,(ROW($AX85)-ROW(BQ$41)+1),FALSE),IFERROR(BQ$42*VLOOKUP($AX$40&amp;"|"&amp;$AX85&amp;"|0|"&amp;BQ$43,data.monthly_financials,6,0),0))</f>
        <v>#NAME?</v>
      </c>
      <c r="BR85" s="104" t="e">
        <f ca="1">IF(BR$41=YEAR(BR$43),HLOOKUP(BR$41,$CM$41:$CP$92,(ROW($AX85)-ROW(BR$41)+1),FALSE),IFERROR(BR$42*VLOOKUP($AX$40&amp;"|"&amp;$AX85&amp;"|0|"&amp;BR$43,data.monthly_financials,6,0),0))</f>
        <v>#NAME?</v>
      </c>
      <c r="BS85" s="104" t="e">
        <f ca="1">IF(BS$41=YEAR(BS$43),HLOOKUP(BS$41,$CM$41:$CP$92,(ROW($AX85)-ROW(BS$41)+1),FALSE),IFERROR(BS$42*VLOOKUP($AX$40&amp;"|"&amp;$AX85&amp;"|0|"&amp;BS$43,data.monthly_financials,6,0),0))</f>
        <v>#NAME?</v>
      </c>
      <c r="BT85" s="104" t="e">
        <f ca="1">IF(BT$41=YEAR(BT$43),HLOOKUP(BT$41,$CM$41:$CP$92,(ROW($AX85)-ROW(BT$41)+1),FALSE),IFERROR(BT$42*VLOOKUP($AX$40&amp;"|"&amp;$AX85&amp;"|0|"&amp;BT$43,data.monthly_financials,6,0),0))</f>
        <v>#NAME?</v>
      </c>
      <c r="BU85" s="104" t="e">
        <f ca="1">IF(BU$41=YEAR(BU$43),HLOOKUP(BU$41,$CM$41:$CP$92,(ROW($AX85)-ROW(BU$41)+1),FALSE),IFERROR(BU$42*VLOOKUP($AX$40&amp;"|"&amp;$AX85&amp;"|0|"&amp;BU$43,data.monthly_financials,6,0),0))</f>
        <v>#NAME?</v>
      </c>
      <c r="BV85" s="104" t="e">
        <f ca="1">IF(BV$41=YEAR(BV$43),HLOOKUP(BV$41,$CM$41:$CP$92,(ROW($AX85)-ROW(BV$41)+1),FALSE),IFERROR(BV$42*VLOOKUP($AX$40&amp;"|"&amp;$AX85&amp;"|0|"&amp;BV$43,data.monthly_financials,6,0),0))</f>
        <v>#NAME?</v>
      </c>
      <c r="BW85" s="104" t="e">
        <f ca="1">IF(BW$41=YEAR(BW$43),HLOOKUP(BW$41,$CM$41:$CP$92,(ROW($AX85)-ROW(BW$41)+1),FALSE),IFERROR(BW$42*VLOOKUP($AX$40&amp;"|"&amp;$AX85&amp;"|0|"&amp;BW$43,data.monthly_financials,6,0),0))</f>
        <v>#NAME?</v>
      </c>
      <c r="BX85" s="104" t="e">
        <f ca="1">IF(BX$41=YEAR(BX$43),HLOOKUP(BX$41,$CM$41:$CP$92,(ROW($AX85)-ROW(BX$41)+1),FALSE),IFERROR(BX$42*VLOOKUP($AX$40&amp;"|"&amp;$AX85&amp;"|0|"&amp;BX$43,data.monthly_financials,6,0),0))</f>
        <v>#NAME?</v>
      </c>
      <c r="BY85" s="104" t="e">
        <f ca="1">IF(BY$41=YEAR(BY$43),HLOOKUP(BY$41,$CM$41:$CP$92,(ROW($AX85)-ROW(BY$41)+1),FALSE),IFERROR(BY$42*VLOOKUP($AX$40&amp;"|"&amp;$AX85&amp;"|0|"&amp;BY$43,data.monthly_financials,6,0),0))</f>
        <v>#NAME?</v>
      </c>
      <c r="BZ85" s="104" t="e">
        <f ca="1">IF(BZ$41=YEAR(BZ$43),HLOOKUP(BZ$41,$CM$41:$CP$92,(ROW($AX85)-ROW(BZ$41)+1),FALSE),IFERROR(BZ$42*VLOOKUP($AX$40&amp;"|"&amp;$AX85&amp;"|0|"&amp;BZ$43,data.monthly_financials,6,0),0))</f>
        <v>#NAME?</v>
      </c>
      <c r="CA85" s="104" t="e">
        <f ca="1">IF(CA$41=YEAR(CA$43),HLOOKUP(CA$41,$CM$41:$CP$92,(ROW($AX85)-ROW(CA$41)+1),FALSE),IFERROR(CA$42*VLOOKUP($AX$40&amp;"|"&amp;$AX85&amp;"|0|"&amp;CA$43,data.monthly_financials,6,0),0))</f>
        <v>#NAME?</v>
      </c>
      <c r="CB85" s="104" t="e">
        <f ca="1">IF(CB$41=YEAR(CB$43),HLOOKUP(CB$41,$CM$41:$CP$92,(ROW($AX85)-ROW(CB$41)+1),FALSE),IFERROR(CB$42*VLOOKUP($AX$40&amp;"|"&amp;$AX85&amp;"|0|"&amp;CB$43,data.monthly_financials,6,0),0))</f>
        <v>#NAME?</v>
      </c>
      <c r="CC85" s="104" t="e">
        <f ca="1">IF(CC$41=YEAR(CC$43),HLOOKUP(CC$41,$CM$41:$CP$92,(ROW($AX85)-ROW(CC$41)+1),FALSE),IFERROR(CC$42*VLOOKUP($AX$40&amp;"|"&amp;$AX85&amp;"|0|"&amp;CC$43,data.monthly_financials,6,0),0))</f>
        <v>#NAME?</v>
      </c>
      <c r="CD85" s="104" t="e">
        <f ca="1">IF(CD$41=YEAR(CD$43),HLOOKUP(CD$41,$CM$41:$CP$92,(ROW($AX85)-ROW(CD$41)+1),FALSE),IFERROR(CD$42*VLOOKUP($AX$40&amp;"|"&amp;$AX85&amp;"|0|"&amp;CD$43,data.monthly_financials,6,0),0))</f>
        <v>#NAME?</v>
      </c>
      <c r="CE85" s="104" t="e">
        <f ca="1">IF(CE$41=YEAR(CE$43),HLOOKUP(CE$41,$CM$41:$CP$92,(ROW($AX85)-ROW(CE$41)+1),FALSE),IFERROR(CE$42*VLOOKUP($AX$40&amp;"|"&amp;$AX85&amp;"|0|"&amp;CE$43,data.monthly_financials,6,0),0))</f>
        <v>#NAME?</v>
      </c>
      <c r="CF85" s="104" t="e">
        <f ca="1">IF(CF$41=YEAR(CF$43),HLOOKUP(CF$41,$CM$41:$CP$92,(ROW($AX85)-ROW(CF$41)+1),FALSE),IFERROR(CF$42*VLOOKUP($AX$40&amp;"|"&amp;$AX85&amp;"|0|"&amp;CF$43,data.monthly_financials,6,0),0))</f>
        <v>#NAME?</v>
      </c>
      <c r="CG85" s="104" t="e">
        <f ca="1">IF(CG$41=YEAR(CG$43),HLOOKUP(CG$41,$CM$41:$CP$92,(ROW($AX85)-ROW(CG$41)+1),FALSE),IFERROR(CG$42*VLOOKUP($AX$40&amp;"|"&amp;$AX85&amp;"|0|"&amp;CG$43,data.monthly_financials,6,0),0))</f>
        <v>#NAME?</v>
      </c>
      <c r="CH85" s="104" t="e">
        <f ca="1">IF(CH$41=YEAR(CH$43),HLOOKUP(CH$41,$CM$41:$CP$92,(ROW($AX85)-ROW(CH$41)+1),FALSE),IFERROR(CH$42*VLOOKUP($AX$40&amp;"|"&amp;$AX85&amp;"|0|"&amp;CH$43,data.monthly_financials,6,0),0))</f>
        <v>#NAME?</v>
      </c>
      <c r="CK85" s="103" t="str">
        <f t="shared" si="63"/>
        <v>Dividends Received</v>
      </c>
      <c r="CL85" s="104">
        <f ca="1">IFERROR(CL$42*VLOOKUP($CK$40&amp;"|"&amp;$CK85&amp;"|1|"&amp;CL$43,data.monthly_financials,6,0),0)</f>
        <v>0</v>
      </c>
      <c r="CM85" s="104">
        <f ca="1">IFERROR(CM$42*VLOOKUP($CK$40&amp;"|"&amp;$CK85&amp;"|1|"&amp;CM$43,data.monthly_financials,6,0),0)</f>
        <v>0</v>
      </c>
      <c r="CN85" s="104">
        <f ca="1">IFERROR(CN$42*VLOOKUP($CK$40&amp;"|"&amp;$CK85&amp;"|1|"&amp;CN$43,data.monthly_financials,6,0),0)</f>
        <v>0</v>
      </c>
      <c r="CO85" s="104">
        <f ca="1">IFERROR(CO$42*VLOOKUP($CK$40&amp;"|"&amp;$CK85&amp;"|1|"&amp;CO$43,data.monthly_financials,6,0),0)</f>
        <v>0</v>
      </c>
      <c r="CP85" s="104">
        <f ca="1">IFERROR(CP$42*VLOOKUP($CK$40&amp;"|"&amp;$CK85&amp;"|1|"&amp;CP$43,data.monthly_financials,6,0),0)</f>
        <v>0</v>
      </c>
    </row>
    <row r="86" spans="1:94" ht="15.75">
      <c r="A86" t="str">
        <f>RIGHT(DB_LOAD!I81,4)</f>
        <v/>
      </c>
      <c r="B86">
        <f>DB_LOAD!K81</f>
        <v>0</v>
      </c>
      <c r="D86" s="113" t="s">
        <v>216</v>
      </c>
      <c r="E86" s="104" t="e">
        <f ca="1">IF(E$41=YEAR(E$43),HLOOKUP(E$41,$AR$41:$AU$119,(ROW($D86)-ROW(E$41)+1),FALSE),IFERROR(E$42*VLOOKUP($D$40&amp;"|"&amp;$D86&amp;"|0|"&amp;E$43,data.monthly_financials,6,0),0))</f>
        <v>#VALUE!</v>
      </c>
      <c r="F86" s="104" t="e">
        <f ca="1">IF(F$41=YEAR(F$43),HLOOKUP(F$41,$AR$41:$AU$119,(ROW($D86)-ROW(F$41)+1),FALSE),IFERROR(F$42*VLOOKUP($D$40&amp;"|"&amp;$D86&amp;"|0|"&amp;F$43,data.monthly_financials,6,0),0))</f>
        <v>#VALUE!</v>
      </c>
      <c r="G86" s="104" t="e">
        <f ca="1">IF(G$41=YEAR(G$43),HLOOKUP(G$41,$AR$41:$AU$119,(ROW($D86)-ROW(G$41)+1),FALSE),IFERROR(G$42*VLOOKUP($D$40&amp;"|"&amp;$D86&amp;"|0|"&amp;G$43,data.monthly_financials,6,0),0))</f>
        <v>#VALUE!</v>
      </c>
      <c r="H86" s="104" t="e">
        <f ca="1">IF(H$41=YEAR(H$43),HLOOKUP(H$41,$AR$41:$AU$119,(ROW($D86)-ROW(H$41)+1),FALSE),IFERROR(H$42*VLOOKUP($D$40&amp;"|"&amp;$D86&amp;"|0|"&amp;H$43,data.monthly_financials,6,0),0))</f>
        <v>#VALUE!</v>
      </c>
      <c r="I86" s="104" t="e">
        <f ca="1">IF(I$41=YEAR(I$43),HLOOKUP(I$41,$AR$41:$AU$119,(ROW($D86)-ROW(I$41)+1),FALSE),IFERROR(I$42*VLOOKUP($D$40&amp;"|"&amp;$D86&amp;"|0|"&amp;I$43,data.monthly_financials,6,0),0))</f>
        <v>#VALUE!</v>
      </c>
      <c r="J86" s="104" t="e">
        <f ca="1">IF(J$41=YEAR(J$43),HLOOKUP(J$41,$AR$41:$AU$119,(ROW($D86)-ROW(J$41)+1),FALSE),IFERROR(J$42*VLOOKUP($D$40&amp;"|"&amp;$D86&amp;"|0|"&amp;J$43,data.monthly_financials,6,0),0))</f>
        <v>#VALUE!</v>
      </c>
      <c r="K86" s="104" t="e">
        <f ca="1">IF(K$41=YEAR(K$43),HLOOKUP(K$41,$AR$41:$AU$119,(ROW($D86)-ROW(K$41)+1),FALSE),IFERROR(K$42*VLOOKUP($D$40&amp;"|"&amp;$D86&amp;"|0|"&amp;K$43,data.monthly_financials,6,0),0))</f>
        <v>#VALUE!</v>
      </c>
      <c r="L86" s="104" t="e">
        <f ca="1">IF(L$41=YEAR(L$43),HLOOKUP(L$41,$AR$41:$AU$119,(ROW($D86)-ROW(L$41)+1),FALSE),IFERROR(L$42*VLOOKUP($D$40&amp;"|"&amp;$D86&amp;"|0|"&amp;L$43,data.monthly_financials,6,0),0))</f>
        <v>#VALUE!</v>
      </c>
      <c r="M86" s="104" t="e">
        <f ca="1">IF(M$41=YEAR(M$43),HLOOKUP(M$41,$AR$41:$AU$119,(ROW($D86)-ROW(M$41)+1),FALSE),IFERROR(M$42*VLOOKUP($D$40&amp;"|"&amp;$D86&amp;"|0|"&amp;M$43,data.monthly_financials,6,0),0))</f>
        <v>#VALUE!</v>
      </c>
      <c r="N86" s="104" t="e">
        <f ca="1">IF(N$41=YEAR(N$43),HLOOKUP(N$41,$AR$41:$AU$119,(ROW($D86)-ROW(N$41)+1),FALSE),IFERROR(N$42*VLOOKUP($D$40&amp;"|"&amp;$D86&amp;"|0|"&amp;N$43,data.monthly_financials,6,0),0))</f>
        <v>#VALUE!</v>
      </c>
      <c r="O86" s="104" t="e">
        <f ca="1">IF(O$41=YEAR(O$43),HLOOKUP(O$41,$AR$41:$AU$119,(ROW($D86)-ROW(O$41)+1),FALSE),IFERROR(O$42*VLOOKUP($D$40&amp;"|"&amp;$D86&amp;"|0|"&amp;O$43,data.monthly_financials,6,0),0))</f>
        <v>#VALUE!</v>
      </c>
      <c r="P86" s="104" t="e">
        <f ca="1">IF(P$41=YEAR(P$43),HLOOKUP(P$41,$AR$41:$AU$119,(ROW($D86)-ROW(P$41)+1),FALSE),IFERROR(P$42*VLOOKUP($D$40&amp;"|"&amp;$D86&amp;"|0|"&amp;P$43,data.monthly_financials,6,0),0))</f>
        <v>#VALUE!</v>
      </c>
      <c r="Q86" s="104" t="e">
        <f ca="1">IF(Q$41=YEAR(Q$43),HLOOKUP(Q$41,$AR$41:$AU$119,(ROW($D86)-ROW(Q$41)+1),FALSE),IFERROR(Q$42*VLOOKUP($D$40&amp;"|"&amp;$D86&amp;"|0|"&amp;Q$43,data.monthly_financials,6,0),0))</f>
        <v>#VALUE!</v>
      </c>
      <c r="R86" s="104" t="e">
        <f ca="1">IF(R$41=YEAR(R$43),HLOOKUP(R$41,$AR$41:$AU$119,(ROW($D86)-ROW(R$41)+1),FALSE),IFERROR(R$42*VLOOKUP($D$40&amp;"|"&amp;$D86&amp;"|0|"&amp;R$43,data.monthly_financials,6,0),0))</f>
        <v>#VALUE!</v>
      </c>
      <c r="S86" s="104" t="e">
        <f ca="1">IF(S$41=YEAR(S$43),HLOOKUP(S$41,$AR$41:$AU$119,(ROW($D86)-ROW(S$41)+1),FALSE),IFERROR(S$42*VLOOKUP($D$40&amp;"|"&amp;$D86&amp;"|0|"&amp;S$43,data.monthly_financials,6,0),0))</f>
        <v>#VALUE!</v>
      </c>
      <c r="T86" s="104" t="e">
        <f ca="1">IF(T$41=YEAR(T$43),HLOOKUP(T$41,$AR$41:$AU$119,(ROW($D86)-ROW(T$41)+1),FALSE),IFERROR(T$42*VLOOKUP($D$40&amp;"|"&amp;$D86&amp;"|0|"&amp;T$43,data.monthly_financials,6,0),0))</f>
        <v>#VALUE!</v>
      </c>
      <c r="U86" s="104" t="e">
        <f ca="1">IF(U$41=YEAR(U$43),HLOOKUP(U$41,$AR$41:$AU$119,(ROW($D86)-ROW(U$41)+1),FALSE),IFERROR(U$42*VLOOKUP($D$40&amp;"|"&amp;$D86&amp;"|0|"&amp;U$43,data.monthly_financials,6,0),0))</f>
        <v>#VALUE!</v>
      </c>
      <c r="V86" s="104" t="e">
        <f ca="1">IF(V$41=YEAR(V$43),HLOOKUP(V$41,$AR$41:$AU$119,(ROW($D86)-ROW(V$41)+1),FALSE),IFERROR(V$42*VLOOKUP($D$40&amp;"|"&amp;$D86&amp;"|0|"&amp;V$43,data.monthly_financials,6,0),0))</f>
        <v>#VALUE!</v>
      </c>
      <c r="W86" s="104" t="e">
        <f ca="1">IF(W$41=YEAR(W$43),HLOOKUP(W$41,$AR$41:$AU$119,(ROW($D86)-ROW(W$41)+1),FALSE),IFERROR(W$42*VLOOKUP($D$40&amp;"|"&amp;$D86&amp;"|0|"&amp;W$43,data.monthly_financials,6,0),0))</f>
        <v>#VALUE!</v>
      </c>
      <c r="X86" s="104" t="e">
        <f ca="1">IF(X$41=YEAR(X$43),HLOOKUP(X$41,$AR$41:$AU$119,(ROW($D86)-ROW(X$41)+1),FALSE),IFERROR(X$42*VLOOKUP($D$40&amp;"|"&amp;$D86&amp;"|0|"&amp;X$43,data.monthly_financials,6,0),0))</f>
        <v>#VALUE!</v>
      </c>
      <c r="Y86" s="104" t="e">
        <f ca="1">IF(Y$41=YEAR(Y$43),HLOOKUP(Y$41,$AR$41:$AU$119,(ROW($D86)-ROW(Y$41)+1),FALSE),IFERROR(Y$42*VLOOKUP($D$40&amp;"|"&amp;$D86&amp;"|0|"&amp;Y$43,data.monthly_financials,6,0),0))</f>
        <v>#VALUE!</v>
      </c>
      <c r="Z86" s="104" t="e">
        <f ca="1">IF(Z$41=YEAR(Z$43),HLOOKUP(Z$41,$AR$41:$AU$119,(ROW($D86)-ROW(Z$41)+1),FALSE),IFERROR(Z$42*VLOOKUP($D$40&amp;"|"&amp;$D86&amp;"|0|"&amp;Z$43,data.monthly_financials,6,0),0))</f>
        <v>#VALUE!</v>
      </c>
      <c r="AA86" s="104" t="e">
        <f ca="1">IF(AA$41=YEAR(AA$43),HLOOKUP(AA$41,$AR$41:$AU$119,(ROW($D86)-ROW(AA$41)+1),FALSE),IFERROR(AA$42*VLOOKUP($D$40&amp;"|"&amp;$D86&amp;"|0|"&amp;AA$43,data.monthly_financials,6,0),0))</f>
        <v>#VALUE!</v>
      </c>
      <c r="AB86" s="104" t="e">
        <f ca="1">IF(AB$41=YEAR(AB$43),HLOOKUP(AB$41,$AR$41:$AU$119,(ROW($D86)-ROW(AB$41)+1),FALSE),IFERROR(AB$42*VLOOKUP($D$40&amp;"|"&amp;$D86&amp;"|0|"&amp;AB$43,data.monthly_financials,6,0),0))</f>
        <v>#VALUE!</v>
      </c>
      <c r="AC86" s="104" t="e">
        <f ca="1">IF(AC$41=YEAR(AC$43),HLOOKUP(AC$41,$AR$41:$AU$119,(ROW($D86)-ROW(AC$41)+1),FALSE),IFERROR(AC$42*VLOOKUP($D$40&amp;"|"&amp;$D86&amp;"|0|"&amp;AC$43,data.monthly_financials,6,0),0))</f>
        <v>#VALUE!</v>
      </c>
      <c r="AD86" s="104" t="e">
        <f ca="1">IF(AD$41=YEAR(AD$43),HLOOKUP(AD$41,$AR$41:$AU$119,(ROW($D86)-ROW(AD$41)+1),FALSE),IFERROR(AD$42*VLOOKUP($D$40&amp;"|"&amp;$D86&amp;"|0|"&amp;AD$43,data.monthly_financials,6,0),0))</f>
        <v>#VALUE!</v>
      </c>
      <c r="AE86" s="104" t="e">
        <f ca="1">IF(AE$41=YEAR(AE$43),HLOOKUP(AE$41,$AR$41:$AU$119,(ROW($D86)-ROW(AE$41)+1),FALSE),IFERROR(AE$42*VLOOKUP($D$40&amp;"|"&amp;$D86&amp;"|0|"&amp;AE$43,data.monthly_financials,6,0),0))</f>
        <v>#VALUE!</v>
      </c>
      <c r="AF86" s="104" t="e">
        <f ca="1">IF(AF$41=YEAR(AF$43),HLOOKUP(AF$41,$AR$41:$AU$119,(ROW($D86)-ROW(AF$41)+1),FALSE),IFERROR(AF$42*VLOOKUP($D$40&amp;"|"&amp;$D86&amp;"|0|"&amp;AF$43,data.monthly_financials,6,0),0))</f>
        <v>#VALUE!</v>
      </c>
      <c r="AG86" s="104" t="e">
        <f ca="1">IF(AG$41=YEAR(AG$43),HLOOKUP(AG$41,$AR$41:$AU$119,(ROW($D86)-ROW(AG$41)+1),FALSE),IFERROR(AG$42*VLOOKUP($D$40&amp;"|"&amp;$D86&amp;"|0|"&amp;AG$43,data.monthly_financials,6,0),0))</f>
        <v>#VALUE!</v>
      </c>
      <c r="AH86" s="104" t="e">
        <f ca="1">IF(AH$41=YEAR(AH$43),HLOOKUP(AH$41,$AR$41:$AU$119,(ROW($D86)-ROW(AH$41)+1),FALSE),IFERROR(AH$42*VLOOKUP($D$40&amp;"|"&amp;$D86&amp;"|0|"&amp;AH$43,data.monthly_financials,6,0),0))</f>
        <v>#VALUE!</v>
      </c>
      <c r="AI86" s="104" t="e">
        <f ca="1">IF(AI$41=YEAR(AI$43),HLOOKUP(AI$41,$AR$41:$AU$119,(ROW($D86)-ROW(AI$41)+1),FALSE),IFERROR(AI$42*VLOOKUP($D$40&amp;"|"&amp;$D86&amp;"|0|"&amp;AI$43,data.monthly_financials,6,0),0))</f>
        <v>#VALUE!</v>
      </c>
      <c r="AJ86" s="104" t="e">
        <f ca="1">IF(AJ$41=YEAR(AJ$43),HLOOKUP(AJ$41,$AR$41:$AU$119,(ROW($D86)-ROW(AJ$41)+1),FALSE),IFERROR(AJ$42*VLOOKUP($D$40&amp;"|"&amp;$D86&amp;"|0|"&amp;AJ$43,data.monthly_financials,6,0),0))</f>
        <v>#VALUE!</v>
      </c>
      <c r="AK86" s="104" t="e">
        <f ca="1">IF(AK$41=YEAR(AK$43),HLOOKUP(AK$41,$AR$41:$AU$119,(ROW($D86)-ROW(AK$41)+1),FALSE),IFERROR(AK$42*VLOOKUP($D$40&amp;"|"&amp;$D86&amp;"|0|"&amp;AK$43,data.monthly_financials,6,0),0))</f>
        <v>#VALUE!</v>
      </c>
      <c r="AL86" s="104" t="e">
        <f ca="1">IF(AL$41=YEAR(AL$43),HLOOKUP(AL$41,$AR$41:$AU$119,(ROW($D86)-ROW(AL$41)+1),FALSE),IFERROR(AL$42*VLOOKUP($D$40&amp;"|"&amp;$D86&amp;"|0|"&amp;AL$43,data.monthly_financials,6,0),0))</f>
        <v>#VALUE!</v>
      </c>
      <c r="AM86" s="104" t="e">
        <f ca="1">IF(AM$41=YEAR(AM$43),HLOOKUP(AM$41,$AR$41:$AU$119,(ROW($D86)-ROW(AM$41)+1),FALSE),IFERROR(AM$42*VLOOKUP($D$40&amp;"|"&amp;$D86&amp;"|0|"&amp;AM$43,data.monthly_financials,6,0),0))</f>
        <v>#VALUE!</v>
      </c>
      <c r="AN86" s="104" t="e">
        <f ca="1">IF(AN$41=YEAR(AN$43),HLOOKUP(AN$41,$AR$41:$AU$119,(ROW($D86)-ROW(AN$41)+1),FALSE),IFERROR(AN$42*VLOOKUP($D$40&amp;"|"&amp;$D86&amp;"|0|"&amp;AN$43,data.monthly_financials,6,0),0))</f>
        <v>#NAME?</v>
      </c>
      <c r="AP86" s="113" t="str">
        <f t="shared" si="68"/>
        <v>Senior Secured Debt (ST)</v>
      </c>
      <c r="AQ86" s="104">
        <f ca="1">IFERROR(AQ$42*VLOOKUP($AP$40&amp;"|"&amp;$AP86&amp;"|1|"&amp;AQ$43,data.monthly_financials,6,0),0)</f>
        <v>0</v>
      </c>
      <c r="AR86" s="104">
        <f ca="1">IFERROR(AR$42*VLOOKUP($AP$40&amp;"|"&amp;$AP86&amp;"|1|"&amp;AR$43,data.monthly_financials,6,0),0)</f>
        <v>0</v>
      </c>
      <c r="AS86" s="104">
        <f ca="1">IFERROR(AS$42*VLOOKUP($AP$40&amp;"|"&amp;$AP86&amp;"|1|"&amp;AS$43,data.monthly_financials,6,0),0)</f>
        <v>0</v>
      </c>
      <c r="AT86" s="104">
        <f ca="1">IFERROR(AT$42*VLOOKUP($AP$40&amp;"|"&amp;$AP86&amp;"|1|"&amp;AT$43,data.monthly_financials,6,0),0)</f>
        <v>0</v>
      </c>
      <c r="AU86" s="104">
        <f ca="1">IFERROR(AU$42*VLOOKUP($AP$40&amp;"|"&amp;$AP86&amp;"|1|"&amp;AU$43,data.monthly_financials,6,0),0)</f>
        <v>0</v>
      </c>
      <c r="AW86" s="138">
        <f>IFERROR(AW$42*VLOOKUP($AX$40&amp;"|"&amp;$AX86&amp;"|0|"&amp;AW$43,data.monthly_financials,6,0),0)</f>
        <v>0</v>
      </c>
      <c r="AX86" s="103" t="s">
        <v>217</v>
      </c>
      <c r="AY86" s="104" t="e">
        <f ca="1">IF(AY$41=YEAR(AY$43),HLOOKUP(AY$41,$CM$41:$CP$92,(ROW($AX86)-ROW(AY$41)+1),FALSE),IFERROR(AY$42*VLOOKUP($AX$40&amp;"|"&amp;$AX86&amp;"|0|"&amp;AY$43,data.monthly_financials,6,0),0))</f>
        <v>#NAME?</v>
      </c>
      <c r="AZ86" s="104" t="e">
        <f ca="1">IF(AZ$41=YEAR(AZ$43),HLOOKUP(AZ$41,$CM$41:$CP$92,(ROW($AX86)-ROW(AZ$41)+1),FALSE),IFERROR(AZ$42*VLOOKUP($AX$40&amp;"|"&amp;$AX86&amp;"|0|"&amp;AZ$43,data.monthly_financials,6,0),0))</f>
        <v>#NAME?</v>
      </c>
      <c r="BA86" s="104" t="e">
        <f ca="1">IF(BA$41=YEAR(BA$43),HLOOKUP(BA$41,$CM$41:$CP$92,(ROW($AX86)-ROW(BA$41)+1),FALSE),IFERROR(BA$42*VLOOKUP($AX$40&amp;"|"&amp;$AX86&amp;"|0|"&amp;BA$43,data.monthly_financials,6,0),0))</f>
        <v>#NAME?</v>
      </c>
      <c r="BB86" s="104" t="e">
        <f ca="1">IF(BB$41=YEAR(BB$43),HLOOKUP(BB$41,$CM$41:$CP$92,(ROW($AX86)-ROW(BB$41)+1),FALSE),IFERROR(BB$42*VLOOKUP($AX$40&amp;"|"&amp;$AX86&amp;"|0|"&amp;BB$43,data.monthly_financials,6,0),0))</f>
        <v>#NAME?</v>
      </c>
      <c r="BC86" s="104" t="e">
        <f ca="1">IF(BC$41=YEAR(BC$43),HLOOKUP(BC$41,$CM$41:$CP$92,(ROW($AX86)-ROW(BC$41)+1),FALSE),IFERROR(BC$42*VLOOKUP($AX$40&amp;"|"&amp;$AX86&amp;"|0|"&amp;BC$43,data.monthly_financials,6,0),0))</f>
        <v>#NAME?</v>
      </c>
      <c r="BD86" s="104" t="e">
        <f ca="1">IF(BD$41=YEAR(BD$43),HLOOKUP(BD$41,$CM$41:$CP$92,(ROW($AX86)-ROW(BD$41)+1),FALSE),IFERROR(BD$42*VLOOKUP($AX$40&amp;"|"&amp;$AX86&amp;"|0|"&amp;BD$43,data.monthly_financials,6,0),0))</f>
        <v>#NAME?</v>
      </c>
      <c r="BE86" s="104" t="e">
        <f ca="1">IF(BE$41=YEAR(BE$43),HLOOKUP(BE$41,$CM$41:$CP$92,(ROW($AX86)-ROW(BE$41)+1),FALSE),IFERROR(BE$42*VLOOKUP($AX$40&amp;"|"&amp;$AX86&amp;"|0|"&amp;BE$43,data.monthly_financials,6,0),0))</f>
        <v>#NAME?</v>
      </c>
      <c r="BF86" s="104" t="e">
        <f ca="1">IF(BF$41=YEAR(BF$43),HLOOKUP(BF$41,$CM$41:$CP$92,(ROW($AX86)-ROW(BF$41)+1),FALSE),IFERROR(BF$42*VLOOKUP($AX$40&amp;"|"&amp;$AX86&amp;"|0|"&amp;BF$43,data.monthly_financials,6,0),0))</f>
        <v>#NAME?</v>
      </c>
      <c r="BG86" s="104" t="e">
        <f ca="1">IF(BG$41=YEAR(BG$43),HLOOKUP(BG$41,$CM$41:$CP$92,(ROW($AX86)-ROW(BG$41)+1),FALSE),IFERROR(BG$42*VLOOKUP($AX$40&amp;"|"&amp;$AX86&amp;"|0|"&amp;BG$43,data.monthly_financials,6,0),0))</f>
        <v>#NAME?</v>
      </c>
      <c r="BH86" s="104" t="e">
        <f ca="1">IF(BH$41=YEAR(BH$43),HLOOKUP(BH$41,$CM$41:$CP$92,(ROW($AX86)-ROW(BH$41)+1),FALSE),IFERROR(BH$42*VLOOKUP($AX$40&amp;"|"&amp;$AX86&amp;"|0|"&amp;BH$43,data.monthly_financials,6,0),0))</f>
        <v>#NAME?</v>
      </c>
      <c r="BI86" s="104" t="e">
        <f ca="1">IF(BI$41=YEAR(BI$43),HLOOKUP(BI$41,$CM$41:$CP$92,(ROW($AX86)-ROW(BI$41)+1),FALSE),IFERROR(BI$42*VLOOKUP($AX$40&amp;"|"&amp;$AX86&amp;"|0|"&amp;BI$43,data.monthly_financials,6,0),0))</f>
        <v>#NAME?</v>
      </c>
      <c r="BJ86" s="104" t="e">
        <f ca="1">IF(BJ$41=YEAR(BJ$43),HLOOKUP(BJ$41,$CM$41:$CP$92,(ROW($AX86)-ROW(BJ$41)+1),FALSE),IFERROR(BJ$42*VLOOKUP($AX$40&amp;"|"&amp;$AX86&amp;"|0|"&amp;BJ$43,data.monthly_financials,6,0),0))</f>
        <v>#NAME?</v>
      </c>
      <c r="BK86" s="104" t="e">
        <f ca="1">IF(BK$41=YEAR(BK$43),HLOOKUP(BK$41,$CM$41:$CP$92,(ROW($AX86)-ROW(BK$41)+1),FALSE),IFERROR(BK$42*VLOOKUP($AX$40&amp;"|"&amp;$AX86&amp;"|0|"&amp;BK$43,data.monthly_financials,6,0),0))</f>
        <v>#NAME?</v>
      </c>
      <c r="BL86" s="104" t="e">
        <f ca="1">IF(BL$41=YEAR(BL$43),HLOOKUP(BL$41,$CM$41:$CP$92,(ROW($AX86)-ROW(BL$41)+1),FALSE),IFERROR(BL$42*VLOOKUP($AX$40&amp;"|"&amp;$AX86&amp;"|0|"&amp;BL$43,data.monthly_financials,6,0),0))</f>
        <v>#NAME?</v>
      </c>
      <c r="BM86" s="104" t="e">
        <f ca="1">IF(BM$41=YEAR(BM$43),HLOOKUP(BM$41,$CM$41:$CP$92,(ROW($AX86)-ROW(BM$41)+1),FALSE),IFERROR(BM$42*VLOOKUP($AX$40&amp;"|"&amp;$AX86&amp;"|0|"&amp;BM$43,data.monthly_financials,6,0),0))</f>
        <v>#NAME?</v>
      </c>
      <c r="BN86" s="104" t="e">
        <f ca="1">IF(BN$41=YEAR(BN$43),HLOOKUP(BN$41,$CM$41:$CP$92,(ROW($AX86)-ROW(BN$41)+1),FALSE),IFERROR(BN$42*VLOOKUP($AX$40&amp;"|"&amp;$AX86&amp;"|0|"&amp;BN$43,data.monthly_financials,6,0),0))</f>
        <v>#NAME?</v>
      </c>
      <c r="BO86" s="104" t="e">
        <f ca="1">IF(BO$41=YEAR(BO$43),HLOOKUP(BO$41,$CM$41:$CP$92,(ROW($AX86)-ROW(BO$41)+1),FALSE),IFERROR(BO$42*VLOOKUP($AX$40&amp;"|"&amp;$AX86&amp;"|0|"&amp;BO$43,data.monthly_financials,6,0),0))</f>
        <v>#NAME?</v>
      </c>
      <c r="BP86" s="104" t="e">
        <f ca="1">IF(BP$41=YEAR(BP$43),HLOOKUP(BP$41,$CM$41:$CP$92,(ROW($AX86)-ROW(BP$41)+1),FALSE),IFERROR(BP$42*VLOOKUP($AX$40&amp;"|"&amp;$AX86&amp;"|0|"&amp;BP$43,data.monthly_financials,6,0),0))</f>
        <v>#NAME?</v>
      </c>
      <c r="BQ86" s="104" t="e">
        <f ca="1">IF(BQ$41=YEAR(BQ$43),HLOOKUP(BQ$41,$CM$41:$CP$92,(ROW($AX86)-ROW(BQ$41)+1),FALSE),IFERROR(BQ$42*VLOOKUP($AX$40&amp;"|"&amp;$AX86&amp;"|0|"&amp;BQ$43,data.monthly_financials,6,0),0))</f>
        <v>#NAME?</v>
      </c>
      <c r="BR86" s="104" t="e">
        <f ca="1">IF(BR$41=YEAR(BR$43),HLOOKUP(BR$41,$CM$41:$CP$92,(ROW($AX86)-ROW(BR$41)+1),FALSE),IFERROR(BR$42*VLOOKUP($AX$40&amp;"|"&amp;$AX86&amp;"|0|"&amp;BR$43,data.monthly_financials,6,0),0))</f>
        <v>#NAME?</v>
      </c>
      <c r="BS86" s="104" t="e">
        <f ca="1">IF(BS$41=YEAR(BS$43),HLOOKUP(BS$41,$CM$41:$CP$92,(ROW($AX86)-ROW(BS$41)+1),FALSE),IFERROR(BS$42*VLOOKUP($AX$40&amp;"|"&amp;$AX86&amp;"|0|"&amp;BS$43,data.monthly_financials,6,0),0))</f>
        <v>#NAME?</v>
      </c>
      <c r="BT86" s="104" t="e">
        <f ca="1">IF(BT$41=YEAR(BT$43),HLOOKUP(BT$41,$CM$41:$CP$92,(ROW($AX86)-ROW(BT$41)+1),FALSE),IFERROR(BT$42*VLOOKUP($AX$40&amp;"|"&amp;$AX86&amp;"|0|"&amp;BT$43,data.monthly_financials,6,0),0))</f>
        <v>#NAME?</v>
      </c>
      <c r="BU86" s="104" t="e">
        <f ca="1">IF(BU$41=YEAR(BU$43),HLOOKUP(BU$41,$CM$41:$CP$92,(ROW($AX86)-ROW(BU$41)+1),FALSE),IFERROR(BU$42*VLOOKUP($AX$40&amp;"|"&amp;$AX86&amp;"|0|"&amp;BU$43,data.monthly_financials,6,0),0))</f>
        <v>#NAME?</v>
      </c>
      <c r="BV86" s="104" t="e">
        <f ca="1">IF(BV$41=YEAR(BV$43),HLOOKUP(BV$41,$CM$41:$CP$92,(ROW($AX86)-ROW(BV$41)+1),FALSE),IFERROR(BV$42*VLOOKUP($AX$40&amp;"|"&amp;$AX86&amp;"|0|"&amp;BV$43,data.monthly_financials,6,0),0))</f>
        <v>#NAME?</v>
      </c>
      <c r="BW86" s="104" t="e">
        <f ca="1">IF(BW$41=YEAR(BW$43),HLOOKUP(BW$41,$CM$41:$CP$92,(ROW($AX86)-ROW(BW$41)+1),FALSE),IFERROR(BW$42*VLOOKUP($AX$40&amp;"|"&amp;$AX86&amp;"|0|"&amp;BW$43,data.monthly_financials,6,0),0))</f>
        <v>#NAME?</v>
      </c>
      <c r="BX86" s="104" t="e">
        <f ca="1">IF(BX$41=YEAR(BX$43),HLOOKUP(BX$41,$CM$41:$CP$92,(ROW($AX86)-ROW(BX$41)+1),FALSE),IFERROR(BX$42*VLOOKUP($AX$40&amp;"|"&amp;$AX86&amp;"|0|"&amp;BX$43,data.monthly_financials,6,0),0))</f>
        <v>#NAME?</v>
      </c>
      <c r="BY86" s="104" t="e">
        <f ca="1">IF(BY$41=YEAR(BY$43),HLOOKUP(BY$41,$CM$41:$CP$92,(ROW($AX86)-ROW(BY$41)+1),FALSE),IFERROR(BY$42*VLOOKUP($AX$40&amp;"|"&amp;$AX86&amp;"|0|"&amp;BY$43,data.monthly_financials,6,0),0))</f>
        <v>#NAME?</v>
      </c>
      <c r="BZ86" s="104" t="e">
        <f ca="1">IF(BZ$41=YEAR(BZ$43),HLOOKUP(BZ$41,$CM$41:$CP$92,(ROW($AX86)-ROW(BZ$41)+1),FALSE),IFERROR(BZ$42*VLOOKUP($AX$40&amp;"|"&amp;$AX86&amp;"|0|"&amp;BZ$43,data.monthly_financials,6,0),0))</f>
        <v>#NAME?</v>
      </c>
      <c r="CA86" s="104" t="e">
        <f ca="1">IF(CA$41=YEAR(CA$43),HLOOKUP(CA$41,$CM$41:$CP$92,(ROW($AX86)-ROW(CA$41)+1),FALSE),IFERROR(CA$42*VLOOKUP($AX$40&amp;"|"&amp;$AX86&amp;"|0|"&amp;CA$43,data.monthly_financials,6,0),0))</f>
        <v>#NAME?</v>
      </c>
      <c r="CB86" s="104" t="e">
        <f ca="1">IF(CB$41=YEAR(CB$43),HLOOKUP(CB$41,$CM$41:$CP$92,(ROW($AX86)-ROW(CB$41)+1),FALSE),IFERROR(CB$42*VLOOKUP($AX$40&amp;"|"&amp;$AX86&amp;"|0|"&amp;CB$43,data.monthly_financials,6,0),0))</f>
        <v>#NAME?</v>
      </c>
      <c r="CC86" s="104" t="e">
        <f ca="1">IF(CC$41=YEAR(CC$43),HLOOKUP(CC$41,$CM$41:$CP$92,(ROW($AX86)-ROW(CC$41)+1),FALSE),IFERROR(CC$42*VLOOKUP($AX$40&amp;"|"&amp;$AX86&amp;"|0|"&amp;CC$43,data.monthly_financials,6,0),0))</f>
        <v>#NAME?</v>
      </c>
      <c r="CD86" s="104" t="e">
        <f ca="1">IF(CD$41=YEAR(CD$43),HLOOKUP(CD$41,$CM$41:$CP$92,(ROW($AX86)-ROW(CD$41)+1),FALSE),IFERROR(CD$42*VLOOKUP($AX$40&amp;"|"&amp;$AX86&amp;"|0|"&amp;CD$43,data.monthly_financials,6,0),0))</f>
        <v>#NAME?</v>
      </c>
      <c r="CE86" s="104" t="e">
        <f ca="1">IF(CE$41=YEAR(CE$43),HLOOKUP(CE$41,$CM$41:$CP$92,(ROW($AX86)-ROW(CE$41)+1),FALSE),IFERROR(CE$42*VLOOKUP($AX$40&amp;"|"&amp;$AX86&amp;"|0|"&amp;CE$43,data.monthly_financials,6,0),0))</f>
        <v>#NAME?</v>
      </c>
      <c r="CF86" s="104" t="e">
        <f ca="1">IF(CF$41=YEAR(CF$43),HLOOKUP(CF$41,$CM$41:$CP$92,(ROW($AX86)-ROW(CF$41)+1),FALSE),IFERROR(CF$42*VLOOKUP($AX$40&amp;"|"&amp;$AX86&amp;"|0|"&amp;CF$43,data.monthly_financials,6,0),0))</f>
        <v>#NAME?</v>
      </c>
      <c r="CG86" s="104" t="e">
        <f ca="1">IF(CG$41=YEAR(CG$43),HLOOKUP(CG$41,$CM$41:$CP$92,(ROW($AX86)-ROW(CG$41)+1),FALSE),IFERROR(CG$42*VLOOKUP($AX$40&amp;"|"&amp;$AX86&amp;"|0|"&amp;CG$43,data.monthly_financials,6,0),0))</f>
        <v>#NAME?</v>
      </c>
      <c r="CH86" s="104" t="e">
        <f ca="1">IF(CH$41=YEAR(CH$43),HLOOKUP(CH$41,$CM$41:$CP$92,(ROW($AX86)-ROW(CH$41)+1),FALSE),IFERROR(CH$42*VLOOKUP($AX$40&amp;"|"&amp;$AX86&amp;"|0|"&amp;CH$43,data.monthly_financials,6,0),0))</f>
        <v>#NAME?</v>
      </c>
      <c r="CK86" s="103" t="str">
        <f t="shared" si="63"/>
        <v>Minority Interest Expense</v>
      </c>
      <c r="CL86" s="104">
        <f ca="1">IFERROR(CL$42*VLOOKUP($CK$40&amp;"|"&amp;$CK86&amp;"|1|"&amp;CL$43,data.monthly_financials,6,0),0)</f>
        <v>0</v>
      </c>
      <c r="CM86" s="104">
        <f ca="1">IFERROR(CM$42*VLOOKUP($CK$40&amp;"|"&amp;$CK86&amp;"|1|"&amp;CM$43,data.monthly_financials,6,0),0)</f>
        <v>0</v>
      </c>
      <c r="CN86" s="104">
        <f ca="1">IFERROR(CN$42*VLOOKUP($CK$40&amp;"|"&amp;$CK86&amp;"|1|"&amp;CN$43,data.monthly_financials,6,0),0)</f>
        <v>0</v>
      </c>
      <c r="CO86" s="104">
        <f ca="1">IFERROR(CO$42*VLOOKUP($CK$40&amp;"|"&amp;$CK86&amp;"|1|"&amp;CO$43,data.monthly_financials,6,0),0)</f>
        <v>0</v>
      </c>
      <c r="CP86" s="104">
        <f ca="1">IFERROR(CP$42*VLOOKUP($CK$40&amp;"|"&amp;$CK86&amp;"|1|"&amp;CP$43,data.monthly_financials,6,0),0)</f>
        <v>0</v>
      </c>
    </row>
    <row r="87" spans="1:94" ht="15.75">
      <c r="A87" t="str">
        <f>RIGHT(DB_LOAD!I82,4)</f>
        <v/>
      </c>
      <c r="B87">
        <f>DB_LOAD!K82</f>
        <v>0</v>
      </c>
      <c r="D87" s="113" t="s">
        <v>218</v>
      </c>
      <c r="E87" s="104" t="e">
        <f ca="1">IF(E$41=YEAR(E$43),HLOOKUP(E$41,$AR$41:$AU$119,(ROW($D87)-ROW(E$41)+1),FALSE),IFERROR(E$42*VLOOKUP($D$40&amp;"|"&amp;$D87&amp;"|0|"&amp;E$43,data.monthly_financials,6,0),0))</f>
        <v>#VALUE!</v>
      </c>
      <c r="F87" s="104" t="e">
        <f ca="1">IF(F$41=YEAR(F$43),HLOOKUP(F$41,$AR$41:$AU$119,(ROW($D87)-ROW(F$41)+1),FALSE),IFERROR(F$42*VLOOKUP($D$40&amp;"|"&amp;$D87&amp;"|0|"&amp;F$43,data.monthly_financials,6,0),0))</f>
        <v>#VALUE!</v>
      </c>
      <c r="G87" s="104" t="e">
        <f ca="1">IF(G$41=YEAR(G$43),HLOOKUP(G$41,$AR$41:$AU$119,(ROW($D87)-ROW(G$41)+1),FALSE),IFERROR(G$42*VLOOKUP($D$40&amp;"|"&amp;$D87&amp;"|0|"&amp;G$43,data.monthly_financials,6,0),0))</f>
        <v>#VALUE!</v>
      </c>
      <c r="H87" s="104" t="e">
        <f ca="1">IF(H$41=YEAR(H$43),HLOOKUP(H$41,$AR$41:$AU$119,(ROW($D87)-ROW(H$41)+1),FALSE),IFERROR(H$42*VLOOKUP($D$40&amp;"|"&amp;$D87&amp;"|0|"&amp;H$43,data.monthly_financials,6,0),0))</f>
        <v>#VALUE!</v>
      </c>
      <c r="I87" s="104" t="e">
        <f ca="1">IF(I$41=YEAR(I$43),HLOOKUP(I$41,$AR$41:$AU$119,(ROW($D87)-ROW(I$41)+1),FALSE),IFERROR(I$42*VLOOKUP($D$40&amp;"|"&amp;$D87&amp;"|0|"&amp;I$43,data.monthly_financials,6,0),0))</f>
        <v>#VALUE!</v>
      </c>
      <c r="J87" s="104" t="e">
        <f ca="1">IF(J$41=YEAR(J$43),HLOOKUP(J$41,$AR$41:$AU$119,(ROW($D87)-ROW(J$41)+1),FALSE),IFERROR(J$42*VLOOKUP($D$40&amp;"|"&amp;$D87&amp;"|0|"&amp;J$43,data.monthly_financials,6,0),0))</f>
        <v>#VALUE!</v>
      </c>
      <c r="K87" s="104" t="e">
        <f ca="1">IF(K$41=YEAR(K$43),HLOOKUP(K$41,$AR$41:$AU$119,(ROW($D87)-ROW(K$41)+1),FALSE),IFERROR(K$42*VLOOKUP($D$40&amp;"|"&amp;$D87&amp;"|0|"&amp;K$43,data.monthly_financials,6,0),0))</f>
        <v>#VALUE!</v>
      </c>
      <c r="L87" s="104" t="e">
        <f ca="1">IF(L$41=YEAR(L$43),HLOOKUP(L$41,$AR$41:$AU$119,(ROW($D87)-ROW(L$41)+1),FALSE),IFERROR(L$42*VLOOKUP($D$40&amp;"|"&amp;$D87&amp;"|0|"&amp;L$43,data.monthly_financials,6,0),0))</f>
        <v>#VALUE!</v>
      </c>
      <c r="M87" s="104" t="e">
        <f ca="1">IF(M$41=YEAR(M$43),HLOOKUP(M$41,$AR$41:$AU$119,(ROW($D87)-ROW(M$41)+1),FALSE),IFERROR(M$42*VLOOKUP($D$40&amp;"|"&amp;$D87&amp;"|0|"&amp;M$43,data.monthly_financials,6,0),0))</f>
        <v>#VALUE!</v>
      </c>
      <c r="N87" s="104" t="e">
        <f ca="1">IF(N$41=YEAR(N$43),HLOOKUP(N$41,$AR$41:$AU$119,(ROW($D87)-ROW(N$41)+1),FALSE),IFERROR(N$42*VLOOKUP($D$40&amp;"|"&amp;$D87&amp;"|0|"&amp;N$43,data.monthly_financials,6,0),0))</f>
        <v>#VALUE!</v>
      </c>
      <c r="O87" s="104" t="e">
        <f ca="1">IF(O$41=YEAR(O$43),HLOOKUP(O$41,$AR$41:$AU$119,(ROW($D87)-ROW(O$41)+1),FALSE),IFERROR(O$42*VLOOKUP($D$40&amp;"|"&amp;$D87&amp;"|0|"&amp;O$43,data.monthly_financials,6,0),0))</f>
        <v>#VALUE!</v>
      </c>
      <c r="P87" s="104" t="e">
        <f ca="1">IF(P$41=YEAR(P$43),HLOOKUP(P$41,$AR$41:$AU$119,(ROW($D87)-ROW(P$41)+1),FALSE),IFERROR(P$42*VLOOKUP($D$40&amp;"|"&amp;$D87&amp;"|0|"&amp;P$43,data.monthly_financials,6,0),0))</f>
        <v>#VALUE!</v>
      </c>
      <c r="Q87" s="104" t="e">
        <f ca="1">IF(Q$41=YEAR(Q$43),HLOOKUP(Q$41,$AR$41:$AU$119,(ROW($D87)-ROW(Q$41)+1),FALSE),IFERROR(Q$42*VLOOKUP($D$40&amp;"|"&amp;$D87&amp;"|0|"&amp;Q$43,data.monthly_financials,6,0),0))</f>
        <v>#VALUE!</v>
      </c>
      <c r="R87" s="104" t="e">
        <f ca="1">IF(R$41=YEAR(R$43),HLOOKUP(R$41,$AR$41:$AU$119,(ROW($D87)-ROW(R$41)+1),FALSE),IFERROR(R$42*VLOOKUP($D$40&amp;"|"&amp;$D87&amp;"|0|"&amp;R$43,data.monthly_financials,6,0),0))</f>
        <v>#VALUE!</v>
      </c>
      <c r="S87" s="104" t="e">
        <f ca="1">IF(S$41=YEAR(S$43),HLOOKUP(S$41,$AR$41:$AU$119,(ROW($D87)-ROW(S$41)+1),FALSE),IFERROR(S$42*VLOOKUP($D$40&amp;"|"&amp;$D87&amp;"|0|"&amp;S$43,data.monthly_financials,6,0),0))</f>
        <v>#VALUE!</v>
      </c>
      <c r="T87" s="104" t="e">
        <f ca="1">IF(T$41=YEAR(T$43),HLOOKUP(T$41,$AR$41:$AU$119,(ROW($D87)-ROW(T$41)+1),FALSE),IFERROR(T$42*VLOOKUP($D$40&amp;"|"&amp;$D87&amp;"|0|"&amp;T$43,data.monthly_financials,6,0),0))</f>
        <v>#VALUE!</v>
      </c>
      <c r="U87" s="104" t="e">
        <f ca="1">IF(U$41=YEAR(U$43),HLOOKUP(U$41,$AR$41:$AU$119,(ROW($D87)-ROW(U$41)+1),FALSE),IFERROR(U$42*VLOOKUP($D$40&amp;"|"&amp;$D87&amp;"|0|"&amp;U$43,data.monthly_financials,6,0),0))</f>
        <v>#VALUE!</v>
      </c>
      <c r="V87" s="104" t="e">
        <f ca="1">IF(V$41=YEAR(V$43),HLOOKUP(V$41,$AR$41:$AU$119,(ROW($D87)-ROW(V$41)+1),FALSE),IFERROR(V$42*VLOOKUP($D$40&amp;"|"&amp;$D87&amp;"|0|"&amp;V$43,data.monthly_financials,6,0),0))</f>
        <v>#VALUE!</v>
      </c>
      <c r="W87" s="104" t="e">
        <f ca="1">IF(W$41=YEAR(W$43),HLOOKUP(W$41,$AR$41:$AU$119,(ROW($D87)-ROW(W$41)+1),FALSE),IFERROR(W$42*VLOOKUP($D$40&amp;"|"&amp;$D87&amp;"|0|"&amp;W$43,data.monthly_financials,6,0),0))</f>
        <v>#VALUE!</v>
      </c>
      <c r="X87" s="104" t="e">
        <f ca="1">IF(X$41=YEAR(X$43),HLOOKUP(X$41,$AR$41:$AU$119,(ROW($D87)-ROW(X$41)+1),FALSE),IFERROR(X$42*VLOOKUP($D$40&amp;"|"&amp;$D87&amp;"|0|"&amp;X$43,data.monthly_financials,6,0),0))</f>
        <v>#VALUE!</v>
      </c>
      <c r="Y87" s="104" t="e">
        <f ca="1">IF(Y$41=YEAR(Y$43),HLOOKUP(Y$41,$AR$41:$AU$119,(ROW($D87)-ROW(Y$41)+1),FALSE),IFERROR(Y$42*VLOOKUP($D$40&amp;"|"&amp;$D87&amp;"|0|"&amp;Y$43,data.monthly_financials,6,0),0))</f>
        <v>#VALUE!</v>
      </c>
      <c r="Z87" s="104" t="e">
        <f ca="1">IF(Z$41=YEAR(Z$43),HLOOKUP(Z$41,$AR$41:$AU$119,(ROW($D87)-ROW(Z$41)+1),FALSE),IFERROR(Z$42*VLOOKUP($D$40&amp;"|"&amp;$D87&amp;"|0|"&amp;Z$43,data.monthly_financials,6,0),0))</f>
        <v>#VALUE!</v>
      </c>
      <c r="AA87" s="104" t="e">
        <f ca="1">IF(AA$41=YEAR(AA$43),HLOOKUP(AA$41,$AR$41:$AU$119,(ROW($D87)-ROW(AA$41)+1),FALSE),IFERROR(AA$42*VLOOKUP($D$40&amp;"|"&amp;$D87&amp;"|0|"&amp;AA$43,data.monthly_financials,6,0),0))</f>
        <v>#VALUE!</v>
      </c>
      <c r="AB87" s="104" t="e">
        <f ca="1">IF(AB$41=YEAR(AB$43),HLOOKUP(AB$41,$AR$41:$AU$119,(ROW($D87)-ROW(AB$41)+1),FALSE),IFERROR(AB$42*VLOOKUP($D$40&amp;"|"&amp;$D87&amp;"|0|"&amp;AB$43,data.monthly_financials,6,0),0))</f>
        <v>#VALUE!</v>
      </c>
      <c r="AC87" s="104" t="e">
        <f ca="1">IF(AC$41=YEAR(AC$43),HLOOKUP(AC$41,$AR$41:$AU$119,(ROW($D87)-ROW(AC$41)+1),FALSE),IFERROR(AC$42*VLOOKUP($D$40&amp;"|"&amp;$D87&amp;"|0|"&amp;AC$43,data.monthly_financials,6,0),0))</f>
        <v>#VALUE!</v>
      </c>
      <c r="AD87" s="104" t="e">
        <f ca="1">IF(AD$41=YEAR(AD$43),HLOOKUP(AD$41,$AR$41:$AU$119,(ROW($D87)-ROW(AD$41)+1),FALSE),IFERROR(AD$42*VLOOKUP($D$40&amp;"|"&amp;$D87&amp;"|0|"&amp;AD$43,data.monthly_financials,6,0),0))</f>
        <v>#VALUE!</v>
      </c>
      <c r="AE87" s="104" t="e">
        <f ca="1">IF(AE$41=YEAR(AE$43),HLOOKUP(AE$41,$AR$41:$AU$119,(ROW($D87)-ROW(AE$41)+1),FALSE),IFERROR(AE$42*VLOOKUP($D$40&amp;"|"&amp;$D87&amp;"|0|"&amp;AE$43,data.monthly_financials,6,0),0))</f>
        <v>#VALUE!</v>
      </c>
      <c r="AF87" s="104" t="e">
        <f ca="1">IF(AF$41=YEAR(AF$43),HLOOKUP(AF$41,$AR$41:$AU$119,(ROW($D87)-ROW(AF$41)+1),FALSE),IFERROR(AF$42*VLOOKUP($D$40&amp;"|"&amp;$D87&amp;"|0|"&amp;AF$43,data.monthly_financials,6,0),0))</f>
        <v>#VALUE!</v>
      </c>
      <c r="AG87" s="104" t="e">
        <f ca="1">IF(AG$41=YEAR(AG$43),HLOOKUP(AG$41,$AR$41:$AU$119,(ROW($D87)-ROW(AG$41)+1),FALSE),IFERROR(AG$42*VLOOKUP($D$40&amp;"|"&amp;$D87&amp;"|0|"&amp;AG$43,data.monthly_financials,6,0),0))</f>
        <v>#VALUE!</v>
      </c>
      <c r="AH87" s="104" t="e">
        <f ca="1">IF(AH$41=YEAR(AH$43),HLOOKUP(AH$41,$AR$41:$AU$119,(ROW($D87)-ROW(AH$41)+1),FALSE),IFERROR(AH$42*VLOOKUP($D$40&amp;"|"&amp;$D87&amp;"|0|"&amp;AH$43,data.monthly_financials,6,0),0))</f>
        <v>#VALUE!</v>
      </c>
      <c r="AI87" s="104" t="e">
        <f ca="1">IF(AI$41=YEAR(AI$43),HLOOKUP(AI$41,$AR$41:$AU$119,(ROW($D87)-ROW(AI$41)+1),FALSE),IFERROR(AI$42*VLOOKUP($D$40&amp;"|"&amp;$D87&amp;"|0|"&amp;AI$43,data.monthly_financials,6,0),0))</f>
        <v>#VALUE!</v>
      </c>
      <c r="AJ87" s="104" t="e">
        <f ca="1">IF(AJ$41=YEAR(AJ$43),HLOOKUP(AJ$41,$AR$41:$AU$119,(ROW($D87)-ROW(AJ$41)+1),FALSE),IFERROR(AJ$42*VLOOKUP($D$40&amp;"|"&amp;$D87&amp;"|0|"&amp;AJ$43,data.monthly_financials,6,0),0))</f>
        <v>#VALUE!</v>
      </c>
      <c r="AK87" s="104" t="e">
        <f ca="1">IF(AK$41=YEAR(AK$43),HLOOKUP(AK$41,$AR$41:$AU$119,(ROW($D87)-ROW(AK$41)+1),FALSE),IFERROR(AK$42*VLOOKUP($D$40&amp;"|"&amp;$D87&amp;"|0|"&amp;AK$43,data.monthly_financials,6,0),0))</f>
        <v>#VALUE!</v>
      </c>
      <c r="AL87" s="104" t="e">
        <f ca="1">IF(AL$41=YEAR(AL$43),HLOOKUP(AL$41,$AR$41:$AU$119,(ROW($D87)-ROW(AL$41)+1),FALSE),IFERROR(AL$42*VLOOKUP($D$40&amp;"|"&amp;$D87&amp;"|0|"&amp;AL$43,data.monthly_financials,6,0),0))</f>
        <v>#VALUE!</v>
      </c>
      <c r="AM87" s="104" t="e">
        <f ca="1">IF(AM$41=YEAR(AM$43),HLOOKUP(AM$41,$AR$41:$AU$119,(ROW($D87)-ROW(AM$41)+1),FALSE),IFERROR(AM$42*VLOOKUP($D$40&amp;"|"&amp;$D87&amp;"|0|"&amp;AM$43,data.monthly_financials,6,0),0))</f>
        <v>#VALUE!</v>
      </c>
      <c r="AN87" s="104" t="e">
        <f ca="1">IF(AN$41=YEAR(AN$43),HLOOKUP(AN$41,$AR$41:$AU$119,(ROW($D87)-ROW(AN$41)+1),FALSE),IFERROR(AN$42*VLOOKUP($D$40&amp;"|"&amp;$D87&amp;"|0|"&amp;AN$43,data.monthly_financials,6,0),0))</f>
        <v>#NAME?</v>
      </c>
      <c r="AP87" s="113" t="str">
        <f t="shared" si="68"/>
        <v>Senior Unsecured Debt (ST)</v>
      </c>
      <c r="AQ87" s="104">
        <f ca="1">IFERROR(AQ$42*VLOOKUP($AP$40&amp;"|"&amp;$AP87&amp;"|1|"&amp;AQ$43,data.monthly_financials,6,0),0)</f>
        <v>0</v>
      </c>
      <c r="AR87" s="104">
        <f ca="1">IFERROR(AR$42*VLOOKUP($AP$40&amp;"|"&amp;$AP87&amp;"|1|"&amp;AR$43,data.monthly_financials,6,0),0)</f>
        <v>0</v>
      </c>
      <c r="AS87" s="104">
        <f ca="1">IFERROR(AS$42*VLOOKUP($AP$40&amp;"|"&amp;$AP87&amp;"|1|"&amp;AS$43,data.monthly_financials,6,0),0)</f>
        <v>0</v>
      </c>
      <c r="AT87" s="104">
        <f ca="1">IFERROR(AT$42*VLOOKUP($AP$40&amp;"|"&amp;$AP87&amp;"|1|"&amp;AT$43,data.monthly_financials,6,0),0)</f>
        <v>0</v>
      </c>
      <c r="AU87" s="104">
        <f ca="1">IFERROR(AU$42*VLOOKUP($AP$40&amp;"|"&amp;$AP87&amp;"|1|"&amp;AU$43,data.monthly_financials,6,0),0)</f>
        <v>0</v>
      </c>
      <c r="AW87" s="78">
        <f>SUM(AW82,AW84:AW86)</f>
        <v>0</v>
      </c>
      <c r="AX87" s="97" t="s">
        <v>219</v>
      </c>
      <c r="AY87" s="100" t="e">
        <f t="shared" ref="AY87:CH87" ca="1" si="105">SUM(AY82,AY84:AY86)</f>
        <v>#NAME?</v>
      </c>
      <c r="AZ87" s="100" t="e">
        <f t="shared" ca="1" si="105"/>
        <v>#NAME?</v>
      </c>
      <c r="BA87" s="100" t="e">
        <f t="shared" ca="1" si="105"/>
        <v>#NAME?</v>
      </c>
      <c r="BB87" s="100" t="e">
        <f t="shared" ca="1" si="105"/>
        <v>#NAME?</v>
      </c>
      <c r="BC87" s="100" t="e">
        <f t="shared" ca="1" si="105"/>
        <v>#NAME?</v>
      </c>
      <c r="BD87" s="100" t="e">
        <f t="shared" ca="1" si="105"/>
        <v>#NAME?</v>
      </c>
      <c r="BE87" s="100" t="e">
        <f t="shared" ca="1" si="105"/>
        <v>#NAME?</v>
      </c>
      <c r="BF87" s="100" t="e">
        <f t="shared" ca="1" si="105"/>
        <v>#NAME?</v>
      </c>
      <c r="BG87" s="100" t="e">
        <f t="shared" ca="1" si="105"/>
        <v>#NAME?</v>
      </c>
      <c r="BH87" s="100" t="e">
        <f t="shared" ca="1" si="105"/>
        <v>#NAME?</v>
      </c>
      <c r="BI87" s="100" t="e">
        <f t="shared" ca="1" si="105"/>
        <v>#NAME?</v>
      </c>
      <c r="BJ87" s="100" t="e">
        <f t="shared" ca="1" si="105"/>
        <v>#NAME?</v>
      </c>
      <c r="BK87" s="100" t="e">
        <f t="shared" ca="1" si="105"/>
        <v>#NAME?</v>
      </c>
      <c r="BL87" s="100" t="e">
        <f t="shared" ca="1" si="105"/>
        <v>#NAME?</v>
      </c>
      <c r="BM87" s="100" t="e">
        <f t="shared" ca="1" si="105"/>
        <v>#NAME?</v>
      </c>
      <c r="BN87" s="100" t="e">
        <f t="shared" ca="1" si="105"/>
        <v>#NAME?</v>
      </c>
      <c r="BO87" s="100" t="e">
        <f t="shared" ca="1" si="105"/>
        <v>#NAME?</v>
      </c>
      <c r="BP87" s="100" t="e">
        <f t="shared" ca="1" si="105"/>
        <v>#NAME?</v>
      </c>
      <c r="BQ87" s="100" t="e">
        <f t="shared" ca="1" si="105"/>
        <v>#NAME?</v>
      </c>
      <c r="BR87" s="100" t="e">
        <f t="shared" ca="1" si="105"/>
        <v>#NAME?</v>
      </c>
      <c r="BS87" s="100" t="e">
        <f t="shared" ca="1" si="105"/>
        <v>#NAME?</v>
      </c>
      <c r="BT87" s="100" t="e">
        <f t="shared" ca="1" si="105"/>
        <v>#NAME?</v>
      </c>
      <c r="BU87" s="100" t="e">
        <f t="shared" ca="1" si="105"/>
        <v>#NAME?</v>
      </c>
      <c r="BV87" s="100" t="e">
        <f t="shared" ca="1" si="105"/>
        <v>#NAME?</v>
      </c>
      <c r="BW87" s="100" t="e">
        <f t="shared" ca="1" si="105"/>
        <v>#NAME?</v>
      </c>
      <c r="BX87" s="100" t="e">
        <f t="shared" ca="1" si="105"/>
        <v>#NAME?</v>
      </c>
      <c r="BY87" s="100" t="e">
        <f t="shared" ca="1" si="105"/>
        <v>#NAME?</v>
      </c>
      <c r="BZ87" s="100" t="e">
        <f t="shared" ca="1" si="105"/>
        <v>#NAME?</v>
      </c>
      <c r="CA87" s="100" t="e">
        <f t="shared" ca="1" si="105"/>
        <v>#NAME?</v>
      </c>
      <c r="CB87" s="100" t="e">
        <f t="shared" ca="1" si="105"/>
        <v>#NAME?</v>
      </c>
      <c r="CC87" s="100" t="e">
        <f t="shared" ca="1" si="105"/>
        <v>#NAME?</v>
      </c>
      <c r="CD87" s="100" t="e">
        <f t="shared" ca="1" si="105"/>
        <v>#NAME?</v>
      </c>
      <c r="CE87" s="100" t="e">
        <f t="shared" ca="1" si="105"/>
        <v>#NAME?</v>
      </c>
      <c r="CF87" s="100" t="e">
        <f t="shared" ca="1" si="105"/>
        <v>#NAME?</v>
      </c>
      <c r="CG87" s="100" t="e">
        <f t="shared" ca="1" si="105"/>
        <v>#NAME?</v>
      </c>
      <c r="CH87" s="100" t="e">
        <f t="shared" ca="1" si="105"/>
        <v>#NAME?</v>
      </c>
      <c r="CK87" s="97" t="str">
        <f t="shared" si="63"/>
        <v>NET INCOME</v>
      </c>
      <c r="CL87" s="100">
        <f ca="1">SUM(CL82,CL84:CL86)</f>
        <v>0</v>
      </c>
      <c r="CM87" s="100">
        <f ca="1">SUM(CM82,CM84:CM86)</f>
        <v>0</v>
      </c>
      <c r="CN87" s="100">
        <f ca="1">SUM(CN82,CN84:CN86)</f>
        <v>0</v>
      </c>
      <c r="CO87" s="100">
        <f ca="1">SUM(CO82,CO84:CO86)</f>
        <v>0</v>
      </c>
      <c r="CP87" s="100">
        <f ca="1">SUM(CP82,CP84:CP86)</f>
        <v>0</v>
      </c>
    </row>
    <row r="88" spans="1:94" ht="15.75">
      <c r="A88" t="str">
        <f>RIGHT(DB_LOAD!I83,4)</f>
        <v/>
      </c>
      <c r="B88">
        <f>DB_LOAD!K83</f>
        <v>0</v>
      </c>
      <c r="D88" s="105" t="s">
        <v>220</v>
      </c>
      <c r="E88" s="104" t="e">
        <f ca="1">IF(E$41=YEAR(E$43),HLOOKUP(E$41,$AR$41:$AU$119,(ROW($D88)-ROW(E$41)+1),FALSE),IFERROR(E$42*VLOOKUP($D$40&amp;"|"&amp;$D88&amp;"|0|"&amp;E$43,data.monthly_financials,6,0),0))</f>
        <v>#VALUE!</v>
      </c>
      <c r="F88" s="104" t="e">
        <f ca="1">IF(F$41=YEAR(F$43),HLOOKUP(F$41,$AR$41:$AU$119,(ROW($D88)-ROW(F$41)+1),FALSE),IFERROR(F$42*VLOOKUP($D$40&amp;"|"&amp;$D88&amp;"|0|"&amp;F$43,data.monthly_financials,6,0),0))</f>
        <v>#VALUE!</v>
      </c>
      <c r="G88" s="104" t="e">
        <f ca="1">IF(G$41=YEAR(G$43),HLOOKUP(G$41,$AR$41:$AU$119,(ROW($D88)-ROW(G$41)+1),FALSE),IFERROR(G$42*VLOOKUP($D$40&amp;"|"&amp;$D88&amp;"|0|"&amp;G$43,data.monthly_financials,6,0),0))</f>
        <v>#VALUE!</v>
      </c>
      <c r="H88" s="104" t="e">
        <f ca="1">IF(H$41=YEAR(H$43),HLOOKUP(H$41,$AR$41:$AU$119,(ROW($D88)-ROW(H$41)+1),FALSE),IFERROR(H$42*VLOOKUP($D$40&amp;"|"&amp;$D88&amp;"|0|"&amp;H$43,data.monthly_financials,6,0),0))</f>
        <v>#VALUE!</v>
      </c>
      <c r="I88" s="104" t="e">
        <f ca="1">IF(I$41=YEAR(I$43),HLOOKUP(I$41,$AR$41:$AU$119,(ROW($D88)-ROW(I$41)+1),FALSE),IFERROR(I$42*VLOOKUP($D$40&amp;"|"&amp;$D88&amp;"|0|"&amp;I$43,data.monthly_financials,6,0),0))</f>
        <v>#VALUE!</v>
      </c>
      <c r="J88" s="104" t="e">
        <f ca="1">IF(J$41=YEAR(J$43),HLOOKUP(J$41,$AR$41:$AU$119,(ROW($D88)-ROW(J$41)+1),FALSE),IFERROR(J$42*VLOOKUP($D$40&amp;"|"&amp;$D88&amp;"|0|"&amp;J$43,data.monthly_financials,6,0),0))</f>
        <v>#VALUE!</v>
      </c>
      <c r="K88" s="104" t="e">
        <f ca="1">IF(K$41=YEAR(K$43),HLOOKUP(K$41,$AR$41:$AU$119,(ROW($D88)-ROW(K$41)+1),FALSE),IFERROR(K$42*VLOOKUP($D$40&amp;"|"&amp;$D88&amp;"|0|"&amp;K$43,data.monthly_financials,6,0),0))</f>
        <v>#VALUE!</v>
      </c>
      <c r="L88" s="104" t="e">
        <f ca="1">IF(L$41=YEAR(L$43),HLOOKUP(L$41,$AR$41:$AU$119,(ROW($D88)-ROW(L$41)+1),FALSE),IFERROR(L$42*VLOOKUP($D$40&amp;"|"&amp;$D88&amp;"|0|"&amp;L$43,data.monthly_financials,6,0),0))</f>
        <v>#VALUE!</v>
      </c>
      <c r="M88" s="104" t="e">
        <f ca="1">IF(M$41=YEAR(M$43),HLOOKUP(M$41,$AR$41:$AU$119,(ROW($D88)-ROW(M$41)+1),FALSE),IFERROR(M$42*VLOOKUP($D$40&amp;"|"&amp;$D88&amp;"|0|"&amp;M$43,data.monthly_financials,6,0),0))</f>
        <v>#VALUE!</v>
      </c>
      <c r="N88" s="104" t="e">
        <f ca="1">IF(N$41=YEAR(N$43),HLOOKUP(N$41,$AR$41:$AU$119,(ROW($D88)-ROW(N$41)+1),FALSE),IFERROR(N$42*VLOOKUP($D$40&amp;"|"&amp;$D88&amp;"|0|"&amp;N$43,data.monthly_financials,6,0),0))</f>
        <v>#VALUE!</v>
      </c>
      <c r="O88" s="104" t="e">
        <f ca="1">IF(O$41=YEAR(O$43),HLOOKUP(O$41,$AR$41:$AU$119,(ROW($D88)-ROW(O$41)+1),FALSE),IFERROR(O$42*VLOOKUP($D$40&amp;"|"&amp;$D88&amp;"|0|"&amp;O$43,data.monthly_financials,6,0),0))</f>
        <v>#VALUE!</v>
      </c>
      <c r="P88" s="104" t="e">
        <f ca="1">IF(P$41=YEAR(P$43),HLOOKUP(P$41,$AR$41:$AU$119,(ROW($D88)-ROW(P$41)+1),FALSE),IFERROR(P$42*VLOOKUP($D$40&amp;"|"&amp;$D88&amp;"|0|"&amp;P$43,data.monthly_financials,6,0),0))</f>
        <v>#VALUE!</v>
      </c>
      <c r="Q88" s="104" t="e">
        <f ca="1">IF(Q$41=YEAR(Q$43),HLOOKUP(Q$41,$AR$41:$AU$119,(ROW($D88)-ROW(Q$41)+1),FALSE),IFERROR(Q$42*VLOOKUP($D$40&amp;"|"&amp;$D88&amp;"|0|"&amp;Q$43,data.monthly_financials,6,0),0))</f>
        <v>#VALUE!</v>
      </c>
      <c r="R88" s="104" t="e">
        <f ca="1">IF(R$41=YEAR(R$43),HLOOKUP(R$41,$AR$41:$AU$119,(ROW($D88)-ROW(R$41)+1),FALSE),IFERROR(R$42*VLOOKUP($D$40&amp;"|"&amp;$D88&amp;"|0|"&amp;R$43,data.monthly_financials,6,0),0))</f>
        <v>#VALUE!</v>
      </c>
      <c r="S88" s="104" t="e">
        <f ca="1">IF(S$41=YEAR(S$43),HLOOKUP(S$41,$AR$41:$AU$119,(ROW($D88)-ROW(S$41)+1),FALSE),IFERROR(S$42*VLOOKUP($D$40&amp;"|"&amp;$D88&amp;"|0|"&amp;S$43,data.monthly_financials,6,0),0))</f>
        <v>#VALUE!</v>
      </c>
      <c r="T88" s="104" t="e">
        <f ca="1">IF(T$41=YEAR(T$43),HLOOKUP(T$41,$AR$41:$AU$119,(ROW($D88)-ROW(T$41)+1),FALSE),IFERROR(T$42*VLOOKUP($D$40&amp;"|"&amp;$D88&amp;"|0|"&amp;T$43,data.monthly_financials,6,0),0))</f>
        <v>#VALUE!</v>
      </c>
      <c r="U88" s="104" t="e">
        <f ca="1">IF(U$41=YEAR(U$43),HLOOKUP(U$41,$AR$41:$AU$119,(ROW($D88)-ROW(U$41)+1),FALSE),IFERROR(U$42*VLOOKUP($D$40&amp;"|"&amp;$D88&amp;"|0|"&amp;U$43,data.monthly_financials,6,0),0))</f>
        <v>#VALUE!</v>
      </c>
      <c r="V88" s="104" t="e">
        <f ca="1">IF(V$41=YEAR(V$43),HLOOKUP(V$41,$AR$41:$AU$119,(ROW($D88)-ROW(V$41)+1),FALSE),IFERROR(V$42*VLOOKUP($D$40&amp;"|"&amp;$D88&amp;"|0|"&amp;V$43,data.monthly_financials,6,0),0))</f>
        <v>#VALUE!</v>
      </c>
      <c r="W88" s="104" t="e">
        <f ca="1">IF(W$41=YEAR(W$43),HLOOKUP(W$41,$AR$41:$AU$119,(ROW($D88)-ROW(W$41)+1),FALSE),IFERROR(W$42*VLOOKUP($D$40&amp;"|"&amp;$D88&amp;"|0|"&amp;W$43,data.monthly_financials,6,0),0))</f>
        <v>#VALUE!</v>
      </c>
      <c r="X88" s="104" t="e">
        <f ca="1">IF(X$41=YEAR(X$43),HLOOKUP(X$41,$AR$41:$AU$119,(ROW($D88)-ROW(X$41)+1),FALSE),IFERROR(X$42*VLOOKUP($D$40&amp;"|"&amp;$D88&amp;"|0|"&amp;X$43,data.monthly_financials,6,0),0))</f>
        <v>#VALUE!</v>
      </c>
      <c r="Y88" s="104" t="e">
        <f ca="1">IF(Y$41=YEAR(Y$43),HLOOKUP(Y$41,$AR$41:$AU$119,(ROW($D88)-ROW(Y$41)+1),FALSE),IFERROR(Y$42*VLOOKUP($D$40&amp;"|"&amp;$D88&amp;"|0|"&amp;Y$43,data.monthly_financials,6,0),0))</f>
        <v>#VALUE!</v>
      </c>
      <c r="Z88" s="104" t="e">
        <f ca="1">IF(Z$41=YEAR(Z$43),HLOOKUP(Z$41,$AR$41:$AU$119,(ROW($D88)-ROW(Z$41)+1),FALSE),IFERROR(Z$42*VLOOKUP($D$40&amp;"|"&amp;$D88&amp;"|0|"&amp;Z$43,data.monthly_financials,6,0),0))</f>
        <v>#VALUE!</v>
      </c>
      <c r="AA88" s="104" t="e">
        <f ca="1">IF(AA$41=YEAR(AA$43),HLOOKUP(AA$41,$AR$41:$AU$119,(ROW($D88)-ROW(AA$41)+1),FALSE),IFERROR(AA$42*VLOOKUP($D$40&amp;"|"&amp;$D88&amp;"|0|"&amp;AA$43,data.monthly_financials,6,0),0))</f>
        <v>#VALUE!</v>
      </c>
      <c r="AB88" s="104" t="e">
        <f ca="1">IF(AB$41=YEAR(AB$43),HLOOKUP(AB$41,$AR$41:$AU$119,(ROW($D88)-ROW(AB$41)+1),FALSE),IFERROR(AB$42*VLOOKUP($D$40&amp;"|"&amp;$D88&amp;"|0|"&amp;AB$43,data.monthly_financials,6,0),0))</f>
        <v>#VALUE!</v>
      </c>
      <c r="AC88" s="104" t="e">
        <f ca="1">IF(AC$41=YEAR(AC$43),HLOOKUP(AC$41,$AR$41:$AU$119,(ROW($D88)-ROW(AC$41)+1),FALSE),IFERROR(AC$42*VLOOKUP($D$40&amp;"|"&amp;$D88&amp;"|0|"&amp;AC$43,data.monthly_financials,6,0),0))</f>
        <v>#VALUE!</v>
      </c>
      <c r="AD88" s="104" t="e">
        <f ca="1">IF(AD$41=YEAR(AD$43),HLOOKUP(AD$41,$AR$41:$AU$119,(ROW($D88)-ROW(AD$41)+1),FALSE),IFERROR(AD$42*VLOOKUP($D$40&amp;"|"&amp;$D88&amp;"|0|"&amp;AD$43,data.monthly_financials,6,0),0))</f>
        <v>#VALUE!</v>
      </c>
      <c r="AE88" s="104" t="e">
        <f ca="1">IF(AE$41=YEAR(AE$43),HLOOKUP(AE$41,$AR$41:$AU$119,(ROW($D88)-ROW(AE$41)+1),FALSE),IFERROR(AE$42*VLOOKUP($D$40&amp;"|"&amp;$D88&amp;"|0|"&amp;AE$43,data.monthly_financials,6,0),0))</f>
        <v>#VALUE!</v>
      </c>
      <c r="AF88" s="104" t="e">
        <f ca="1">IF(AF$41=YEAR(AF$43),HLOOKUP(AF$41,$AR$41:$AU$119,(ROW($D88)-ROW(AF$41)+1),FALSE),IFERROR(AF$42*VLOOKUP($D$40&amp;"|"&amp;$D88&amp;"|0|"&amp;AF$43,data.monthly_financials,6,0),0))</f>
        <v>#VALUE!</v>
      </c>
      <c r="AG88" s="104" t="e">
        <f ca="1">IF(AG$41=YEAR(AG$43),HLOOKUP(AG$41,$AR$41:$AU$119,(ROW($D88)-ROW(AG$41)+1),FALSE),IFERROR(AG$42*VLOOKUP($D$40&amp;"|"&amp;$D88&amp;"|0|"&amp;AG$43,data.monthly_financials,6,0),0))</f>
        <v>#VALUE!</v>
      </c>
      <c r="AH88" s="104" t="e">
        <f ca="1">IF(AH$41=YEAR(AH$43),HLOOKUP(AH$41,$AR$41:$AU$119,(ROW($D88)-ROW(AH$41)+1),FALSE),IFERROR(AH$42*VLOOKUP($D$40&amp;"|"&amp;$D88&amp;"|0|"&amp;AH$43,data.monthly_financials,6,0),0))</f>
        <v>#VALUE!</v>
      </c>
      <c r="AI88" s="104" t="e">
        <f ca="1">IF(AI$41=YEAR(AI$43),HLOOKUP(AI$41,$AR$41:$AU$119,(ROW($D88)-ROW(AI$41)+1),FALSE),IFERROR(AI$42*VLOOKUP($D$40&amp;"|"&amp;$D88&amp;"|0|"&amp;AI$43,data.monthly_financials,6,0),0))</f>
        <v>#VALUE!</v>
      </c>
      <c r="AJ88" s="104" t="e">
        <f ca="1">IF(AJ$41=YEAR(AJ$43),HLOOKUP(AJ$41,$AR$41:$AU$119,(ROW($D88)-ROW(AJ$41)+1),FALSE),IFERROR(AJ$42*VLOOKUP($D$40&amp;"|"&amp;$D88&amp;"|0|"&amp;AJ$43,data.monthly_financials,6,0),0))</f>
        <v>#VALUE!</v>
      </c>
      <c r="AK88" s="104" t="e">
        <f ca="1">IF(AK$41=YEAR(AK$43),HLOOKUP(AK$41,$AR$41:$AU$119,(ROW($D88)-ROW(AK$41)+1),FALSE),IFERROR(AK$42*VLOOKUP($D$40&amp;"|"&amp;$D88&amp;"|0|"&amp;AK$43,data.monthly_financials,6,0),0))</f>
        <v>#VALUE!</v>
      </c>
      <c r="AL88" s="104" t="e">
        <f ca="1">IF(AL$41=YEAR(AL$43),HLOOKUP(AL$41,$AR$41:$AU$119,(ROW($D88)-ROW(AL$41)+1),FALSE),IFERROR(AL$42*VLOOKUP($D$40&amp;"|"&amp;$D88&amp;"|0|"&amp;AL$43,data.monthly_financials,6,0),0))</f>
        <v>#VALUE!</v>
      </c>
      <c r="AM88" s="104" t="e">
        <f ca="1">IF(AM$41=YEAR(AM$43),HLOOKUP(AM$41,$AR$41:$AU$119,(ROW($D88)-ROW(AM$41)+1),FALSE),IFERROR(AM$42*VLOOKUP($D$40&amp;"|"&amp;$D88&amp;"|0|"&amp;AM$43,data.monthly_financials,6,0),0))</f>
        <v>#VALUE!</v>
      </c>
      <c r="AN88" s="104" t="e">
        <f ca="1">IF(AN$41=YEAR(AN$43),HLOOKUP(AN$41,$AR$41:$AU$119,(ROW($D88)-ROW(AN$41)+1),FALSE),IFERROR(AN$42*VLOOKUP($D$40&amp;"|"&amp;$D88&amp;"|0|"&amp;AN$43,data.monthly_financials,6,0),0))</f>
        <v>#NAME?</v>
      </c>
      <c r="AP88" s="105" t="str">
        <f t="shared" si="68"/>
        <v>Current Portion of Long-Term Debt</v>
      </c>
      <c r="AQ88" s="104">
        <f ca="1">IFERROR(AQ$42*VLOOKUP($AP$40&amp;"|"&amp;$AP88&amp;"|1|"&amp;AQ$43,data.monthly_financials,6,0),0)</f>
        <v>0</v>
      </c>
      <c r="AR88" s="104">
        <f ca="1">IFERROR(AR$42*VLOOKUP($AP$40&amp;"|"&amp;$AP88&amp;"|1|"&amp;AR$43,data.monthly_financials,6,0),0)</f>
        <v>0</v>
      </c>
      <c r="AS88" s="104">
        <f ca="1">IFERROR(AS$42*VLOOKUP($AP$40&amp;"|"&amp;$AP88&amp;"|1|"&amp;AS$43,data.monthly_financials,6,0),0)</f>
        <v>0</v>
      </c>
      <c r="AT88" s="104">
        <f ca="1">IFERROR(AT$42*VLOOKUP($AP$40&amp;"|"&amp;$AP88&amp;"|1|"&amp;AT$43,data.monthly_financials,6,0),0)</f>
        <v>0</v>
      </c>
      <c r="AU88" s="104">
        <f ca="1">IFERROR(AU$42*VLOOKUP($AP$40&amp;"|"&amp;$AP88&amp;"|1|"&amp;AU$43,data.monthly_financials,6,0),0)</f>
        <v>0</v>
      </c>
      <c r="AX88" s="139" t="s">
        <v>157</v>
      </c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140"/>
      <c r="BV88" s="140"/>
      <c r="BW88" s="140"/>
      <c r="BX88" s="140"/>
      <c r="BY88" s="140"/>
      <c r="BZ88" s="140"/>
      <c r="CA88" s="140"/>
      <c r="CB88" s="140"/>
      <c r="CC88" s="140"/>
      <c r="CD88" s="140"/>
      <c r="CE88" s="140"/>
      <c r="CF88" s="140"/>
      <c r="CG88" s="140"/>
      <c r="CH88" s="140"/>
      <c r="CK88" s="139" t="str">
        <f t="shared" si="63"/>
        <v>%</v>
      </c>
      <c r="CL88" s="140"/>
      <c r="CM88" s="140"/>
      <c r="CN88" s="140"/>
      <c r="CO88" s="140"/>
      <c r="CP88" s="140"/>
    </row>
    <row r="89" spans="1:94" ht="15.75">
      <c r="A89" t="str">
        <f>RIGHT(DB_LOAD!I84,4)</f>
        <v/>
      </c>
      <c r="B89">
        <f>DB_LOAD!K84</f>
        <v>0</v>
      </c>
      <c r="D89" s="103" t="s">
        <v>221</v>
      </c>
      <c r="E89" s="104" t="e">
        <f ca="1">IF(E$41=YEAR(E$43),HLOOKUP(E$41,$AR$41:$AU$119,(ROW($D89)-ROW(E$41)+1),FALSE),IFERROR(E$42*VLOOKUP($D$40&amp;"|"&amp;$D89&amp;"|0|"&amp;E$43,data.monthly_financials,6,0),0))</f>
        <v>#VALUE!</v>
      </c>
      <c r="F89" s="104" t="e">
        <f ca="1">IF(F$41=YEAR(F$43),HLOOKUP(F$41,$AR$41:$AU$119,(ROW($D89)-ROW(F$41)+1),FALSE),IFERROR(F$42*VLOOKUP($D$40&amp;"|"&amp;$D89&amp;"|0|"&amp;F$43,data.monthly_financials,6,0),0))</f>
        <v>#VALUE!</v>
      </c>
      <c r="G89" s="104" t="e">
        <f ca="1">IF(G$41=YEAR(G$43),HLOOKUP(G$41,$AR$41:$AU$119,(ROW($D89)-ROW(G$41)+1),FALSE),IFERROR(G$42*VLOOKUP($D$40&amp;"|"&amp;$D89&amp;"|0|"&amp;G$43,data.monthly_financials,6,0),0))</f>
        <v>#VALUE!</v>
      </c>
      <c r="H89" s="104" t="e">
        <f ca="1">IF(H$41=YEAR(H$43),HLOOKUP(H$41,$AR$41:$AU$119,(ROW($D89)-ROW(H$41)+1),FALSE),IFERROR(H$42*VLOOKUP($D$40&amp;"|"&amp;$D89&amp;"|0|"&amp;H$43,data.monthly_financials,6,0),0))</f>
        <v>#VALUE!</v>
      </c>
      <c r="I89" s="104" t="e">
        <f ca="1">IF(I$41=YEAR(I$43),HLOOKUP(I$41,$AR$41:$AU$119,(ROW($D89)-ROW(I$41)+1),FALSE),IFERROR(I$42*VLOOKUP($D$40&amp;"|"&amp;$D89&amp;"|0|"&amp;I$43,data.monthly_financials,6,0),0))</f>
        <v>#VALUE!</v>
      </c>
      <c r="J89" s="104" t="e">
        <f ca="1">IF(J$41=YEAR(J$43),HLOOKUP(J$41,$AR$41:$AU$119,(ROW($D89)-ROW(J$41)+1),FALSE),IFERROR(J$42*VLOOKUP($D$40&amp;"|"&amp;$D89&amp;"|0|"&amp;J$43,data.monthly_financials,6,0),0))</f>
        <v>#VALUE!</v>
      </c>
      <c r="K89" s="104" t="e">
        <f ca="1">IF(K$41=YEAR(K$43),HLOOKUP(K$41,$AR$41:$AU$119,(ROW($D89)-ROW(K$41)+1),FALSE),IFERROR(K$42*VLOOKUP($D$40&amp;"|"&amp;$D89&amp;"|0|"&amp;K$43,data.monthly_financials,6,0),0))</f>
        <v>#VALUE!</v>
      </c>
      <c r="L89" s="104" t="e">
        <f ca="1">IF(L$41=YEAR(L$43),HLOOKUP(L$41,$AR$41:$AU$119,(ROW($D89)-ROW(L$41)+1),FALSE),IFERROR(L$42*VLOOKUP($D$40&amp;"|"&amp;$D89&amp;"|0|"&amp;L$43,data.monthly_financials,6,0),0))</f>
        <v>#VALUE!</v>
      </c>
      <c r="M89" s="104" t="e">
        <f ca="1">IF(M$41=YEAR(M$43),HLOOKUP(M$41,$AR$41:$AU$119,(ROW($D89)-ROW(M$41)+1),FALSE),IFERROR(M$42*VLOOKUP($D$40&amp;"|"&amp;$D89&amp;"|0|"&amp;M$43,data.monthly_financials,6,0),0))</f>
        <v>#VALUE!</v>
      </c>
      <c r="N89" s="104" t="e">
        <f ca="1">IF(N$41=YEAR(N$43),HLOOKUP(N$41,$AR$41:$AU$119,(ROW($D89)-ROW(N$41)+1),FALSE),IFERROR(N$42*VLOOKUP($D$40&amp;"|"&amp;$D89&amp;"|0|"&amp;N$43,data.monthly_financials,6,0),0))</f>
        <v>#VALUE!</v>
      </c>
      <c r="O89" s="104" t="e">
        <f ca="1">IF(O$41=YEAR(O$43),HLOOKUP(O$41,$AR$41:$AU$119,(ROW($D89)-ROW(O$41)+1),FALSE),IFERROR(O$42*VLOOKUP($D$40&amp;"|"&amp;$D89&amp;"|0|"&amp;O$43,data.monthly_financials,6,0),0))</f>
        <v>#VALUE!</v>
      </c>
      <c r="P89" s="104" t="e">
        <f ca="1">IF(P$41=YEAR(P$43),HLOOKUP(P$41,$AR$41:$AU$119,(ROW($D89)-ROW(P$41)+1),FALSE),IFERROR(P$42*VLOOKUP($D$40&amp;"|"&amp;$D89&amp;"|0|"&amp;P$43,data.monthly_financials,6,0),0))</f>
        <v>#VALUE!</v>
      </c>
      <c r="Q89" s="104" t="e">
        <f ca="1">IF(Q$41=YEAR(Q$43),HLOOKUP(Q$41,$AR$41:$AU$119,(ROW($D89)-ROW(Q$41)+1),FALSE),IFERROR(Q$42*VLOOKUP($D$40&amp;"|"&amp;$D89&amp;"|0|"&amp;Q$43,data.monthly_financials,6,0),0))</f>
        <v>#VALUE!</v>
      </c>
      <c r="R89" s="104" t="e">
        <f ca="1">IF(R$41=YEAR(R$43),HLOOKUP(R$41,$AR$41:$AU$119,(ROW($D89)-ROW(R$41)+1),FALSE),IFERROR(R$42*VLOOKUP($D$40&amp;"|"&amp;$D89&amp;"|0|"&amp;R$43,data.monthly_financials,6,0),0))</f>
        <v>#VALUE!</v>
      </c>
      <c r="S89" s="104" t="e">
        <f ca="1">IF(S$41=YEAR(S$43),HLOOKUP(S$41,$AR$41:$AU$119,(ROW($D89)-ROW(S$41)+1),FALSE),IFERROR(S$42*VLOOKUP($D$40&amp;"|"&amp;$D89&amp;"|0|"&amp;S$43,data.monthly_financials,6,0),0))</f>
        <v>#VALUE!</v>
      </c>
      <c r="T89" s="104" t="e">
        <f ca="1">IF(T$41=YEAR(T$43),HLOOKUP(T$41,$AR$41:$AU$119,(ROW($D89)-ROW(T$41)+1),FALSE),IFERROR(T$42*VLOOKUP($D$40&amp;"|"&amp;$D89&amp;"|0|"&amp;T$43,data.monthly_financials,6,0),0))</f>
        <v>#VALUE!</v>
      </c>
      <c r="U89" s="104" t="e">
        <f ca="1">IF(U$41=YEAR(U$43),HLOOKUP(U$41,$AR$41:$AU$119,(ROW($D89)-ROW(U$41)+1),FALSE),IFERROR(U$42*VLOOKUP($D$40&amp;"|"&amp;$D89&amp;"|0|"&amp;U$43,data.monthly_financials,6,0),0))</f>
        <v>#VALUE!</v>
      </c>
      <c r="V89" s="104" t="e">
        <f ca="1">IF(V$41=YEAR(V$43),HLOOKUP(V$41,$AR$41:$AU$119,(ROW($D89)-ROW(V$41)+1),FALSE),IFERROR(V$42*VLOOKUP($D$40&amp;"|"&amp;$D89&amp;"|0|"&amp;V$43,data.monthly_financials,6,0),0))</f>
        <v>#VALUE!</v>
      </c>
      <c r="W89" s="104" t="e">
        <f ca="1">IF(W$41=YEAR(W$43),HLOOKUP(W$41,$AR$41:$AU$119,(ROW($D89)-ROW(W$41)+1),FALSE),IFERROR(W$42*VLOOKUP($D$40&amp;"|"&amp;$D89&amp;"|0|"&amp;W$43,data.monthly_financials,6,0),0))</f>
        <v>#VALUE!</v>
      </c>
      <c r="X89" s="104" t="e">
        <f ca="1">IF(X$41=YEAR(X$43),HLOOKUP(X$41,$AR$41:$AU$119,(ROW($D89)-ROW(X$41)+1),FALSE),IFERROR(X$42*VLOOKUP($D$40&amp;"|"&amp;$D89&amp;"|0|"&amp;X$43,data.monthly_financials,6,0),0))</f>
        <v>#VALUE!</v>
      </c>
      <c r="Y89" s="104" t="e">
        <f ca="1">IF(Y$41=YEAR(Y$43),HLOOKUP(Y$41,$AR$41:$AU$119,(ROW($D89)-ROW(Y$41)+1),FALSE),IFERROR(Y$42*VLOOKUP($D$40&amp;"|"&amp;$D89&amp;"|0|"&amp;Y$43,data.monthly_financials,6,0),0))</f>
        <v>#VALUE!</v>
      </c>
      <c r="Z89" s="104" t="e">
        <f ca="1">IF(Z$41=YEAR(Z$43),HLOOKUP(Z$41,$AR$41:$AU$119,(ROW($D89)-ROW(Z$41)+1),FALSE),IFERROR(Z$42*VLOOKUP($D$40&amp;"|"&amp;$D89&amp;"|0|"&amp;Z$43,data.monthly_financials,6,0),0))</f>
        <v>#VALUE!</v>
      </c>
      <c r="AA89" s="104" t="e">
        <f ca="1">IF(AA$41=YEAR(AA$43),HLOOKUP(AA$41,$AR$41:$AU$119,(ROW($D89)-ROW(AA$41)+1),FALSE),IFERROR(AA$42*VLOOKUP($D$40&amp;"|"&amp;$D89&amp;"|0|"&amp;AA$43,data.monthly_financials,6,0),0))</f>
        <v>#VALUE!</v>
      </c>
      <c r="AB89" s="104" t="e">
        <f ca="1">IF(AB$41=YEAR(AB$43),HLOOKUP(AB$41,$AR$41:$AU$119,(ROW($D89)-ROW(AB$41)+1),FALSE),IFERROR(AB$42*VLOOKUP($D$40&amp;"|"&amp;$D89&amp;"|0|"&amp;AB$43,data.monthly_financials,6,0),0))</f>
        <v>#VALUE!</v>
      </c>
      <c r="AC89" s="104" t="e">
        <f ca="1">IF(AC$41=YEAR(AC$43),HLOOKUP(AC$41,$AR$41:$AU$119,(ROW($D89)-ROW(AC$41)+1),FALSE),IFERROR(AC$42*VLOOKUP($D$40&amp;"|"&amp;$D89&amp;"|0|"&amp;AC$43,data.monthly_financials,6,0),0))</f>
        <v>#VALUE!</v>
      </c>
      <c r="AD89" s="104" t="e">
        <f ca="1">IF(AD$41=YEAR(AD$43),HLOOKUP(AD$41,$AR$41:$AU$119,(ROW($D89)-ROW(AD$41)+1),FALSE),IFERROR(AD$42*VLOOKUP($D$40&amp;"|"&amp;$D89&amp;"|0|"&amp;AD$43,data.monthly_financials,6,0),0))</f>
        <v>#VALUE!</v>
      </c>
      <c r="AE89" s="104" t="e">
        <f ca="1">IF(AE$41=YEAR(AE$43),HLOOKUP(AE$41,$AR$41:$AU$119,(ROW($D89)-ROW(AE$41)+1),FALSE),IFERROR(AE$42*VLOOKUP($D$40&amp;"|"&amp;$D89&amp;"|0|"&amp;AE$43,data.monthly_financials,6,0),0))</f>
        <v>#VALUE!</v>
      </c>
      <c r="AF89" s="104" t="e">
        <f ca="1">IF(AF$41=YEAR(AF$43),HLOOKUP(AF$41,$AR$41:$AU$119,(ROW($D89)-ROW(AF$41)+1),FALSE),IFERROR(AF$42*VLOOKUP($D$40&amp;"|"&amp;$D89&amp;"|0|"&amp;AF$43,data.monthly_financials,6,0),0))</f>
        <v>#VALUE!</v>
      </c>
      <c r="AG89" s="104" t="e">
        <f ca="1">IF(AG$41=YEAR(AG$43),HLOOKUP(AG$41,$AR$41:$AU$119,(ROW($D89)-ROW(AG$41)+1),FALSE),IFERROR(AG$42*VLOOKUP($D$40&amp;"|"&amp;$D89&amp;"|0|"&amp;AG$43,data.monthly_financials,6,0),0))</f>
        <v>#VALUE!</v>
      </c>
      <c r="AH89" s="104" t="e">
        <f ca="1">IF(AH$41=YEAR(AH$43),HLOOKUP(AH$41,$AR$41:$AU$119,(ROW($D89)-ROW(AH$41)+1),FALSE),IFERROR(AH$42*VLOOKUP($D$40&amp;"|"&amp;$D89&amp;"|0|"&amp;AH$43,data.monthly_financials,6,0),0))</f>
        <v>#VALUE!</v>
      </c>
      <c r="AI89" s="104" t="e">
        <f ca="1">IF(AI$41=YEAR(AI$43),HLOOKUP(AI$41,$AR$41:$AU$119,(ROW($D89)-ROW(AI$41)+1),FALSE),IFERROR(AI$42*VLOOKUP($D$40&amp;"|"&amp;$D89&amp;"|0|"&amp;AI$43,data.monthly_financials,6,0),0))</f>
        <v>#VALUE!</v>
      </c>
      <c r="AJ89" s="104" t="e">
        <f ca="1">IF(AJ$41=YEAR(AJ$43),HLOOKUP(AJ$41,$AR$41:$AU$119,(ROW($D89)-ROW(AJ$41)+1),FALSE),IFERROR(AJ$42*VLOOKUP($D$40&amp;"|"&amp;$D89&amp;"|0|"&amp;AJ$43,data.monthly_financials,6,0),0))</f>
        <v>#VALUE!</v>
      </c>
      <c r="AK89" s="104" t="e">
        <f ca="1">IF(AK$41=YEAR(AK$43),HLOOKUP(AK$41,$AR$41:$AU$119,(ROW($D89)-ROW(AK$41)+1),FALSE),IFERROR(AK$42*VLOOKUP($D$40&amp;"|"&amp;$D89&amp;"|0|"&amp;AK$43,data.monthly_financials,6,0),0))</f>
        <v>#VALUE!</v>
      </c>
      <c r="AL89" s="104" t="e">
        <f ca="1">IF(AL$41=YEAR(AL$43),HLOOKUP(AL$41,$AR$41:$AU$119,(ROW($D89)-ROW(AL$41)+1),FALSE),IFERROR(AL$42*VLOOKUP($D$40&amp;"|"&amp;$D89&amp;"|0|"&amp;AL$43,data.monthly_financials,6,0),0))</f>
        <v>#VALUE!</v>
      </c>
      <c r="AM89" s="104" t="e">
        <f ca="1">IF(AM$41=YEAR(AM$43),HLOOKUP(AM$41,$AR$41:$AU$119,(ROW($D89)-ROW(AM$41)+1),FALSE),IFERROR(AM$42*VLOOKUP($D$40&amp;"|"&amp;$D89&amp;"|0|"&amp;AM$43,data.monthly_financials,6,0),0))</f>
        <v>#VALUE!</v>
      </c>
      <c r="AN89" s="104" t="e">
        <f ca="1">IF(AN$41=YEAR(AN$43),HLOOKUP(AN$41,$AR$41:$AU$119,(ROW($D89)-ROW(AN$41)+1),FALSE),IFERROR(AN$42*VLOOKUP($D$40&amp;"|"&amp;$D89&amp;"|0|"&amp;AN$43,data.monthly_financials,6,0),0))</f>
        <v>#NAME?</v>
      </c>
      <c r="AP89" s="103" t="str">
        <f t="shared" si="68"/>
        <v>Other current liabilities</v>
      </c>
      <c r="AQ89" s="104">
        <f ca="1">IFERROR(AQ$42*VLOOKUP($AP$40&amp;"|"&amp;$AP89&amp;"|1|"&amp;AQ$43,data.monthly_financials,6,0),0)</f>
        <v>0</v>
      </c>
      <c r="AR89" s="104">
        <f ca="1">IFERROR(AR$42*VLOOKUP($AP$40&amp;"|"&amp;$AP89&amp;"|1|"&amp;AR$43,data.monthly_financials,6,0),0)</f>
        <v>0</v>
      </c>
      <c r="AS89" s="104">
        <f ca="1">IFERROR(AS$42*VLOOKUP($AP$40&amp;"|"&amp;$AP89&amp;"|1|"&amp;AS$43,data.monthly_financials,6,0),0)</f>
        <v>0</v>
      </c>
      <c r="AT89" s="104">
        <f ca="1">IFERROR(AT$42*VLOOKUP($AP$40&amp;"|"&amp;$AP89&amp;"|1|"&amp;AT$43,data.monthly_financials,6,0),0)</f>
        <v>0</v>
      </c>
      <c r="AU89" s="104">
        <f ca="1">IFERROR(AU$42*VLOOKUP($AP$40&amp;"|"&amp;$AP89&amp;"|1|"&amp;AU$43,data.monthly_financials,6,0),0)</f>
        <v>0</v>
      </c>
      <c r="AX89" s="141" t="s">
        <v>140</v>
      </c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  <c r="BX89" s="142"/>
      <c r="BY89" s="142"/>
      <c r="BZ89" s="142"/>
      <c r="CA89" s="142"/>
      <c r="CB89" s="142"/>
      <c r="CC89" s="142"/>
      <c r="CD89" s="142"/>
      <c r="CE89" s="142"/>
      <c r="CF89" s="142"/>
      <c r="CG89" s="142"/>
      <c r="CH89" s="142"/>
      <c r="CK89" s="141" t="str">
        <f t="shared" si="63"/>
        <v/>
      </c>
      <c r="CL89" s="142"/>
      <c r="CM89" s="142"/>
      <c r="CN89" s="142"/>
      <c r="CO89" s="142"/>
      <c r="CP89" s="142"/>
    </row>
    <row r="90" spans="1:94" ht="15.75">
      <c r="A90" t="str">
        <f>RIGHT(DB_LOAD!I85,4)</f>
        <v/>
      </c>
      <c r="B90">
        <f>DB_LOAD!K85</f>
        <v>0</v>
      </c>
      <c r="D90" s="95" t="s">
        <v>222</v>
      </c>
      <c r="E90" s="122" t="e">
        <f t="shared" ref="E90:AN90" ca="1" si="106">SUM(E88:E89,E84:E85,E81)</f>
        <v>#VALUE!</v>
      </c>
      <c r="F90" s="122" t="e">
        <f t="shared" ca="1" si="106"/>
        <v>#VALUE!</v>
      </c>
      <c r="G90" s="122" t="e">
        <f t="shared" ca="1" si="106"/>
        <v>#VALUE!</v>
      </c>
      <c r="H90" s="122" t="e">
        <f t="shared" ca="1" si="106"/>
        <v>#VALUE!</v>
      </c>
      <c r="I90" s="122" t="e">
        <f t="shared" ca="1" si="106"/>
        <v>#VALUE!</v>
      </c>
      <c r="J90" s="122" t="e">
        <f t="shared" ca="1" si="106"/>
        <v>#VALUE!</v>
      </c>
      <c r="K90" s="122" t="e">
        <f t="shared" ca="1" si="106"/>
        <v>#VALUE!</v>
      </c>
      <c r="L90" s="122" t="e">
        <f t="shared" ca="1" si="106"/>
        <v>#VALUE!</v>
      </c>
      <c r="M90" s="122" t="e">
        <f t="shared" ca="1" si="106"/>
        <v>#VALUE!</v>
      </c>
      <c r="N90" s="122" t="e">
        <f t="shared" ca="1" si="106"/>
        <v>#VALUE!</v>
      </c>
      <c r="O90" s="122" t="e">
        <f t="shared" ca="1" si="106"/>
        <v>#VALUE!</v>
      </c>
      <c r="P90" s="122" t="e">
        <f t="shared" ca="1" si="106"/>
        <v>#VALUE!</v>
      </c>
      <c r="Q90" s="122" t="e">
        <f t="shared" ca="1" si="106"/>
        <v>#VALUE!</v>
      </c>
      <c r="R90" s="122" t="e">
        <f t="shared" ca="1" si="106"/>
        <v>#VALUE!</v>
      </c>
      <c r="S90" s="122" t="e">
        <f t="shared" ca="1" si="106"/>
        <v>#VALUE!</v>
      </c>
      <c r="T90" s="122" t="e">
        <f t="shared" ca="1" si="106"/>
        <v>#VALUE!</v>
      </c>
      <c r="U90" s="122" t="e">
        <f t="shared" ca="1" si="106"/>
        <v>#VALUE!</v>
      </c>
      <c r="V90" s="122" t="e">
        <f t="shared" ca="1" si="106"/>
        <v>#VALUE!</v>
      </c>
      <c r="W90" s="122" t="e">
        <f t="shared" ca="1" si="106"/>
        <v>#VALUE!</v>
      </c>
      <c r="X90" s="122" t="e">
        <f t="shared" ca="1" si="106"/>
        <v>#VALUE!</v>
      </c>
      <c r="Y90" s="122" t="e">
        <f t="shared" ca="1" si="106"/>
        <v>#VALUE!</v>
      </c>
      <c r="Z90" s="122" t="e">
        <f t="shared" ca="1" si="106"/>
        <v>#VALUE!</v>
      </c>
      <c r="AA90" s="122" t="e">
        <f t="shared" ca="1" si="106"/>
        <v>#VALUE!</v>
      </c>
      <c r="AB90" s="122" t="e">
        <f t="shared" ca="1" si="106"/>
        <v>#VALUE!</v>
      </c>
      <c r="AC90" s="122" t="e">
        <f t="shared" ca="1" si="106"/>
        <v>#VALUE!</v>
      </c>
      <c r="AD90" s="122" t="e">
        <f t="shared" ca="1" si="106"/>
        <v>#VALUE!</v>
      </c>
      <c r="AE90" s="122" t="e">
        <f t="shared" ca="1" si="106"/>
        <v>#VALUE!</v>
      </c>
      <c r="AF90" s="122" t="e">
        <f t="shared" ca="1" si="106"/>
        <v>#VALUE!</v>
      </c>
      <c r="AG90" s="122" t="e">
        <f t="shared" ca="1" si="106"/>
        <v>#VALUE!</v>
      </c>
      <c r="AH90" s="122" t="e">
        <f t="shared" ca="1" si="106"/>
        <v>#VALUE!</v>
      </c>
      <c r="AI90" s="122" t="e">
        <f t="shared" ca="1" si="106"/>
        <v>#VALUE!</v>
      </c>
      <c r="AJ90" s="122" t="e">
        <f t="shared" ca="1" si="106"/>
        <v>#VALUE!</v>
      </c>
      <c r="AK90" s="122" t="e">
        <f t="shared" ca="1" si="106"/>
        <v>#VALUE!</v>
      </c>
      <c r="AL90" s="122" t="e">
        <f t="shared" ca="1" si="106"/>
        <v>#VALUE!</v>
      </c>
      <c r="AM90" s="122" t="e">
        <f t="shared" ca="1" si="106"/>
        <v>#VALUE!</v>
      </c>
      <c r="AN90" s="122" t="e">
        <f t="shared" ca="1" si="106"/>
        <v>#NAME?</v>
      </c>
      <c r="AP90" s="95" t="str">
        <f t="shared" si="68"/>
        <v>Total current liabilities</v>
      </c>
      <c r="AQ90" s="122">
        <f ca="1">SUM(AQ88:AQ89,AQ84:AQ85,AQ81)</f>
        <v>0</v>
      </c>
      <c r="AR90" s="122">
        <f ca="1">SUM(AR88:AR89,AR84:AR85,AR81)</f>
        <v>0</v>
      </c>
      <c r="AS90" s="122">
        <f ca="1">SUM(AS88:AS89,AS84:AS85,AS81)</f>
        <v>0</v>
      </c>
      <c r="AT90" s="122">
        <f ca="1">SUM(AT88:AT89,AT84:AT85,AT81)</f>
        <v>0</v>
      </c>
      <c r="AU90" s="122">
        <f ca="1">SUM(AU88:AU89,AU84:AU85,AU81)</f>
        <v>0</v>
      </c>
      <c r="AW90">
        <f>IFERROR(AW$42*VLOOKUP($AX$40&amp;"|"&amp;$AX90&amp;"|0|"&amp;AW$43,data.monthly_financials,6,0),0)</f>
        <v>0</v>
      </c>
      <c r="AX90" s="105" t="s">
        <v>223</v>
      </c>
      <c r="AY90" s="104" t="e">
        <f ca="1">IF(AY$41=YEAR(AY$43),HLOOKUP(AY$41,$CM$41:$CP$92,(ROW($AX90)-ROW(AY$41)+1),FALSE),IFERROR(AY$42*VLOOKUP($AX$40&amp;"|"&amp;$AX90&amp;"|0|"&amp;AY$43,data.monthly_financials,6,0),0))</f>
        <v>#NAME?</v>
      </c>
      <c r="AZ90" s="104" t="e">
        <f ca="1">IF(AZ$41=YEAR(AZ$43),HLOOKUP(AZ$41,$CM$41:$CP$92,(ROW($AX90)-ROW(AZ$41)+1),FALSE),IFERROR(AZ$42*VLOOKUP($AX$40&amp;"|"&amp;$AX90&amp;"|0|"&amp;AZ$43,data.monthly_financials,6,0),0))</f>
        <v>#NAME?</v>
      </c>
      <c r="BA90" s="104" t="e">
        <f ca="1">IF(BA$41=YEAR(BA$43),HLOOKUP(BA$41,$CM$41:$CP$92,(ROW($AX90)-ROW(BA$41)+1),FALSE),IFERROR(BA$42*VLOOKUP($AX$40&amp;"|"&amp;$AX90&amp;"|0|"&amp;BA$43,data.monthly_financials,6,0),0))</f>
        <v>#NAME?</v>
      </c>
      <c r="BB90" s="104" t="e">
        <f ca="1">IF(BB$41=YEAR(BB$43),HLOOKUP(BB$41,$CM$41:$CP$92,(ROW($AX90)-ROW(BB$41)+1),FALSE),IFERROR(BB$42*VLOOKUP($AX$40&amp;"|"&amp;$AX90&amp;"|0|"&amp;BB$43,data.monthly_financials,6,0),0))</f>
        <v>#NAME?</v>
      </c>
      <c r="BC90" s="104" t="e">
        <f ca="1">IF(BC$41=YEAR(BC$43),HLOOKUP(BC$41,$CM$41:$CP$92,(ROW($AX90)-ROW(BC$41)+1),FALSE),IFERROR(BC$42*VLOOKUP($AX$40&amp;"|"&amp;$AX90&amp;"|0|"&amp;BC$43,data.monthly_financials,6,0),0))</f>
        <v>#NAME?</v>
      </c>
      <c r="BD90" s="104" t="e">
        <f ca="1">IF(BD$41=YEAR(BD$43),HLOOKUP(BD$41,$CM$41:$CP$92,(ROW($AX90)-ROW(BD$41)+1),FALSE),IFERROR(BD$42*VLOOKUP($AX$40&amp;"|"&amp;$AX90&amp;"|0|"&amp;BD$43,data.monthly_financials,6,0),0))</f>
        <v>#NAME?</v>
      </c>
      <c r="BE90" s="104" t="e">
        <f ca="1">IF(BE$41=YEAR(BE$43),HLOOKUP(BE$41,$CM$41:$CP$92,(ROW($AX90)-ROW(BE$41)+1),FALSE),IFERROR(BE$42*VLOOKUP($AX$40&amp;"|"&amp;$AX90&amp;"|0|"&amp;BE$43,data.monthly_financials,6,0),0))</f>
        <v>#NAME?</v>
      </c>
      <c r="BF90" s="104" t="e">
        <f ca="1">IF(BF$41=YEAR(BF$43),HLOOKUP(BF$41,$CM$41:$CP$92,(ROW($AX90)-ROW(BF$41)+1),FALSE),IFERROR(BF$42*VLOOKUP($AX$40&amp;"|"&amp;$AX90&amp;"|0|"&amp;BF$43,data.monthly_financials,6,0),0))</f>
        <v>#NAME?</v>
      </c>
      <c r="BG90" s="104" t="e">
        <f ca="1">IF(BG$41=YEAR(BG$43),HLOOKUP(BG$41,$CM$41:$CP$92,(ROW($AX90)-ROW(BG$41)+1),FALSE),IFERROR(BG$42*VLOOKUP($AX$40&amp;"|"&amp;$AX90&amp;"|0|"&amp;BG$43,data.monthly_financials,6,0),0))</f>
        <v>#NAME?</v>
      </c>
      <c r="BH90" s="104" t="e">
        <f ca="1">IF(BH$41=YEAR(BH$43),HLOOKUP(BH$41,$CM$41:$CP$92,(ROW($AX90)-ROW(BH$41)+1),FALSE),IFERROR(BH$42*VLOOKUP($AX$40&amp;"|"&amp;$AX90&amp;"|0|"&amp;BH$43,data.monthly_financials,6,0),0))</f>
        <v>#NAME?</v>
      </c>
      <c r="BI90" s="104" t="e">
        <f ca="1">IF(BI$41=YEAR(BI$43),HLOOKUP(BI$41,$CM$41:$CP$92,(ROW($AX90)-ROW(BI$41)+1),FALSE),IFERROR(BI$42*VLOOKUP($AX$40&amp;"|"&amp;$AX90&amp;"|0|"&amp;BI$43,data.monthly_financials,6,0),0))</f>
        <v>#NAME?</v>
      </c>
      <c r="BJ90" s="104" t="e">
        <f ca="1">IF(BJ$41=YEAR(BJ$43),HLOOKUP(BJ$41,$CM$41:$CP$92,(ROW($AX90)-ROW(BJ$41)+1),FALSE),IFERROR(BJ$42*VLOOKUP($AX$40&amp;"|"&amp;$AX90&amp;"|0|"&amp;BJ$43,data.monthly_financials,6,0),0))</f>
        <v>#NAME?</v>
      </c>
      <c r="BK90" s="104" t="e">
        <f ca="1">IF(BK$41=YEAR(BK$43),HLOOKUP(BK$41,$CM$41:$CP$92,(ROW($AX90)-ROW(BK$41)+1),FALSE),IFERROR(BK$42*VLOOKUP($AX$40&amp;"|"&amp;$AX90&amp;"|0|"&amp;BK$43,data.monthly_financials,6,0),0))</f>
        <v>#NAME?</v>
      </c>
      <c r="BL90" s="104" t="e">
        <f ca="1">IF(BL$41=YEAR(BL$43),HLOOKUP(BL$41,$CM$41:$CP$92,(ROW($AX90)-ROW(BL$41)+1),FALSE),IFERROR(BL$42*VLOOKUP($AX$40&amp;"|"&amp;$AX90&amp;"|0|"&amp;BL$43,data.monthly_financials,6,0),0))</f>
        <v>#NAME?</v>
      </c>
      <c r="BM90" s="104" t="e">
        <f ca="1">IF(BM$41=YEAR(BM$43),HLOOKUP(BM$41,$CM$41:$CP$92,(ROW($AX90)-ROW(BM$41)+1),FALSE),IFERROR(BM$42*VLOOKUP($AX$40&amp;"|"&amp;$AX90&amp;"|0|"&amp;BM$43,data.monthly_financials,6,0),0))</f>
        <v>#NAME?</v>
      </c>
      <c r="BN90" s="104" t="e">
        <f ca="1">IF(BN$41=YEAR(BN$43),HLOOKUP(BN$41,$CM$41:$CP$92,(ROW($AX90)-ROW(BN$41)+1),FALSE),IFERROR(BN$42*VLOOKUP($AX$40&amp;"|"&amp;$AX90&amp;"|0|"&amp;BN$43,data.monthly_financials,6,0),0))</f>
        <v>#NAME?</v>
      </c>
      <c r="BO90" s="104" t="e">
        <f ca="1">IF(BO$41=YEAR(BO$43),HLOOKUP(BO$41,$CM$41:$CP$92,(ROW($AX90)-ROW(BO$41)+1),FALSE),IFERROR(BO$42*VLOOKUP($AX$40&amp;"|"&amp;$AX90&amp;"|0|"&amp;BO$43,data.monthly_financials,6,0),0))</f>
        <v>#NAME?</v>
      </c>
      <c r="BP90" s="104" t="e">
        <f ca="1">IF(BP$41=YEAR(BP$43),HLOOKUP(BP$41,$CM$41:$CP$92,(ROW($AX90)-ROW(BP$41)+1),FALSE),IFERROR(BP$42*VLOOKUP($AX$40&amp;"|"&amp;$AX90&amp;"|0|"&amp;BP$43,data.monthly_financials,6,0),0))</f>
        <v>#NAME?</v>
      </c>
      <c r="BQ90" s="104" t="e">
        <f ca="1">IF(BQ$41=YEAR(BQ$43),HLOOKUP(BQ$41,$CM$41:$CP$92,(ROW($AX90)-ROW(BQ$41)+1),FALSE),IFERROR(BQ$42*VLOOKUP($AX$40&amp;"|"&amp;$AX90&amp;"|0|"&amp;BQ$43,data.monthly_financials,6,0),0))</f>
        <v>#NAME?</v>
      </c>
      <c r="BR90" s="104" t="e">
        <f ca="1">IF(BR$41=YEAR(BR$43),HLOOKUP(BR$41,$CM$41:$CP$92,(ROW($AX90)-ROW(BR$41)+1),FALSE),IFERROR(BR$42*VLOOKUP($AX$40&amp;"|"&amp;$AX90&amp;"|0|"&amp;BR$43,data.monthly_financials,6,0),0))</f>
        <v>#NAME?</v>
      </c>
      <c r="BS90" s="104" t="e">
        <f ca="1">IF(BS$41=YEAR(BS$43),HLOOKUP(BS$41,$CM$41:$CP$92,(ROW($AX90)-ROW(BS$41)+1),FALSE),IFERROR(BS$42*VLOOKUP($AX$40&amp;"|"&amp;$AX90&amp;"|0|"&amp;BS$43,data.monthly_financials,6,0),0))</f>
        <v>#NAME?</v>
      </c>
      <c r="BT90" s="104" t="e">
        <f ca="1">IF(BT$41=YEAR(BT$43),HLOOKUP(BT$41,$CM$41:$CP$92,(ROW($AX90)-ROW(BT$41)+1),FALSE),IFERROR(BT$42*VLOOKUP($AX$40&amp;"|"&amp;$AX90&amp;"|0|"&amp;BT$43,data.monthly_financials,6,0),0))</f>
        <v>#NAME?</v>
      </c>
      <c r="BU90" s="104" t="e">
        <f ca="1">IF(BU$41=YEAR(BU$43),HLOOKUP(BU$41,$CM$41:$CP$92,(ROW($AX90)-ROW(BU$41)+1),FALSE),IFERROR(BU$42*VLOOKUP($AX$40&amp;"|"&amp;$AX90&amp;"|0|"&amp;BU$43,data.monthly_financials,6,0),0))</f>
        <v>#NAME?</v>
      </c>
      <c r="BV90" s="104" t="e">
        <f ca="1">IF(BV$41=YEAR(BV$43),HLOOKUP(BV$41,$CM$41:$CP$92,(ROW($AX90)-ROW(BV$41)+1),FALSE),IFERROR(BV$42*VLOOKUP($AX$40&amp;"|"&amp;$AX90&amp;"|0|"&amp;BV$43,data.monthly_financials,6,0),0))</f>
        <v>#NAME?</v>
      </c>
      <c r="BW90" s="104" t="e">
        <f ca="1">IF(BW$41=YEAR(BW$43),HLOOKUP(BW$41,$CM$41:$CP$92,(ROW($AX90)-ROW(BW$41)+1),FALSE),IFERROR(BW$42*VLOOKUP($AX$40&amp;"|"&amp;$AX90&amp;"|0|"&amp;BW$43,data.monthly_financials,6,0),0))</f>
        <v>#NAME?</v>
      </c>
      <c r="BX90" s="104" t="e">
        <f ca="1">IF(BX$41=YEAR(BX$43),HLOOKUP(BX$41,$CM$41:$CP$92,(ROW($AX90)-ROW(BX$41)+1),FALSE),IFERROR(BX$42*VLOOKUP($AX$40&amp;"|"&amp;$AX90&amp;"|0|"&amp;BX$43,data.monthly_financials,6,0),0))</f>
        <v>#NAME?</v>
      </c>
      <c r="BY90" s="104" t="e">
        <f ca="1">IF(BY$41=YEAR(BY$43),HLOOKUP(BY$41,$CM$41:$CP$92,(ROW($AX90)-ROW(BY$41)+1),FALSE),IFERROR(BY$42*VLOOKUP($AX$40&amp;"|"&amp;$AX90&amp;"|0|"&amp;BY$43,data.monthly_financials,6,0),0))</f>
        <v>#NAME?</v>
      </c>
      <c r="BZ90" s="104" t="e">
        <f ca="1">IF(BZ$41=YEAR(BZ$43),HLOOKUP(BZ$41,$CM$41:$CP$92,(ROW($AX90)-ROW(BZ$41)+1),FALSE),IFERROR(BZ$42*VLOOKUP($AX$40&amp;"|"&amp;$AX90&amp;"|0|"&amp;BZ$43,data.monthly_financials,6,0),0))</f>
        <v>#NAME?</v>
      </c>
      <c r="CA90" s="104" t="e">
        <f ca="1">IF(CA$41=YEAR(CA$43),HLOOKUP(CA$41,$CM$41:$CP$92,(ROW($AX90)-ROW(CA$41)+1),FALSE),IFERROR(CA$42*VLOOKUP($AX$40&amp;"|"&amp;$AX90&amp;"|0|"&amp;CA$43,data.monthly_financials,6,0),0))</f>
        <v>#NAME?</v>
      </c>
      <c r="CB90" s="104" t="e">
        <f ca="1">IF(CB$41=YEAR(CB$43),HLOOKUP(CB$41,$CM$41:$CP$92,(ROW($AX90)-ROW(CB$41)+1),FALSE),IFERROR(CB$42*VLOOKUP($AX$40&amp;"|"&amp;$AX90&amp;"|0|"&amp;CB$43,data.monthly_financials,6,0),0))</f>
        <v>#NAME?</v>
      </c>
      <c r="CC90" s="104" t="e">
        <f ca="1">IF(CC$41=YEAR(CC$43),HLOOKUP(CC$41,$CM$41:$CP$92,(ROW($AX90)-ROW(CC$41)+1),FALSE),IFERROR(CC$42*VLOOKUP($AX$40&amp;"|"&amp;$AX90&amp;"|0|"&amp;CC$43,data.monthly_financials,6,0),0))</f>
        <v>#NAME?</v>
      </c>
      <c r="CD90" s="104" t="e">
        <f ca="1">IF(CD$41=YEAR(CD$43),HLOOKUP(CD$41,$CM$41:$CP$92,(ROW($AX90)-ROW(CD$41)+1),FALSE),IFERROR(CD$42*VLOOKUP($AX$40&amp;"|"&amp;$AX90&amp;"|0|"&amp;CD$43,data.monthly_financials,6,0),0))</f>
        <v>#NAME?</v>
      </c>
      <c r="CE90" s="104" t="e">
        <f ca="1">IF(CE$41=YEAR(CE$43),HLOOKUP(CE$41,$CM$41:$CP$92,(ROW($AX90)-ROW(CE$41)+1),FALSE),IFERROR(CE$42*VLOOKUP($AX$40&amp;"|"&amp;$AX90&amp;"|0|"&amp;CE$43,data.monthly_financials,6,0),0))</f>
        <v>#NAME?</v>
      </c>
      <c r="CF90" s="104" t="e">
        <f ca="1">IF(CF$41=YEAR(CF$43),HLOOKUP(CF$41,$CM$41:$CP$92,(ROW($AX90)-ROW(CF$41)+1),FALSE),IFERROR(CF$42*VLOOKUP($AX$40&amp;"|"&amp;$AX90&amp;"|0|"&amp;CF$43,data.monthly_financials,6,0),0))</f>
        <v>#NAME?</v>
      </c>
      <c r="CG90" s="104" t="e">
        <f ca="1">IF(CG$41=YEAR(CG$43),HLOOKUP(CG$41,$CM$41:$CP$92,(ROW($AX90)-ROW(CG$41)+1),FALSE),IFERROR(CG$42*VLOOKUP($AX$40&amp;"|"&amp;$AX90&amp;"|0|"&amp;CG$43,data.monthly_financials,6,0),0))</f>
        <v>#NAME?</v>
      </c>
      <c r="CH90" s="104" t="e">
        <f ca="1">IF(CH$41=YEAR(CH$43),HLOOKUP(CH$41,$CM$41:$CP$92,(ROW($AX90)-ROW(CH$41)+1),FALSE),IFERROR(CH$42*VLOOKUP($AX$40&amp;"|"&amp;$AX90&amp;"|0|"&amp;CH$43,data.monthly_financials,6,0),0))</f>
        <v>#NAME?</v>
      </c>
      <c r="CK90" s="105" t="str">
        <f t="shared" si="63"/>
        <v>Ordinary Shares Outstanding</v>
      </c>
      <c r="CL90" s="104">
        <f ca="1">IFERROR(CL$42*VLOOKUP($CK$40&amp;"|"&amp;$CK90&amp;"|1|"&amp;CL$43,data.monthly_financials,6,0),0)</f>
        <v>0</v>
      </c>
      <c r="CM90" s="104">
        <f ca="1">IFERROR(CM$42*VLOOKUP($CK$40&amp;"|"&amp;$CK90&amp;"|1|"&amp;CM$43,data.monthly_financials,6,0),0)</f>
        <v>0</v>
      </c>
      <c r="CN90" s="104">
        <f ca="1">IFERROR(CN$42*VLOOKUP($CK$40&amp;"|"&amp;$CK90&amp;"|1|"&amp;CN$43,data.monthly_financials,6,0),0)</f>
        <v>0</v>
      </c>
      <c r="CO90" s="104">
        <f ca="1">IFERROR(CO$42*VLOOKUP($CK$40&amp;"|"&amp;$CK90&amp;"|1|"&amp;CO$43,data.monthly_financials,6,0),0)</f>
        <v>0</v>
      </c>
      <c r="CP90" s="104">
        <f ca="1">IFERROR(CP$42*VLOOKUP($CK$40&amp;"|"&amp;$CK90&amp;"|1|"&amp;CP$43,data.monthly_financials,6,0),0)</f>
        <v>0</v>
      </c>
    </row>
    <row r="91" spans="1:94" ht="15.75">
      <c r="A91" t="str">
        <f>RIGHT(DB_LOAD!I86,4)</f>
        <v/>
      </c>
      <c r="B91">
        <f>DB_LOAD!K86</f>
        <v>0</v>
      </c>
      <c r="D91" s="103" t="s">
        <v>140</v>
      </c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P91" s="103" t="str">
        <f t="shared" si="68"/>
        <v/>
      </c>
      <c r="AQ91" s="121"/>
      <c r="AR91" s="121"/>
      <c r="AS91" s="121"/>
      <c r="AT91" s="121"/>
      <c r="AU91" s="121"/>
      <c r="AW91">
        <f>IFERROR(AW$42*VLOOKUP($AX$40&amp;"|"&amp;$AX91&amp;"|0|"&amp;AW$43,data.monthly_financials,6,0),0)</f>
        <v>0</v>
      </c>
      <c r="AX91" s="105" t="s">
        <v>224</v>
      </c>
      <c r="AY91" s="104" t="e">
        <f ca="1">IF(AY$41=YEAR(AY$43),HLOOKUP(AY$41,$CM$41:$CP$92,(ROW($AX91)-ROW(AY$41)+1),FALSE),IFERROR(AY$42*VLOOKUP($AX$40&amp;"|"&amp;$AX91&amp;"|0|"&amp;AY$43,data.monthly_financials,6,0),0))</f>
        <v>#NAME?</v>
      </c>
      <c r="AZ91" s="104" t="e">
        <f ca="1">IF(AZ$41=YEAR(AZ$43),HLOOKUP(AZ$41,$CM$41:$CP$92,(ROW($AX91)-ROW(AZ$41)+1),FALSE),IFERROR(AZ$42*VLOOKUP($AX$40&amp;"|"&amp;$AX91&amp;"|0|"&amp;AZ$43,data.monthly_financials,6,0),0))</f>
        <v>#NAME?</v>
      </c>
      <c r="BA91" s="104" t="e">
        <f ca="1">IF(BA$41=YEAR(BA$43),HLOOKUP(BA$41,$CM$41:$CP$92,(ROW($AX91)-ROW(BA$41)+1),FALSE),IFERROR(BA$42*VLOOKUP($AX$40&amp;"|"&amp;$AX91&amp;"|0|"&amp;BA$43,data.monthly_financials,6,0),0))</f>
        <v>#NAME?</v>
      </c>
      <c r="BB91" s="104" t="e">
        <f ca="1">IF(BB$41=YEAR(BB$43),HLOOKUP(BB$41,$CM$41:$CP$92,(ROW($AX91)-ROW(BB$41)+1),FALSE),IFERROR(BB$42*VLOOKUP($AX$40&amp;"|"&amp;$AX91&amp;"|0|"&amp;BB$43,data.monthly_financials,6,0),0))</f>
        <v>#NAME?</v>
      </c>
      <c r="BC91" s="104" t="e">
        <f ca="1">IF(BC$41=YEAR(BC$43),HLOOKUP(BC$41,$CM$41:$CP$92,(ROW($AX91)-ROW(BC$41)+1),FALSE),IFERROR(BC$42*VLOOKUP($AX$40&amp;"|"&amp;$AX91&amp;"|0|"&amp;BC$43,data.monthly_financials,6,0),0))</f>
        <v>#NAME?</v>
      </c>
      <c r="BD91" s="104" t="e">
        <f ca="1">IF(BD$41=YEAR(BD$43),HLOOKUP(BD$41,$CM$41:$CP$92,(ROW($AX91)-ROW(BD$41)+1),FALSE),IFERROR(BD$42*VLOOKUP($AX$40&amp;"|"&amp;$AX91&amp;"|0|"&amp;BD$43,data.monthly_financials,6,0),0))</f>
        <v>#NAME?</v>
      </c>
      <c r="BE91" s="104" t="e">
        <f ca="1">IF(BE$41=YEAR(BE$43),HLOOKUP(BE$41,$CM$41:$CP$92,(ROW($AX91)-ROW(BE$41)+1),FALSE),IFERROR(BE$42*VLOOKUP($AX$40&amp;"|"&amp;$AX91&amp;"|0|"&amp;BE$43,data.monthly_financials,6,0),0))</f>
        <v>#NAME?</v>
      </c>
      <c r="BF91" s="104" t="e">
        <f ca="1">IF(BF$41=YEAR(BF$43),HLOOKUP(BF$41,$CM$41:$CP$92,(ROW($AX91)-ROW(BF$41)+1),FALSE),IFERROR(BF$42*VLOOKUP($AX$40&amp;"|"&amp;$AX91&amp;"|0|"&amp;BF$43,data.monthly_financials,6,0),0))</f>
        <v>#NAME?</v>
      </c>
      <c r="BG91" s="104" t="e">
        <f ca="1">IF(BG$41=YEAR(BG$43),HLOOKUP(BG$41,$CM$41:$CP$92,(ROW($AX91)-ROW(BG$41)+1),FALSE),IFERROR(BG$42*VLOOKUP($AX$40&amp;"|"&amp;$AX91&amp;"|0|"&amp;BG$43,data.monthly_financials,6,0),0))</f>
        <v>#NAME?</v>
      </c>
      <c r="BH91" s="104" t="e">
        <f ca="1">IF(BH$41=YEAR(BH$43),HLOOKUP(BH$41,$CM$41:$CP$92,(ROW($AX91)-ROW(BH$41)+1),FALSE),IFERROR(BH$42*VLOOKUP($AX$40&amp;"|"&amp;$AX91&amp;"|0|"&amp;BH$43,data.monthly_financials,6,0),0))</f>
        <v>#NAME?</v>
      </c>
      <c r="BI91" s="104" t="e">
        <f ca="1">IF(BI$41=YEAR(BI$43),HLOOKUP(BI$41,$CM$41:$CP$92,(ROW($AX91)-ROW(BI$41)+1),FALSE),IFERROR(BI$42*VLOOKUP($AX$40&amp;"|"&amp;$AX91&amp;"|0|"&amp;BI$43,data.monthly_financials,6,0),0))</f>
        <v>#NAME?</v>
      </c>
      <c r="BJ91" s="104" t="e">
        <f ca="1">IF(BJ$41=YEAR(BJ$43),HLOOKUP(BJ$41,$CM$41:$CP$92,(ROW($AX91)-ROW(BJ$41)+1),FALSE),IFERROR(BJ$42*VLOOKUP($AX$40&amp;"|"&amp;$AX91&amp;"|0|"&amp;BJ$43,data.monthly_financials,6,0),0))</f>
        <v>#NAME?</v>
      </c>
      <c r="BK91" s="104" t="e">
        <f ca="1">IF(BK$41=YEAR(BK$43),HLOOKUP(BK$41,$CM$41:$CP$92,(ROW($AX91)-ROW(BK$41)+1),FALSE),IFERROR(BK$42*VLOOKUP($AX$40&amp;"|"&amp;$AX91&amp;"|0|"&amp;BK$43,data.monthly_financials,6,0),0))</f>
        <v>#NAME?</v>
      </c>
      <c r="BL91" s="104" t="e">
        <f ca="1">IF(BL$41=YEAR(BL$43),HLOOKUP(BL$41,$CM$41:$CP$92,(ROW($AX91)-ROW(BL$41)+1),FALSE),IFERROR(BL$42*VLOOKUP($AX$40&amp;"|"&amp;$AX91&amp;"|0|"&amp;BL$43,data.monthly_financials,6,0),0))</f>
        <v>#NAME?</v>
      </c>
      <c r="BM91" s="104" t="e">
        <f ca="1">IF(BM$41=YEAR(BM$43),HLOOKUP(BM$41,$CM$41:$CP$92,(ROW($AX91)-ROW(BM$41)+1),FALSE),IFERROR(BM$42*VLOOKUP($AX$40&amp;"|"&amp;$AX91&amp;"|0|"&amp;BM$43,data.monthly_financials,6,0),0))</f>
        <v>#NAME?</v>
      </c>
      <c r="BN91" s="104" t="e">
        <f ca="1">IF(BN$41=YEAR(BN$43),HLOOKUP(BN$41,$CM$41:$CP$92,(ROW($AX91)-ROW(BN$41)+1),FALSE),IFERROR(BN$42*VLOOKUP($AX$40&amp;"|"&amp;$AX91&amp;"|0|"&amp;BN$43,data.monthly_financials,6,0),0))</f>
        <v>#NAME?</v>
      </c>
      <c r="BO91" s="104" t="e">
        <f ca="1">IF(BO$41=YEAR(BO$43),HLOOKUP(BO$41,$CM$41:$CP$92,(ROW($AX91)-ROW(BO$41)+1),FALSE),IFERROR(BO$42*VLOOKUP($AX$40&amp;"|"&amp;$AX91&amp;"|0|"&amp;BO$43,data.monthly_financials,6,0),0))</f>
        <v>#NAME?</v>
      </c>
      <c r="BP91" s="104" t="e">
        <f ca="1">IF(BP$41=YEAR(BP$43),HLOOKUP(BP$41,$CM$41:$CP$92,(ROW($AX91)-ROW(BP$41)+1),FALSE),IFERROR(BP$42*VLOOKUP($AX$40&amp;"|"&amp;$AX91&amp;"|0|"&amp;BP$43,data.monthly_financials,6,0),0))</f>
        <v>#NAME?</v>
      </c>
      <c r="BQ91" s="104" t="e">
        <f ca="1">IF(BQ$41=YEAR(BQ$43),HLOOKUP(BQ$41,$CM$41:$CP$92,(ROW($AX91)-ROW(BQ$41)+1),FALSE),IFERROR(BQ$42*VLOOKUP($AX$40&amp;"|"&amp;$AX91&amp;"|0|"&amp;BQ$43,data.monthly_financials,6,0),0))</f>
        <v>#NAME?</v>
      </c>
      <c r="BR91" s="104" t="e">
        <f ca="1">IF(BR$41=YEAR(BR$43),HLOOKUP(BR$41,$CM$41:$CP$92,(ROW($AX91)-ROW(BR$41)+1),FALSE),IFERROR(BR$42*VLOOKUP($AX$40&amp;"|"&amp;$AX91&amp;"|0|"&amp;BR$43,data.monthly_financials,6,0),0))</f>
        <v>#NAME?</v>
      </c>
      <c r="BS91" s="104" t="e">
        <f ca="1">IF(BS$41=YEAR(BS$43),HLOOKUP(BS$41,$CM$41:$CP$92,(ROW($AX91)-ROW(BS$41)+1),FALSE),IFERROR(BS$42*VLOOKUP($AX$40&amp;"|"&amp;$AX91&amp;"|0|"&amp;BS$43,data.monthly_financials,6,0),0))</f>
        <v>#NAME?</v>
      </c>
      <c r="BT91" s="104" t="e">
        <f ca="1">IF(BT$41=YEAR(BT$43),HLOOKUP(BT$41,$CM$41:$CP$92,(ROW($AX91)-ROW(BT$41)+1),FALSE),IFERROR(BT$42*VLOOKUP($AX$40&amp;"|"&amp;$AX91&amp;"|0|"&amp;BT$43,data.monthly_financials,6,0),0))</f>
        <v>#NAME?</v>
      </c>
      <c r="BU91" s="104" t="e">
        <f ca="1">IF(BU$41=YEAR(BU$43),HLOOKUP(BU$41,$CM$41:$CP$92,(ROW($AX91)-ROW(BU$41)+1),FALSE),IFERROR(BU$42*VLOOKUP($AX$40&amp;"|"&amp;$AX91&amp;"|0|"&amp;BU$43,data.monthly_financials,6,0),0))</f>
        <v>#NAME?</v>
      </c>
      <c r="BV91" s="104" t="e">
        <f ca="1">IF(BV$41=YEAR(BV$43),HLOOKUP(BV$41,$CM$41:$CP$92,(ROW($AX91)-ROW(BV$41)+1),FALSE),IFERROR(BV$42*VLOOKUP($AX$40&amp;"|"&amp;$AX91&amp;"|0|"&amp;BV$43,data.monthly_financials,6,0),0))</f>
        <v>#NAME?</v>
      </c>
      <c r="BW91" s="104" t="e">
        <f ca="1">IF(BW$41=YEAR(BW$43),HLOOKUP(BW$41,$CM$41:$CP$92,(ROW($AX91)-ROW(BW$41)+1),FALSE),IFERROR(BW$42*VLOOKUP($AX$40&amp;"|"&amp;$AX91&amp;"|0|"&amp;BW$43,data.monthly_financials,6,0),0))</f>
        <v>#NAME?</v>
      </c>
      <c r="BX91" s="104" t="e">
        <f ca="1">IF(BX$41=YEAR(BX$43),HLOOKUP(BX$41,$CM$41:$CP$92,(ROW($AX91)-ROW(BX$41)+1),FALSE),IFERROR(BX$42*VLOOKUP($AX$40&amp;"|"&amp;$AX91&amp;"|0|"&amp;BX$43,data.monthly_financials,6,0),0))</f>
        <v>#NAME?</v>
      </c>
      <c r="BY91" s="104" t="e">
        <f ca="1">IF(BY$41=YEAR(BY$43),HLOOKUP(BY$41,$CM$41:$CP$92,(ROW($AX91)-ROW(BY$41)+1),FALSE),IFERROR(BY$42*VLOOKUP($AX$40&amp;"|"&amp;$AX91&amp;"|0|"&amp;BY$43,data.monthly_financials,6,0),0))</f>
        <v>#NAME?</v>
      </c>
      <c r="BZ91" s="104" t="e">
        <f ca="1">IF(BZ$41=YEAR(BZ$43),HLOOKUP(BZ$41,$CM$41:$CP$92,(ROW($AX91)-ROW(BZ$41)+1),FALSE),IFERROR(BZ$42*VLOOKUP($AX$40&amp;"|"&amp;$AX91&amp;"|0|"&amp;BZ$43,data.monthly_financials,6,0),0))</f>
        <v>#NAME?</v>
      </c>
      <c r="CA91" s="104" t="e">
        <f ca="1">IF(CA$41=YEAR(CA$43),HLOOKUP(CA$41,$CM$41:$CP$92,(ROW($AX91)-ROW(CA$41)+1),FALSE),IFERROR(CA$42*VLOOKUP($AX$40&amp;"|"&amp;$AX91&amp;"|0|"&amp;CA$43,data.monthly_financials,6,0),0))</f>
        <v>#NAME?</v>
      </c>
      <c r="CB91" s="104" t="e">
        <f ca="1">IF(CB$41=YEAR(CB$43),HLOOKUP(CB$41,$CM$41:$CP$92,(ROW($AX91)-ROW(CB$41)+1),FALSE),IFERROR(CB$42*VLOOKUP($AX$40&amp;"|"&amp;$AX91&amp;"|0|"&amp;CB$43,data.monthly_financials,6,0),0))</f>
        <v>#NAME?</v>
      </c>
      <c r="CC91" s="104" t="e">
        <f ca="1">IF(CC$41=YEAR(CC$43),HLOOKUP(CC$41,$CM$41:$CP$92,(ROW($AX91)-ROW(CC$41)+1),FALSE),IFERROR(CC$42*VLOOKUP($AX$40&amp;"|"&amp;$AX91&amp;"|0|"&amp;CC$43,data.monthly_financials,6,0),0))</f>
        <v>#NAME?</v>
      </c>
      <c r="CD91" s="104" t="e">
        <f ca="1">IF(CD$41=YEAR(CD$43),HLOOKUP(CD$41,$CM$41:$CP$92,(ROW($AX91)-ROW(CD$41)+1),FALSE),IFERROR(CD$42*VLOOKUP($AX$40&amp;"|"&amp;$AX91&amp;"|0|"&amp;CD$43,data.monthly_financials,6,0),0))</f>
        <v>#NAME?</v>
      </c>
      <c r="CE91" s="104" t="e">
        <f ca="1">IF(CE$41=YEAR(CE$43),HLOOKUP(CE$41,$CM$41:$CP$92,(ROW($AX91)-ROW(CE$41)+1),FALSE),IFERROR(CE$42*VLOOKUP($AX$40&amp;"|"&amp;$AX91&amp;"|0|"&amp;CE$43,data.monthly_financials,6,0),0))</f>
        <v>#NAME?</v>
      </c>
      <c r="CF91" s="104" t="e">
        <f ca="1">IF(CF$41=YEAR(CF$43),HLOOKUP(CF$41,$CM$41:$CP$92,(ROW($AX91)-ROW(CF$41)+1),FALSE),IFERROR(CF$42*VLOOKUP($AX$40&amp;"|"&amp;$AX91&amp;"|0|"&amp;CF$43,data.monthly_financials,6,0),0))</f>
        <v>#NAME?</v>
      </c>
      <c r="CG91" s="104" t="e">
        <f ca="1">IF(CG$41=YEAR(CG$43),HLOOKUP(CG$41,$CM$41:$CP$92,(ROW($AX91)-ROW(CG$41)+1),FALSE),IFERROR(CG$42*VLOOKUP($AX$40&amp;"|"&amp;$AX91&amp;"|0|"&amp;CG$43,data.monthly_financials,6,0),0))</f>
        <v>#NAME?</v>
      </c>
      <c r="CH91" s="104" t="e">
        <f ca="1">IF(CH$41=YEAR(CH$43),HLOOKUP(CH$41,$CM$41:$CP$92,(ROW($AX91)-ROW(CH$41)+1),FALSE),IFERROR(CH$42*VLOOKUP($AX$40&amp;"|"&amp;$AX91&amp;"|0|"&amp;CH$43,data.monthly_financials,6,0),0))</f>
        <v>#NAME?</v>
      </c>
      <c r="CK91" s="105" t="str">
        <f t="shared" si="63"/>
        <v>Fully Diluted Shares Outstanding</v>
      </c>
      <c r="CL91" s="104">
        <f ca="1">IFERROR(CL$42*VLOOKUP($CK$40&amp;"|"&amp;$CK91&amp;"|1|"&amp;CL$43,data.monthly_financials,6,0),0)</f>
        <v>0</v>
      </c>
      <c r="CM91" s="104">
        <f ca="1">IFERROR(CM$42*VLOOKUP($CK$40&amp;"|"&amp;$CK91&amp;"|1|"&amp;CM$43,data.monthly_financials,6,0),0)</f>
        <v>0</v>
      </c>
      <c r="CN91" s="104">
        <f ca="1">IFERROR(CN$42*VLOOKUP($CK$40&amp;"|"&amp;$CK91&amp;"|1|"&amp;CN$43,data.monthly_financials,6,0),0)</f>
        <v>0</v>
      </c>
      <c r="CO91" s="104">
        <f ca="1">IFERROR(CO$42*VLOOKUP($CK$40&amp;"|"&amp;$CK91&amp;"|1|"&amp;CO$43,data.monthly_financials,6,0),0)</f>
        <v>0</v>
      </c>
      <c r="CP91" s="104">
        <f ca="1">IFERROR(CP$42*VLOOKUP($CK$40&amp;"|"&amp;$CK91&amp;"|1|"&amp;CP$43,data.monthly_financials,6,0),0)</f>
        <v>0</v>
      </c>
    </row>
    <row r="92" spans="1:94" ht="15.75">
      <c r="A92" t="str">
        <f>RIGHT(DB_LOAD!I87,4)</f>
        <v/>
      </c>
      <c r="B92">
        <f>DB_LOAD!K87</f>
        <v>0</v>
      </c>
      <c r="D92" s="128" t="s">
        <v>225</v>
      </c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P92" s="128" t="str">
        <f t="shared" si="68"/>
        <v>Long-term liabilities</v>
      </c>
      <c r="AQ92" s="129"/>
      <c r="AR92" s="129"/>
      <c r="AS92" s="129"/>
      <c r="AT92" s="129"/>
      <c r="AU92" s="129"/>
      <c r="AW92" t="str">
        <f>IFERROR(IF(AW91=0,AW90/AW87,AW91/AW87),"")</f>
        <v/>
      </c>
      <c r="AX92" s="97" t="s">
        <v>226</v>
      </c>
      <c r="AY92" s="100" t="str">
        <f t="shared" ref="AY92:CH92" ca="1" si="107">IFERROR(IF(AY91=0,AY90/AY87,AY91/AY87),"")</f>
        <v/>
      </c>
      <c r="AZ92" s="100" t="str">
        <f t="shared" ca="1" si="107"/>
        <v/>
      </c>
      <c r="BA92" s="100" t="str">
        <f t="shared" ca="1" si="107"/>
        <v/>
      </c>
      <c r="BB92" s="100" t="str">
        <f t="shared" ca="1" si="107"/>
        <v/>
      </c>
      <c r="BC92" s="100" t="str">
        <f t="shared" ca="1" si="107"/>
        <v/>
      </c>
      <c r="BD92" s="100" t="str">
        <f t="shared" ca="1" si="107"/>
        <v/>
      </c>
      <c r="BE92" s="100" t="str">
        <f t="shared" ca="1" si="107"/>
        <v/>
      </c>
      <c r="BF92" s="100" t="str">
        <f t="shared" ca="1" si="107"/>
        <v/>
      </c>
      <c r="BG92" s="100" t="str">
        <f t="shared" ca="1" si="107"/>
        <v/>
      </c>
      <c r="BH92" s="100" t="str">
        <f t="shared" ca="1" si="107"/>
        <v/>
      </c>
      <c r="BI92" s="100" t="str">
        <f t="shared" ca="1" si="107"/>
        <v/>
      </c>
      <c r="BJ92" s="100" t="str">
        <f t="shared" ca="1" si="107"/>
        <v/>
      </c>
      <c r="BK92" s="100" t="str">
        <f t="shared" ca="1" si="107"/>
        <v/>
      </c>
      <c r="BL92" s="100" t="str">
        <f t="shared" ca="1" si="107"/>
        <v/>
      </c>
      <c r="BM92" s="100" t="str">
        <f t="shared" ca="1" si="107"/>
        <v/>
      </c>
      <c r="BN92" s="100" t="str">
        <f t="shared" ca="1" si="107"/>
        <v/>
      </c>
      <c r="BO92" s="100" t="str">
        <f t="shared" ca="1" si="107"/>
        <v/>
      </c>
      <c r="BP92" s="100" t="str">
        <f t="shared" ca="1" si="107"/>
        <v/>
      </c>
      <c r="BQ92" s="100" t="str">
        <f t="shared" ca="1" si="107"/>
        <v/>
      </c>
      <c r="BR92" s="100" t="str">
        <f t="shared" ca="1" si="107"/>
        <v/>
      </c>
      <c r="BS92" s="100" t="str">
        <f t="shared" ca="1" si="107"/>
        <v/>
      </c>
      <c r="BT92" s="100" t="str">
        <f t="shared" ca="1" si="107"/>
        <v/>
      </c>
      <c r="BU92" s="100" t="str">
        <f t="shared" ca="1" si="107"/>
        <v/>
      </c>
      <c r="BV92" s="100" t="str">
        <f t="shared" ca="1" si="107"/>
        <v/>
      </c>
      <c r="BW92" s="100" t="str">
        <f t="shared" ca="1" si="107"/>
        <v/>
      </c>
      <c r="BX92" s="100" t="str">
        <f t="shared" ca="1" si="107"/>
        <v/>
      </c>
      <c r="BY92" s="100" t="str">
        <f t="shared" ca="1" si="107"/>
        <v/>
      </c>
      <c r="BZ92" s="100" t="str">
        <f t="shared" ca="1" si="107"/>
        <v/>
      </c>
      <c r="CA92" s="100" t="str">
        <f t="shared" ca="1" si="107"/>
        <v/>
      </c>
      <c r="CB92" s="100" t="str">
        <f t="shared" ca="1" si="107"/>
        <v/>
      </c>
      <c r="CC92" s="100" t="str">
        <f t="shared" ca="1" si="107"/>
        <v/>
      </c>
      <c r="CD92" s="100" t="str">
        <f t="shared" ca="1" si="107"/>
        <v/>
      </c>
      <c r="CE92" s="100" t="str">
        <f t="shared" ca="1" si="107"/>
        <v/>
      </c>
      <c r="CF92" s="100" t="str">
        <f t="shared" ca="1" si="107"/>
        <v/>
      </c>
      <c r="CG92" s="100" t="str">
        <f t="shared" ca="1" si="107"/>
        <v/>
      </c>
      <c r="CH92" s="100" t="str">
        <f t="shared" ca="1" si="107"/>
        <v/>
      </c>
      <c r="CK92" s="97" t="str">
        <f t="shared" si="63"/>
        <v>EARNINGS PER FULLY DILUTED SHARE</v>
      </c>
      <c r="CL92" s="100" t="str">
        <f ca="1">IFERROR(IF(CL91=0,CL90/CL87,CL91/CL87),"")</f>
        <v/>
      </c>
      <c r="CM92" s="100" t="str">
        <f ca="1">IFERROR(IF(CM91=0,CM90/CM87,CM91/CM87),"")</f>
        <v/>
      </c>
      <c r="CN92" s="100"/>
      <c r="CO92" s="100"/>
      <c r="CP92" s="100"/>
    </row>
    <row r="93" spans="1:94" ht="15.75">
      <c r="A93" t="str">
        <f>RIGHT(DB_LOAD!I88,4)</f>
        <v/>
      </c>
      <c r="B93">
        <f>DB_LOAD!K88</f>
        <v>0</v>
      </c>
      <c r="D93" s="103" t="s">
        <v>227</v>
      </c>
      <c r="E93" s="112" t="e">
        <f t="shared" ref="E93:AN93" ca="1" si="108">SUM(E94:E95)</f>
        <v>#VALUE!</v>
      </c>
      <c r="F93" s="112" t="e">
        <f t="shared" ca="1" si="108"/>
        <v>#VALUE!</v>
      </c>
      <c r="G93" s="112" t="e">
        <f t="shared" ca="1" si="108"/>
        <v>#VALUE!</v>
      </c>
      <c r="H93" s="112" t="e">
        <f t="shared" ca="1" si="108"/>
        <v>#VALUE!</v>
      </c>
      <c r="I93" s="112" t="e">
        <f t="shared" ca="1" si="108"/>
        <v>#VALUE!</v>
      </c>
      <c r="J93" s="112" t="e">
        <f t="shared" ca="1" si="108"/>
        <v>#VALUE!</v>
      </c>
      <c r="K93" s="112" t="e">
        <f t="shared" ca="1" si="108"/>
        <v>#VALUE!</v>
      </c>
      <c r="L93" s="112" t="e">
        <f t="shared" ca="1" si="108"/>
        <v>#VALUE!</v>
      </c>
      <c r="M93" s="112" t="e">
        <f t="shared" ca="1" si="108"/>
        <v>#VALUE!</v>
      </c>
      <c r="N93" s="112" t="e">
        <f t="shared" ca="1" si="108"/>
        <v>#VALUE!</v>
      </c>
      <c r="O93" s="112" t="e">
        <f t="shared" ca="1" si="108"/>
        <v>#VALUE!</v>
      </c>
      <c r="P93" s="112" t="e">
        <f t="shared" ca="1" si="108"/>
        <v>#VALUE!</v>
      </c>
      <c r="Q93" s="112" t="e">
        <f t="shared" ca="1" si="108"/>
        <v>#VALUE!</v>
      </c>
      <c r="R93" s="112" t="e">
        <f t="shared" ca="1" si="108"/>
        <v>#VALUE!</v>
      </c>
      <c r="S93" s="112" t="e">
        <f t="shared" ca="1" si="108"/>
        <v>#VALUE!</v>
      </c>
      <c r="T93" s="112" t="e">
        <f t="shared" ca="1" si="108"/>
        <v>#VALUE!</v>
      </c>
      <c r="U93" s="112" t="e">
        <f t="shared" ca="1" si="108"/>
        <v>#VALUE!</v>
      </c>
      <c r="V93" s="112" t="e">
        <f t="shared" ca="1" si="108"/>
        <v>#VALUE!</v>
      </c>
      <c r="W93" s="112" t="e">
        <f t="shared" ca="1" si="108"/>
        <v>#VALUE!</v>
      </c>
      <c r="X93" s="112" t="e">
        <f t="shared" ca="1" si="108"/>
        <v>#VALUE!</v>
      </c>
      <c r="Y93" s="112" t="e">
        <f t="shared" ca="1" si="108"/>
        <v>#VALUE!</v>
      </c>
      <c r="Z93" s="112" t="e">
        <f t="shared" ca="1" si="108"/>
        <v>#VALUE!</v>
      </c>
      <c r="AA93" s="112" t="e">
        <f t="shared" ca="1" si="108"/>
        <v>#VALUE!</v>
      </c>
      <c r="AB93" s="112" t="e">
        <f t="shared" ca="1" si="108"/>
        <v>#VALUE!</v>
      </c>
      <c r="AC93" s="112" t="e">
        <f t="shared" ca="1" si="108"/>
        <v>#VALUE!</v>
      </c>
      <c r="AD93" s="112" t="e">
        <f t="shared" ca="1" si="108"/>
        <v>#VALUE!</v>
      </c>
      <c r="AE93" s="112" t="e">
        <f t="shared" ca="1" si="108"/>
        <v>#VALUE!</v>
      </c>
      <c r="AF93" s="112" t="e">
        <f t="shared" ca="1" si="108"/>
        <v>#VALUE!</v>
      </c>
      <c r="AG93" s="112" t="e">
        <f t="shared" ca="1" si="108"/>
        <v>#VALUE!</v>
      </c>
      <c r="AH93" s="112" t="e">
        <f t="shared" ca="1" si="108"/>
        <v>#VALUE!</v>
      </c>
      <c r="AI93" s="112" t="e">
        <f t="shared" ca="1" si="108"/>
        <v>#VALUE!</v>
      </c>
      <c r="AJ93" s="112" t="e">
        <f t="shared" ca="1" si="108"/>
        <v>#VALUE!</v>
      </c>
      <c r="AK93" s="112" t="e">
        <f t="shared" ca="1" si="108"/>
        <v>#VALUE!</v>
      </c>
      <c r="AL93" s="112" t="e">
        <f t="shared" ca="1" si="108"/>
        <v>#VALUE!</v>
      </c>
      <c r="AM93" s="112" t="e">
        <f t="shared" ca="1" si="108"/>
        <v>#VALUE!</v>
      </c>
      <c r="AN93" s="112" t="e">
        <f t="shared" ca="1" si="108"/>
        <v>#NAME?</v>
      </c>
      <c r="AP93" s="103" t="str">
        <f t="shared" si="68"/>
        <v>Long-Term Debt Obligations</v>
      </c>
      <c r="AQ93" s="112">
        <f ca="1">SUM(AQ94:AQ95)</f>
        <v>0</v>
      </c>
      <c r="AR93" s="112">
        <f ca="1">SUM(AR94:AR95)</f>
        <v>0</v>
      </c>
      <c r="AS93" s="112">
        <f ca="1">SUM(AS94:AS95)</f>
        <v>0</v>
      </c>
      <c r="AT93" s="112">
        <f ca="1">SUM(AT94:AT95)</f>
        <v>0</v>
      </c>
      <c r="AU93" s="112">
        <f ca="1">SUM(AU94:AU95)</f>
        <v>0</v>
      </c>
    </row>
    <row r="94" spans="1:94" ht="15.75">
      <c r="A94" t="str">
        <f>RIGHT(DB_LOAD!I89,4)</f>
        <v/>
      </c>
      <c r="B94">
        <f>DB_LOAD!K89</f>
        <v>0</v>
      </c>
      <c r="D94" s="113" t="s">
        <v>228</v>
      </c>
      <c r="E94" s="104" t="e">
        <f ca="1">IF(E$41=YEAR(E$43),HLOOKUP(E$41,$AR$41:$AU$119,(ROW($D94)-ROW(E$41)+1),FALSE),IFERROR(E$42*VLOOKUP($D$40&amp;"|"&amp;$D94&amp;"|0|"&amp;E$43,data.monthly_financials,6,0),0))</f>
        <v>#VALUE!</v>
      </c>
      <c r="F94" s="104" t="e">
        <f ca="1">IF(F$41=YEAR(F$43),HLOOKUP(F$41,$AR$41:$AU$119,(ROW($D94)-ROW(F$41)+1),FALSE),IFERROR(F$42*VLOOKUP($D$40&amp;"|"&amp;$D94&amp;"|0|"&amp;F$43,data.monthly_financials,6,0),0))</f>
        <v>#VALUE!</v>
      </c>
      <c r="G94" s="104" t="e">
        <f ca="1">IF(G$41=YEAR(G$43),HLOOKUP(G$41,$AR$41:$AU$119,(ROW($D94)-ROW(G$41)+1),FALSE),IFERROR(G$42*VLOOKUP($D$40&amp;"|"&amp;$D94&amp;"|0|"&amp;G$43,data.monthly_financials,6,0),0))</f>
        <v>#VALUE!</v>
      </c>
      <c r="H94" s="104" t="e">
        <f ca="1">IF(H$41=YEAR(H$43),HLOOKUP(H$41,$AR$41:$AU$119,(ROW($D94)-ROW(H$41)+1),FALSE),IFERROR(H$42*VLOOKUP($D$40&amp;"|"&amp;$D94&amp;"|0|"&amp;H$43,data.monthly_financials,6,0),0))</f>
        <v>#VALUE!</v>
      </c>
      <c r="I94" s="104" t="e">
        <f ca="1">IF(I$41=YEAR(I$43),HLOOKUP(I$41,$AR$41:$AU$119,(ROW($D94)-ROW(I$41)+1),FALSE),IFERROR(I$42*VLOOKUP($D$40&amp;"|"&amp;$D94&amp;"|0|"&amp;I$43,data.monthly_financials,6,0),0))</f>
        <v>#VALUE!</v>
      </c>
      <c r="J94" s="104" t="e">
        <f ca="1">IF(J$41=YEAR(J$43),HLOOKUP(J$41,$AR$41:$AU$119,(ROW($D94)-ROW(J$41)+1),FALSE),IFERROR(J$42*VLOOKUP($D$40&amp;"|"&amp;$D94&amp;"|0|"&amp;J$43,data.monthly_financials,6,0),0))</f>
        <v>#VALUE!</v>
      </c>
      <c r="K94" s="104" t="e">
        <f ca="1">IF(K$41=YEAR(K$43),HLOOKUP(K$41,$AR$41:$AU$119,(ROW($D94)-ROW(K$41)+1),FALSE),IFERROR(K$42*VLOOKUP($D$40&amp;"|"&amp;$D94&amp;"|0|"&amp;K$43,data.monthly_financials,6,0),0))</f>
        <v>#VALUE!</v>
      </c>
      <c r="L94" s="104" t="e">
        <f ca="1">IF(L$41=YEAR(L$43),HLOOKUP(L$41,$AR$41:$AU$119,(ROW($D94)-ROW(L$41)+1),FALSE),IFERROR(L$42*VLOOKUP($D$40&amp;"|"&amp;$D94&amp;"|0|"&amp;L$43,data.monthly_financials,6,0),0))</f>
        <v>#VALUE!</v>
      </c>
      <c r="M94" s="104" t="e">
        <f ca="1">IF(M$41=YEAR(M$43),HLOOKUP(M$41,$AR$41:$AU$119,(ROW($D94)-ROW(M$41)+1),FALSE),IFERROR(M$42*VLOOKUP($D$40&amp;"|"&amp;$D94&amp;"|0|"&amp;M$43,data.monthly_financials,6,0),0))</f>
        <v>#VALUE!</v>
      </c>
      <c r="N94" s="104" t="e">
        <f ca="1">IF(N$41=YEAR(N$43),HLOOKUP(N$41,$AR$41:$AU$119,(ROW($D94)-ROW(N$41)+1),FALSE),IFERROR(N$42*VLOOKUP($D$40&amp;"|"&amp;$D94&amp;"|0|"&amp;N$43,data.monthly_financials,6,0),0))</f>
        <v>#VALUE!</v>
      </c>
      <c r="O94" s="104" t="e">
        <f ca="1">IF(O$41=YEAR(O$43),HLOOKUP(O$41,$AR$41:$AU$119,(ROW($D94)-ROW(O$41)+1),FALSE),IFERROR(O$42*VLOOKUP($D$40&amp;"|"&amp;$D94&amp;"|0|"&amp;O$43,data.monthly_financials,6,0),0))</f>
        <v>#VALUE!</v>
      </c>
      <c r="P94" s="104" t="e">
        <f ca="1">IF(P$41=YEAR(P$43),HLOOKUP(P$41,$AR$41:$AU$119,(ROW($D94)-ROW(P$41)+1),FALSE),IFERROR(P$42*VLOOKUP($D$40&amp;"|"&amp;$D94&amp;"|0|"&amp;P$43,data.monthly_financials,6,0),0))</f>
        <v>#VALUE!</v>
      </c>
      <c r="Q94" s="104" t="e">
        <f ca="1">IF(Q$41=YEAR(Q$43),HLOOKUP(Q$41,$AR$41:$AU$119,(ROW($D94)-ROW(Q$41)+1),FALSE),IFERROR(Q$42*VLOOKUP($D$40&amp;"|"&amp;$D94&amp;"|0|"&amp;Q$43,data.monthly_financials,6,0),0))</f>
        <v>#VALUE!</v>
      </c>
      <c r="R94" s="104" t="e">
        <f ca="1">IF(R$41=YEAR(R$43),HLOOKUP(R$41,$AR$41:$AU$119,(ROW($D94)-ROW(R$41)+1),FALSE),IFERROR(R$42*VLOOKUP($D$40&amp;"|"&amp;$D94&amp;"|0|"&amp;R$43,data.monthly_financials,6,0),0))</f>
        <v>#VALUE!</v>
      </c>
      <c r="S94" s="104" t="e">
        <f ca="1">IF(S$41=YEAR(S$43),HLOOKUP(S$41,$AR$41:$AU$119,(ROW($D94)-ROW(S$41)+1),FALSE),IFERROR(S$42*VLOOKUP($D$40&amp;"|"&amp;$D94&amp;"|0|"&amp;S$43,data.monthly_financials,6,0),0))</f>
        <v>#VALUE!</v>
      </c>
      <c r="T94" s="104" t="e">
        <f ca="1">IF(T$41=YEAR(T$43),HLOOKUP(T$41,$AR$41:$AU$119,(ROW($D94)-ROW(T$41)+1),FALSE),IFERROR(T$42*VLOOKUP($D$40&amp;"|"&amp;$D94&amp;"|0|"&amp;T$43,data.monthly_financials,6,0),0))</f>
        <v>#VALUE!</v>
      </c>
      <c r="U94" s="104" t="e">
        <f ca="1">IF(U$41=YEAR(U$43),HLOOKUP(U$41,$AR$41:$AU$119,(ROW($D94)-ROW(U$41)+1),FALSE),IFERROR(U$42*VLOOKUP($D$40&amp;"|"&amp;$D94&amp;"|0|"&amp;U$43,data.monthly_financials,6,0),0))</f>
        <v>#VALUE!</v>
      </c>
      <c r="V94" s="104" t="e">
        <f ca="1">IF(V$41=YEAR(V$43),HLOOKUP(V$41,$AR$41:$AU$119,(ROW($D94)-ROW(V$41)+1),FALSE),IFERROR(V$42*VLOOKUP($D$40&amp;"|"&amp;$D94&amp;"|0|"&amp;V$43,data.monthly_financials,6,0),0))</f>
        <v>#VALUE!</v>
      </c>
      <c r="W94" s="104" t="e">
        <f ca="1">IF(W$41=YEAR(W$43),HLOOKUP(W$41,$AR$41:$AU$119,(ROW($D94)-ROW(W$41)+1),FALSE),IFERROR(W$42*VLOOKUP($D$40&amp;"|"&amp;$D94&amp;"|0|"&amp;W$43,data.monthly_financials,6,0),0))</f>
        <v>#VALUE!</v>
      </c>
      <c r="X94" s="104" t="e">
        <f ca="1">IF(X$41=YEAR(X$43),HLOOKUP(X$41,$AR$41:$AU$119,(ROW($D94)-ROW(X$41)+1),FALSE),IFERROR(X$42*VLOOKUP($D$40&amp;"|"&amp;$D94&amp;"|0|"&amp;X$43,data.monthly_financials,6,0),0))</f>
        <v>#VALUE!</v>
      </c>
      <c r="Y94" s="104" t="e">
        <f ca="1">IF(Y$41=YEAR(Y$43),HLOOKUP(Y$41,$AR$41:$AU$119,(ROW($D94)-ROW(Y$41)+1),FALSE),IFERROR(Y$42*VLOOKUP($D$40&amp;"|"&amp;$D94&amp;"|0|"&amp;Y$43,data.monthly_financials,6,0),0))</f>
        <v>#VALUE!</v>
      </c>
      <c r="Z94" s="104" t="e">
        <f ca="1">IF(Z$41=YEAR(Z$43),HLOOKUP(Z$41,$AR$41:$AU$119,(ROW($D94)-ROW(Z$41)+1),FALSE),IFERROR(Z$42*VLOOKUP($D$40&amp;"|"&amp;$D94&amp;"|0|"&amp;Z$43,data.monthly_financials,6,0),0))</f>
        <v>#VALUE!</v>
      </c>
      <c r="AA94" s="104" t="e">
        <f ca="1">IF(AA$41=YEAR(AA$43),HLOOKUP(AA$41,$AR$41:$AU$119,(ROW($D94)-ROW(AA$41)+1),FALSE),IFERROR(AA$42*VLOOKUP($D$40&amp;"|"&amp;$D94&amp;"|0|"&amp;AA$43,data.monthly_financials,6,0),0))</f>
        <v>#VALUE!</v>
      </c>
      <c r="AB94" s="104" t="e">
        <f ca="1">IF(AB$41=YEAR(AB$43),HLOOKUP(AB$41,$AR$41:$AU$119,(ROW($D94)-ROW(AB$41)+1),FALSE),IFERROR(AB$42*VLOOKUP($D$40&amp;"|"&amp;$D94&amp;"|0|"&amp;AB$43,data.monthly_financials,6,0),0))</f>
        <v>#VALUE!</v>
      </c>
      <c r="AC94" s="104" t="e">
        <f ca="1">IF(AC$41=YEAR(AC$43),HLOOKUP(AC$41,$AR$41:$AU$119,(ROW($D94)-ROW(AC$41)+1),FALSE),IFERROR(AC$42*VLOOKUP($D$40&amp;"|"&amp;$D94&amp;"|0|"&amp;AC$43,data.monthly_financials,6,0),0))</f>
        <v>#VALUE!</v>
      </c>
      <c r="AD94" s="104" t="e">
        <f ca="1">IF(AD$41=YEAR(AD$43),HLOOKUP(AD$41,$AR$41:$AU$119,(ROW($D94)-ROW(AD$41)+1),FALSE),IFERROR(AD$42*VLOOKUP($D$40&amp;"|"&amp;$D94&amp;"|0|"&amp;AD$43,data.monthly_financials,6,0),0))</f>
        <v>#VALUE!</v>
      </c>
      <c r="AE94" s="104" t="e">
        <f ca="1">IF(AE$41=YEAR(AE$43),HLOOKUP(AE$41,$AR$41:$AU$119,(ROW($D94)-ROW(AE$41)+1),FALSE),IFERROR(AE$42*VLOOKUP($D$40&amp;"|"&amp;$D94&amp;"|0|"&amp;AE$43,data.monthly_financials,6,0),0))</f>
        <v>#VALUE!</v>
      </c>
      <c r="AF94" s="104" t="e">
        <f ca="1">IF(AF$41=YEAR(AF$43),HLOOKUP(AF$41,$AR$41:$AU$119,(ROW($D94)-ROW(AF$41)+1),FALSE),IFERROR(AF$42*VLOOKUP($D$40&amp;"|"&amp;$D94&amp;"|0|"&amp;AF$43,data.monthly_financials,6,0),0))</f>
        <v>#VALUE!</v>
      </c>
      <c r="AG94" s="104" t="e">
        <f ca="1">IF(AG$41=YEAR(AG$43),HLOOKUP(AG$41,$AR$41:$AU$119,(ROW($D94)-ROW(AG$41)+1),FALSE),IFERROR(AG$42*VLOOKUP($D$40&amp;"|"&amp;$D94&amp;"|0|"&amp;AG$43,data.monthly_financials,6,0),0))</f>
        <v>#VALUE!</v>
      </c>
      <c r="AH94" s="104" t="e">
        <f ca="1">IF(AH$41=YEAR(AH$43),HLOOKUP(AH$41,$AR$41:$AU$119,(ROW($D94)-ROW(AH$41)+1),FALSE),IFERROR(AH$42*VLOOKUP($D$40&amp;"|"&amp;$D94&amp;"|0|"&amp;AH$43,data.monthly_financials,6,0),0))</f>
        <v>#VALUE!</v>
      </c>
      <c r="AI94" s="104" t="e">
        <f ca="1">IF(AI$41=YEAR(AI$43),HLOOKUP(AI$41,$AR$41:$AU$119,(ROW($D94)-ROW(AI$41)+1),FALSE),IFERROR(AI$42*VLOOKUP($D$40&amp;"|"&amp;$D94&amp;"|0|"&amp;AI$43,data.monthly_financials,6,0),0))</f>
        <v>#VALUE!</v>
      </c>
      <c r="AJ94" s="104" t="e">
        <f ca="1">IF(AJ$41=YEAR(AJ$43),HLOOKUP(AJ$41,$AR$41:$AU$119,(ROW($D94)-ROW(AJ$41)+1),FALSE),IFERROR(AJ$42*VLOOKUP($D$40&amp;"|"&amp;$D94&amp;"|0|"&amp;AJ$43,data.monthly_financials,6,0),0))</f>
        <v>#VALUE!</v>
      </c>
      <c r="AK94" s="104" t="e">
        <f ca="1">IF(AK$41=YEAR(AK$43),HLOOKUP(AK$41,$AR$41:$AU$119,(ROW($D94)-ROW(AK$41)+1),FALSE),IFERROR(AK$42*VLOOKUP($D$40&amp;"|"&amp;$D94&amp;"|0|"&amp;AK$43,data.monthly_financials,6,0),0))</f>
        <v>#VALUE!</v>
      </c>
      <c r="AL94" s="104" t="e">
        <f ca="1">IF(AL$41=YEAR(AL$43),HLOOKUP(AL$41,$AR$41:$AU$119,(ROW($D94)-ROW(AL$41)+1),FALSE),IFERROR(AL$42*VLOOKUP($D$40&amp;"|"&amp;$D94&amp;"|0|"&amp;AL$43,data.monthly_financials,6,0),0))</f>
        <v>#VALUE!</v>
      </c>
      <c r="AM94" s="104" t="e">
        <f ca="1">IF(AM$41=YEAR(AM$43),HLOOKUP(AM$41,$AR$41:$AU$119,(ROW($D94)-ROW(AM$41)+1),FALSE),IFERROR(AM$42*VLOOKUP($D$40&amp;"|"&amp;$D94&amp;"|0|"&amp;AM$43,data.monthly_financials,6,0),0))</f>
        <v>#VALUE!</v>
      </c>
      <c r="AN94" s="104" t="e">
        <f ca="1">IF(AN$41=YEAR(AN$43),HLOOKUP(AN$41,$AR$41:$AU$119,(ROW($D94)-ROW(AN$41)+1),FALSE),IFERROR(AN$42*VLOOKUP($D$40&amp;"|"&amp;$D94&amp;"|0|"&amp;AN$43,data.monthly_financials,6,0),0))</f>
        <v>#NAME?</v>
      </c>
      <c r="AP94" s="113" t="str">
        <f t="shared" si="68"/>
        <v>Senior Secured Debt (LT)</v>
      </c>
      <c r="AQ94" s="104">
        <f ca="1">IFERROR(AQ$42*VLOOKUP($AP$40&amp;"|"&amp;$AP94&amp;"|1|"&amp;AQ$43,data.monthly_financials,6,0),0)</f>
        <v>0</v>
      </c>
      <c r="AR94" s="104">
        <f ca="1">IFERROR(AR$42*VLOOKUP($AP$40&amp;"|"&amp;$AP94&amp;"|1|"&amp;AR$43,data.monthly_financials,6,0),0)</f>
        <v>0</v>
      </c>
      <c r="AS94" s="104">
        <f ca="1">IFERROR(AS$42*VLOOKUP($AP$40&amp;"|"&amp;$AP94&amp;"|1|"&amp;AS$43,data.monthly_financials,6,0),0)</f>
        <v>0</v>
      </c>
      <c r="AT94" s="104">
        <f ca="1">IFERROR(AT$42*VLOOKUP($AP$40&amp;"|"&amp;$AP94&amp;"|1|"&amp;AT$43,data.monthly_financials,6,0),0)</f>
        <v>0</v>
      </c>
      <c r="AU94" s="104">
        <f ca="1">IFERROR(AU$42*VLOOKUP($AP$40&amp;"|"&amp;$AP94&amp;"|1|"&amp;AU$43,data.monthly_financials,6,0),0)</f>
        <v>0</v>
      </c>
    </row>
    <row r="95" spans="1:94" ht="15.75">
      <c r="A95" t="str">
        <f>RIGHT(DB_LOAD!I90,4)</f>
        <v/>
      </c>
      <c r="B95">
        <f>DB_LOAD!K90</f>
        <v>0</v>
      </c>
      <c r="D95" s="113" t="s">
        <v>229</v>
      </c>
      <c r="E95" s="96" t="e">
        <f t="shared" ref="E95:AN95" ca="1" si="109">SUM(E96:E98)</f>
        <v>#VALUE!</v>
      </c>
      <c r="F95" s="96" t="e">
        <f t="shared" ca="1" si="109"/>
        <v>#VALUE!</v>
      </c>
      <c r="G95" s="96" t="e">
        <f t="shared" ca="1" si="109"/>
        <v>#VALUE!</v>
      </c>
      <c r="H95" s="96" t="e">
        <f t="shared" ca="1" si="109"/>
        <v>#VALUE!</v>
      </c>
      <c r="I95" s="96" t="e">
        <f t="shared" ca="1" si="109"/>
        <v>#VALUE!</v>
      </c>
      <c r="J95" s="96" t="e">
        <f t="shared" ca="1" si="109"/>
        <v>#VALUE!</v>
      </c>
      <c r="K95" s="96" t="e">
        <f t="shared" ca="1" si="109"/>
        <v>#VALUE!</v>
      </c>
      <c r="L95" s="96" t="e">
        <f t="shared" ca="1" si="109"/>
        <v>#VALUE!</v>
      </c>
      <c r="M95" s="96" t="e">
        <f t="shared" ca="1" si="109"/>
        <v>#VALUE!</v>
      </c>
      <c r="N95" s="96" t="e">
        <f t="shared" ca="1" si="109"/>
        <v>#VALUE!</v>
      </c>
      <c r="O95" s="96" t="e">
        <f t="shared" ca="1" si="109"/>
        <v>#VALUE!</v>
      </c>
      <c r="P95" s="96" t="e">
        <f t="shared" ca="1" si="109"/>
        <v>#VALUE!</v>
      </c>
      <c r="Q95" s="96" t="e">
        <f t="shared" ca="1" si="109"/>
        <v>#VALUE!</v>
      </c>
      <c r="R95" s="96" t="e">
        <f t="shared" ca="1" si="109"/>
        <v>#VALUE!</v>
      </c>
      <c r="S95" s="96" t="e">
        <f t="shared" ca="1" si="109"/>
        <v>#VALUE!</v>
      </c>
      <c r="T95" s="96" t="e">
        <f t="shared" ca="1" si="109"/>
        <v>#VALUE!</v>
      </c>
      <c r="U95" s="96" t="e">
        <f t="shared" ca="1" si="109"/>
        <v>#VALUE!</v>
      </c>
      <c r="V95" s="96" t="e">
        <f t="shared" ca="1" si="109"/>
        <v>#VALUE!</v>
      </c>
      <c r="W95" s="96" t="e">
        <f t="shared" ca="1" si="109"/>
        <v>#VALUE!</v>
      </c>
      <c r="X95" s="96" t="e">
        <f t="shared" ca="1" si="109"/>
        <v>#VALUE!</v>
      </c>
      <c r="Y95" s="96" t="e">
        <f t="shared" ca="1" si="109"/>
        <v>#VALUE!</v>
      </c>
      <c r="Z95" s="96" t="e">
        <f t="shared" ca="1" si="109"/>
        <v>#VALUE!</v>
      </c>
      <c r="AA95" s="96" t="e">
        <f t="shared" ca="1" si="109"/>
        <v>#VALUE!</v>
      </c>
      <c r="AB95" s="96" t="e">
        <f t="shared" ca="1" si="109"/>
        <v>#VALUE!</v>
      </c>
      <c r="AC95" s="96" t="e">
        <f t="shared" ca="1" si="109"/>
        <v>#VALUE!</v>
      </c>
      <c r="AD95" s="96" t="e">
        <f t="shared" ca="1" si="109"/>
        <v>#VALUE!</v>
      </c>
      <c r="AE95" s="96" t="e">
        <f t="shared" ca="1" si="109"/>
        <v>#VALUE!</v>
      </c>
      <c r="AF95" s="96" t="e">
        <f t="shared" ca="1" si="109"/>
        <v>#VALUE!</v>
      </c>
      <c r="AG95" s="96" t="e">
        <f t="shared" ca="1" si="109"/>
        <v>#VALUE!</v>
      </c>
      <c r="AH95" s="96" t="e">
        <f t="shared" ca="1" si="109"/>
        <v>#VALUE!</v>
      </c>
      <c r="AI95" s="96" t="e">
        <f t="shared" ca="1" si="109"/>
        <v>#VALUE!</v>
      </c>
      <c r="AJ95" s="96" t="e">
        <f t="shared" ca="1" si="109"/>
        <v>#VALUE!</v>
      </c>
      <c r="AK95" s="96" t="e">
        <f t="shared" ca="1" si="109"/>
        <v>#VALUE!</v>
      </c>
      <c r="AL95" s="96" t="e">
        <f t="shared" ca="1" si="109"/>
        <v>#VALUE!</v>
      </c>
      <c r="AM95" s="96" t="e">
        <f t="shared" ca="1" si="109"/>
        <v>#VALUE!</v>
      </c>
      <c r="AN95" s="96" t="e">
        <f t="shared" ca="1" si="109"/>
        <v>#NAME?</v>
      </c>
      <c r="AP95" s="113" t="str">
        <f t="shared" si="68"/>
        <v>Senior Unsecured Debt (LT)</v>
      </c>
      <c r="AQ95" s="96">
        <f ca="1">SUM(AQ96:AQ98)</f>
        <v>0</v>
      </c>
      <c r="AR95" s="96">
        <f ca="1">SUM(AR96:AR98)</f>
        <v>0</v>
      </c>
      <c r="AS95" s="96">
        <f ca="1">SUM(AS96:AS98)</f>
        <v>0</v>
      </c>
      <c r="AT95" s="96">
        <f ca="1">SUM(AT96:AT98)</f>
        <v>0</v>
      </c>
      <c r="AU95" s="96">
        <f ca="1">SUM(AU96:AU98)</f>
        <v>0</v>
      </c>
    </row>
    <row r="96" spans="1:94" ht="15.75">
      <c r="A96" t="str">
        <f>RIGHT(DB_LOAD!I91,4)</f>
        <v/>
      </c>
      <c r="B96">
        <f>DB_LOAD!K91</f>
        <v>0</v>
      </c>
      <c r="D96" s="143" t="s">
        <v>230</v>
      </c>
      <c r="E96" s="104" t="e">
        <f ca="1">IF(E$41=YEAR(E$43),HLOOKUP(E$41,$AR$41:$AU$119,(ROW($D96)-ROW(E$41)+1),FALSE),IFERROR(E$42*VLOOKUP($D$40&amp;"|"&amp;$D96&amp;"|0|"&amp;E$43,data.monthly_financials,6,0),0))</f>
        <v>#VALUE!</v>
      </c>
      <c r="F96" s="104" t="e">
        <f ca="1">IF(F$41=YEAR(F$43),HLOOKUP(F$41,$AR$41:$AU$119,(ROW($D96)-ROW(F$41)+1),FALSE),IFERROR(F$42*VLOOKUP($D$40&amp;"|"&amp;$D96&amp;"|0|"&amp;F$43,data.monthly_financials,6,0),0))</f>
        <v>#VALUE!</v>
      </c>
      <c r="G96" s="104" t="e">
        <f ca="1">IF(G$41=YEAR(G$43),HLOOKUP(G$41,$AR$41:$AU$119,(ROW($D96)-ROW(G$41)+1),FALSE),IFERROR(G$42*VLOOKUP($D$40&amp;"|"&amp;$D96&amp;"|0|"&amp;G$43,data.monthly_financials,6,0),0))</f>
        <v>#VALUE!</v>
      </c>
      <c r="H96" s="104" t="e">
        <f ca="1">IF(H$41=YEAR(H$43),HLOOKUP(H$41,$AR$41:$AU$119,(ROW($D96)-ROW(H$41)+1),FALSE),IFERROR(H$42*VLOOKUP($D$40&amp;"|"&amp;$D96&amp;"|0|"&amp;H$43,data.monthly_financials,6,0),0))</f>
        <v>#VALUE!</v>
      </c>
      <c r="I96" s="104" t="e">
        <f ca="1">IF(I$41=YEAR(I$43),HLOOKUP(I$41,$AR$41:$AU$119,(ROW($D96)-ROW(I$41)+1),FALSE),IFERROR(I$42*VLOOKUP($D$40&amp;"|"&amp;$D96&amp;"|0|"&amp;I$43,data.monthly_financials,6,0),0))</f>
        <v>#VALUE!</v>
      </c>
      <c r="J96" s="104" t="e">
        <f ca="1">IF(J$41=YEAR(J$43),HLOOKUP(J$41,$AR$41:$AU$119,(ROW($D96)-ROW(J$41)+1),FALSE),IFERROR(J$42*VLOOKUP($D$40&amp;"|"&amp;$D96&amp;"|0|"&amp;J$43,data.monthly_financials,6,0),0))</f>
        <v>#VALUE!</v>
      </c>
      <c r="K96" s="104" t="e">
        <f ca="1">IF(K$41=YEAR(K$43),HLOOKUP(K$41,$AR$41:$AU$119,(ROW($D96)-ROW(K$41)+1),FALSE),IFERROR(K$42*VLOOKUP($D$40&amp;"|"&amp;$D96&amp;"|0|"&amp;K$43,data.monthly_financials,6,0),0))</f>
        <v>#VALUE!</v>
      </c>
      <c r="L96" s="104" t="e">
        <f ca="1">IF(L$41=YEAR(L$43),HLOOKUP(L$41,$AR$41:$AU$119,(ROW($D96)-ROW(L$41)+1),FALSE),IFERROR(L$42*VLOOKUP($D$40&amp;"|"&amp;$D96&amp;"|0|"&amp;L$43,data.monthly_financials,6,0),0))</f>
        <v>#VALUE!</v>
      </c>
      <c r="M96" s="104" t="e">
        <f ca="1">IF(M$41=YEAR(M$43),HLOOKUP(M$41,$AR$41:$AU$119,(ROW($D96)-ROW(M$41)+1),FALSE),IFERROR(M$42*VLOOKUP($D$40&amp;"|"&amp;$D96&amp;"|0|"&amp;M$43,data.monthly_financials,6,0),0))</f>
        <v>#VALUE!</v>
      </c>
      <c r="N96" s="104" t="e">
        <f ca="1">IF(N$41=YEAR(N$43),HLOOKUP(N$41,$AR$41:$AU$119,(ROW($D96)-ROW(N$41)+1),FALSE),IFERROR(N$42*VLOOKUP($D$40&amp;"|"&amp;$D96&amp;"|0|"&amp;N$43,data.monthly_financials,6,0),0))</f>
        <v>#VALUE!</v>
      </c>
      <c r="O96" s="104" t="e">
        <f ca="1">IF(O$41=YEAR(O$43),HLOOKUP(O$41,$AR$41:$AU$119,(ROW($D96)-ROW(O$41)+1),FALSE),IFERROR(O$42*VLOOKUP($D$40&amp;"|"&amp;$D96&amp;"|0|"&amp;O$43,data.monthly_financials,6,0),0))</f>
        <v>#VALUE!</v>
      </c>
      <c r="P96" s="104" t="e">
        <f ca="1">IF(P$41=YEAR(P$43),HLOOKUP(P$41,$AR$41:$AU$119,(ROW($D96)-ROW(P$41)+1),FALSE),IFERROR(P$42*VLOOKUP($D$40&amp;"|"&amp;$D96&amp;"|0|"&amp;P$43,data.monthly_financials,6,0),0))</f>
        <v>#VALUE!</v>
      </c>
      <c r="Q96" s="104" t="e">
        <f ca="1">IF(Q$41=YEAR(Q$43),HLOOKUP(Q$41,$AR$41:$AU$119,(ROW($D96)-ROW(Q$41)+1),FALSE),IFERROR(Q$42*VLOOKUP($D$40&amp;"|"&amp;$D96&amp;"|0|"&amp;Q$43,data.monthly_financials,6,0),0))</f>
        <v>#VALUE!</v>
      </c>
      <c r="R96" s="104" t="e">
        <f ca="1">IF(R$41=YEAR(R$43),HLOOKUP(R$41,$AR$41:$AU$119,(ROW($D96)-ROW(R$41)+1),FALSE),IFERROR(R$42*VLOOKUP($D$40&amp;"|"&amp;$D96&amp;"|0|"&amp;R$43,data.monthly_financials,6,0),0))</f>
        <v>#VALUE!</v>
      </c>
      <c r="S96" s="104" t="e">
        <f ca="1">IF(S$41=YEAR(S$43),HLOOKUP(S$41,$AR$41:$AU$119,(ROW($D96)-ROW(S$41)+1),FALSE),IFERROR(S$42*VLOOKUP($D$40&amp;"|"&amp;$D96&amp;"|0|"&amp;S$43,data.monthly_financials,6,0),0))</f>
        <v>#VALUE!</v>
      </c>
      <c r="T96" s="104" t="e">
        <f ca="1">IF(T$41=YEAR(T$43),HLOOKUP(T$41,$AR$41:$AU$119,(ROW($D96)-ROW(T$41)+1),FALSE),IFERROR(T$42*VLOOKUP($D$40&amp;"|"&amp;$D96&amp;"|0|"&amp;T$43,data.monthly_financials,6,0),0))</f>
        <v>#VALUE!</v>
      </c>
      <c r="U96" s="104" t="e">
        <f ca="1">IF(U$41=YEAR(U$43),HLOOKUP(U$41,$AR$41:$AU$119,(ROW($D96)-ROW(U$41)+1),FALSE),IFERROR(U$42*VLOOKUP($D$40&amp;"|"&amp;$D96&amp;"|0|"&amp;U$43,data.monthly_financials,6,0),0))</f>
        <v>#VALUE!</v>
      </c>
      <c r="V96" s="104" t="e">
        <f ca="1">IF(V$41=YEAR(V$43),HLOOKUP(V$41,$AR$41:$AU$119,(ROW($D96)-ROW(V$41)+1),FALSE),IFERROR(V$42*VLOOKUP($D$40&amp;"|"&amp;$D96&amp;"|0|"&amp;V$43,data.monthly_financials,6,0),0))</f>
        <v>#VALUE!</v>
      </c>
      <c r="W96" s="104" t="e">
        <f ca="1">IF(W$41=YEAR(W$43),HLOOKUP(W$41,$AR$41:$AU$119,(ROW($D96)-ROW(W$41)+1),FALSE),IFERROR(W$42*VLOOKUP($D$40&amp;"|"&amp;$D96&amp;"|0|"&amp;W$43,data.monthly_financials,6,0),0))</f>
        <v>#VALUE!</v>
      </c>
      <c r="X96" s="104" t="e">
        <f ca="1">IF(X$41=YEAR(X$43),HLOOKUP(X$41,$AR$41:$AU$119,(ROW($D96)-ROW(X$41)+1),FALSE),IFERROR(X$42*VLOOKUP($D$40&amp;"|"&amp;$D96&amp;"|0|"&amp;X$43,data.monthly_financials,6,0),0))</f>
        <v>#VALUE!</v>
      </c>
      <c r="Y96" s="104" t="e">
        <f ca="1">IF(Y$41=YEAR(Y$43),HLOOKUP(Y$41,$AR$41:$AU$119,(ROW($D96)-ROW(Y$41)+1),FALSE),IFERROR(Y$42*VLOOKUP($D$40&amp;"|"&amp;$D96&amp;"|0|"&amp;Y$43,data.monthly_financials,6,0),0))</f>
        <v>#VALUE!</v>
      </c>
      <c r="Z96" s="104" t="e">
        <f ca="1">IF(Z$41=YEAR(Z$43),HLOOKUP(Z$41,$AR$41:$AU$119,(ROW($D96)-ROW(Z$41)+1),FALSE),IFERROR(Z$42*VLOOKUP($D$40&amp;"|"&amp;$D96&amp;"|0|"&amp;Z$43,data.monthly_financials,6,0),0))</f>
        <v>#VALUE!</v>
      </c>
      <c r="AA96" s="104" t="e">
        <f ca="1">IF(AA$41=YEAR(AA$43),HLOOKUP(AA$41,$AR$41:$AU$119,(ROW($D96)-ROW(AA$41)+1),FALSE),IFERROR(AA$42*VLOOKUP($D$40&amp;"|"&amp;$D96&amp;"|0|"&amp;AA$43,data.monthly_financials,6,0),0))</f>
        <v>#VALUE!</v>
      </c>
      <c r="AB96" s="104" t="e">
        <f ca="1">IF(AB$41=YEAR(AB$43),HLOOKUP(AB$41,$AR$41:$AU$119,(ROW($D96)-ROW(AB$41)+1),FALSE),IFERROR(AB$42*VLOOKUP($D$40&amp;"|"&amp;$D96&amp;"|0|"&amp;AB$43,data.monthly_financials,6,0),0))</f>
        <v>#VALUE!</v>
      </c>
      <c r="AC96" s="104" t="e">
        <f ca="1">IF(AC$41=YEAR(AC$43),HLOOKUP(AC$41,$AR$41:$AU$119,(ROW($D96)-ROW(AC$41)+1),FALSE),IFERROR(AC$42*VLOOKUP($D$40&amp;"|"&amp;$D96&amp;"|0|"&amp;AC$43,data.monthly_financials,6,0),0))</f>
        <v>#VALUE!</v>
      </c>
      <c r="AD96" s="104" t="e">
        <f ca="1">IF(AD$41=YEAR(AD$43),HLOOKUP(AD$41,$AR$41:$AU$119,(ROW($D96)-ROW(AD$41)+1),FALSE),IFERROR(AD$42*VLOOKUP($D$40&amp;"|"&amp;$D96&amp;"|0|"&amp;AD$43,data.monthly_financials,6,0),0))</f>
        <v>#VALUE!</v>
      </c>
      <c r="AE96" s="104" t="e">
        <f ca="1">IF(AE$41=YEAR(AE$43),HLOOKUP(AE$41,$AR$41:$AU$119,(ROW($D96)-ROW(AE$41)+1),FALSE),IFERROR(AE$42*VLOOKUP($D$40&amp;"|"&amp;$D96&amp;"|0|"&amp;AE$43,data.monthly_financials,6,0),0))</f>
        <v>#VALUE!</v>
      </c>
      <c r="AF96" s="104" t="e">
        <f ca="1">IF(AF$41=YEAR(AF$43),HLOOKUP(AF$41,$AR$41:$AU$119,(ROW($D96)-ROW(AF$41)+1),FALSE),IFERROR(AF$42*VLOOKUP($D$40&amp;"|"&amp;$D96&amp;"|0|"&amp;AF$43,data.monthly_financials,6,0),0))</f>
        <v>#VALUE!</v>
      </c>
      <c r="AG96" s="104" t="e">
        <f ca="1">IF(AG$41=YEAR(AG$43),HLOOKUP(AG$41,$AR$41:$AU$119,(ROW($D96)-ROW(AG$41)+1),FALSE),IFERROR(AG$42*VLOOKUP($D$40&amp;"|"&amp;$D96&amp;"|0|"&amp;AG$43,data.monthly_financials,6,0),0))</f>
        <v>#VALUE!</v>
      </c>
      <c r="AH96" s="104" t="e">
        <f ca="1">IF(AH$41=YEAR(AH$43),HLOOKUP(AH$41,$AR$41:$AU$119,(ROW($D96)-ROW(AH$41)+1),FALSE),IFERROR(AH$42*VLOOKUP($D$40&amp;"|"&amp;$D96&amp;"|0|"&amp;AH$43,data.monthly_financials,6,0),0))</f>
        <v>#VALUE!</v>
      </c>
      <c r="AI96" s="104" t="e">
        <f ca="1">IF(AI$41=YEAR(AI$43),HLOOKUP(AI$41,$AR$41:$AU$119,(ROW($D96)-ROW(AI$41)+1),FALSE),IFERROR(AI$42*VLOOKUP($D$40&amp;"|"&amp;$D96&amp;"|0|"&amp;AI$43,data.monthly_financials,6,0),0))</f>
        <v>#VALUE!</v>
      </c>
      <c r="AJ96" s="104" t="e">
        <f ca="1">IF(AJ$41=YEAR(AJ$43),HLOOKUP(AJ$41,$AR$41:$AU$119,(ROW($D96)-ROW(AJ$41)+1),FALSE),IFERROR(AJ$42*VLOOKUP($D$40&amp;"|"&amp;$D96&amp;"|0|"&amp;AJ$43,data.monthly_financials,6,0),0))</f>
        <v>#VALUE!</v>
      </c>
      <c r="AK96" s="104" t="e">
        <f ca="1">IF(AK$41=YEAR(AK$43),HLOOKUP(AK$41,$AR$41:$AU$119,(ROW($D96)-ROW(AK$41)+1),FALSE),IFERROR(AK$42*VLOOKUP($D$40&amp;"|"&amp;$D96&amp;"|0|"&amp;AK$43,data.monthly_financials,6,0),0))</f>
        <v>#VALUE!</v>
      </c>
      <c r="AL96" s="104" t="e">
        <f ca="1">IF(AL$41=YEAR(AL$43),HLOOKUP(AL$41,$AR$41:$AU$119,(ROW($D96)-ROW(AL$41)+1),FALSE),IFERROR(AL$42*VLOOKUP($D$40&amp;"|"&amp;$D96&amp;"|0|"&amp;AL$43,data.monthly_financials,6,0),0))</f>
        <v>#VALUE!</v>
      </c>
      <c r="AM96" s="104" t="e">
        <f ca="1">IF(AM$41=YEAR(AM$43),HLOOKUP(AM$41,$AR$41:$AU$119,(ROW($D96)-ROW(AM$41)+1),FALSE),IFERROR(AM$42*VLOOKUP($D$40&amp;"|"&amp;$D96&amp;"|0|"&amp;AM$43,data.monthly_financials,6,0),0))</f>
        <v>#VALUE!</v>
      </c>
      <c r="AN96" s="104" t="e">
        <f ca="1">IF(AN$41=YEAR(AN$43),HLOOKUP(AN$41,$AR$41:$AU$119,(ROW($D96)-ROW(AN$41)+1),FALSE),IFERROR(AN$42*VLOOKUP($D$40&amp;"|"&amp;$D96&amp;"|0|"&amp;AN$43,data.monthly_financials,6,0),0))</f>
        <v>#NAME?</v>
      </c>
      <c r="AP96" s="144" t="str">
        <f t="shared" si="68"/>
        <v>-Revolving Credit Facility</v>
      </c>
      <c r="AQ96" s="104">
        <f ca="1">IFERROR(AQ$42*VLOOKUP($AP$40&amp;"|"&amp;$AP96&amp;"|1|"&amp;AQ$43,data.monthly_financials,6,0),0)</f>
        <v>0</v>
      </c>
      <c r="AR96" s="104">
        <f ca="1">IFERROR(AR$42*VLOOKUP($AP$40&amp;"|"&amp;$AP96&amp;"|1|"&amp;AR$43,data.monthly_financials,6,0),0)</f>
        <v>0</v>
      </c>
      <c r="AS96" s="104">
        <f ca="1">IFERROR(AS$42*VLOOKUP($AP$40&amp;"|"&amp;$AP96&amp;"|1|"&amp;AS$43,data.monthly_financials,6,0),0)</f>
        <v>0</v>
      </c>
      <c r="AT96" s="104">
        <f ca="1">IFERROR(AT$42*VLOOKUP($AP$40&amp;"|"&amp;$AP96&amp;"|1|"&amp;AT$43,data.monthly_financials,6,0),0)</f>
        <v>0</v>
      </c>
      <c r="AU96" s="104">
        <f ca="1">IFERROR(AU$42*VLOOKUP($AP$40&amp;"|"&amp;$AP96&amp;"|1|"&amp;AU$43,data.monthly_financials,6,0),0)</f>
        <v>0</v>
      </c>
    </row>
    <row r="97" spans="1:47" ht="15.75">
      <c r="A97" t="str">
        <f>RIGHT(DB_LOAD!I92,4)</f>
        <v/>
      </c>
      <c r="B97">
        <f>DB_LOAD!K92</f>
        <v>0</v>
      </c>
      <c r="D97" s="145" t="s">
        <v>231</v>
      </c>
      <c r="E97" s="104" t="e">
        <f ca="1">IF(E$41=YEAR(E$43),HLOOKUP(E$41,$AR$41:$AU$119,(ROW($D97)-ROW(E$41)+1),FALSE),IFERROR(E$42*VLOOKUP($D$40&amp;"|"&amp;$D97&amp;"|0|"&amp;E$43,data.monthly_financials,6,0),0))</f>
        <v>#VALUE!</v>
      </c>
      <c r="F97" s="104" t="e">
        <f ca="1">IF(F$41=YEAR(F$43),HLOOKUP(F$41,$AR$41:$AU$119,(ROW($D97)-ROW(F$41)+1),FALSE),IFERROR(F$42*VLOOKUP($D$40&amp;"|"&amp;$D97&amp;"|0|"&amp;F$43,data.monthly_financials,6,0),0))</f>
        <v>#VALUE!</v>
      </c>
      <c r="G97" s="104" t="e">
        <f ca="1">IF(G$41=YEAR(G$43),HLOOKUP(G$41,$AR$41:$AU$119,(ROW($D97)-ROW(G$41)+1),FALSE),IFERROR(G$42*VLOOKUP($D$40&amp;"|"&amp;$D97&amp;"|0|"&amp;G$43,data.monthly_financials,6,0),0))</f>
        <v>#VALUE!</v>
      </c>
      <c r="H97" s="104" t="e">
        <f ca="1">IF(H$41=YEAR(H$43),HLOOKUP(H$41,$AR$41:$AU$119,(ROW($D97)-ROW(H$41)+1),FALSE),IFERROR(H$42*VLOOKUP($D$40&amp;"|"&amp;$D97&amp;"|0|"&amp;H$43,data.monthly_financials,6,0),0))</f>
        <v>#VALUE!</v>
      </c>
      <c r="I97" s="104" t="e">
        <f ca="1">IF(I$41=YEAR(I$43),HLOOKUP(I$41,$AR$41:$AU$119,(ROW($D97)-ROW(I$41)+1),FALSE),IFERROR(I$42*VLOOKUP($D$40&amp;"|"&amp;$D97&amp;"|0|"&amp;I$43,data.monthly_financials,6,0),0))</f>
        <v>#VALUE!</v>
      </c>
      <c r="J97" s="104" t="e">
        <f ca="1">IF(J$41=YEAR(J$43),HLOOKUP(J$41,$AR$41:$AU$119,(ROW($D97)-ROW(J$41)+1),FALSE),IFERROR(J$42*VLOOKUP($D$40&amp;"|"&amp;$D97&amp;"|0|"&amp;J$43,data.monthly_financials,6,0),0))</f>
        <v>#VALUE!</v>
      </c>
      <c r="K97" s="104" t="e">
        <f ca="1">IF(K$41=YEAR(K$43),HLOOKUP(K$41,$AR$41:$AU$119,(ROW($D97)-ROW(K$41)+1),FALSE),IFERROR(K$42*VLOOKUP($D$40&amp;"|"&amp;$D97&amp;"|0|"&amp;K$43,data.monthly_financials,6,0),0))</f>
        <v>#VALUE!</v>
      </c>
      <c r="L97" s="104" t="e">
        <f ca="1">IF(L$41=YEAR(L$43),HLOOKUP(L$41,$AR$41:$AU$119,(ROW($D97)-ROW(L$41)+1),FALSE),IFERROR(L$42*VLOOKUP($D$40&amp;"|"&amp;$D97&amp;"|0|"&amp;L$43,data.monthly_financials,6,0),0))</f>
        <v>#VALUE!</v>
      </c>
      <c r="M97" s="104" t="e">
        <f ca="1">IF(M$41=YEAR(M$43),HLOOKUP(M$41,$AR$41:$AU$119,(ROW($D97)-ROW(M$41)+1),FALSE),IFERROR(M$42*VLOOKUP($D$40&amp;"|"&amp;$D97&amp;"|0|"&amp;M$43,data.monthly_financials,6,0),0))</f>
        <v>#VALUE!</v>
      </c>
      <c r="N97" s="104" t="e">
        <f ca="1">IF(N$41=YEAR(N$43),HLOOKUP(N$41,$AR$41:$AU$119,(ROW($D97)-ROW(N$41)+1),FALSE),IFERROR(N$42*VLOOKUP($D$40&amp;"|"&amp;$D97&amp;"|0|"&amp;N$43,data.monthly_financials,6,0),0))</f>
        <v>#VALUE!</v>
      </c>
      <c r="O97" s="104" t="e">
        <f ca="1">IF(O$41=YEAR(O$43),HLOOKUP(O$41,$AR$41:$AU$119,(ROW($D97)-ROW(O$41)+1),FALSE),IFERROR(O$42*VLOOKUP($D$40&amp;"|"&amp;$D97&amp;"|0|"&amp;O$43,data.monthly_financials,6,0),0))</f>
        <v>#VALUE!</v>
      </c>
      <c r="P97" s="104" t="e">
        <f ca="1">IF(P$41=YEAR(P$43),HLOOKUP(P$41,$AR$41:$AU$119,(ROW($D97)-ROW(P$41)+1),FALSE),IFERROR(P$42*VLOOKUP($D$40&amp;"|"&amp;$D97&amp;"|0|"&amp;P$43,data.monthly_financials,6,0),0))</f>
        <v>#VALUE!</v>
      </c>
      <c r="Q97" s="104" t="e">
        <f ca="1">IF(Q$41=YEAR(Q$43),HLOOKUP(Q$41,$AR$41:$AU$119,(ROW($D97)-ROW(Q$41)+1),FALSE),IFERROR(Q$42*VLOOKUP($D$40&amp;"|"&amp;$D97&amp;"|0|"&amp;Q$43,data.monthly_financials,6,0),0))</f>
        <v>#VALUE!</v>
      </c>
      <c r="R97" s="104" t="e">
        <f ca="1">IF(R$41=YEAR(R$43),HLOOKUP(R$41,$AR$41:$AU$119,(ROW($D97)-ROW(R$41)+1),FALSE),IFERROR(R$42*VLOOKUP($D$40&amp;"|"&amp;$D97&amp;"|0|"&amp;R$43,data.monthly_financials,6,0),0))</f>
        <v>#VALUE!</v>
      </c>
      <c r="S97" s="104" t="e">
        <f ca="1">IF(S$41=YEAR(S$43),HLOOKUP(S$41,$AR$41:$AU$119,(ROW($D97)-ROW(S$41)+1),FALSE),IFERROR(S$42*VLOOKUP($D$40&amp;"|"&amp;$D97&amp;"|0|"&amp;S$43,data.monthly_financials,6,0),0))</f>
        <v>#VALUE!</v>
      </c>
      <c r="T97" s="104" t="e">
        <f ca="1">IF(T$41=YEAR(T$43),HLOOKUP(T$41,$AR$41:$AU$119,(ROW($D97)-ROW(T$41)+1),FALSE),IFERROR(T$42*VLOOKUP($D$40&amp;"|"&amp;$D97&amp;"|0|"&amp;T$43,data.monthly_financials,6,0),0))</f>
        <v>#VALUE!</v>
      </c>
      <c r="U97" s="104" t="e">
        <f ca="1">IF(U$41=YEAR(U$43),HLOOKUP(U$41,$AR$41:$AU$119,(ROW($D97)-ROW(U$41)+1),FALSE),IFERROR(U$42*VLOOKUP($D$40&amp;"|"&amp;$D97&amp;"|0|"&amp;U$43,data.monthly_financials,6,0),0))</f>
        <v>#VALUE!</v>
      </c>
      <c r="V97" s="104" t="e">
        <f ca="1">IF(V$41=YEAR(V$43),HLOOKUP(V$41,$AR$41:$AU$119,(ROW($D97)-ROW(V$41)+1),FALSE),IFERROR(V$42*VLOOKUP($D$40&amp;"|"&amp;$D97&amp;"|0|"&amp;V$43,data.monthly_financials,6,0),0))</f>
        <v>#VALUE!</v>
      </c>
      <c r="W97" s="104" t="e">
        <f ca="1">IF(W$41=YEAR(W$43),HLOOKUP(W$41,$AR$41:$AU$119,(ROW($D97)-ROW(W$41)+1),FALSE),IFERROR(W$42*VLOOKUP($D$40&amp;"|"&amp;$D97&amp;"|0|"&amp;W$43,data.monthly_financials,6,0),0))</f>
        <v>#VALUE!</v>
      </c>
      <c r="X97" s="104" t="e">
        <f ca="1">IF(X$41=YEAR(X$43),HLOOKUP(X$41,$AR$41:$AU$119,(ROW($D97)-ROW(X$41)+1),FALSE),IFERROR(X$42*VLOOKUP($D$40&amp;"|"&amp;$D97&amp;"|0|"&amp;X$43,data.monthly_financials,6,0),0))</f>
        <v>#VALUE!</v>
      </c>
      <c r="Y97" s="104" t="e">
        <f ca="1">IF(Y$41=YEAR(Y$43),HLOOKUP(Y$41,$AR$41:$AU$119,(ROW($D97)-ROW(Y$41)+1),FALSE),IFERROR(Y$42*VLOOKUP($D$40&amp;"|"&amp;$D97&amp;"|0|"&amp;Y$43,data.monthly_financials,6,0),0))</f>
        <v>#VALUE!</v>
      </c>
      <c r="Z97" s="104" t="e">
        <f ca="1">IF(Z$41=YEAR(Z$43),HLOOKUP(Z$41,$AR$41:$AU$119,(ROW($D97)-ROW(Z$41)+1),FALSE),IFERROR(Z$42*VLOOKUP($D$40&amp;"|"&amp;$D97&amp;"|0|"&amp;Z$43,data.monthly_financials,6,0),0))</f>
        <v>#VALUE!</v>
      </c>
      <c r="AA97" s="104" t="e">
        <f ca="1">IF(AA$41=YEAR(AA$43),HLOOKUP(AA$41,$AR$41:$AU$119,(ROW($D97)-ROW(AA$41)+1),FALSE),IFERROR(AA$42*VLOOKUP($D$40&amp;"|"&amp;$D97&amp;"|0|"&amp;AA$43,data.monthly_financials,6,0),0))</f>
        <v>#VALUE!</v>
      </c>
      <c r="AB97" s="104" t="e">
        <f ca="1">IF(AB$41=YEAR(AB$43),HLOOKUP(AB$41,$AR$41:$AU$119,(ROW($D97)-ROW(AB$41)+1),FALSE),IFERROR(AB$42*VLOOKUP($D$40&amp;"|"&amp;$D97&amp;"|0|"&amp;AB$43,data.monthly_financials,6,0),0))</f>
        <v>#VALUE!</v>
      </c>
      <c r="AC97" s="104" t="e">
        <f ca="1">IF(AC$41=YEAR(AC$43),HLOOKUP(AC$41,$AR$41:$AU$119,(ROW($D97)-ROW(AC$41)+1),FALSE),IFERROR(AC$42*VLOOKUP($D$40&amp;"|"&amp;$D97&amp;"|0|"&amp;AC$43,data.monthly_financials,6,0),0))</f>
        <v>#VALUE!</v>
      </c>
      <c r="AD97" s="104" t="e">
        <f ca="1">IF(AD$41=YEAR(AD$43),HLOOKUP(AD$41,$AR$41:$AU$119,(ROW($D97)-ROW(AD$41)+1),FALSE),IFERROR(AD$42*VLOOKUP($D$40&amp;"|"&amp;$D97&amp;"|0|"&amp;AD$43,data.monthly_financials,6,0),0))</f>
        <v>#VALUE!</v>
      </c>
      <c r="AE97" s="104" t="e">
        <f ca="1">IF(AE$41=YEAR(AE$43),HLOOKUP(AE$41,$AR$41:$AU$119,(ROW($D97)-ROW(AE$41)+1),FALSE),IFERROR(AE$42*VLOOKUP($D$40&amp;"|"&amp;$D97&amp;"|0|"&amp;AE$43,data.monthly_financials,6,0),0))</f>
        <v>#VALUE!</v>
      </c>
      <c r="AF97" s="104" t="e">
        <f ca="1">IF(AF$41=YEAR(AF$43),HLOOKUP(AF$41,$AR$41:$AU$119,(ROW($D97)-ROW(AF$41)+1),FALSE),IFERROR(AF$42*VLOOKUP($D$40&amp;"|"&amp;$D97&amp;"|0|"&amp;AF$43,data.monthly_financials,6,0),0))</f>
        <v>#VALUE!</v>
      </c>
      <c r="AG97" s="104" t="e">
        <f ca="1">IF(AG$41=YEAR(AG$43),HLOOKUP(AG$41,$AR$41:$AU$119,(ROW($D97)-ROW(AG$41)+1),FALSE),IFERROR(AG$42*VLOOKUP($D$40&amp;"|"&amp;$D97&amp;"|0|"&amp;AG$43,data.monthly_financials,6,0),0))</f>
        <v>#VALUE!</v>
      </c>
      <c r="AH97" s="104" t="e">
        <f ca="1">IF(AH$41=YEAR(AH$43),HLOOKUP(AH$41,$AR$41:$AU$119,(ROW($D97)-ROW(AH$41)+1),FALSE),IFERROR(AH$42*VLOOKUP($D$40&amp;"|"&amp;$D97&amp;"|0|"&amp;AH$43,data.monthly_financials,6,0),0))</f>
        <v>#VALUE!</v>
      </c>
      <c r="AI97" s="104" t="e">
        <f ca="1">IF(AI$41=YEAR(AI$43),HLOOKUP(AI$41,$AR$41:$AU$119,(ROW($D97)-ROW(AI$41)+1),FALSE),IFERROR(AI$42*VLOOKUP($D$40&amp;"|"&amp;$D97&amp;"|0|"&amp;AI$43,data.monthly_financials,6,0),0))</f>
        <v>#VALUE!</v>
      </c>
      <c r="AJ97" s="104" t="e">
        <f ca="1">IF(AJ$41=YEAR(AJ$43),HLOOKUP(AJ$41,$AR$41:$AU$119,(ROW($D97)-ROW(AJ$41)+1),FALSE),IFERROR(AJ$42*VLOOKUP($D$40&amp;"|"&amp;$D97&amp;"|0|"&amp;AJ$43,data.monthly_financials,6,0),0))</f>
        <v>#VALUE!</v>
      </c>
      <c r="AK97" s="104" t="e">
        <f ca="1">IF(AK$41=YEAR(AK$43),HLOOKUP(AK$41,$AR$41:$AU$119,(ROW($D97)-ROW(AK$41)+1),FALSE),IFERROR(AK$42*VLOOKUP($D$40&amp;"|"&amp;$D97&amp;"|0|"&amp;AK$43,data.monthly_financials,6,0),0))</f>
        <v>#VALUE!</v>
      </c>
      <c r="AL97" s="104" t="e">
        <f ca="1">IF(AL$41=YEAR(AL$43),HLOOKUP(AL$41,$AR$41:$AU$119,(ROW($D97)-ROW(AL$41)+1),FALSE),IFERROR(AL$42*VLOOKUP($D$40&amp;"|"&amp;$D97&amp;"|0|"&amp;AL$43,data.monthly_financials,6,0),0))</f>
        <v>#VALUE!</v>
      </c>
      <c r="AM97" s="104" t="e">
        <f ca="1">IF(AM$41=YEAR(AM$43),HLOOKUP(AM$41,$AR$41:$AU$119,(ROW($D97)-ROW(AM$41)+1),FALSE),IFERROR(AM$42*VLOOKUP($D$40&amp;"|"&amp;$D97&amp;"|0|"&amp;AM$43,data.monthly_financials,6,0),0))</f>
        <v>#VALUE!</v>
      </c>
      <c r="AN97" s="104" t="e">
        <f ca="1">IF(AN$41=YEAR(AN$43),HLOOKUP(AN$41,$AR$41:$AU$119,(ROW($D97)-ROW(AN$41)+1),FALSE),IFERROR(AN$42*VLOOKUP($D$40&amp;"|"&amp;$D97&amp;"|0|"&amp;AN$43,data.monthly_financials,6,0),0))</f>
        <v>#NAME?</v>
      </c>
      <c r="AP97" s="146" t="str">
        <f t="shared" si="68"/>
        <v>-Bonds Issued</v>
      </c>
      <c r="AQ97" s="104">
        <f ca="1">IFERROR(AQ$42*VLOOKUP($AP$40&amp;"|"&amp;$AP97&amp;"|1|"&amp;AQ$43,data.monthly_financials,6,0),0)</f>
        <v>0</v>
      </c>
      <c r="AR97" s="104">
        <f ca="1">IFERROR(AR$42*VLOOKUP($AP$40&amp;"|"&amp;$AP97&amp;"|1|"&amp;AR$43,data.monthly_financials,6,0),0)</f>
        <v>0</v>
      </c>
      <c r="AS97" s="104">
        <f ca="1">IFERROR(AS$42*VLOOKUP($AP$40&amp;"|"&amp;$AP97&amp;"|1|"&amp;AS$43,data.monthly_financials,6,0),0)</f>
        <v>0</v>
      </c>
      <c r="AT97" s="104">
        <f ca="1">IFERROR(AT$42*VLOOKUP($AP$40&amp;"|"&amp;$AP97&amp;"|1|"&amp;AT$43,data.monthly_financials,6,0),0)</f>
        <v>0</v>
      </c>
      <c r="AU97" s="104">
        <f ca="1">IFERROR(AU$42*VLOOKUP($AP$40&amp;"|"&amp;$AP97&amp;"|1|"&amp;AU$43,data.monthly_financials,6,0),0)</f>
        <v>0</v>
      </c>
    </row>
    <row r="98" spans="1:47" ht="15.75">
      <c r="A98" t="str">
        <f>RIGHT(DB_LOAD!I93,4)</f>
        <v/>
      </c>
      <c r="B98">
        <f>DB_LOAD!K93</f>
        <v>0</v>
      </c>
      <c r="D98" s="145" t="s">
        <v>232</v>
      </c>
      <c r="E98" s="104" t="e">
        <f ca="1">IF(E$41=YEAR(E$43),HLOOKUP(E$41,$AR$41:$AU$119,(ROW($D98)-ROW(E$41)+1),FALSE),IFERROR(E$42*VLOOKUP($D$40&amp;"|"&amp;$D98&amp;"|0|"&amp;E$43,data.monthly_financials,6,0),0))</f>
        <v>#VALUE!</v>
      </c>
      <c r="F98" s="104" t="e">
        <f ca="1">IF(F$41=YEAR(F$43),HLOOKUP(F$41,$AR$41:$AU$119,(ROW($D98)-ROW(F$41)+1),FALSE),IFERROR(F$42*VLOOKUP($D$40&amp;"|"&amp;$D98&amp;"|0|"&amp;F$43,data.monthly_financials,6,0),0))</f>
        <v>#VALUE!</v>
      </c>
      <c r="G98" s="104" t="e">
        <f ca="1">IF(G$41=YEAR(G$43),HLOOKUP(G$41,$AR$41:$AU$119,(ROW($D98)-ROW(G$41)+1),FALSE),IFERROR(G$42*VLOOKUP($D$40&amp;"|"&amp;$D98&amp;"|0|"&amp;G$43,data.monthly_financials,6,0),0))</f>
        <v>#VALUE!</v>
      </c>
      <c r="H98" s="104" t="e">
        <f ca="1">IF(H$41=YEAR(H$43),HLOOKUP(H$41,$AR$41:$AU$119,(ROW($D98)-ROW(H$41)+1),FALSE),IFERROR(H$42*VLOOKUP($D$40&amp;"|"&amp;$D98&amp;"|0|"&amp;H$43,data.monthly_financials,6,0),0))</f>
        <v>#VALUE!</v>
      </c>
      <c r="I98" s="104" t="e">
        <f ca="1">IF(I$41=YEAR(I$43),HLOOKUP(I$41,$AR$41:$AU$119,(ROW($D98)-ROW(I$41)+1),FALSE),IFERROR(I$42*VLOOKUP($D$40&amp;"|"&amp;$D98&amp;"|0|"&amp;I$43,data.monthly_financials,6,0),0))</f>
        <v>#VALUE!</v>
      </c>
      <c r="J98" s="104" t="e">
        <f ca="1">IF(J$41=YEAR(J$43),HLOOKUP(J$41,$AR$41:$AU$119,(ROW($D98)-ROW(J$41)+1),FALSE),IFERROR(J$42*VLOOKUP($D$40&amp;"|"&amp;$D98&amp;"|0|"&amp;J$43,data.monthly_financials,6,0),0))</f>
        <v>#VALUE!</v>
      </c>
      <c r="K98" s="104" t="e">
        <f ca="1">IF(K$41=YEAR(K$43),HLOOKUP(K$41,$AR$41:$AU$119,(ROW($D98)-ROW(K$41)+1),FALSE),IFERROR(K$42*VLOOKUP($D$40&amp;"|"&amp;$D98&amp;"|0|"&amp;K$43,data.monthly_financials,6,0),0))</f>
        <v>#VALUE!</v>
      </c>
      <c r="L98" s="104" t="e">
        <f ca="1">IF(L$41=YEAR(L$43),HLOOKUP(L$41,$AR$41:$AU$119,(ROW($D98)-ROW(L$41)+1),FALSE),IFERROR(L$42*VLOOKUP($D$40&amp;"|"&amp;$D98&amp;"|0|"&amp;L$43,data.monthly_financials,6,0),0))</f>
        <v>#VALUE!</v>
      </c>
      <c r="M98" s="104" t="e">
        <f ca="1">IF(M$41=YEAR(M$43),HLOOKUP(M$41,$AR$41:$AU$119,(ROW($D98)-ROW(M$41)+1),FALSE),IFERROR(M$42*VLOOKUP($D$40&amp;"|"&amp;$D98&amp;"|0|"&amp;M$43,data.monthly_financials,6,0),0))</f>
        <v>#VALUE!</v>
      </c>
      <c r="N98" s="104" t="e">
        <f ca="1">IF(N$41=YEAR(N$43),HLOOKUP(N$41,$AR$41:$AU$119,(ROW($D98)-ROW(N$41)+1),FALSE),IFERROR(N$42*VLOOKUP($D$40&amp;"|"&amp;$D98&amp;"|0|"&amp;N$43,data.monthly_financials,6,0),0))</f>
        <v>#VALUE!</v>
      </c>
      <c r="O98" s="104" t="e">
        <f ca="1">IF(O$41=YEAR(O$43),HLOOKUP(O$41,$AR$41:$AU$119,(ROW($D98)-ROW(O$41)+1),FALSE),IFERROR(O$42*VLOOKUP($D$40&amp;"|"&amp;$D98&amp;"|0|"&amp;O$43,data.monthly_financials,6,0),0))</f>
        <v>#VALUE!</v>
      </c>
      <c r="P98" s="104" t="e">
        <f ca="1">IF(P$41=YEAR(P$43),HLOOKUP(P$41,$AR$41:$AU$119,(ROW($D98)-ROW(P$41)+1),FALSE),IFERROR(P$42*VLOOKUP($D$40&amp;"|"&amp;$D98&amp;"|0|"&amp;P$43,data.monthly_financials,6,0),0))</f>
        <v>#VALUE!</v>
      </c>
      <c r="Q98" s="104" t="e">
        <f ca="1">IF(Q$41=YEAR(Q$43),HLOOKUP(Q$41,$AR$41:$AU$119,(ROW($D98)-ROW(Q$41)+1),FALSE),IFERROR(Q$42*VLOOKUP($D$40&amp;"|"&amp;$D98&amp;"|0|"&amp;Q$43,data.monthly_financials,6,0),0))</f>
        <v>#VALUE!</v>
      </c>
      <c r="R98" s="104" t="e">
        <f ca="1">IF(R$41=YEAR(R$43),HLOOKUP(R$41,$AR$41:$AU$119,(ROW($D98)-ROW(R$41)+1),FALSE),IFERROR(R$42*VLOOKUP($D$40&amp;"|"&amp;$D98&amp;"|0|"&amp;R$43,data.monthly_financials,6,0),0))</f>
        <v>#VALUE!</v>
      </c>
      <c r="S98" s="104" t="e">
        <f ca="1">IF(S$41=YEAR(S$43),HLOOKUP(S$41,$AR$41:$AU$119,(ROW($D98)-ROW(S$41)+1),FALSE),IFERROR(S$42*VLOOKUP($D$40&amp;"|"&amp;$D98&amp;"|0|"&amp;S$43,data.monthly_financials,6,0),0))</f>
        <v>#VALUE!</v>
      </c>
      <c r="T98" s="104" t="e">
        <f ca="1">IF(T$41=YEAR(T$43),HLOOKUP(T$41,$AR$41:$AU$119,(ROW($D98)-ROW(T$41)+1),FALSE),IFERROR(T$42*VLOOKUP($D$40&amp;"|"&amp;$D98&amp;"|0|"&amp;T$43,data.monthly_financials,6,0),0))</f>
        <v>#VALUE!</v>
      </c>
      <c r="U98" s="104" t="e">
        <f ca="1">IF(U$41=YEAR(U$43),HLOOKUP(U$41,$AR$41:$AU$119,(ROW($D98)-ROW(U$41)+1),FALSE),IFERROR(U$42*VLOOKUP($D$40&amp;"|"&amp;$D98&amp;"|0|"&amp;U$43,data.monthly_financials,6,0),0))</f>
        <v>#VALUE!</v>
      </c>
      <c r="V98" s="104" t="e">
        <f ca="1">IF(V$41=YEAR(V$43),HLOOKUP(V$41,$AR$41:$AU$119,(ROW($D98)-ROW(V$41)+1),FALSE),IFERROR(V$42*VLOOKUP($D$40&amp;"|"&amp;$D98&amp;"|0|"&amp;V$43,data.monthly_financials,6,0),0))</f>
        <v>#VALUE!</v>
      </c>
      <c r="W98" s="104" t="e">
        <f ca="1">IF(W$41=YEAR(W$43),HLOOKUP(W$41,$AR$41:$AU$119,(ROW($D98)-ROW(W$41)+1),FALSE),IFERROR(W$42*VLOOKUP($D$40&amp;"|"&amp;$D98&amp;"|0|"&amp;W$43,data.monthly_financials,6,0),0))</f>
        <v>#VALUE!</v>
      </c>
      <c r="X98" s="104" t="e">
        <f ca="1">IF(X$41=YEAR(X$43),HLOOKUP(X$41,$AR$41:$AU$119,(ROW($D98)-ROW(X$41)+1),FALSE),IFERROR(X$42*VLOOKUP($D$40&amp;"|"&amp;$D98&amp;"|0|"&amp;X$43,data.monthly_financials,6,0),0))</f>
        <v>#VALUE!</v>
      </c>
      <c r="Y98" s="104" t="e">
        <f ca="1">IF(Y$41=YEAR(Y$43),HLOOKUP(Y$41,$AR$41:$AU$119,(ROW($D98)-ROW(Y$41)+1),FALSE),IFERROR(Y$42*VLOOKUP($D$40&amp;"|"&amp;$D98&amp;"|0|"&amp;Y$43,data.monthly_financials,6,0),0))</f>
        <v>#VALUE!</v>
      </c>
      <c r="Z98" s="104" t="e">
        <f ca="1">IF(Z$41=YEAR(Z$43),HLOOKUP(Z$41,$AR$41:$AU$119,(ROW($D98)-ROW(Z$41)+1),FALSE),IFERROR(Z$42*VLOOKUP($D$40&amp;"|"&amp;$D98&amp;"|0|"&amp;Z$43,data.monthly_financials,6,0),0))</f>
        <v>#VALUE!</v>
      </c>
      <c r="AA98" s="104" t="e">
        <f ca="1">IF(AA$41=YEAR(AA$43),HLOOKUP(AA$41,$AR$41:$AU$119,(ROW($D98)-ROW(AA$41)+1),FALSE),IFERROR(AA$42*VLOOKUP($D$40&amp;"|"&amp;$D98&amp;"|0|"&amp;AA$43,data.monthly_financials,6,0),0))</f>
        <v>#VALUE!</v>
      </c>
      <c r="AB98" s="104" t="e">
        <f ca="1">IF(AB$41=YEAR(AB$43),HLOOKUP(AB$41,$AR$41:$AU$119,(ROW($D98)-ROW(AB$41)+1),FALSE),IFERROR(AB$42*VLOOKUP($D$40&amp;"|"&amp;$D98&amp;"|0|"&amp;AB$43,data.monthly_financials,6,0),0))</f>
        <v>#VALUE!</v>
      </c>
      <c r="AC98" s="104" t="e">
        <f ca="1">IF(AC$41=YEAR(AC$43),HLOOKUP(AC$41,$AR$41:$AU$119,(ROW($D98)-ROW(AC$41)+1),FALSE),IFERROR(AC$42*VLOOKUP($D$40&amp;"|"&amp;$D98&amp;"|0|"&amp;AC$43,data.monthly_financials,6,0),0))</f>
        <v>#VALUE!</v>
      </c>
      <c r="AD98" s="104" t="e">
        <f ca="1">IF(AD$41=YEAR(AD$43),HLOOKUP(AD$41,$AR$41:$AU$119,(ROW($D98)-ROW(AD$41)+1),FALSE),IFERROR(AD$42*VLOOKUP($D$40&amp;"|"&amp;$D98&amp;"|0|"&amp;AD$43,data.monthly_financials,6,0),0))</f>
        <v>#VALUE!</v>
      </c>
      <c r="AE98" s="104" t="e">
        <f ca="1">IF(AE$41=YEAR(AE$43),HLOOKUP(AE$41,$AR$41:$AU$119,(ROW($D98)-ROW(AE$41)+1),FALSE),IFERROR(AE$42*VLOOKUP($D$40&amp;"|"&amp;$D98&amp;"|0|"&amp;AE$43,data.monthly_financials,6,0),0))</f>
        <v>#VALUE!</v>
      </c>
      <c r="AF98" s="104" t="e">
        <f ca="1">IF(AF$41=YEAR(AF$43),HLOOKUP(AF$41,$AR$41:$AU$119,(ROW($D98)-ROW(AF$41)+1),FALSE),IFERROR(AF$42*VLOOKUP($D$40&amp;"|"&amp;$D98&amp;"|0|"&amp;AF$43,data.monthly_financials,6,0),0))</f>
        <v>#VALUE!</v>
      </c>
      <c r="AG98" s="104" t="e">
        <f ca="1">IF(AG$41=YEAR(AG$43),HLOOKUP(AG$41,$AR$41:$AU$119,(ROW($D98)-ROW(AG$41)+1),FALSE),IFERROR(AG$42*VLOOKUP($D$40&amp;"|"&amp;$D98&amp;"|0|"&amp;AG$43,data.monthly_financials,6,0),0))</f>
        <v>#VALUE!</v>
      </c>
      <c r="AH98" s="104" t="e">
        <f ca="1">IF(AH$41=YEAR(AH$43),HLOOKUP(AH$41,$AR$41:$AU$119,(ROW($D98)-ROW(AH$41)+1),FALSE),IFERROR(AH$42*VLOOKUP($D$40&amp;"|"&amp;$D98&amp;"|0|"&amp;AH$43,data.monthly_financials,6,0),0))</f>
        <v>#VALUE!</v>
      </c>
      <c r="AI98" s="104" t="e">
        <f ca="1">IF(AI$41=YEAR(AI$43),HLOOKUP(AI$41,$AR$41:$AU$119,(ROW($D98)-ROW(AI$41)+1),FALSE),IFERROR(AI$42*VLOOKUP($D$40&amp;"|"&amp;$D98&amp;"|0|"&amp;AI$43,data.monthly_financials,6,0),0))</f>
        <v>#VALUE!</v>
      </c>
      <c r="AJ98" s="104" t="e">
        <f ca="1">IF(AJ$41=YEAR(AJ$43),HLOOKUP(AJ$41,$AR$41:$AU$119,(ROW($D98)-ROW(AJ$41)+1),FALSE),IFERROR(AJ$42*VLOOKUP($D$40&amp;"|"&amp;$D98&amp;"|0|"&amp;AJ$43,data.monthly_financials,6,0),0))</f>
        <v>#VALUE!</v>
      </c>
      <c r="AK98" s="104" t="e">
        <f ca="1">IF(AK$41=YEAR(AK$43),HLOOKUP(AK$41,$AR$41:$AU$119,(ROW($D98)-ROW(AK$41)+1),FALSE),IFERROR(AK$42*VLOOKUP($D$40&amp;"|"&amp;$D98&amp;"|0|"&amp;AK$43,data.monthly_financials,6,0),0))</f>
        <v>#VALUE!</v>
      </c>
      <c r="AL98" s="104" t="e">
        <f ca="1">IF(AL$41=YEAR(AL$43),HLOOKUP(AL$41,$AR$41:$AU$119,(ROW($D98)-ROW(AL$41)+1),FALSE),IFERROR(AL$42*VLOOKUP($D$40&amp;"|"&amp;$D98&amp;"|0|"&amp;AL$43,data.monthly_financials,6,0),0))</f>
        <v>#VALUE!</v>
      </c>
      <c r="AM98" s="104" t="e">
        <f ca="1">IF(AM$41=YEAR(AM$43),HLOOKUP(AM$41,$AR$41:$AU$119,(ROW($D98)-ROW(AM$41)+1),FALSE),IFERROR(AM$42*VLOOKUP($D$40&amp;"|"&amp;$D98&amp;"|0|"&amp;AM$43,data.monthly_financials,6,0),0))</f>
        <v>#VALUE!</v>
      </c>
      <c r="AN98" s="104" t="e">
        <f ca="1">IF(AN$41=YEAR(AN$43),HLOOKUP(AN$41,$AR$41:$AU$119,(ROW($D98)-ROW(AN$41)+1),FALSE),IFERROR(AN$42*VLOOKUP($D$40&amp;"|"&amp;$D98&amp;"|0|"&amp;AN$43,data.monthly_financials,6,0),0))</f>
        <v>#NAME?</v>
      </c>
      <c r="AP98" s="146" t="str">
        <f t="shared" si="68"/>
        <v>-Other</v>
      </c>
      <c r="AQ98" s="104">
        <f ca="1">IFERROR(AQ$42*VLOOKUP($AP$40&amp;"|"&amp;$AP98&amp;"|1|"&amp;AQ$43,data.monthly_financials,6,0),0)</f>
        <v>0</v>
      </c>
      <c r="AR98" s="104">
        <f ca="1">IFERROR(AR$42*VLOOKUP($AP$40&amp;"|"&amp;$AP98&amp;"|1|"&amp;AR$43,data.monthly_financials,6,0),0)</f>
        <v>0</v>
      </c>
      <c r="AS98" s="104">
        <f ca="1">IFERROR(AS$42*VLOOKUP($AP$40&amp;"|"&amp;$AP98&amp;"|1|"&amp;AS$43,data.monthly_financials,6,0),0)</f>
        <v>0</v>
      </c>
      <c r="AT98" s="104">
        <f ca="1">IFERROR(AT$42*VLOOKUP($AP$40&amp;"|"&amp;$AP98&amp;"|1|"&amp;AT$43,data.monthly_financials,6,0),0)</f>
        <v>0</v>
      </c>
      <c r="AU98" s="104">
        <f ca="1">IFERROR(AU$42*VLOOKUP($AP$40&amp;"|"&amp;$AP98&amp;"|1|"&amp;AU$43,data.monthly_financials,6,0),0)</f>
        <v>0</v>
      </c>
    </row>
    <row r="99" spans="1:47" ht="15.75">
      <c r="A99" t="str">
        <f>RIGHT(DB_LOAD!I94,4)</f>
        <v/>
      </c>
      <c r="B99">
        <f>DB_LOAD!K94</f>
        <v>0</v>
      </c>
      <c r="D99" s="103" t="s">
        <v>233</v>
      </c>
      <c r="E99" s="112" t="e">
        <f t="shared" ref="E99:AN99" ca="1" si="110">SUM(E100:E102)</f>
        <v>#VALUE!</v>
      </c>
      <c r="F99" s="112" t="e">
        <f t="shared" ca="1" si="110"/>
        <v>#VALUE!</v>
      </c>
      <c r="G99" s="112" t="e">
        <f t="shared" ca="1" si="110"/>
        <v>#VALUE!</v>
      </c>
      <c r="H99" s="112" t="e">
        <f t="shared" ca="1" si="110"/>
        <v>#VALUE!</v>
      </c>
      <c r="I99" s="112" t="e">
        <f t="shared" ca="1" si="110"/>
        <v>#VALUE!</v>
      </c>
      <c r="J99" s="112" t="e">
        <f t="shared" ca="1" si="110"/>
        <v>#VALUE!</v>
      </c>
      <c r="K99" s="112" t="e">
        <f t="shared" ca="1" si="110"/>
        <v>#VALUE!</v>
      </c>
      <c r="L99" s="112" t="e">
        <f t="shared" ca="1" si="110"/>
        <v>#VALUE!</v>
      </c>
      <c r="M99" s="112" t="e">
        <f t="shared" ca="1" si="110"/>
        <v>#VALUE!</v>
      </c>
      <c r="N99" s="112" t="e">
        <f t="shared" ca="1" si="110"/>
        <v>#VALUE!</v>
      </c>
      <c r="O99" s="112" t="e">
        <f t="shared" ca="1" si="110"/>
        <v>#VALUE!</v>
      </c>
      <c r="P99" s="112" t="e">
        <f t="shared" ca="1" si="110"/>
        <v>#VALUE!</v>
      </c>
      <c r="Q99" s="112" t="e">
        <f t="shared" ca="1" si="110"/>
        <v>#VALUE!</v>
      </c>
      <c r="R99" s="112" t="e">
        <f t="shared" ca="1" si="110"/>
        <v>#VALUE!</v>
      </c>
      <c r="S99" s="112" t="e">
        <f t="shared" ca="1" si="110"/>
        <v>#VALUE!</v>
      </c>
      <c r="T99" s="112" t="e">
        <f t="shared" ca="1" si="110"/>
        <v>#VALUE!</v>
      </c>
      <c r="U99" s="112" t="e">
        <f t="shared" ca="1" si="110"/>
        <v>#VALUE!</v>
      </c>
      <c r="V99" s="112" t="e">
        <f t="shared" ca="1" si="110"/>
        <v>#VALUE!</v>
      </c>
      <c r="W99" s="112" t="e">
        <f t="shared" ca="1" si="110"/>
        <v>#VALUE!</v>
      </c>
      <c r="X99" s="112" t="e">
        <f t="shared" ca="1" si="110"/>
        <v>#VALUE!</v>
      </c>
      <c r="Y99" s="112" t="e">
        <f t="shared" ca="1" si="110"/>
        <v>#VALUE!</v>
      </c>
      <c r="Z99" s="112" t="e">
        <f t="shared" ca="1" si="110"/>
        <v>#VALUE!</v>
      </c>
      <c r="AA99" s="112" t="e">
        <f t="shared" ca="1" si="110"/>
        <v>#VALUE!</v>
      </c>
      <c r="AB99" s="112" t="e">
        <f t="shared" ca="1" si="110"/>
        <v>#VALUE!</v>
      </c>
      <c r="AC99" s="112" t="e">
        <f t="shared" ca="1" si="110"/>
        <v>#VALUE!</v>
      </c>
      <c r="AD99" s="112" t="e">
        <f t="shared" ca="1" si="110"/>
        <v>#VALUE!</v>
      </c>
      <c r="AE99" s="112" t="e">
        <f t="shared" ca="1" si="110"/>
        <v>#VALUE!</v>
      </c>
      <c r="AF99" s="112" t="e">
        <f t="shared" ca="1" si="110"/>
        <v>#VALUE!</v>
      </c>
      <c r="AG99" s="112" t="e">
        <f t="shared" ca="1" si="110"/>
        <v>#VALUE!</v>
      </c>
      <c r="AH99" s="112" t="e">
        <f t="shared" ca="1" si="110"/>
        <v>#VALUE!</v>
      </c>
      <c r="AI99" s="112" t="e">
        <f t="shared" ca="1" si="110"/>
        <v>#VALUE!</v>
      </c>
      <c r="AJ99" s="112" t="e">
        <f t="shared" ca="1" si="110"/>
        <v>#VALUE!</v>
      </c>
      <c r="AK99" s="112" t="e">
        <f t="shared" ca="1" si="110"/>
        <v>#VALUE!</v>
      </c>
      <c r="AL99" s="112" t="e">
        <f t="shared" ca="1" si="110"/>
        <v>#VALUE!</v>
      </c>
      <c r="AM99" s="112" t="e">
        <f t="shared" ca="1" si="110"/>
        <v>#VALUE!</v>
      </c>
      <c r="AN99" s="112" t="e">
        <f t="shared" ca="1" si="110"/>
        <v>#NAME?</v>
      </c>
      <c r="AP99" s="103" t="str">
        <f t="shared" si="68"/>
        <v>Other long-term liabilities</v>
      </c>
      <c r="AQ99" s="112">
        <f ca="1">SUM(AQ100:AQ102)</f>
        <v>0</v>
      </c>
      <c r="AR99" s="112">
        <f ca="1">SUM(AR100:AR102)</f>
        <v>0</v>
      </c>
      <c r="AS99" s="112">
        <f ca="1">SUM(AS100:AS102)</f>
        <v>0</v>
      </c>
      <c r="AT99" s="112">
        <f ca="1">SUM(AT100:AT102)</f>
        <v>0</v>
      </c>
      <c r="AU99" s="112">
        <f ca="1">SUM(AU100:AU102)</f>
        <v>0</v>
      </c>
    </row>
    <row r="100" spans="1:47" ht="15.75">
      <c r="A100" t="str">
        <f>RIGHT(DB_LOAD!I95,4)</f>
        <v/>
      </c>
      <c r="B100">
        <f>DB_LOAD!K95</f>
        <v>0</v>
      </c>
      <c r="D100" s="113" t="s">
        <v>116</v>
      </c>
      <c r="E100" s="104" t="e">
        <f ca="1">IF(E$41=YEAR(E$43),HLOOKUP(E$41,$AR$41:$AU$119,(ROW($D100)-ROW(E$41)+1),FALSE),IFERROR(E$42*VLOOKUP($D$40&amp;"|"&amp;$D100&amp;"|0|"&amp;E$43,data.monthly_financials,6,0),0))</f>
        <v>#VALUE!</v>
      </c>
      <c r="F100" s="104" t="e">
        <f ca="1">IF(F$41=YEAR(F$43),HLOOKUP(F$41,$AR$41:$AU$119,(ROW($D100)-ROW(F$41)+1),FALSE),IFERROR(F$42*VLOOKUP($D$40&amp;"|"&amp;$D100&amp;"|0|"&amp;F$43,data.monthly_financials,6,0),0))</f>
        <v>#VALUE!</v>
      </c>
      <c r="G100" s="104" t="e">
        <f ca="1">IF(G$41=YEAR(G$43),HLOOKUP(G$41,$AR$41:$AU$119,(ROW($D100)-ROW(G$41)+1),FALSE),IFERROR(G$42*VLOOKUP($D$40&amp;"|"&amp;$D100&amp;"|0|"&amp;G$43,data.monthly_financials,6,0),0))</f>
        <v>#VALUE!</v>
      </c>
      <c r="H100" s="104" t="e">
        <f ca="1">IF(H$41=YEAR(H$43),HLOOKUP(H$41,$AR$41:$AU$119,(ROW($D100)-ROW(H$41)+1),FALSE),IFERROR(H$42*VLOOKUP($D$40&amp;"|"&amp;$D100&amp;"|0|"&amp;H$43,data.monthly_financials,6,0),0))</f>
        <v>#VALUE!</v>
      </c>
      <c r="I100" s="104" t="e">
        <f ca="1">IF(I$41=YEAR(I$43),HLOOKUP(I$41,$AR$41:$AU$119,(ROW($D100)-ROW(I$41)+1),FALSE),IFERROR(I$42*VLOOKUP($D$40&amp;"|"&amp;$D100&amp;"|0|"&amp;I$43,data.monthly_financials,6,0),0))</f>
        <v>#VALUE!</v>
      </c>
      <c r="J100" s="104" t="e">
        <f ca="1">IF(J$41=YEAR(J$43),HLOOKUP(J$41,$AR$41:$AU$119,(ROW($D100)-ROW(J$41)+1),FALSE),IFERROR(J$42*VLOOKUP($D$40&amp;"|"&amp;$D100&amp;"|0|"&amp;J$43,data.monthly_financials,6,0),0))</f>
        <v>#VALUE!</v>
      </c>
      <c r="K100" s="104" t="e">
        <f ca="1">IF(K$41=YEAR(K$43),HLOOKUP(K$41,$AR$41:$AU$119,(ROW($D100)-ROW(K$41)+1),FALSE),IFERROR(K$42*VLOOKUP($D$40&amp;"|"&amp;$D100&amp;"|0|"&amp;K$43,data.monthly_financials,6,0),0))</f>
        <v>#VALUE!</v>
      </c>
      <c r="L100" s="104" t="e">
        <f ca="1">IF(L$41=YEAR(L$43),HLOOKUP(L$41,$AR$41:$AU$119,(ROW($D100)-ROW(L$41)+1),FALSE),IFERROR(L$42*VLOOKUP($D$40&amp;"|"&amp;$D100&amp;"|0|"&amp;L$43,data.monthly_financials,6,0),0))</f>
        <v>#VALUE!</v>
      </c>
      <c r="M100" s="104" t="e">
        <f ca="1">IF(M$41=YEAR(M$43),HLOOKUP(M$41,$AR$41:$AU$119,(ROW($D100)-ROW(M$41)+1),FALSE),IFERROR(M$42*VLOOKUP($D$40&amp;"|"&amp;$D100&amp;"|0|"&amp;M$43,data.monthly_financials,6,0),0))</f>
        <v>#VALUE!</v>
      </c>
      <c r="N100" s="104" t="e">
        <f ca="1">IF(N$41=YEAR(N$43),HLOOKUP(N$41,$AR$41:$AU$119,(ROW($D100)-ROW(N$41)+1),FALSE),IFERROR(N$42*VLOOKUP($D$40&amp;"|"&amp;$D100&amp;"|0|"&amp;N$43,data.monthly_financials,6,0),0))</f>
        <v>#VALUE!</v>
      </c>
      <c r="O100" s="104" t="e">
        <f ca="1">IF(O$41=YEAR(O$43),HLOOKUP(O$41,$AR$41:$AU$119,(ROW($D100)-ROW(O$41)+1),FALSE),IFERROR(O$42*VLOOKUP($D$40&amp;"|"&amp;$D100&amp;"|0|"&amp;O$43,data.monthly_financials,6,0),0))</f>
        <v>#VALUE!</v>
      </c>
      <c r="P100" s="104" t="e">
        <f ca="1">IF(P$41=YEAR(P$43),HLOOKUP(P$41,$AR$41:$AU$119,(ROW($D100)-ROW(P$41)+1),FALSE),IFERROR(P$42*VLOOKUP($D$40&amp;"|"&amp;$D100&amp;"|0|"&amp;P$43,data.monthly_financials,6,0),0))</f>
        <v>#VALUE!</v>
      </c>
      <c r="Q100" s="104" t="e">
        <f ca="1">IF(Q$41=YEAR(Q$43),HLOOKUP(Q$41,$AR$41:$AU$119,(ROW($D100)-ROW(Q$41)+1),FALSE),IFERROR(Q$42*VLOOKUP($D$40&amp;"|"&amp;$D100&amp;"|0|"&amp;Q$43,data.monthly_financials,6,0),0))</f>
        <v>#VALUE!</v>
      </c>
      <c r="R100" s="104" t="e">
        <f ca="1">IF(R$41=YEAR(R$43),HLOOKUP(R$41,$AR$41:$AU$119,(ROW($D100)-ROW(R$41)+1),FALSE),IFERROR(R$42*VLOOKUP($D$40&amp;"|"&amp;$D100&amp;"|0|"&amp;R$43,data.monthly_financials,6,0),0))</f>
        <v>#VALUE!</v>
      </c>
      <c r="S100" s="104" t="e">
        <f ca="1">IF(S$41=YEAR(S$43),HLOOKUP(S$41,$AR$41:$AU$119,(ROW($D100)-ROW(S$41)+1),FALSE),IFERROR(S$42*VLOOKUP($D$40&amp;"|"&amp;$D100&amp;"|0|"&amp;S$43,data.monthly_financials,6,0),0))</f>
        <v>#VALUE!</v>
      </c>
      <c r="T100" s="104" t="e">
        <f ca="1">IF(T$41=YEAR(T$43),HLOOKUP(T$41,$AR$41:$AU$119,(ROW($D100)-ROW(T$41)+1),FALSE),IFERROR(T$42*VLOOKUP($D$40&amp;"|"&amp;$D100&amp;"|0|"&amp;T$43,data.monthly_financials,6,0),0))</f>
        <v>#VALUE!</v>
      </c>
      <c r="U100" s="104" t="e">
        <f ca="1">IF(U$41=YEAR(U$43),HLOOKUP(U$41,$AR$41:$AU$119,(ROW($D100)-ROW(U$41)+1),FALSE),IFERROR(U$42*VLOOKUP($D$40&amp;"|"&amp;$D100&amp;"|0|"&amp;U$43,data.monthly_financials,6,0),0))</f>
        <v>#VALUE!</v>
      </c>
      <c r="V100" s="104" t="e">
        <f ca="1">IF(V$41=YEAR(V$43),HLOOKUP(V$41,$AR$41:$AU$119,(ROW($D100)-ROW(V$41)+1),FALSE),IFERROR(V$42*VLOOKUP($D$40&amp;"|"&amp;$D100&amp;"|0|"&amp;V$43,data.monthly_financials,6,0),0))</f>
        <v>#VALUE!</v>
      </c>
      <c r="W100" s="104" t="e">
        <f ca="1">IF(W$41=YEAR(W$43),HLOOKUP(W$41,$AR$41:$AU$119,(ROW($D100)-ROW(W$41)+1),FALSE),IFERROR(W$42*VLOOKUP($D$40&amp;"|"&amp;$D100&amp;"|0|"&amp;W$43,data.monthly_financials,6,0),0))</f>
        <v>#VALUE!</v>
      </c>
      <c r="X100" s="104" t="e">
        <f ca="1">IF(X$41=YEAR(X$43),HLOOKUP(X$41,$AR$41:$AU$119,(ROW($D100)-ROW(X$41)+1),FALSE),IFERROR(X$42*VLOOKUP($D$40&amp;"|"&amp;$D100&amp;"|0|"&amp;X$43,data.monthly_financials,6,0),0))</f>
        <v>#VALUE!</v>
      </c>
      <c r="Y100" s="104" t="e">
        <f ca="1">IF(Y$41=YEAR(Y$43),HLOOKUP(Y$41,$AR$41:$AU$119,(ROW($D100)-ROW(Y$41)+1),FALSE),IFERROR(Y$42*VLOOKUP($D$40&amp;"|"&amp;$D100&amp;"|0|"&amp;Y$43,data.monthly_financials,6,0),0))</f>
        <v>#VALUE!</v>
      </c>
      <c r="Z100" s="104" t="e">
        <f ca="1">IF(Z$41=YEAR(Z$43),HLOOKUP(Z$41,$AR$41:$AU$119,(ROW($D100)-ROW(Z$41)+1),FALSE),IFERROR(Z$42*VLOOKUP($D$40&amp;"|"&amp;$D100&amp;"|0|"&amp;Z$43,data.monthly_financials,6,0),0))</f>
        <v>#VALUE!</v>
      </c>
      <c r="AA100" s="104" t="e">
        <f ca="1">IF(AA$41=YEAR(AA$43),HLOOKUP(AA$41,$AR$41:$AU$119,(ROW($D100)-ROW(AA$41)+1),FALSE),IFERROR(AA$42*VLOOKUP($D$40&amp;"|"&amp;$D100&amp;"|0|"&amp;AA$43,data.monthly_financials,6,0),0))</f>
        <v>#VALUE!</v>
      </c>
      <c r="AB100" s="104" t="e">
        <f ca="1">IF(AB$41=YEAR(AB$43),HLOOKUP(AB$41,$AR$41:$AU$119,(ROW($D100)-ROW(AB$41)+1),FALSE),IFERROR(AB$42*VLOOKUP($D$40&amp;"|"&amp;$D100&amp;"|0|"&amp;AB$43,data.monthly_financials,6,0),0))</f>
        <v>#VALUE!</v>
      </c>
      <c r="AC100" s="104" t="e">
        <f ca="1">IF(AC$41=YEAR(AC$43),HLOOKUP(AC$41,$AR$41:$AU$119,(ROW($D100)-ROW(AC$41)+1),FALSE),IFERROR(AC$42*VLOOKUP($D$40&amp;"|"&amp;$D100&amp;"|0|"&amp;AC$43,data.monthly_financials,6,0),0))</f>
        <v>#VALUE!</v>
      </c>
      <c r="AD100" s="104" t="e">
        <f ca="1">IF(AD$41=YEAR(AD$43),HLOOKUP(AD$41,$AR$41:$AU$119,(ROW($D100)-ROW(AD$41)+1),FALSE),IFERROR(AD$42*VLOOKUP($D$40&amp;"|"&amp;$D100&amp;"|0|"&amp;AD$43,data.monthly_financials,6,0),0))</f>
        <v>#VALUE!</v>
      </c>
      <c r="AE100" s="104" t="e">
        <f ca="1">IF(AE$41=YEAR(AE$43),HLOOKUP(AE$41,$AR$41:$AU$119,(ROW($D100)-ROW(AE$41)+1),FALSE),IFERROR(AE$42*VLOOKUP($D$40&amp;"|"&amp;$D100&amp;"|0|"&amp;AE$43,data.monthly_financials,6,0),0))</f>
        <v>#VALUE!</v>
      </c>
      <c r="AF100" s="104" t="e">
        <f ca="1">IF(AF$41=YEAR(AF$43),HLOOKUP(AF$41,$AR$41:$AU$119,(ROW($D100)-ROW(AF$41)+1),FALSE),IFERROR(AF$42*VLOOKUP($D$40&amp;"|"&amp;$D100&amp;"|0|"&amp;AF$43,data.monthly_financials,6,0),0))</f>
        <v>#VALUE!</v>
      </c>
      <c r="AG100" s="104" t="e">
        <f ca="1">IF(AG$41=YEAR(AG$43),HLOOKUP(AG$41,$AR$41:$AU$119,(ROW($D100)-ROW(AG$41)+1),FALSE),IFERROR(AG$42*VLOOKUP($D$40&amp;"|"&amp;$D100&amp;"|0|"&amp;AG$43,data.monthly_financials,6,0),0))</f>
        <v>#VALUE!</v>
      </c>
      <c r="AH100" s="104" t="e">
        <f ca="1">IF(AH$41=YEAR(AH$43),HLOOKUP(AH$41,$AR$41:$AU$119,(ROW($D100)-ROW(AH$41)+1),FALSE),IFERROR(AH$42*VLOOKUP($D$40&amp;"|"&amp;$D100&amp;"|0|"&amp;AH$43,data.monthly_financials,6,0),0))</f>
        <v>#VALUE!</v>
      </c>
      <c r="AI100" s="104" t="e">
        <f ca="1">IF(AI$41=YEAR(AI$43),HLOOKUP(AI$41,$AR$41:$AU$119,(ROW($D100)-ROW(AI$41)+1),FALSE),IFERROR(AI$42*VLOOKUP($D$40&amp;"|"&amp;$D100&amp;"|0|"&amp;AI$43,data.monthly_financials,6,0),0))</f>
        <v>#VALUE!</v>
      </c>
      <c r="AJ100" s="104" t="e">
        <f ca="1">IF(AJ$41=YEAR(AJ$43),HLOOKUP(AJ$41,$AR$41:$AU$119,(ROW($D100)-ROW(AJ$41)+1),FALSE),IFERROR(AJ$42*VLOOKUP($D$40&amp;"|"&amp;$D100&amp;"|0|"&amp;AJ$43,data.monthly_financials,6,0),0))</f>
        <v>#VALUE!</v>
      </c>
      <c r="AK100" s="104" t="e">
        <f ca="1">IF(AK$41=YEAR(AK$43),HLOOKUP(AK$41,$AR$41:$AU$119,(ROW($D100)-ROW(AK$41)+1),FALSE),IFERROR(AK$42*VLOOKUP($D$40&amp;"|"&amp;$D100&amp;"|0|"&amp;AK$43,data.monthly_financials,6,0),0))</f>
        <v>#VALUE!</v>
      </c>
      <c r="AL100" s="104" t="e">
        <f ca="1">IF(AL$41=YEAR(AL$43),HLOOKUP(AL$41,$AR$41:$AU$119,(ROW($D100)-ROW(AL$41)+1),FALSE),IFERROR(AL$42*VLOOKUP($D$40&amp;"|"&amp;$D100&amp;"|0|"&amp;AL$43,data.monthly_financials,6,0),0))</f>
        <v>#VALUE!</v>
      </c>
      <c r="AM100" s="104" t="e">
        <f ca="1">IF(AM$41=YEAR(AM$43),HLOOKUP(AM$41,$AR$41:$AU$119,(ROW($D100)-ROW(AM$41)+1),FALSE),IFERROR(AM$42*VLOOKUP($D$40&amp;"|"&amp;$D100&amp;"|0|"&amp;AM$43,data.monthly_financials,6,0),0))</f>
        <v>#VALUE!</v>
      </c>
      <c r="AN100" s="104" t="e">
        <f ca="1">IF(AN$41=YEAR(AN$43),HLOOKUP(AN$41,$AR$41:$AU$119,(ROW($D100)-ROW(AN$41)+1),FALSE),IFERROR(AN$42*VLOOKUP($D$40&amp;"|"&amp;$D100&amp;"|0|"&amp;AN$43,data.monthly_financials,6,0),0))</f>
        <v>#NAME?</v>
      </c>
      <c r="AP100" s="113" t="str">
        <f t="shared" si="68"/>
        <v>Subordinated Debt</v>
      </c>
      <c r="AQ100" s="104">
        <f ca="1">IFERROR(AQ$42*VLOOKUP($AP$40&amp;"|"&amp;$AP100&amp;"|1|"&amp;AQ$43,data.monthly_financials,6,0),0)</f>
        <v>0</v>
      </c>
      <c r="AR100" s="104">
        <f ca="1">IFERROR(AR$42*VLOOKUP($AP$40&amp;"|"&amp;$AP100&amp;"|1|"&amp;AR$43,data.monthly_financials,6,0),0)</f>
        <v>0</v>
      </c>
      <c r="AS100" s="104">
        <f ca="1">IFERROR(AS$42*VLOOKUP($AP$40&amp;"|"&amp;$AP100&amp;"|1|"&amp;AS$43,data.monthly_financials,6,0),0)</f>
        <v>0</v>
      </c>
      <c r="AT100" s="104">
        <f ca="1">IFERROR(AT$42*VLOOKUP($AP$40&amp;"|"&amp;$AP100&amp;"|1|"&amp;AT$43,data.monthly_financials,6,0),0)</f>
        <v>0</v>
      </c>
      <c r="AU100" s="104">
        <f ca="1">IFERROR(AU$42*VLOOKUP($AP$40&amp;"|"&amp;$AP100&amp;"|1|"&amp;AU$43,data.monthly_financials,6,0),0)</f>
        <v>0</v>
      </c>
    </row>
    <row r="101" spans="1:47" ht="15.75">
      <c r="A101" t="str">
        <f>RIGHT(DB_LOAD!I96,4)</f>
        <v/>
      </c>
      <c r="B101">
        <f>DB_LOAD!K96</f>
        <v>0</v>
      </c>
      <c r="D101" s="113" t="s">
        <v>234</v>
      </c>
      <c r="E101" s="104" t="e">
        <f ca="1">IF(E$41=YEAR(E$43),HLOOKUP(E$41,$AR$41:$AU$119,(ROW($D101)-ROW(E$41)+1),FALSE),IFERROR(E$42*VLOOKUP($D$40&amp;"|"&amp;$D101&amp;"|0|"&amp;E$43,data.monthly_financials,6,0),0))</f>
        <v>#VALUE!</v>
      </c>
      <c r="F101" s="104" t="e">
        <f ca="1">IF(F$41=YEAR(F$43),HLOOKUP(F$41,$AR$41:$AU$119,(ROW($D101)-ROW(F$41)+1),FALSE),IFERROR(F$42*VLOOKUP($D$40&amp;"|"&amp;$D101&amp;"|0|"&amp;F$43,data.monthly_financials,6,0),0))</f>
        <v>#VALUE!</v>
      </c>
      <c r="G101" s="104" t="e">
        <f ca="1">IF(G$41=YEAR(G$43),HLOOKUP(G$41,$AR$41:$AU$119,(ROW($D101)-ROW(G$41)+1),FALSE),IFERROR(G$42*VLOOKUP($D$40&amp;"|"&amp;$D101&amp;"|0|"&amp;G$43,data.monthly_financials,6,0),0))</f>
        <v>#VALUE!</v>
      </c>
      <c r="H101" s="104" t="e">
        <f ca="1">IF(H$41=YEAR(H$43),HLOOKUP(H$41,$AR$41:$AU$119,(ROW($D101)-ROW(H$41)+1),FALSE),IFERROR(H$42*VLOOKUP($D$40&amp;"|"&amp;$D101&amp;"|0|"&amp;H$43,data.monthly_financials,6,0),0))</f>
        <v>#VALUE!</v>
      </c>
      <c r="I101" s="104" t="e">
        <f ca="1">IF(I$41=YEAR(I$43),HLOOKUP(I$41,$AR$41:$AU$119,(ROW($D101)-ROW(I$41)+1),FALSE),IFERROR(I$42*VLOOKUP($D$40&amp;"|"&amp;$D101&amp;"|0|"&amp;I$43,data.monthly_financials,6,0),0))</f>
        <v>#VALUE!</v>
      </c>
      <c r="J101" s="104" t="e">
        <f ca="1">IF(J$41=YEAR(J$43),HLOOKUP(J$41,$AR$41:$AU$119,(ROW($D101)-ROW(J$41)+1),FALSE),IFERROR(J$42*VLOOKUP($D$40&amp;"|"&amp;$D101&amp;"|0|"&amp;J$43,data.monthly_financials,6,0),0))</f>
        <v>#VALUE!</v>
      </c>
      <c r="K101" s="104" t="e">
        <f ca="1">IF(K$41=YEAR(K$43),HLOOKUP(K$41,$AR$41:$AU$119,(ROW($D101)-ROW(K$41)+1),FALSE),IFERROR(K$42*VLOOKUP($D$40&amp;"|"&amp;$D101&amp;"|0|"&amp;K$43,data.monthly_financials,6,0),0))</f>
        <v>#VALUE!</v>
      </c>
      <c r="L101" s="104" t="e">
        <f ca="1">IF(L$41=YEAR(L$43),HLOOKUP(L$41,$AR$41:$AU$119,(ROW($D101)-ROW(L$41)+1),FALSE),IFERROR(L$42*VLOOKUP($D$40&amp;"|"&amp;$D101&amp;"|0|"&amp;L$43,data.monthly_financials,6,0),0))</f>
        <v>#VALUE!</v>
      </c>
      <c r="M101" s="104" t="e">
        <f ca="1">IF(M$41=YEAR(M$43),HLOOKUP(M$41,$AR$41:$AU$119,(ROW($D101)-ROW(M$41)+1),FALSE),IFERROR(M$42*VLOOKUP($D$40&amp;"|"&amp;$D101&amp;"|0|"&amp;M$43,data.monthly_financials,6,0),0))</f>
        <v>#VALUE!</v>
      </c>
      <c r="N101" s="104" t="e">
        <f ca="1">IF(N$41=YEAR(N$43),HLOOKUP(N$41,$AR$41:$AU$119,(ROW($D101)-ROW(N$41)+1),FALSE),IFERROR(N$42*VLOOKUP($D$40&amp;"|"&amp;$D101&amp;"|0|"&amp;N$43,data.monthly_financials,6,0),0))</f>
        <v>#VALUE!</v>
      </c>
      <c r="O101" s="104" t="e">
        <f ca="1">IF(O$41=YEAR(O$43),HLOOKUP(O$41,$AR$41:$AU$119,(ROW($D101)-ROW(O$41)+1),FALSE),IFERROR(O$42*VLOOKUP($D$40&amp;"|"&amp;$D101&amp;"|0|"&amp;O$43,data.monthly_financials,6,0),0))</f>
        <v>#VALUE!</v>
      </c>
      <c r="P101" s="104" t="e">
        <f ca="1">IF(P$41=YEAR(P$43),HLOOKUP(P$41,$AR$41:$AU$119,(ROW($D101)-ROW(P$41)+1),FALSE),IFERROR(P$42*VLOOKUP($D$40&amp;"|"&amp;$D101&amp;"|0|"&amp;P$43,data.monthly_financials,6,0),0))</f>
        <v>#VALUE!</v>
      </c>
      <c r="Q101" s="104" t="e">
        <f ca="1">IF(Q$41=YEAR(Q$43),HLOOKUP(Q$41,$AR$41:$AU$119,(ROW($D101)-ROW(Q$41)+1),FALSE),IFERROR(Q$42*VLOOKUP($D$40&amp;"|"&amp;$D101&amp;"|0|"&amp;Q$43,data.monthly_financials,6,0),0))</f>
        <v>#VALUE!</v>
      </c>
      <c r="R101" s="104" t="e">
        <f ca="1">IF(R$41=YEAR(R$43),HLOOKUP(R$41,$AR$41:$AU$119,(ROW($D101)-ROW(R$41)+1),FALSE),IFERROR(R$42*VLOOKUP($D$40&amp;"|"&amp;$D101&amp;"|0|"&amp;R$43,data.monthly_financials,6,0),0))</f>
        <v>#VALUE!</v>
      </c>
      <c r="S101" s="104" t="e">
        <f ca="1">IF(S$41=YEAR(S$43),HLOOKUP(S$41,$AR$41:$AU$119,(ROW($D101)-ROW(S$41)+1),FALSE),IFERROR(S$42*VLOOKUP($D$40&amp;"|"&amp;$D101&amp;"|0|"&amp;S$43,data.monthly_financials,6,0),0))</f>
        <v>#VALUE!</v>
      </c>
      <c r="T101" s="104" t="e">
        <f ca="1">IF(T$41=YEAR(T$43),HLOOKUP(T$41,$AR$41:$AU$119,(ROW($D101)-ROW(T$41)+1),FALSE),IFERROR(T$42*VLOOKUP($D$40&amp;"|"&amp;$D101&amp;"|0|"&amp;T$43,data.monthly_financials,6,0),0))</f>
        <v>#VALUE!</v>
      </c>
      <c r="U101" s="104" t="e">
        <f ca="1">IF(U$41=YEAR(U$43),HLOOKUP(U$41,$AR$41:$AU$119,(ROW($D101)-ROW(U$41)+1),FALSE),IFERROR(U$42*VLOOKUP($D$40&amp;"|"&amp;$D101&amp;"|0|"&amp;U$43,data.monthly_financials,6,0),0))</f>
        <v>#VALUE!</v>
      </c>
      <c r="V101" s="104" t="e">
        <f ca="1">IF(V$41=YEAR(V$43),HLOOKUP(V$41,$AR$41:$AU$119,(ROW($D101)-ROW(V$41)+1),FALSE),IFERROR(V$42*VLOOKUP($D$40&amp;"|"&amp;$D101&amp;"|0|"&amp;V$43,data.monthly_financials,6,0),0))</f>
        <v>#VALUE!</v>
      </c>
      <c r="W101" s="104" t="e">
        <f ca="1">IF(W$41=YEAR(W$43),HLOOKUP(W$41,$AR$41:$AU$119,(ROW($D101)-ROW(W$41)+1),FALSE),IFERROR(W$42*VLOOKUP($D$40&amp;"|"&amp;$D101&amp;"|0|"&amp;W$43,data.monthly_financials,6,0),0))</f>
        <v>#VALUE!</v>
      </c>
      <c r="X101" s="104" t="e">
        <f ca="1">IF(X$41=YEAR(X$43),HLOOKUP(X$41,$AR$41:$AU$119,(ROW($D101)-ROW(X$41)+1),FALSE),IFERROR(X$42*VLOOKUP($D$40&amp;"|"&amp;$D101&amp;"|0|"&amp;X$43,data.monthly_financials,6,0),0))</f>
        <v>#VALUE!</v>
      </c>
      <c r="Y101" s="104" t="e">
        <f ca="1">IF(Y$41=YEAR(Y$43),HLOOKUP(Y$41,$AR$41:$AU$119,(ROW($D101)-ROW(Y$41)+1),FALSE),IFERROR(Y$42*VLOOKUP($D$40&amp;"|"&amp;$D101&amp;"|0|"&amp;Y$43,data.monthly_financials,6,0),0))</f>
        <v>#VALUE!</v>
      </c>
      <c r="Z101" s="104" t="e">
        <f ca="1">IF(Z$41=YEAR(Z$43),HLOOKUP(Z$41,$AR$41:$AU$119,(ROW($D101)-ROW(Z$41)+1),FALSE),IFERROR(Z$42*VLOOKUP($D$40&amp;"|"&amp;$D101&amp;"|0|"&amp;Z$43,data.monthly_financials,6,0),0))</f>
        <v>#VALUE!</v>
      </c>
      <c r="AA101" s="104" t="e">
        <f ca="1">IF(AA$41=YEAR(AA$43),HLOOKUP(AA$41,$AR$41:$AU$119,(ROW($D101)-ROW(AA$41)+1),FALSE),IFERROR(AA$42*VLOOKUP($D$40&amp;"|"&amp;$D101&amp;"|0|"&amp;AA$43,data.monthly_financials,6,0),0))</f>
        <v>#VALUE!</v>
      </c>
      <c r="AB101" s="104" t="e">
        <f ca="1">IF(AB$41=YEAR(AB$43),HLOOKUP(AB$41,$AR$41:$AU$119,(ROW($D101)-ROW(AB$41)+1),FALSE),IFERROR(AB$42*VLOOKUP($D$40&amp;"|"&amp;$D101&amp;"|0|"&amp;AB$43,data.monthly_financials,6,0),0))</f>
        <v>#VALUE!</v>
      </c>
      <c r="AC101" s="104" t="e">
        <f ca="1">IF(AC$41=YEAR(AC$43),HLOOKUP(AC$41,$AR$41:$AU$119,(ROW($D101)-ROW(AC$41)+1),FALSE),IFERROR(AC$42*VLOOKUP($D$40&amp;"|"&amp;$D101&amp;"|0|"&amp;AC$43,data.monthly_financials,6,0),0))</f>
        <v>#VALUE!</v>
      </c>
      <c r="AD101" s="104" t="e">
        <f ca="1">IF(AD$41=YEAR(AD$43),HLOOKUP(AD$41,$AR$41:$AU$119,(ROW($D101)-ROW(AD$41)+1),FALSE),IFERROR(AD$42*VLOOKUP($D$40&amp;"|"&amp;$D101&amp;"|0|"&amp;AD$43,data.monthly_financials,6,0),0))</f>
        <v>#VALUE!</v>
      </c>
      <c r="AE101" s="104" t="e">
        <f ca="1">IF(AE$41=YEAR(AE$43),HLOOKUP(AE$41,$AR$41:$AU$119,(ROW($D101)-ROW(AE$41)+1),FALSE),IFERROR(AE$42*VLOOKUP($D$40&amp;"|"&amp;$D101&amp;"|0|"&amp;AE$43,data.monthly_financials,6,0),0))</f>
        <v>#VALUE!</v>
      </c>
      <c r="AF101" s="104" t="e">
        <f ca="1">IF(AF$41=YEAR(AF$43),HLOOKUP(AF$41,$AR$41:$AU$119,(ROW($D101)-ROW(AF$41)+1),FALSE),IFERROR(AF$42*VLOOKUP($D$40&amp;"|"&amp;$D101&amp;"|0|"&amp;AF$43,data.monthly_financials,6,0),0))</f>
        <v>#VALUE!</v>
      </c>
      <c r="AG101" s="104" t="e">
        <f ca="1">IF(AG$41=YEAR(AG$43),HLOOKUP(AG$41,$AR$41:$AU$119,(ROW($D101)-ROW(AG$41)+1),FALSE),IFERROR(AG$42*VLOOKUP($D$40&amp;"|"&amp;$D101&amp;"|0|"&amp;AG$43,data.monthly_financials,6,0),0))</f>
        <v>#VALUE!</v>
      </c>
      <c r="AH101" s="104" t="e">
        <f ca="1">IF(AH$41=YEAR(AH$43),HLOOKUP(AH$41,$AR$41:$AU$119,(ROW($D101)-ROW(AH$41)+1),FALSE),IFERROR(AH$42*VLOOKUP($D$40&amp;"|"&amp;$D101&amp;"|0|"&amp;AH$43,data.monthly_financials,6,0),0))</f>
        <v>#VALUE!</v>
      </c>
      <c r="AI101" s="104" t="e">
        <f ca="1">IF(AI$41=YEAR(AI$43),HLOOKUP(AI$41,$AR$41:$AU$119,(ROW($D101)-ROW(AI$41)+1),FALSE),IFERROR(AI$42*VLOOKUP($D$40&amp;"|"&amp;$D101&amp;"|0|"&amp;AI$43,data.monthly_financials,6,0),0))</f>
        <v>#VALUE!</v>
      </c>
      <c r="AJ101" s="104" t="e">
        <f ca="1">IF(AJ$41=YEAR(AJ$43),HLOOKUP(AJ$41,$AR$41:$AU$119,(ROW($D101)-ROW(AJ$41)+1),FALSE),IFERROR(AJ$42*VLOOKUP($D$40&amp;"|"&amp;$D101&amp;"|0|"&amp;AJ$43,data.monthly_financials,6,0),0))</f>
        <v>#VALUE!</v>
      </c>
      <c r="AK101" s="104" t="e">
        <f ca="1">IF(AK$41=YEAR(AK$43),HLOOKUP(AK$41,$AR$41:$AU$119,(ROW($D101)-ROW(AK$41)+1),FALSE),IFERROR(AK$42*VLOOKUP($D$40&amp;"|"&amp;$D101&amp;"|0|"&amp;AK$43,data.monthly_financials,6,0),0))</f>
        <v>#VALUE!</v>
      </c>
      <c r="AL101" s="104" t="e">
        <f ca="1">IF(AL$41=YEAR(AL$43),HLOOKUP(AL$41,$AR$41:$AU$119,(ROW($D101)-ROW(AL$41)+1),FALSE),IFERROR(AL$42*VLOOKUP($D$40&amp;"|"&amp;$D101&amp;"|0|"&amp;AL$43,data.monthly_financials,6,0),0))</f>
        <v>#VALUE!</v>
      </c>
      <c r="AM101" s="104" t="e">
        <f ca="1">IF(AM$41=YEAR(AM$43),HLOOKUP(AM$41,$AR$41:$AU$119,(ROW($D101)-ROW(AM$41)+1),FALSE),IFERROR(AM$42*VLOOKUP($D$40&amp;"|"&amp;$D101&amp;"|0|"&amp;AM$43,data.monthly_financials,6,0),0))</f>
        <v>#VALUE!</v>
      </c>
      <c r="AN101" s="104" t="e">
        <f ca="1">IF(AN$41=YEAR(AN$43),HLOOKUP(AN$41,$AR$41:$AU$119,(ROW($D101)-ROW(AN$41)+1),FALSE),IFERROR(AN$42*VLOOKUP($D$40&amp;"|"&amp;$D101&amp;"|0|"&amp;AN$43,data.monthly_financials,6,0),0))</f>
        <v>#NAME?</v>
      </c>
      <c r="AP101" s="113" t="str">
        <f t="shared" si="68"/>
        <v>Securitized loans &amp; off-balance sheet items</v>
      </c>
      <c r="AQ101" s="104">
        <f ca="1">IFERROR(AQ$42*VLOOKUP($AP$40&amp;"|"&amp;$AP101&amp;"|1|"&amp;AQ$43,data.monthly_financials,6,0),0)</f>
        <v>0</v>
      </c>
      <c r="AR101" s="104">
        <f ca="1">IFERROR(AR$42*VLOOKUP($AP$40&amp;"|"&amp;$AP101&amp;"|1|"&amp;AR$43,data.monthly_financials,6,0),0)</f>
        <v>0</v>
      </c>
      <c r="AS101" s="104">
        <f ca="1">IFERROR(AS$42*VLOOKUP($AP$40&amp;"|"&amp;$AP101&amp;"|1|"&amp;AS$43,data.monthly_financials,6,0),0)</f>
        <v>0</v>
      </c>
      <c r="AT101" s="104">
        <f ca="1">IFERROR(AT$42*VLOOKUP($AP$40&amp;"|"&amp;$AP101&amp;"|1|"&amp;AT$43,data.monthly_financials,6,0),0)</f>
        <v>0</v>
      </c>
      <c r="AU101" s="104">
        <f ca="1">IFERROR(AU$42*VLOOKUP($AP$40&amp;"|"&amp;$AP101&amp;"|1|"&amp;AU$43,data.monthly_financials,6,0),0)</f>
        <v>0</v>
      </c>
    </row>
    <row r="102" spans="1:47" ht="15.75">
      <c r="A102" t="str">
        <f>RIGHT(DB_LOAD!I97,4)</f>
        <v/>
      </c>
      <c r="B102">
        <f>DB_LOAD!K97</f>
        <v>0</v>
      </c>
      <c r="D102" s="147" t="s">
        <v>235</v>
      </c>
      <c r="E102" s="104" t="e">
        <f ca="1">IF(E$41=YEAR(E$43),HLOOKUP(E$41,$AR$41:$AU$119,(ROW($D102)-ROW(E$41)+1),FALSE),IFERROR(E$42*VLOOKUP($D$40&amp;"|"&amp;$D102&amp;"|0|"&amp;E$43,data.monthly_financials,6,0),0))</f>
        <v>#VALUE!</v>
      </c>
      <c r="F102" s="104" t="e">
        <f ca="1">IF(F$41=YEAR(F$43),HLOOKUP(F$41,$AR$41:$AU$119,(ROW($D102)-ROW(F$41)+1),FALSE),IFERROR(F$42*VLOOKUP($D$40&amp;"|"&amp;$D102&amp;"|0|"&amp;F$43,data.monthly_financials,6,0),0))</f>
        <v>#VALUE!</v>
      </c>
      <c r="G102" s="104" t="e">
        <f ca="1">IF(G$41=YEAR(G$43),HLOOKUP(G$41,$AR$41:$AU$119,(ROW($D102)-ROW(G$41)+1),FALSE),IFERROR(G$42*VLOOKUP($D$40&amp;"|"&amp;$D102&amp;"|0|"&amp;G$43,data.monthly_financials,6,0),0))</f>
        <v>#VALUE!</v>
      </c>
      <c r="H102" s="104" t="e">
        <f ca="1">IF(H$41=YEAR(H$43),HLOOKUP(H$41,$AR$41:$AU$119,(ROW($D102)-ROW(H$41)+1),FALSE),IFERROR(H$42*VLOOKUP($D$40&amp;"|"&amp;$D102&amp;"|0|"&amp;H$43,data.monthly_financials,6,0),0))</f>
        <v>#VALUE!</v>
      </c>
      <c r="I102" s="104" t="e">
        <f ca="1">IF(I$41=YEAR(I$43),HLOOKUP(I$41,$AR$41:$AU$119,(ROW($D102)-ROW(I$41)+1),FALSE),IFERROR(I$42*VLOOKUP($D$40&amp;"|"&amp;$D102&amp;"|0|"&amp;I$43,data.monthly_financials,6,0),0))</f>
        <v>#VALUE!</v>
      </c>
      <c r="J102" s="104" t="e">
        <f ca="1">IF(J$41=YEAR(J$43),HLOOKUP(J$41,$AR$41:$AU$119,(ROW($D102)-ROW(J$41)+1),FALSE),IFERROR(J$42*VLOOKUP($D$40&amp;"|"&amp;$D102&amp;"|0|"&amp;J$43,data.monthly_financials,6,0),0))</f>
        <v>#VALUE!</v>
      </c>
      <c r="K102" s="104" t="e">
        <f ca="1">IF(K$41=YEAR(K$43),HLOOKUP(K$41,$AR$41:$AU$119,(ROW($D102)-ROW(K$41)+1),FALSE),IFERROR(K$42*VLOOKUP($D$40&amp;"|"&amp;$D102&amp;"|0|"&amp;K$43,data.monthly_financials,6,0),0))</f>
        <v>#VALUE!</v>
      </c>
      <c r="L102" s="104" t="e">
        <f ca="1">IF(L$41=YEAR(L$43),HLOOKUP(L$41,$AR$41:$AU$119,(ROW($D102)-ROW(L$41)+1),FALSE),IFERROR(L$42*VLOOKUP($D$40&amp;"|"&amp;$D102&amp;"|0|"&amp;L$43,data.monthly_financials,6,0),0))</f>
        <v>#VALUE!</v>
      </c>
      <c r="M102" s="104" t="e">
        <f ca="1">IF(M$41=YEAR(M$43),HLOOKUP(M$41,$AR$41:$AU$119,(ROW($D102)-ROW(M$41)+1),FALSE),IFERROR(M$42*VLOOKUP($D$40&amp;"|"&amp;$D102&amp;"|0|"&amp;M$43,data.monthly_financials,6,0),0))</f>
        <v>#VALUE!</v>
      </c>
      <c r="N102" s="104" t="e">
        <f ca="1">IF(N$41=YEAR(N$43),HLOOKUP(N$41,$AR$41:$AU$119,(ROW($D102)-ROW(N$41)+1),FALSE),IFERROR(N$42*VLOOKUP($D$40&amp;"|"&amp;$D102&amp;"|0|"&amp;N$43,data.monthly_financials,6,0),0))</f>
        <v>#VALUE!</v>
      </c>
      <c r="O102" s="104" t="e">
        <f ca="1">IF(O$41=YEAR(O$43),HLOOKUP(O$41,$AR$41:$AU$119,(ROW($D102)-ROW(O$41)+1),FALSE),IFERROR(O$42*VLOOKUP($D$40&amp;"|"&amp;$D102&amp;"|0|"&amp;O$43,data.monthly_financials,6,0),0))</f>
        <v>#VALUE!</v>
      </c>
      <c r="P102" s="104" t="e">
        <f ca="1">IF(P$41=YEAR(P$43),HLOOKUP(P$41,$AR$41:$AU$119,(ROW($D102)-ROW(P$41)+1),FALSE),IFERROR(P$42*VLOOKUP($D$40&amp;"|"&amp;$D102&amp;"|0|"&amp;P$43,data.monthly_financials,6,0),0))</f>
        <v>#VALUE!</v>
      </c>
      <c r="Q102" s="104" t="e">
        <f ca="1">IF(Q$41=YEAR(Q$43),HLOOKUP(Q$41,$AR$41:$AU$119,(ROW($D102)-ROW(Q$41)+1),FALSE),IFERROR(Q$42*VLOOKUP($D$40&amp;"|"&amp;$D102&amp;"|0|"&amp;Q$43,data.monthly_financials,6,0),0))</f>
        <v>#VALUE!</v>
      </c>
      <c r="R102" s="104" t="e">
        <f ca="1">IF(R$41=YEAR(R$43),HLOOKUP(R$41,$AR$41:$AU$119,(ROW($D102)-ROW(R$41)+1),FALSE),IFERROR(R$42*VLOOKUP($D$40&amp;"|"&amp;$D102&amp;"|0|"&amp;R$43,data.monthly_financials,6,0),0))</f>
        <v>#VALUE!</v>
      </c>
      <c r="S102" s="104" t="e">
        <f ca="1">IF(S$41=YEAR(S$43),HLOOKUP(S$41,$AR$41:$AU$119,(ROW($D102)-ROW(S$41)+1),FALSE),IFERROR(S$42*VLOOKUP($D$40&amp;"|"&amp;$D102&amp;"|0|"&amp;S$43,data.monthly_financials,6,0),0))</f>
        <v>#VALUE!</v>
      </c>
      <c r="T102" s="104" t="e">
        <f ca="1">IF(T$41=YEAR(T$43),HLOOKUP(T$41,$AR$41:$AU$119,(ROW($D102)-ROW(T$41)+1),FALSE),IFERROR(T$42*VLOOKUP($D$40&amp;"|"&amp;$D102&amp;"|0|"&amp;T$43,data.monthly_financials,6,0),0))</f>
        <v>#VALUE!</v>
      </c>
      <c r="U102" s="104" t="e">
        <f ca="1">IF(U$41=YEAR(U$43),HLOOKUP(U$41,$AR$41:$AU$119,(ROW($D102)-ROW(U$41)+1),FALSE),IFERROR(U$42*VLOOKUP($D$40&amp;"|"&amp;$D102&amp;"|0|"&amp;U$43,data.monthly_financials,6,0),0))</f>
        <v>#VALUE!</v>
      </c>
      <c r="V102" s="104" t="e">
        <f ca="1">IF(V$41=YEAR(V$43),HLOOKUP(V$41,$AR$41:$AU$119,(ROW($D102)-ROW(V$41)+1),FALSE),IFERROR(V$42*VLOOKUP($D$40&amp;"|"&amp;$D102&amp;"|0|"&amp;V$43,data.monthly_financials,6,0),0))</f>
        <v>#VALUE!</v>
      </c>
      <c r="W102" s="104" t="e">
        <f ca="1">IF(W$41=YEAR(W$43),HLOOKUP(W$41,$AR$41:$AU$119,(ROW($D102)-ROW(W$41)+1),FALSE),IFERROR(W$42*VLOOKUP($D$40&amp;"|"&amp;$D102&amp;"|0|"&amp;W$43,data.monthly_financials,6,0),0))</f>
        <v>#VALUE!</v>
      </c>
      <c r="X102" s="104" t="e">
        <f ca="1">IF(X$41=YEAR(X$43),HLOOKUP(X$41,$AR$41:$AU$119,(ROW($D102)-ROW(X$41)+1),FALSE),IFERROR(X$42*VLOOKUP($D$40&amp;"|"&amp;$D102&amp;"|0|"&amp;X$43,data.monthly_financials,6,0),0))</f>
        <v>#VALUE!</v>
      </c>
      <c r="Y102" s="104" t="e">
        <f ca="1">IF(Y$41=YEAR(Y$43),HLOOKUP(Y$41,$AR$41:$AU$119,(ROW($D102)-ROW(Y$41)+1),FALSE),IFERROR(Y$42*VLOOKUP($D$40&amp;"|"&amp;$D102&amp;"|0|"&amp;Y$43,data.monthly_financials,6,0),0))</f>
        <v>#VALUE!</v>
      </c>
      <c r="Z102" s="104" t="e">
        <f ca="1">IF(Z$41=YEAR(Z$43),HLOOKUP(Z$41,$AR$41:$AU$119,(ROW($D102)-ROW(Z$41)+1),FALSE),IFERROR(Z$42*VLOOKUP($D$40&amp;"|"&amp;$D102&amp;"|0|"&amp;Z$43,data.monthly_financials,6,0),0))</f>
        <v>#VALUE!</v>
      </c>
      <c r="AA102" s="104" t="e">
        <f ca="1">IF(AA$41=YEAR(AA$43),HLOOKUP(AA$41,$AR$41:$AU$119,(ROW($D102)-ROW(AA$41)+1),FALSE),IFERROR(AA$42*VLOOKUP($D$40&amp;"|"&amp;$D102&amp;"|0|"&amp;AA$43,data.monthly_financials,6,0),0))</f>
        <v>#VALUE!</v>
      </c>
      <c r="AB102" s="104" t="e">
        <f ca="1">IF(AB$41=YEAR(AB$43),HLOOKUP(AB$41,$AR$41:$AU$119,(ROW($D102)-ROW(AB$41)+1),FALSE),IFERROR(AB$42*VLOOKUP($D$40&amp;"|"&amp;$D102&amp;"|0|"&amp;AB$43,data.monthly_financials,6,0),0))</f>
        <v>#VALUE!</v>
      </c>
      <c r="AC102" s="104" t="e">
        <f ca="1">IF(AC$41=YEAR(AC$43),HLOOKUP(AC$41,$AR$41:$AU$119,(ROW($D102)-ROW(AC$41)+1),FALSE),IFERROR(AC$42*VLOOKUP($D$40&amp;"|"&amp;$D102&amp;"|0|"&amp;AC$43,data.monthly_financials,6,0),0))</f>
        <v>#VALUE!</v>
      </c>
      <c r="AD102" s="104" t="e">
        <f ca="1">IF(AD$41=YEAR(AD$43),HLOOKUP(AD$41,$AR$41:$AU$119,(ROW($D102)-ROW(AD$41)+1),FALSE),IFERROR(AD$42*VLOOKUP($D$40&amp;"|"&amp;$D102&amp;"|0|"&amp;AD$43,data.monthly_financials,6,0),0))</f>
        <v>#VALUE!</v>
      </c>
      <c r="AE102" s="104" t="e">
        <f ca="1">IF(AE$41=YEAR(AE$43),HLOOKUP(AE$41,$AR$41:$AU$119,(ROW($D102)-ROW(AE$41)+1),FALSE),IFERROR(AE$42*VLOOKUP($D$40&amp;"|"&amp;$D102&amp;"|0|"&amp;AE$43,data.monthly_financials,6,0),0))</f>
        <v>#VALUE!</v>
      </c>
      <c r="AF102" s="104" t="e">
        <f ca="1">IF(AF$41=YEAR(AF$43),HLOOKUP(AF$41,$AR$41:$AU$119,(ROW($D102)-ROW(AF$41)+1),FALSE),IFERROR(AF$42*VLOOKUP($D$40&amp;"|"&amp;$D102&amp;"|0|"&amp;AF$43,data.monthly_financials,6,0),0))</f>
        <v>#VALUE!</v>
      </c>
      <c r="AG102" s="104" t="e">
        <f ca="1">IF(AG$41=YEAR(AG$43),HLOOKUP(AG$41,$AR$41:$AU$119,(ROW($D102)-ROW(AG$41)+1),FALSE),IFERROR(AG$42*VLOOKUP($D$40&amp;"|"&amp;$D102&amp;"|0|"&amp;AG$43,data.monthly_financials,6,0),0))</f>
        <v>#VALUE!</v>
      </c>
      <c r="AH102" s="104" t="e">
        <f ca="1">IF(AH$41=YEAR(AH$43),HLOOKUP(AH$41,$AR$41:$AU$119,(ROW($D102)-ROW(AH$41)+1),FALSE),IFERROR(AH$42*VLOOKUP($D$40&amp;"|"&amp;$D102&amp;"|0|"&amp;AH$43,data.monthly_financials,6,0),0))</f>
        <v>#VALUE!</v>
      </c>
      <c r="AI102" s="104" t="e">
        <f ca="1">IF(AI$41=YEAR(AI$43),HLOOKUP(AI$41,$AR$41:$AU$119,(ROW($D102)-ROW(AI$41)+1),FALSE),IFERROR(AI$42*VLOOKUP($D$40&amp;"|"&amp;$D102&amp;"|0|"&amp;AI$43,data.monthly_financials,6,0),0))</f>
        <v>#VALUE!</v>
      </c>
      <c r="AJ102" s="104" t="e">
        <f ca="1">IF(AJ$41=YEAR(AJ$43),HLOOKUP(AJ$41,$AR$41:$AU$119,(ROW($D102)-ROW(AJ$41)+1),FALSE),IFERROR(AJ$42*VLOOKUP($D$40&amp;"|"&amp;$D102&amp;"|0|"&amp;AJ$43,data.monthly_financials,6,0),0))</f>
        <v>#VALUE!</v>
      </c>
      <c r="AK102" s="104" t="e">
        <f ca="1">IF(AK$41=YEAR(AK$43),HLOOKUP(AK$41,$AR$41:$AU$119,(ROW($D102)-ROW(AK$41)+1),FALSE),IFERROR(AK$42*VLOOKUP($D$40&amp;"|"&amp;$D102&amp;"|0|"&amp;AK$43,data.monthly_financials,6,0),0))</f>
        <v>#VALUE!</v>
      </c>
      <c r="AL102" s="104" t="e">
        <f ca="1">IF(AL$41=YEAR(AL$43),HLOOKUP(AL$41,$AR$41:$AU$119,(ROW($D102)-ROW(AL$41)+1),FALSE),IFERROR(AL$42*VLOOKUP($D$40&amp;"|"&amp;$D102&amp;"|0|"&amp;AL$43,data.monthly_financials,6,0),0))</f>
        <v>#VALUE!</v>
      </c>
      <c r="AM102" s="104" t="e">
        <f ca="1">IF(AM$41=YEAR(AM$43),HLOOKUP(AM$41,$AR$41:$AU$119,(ROW($D102)-ROW(AM$41)+1),FALSE),IFERROR(AM$42*VLOOKUP($D$40&amp;"|"&amp;$D102&amp;"|0|"&amp;AM$43,data.monthly_financials,6,0),0))</f>
        <v>#VALUE!</v>
      </c>
      <c r="AN102" s="104" t="e">
        <f ca="1">IF(AN$41=YEAR(AN$43),HLOOKUP(AN$41,$AR$41:$AU$119,(ROW($D102)-ROW(AN$41)+1),FALSE),IFERROR(AN$42*VLOOKUP($D$40&amp;"|"&amp;$D102&amp;"|0|"&amp;AN$43,data.monthly_financials,6,0),0))</f>
        <v>#NAME?</v>
      </c>
      <c r="AP102" s="147" t="str">
        <f t="shared" si="68"/>
        <v>Others</v>
      </c>
      <c r="AQ102" s="104">
        <f ca="1">IFERROR(AQ$42*VLOOKUP($AP$40&amp;"|"&amp;$AP102&amp;"|1|"&amp;AQ$43,data.monthly_financials,6,0),0)</f>
        <v>0</v>
      </c>
      <c r="AR102" s="104">
        <f ca="1">IFERROR(AR$42*VLOOKUP($AP$40&amp;"|"&amp;$AP102&amp;"|1|"&amp;AR$43,data.monthly_financials,6,0),0)</f>
        <v>0</v>
      </c>
      <c r="AS102" s="104">
        <f ca="1">IFERROR(AS$42*VLOOKUP($AP$40&amp;"|"&amp;$AP102&amp;"|1|"&amp;AS$43,data.monthly_financials,6,0),0)</f>
        <v>0</v>
      </c>
      <c r="AT102" s="104">
        <f ca="1">IFERROR(AT$42*VLOOKUP($AP$40&amp;"|"&amp;$AP102&amp;"|1|"&amp;AT$43,data.monthly_financials,6,0),0)</f>
        <v>0</v>
      </c>
      <c r="AU102" s="104">
        <f ca="1">IFERROR(AU$42*VLOOKUP($AP$40&amp;"|"&amp;$AP102&amp;"|1|"&amp;AU$43,data.monthly_financials,6,0),0)</f>
        <v>0</v>
      </c>
    </row>
    <row r="103" spans="1:47" ht="15.75">
      <c r="A103" t="str">
        <f>RIGHT(DB_LOAD!I98,4)</f>
        <v/>
      </c>
      <c r="B103">
        <f>DB_LOAD!K98</f>
        <v>0</v>
      </c>
      <c r="D103" s="95" t="s">
        <v>236</v>
      </c>
      <c r="E103" s="122" t="e">
        <f t="shared" ref="E103:AN103" ca="1" si="111">SUM(E99,E93,)</f>
        <v>#VALUE!</v>
      </c>
      <c r="F103" s="122" t="e">
        <f t="shared" ca="1" si="111"/>
        <v>#VALUE!</v>
      </c>
      <c r="G103" s="122" t="e">
        <f t="shared" ca="1" si="111"/>
        <v>#VALUE!</v>
      </c>
      <c r="H103" s="122" t="e">
        <f t="shared" ca="1" si="111"/>
        <v>#VALUE!</v>
      </c>
      <c r="I103" s="122" t="e">
        <f t="shared" ca="1" si="111"/>
        <v>#VALUE!</v>
      </c>
      <c r="J103" s="122" t="e">
        <f t="shared" ca="1" si="111"/>
        <v>#VALUE!</v>
      </c>
      <c r="K103" s="122" t="e">
        <f t="shared" ca="1" si="111"/>
        <v>#VALUE!</v>
      </c>
      <c r="L103" s="122" t="e">
        <f t="shared" ca="1" si="111"/>
        <v>#VALUE!</v>
      </c>
      <c r="M103" s="122" t="e">
        <f t="shared" ca="1" si="111"/>
        <v>#VALUE!</v>
      </c>
      <c r="N103" s="122" t="e">
        <f t="shared" ca="1" si="111"/>
        <v>#VALUE!</v>
      </c>
      <c r="O103" s="122" t="e">
        <f t="shared" ca="1" si="111"/>
        <v>#VALUE!</v>
      </c>
      <c r="P103" s="122" t="e">
        <f t="shared" ca="1" si="111"/>
        <v>#VALUE!</v>
      </c>
      <c r="Q103" s="122" t="e">
        <f t="shared" ca="1" si="111"/>
        <v>#VALUE!</v>
      </c>
      <c r="R103" s="122" t="e">
        <f t="shared" ca="1" si="111"/>
        <v>#VALUE!</v>
      </c>
      <c r="S103" s="122" t="e">
        <f t="shared" ca="1" si="111"/>
        <v>#VALUE!</v>
      </c>
      <c r="T103" s="122" t="e">
        <f t="shared" ca="1" si="111"/>
        <v>#VALUE!</v>
      </c>
      <c r="U103" s="122" t="e">
        <f t="shared" ca="1" si="111"/>
        <v>#VALUE!</v>
      </c>
      <c r="V103" s="122" t="e">
        <f t="shared" ca="1" si="111"/>
        <v>#VALUE!</v>
      </c>
      <c r="W103" s="122" t="e">
        <f t="shared" ca="1" si="111"/>
        <v>#VALUE!</v>
      </c>
      <c r="X103" s="122" t="e">
        <f t="shared" ca="1" si="111"/>
        <v>#VALUE!</v>
      </c>
      <c r="Y103" s="122" t="e">
        <f t="shared" ca="1" si="111"/>
        <v>#VALUE!</v>
      </c>
      <c r="Z103" s="122" t="e">
        <f t="shared" ca="1" si="111"/>
        <v>#VALUE!</v>
      </c>
      <c r="AA103" s="122" t="e">
        <f t="shared" ca="1" si="111"/>
        <v>#VALUE!</v>
      </c>
      <c r="AB103" s="122" t="e">
        <f t="shared" ca="1" si="111"/>
        <v>#VALUE!</v>
      </c>
      <c r="AC103" s="122" t="e">
        <f t="shared" ca="1" si="111"/>
        <v>#VALUE!</v>
      </c>
      <c r="AD103" s="122" t="e">
        <f t="shared" ca="1" si="111"/>
        <v>#VALUE!</v>
      </c>
      <c r="AE103" s="122" t="e">
        <f t="shared" ca="1" si="111"/>
        <v>#VALUE!</v>
      </c>
      <c r="AF103" s="122" t="e">
        <f t="shared" ca="1" si="111"/>
        <v>#VALUE!</v>
      </c>
      <c r="AG103" s="122" t="e">
        <f t="shared" ca="1" si="111"/>
        <v>#VALUE!</v>
      </c>
      <c r="AH103" s="122" t="e">
        <f t="shared" ca="1" si="111"/>
        <v>#VALUE!</v>
      </c>
      <c r="AI103" s="122" t="e">
        <f t="shared" ca="1" si="111"/>
        <v>#VALUE!</v>
      </c>
      <c r="AJ103" s="122" t="e">
        <f t="shared" ca="1" si="111"/>
        <v>#VALUE!</v>
      </c>
      <c r="AK103" s="122" t="e">
        <f t="shared" ca="1" si="111"/>
        <v>#VALUE!</v>
      </c>
      <c r="AL103" s="122" t="e">
        <f t="shared" ca="1" si="111"/>
        <v>#VALUE!</v>
      </c>
      <c r="AM103" s="122" t="e">
        <f t="shared" ca="1" si="111"/>
        <v>#VALUE!</v>
      </c>
      <c r="AN103" s="122" t="e">
        <f t="shared" ca="1" si="111"/>
        <v>#NAME?</v>
      </c>
      <c r="AP103" s="95" t="str">
        <f t="shared" si="68"/>
        <v>Total long term liabilities</v>
      </c>
      <c r="AQ103" s="122">
        <f ca="1">SUM(AQ99,AQ93,)</f>
        <v>0</v>
      </c>
      <c r="AR103" s="122">
        <f ca="1">SUM(AR99,AR93,)</f>
        <v>0</v>
      </c>
      <c r="AS103" s="122">
        <f ca="1">SUM(AS99,AS93,)</f>
        <v>0</v>
      </c>
      <c r="AT103" s="122">
        <f ca="1">SUM(AT99,AT93,)</f>
        <v>0</v>
      </c>
      <c r="AU103" s="122">
        <f ca="1">SUM(AU99,AU93,)</f>
        <v>0</v>
      </c>
    </row>
    <row r="104" spans="1:47" ht="15.75">
      <c r="A104" t="str">
        <f>RIGHT(DB_LOAD!I99,4)</f>
        <v/>
      </c>
      <c r="B104">
        <f>DB_LOAD!K99</f>
        <v>0</v>
      </c>
      <c r="D104" s="95" t="s">
        <v>140</v>
      </c>
      <c r="E104" s="148"/>
      <c r="F104" s="148"/>
      <c r="G104" s="148"/>
      <c r="H104" s="148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8"/>
      <c r="Y104" s="148"/>
      <c r="Z104" s="148"/>
      <c r="AA104" s="148"/>
      <c r="AB104" s="148"/>
      <c r="AC104" s="148"/>
      <c r="AD104" s="148"/>
      <c r="AE104" s="148"/>
      <c r="AF104" s="148"/>
      <c r="AG104" s="148"/>
      <c r="AH104" s="148"/>
      <c r="AI104" s="148"/>
      <c r="AJ104" s="148"/>
      <c r="AK104" s="148"/>
      <c r="AL104" s="148"/>
      <c r="AM104" s="148"/>
      <c r="AN104" s="148"/>
      <c r="AP104" s="95" t="str">
        <f t="shared" si="68"/>
        <v/>
      </c>
      <c r="AQ104" s="148"/>
      <c r="AR104" s="148"/>
      <c r="AS104" s="148"/>
      <c r="AT104" s="148"/>
      <c r="AU104" s="148"/>
    </row>
    <row r="105" spans="1:47" ht="15.75">
      <c r="A105" t="str">
        <f>RIGHT(DB_LOAD!I100,4)</f>
        <v/>
      </c>
      <c r="B105">
        <f>DB_LOAD!K100</f>
        <v>0</v>
      </c>
      <c r="D105" s="115" t="s">
        <v>237</v>
      </c>
      <c r="E105" s="116" t="e">
        <f t="shared" ref="E105:AN105" ca="1" si="112">SUM(E103,E90)</f>
        <v>#VALUE!</v>
      </c>
      <c r="F105" s="116" t="e">
        <f t="shared" ca="1" si="112"/>
        <v>#VALUE!</v>
      </c>
      <c r="G105" s="116" t="e">
        <f t="shared" ca="1" si="112"/>
        <v>#VALUE!</v>
      </c>
      <c r="H105" s="116" t="e">
        <f t="shared" ca="1" si="112"/>
        <v>#VALUE!</v>
      </c>
      <c r="I105" s="116" t="e">
        <f t="shared" ca="1" si="112"/>
        <v>#VALUE!</v>
      </c>
      <c r="J105" s="116" t="e">
        <f t="shared" ca="1" si="112"/>
        <v>#VALUE!</v>
      </c>
      <c r="K105" s="116" t="e">
        <f t="shared" ca="1" si="112"/>
        <v>#VALUE!</v>
      </c>
      <c r="L105" s="116" t="e">
        <f t="shared" ca="1" si="112"/>
        <v>#VALUE!</v>
      </c>
      <c r="M105" s="116" t="e">
        <f t="shared" ca="1" si="112"/>
        <v>#VALUE!</v>
      </c>
      <c r="N105" s="116" t="e">
        <f t="shared" ca="1" si="112"/>
        <v>#VALUE!</v>
      </c>
      <c r="O105" s="116" t="e">
        <f t="shared" ca="1" si="112"/>
        <v>#VALUE!</v>
      </c>
      <c r="P105" s="116" t="e">
        <f t="shared" ca="1" si="112"/>
        <v>#VALUE!</v>
      </c>
      <c r="Q105" s="116" t="e">
        <f t="shared" ca="1" si="112"/>
        <v>#VALUE!</v>
      </c>
      <c r="R105" s="116" t="e">
        <f t="shared" ca="1" si="112"/>
        <v>#VALUE!</v>
      </c>
      <c r="S105" s="116" t="e">
        <f t="shared" ca="1" si="112"/>
        <v>#VALUE!</v>
      </c>
      <c r="T105" s="116" t="e">
        <f t="shared" ca="1" si="112"/>
        <v>#VALUE!</v>
      </c>
      <c r="U105" s="116" t="e">
        <f t="shared" ca="1" si="112"/>
        <v>#VALUE!</v>
      </c>
      <c r="V105" s="116" t="e">
        <f t="shared" ca="1" si="112"/>
        <v>#VALUE!</v>
      </c>
      <c r="W105" s="116" t="e">
        <f t="shared" ca="1" si="112"/>
        <v>#VALUE!</v>
      </c>
      <c r="X105" s="116" t="e">
        <f t="shared" ca="1" si="112"/>
        <v>#VALUE!</v>
      </c>
      <c r="Y105" s="116" t="e">
        <f t="shared" ca="1" si="112"/>
        <v>#VALUE!</v>
      </c>
      <c r="Z105" s="116" t="e">
        <f t="shared" ca="1" si="112"/>
        <v>#VALUE!</v>
      </c>
      <c r="AA105" s="116" t="e">
        <f t="shared" ca="1" si="112"/>
        <v>#VALUE!</v>
      </c>
      <c r="AB105" s="116" t="e">
        <f t="shared" ca="1" si="112"/>
        <v>#VALUE!</v>
      </c>
      <c r="AC105" s="116" t="e">
        <f t="shared" ca="1" si="112"/>
        <v>#VALUE!</v>
      </c>
      <c r="AD105" s="116" t="e">
        <f t="shared" ca="1" si="112"/>
        <v>#VALUE!</v>
      </c>
      <c r="AE105" s="116" t="e">
        <f t="shared" ca="1" si="112"/>
        <v>#VALUE!</v>
      </c>
      <c r="AF105" s="116" t="e">
        <f t="shared" ca="1" si="112"/>
        <v>#VALUE!</v>
      </c>
      <c r="AG105" s="116" t="e">
        <f t="shared" ca="1" si="112"/>
        <v>#VALUE!</v>
      </c>
      <c r="AH105" s="116" t="e">
        <f t="shared" ca="1" si="112"/>
        <v>#VALUE!</v>
      </c>
      <c r="AI105" s="116" t="e">
        <f t="shared" ca="1" si="112"/>
        <v>#VALUE!</v>
      </c>
      <c r="AJ105" s="116" t="e">
        <f t="shared" ca="1" si="112"/>
        <v>#VALUE!</v>
      </c>
      <c r="AK105" s="116" t="e">
        <f t="shared" ca="1" si="112"/>
        <v>#VALUE!</v>
      </c>
      <c r="AL105" s="116" t="e">
        <f t="shared" ca="1" si="112"/>
        <v>#VALUE!</v>
      </c>
      <c r="AM105" s="116" t="e">
        <f t="shared" ca="1" si="112"/>
        <v>#VALUE!</v>
      </c>
      <c r="AN105" s="116" t="e">
        <f t="shared" ca="1" si="112"/>
        <v>#NAME?</v>
      </c>
      <c r="AP105" s="115" t="str">
        <f t="shared" si="68"/>
        <v>TOTAL LIABILITIES</v>
      </c>
      <c r="AQ105" s="116">
        <f ca="1">SUM(AQ103,AQ90)</f>
        <v>0</v>
      </c>
      <c r="AR105" s="116">
        <f ca="1">SUM(AR103,AR90)</f>
        <v>0</v>
      </c>
      <c r="AS105" s="116">
        <f ca="1">SUM(AS103,AS90)</f>
        <v>0</v>
      </c>
      <c r="AT105" s="116">
        <f ca="1">SUM(AT103,AT90)</f>
        <v>0</v>
      </c>
      <c r="AU105" s="116">
        <f ca="1">SUM(AU103,AU90)</f>
        <v>0</v>
      </c>
    </row>
    <row r="106" spans="1:47" ht="15.75">
      <c r="A106" t="str">
        <f>RIGHT(DB_LOAD!I101,4)</f>
        <v/>
      </c>
      <c r="B106">
        <f>DB_LOAD!K101</f>
        <v>0</v>
      </c>
      <c r="D106" s="103" t="s">
        <v>140</v>
      </c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P106" s="103" t="str">
        <f t="shared" si="68"/>
        <v/>
      </c>
      <c r="AQ106" s="121"/>
      <c r="AR106" s="121"/>
      <c r="AS106" s="121"/>
      <c r="AT106" s="121"/>
      <c r="AU106" s="121"/>
    </row>
    <row r="107" spans="1:47" ht="15.75">
      <c r="A107" t="str">
        <f>RIGHT(DB_LOAD!I102,4)</f>
        <v/>
      </c>
      <c r="B107">
        <f>DB_LOAD!K102</f>
        <v>0</v>
      </c>
      <c r="D107" s="115" t="s">
        <v>121</v>
      </c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P107" s="115" t="str">
        <f t="shared" si="68"/>
        <v>EQUITY</v>
      </c>
      <c r="AQ107" s="137"/>
      <c r="AR107" s="137"/>
      <c r="AS107" s="137"/>
      <c r="AT107" s="137"/>
      <c r="AU107" s="137"/>
    </row>
    <row r="108" spans="1:47" ht="15.75">
      <c r="A108" t="str">
        <f>RIGHT(DB_LOAD!I103,4)</f>
        <v/>
      </c>
      <c r="B108">
        <f>DB_LOAD!K103</f>
        <v>0</v>
      </c>
      <c r="D108" s="95" t="s">
        <v>140</v>
      </c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P108" s="95" t="str">
        <f t="shared" si="68"/>
        <v/>
      </c>
      <c r="AQ108" s="121"/>
      <c r="AR108" s="121"/>
      <c r="AS108" s="121"/>
      <c r="AT108" s="121"/>
      <c r="AU108" s="121"/>
    </row>
    <row r="109" spans="1:47" ht="15.75">
      <c r="A109" t="str">
        <f>RIGHT(DB_LOAD!I104,4)</f>
        <v/>
      </c>
      <c r="B109">
        <f>DB_LOAD!K104</f>
        <v>0</v>
      </c>
      <c r="D109" s="103" t="s">
        <v>238</v>
      </c>
      <c r="E109" s="104" t="e">
        <f ca="1">IF(E$41=YEAR(E$43),HLOOKUP(E$41,$AR$41:$AU$119,(ROW($D109)-ROW(E$41)+1),FALSE),IFERROR(E$42*VLOOKUP($D$40&amp;"|"&amp;$D109&amp;"|0|"&amp;E$43,data.monthly_financials,6,0),0))</f>
        <v>#VALUE!</v>
      </c>
      <c r="F109" s="104" t="e">
        <f ca="1">IF(F$41=YEAR(F$43),HLOOKUP(F$41,$AR$41:$AU$119,(ROW($D109)-ROW(F$41)+1),FALSE),IFERROR(F$42*VLOOKUP($D$40&amp;"|"&amp;$D109&amp;"|0|"&amp;F$43,data.monthly_financials,6,0),0))</f>
        <v>#VALUE!</v>
      </c>
      <c r="G109" s="104" t="e">
        <f ca="1">IF(G$41=YEAR(G$43),HLOOKUP(G$41,$AR$41:$AU$119,(ROW($D109)-ROW(G$41)+1),FALSE),IFERROR(G$42*VLOOKUP($D$40&amp;"|"&amp;$D109&amp;"|0|"&amp;G$43,data.monthly_financials,6,0),0))</f>
        <v>#VALUE!</v>
      </c>
      <c r="H109" s="104" t="e">
        <f ca="1">IF(H$41=YEAR(H$43),HLOOKUP(H$41,$AR$41:$AU$119,(ROW($D109)-ROW(H$41)+1),FALSE),IFERROR(H$42*VLOOKUP($D$40&amp;"|"&amp;$D109&amp;"|0|"&amp;H$43,data.monthly_financials,6,0),0))</f>
        <v>#VALUE!</v>
      </c>
      <c r="I109" s="104" t="e">
        <f ca="1">IF(I$41=YEAR(I$43),HLOOKUP(I$41,$AR$41:$AU$119,(ROW($D109)-ROW(I$41)+1),FALSE),IFERROR(I$42*VLOOKUP($D$40&amp;"|"&amp;$D109&amp;"|0|"&amp;I$43,data.monthly_financials,6,0),0))</f>
        <v>#VALUE!</v>
      </c>
      <c r="J109" s="104" t="e">
        <f ca="1">IF(J$41=YEAR(J$43),HLOOKUP(J$41,$AR$41:$AU$119,(ROW($D109)-ROW(J$41)+1),FALSE),IFERROR(J$42*VLOOKUP($D$40&amp;"|"&amp;$D109&amp;"|0|"&amp;J$43,data.monthly_financials,6,0),0))</f>
        <v>#VALUE!</v>
      </c>
      <c r="K109" s="104" t="e">
        <f ca="1">IF(K$41=YEAR(K$43),HLOOKUP(K$41,$AR$41:$AU$119,(ROW($D109)-ROW(K$41)+1),FALSE),IFERROR(K$42*VLOOKUP($D$40&amp;"|"&amp;$D109&amp;"|0|"&amp;K$43,data.monthly_financials,6,0),0))</f>
        <v>#VALUE!</v>
      </c>
      <c r="L109" s="104" t="e">
        <f ca="1">IF(L$41=YEAR(L$43),HLOOKUP(L$41,$AR$41:$AU$119,(ROW($D109)-ROW(L$41)+1),FALSE),IFERROR(L$42*VLOOKUP($D$40&amp;"|"&amp;$D109&amp;"|0|"&amp;L$43,data.monthly_financials,6,0),0))</f>
        <v>#VALUE!</v>
      </c>
      <c r="M109" s="104" t="e">
        <f ca="1">IF(M$41=YEAR(M$43),HLOOKUP(M$41,$AR$41:$AU$119,(ROW($D109)-ROW(M$41)+1),FALSE),IFERROR(M$42*VLOOKUP($D$40&amp;"|"&amp;$D109&amp;"|0|"&amp;M$43,data.monthly_financials,6,0),0))</f>
        <v>#VALUE!</v>
      </c>
      <c r="N109" s="104" t="e">
        <f ca="1">IF(N$41=YEAR(N$43),HLOOKUP(N$41,$AR$41:$AU$119,(ROW($D109)-ROW(N$41)+1),FALSE),IFERROR(N$42*VLOOKUP($D$40&amp;"|"&amp;$D109&amp;"|0|"&amp;N$43,data.monthly_financials,6,0),0))</f>
        <v>#VALUE!</v>
      </c>
      <c r="O109" s="104" t="e">
        <f ca="1">IF(O$41=YEAR(O$43),HLOOKUP(O$41,$AR$41:$AU$119,(ROW($D109)-ROW(O$41)+1),FALSE),IFERROR(O$42*VLOOKUP($D$40&amp;"|"&amp;$D109&amp;"|0|"&amp;O$43,data.monthly_financials,6,0),0))</f>
        <v>#VALUE!</v>
      </c>
      <c r="P109" s="104" t="e">
        <f ca="1">IF(P$41=YEAR(P$43),HLOOKUP(P$41,$AR$41:$AU$119,(ROW($D109)-ROW(P$41)+1),FALSE),IFERROR(P$42*VLOOKUP($D$40&amp;"|"&amp;$D109&amp;"|0|"&amp;P$43,data.monthly_financials,6,0),0))</f>
        <v>#VALUE!</v>
      </c>
      <c r="Q109" s="104" t="e">
        <f ca="1">IF(Q$41=YEAR(Q$43),HLOOKUP(Q$41,$AR$41:$AU$119,(ROW($D109)-ROW(Q$41)+1),FALSE),IFERROR(Q$42*VLOOKUP($D$40&amp;"|"&amp;$D109&amp;"|0|"&amp;Q$43,data.monthly_financials,6,0),0))</f>
        <v>#VALUE!</v>
      </c>
      <c r="R109" s="104" t="e">
        <f ca="1">IF(R$41=YEAR(R$43),HLOOKUP(R$41,$AR$41:$AU$119,(ROW($D109)-ROW(R$41)+1),FALSE),IFERROR(R$42*VLOOKUP($D$40&amp;"|"&amp;$D109&amp;"|0|"&amp;R$43,data.monthly_financials,6,0),0))</f>
        <v>#VALUE!</v>
      </c>
      <c r="S109" s="104" t="e">
        <f ca="1">IF(S$41=YEAR(S$43),HLOOKUP(S$41,$AR$41:$AU$119,(ROW($D109)-ROW(S$41)+1),FALSE),IFERROR(S$42*VLOOKUP($D$40&amp;"|"&amp;$D109&amp;"|0|"&amp;S$43,data.monthly_financials,6,0),0))</f>
        <v>#VALUE!</v>
      </c>
      <c r="T109" s="104" t="e">
        <f ca="1">IF(T$41=YEAR(T$43),HLOOKUP(T$41,$AR$41:$AU$119,(ROW($D109)-ROW(T$41)+1),FALSE),IFERROR(T$42*VLOOKUP($D$40&amp;"|"&amp;$D109&amp;"|0|"&amp;T$43,data.monthly_financials,6,0),0))</f>
        <v>#VALUE!</v>
      </c>
      <c r="U109" s="104" t="e">
        <f ca="1">IF(U$41=YEAR(U$43),HLOOKUP(U$41,$AR$41:$AU$119,(ROW($D109)-ROW(U$41)+1),FALSE),IFERROR(U$42*VLOOKUP($D$40&amp;"|"&amp;$D109&amp;"|0|"&amp;U$43,data.monthly_financials,6,0),0))</f>
        <v>#VALUE!</v>
      </c>
      <c r="V109" s="104" t="e">
        <f ca="1">IF(V$41=YEAR(V$43),HLOOKUP(V$41,$AR$41:$AU$119,(ROW($D109)-ROW(V$41)+1),FALSE),IFERROR(V$42*VLOOKUP($D$40&amp;"|"&amp;$D109&amp;"|0|"&amp;V$43,data.monthly_financials,6,0),0))</f>
        <v>#VALUE!</v>
      </c>
      <c r="W109" s="104" t="e">
        <f ca="1">IF(W$41=YEAR(W$43),HLOOKUP(W$41,$AR$41:$AU$119,(ROW($D109)-ROW(W$41)+1),FALSE),IFERROR(W$42*VLOOKUP($D$40&amp;"|"&amp;$D109&amp;"|0|"&amp;W$43,data.monthly_financials,6,0),0))</f>
        <v>#VALUE!</v>
      </c>
      <c r="X109" s="104" t="e">
        <f ca="1">IF(X$41=YEAR(X$43),HLOOKUP(X$41,$AR$41:$AU$119,(ROW($D109)-ROW(X$41)+1),FALSE),IFERROR(X$42*VLOOKUP($D$40&amp;"|"&amp;$D109&amp;"|0|"&amp;X$43,data.monthly_financials,6,0),0))</f>
        <v>#VALUE!</v>
      </c>
      <c r="Y109" s="104" t="e">
        <f ca="1">IF(Y$41=YEAR(Y$43),HLOOKUP(Y$41,$AR$41:$AU$119,(ROW($D109)-ROW(Y$41)+1),FALSE),IFERROR(Y$42*VLOOKUP($D$40&amp;"|"&amp;$D109&amp;"|0|"&amp;Y$43,data.monthly_financials,6,0),0))</f>
        <v>#VALUE!</v>
      </c>
      <c r="Z109" s="104" t="e">
        <f ca="1">IF(Z$41=YEAR(Z$43),HLOOKUP(Z$41,$AR$41:$AU$119,(ROW($D109)-ROW(Z$41)+1),FALSE),IFERROR(Z$42*VLOOKUP($D$40&amp;"|"&amp;$D109&amp;"|0|"&amp;Z$43,data.monthly_financials,6,0),0))</f>
        <v>#VALUE!</v>
      </c>
      <c r="AA109" s="104" t="e">
        <f ca="1">IF(AA$41=YEAR(AA$43),HLOOKUP(AA$41,$AR$41:$AU$119,(ROW($D109)-ROW(AA$41)+1),FALSE),IFERROR(AA$42*VLOOKUP($D$40&amp;"|"&amp;$D109&amp;"|0|"&amp;AA$43,data.monthly_financials,6,0),0))</f>
        <v>#VALUE!</v>
      </c>
      <c r="AB109" s="104" t="e">
        <f ca="1">IF(AB$41=YEAR(AB$43),HLOOKUP(AB$41,$AR$41:$AU$119,(ROW($D109)-ROW(AB$41)+1),FALSE),IFERROR(AB$42*VLOOKUP($D$40&amp;"|"&amp;$D109&amp;"|0|"&amp;AB$43,data.monthly_financials,6,0),0))</f>
        <v>#VALUE!</v>
      </c>
      <c r="AC109" s="104" t="e">
        <f ca="1">IF(AC$41=YEAR(AC$43),HLOOKUP(AC$41,$AR$41:$AU$119,(ROW($D109)-ROW(AC$41)+1),FALSE),IFERROR(AC$42*VLOOKUP($D$40&amp;"|"&amp;$D109&amp;"|0|"&amp;AC$43,data.monthly_financials,6,0),0))</f>
        <v>#VALUE!</v>
      </c>
      <c r="AD109" s="104" t="e">
        <f ca="1">IF(AD$41=YEAR(AD$43),HLOOKUP(AD$41,$AR$41:$AU$119,(ROW($D109)-ROW(AD$41)+1),FALSE),IFERROR(AD$42*VLOOKUP($D$40&amp;"|"&amp;$D109&amp;"|0|"&amp;AD$43,data.monthly_financials,6,0),0))</f>
        <v>#VALUE!</v>
      </c>
      <c r="AE109" s="104" t="e">
        <f ca="1">IF(AE$41=YEAR(AE$43),HLOOKUP(AE$41,$AR$41:$AU$119,(ROW($D109)-ROW(AE$41)+1),FALSE),IFERROR(AE$42*VLOOKUP($D$40&amp;"|"&amp;$D109&amp;"|0|"&amp;AE$43,data.monthly_financials,6,0),0))</f>
        <v>#VALUE!</v>
      </c>
      <c r="AF109" s="104" t="e">
        <f ca="1">IF(AF$41=YEAR(AF$43),HLOOKUP(AF$41,$AR$41:$AU$119,(ROW($D109)-ROW(AF$41)+1),FALSE),IFERROR(AF$42*VLOOKUP($D$40&amp;"|"&amp;$D109&amp;"|0|"&amp;AF$43,data.monthly_financials,6,0),0))</f>
        <v>#VALUE!</v>
      </c>
      <c r="AG109" s="104" t="e">
        <f ca="1">IF(AG$41=YEAR(AG$43),HLOOKUP(AG$41,$AR$41:$AU$119,(ROW($D109)-ROW(AG$41)+1),FALSE),IFERROR(AG$42*VLOOKUP($D$40&amp;"|"&amp;$D109&amp;"|0|"&amp;AG$43,data.monthly_financials,6,0),0))</f>
        <v>#VALUE!</v>
      </c>
      <c r="AH109" s="104" t="e">
        <f ca="1">IF(AH$41=YEAR(AH$43),HLOOKUP(AH$41,$AR$41:$AU$119,(ROW($D109)-ROW(AH$41)+1),FALSE),IFERROR(AH$42*VLOOKUP($D$40&amp;"|"&amp;$D109&amp;"|0|"&amp;AH$43,data.monthly_financials,6,0),0))</f>
        <v>#VALUE!</v>
      </c>
      <c r="AI109" s="104" t="e">
        <f ca="1">IF(AI$41=YEAR(AI$43),HLOOKUP(AI$41,$AR$41:$AU$119,(ROW($D109)-ROW(AI$41)+1),FALSE),IFERROR(AI$42*VLOOKUP($D$40&amp;"|"&amp;$D109&amp;"|0|"&amp;AI$43,data.monthly_financials,6,0),0))</f>
        <v>#VALUE!</v>
      </c>
      <c r="AJ109" s="104" t="e">
        <f ca="1">IF(AJ$41=YEAR(AJ$43),HLOOKUP(AJ$41,$AR$41:$AU$119,(ROW($D109)-ROW(AJ$41)+1),FALSE),IFERROR(AJ$42*VLOOKUP($D$40&amp;"|"&amp;$D109&amp;"|0|"&amp;AJ$43,data.monthly_financials,6,0),0))</f>
        <v>#VALUE!</v>
      </c>
      <c r="AK109" s="104" t="e">
        <f ca="1">IF(AK$41=YEAR(AK$43),HLOOKUP(AK$41,$AR$41:$AU$119,(ROW($D109)-ROW(AK$41)+1),FALSE),IFERROR(AK$42*VLOOKUP($D$40&amp;"|"&amp;$D109&amp;"|0|"&amp;AK$43,data.monthly_financials,6,0),0))</f>
        <v>#VALUE!</v>
      </c>
      <c r="AL109" s="104" t="e">
        <f ca="1">IF(AL$41=YEAR(AL$43),HLOOKUP(AL$41,$AR$41:$AU$119,(ROW($D109)-ROW(AL$41)+1),FALSE),IFERROR(AL$42*VLOOKUP($D$40&amp;"|"&amp;$D109&amp;"|0|"&amp;AL$43,data.monthly_financials,6,0),0))</f>
        <v>#VALUE!</v>
      </c>
      <c r="AM109" s="104" t="e">
        <f ca="1">IF(AM$41=YEAR(AM$43),HLOOKUP(AM$41,$AR$41:$AU$119,(ROW($D109)-ROW(AM$41)+1),FALSE),IFERROR(AM$42*VLOOKUP($D$40&amp;"|"&amp;$D109&amp;"|0|"&amp;AM$43,data.monthly_financials,6,0),0))</f>
        <v>#VALUE!</v>
      </c>
      <c r="AN109" s="104" t="e">
        <f ca="1">IF(AN$41=YEAR(AN$43),HLOOKUP(AN$41,$AR$41:$AU$119,(ROW($D109)-ROW(AN$41)+1),FALSE),IFERROR(AN$42*VLOOKUP($D$40&amp;"|"&amp;$D109&amp;"|0|"&amp;AN$43,data.monthly_financials,6,0),0))</f>
        <v>#NAME?</v>
      </c>
      <c r="AP109" s="103" t="str">
        <f t="shared" si="68"/>
        <v>Preferred Shares</v>
      </c>
      <c r="AQ109" s="104">
        <f ca="1">IFERROR(AQ$42*VLOOKUP($AP$40&amp;"|"&amp;$AP109&amp;"|1|"&amp;AQ$43,data.monthly_financials,6,0),0)</f>
        <v>0</v>
      </c>
      <c r="AR109" s="104">
        <f ca="1">IFERROR(AR$42*VLOOKUP($AP$40&amp;"|"&amp;$AP109&amp;"|1|"&amp;AR$43,data.monthly_financials,6,0),0)</f>
        <v>0</v>
      </c>
      <c r="AS109" s="104">
        <f ca="1">IFERROR(AS$42*VLOOKUP($AP$40&amp;"|"&amp;$AP109&amp;"|1|"&amp;AS$43,data.monthly_financials,6,0),0)</f>
        <v>0</v>
      </c>
      <c r="AT109" s="104">
        <f ca="1">IFERROR(AT$42*VLOOKUP($AP$40&amp;"|"&amp;$AP109&amp;"|1|"&amp;AT$43,data.monthly_financials,6,0),0)</f>
        <v>0</v>
      </c>
      <c r="AU109" s="104">
        <f ca="1">IFERROR(AU$42*VLOOKUP($AP$40&amp;"|"&amp;$AP109&amp;"|1|"&amp;AU$43,data.monthly_financials,6,0),0)</f>
        <v>0</v>
      </c>
    </row>
    <row r="110" spans="1:47" ht="15.75">
      <c r="A110" t="str">
        <f>RIGHT(DB_LOAD!I105,4)</f>
        <v/>
      </c>
      <c r="B110">
        <f>DB_LOAD!K105</f>
        <v>0</v>
      </c>
      <c r="D110" s="103" t="s">
        <v>239</v>
      </c>
      <c r="E110" s="112" t="e">
        <f t="shared" ref="E110:AN110" ca="1" si="113">SUM(E111:E112)</f>
        <v>#VALUE!</v>
      </c>
      <c r="F110" s="112" t="e">
        <f t="shared" ca="1" si="113"/>
        <v>#VALUE!</v>
      </c>
      <c r="G110" s="112" t="e">
        <f t="shared" ca="1" si="113"/>
        <v>#VALUE!</v>
      </c>
      <c r="H110" s="112" t="e">
        <f t="shared" ca="1" si="113"/>
        <v>#VALUE!</v>
      </c>
      <c r="I110" s="112" t="e">
        <f t="shared" ca="1" si="113"/>
        <v>#VALUE!</v>
      </c>
      <c r="J110" s="112" t="e">
        <f t="shared" ca="1" si="113"/>
        <v>#VALUE!</v>
      </c>
      <c r="K110" s="112" t="e">
        <f t="shared" ca="1" si="113"/>
        <v>#VALUE!</v>
      </c>
      <c r="L110" s="112" t="e">
        <f t="shared" ca="1" si="113"/>
        <v>#VALUE!</v>
      </c>
      <c r="M110" s="112" t="e">
        <f t="shared" ca="1" si="113"/>
        <v>#VALUE!</v>
      </c>
      <c r="N110" s="112" t="e">
        <f t="shared" ca="1" si="113"/>
        <v>#VALUE!</v>
      </c>
      <c r="O110" s="112" t="e">
        <f t="shared" ca="1" si="113"/>
        <v>#VALUE!</v>
      </c>
      <c r="P110" s="112" t="e">
        <f t="shared" ca="1" si="113"/>
        <v>#VALUE!</v>
      </c>
      <c r="Q110" s="112" t="e">
        <f t="shared" ca="1" si="113"/>
        <v>#VALUE!</v>
      </c>
      <c r="R110" s="112" t="e">
        <f t="shared" ca="1" si="113"/>
        <v>#VALUE!</v>
      </c>
      <c r="S110" s="112" t="e">
        <f t="shared" ca="1" si="113"/>
        <v>#VALUE!</v>
      </c>
      <c r="T110" s="112" t="e">
        <f t="shared" ca="1" si="113"/>
        <v>#VALUE!</v>
      </c>
      <c r="U110" s="112" t="e">
        <f t="shared" ca="1" si="113"/>
        <v>#VALUE!</v>
      </c>
      <c r="V110" s="112" t="e">
        <f t="shared" ca="1" si="113"/>
        <v>#VALUE!</v>
      </c>
      <c r="W110" s="112" t="e">
        <f t="shared" ca="1" si="113"/>
        <v>#VALUE!</v>
      </c>
      <c r="X110" s="112" t="e">
        <f t="shared" ca="1" si="113"/>
        <v>#VALUE!</v>
      </c>
      <c r="Y110" s="112" t="e">
        <f t="shared" ca="1" si="113"/>
        <v>#VALUE!</v>
      </c>
      <c r="Z110" s="112" t="e">
        <f t="shared" ca="1" si="113"/>
        <v>#VALUE!</v>
      </c>
      <c r="AA110" s="112" t="e">
        <f t="shared" ca="1" si="113"/>
        <v>#VALUE!</v>
      </c>
      <c r="AB110" s="112" t="e">
        <f t="shared" ca="1" si="113"/>
        <v>#VALUE!</v>
      </c>
      <c r="AC110" s="112" t="e">
        <f t="shared" ca="1" si="113"/>
        <v>#VALUE!</v>
      </c>
      <c r="AD110" s="112" t="e">
        <f t="shared" ca="1" si="113"/>
        <v>#VALUE!</v>
      </c>
      <c r="AE110" s="112" t="e">
        <f t="shared" ca="1" si="113"/>
        <v>#VALUE!</v>
      </c>
      <c r="AF110" s="112" t="e">
        <f t="shared" ca="1" si="113"/>
        <v>#VALUE!</v>
      </c>
      <c r="AG110" s="112" t="e">
        <f t="shared" ca="1" si="113"/>
        <v>#VALUE!</v>
      </c>
      <c r="AH110" s="112" t="e">
        <f t="shared" ca="1" si="113"/>
        <v>#VALUE!</v>
      </c>
      <c r="AI110" s="112" t="e">
        <f t="shared" ca="1" si="113"/>
        <v>#VALUE!</v>
      </c>
      <c r="AJ110" s="112" t="e">
        <f t="shared" ca="1" si="113"/>
        <v>#VALUE!</v>
      </c>
      <c r="AK110" s="112" t="e">
        <f t="shared" ca="1" si="113"/>
        <v>#VALUE!</v>
      </c>
      <c r="AL110" s="112" t="e">
        <f t="shared" ca="1" si="113"/>
        <v>#VALUE!</v>
      </c>
      <c r="AM110" s="112" t="e">
        <f t="shared" ca="1" si="113"/>
        <v>#VALUE!</v>
      </c>
      <c r="AN110" s="112" t="e">
        <f t="shared" ca="1" si="113"/>
        <v>#NAME?</v>
      </c>
      <c r="AP110" s="103" t="str">
        <f t="shared" si="68"/>
        <v>Paid-in capital</v>
      </c>
      <c r="AQ110" s="112">
        <f ca="1">SUM(AQ111:AQ112)</f>
        <v>0</v>
      </c>
      <c r="AR110" s="112">
        <f ca="1">SUM(AR111:AR112)</f>
        <v>0</v>
      </c>
      <c r="AS110" s="112">
        <f ca="1">SUM(AS111:AS112)</f>
        <v>0</v>
      </c>
      <c r="AT110" s="112">
        <f ca="1">SUM(AT111:AT112)</f>
        <v>0</v>
      </c>
      <c r="AU110" s="112">
        <f ca="1">SUM(AU111:AU112)</f>
        <v>0</v>
      </c>
    </row>
    <row r="111" spans="1:47" ht="15.75">
      <c r="A111" t="str">
        <f>RIGHT(DB_LOAD!I106,4)</f>
        <v/>
      </c>
      <c r="B111">
        <f>DB_LOAD!K106</f>
        <v>0</v>
      </c>
      <c r="D111" s="113" t="s">
        <v>240</v>
      </c>
      <c r="E111" s="104" t="e">
        <f ca="1">IF(E$41=YEAR(E$43),HLOOKUP(E$41,$AR$41:$AU$119,(ROW($D111)-ROW(E$41)+1),FALSE),IFERROR(E$42*VLOOKUP($D$40&amp;"|"&amp;$D111&amp;"|0|"&amp;E$43,data.monthly_financials,6,0),0))</f>
        <v>#VALUE!</v>
      </c>
      <c r="F111" s="104" t="e">
        <f ca="1">IF(F$41=YEAR(F$43),HLOOKUP(F$41,$AR$41:$AU$119,(ROW($D111)-ROW(F$41)+1),FALSE),IFERROR(F$42*VLOOKUP($D$40&amp;"|"&amp;$D111&amp;"|0|"&amp;F$43,data.monthly_financials,6,0),0))</f>
        <v>#VALUE!</v>
      </c>
      <c r="G111" s="104" t="e">
        <f ca="1">IF(G$41=YEAR(G$43),HLOOKUP(G$41,$AR$41:$AU$119,(ROW($D111)-ROW(G$41)+1),FALSE),IFERROR(G$42*VLOOKUP($D$40&amp;"|"&amp;$D111&amp;"|0|"&amp;G$43,data.monthly_financials,6,0),0))</f>
        <v>#VALUE!</v>
      </c>
      <c r="H111" s="104" t="e">
        <f ca="1">IF(H$41=YEAR(H$43),HLOOKUP(H$41,$AR$41:$AU$119,(ROW($D111)-ROW(H$41)+1),FALSE),IFERROR(H$42*VLOOKUP($D$40&amp;"|"&amp;$D111&amp;"|0|"&amp;H$43,data.monthly_financials,6,0),0))</f>
        <v>#VALUE!</v>
      </c>
      <c r="I111" s="104" t="e">
        <f ca="1">IF(I$41=YEAR(I$43),HLOOKUP(I$41,$AR$41:$AU$119,(ROW($D111)-ROW(I$41)+1),FALSE),IFERROR(I$42*VLOOKUP($D$40&amp;"|"&amp;$D111&amp;"|0|"&amp;I$43,data.monthly_financials,6,0),0))</f>
        <v>#VALUE!</v>
      </c>
      <c r="J111" s="104" t="e">
        <f ca="1">IF(J$41=YEAR(J$43),HLOOKUP(J$41,$AR$41:$AU$119,(ROW($D111)-ROW(J$41)+1),FALSE),IFERROR(J$42*VLOOKUP($D$40&amp;"|"&amp;$D111&amp;"|0|"&amp;J$43,data.monthly_financials,6,0),0))</f>
        <v>#VALUE!</v>
      </c>
      <c r="K111" s="104" t="e">
        <f ca="1">IF(K$41=YEAR(K$43),HLOOKUP(K$41,$AR$41:$AU$119,(ROW($D111)-ROW(K$41)+1),FALSE),IFERROR(K$42*VLOOKUP($D$40&amp;"|"&amp;$D111&amp;"|0|"&amp;K$43,data.monthly_financials,6,0),0))</f>
        <v>#VALUE!</v>
      </c>
      <c r="L111" s="104" t="e">
        <f ca="1">IF(L$41=YEAR(L$43),HLOOKUP(L$41,$AR$41:$AU$119,(ROW($D111)-ROW(L$41)+1),FALSE),IFERROR(L$42*VLOOKUP($D$40&amp;"|"&amp;$D111&amp;"|0|"&amp;L$43,data.monthly_financials,6,0),0))</f>
        <v>#VALUE!</v>
      </c>
      <c r="M111" s="104" t="e">
        <f ca="1">IF(M$41=YEAR(M$43),HLOOKUP(M$41,$AR$41:$AU$119,(ROW($D111)-ROW(M$41)+1),FALSE),IFERROR(M$42*VLOOKUP($D$40&amp;"|"&amp;$D111&amp;"|0|"&amp;M$43,data.monthly_financials,6,0),0))</f>
        <v>#VALUE!</v>
      </c>
      <c r="N111" s="104" t="e">
        <f ca="1">IF(N$41=YEAR(N$43),HLOOKUP(N$41,$AR$41:$AU$119,(ROW($D111)-ROW(N$41)+1),FALSE),IFERROR(N$42*VLOOKUP($D$40&amp;"|"&amp;$D111&amp;"|0|"&amp;N$43,data.monthly_financials,6,0),0))</f>
        <v>#VALUE!</v>
      </c>
      <c r="O111" s="104" t="e">
        <f ca="1">IF(O$41=YEAR(O$43),HLOOKUP(O$41,$AR$41:$AU$119,(ROW($D111)-ROW(O$41)+1),FALSE),IFERROR(O$42*VLOOKUP($D$40&amp;"|"&amp;$D111&amp;"|0|"&amp;O$43,data.monthly_financials,6,0),0))</f>
        <v>#VALUE!</v>
      </c>
      <c r="P111" s="104" t="e">
        <f ca="1">IF(P$41=YEAR(P$43),HLOOKUP(P$41,$AR$41:$AU$119,(ROW($D111)-ROW(P$41)+1),FALSE),IFERROR(P$42*VLOOKUP($D$40&amp;"|"&amp;$D111&amp;"|0|"&amp;P$43,data.monthly_financials,6,0),0))</f>
        <v>#VALUE!</v>
      </c>
      <c r="Q111" s="104" t="e">
        <f ca="1">IF(Q$41=YEAR(Q$43),HLOOKUP(Q$41,$AR$41:$AU$119,(ROW($D111)-ROW(Q$41)+1),FALSE),IFERROR(Q$42*VLOOKUP($D$40&amp;"|"&amp;$D111&amp;"|0|"&amp;Q$43,data.monthly_financials,6,0),0))</f>
        <v>#VALUE!</v>
      </c>
      <c r="R111" s="104" t="e">
        <f ca="1">IF(R$41=YEAR(R$43),HLOOKUP(R$41,$AR$41:$AU$119,(ROW($D111)-ROW(R$41)+1),FALSE),IFERROR(R$42*VLOOKUP($D$40&amp;"|"&amp;$D111&amp;"|0|"&amp;R$43,data.monthly_financials,6,0),0))</f>
        <v>#VALUE!</v>
      </c>
      <c r="S111" s="104" t="e">
        <f ca="1">IF(S$41=YEAR(S$43),HLOOKUP(S$41,$AR$41:$AU$119,(ROW($D111)-ROW(S$41)+1),FALSE),IFERROR(S$42*VLOOKUP($D$40&amp;"|"&amp;$D111&amp;"|0|"&amp;S$43,data.monthly_financials,6,0),0))</f>
        <v>#VALUE!</v>
      </c>
      <c r="T111" s="104" t="e">
        <f ca="1">IF(T$41=YEAR(T$43),HLOOKUP(T$41,$AR$41:$AU$119,(ROW($D111)-ROW(T$41)+1),FALSE),IFERROR(T$42*VLOOKUP($D$40&amp;"|"&amp;$D111&amp;"|0|"&amp;T$43,data.monthly_financials,6,0),0))</f>
        <v>#VALUE!</v>
      </c>
      <c r="U111" s="104" t="e">
        <f ca="1">IF(U$41=YEAR(U$43),HLOOKUP(U$41,$AR$41:$AU$119,(ROW($D111)-ROW(U$41)+1),FALSE),IFERROR(U$42*VLOOKUP($D$40&amp;"|"&amp;$D111&amp;"|0|"&amp;U$43,data.monthly_financials,6,0),0))</f>
        <v>#VALUE!</v>
      </c>
      <c r="V111" s="104" t="e">
        <f ca="1">IF(V$41=YEAR(V$43),HLOOKUP(V$41,$AR$41:$AU$119,(ROW($D111)-ROW(V$41)+1),FALSE),IFERROR(V$42*VLOOKUP($D$40&amp;"|"&amp;$D111&amp;"|0|"&amp;V$43,data.monthly_financials,6,0),0))</f>
        <v>#VALUE!</v>
      </c>
      <c r="W111" s="104" t="e">
        <f ca="1">IF(W$41=YEAR(W$43),HLOOKUP(W$41,$AR$41:$AU$119,(ROW($D111)-ROW(W$41)+1),FALSE),IFERROR(W$42*VLOOKUP($D$40&amp;"|"&amp;$D111&amp;"|0|"&amp;W$43,data.monthly_financials,6,0),0))</f>
        <v>#VALUE!</v>
      </c>
      <c r="X111" s="104" t="e">
        <f ca="1">IF(X$41=YEAR(X$43),HLOOKUP(X$41,$AR$41:$AU$119,(ROW($D111)-ROW(X$41)+1),FALSE),IFERROR(X$42*VLOOKUP($D$40&amp;"|"&amp;$D111&amp;"|0|"&amp;X$43,data.monthly_financials,6,0),0))</f>
        <v>#VALUE!</v>
      </c>
      <c r="Y111" s="104" t="e">
        <f ca="1">IF(Y$41=YEAR(Y$43),HLOOKUP(Y$41,$AR$41:$AU$119,(ROW($D111)-ROW(Y$41)+1),FALSE),IFERROR(Y$42*VLOOKUP($D$40&amp;"|"&amp;$D111&amp;"|0|"&amp;Y$43,data.monthly_financials,6,0),0))</f>
        <v>#VALUE!</v>
      </c>
      <c r="Z111" s="104" t="e">
        <f ca="1">IF(Z$41=YEAR(Z$43),HLOOKUP(Z$41,$AR$41:$AU$119,(ROW($D111)-ROW(Z$41)+1),FALSE),IFERROR(Z$42*VLOOKUP($D$40&amp;"|"&amp;$D111&amp;"|0|"&amp;Z$43,data.monthly_financials,6,0),0))</f>
        <v>#VALUE!</v>
      </c>
      <c r="AA111" s="104" t="e">
        <f ca="1">IF(AA$41=YEAR(AA$43),HLOOKUP(AA$41,$AR$41:$AU$119,(ROW($D111)-ROW(AA$41)+1),FALSE),IFERROR(AA$42*VLOOKUP($D$40&amp;"|"&amp;$D111&amp;"|0|"&amp;AA$43,data.monthly_financials,6,0),0))</f>
        <v>#VALUE!</v>
      </c>
      <c r="AB111" s="104" t="e">
        <f ca="1">IF(AB$41=YEAR(AB$43),HLOOKUP(AB$41,$AR$41:$AU$119,(ROW($D111)-ROW(AB$41)+1),FALSE),IFERROR(AB$42*VLOOKUP($D$40&amp;"|"&amp;$D111&amp;"|0|"&amp;AB$43,data.monthly_financials,6,0),0))</f>
        <v>#VALUE!</v>
      </c>
      <c r="AC111" s="104" t="e">
        <f ca="1">IF(AC$41=YEAR(AC$43),HLOOKUP(AC$41,$AR$41:$AU$119,(ROW($D111)-ROW(AC$41)+1),FALSE),IFERROR(AC$42*VLOOKUP($D$40&amp;"|"&amp;$D111&amp;"|0|"&amp;AC$43,data.monthly_financials,6,0),0))</f>
        <v>#VALUE!</v>
      </c>
      <c r="AD111" s="104" t="e">
        <f ca="1">IF(AD$41=YEAR(AD$43),HLOOKUP(AD$41,$AR$41:$AU$119,(ROW($D111)-ROW(AD$41)+1),FALSE),IFERROR(AD$42*VLOOKUP($D$40&amp;"|"&amp;$D111&amp;"|0|"&amp;AD$43,data.monthly_financials,6,0),0))</f>
        <v>#VALUE!</v>
      </c>
      <c r="AE111" s="104" t="e">
        <f ca="1">IF(AE$41=YEAR(AE$43),HLOOKUP(AE$41,$AR$41:$AU$119,(ROW($D111)-ROW(AE$41)+1),FALSE),IFERROR(AE$42*VLOOKUP($D$40&amp;"|"&amp;$D111&amp;"|0|"&amp;AE$43,data.monthly_financials,6,0),0))</f>
        <v>#VALUE!</v>
      </c>
      <c r="AF111" s="104" t="e">
        <f ca="1">IF(AF$41=YEAR(AF$43),HLOOKUP(AF$41,$AR$41:$AU$119,(ROW($D111)-ROW(AF$41)+1),FALSE),IFERROR(AF$42*VLOOKUP($D$40&amp;"|"&amp;$D111&amp;"|0|"&amp;AF$43,data.monthly_financials,6,0),0))</f>
        <v>#VALUE!</v>
      </c>
      <c r="AG111" s="104" t="e">
        <f ca="1">IF(AG$41=YEAR(AG$43),HLOOKUP(AG$41,$AR$41:$AU$119,(ROW($D111)-ROW(AG$41)+1),FALSE),IFERROR(AG$42*VLOOKUP($D$40&amp;"|"&amp;$D111&amp;"|0|"&amp;AG$43,data.monthly_financials,6,0),0))</f>
        <v>#VALUE!</v>
      </c>
      <c r="AH111" s="104" t="e">
        <f ca="1">IF(AH$41=YEAR(AH$43),HLOOKUP(AH$41,$AR$41:$AU$119,(ROW($D111)-ROW(AH$41)+1),FALSE),IFERROR(AH$42*VLOOKUP($D$40&amp;"|"&amp;$D111&amp;"|0|"&amp;AH$43,data.monthly_financials,6,0),0))</f>
        <v>#VALUE!</v>
      </c>
      <c r="AI111" s="104" t="e">
        <f ca="1">IF(AI$41=YEAR(AI$43),HLOOKUP(AI$41,$AR$41:$AU$119,(ROW($D111)-ROW(AI$41)+1),FALSE),IFERROR(AI$42*VLOOKUP($D$40&amp;"|"&amp;$D111&amp;"|0|"&amp;AI$43,data.monthly_financials,6,0),0))</f>
        <v>#VALUE!</v>
      </c>
      <c r="AJ111" s="104" t="e">
        <f ca="1">IF(AJ$41=YEAR(AJ$43),HLOOKUP(AJ$41,$AR$41:$AU$119,(ROW($D111)-ROW(AJ$41)+1),FALSE),IFERROR(AJ$42*VLOOKUP($D$40&amp;"|"&amp;$D111&amp;"|0|"&amp;AJ$43,data.monthly_financials,6,0),0))</f>
        <v>#VALUE!</v>
      </c>
      <c r="AK111" s="104" t="e">
        <f ca="1">IF(AK$41=YEAR(AK$43),HLOOKUP(AK$41,$AR$41:$AU$119,(ROW($D111)-ROW(AK$41)+1),FALSE),IFERROR(AK$42*VLOOKUP($D$40&amp;"|"&amp;$D111&amp;"|0|"&amp;AK$43,data.monthly_financials,6,0),0))</f>
        <v>#VALUE!</v>
      </c>
      <c r="AL111" s="104" t="e">
        <f ca="1">IF(AL$41=YEAR(AL$43),HLOOKUP(AL$41,$AR$41:$AU$119,(ROW($D111)-ROW(AL$41)+1),FALSE),IFERROR(AL$42*VLOOKUP($D$40&amp;"|"&amp;$D111&amp;"|0|"&amp;AL$43,data.monthly_financials,6,0),0))</f>
        <v>#VALUE!</v>
      </c>
      <c r="AM111" s="104" t="e">
        <f ca="1">IF(AM$41=YEAR(AM$43),HLOOKUP(AM$41,$AR$41:$AU$119,(ROW($D111)-ROW(AM$41)+1),FALSE),IFERROR(AM$42*VLOOKUP($D$40&amp;"|"&amp;$D111&amp;"|0|"&amp;AM$43,data.monthly_financials,6,0),0))</f>
        <v>#VALUE!</v>
      </c>
      <c r="AN111" s="104" t="e">
        <f ca="1">IF(AN$41=YEAR(AN$43),HLOOKUP(AN$41,$AR$41:$AU$119,(ROW($D111)-ROW(AN$41)+1),FALSE),IFERROR(AN$42*VLOOKUP($D$40&amp;"|"&amp;$D111&amp;"|0|"&amp;AN$43,data.monthly_financials,6,0),0))</f>
        <v>#NAME?</v>
      </c>
      <c r="AP111" s="113" t="str">
        <f t="shared" si="68"/>
        <v>Common Shares</v>
      </c>
      <c r="AQ111" s="104">
        <f ca="1">IFERROR(AQ$42*VLOOKUP($AP$40&amp;"|"&amp;$AP111&amp;"|1|"&amp;AQ$43,data.monthly_financials,6,0),0)</f>
        <v>0</v>
      </c>
      <c r="AR111" s="104">
        <f ca="1">IFERROR(AR$42*VLOOKUP($AP$40&amp;"|"&amp;$AP111&amp;"|1|"&amp;AR$43,data.monthly_financials,6,0),0)</f>
        <v>0</v>
      </c>
      <c r="AS111" s="104">
        <f ca="1">IFERROR(AS$42*VLOOKUP($AP$40&amp;"|"&amp;$AP111&amp;"|1|"&amp;AS$43,data.monthly_financials,6,0),0)</f>
        <v>0</v>
      </c>
      <c r="AT111" s="104">
        <f ca="1">IFERROR(AT$42*VLOOKUP($AP$40&amp;"|"&amp;$AP111&amp;"|1|"&amp;AT$43,data.monthly_financials,6,0),0)</f>
        <v>0</v>
      </c>
      <c r="AU111" s="104">
        <f ca="1">IFERROR(AU$42*VLOOKUP($AP$40&amp;"|"&amp;$AP111&amp;"|1|"&amp;AU$43,data.monthly_financials,6,0),0)</f>
        <v>0</v>
      </c>
    </row>
    <row r="112" spans="1:47" ht="15.75">
      <c r="A112" t="str">
        <f>RIGHT(DB_LOAD!I107,4)</f>
        <v/>
      </c>
      <c r="B112">
        <f>DB_LOAD!K107</f>
        <v>0</v>
      </c>
      <c r="D112" s="113" t="s">
        <v>241</v>
      </c>
      <c r="E112" s="104" t="e">
        <f ca="1">IF(E$41=YEAR(E$43),HLOOKUP(E$41,$AR$41:$AU$119,(ROW($D112)-ROW(E$41)+1),FALSE),IFERROR(E$42*VLOOKUP($D$40&amp;"|"&amp;$D112&amp;"|0|"&amp;E$43,data.monthly_financials,6,0),0))</f>
        <v>#VALUE!</v>
      </c>
      <c r="F112" s="104" t="e">
        <f ca="1">IF(F$41=YEAR(F$43),HLOOKUP(F$41,$AR$41:$AU$119,(ROW($D112)-ROW(F$41)+1),FALSE),IFERROR(F$42*VLOOKUP($D$40&amp;"|"&amp;$D112&amp;"|0|"&amp;F$43,data.monthly_financials,6,0),0))</f>
        <v>#VALUE!</v>
      </c>
      <c r="G112" s="104" t="e">
        <f ca="1">IF(G$41=YEAR(G$43),HLOOKUP(G$41,$AR$41:$AU$119,(ROW($D112)-ROW(G$41)+1),FALSE),IFERROR(G$42*VLOOKUP($D$40&amp;"|"&amp;$D112&amp;"|0|"&amp;G$43,data.monthly_financials,6,0),0))</f>
        <v>#VALUE!</v>
      </c>
      <c r="H112" s="104" t="e">
        <f ca="1">IF(H$41=YEAR(H$43),HLOOKUP(H$41,$AR$41:$AU$119,(ROW($D112)-ROW(H$41)+1),FALSE),IFERROR(H$42*VLOOKUP($D$40&amp;"|"&amp;$D112&amp;"|0|"&amp;H$43,data.monthly_financials,6,0),0))</f>
        <v>#VALUE!</v>
      </c>
      <c r="I112" s="104" t="e">
        <f ca="1">IF(I$41=YEAR(I$43),HLOOKUP(I$41,$AR$41:$AU$119,(ROW($D112)-ROW(I$41)+1),FALSE),IFERROR(I$42*VLOOKUP($D$40&amp;"|"&amp;$D112&amp;"|0|"&amp;I$43,data.monthly_financials,6,0),0))</f>
        <v>#VALUE!</v>
      </c>
      <c r="J112" s="104" t="e">
        <f ca="1">IF(J$41=YEAR(J$43),HLOOKUP(J$41,$AR$41:$AU$119,(ROW($D112)-ROW(J$41)+1),FALSE),IFERROR(J$42*VLOOKUP($D$40&amp;"|"&amp;$D112&amp;"|0|"&amp;J$43,data.monthly_financials,6,0),0))</f>
        <v>#VALUE!</v>
      </c>
      <c r="K112" s="104" t="e">
        <f ca="1">IF(K$41=YEAR(K$43),HLOOKUP(K$41,$AR$41:$AU$119,(ROW($D112)-ROW(K$41)+1),FALSE),IFERROR(K$42*VLOOKUP($D$40&amp;"|"&amp;$D112&amp;"|0|"&amp;K$43,data.monthly_financials,6,0),0))</f>
        <v>#VALUE!</v>
      </c>
      <c r="L112" s="104" t="e">
        <f ca="1">IF(L$41=YEAR(L$43),HLOOKUP(L$41,$AR$41:$AU$119,(ROW($D112)-ROW(L$41)+1),FALSE),IFERROR(L$42*VLOOKUP($D$40&amp;"|"&amp;$D112&amp;"|0|"&amp;L$43,data.monthly_financials,6,0),0))</f>
        <v>#VALUE!</v>
      </c>
      <c r="M112" s="104" t="e">
        <f ca="1">IF(M$41=YEAR(M$43),HLOOKUP(M$41,$AR$41:$AU$119,(ROW($D112)-ROW(M$41)+1),FALSE),IFERROR(M$42*VLOOKUP($D$40&amp;"|"&amp;$D112&amp;"|0|"&amp;M$43,data.monthly_financials,6,0),0))</f>
        <v>#VALUE!</v>
      </c>
      <c r="N112" s="104" t="e">
        <f ca="1">IF(N$41=YEAR(N$43),HLOOKUP(N$41,$AR$41:$AU$119,(ROW($D112)-ROW(N$41)+1),FALSE),IFERROR(N$42*VLOOKUP($D$40&amp;"|"&amp;$D112&amp;"|0|"&amp;N$43,data.monthly_financials,6,0),0))</f>
        <v>#VALUE!</v>
      </c>
      <c r="O112" s="104" t="e">
        <f ca="1">IF(O$41=YEAR(O$43),HLOOKUP(O$41,$AR$41:$AU$119,(ROW($D112)-ROW(O$41)+1),FALSE),IFERROR(O$42*VLOOKUP($D$40&amp;"|"&amp;$D112&amp;"|0|"&amp;O$43,data.monthly_financials,6,0),0))</f>
        <v>#VALUE!</v>
      </c>
      <c r="P112" s="104" t="e">
        <f ca="1">IF(P$41=YEAR(P$43),HLOOKUP(P$41,$AR$41:$AU$119,(ROW($D112)-ROW(P$41)+1),FALSE),IFERROR(P$42*VLOOKUP($D$40&amp;"|"&amp;$D112&amp;"|0|"&amp;P$43,data.monthly_financials,6,0),0))</f>
        <v>#VALUE!</v>
      </c>
      <c r="Q112" s="104" t="e">
        <f ca="1">IF(Q$41=YEAR(Q$43),HLOOKUP(Q$41,$AR$41:$AU$119,(ROW($D112)-ROW(Q$41)+1),FALSE),IFERROR(Q$42*VLOOKUP($D$40&amp;"|"&amp;$D112&amp;"|0|"&amp;Q$43,data.monthly_financials,6,0),0))</f>
        <v>#VALUE!</v>
      </c>
      <c r="R112" s="104" t="e">
        <f ca="1">IF(R$41=YEAR(R$43),HLOOKUP(R$41,$AR$41:$AU$119,(ROW($D112)-ROW(R$41)+1),FALSE),IFERROR(R$42*VLOOKUP($D$40&amp;"|"&amp;$D112&amp;"|0|"&amp;R$43,data.monthly_financials,6,0),0))</f>
        <v>#VALUE!</v>
      </c>
      <c r="S112" s="104" t="e">
        <f ca="1">IF(S$41=YEAR(S$43),HLOOKUP(S$41,$AR$41:$AU$119,(ROW($D112)-ROW(S$41)+1),FALSE),IFERROR(S$42*VLOOKUP($D$40&amp;"|"&amp;$D112&amp;"|0|"&amp;S$43,data.monthly_financials,6,0),0))</f>
        <v>#VALUE!</v>
      </c>
      <c r="T112" s="104" t="e">
        <f ca="1">IF(T$41=YEAR(T$43),HLOOKUP(T$41,$AR$41:$AU$119,(ROW($D112)-ROW(T$41)+1),FALSE),IFERROR(T$42*VLOOKUP($D$40&amp;"|"&amp;$D112&amp;"|0|"&amp;T$43,data.monthly_financials,6,0),0))</f>
        <v>#VALUE!</v>
      </c>
      <c r="U112" s="104" t="e">
        <f ca="1">IF(U$41=YEAR(U$43),HLOOKUP(U$41,$AR$41:$AU$119,(ROW($D112)-ROW(U$41)+1),FALSE),IFERROR(U$42*VLOOKUP($D$40&amp;"|"&amp;$D112&amp;"|0|"&amp;U$43,data.monthly_financials,6,0),0))</f>
        <v>#VALUE!</v>
      </c>
      <c r="V112" s="104" t="e">
        <f ca="1">IF(V$41=YEAR(V$43),HLOOKUP(V$41,$AR$41:$AU$119,(ROW($D112)-ROW(V$41)+1),FALSE),IFERROR(V$42*VLOOKUP($D$40&amp;"|"&amp;$D112&amp;"|0|"&amp;V$43,data.monthly_financials,6,0),0))</f>
        <v>#VALUE!</v>
      </c>
      <c r="W112" s="104" t="e">
        <f ca="1">IF(W$41=YEAR(W$43),HLOOKUP(W$41,$AR$41:$AU$119,(ROW($D112)-ROW(W$41)+1),FALSE),IFERROR(W$42*VLOOKUP($D$40&amp;"|"&amp;$D112&amp;"|0|"&amp;W$43,data.monthly_financials,6,0),0))</f>
        <v>#VALUE!</v>
      </c>
      <c r="X112" s="104" t="e">
        <f ca="1">IF(X$41=YEAR(X$43),HLOOKUP(X$41,$AR$41:$AU$119,(ROW($D112)-ROW(X$41)+1),FALSE),IFERROR(X$42*VLOOKUP($D$40&amp;"|"&amp;$D112&amp;"|0|"&amp;X$43,data.monthly_financials,6,0),0))</f>
        <v>#VALUE!</v>
      </c>
      <c r="Y112" s="104" t="e">
        <f ca="1">IF(Y$41=YEAR(Y$43),HLOOKUP(Y$41,$AR$41:$AU$119,(ROW($D112)-ROW(Y$41)+1),FALSE),IFERROR(Y$42*VLOOKUP($D$40&amp;"|"&amp;$D112&amp;"|0|"&amp;Y$43,data.monthly_financials,6,0),0))</f>
        <v>#VALUE!</v>
      </c>
      <c r="Z112" s="104" t="e">
        <f ca="1">IF(Z$41=YEAR(Z$43),HLOOKUP(Z$41,$AR$41:$AU$119,(ROW($D112)-ROW(Z$41)+1),FALSE),IFERROR(Z$42*VLOOKUP($D$40&amp;"|"&amp;$D112&amp;"|0|"&amp;Z$43,data.monthly_financials,6,0),0))</f>
        <v>#VALUE!</v>
      </c>
      <c r="AA112" s="104" t="e">
        <f ca="1">IF(AA$41=YEAR(AA$43),HLOOKUP(AA$41,$AR$41:$AU$119,(ROW($D112)-ROW(AA$41)+1),FALSE),IFERROR(AA$42*VLOOKUP($D$40&amp;"|"&amp;$D112&amp;"|0|"&amp;AA$43,data.monthly_financials,6,0),0))</f>
        <v>#VALUE!</v>
      </c>
      <c r="AB112" s="104" t="e">
        <f ca="1">IF(AB$41=YEAR(AB$43),HLOOKUP(AB$41,$AR$41:$AU$119,(ROW($D112)-ROW(AB$41)+1),FALSE),IFERROR(AB$42*VLOOKUP($D$40&amp;"|"&amp;$D112&amp;"|0|"&amp;AB$43,data.monthly_financials,6,0),0))</f>
        <v>#VALUE!</v>
      </c>
      <c r="AC112" s="104" t="e">
        <f ca="1">IF(AC$41=YEAR(AC$43),HLOOKUP(AC$41,$AR$41:$AU$119,(ROW($D112)-ROW(AC$41)+1),FALSE),IFERROR(AC$42*VLOOKUP($D$40&amp;"|"&amp;$D112&amp;"|0|"&amp;AC$43,data.monthly_financials,6,0),0))</f>
        <v>#VALUE!</v>
      </c>
      <c r="AD112" s="104" t="e">
        <f ca="1">IF(AD$41=YEAR(AD$43),HLOOKUP(AD$41,$AR$41:$AU$119,(ROW($D112)-ROW(AD$41)+1),FALSE),IFERROR(AD$42*VLOOKUP($D$40&amp;"|"&amp;$D112&amp;"|0|"&amp;AD$43,data.monthly_financials,6,0),0))</f>
        <v>#VALUE!</v>
      </c>
      <c r="AE112" s="104" t="e">
        <f ca="1">IF(AE$41=YEAR(AE$43),HLOOKUP(AE$41,$AR$41:$AU$119,(ROW($D112)-ROW(AE$41)+1),FALSE),IFERROR(AE$42*VLOOKUP($D$40&amp;"|"&amp;$D112&amp;"|0|"&amp;AE$43,data.monthly_financials,6,0),0))</f>
        <v>#VALUE!</v>
      </c>
      <c r="AF112" s="104" t="e">
        <f ca="1">IF(AF$41=YEAR(AF$43),HLOOKUP(AF$41,$AR$41:$AU$119,(ROW($D112)-ROW(AF$41)+1),FALSE),IFERROR(AF$42*VLOOKUP($D$40&amp;"|"&amp;$D112&amp;"|0|"&amp;AF$43,data.monthly_financials,6,0),0))</f>
        <v>#VALUE!</v>
      </c>
      <c r="AG112" s="104" t="e">
        <f ca="1">IF(AG$41=YEAR(AG$43),HLOOKUP(AG$41,$AR$41:$AU$119,(ROW($D112)-ROW(AG$41)+1),FALSE),IFERROR(AG$42*VLOOKUP($D$40&amp;"|"&amp;$D112&amp;"|0|"&amp;AG$43,data.monthly_financials,6,0),0))</f>
        <v>#VALUE!</v>
      </c>
      <c r="AH112" s="104" t="e">
        <f ca="1">IF(AH$41=YEAR(AH$43),HLOOKUP(AH$41,$AR$41:$AU$119,(ROW($D112)-ROW(AH$41)+1),FALSE),IFERROR(AH$42*VLOOKUP($D$40&amp;"|"&amp;$D112&amp;"|0|"&amp;AH$43,data.monthly_financials,6,0),0))</f>
        <v>#VALUE!</v>
      </c>
      <c r="AI112" s="104" t="e">
        <f ca="1">IF(AI$41=YEAR(AI$43),HLOOKUP(AI$41,$AR$41:$AU$119,(ROW($D112)-ROW(AI$41)+1),FALSE),IFERROR(AI$42*VLOOKUP($D$40&amp;"|"&amp;$D112&amp;"|0|"&amp;AI$43,data.monthly_financials,6,0),0))</f>
        <v>#VALUE!</v>
      </c>
      <c r="AJ112" s="104" t="e">
        <f ca="1">IF(AJ$41=YEAR(AJ$43),HLOOKUP(AJ$41,$AR$41:$AU$119,(ROW($D112)-ROW(AJ$41)+1),FALSE),IFERROR(AJ$42*VLOOKUP($D$40&amp;"|"&amp;$D112&amp;"|0|"&amp;AJ$43,data.monthly_financials,6,0),0))</f>
        <v>#VALUE!</v>
      </c>
      <c r="AK112" s="104" t="e">
        <f ca="1">IF(AK$41=YEAR(AK$43),HLOOKUP(AK$41,$AR$41:$AU$119,(ROW($D112)-ROW(AK$41)+1),FALSE),IFERROR(AK$42*VLOOKUP($D$40&amp;"|"&amp;$D112&amp;"|0|"&amp;AK$43,data.monthly_financials,6,0),0))</f>
        <v>#VALUE!</v>
      </c>
      <c r="AL112" s="104" t="e">
        <f ca="1">IF(AL$41=YEAR(AL$43),HLOOKUP(AL$41,$AR$41:$AU$119,(ROW($D112)-ROW(AL$41)+1),FALSE),IFERROR(AL$42*VLOOKUP($D$40&amp;"|"&amp;$D112&amp;"|0|"&amp;AL$43,data.monthly_financials,6,0),0))</f>
        <v>#VALUE!</v>
      </c>
      <c r="AM112" s="104" t="e">
        <f ca="1">IF(AM$41=YEAR(AM$43),HLOOKUP(AM$41,$AR$41:$AU$119,(ROW($D112)-ROW(AM$41)+1),FALSE),IFERROR(AM$42*VLOOKUP($D$40&amp;"|"&amp;$D112&amp;"|0|"&amp;AM$43,data.monthly_financials,6,0),0))</f>
        <v>#VALUE!</v>
      </c>
      <c r="AN112" s="104" t="e">
        <f ca="1">IF(AN$41=YEAR(AN$43),HLOOKUP(AN$41,$AR$41:$AU$119,(ROW($D112)-ROW(AN$41)+1),FALSE),IFERROR(AN$42*VLOOKUP($D$40&amp;"|"&amp;$D112&amp;"|0|"&amp;AN$43,data.monthly_financials,6,0),0))</f>
        <v>#NAME?</v>
      </c>
      <c r="AP112" s="113" t="str">
        <f t="shared" ref="AP112:AP119" si="114">D112</f>
        <v>Share Premium</v>
      </c>
      <c r="AQ112" s="104">
        <f ca="1">IFERROR(AQ$42*VLOOKUP($AP$40&amp;"|"&amp;$AP112&amp;"|1|"&amp;AQ$43,data.monthly_financials,6,0),0)</f>
        <v>0</v>
      </c>
      <c r="AR112" s="104">
        <f ca="1">IFERROR(AR$42*VLOOKUP($AP$40&amp;"|"&amp;$AP112&amp;"|1|"&amp;AR$43,data.monthly_financials,6,0),0)</f>
        <v>0</v>
      </c>
      <c r="AS112" s="104">
        <f ca="1">IFERROR(AS$42*VLOOKUP($AP$40&amp;"|"&amp;$AP112&amp;"|1|"&amp;AS$43,data.monthly_financials,6,0),0)</f>
        <v>0</v>
      </c>
      <c r="AT112" s="104">
        <f ca="1">IFERROR(AT$42*VLOOKUP($AP$40&amp;"|"&amp;$AP112&amp;"|1|"&amp;AT$43,data.monthly_financials,6,0),0)</f>
        <v>0</v>
      </c>
      <c r="AU112" s="104">
        <f ca="1">IFERROR(AU$42*VLOOKUP($AP$40&amp;"|"&amp;$AP112&amp;"|1|"&amp;AU$43,data.monthly_financials,6,0),0)</f>
        <v>0</v>
      </c>
    </row>
    <row r="113" spans="1:233" ht="15.75">
      <c r="A113" t="str">
        <f>RIGHT(DB_LOAD!I108,4)</f>
        <v/>
      </c>
      <c r="B113">
        <f>DB_LOAD!K108</f>
        <v>0</v>
      </c>
      <c r="D113" s="103" t="s">
        <v>242</v>
      </c>
      <c r="E113" s="104" t="e">
        <f ca="1">IF(E$41=YEAR(E$43),HLOOKUP(E$41,$AR$41:$AU$119,(ROW($D113)-ROW(E$41)+1),FALSE),IFERROR(E$42*VLOOKUP($D$40&amp;"|"&amp;$D113&amp;"|0|"&amp;E$43,data.monthly_financials,6,0),0))</f>
        <v>#VALUE!</v>
      </c>
      <c r="F113" s="104" t="e">
        <f ca="1">IF(F$41=YEAR(F$43),HLOOKUP(F$41,$AR$41:$AU$119,(ROW($D113)-ROW(F$41)+1),FALSE),IFERROR(F$42*VLOOKUP($D$40&amp;"|"&amp;$D113&amp;"|0|"&amp;F$43,data.monthly_financials,6,0),0))</f>
        <v>#VALUE!</v>
      </c>
      <c r="G113" s="104" t="e">
        <f ca="1">IF(G$41=YEAR(G$43),HLOOKUP(G$41,$AR$41:$AU$119,(ROW($D113)-ROW(G$41)+1),FALSE),IFERROR(G$42*VLOOKUP($D$40&amp;"|"&amp;$D113&amp;"|0|"&amp;G$43,data.monthly_financials,6,0),0))</f>
        <v>#VALUE!</v>
      </c>
      <c r="H113" s="104" t="e">
        <f ca="1">IF(H$41=YEAR(H$43),HLOOKUP(H$41,$AR$41:$AU$119,(ROW($D113)-ROW(H$41)+1),FALSE),IFERROR(H$42*VLOOKUP($D$40&amp;"|"&amp;$D113&amp;"|0|"&amp;H$43,data.monthly_financials,6,0),0))</f>
        <v>#VALUE!</v>
      </c>
      <c r="I113" s="104" t="e">
        <f ca="1">IF(I$41=YEAR(I$43),HLOOKUP(I$41,$AR$41:$AU$119,(ROW($D113)-ROW(I$41)+1),FALSE),IFERROR(I$42*VLOOKUP($D$40&amp;"|"&amp;$D113&amp;"|0|"&amp;I$43,data.monthly_financials,6,0),0))</f>
        <v>#VALUE!</v>
      </c>
      <c r="J113" s="104" t="e">
        <f ca="1">IF(J$41=YEAR(J$43),HLOOKUP(J$41,$AR$41:$AU$119,(ROW($D113)-ROW(J$41)+1),FALSE),IFERROR(J$42*VLOOKUP($D$40&amp;"|"&amp;$D113&amp;"|0|"&amp;J$43,data.monthly_financials,6,0),0))</f>
        <v>#VALUE!</v>
      </c>
      <c r="K113" s="104" t="e">
        <f ca="1">IF(K$41=YEAR(K$43),HLOOKUP(K$41,$AR$41:$AU$119,(ROW($D113)-ROW(K$41)+1),FALSE),IFERROR(K$42*VLOOKUP($D$40&amp;"|"&amp;$D113&amp;"|0|"&amp;K$43,data.monthly_financials,6,0),0))</f>
        <v>#VALUE!</v>
      </c>
      <c r="L113" s="104" t="e">
        <f ca="1">IF(L$41=YEAR(L$43),HLOOKUP(L$41,$AR$41:$AU$119,(ROW($D113)-ROW(L$41)+1),FALSE),IFERROR(L$42*VLOOKUP($D$40&amp;"|"&amp;$D113&amp;"|0|"&amp;L$43,data.monthly_financials,6,0),0))</f>
        <v>#VALUE!</v>
      </c>
      <c r="M113" s="104" t="e">
        <f ca="1">IF(M$41=YEAR(M$43),HLOOKUP(M$41,$AR$41:$AU$119,(ROW($D113)-ROW(M$41)+1),FALSE),IFERROR(M$42*VLOOKUP($D$40&amp;"|"&amp;$D113&amp;"|0|"&amp;M$43,data.monthly_financials,6,0),0))</f>
        <v>#VALUE!</v>
      </c>
      <c r="N113" s="104" t="e">
        <f ca="1">IF(N$41=YEAR(N$43),HLOOKUP(N$41,$AR$41:$AU$119,(ROW($D113)-ROW(N$41)+1),FALSE),IFERROR(N$42*VLOOKUP($D$40&amp;"|"&amp;$D113&amp;"|0|"&amp;N$43,data.monthly_financials,6,0),0))</f>
        <v>#VALUE!</v>
      </c>
      <c r="O113" s="104" t="e">
        <f ca="1">IF(O$41=YEAR(O$43),HLOOKUP(O$41,$AR$41:$AU$119,(ROW($D113)-ROW(O$41)+1),FALSE),IFERROR(O$42*VLOOKUP($D$40&amp;"|"&amp;$D113&amp;"|0|"&amp;O$43,data.monthly_financials,6,0),0))</f>
        <v>#VALUE!</v>
      </c>
      <c r="P113" s="104" t="e">
        <f ca="1">IF(P$41=YEAR(P$43),HLOOKUP(P$41,$AR$41:$AU$119,(ROW($D113)-ROW(P$41)+1),FALSE),IFERROR(P$42*VLOOKUP($D$40&amp;"|"&amp;$D113&amp;"|0|"&amp;P$43,data.monthly_financials,6,0),0))</f>
        <v>#VALUE!</v>
      </c>
      <c r="Q113" s="104" t="e">
        <f ca="1">IF(Q$41=YEAR(Q$43),HLOOKUP(Q$41,$AR$41:$AU$119,(ROW($D113)-ROW(Q$41)+1),FALSE),IFERROR(Q$42*VLOOKUP($D$40&amp;"|"&amp;$D113&amp;"|0|"&amp;Q$43,data.monthly_financials,6,0),0))</f>
        <v>#VALUE!</v>
      </c>
      <c r="R113" s="104" t="e">
        <f ca="1">IF(R$41=YEAR(R$43),HLOOKUP(R$41,$AR$41:$AU$119,(ROW($D113)-ROW(R$41)+1),FALSE),IFERROR(R$42*VLOOKUP($D$40&amp;"|"&amp;$D113&amp;"|0|"&amp;R$43,data.monthly_financials,6,0),0))</f>
        <v>#VALUE!</v>
      </c>
      <c r="S113" s="104" t="e">
        <f ca="1">IF(S$41=YEAR(S$43),HLOOKUP(S$41,$AR$41:$AU$119,(ROW($D113)-ROW(S$41)+1),FALSE),IFERROR(S$42*VLOOKUP($D$40&amp;"|"&amp;$D113&amp;"|0|"&amp;S$43,data.monthly_financials,6,0),0))</f>
        <v>#VALUE!</v>
      </c>
      <c r="T113" s="104" t="e">
        <f ca="1">IF(T$41=YEAR(T$43),HLOOKUP(T$41,$AR$41:$AU$119,(ROW($D113)-ROW(T$41)+1),FALSE),IFERROR(T$42*VLOOKUP($D$40&amp;"|"&amp;$D113&amp;"|0|"&amp;T$43,data.monthly_financials,6,0),0))</f>
        <v>#VALUE!</v>
      </c>
      <c r="U113" s="104" t="e">
        <f ca="1">IF(U$41=YEAR(U$43),HLOOKUP(U$41,$AR$41:$AU$119,(ROW($D113)-ROW(U$41)+1),FALSE),IFERROR(U$42*VLOOKUP($D$40&amp;"|"&amp;$D113&amp;"|0|"&amp;U$43,data.monthly_financials,6,0),0))</f>
        <v>#VALUE!</v>
      </c>
      <c r="V113" s="104" t="e">
        <f ca="1">IF(V$41=YEAR(V$43),HLOOKUP(V$41,$AR$41:$AU$119,(ROW($D113)-ROW(V$41)+1),FALSE),IFERROR(V$42*VLOOKUP($D$40&amp;"|"&amp;$D113&amp;"|0|"&amp;V$43,data.monthly_financials,6,0),0))</f>
        <v>#VALUE!</v>
      </c>
      <c r="W113" s="104" t="e">
        <f ca="1">IF(W$41=YEAR(W$43),HLOOKUP(W$41,$AR$41:$AU$119,(ROW($D113)-ROW(W$41)+1),FALSE),IFERROR(W$42*VLOOKUP($D$40&amp;"|"&amp;$D113&amp;"|0|"&amp;W$43,data.monthly_financials,6,0),0))</f>
        <v>#VALUE!</v>
      </c>
      <c r="X113" s="104" t="e">
        <f ca="1">IF(X$41=YEAR(X$43),HLOOKUP(X$41,$AR$41:$AU$119,(ROW($D113)-ROW(X$41)+1),FALSE),IFERROR(X$42*VLOOKUP($D$40&amp;"|"&amp;$D113&amp;"|0|"&amp;X$43,data.monthly_financials,6,0),0))</f>
        <v>#VALUE!</v>
      </c>
      <c r="Y113" s="104" t="e">
        <f ca="1">IF(Y$41=YEAR(Y$43),HLOOKUP(Y$41,$AR$41:$AU$119,(ROW($D113)-ROW(Y$41)+1),FALSE),IFERROR(Y$42*VLOOKUP($D$40&amp;"|"&amp;$D113&amp;"|0|"&amp;Y$43,data.monthly_financials,6,0),0))</f>
        <v>#VALUE!</v>
      </c>
      <c r="Z113" s="104" t="e">
        <f ca="1">IF(Z$41=YEAR(Z$43),HLOOKUP(Z$41,$AR$41:$AU$119,(ROW($D113)-ROW(Z$41)+1),FALSE),IFERROR(Z$42*VLOOKUP($D$40&amp;"|"&amp;$D113&amp;"|0|"&amp;Z$43,data.monthly_financials,6,0),0))</f>
        <v>#VALUE!</v>
      </c>
      <c r="AA113" s="104" t="e">
        <f ca="1">IF(AA$41=YEAR(AA$43),HLOOKUP(AA$41,$AR$41:$AU$119,(ROW($D113)-ROW(AA$41)+1),FALSE),IFERROR(AA$42*VLOOKUP($D$40&amp;"|"&amp;$D113&amp;"|0|"&amp;AA$43,data.monthly_financials,6,0),0))</f>
        <v>#VALUE!</v>
      </c>
      <c r="AB113" s="104" t="e">
        <f ca="1">IF(AB$41=YEAR(AB$43),HLOOKUP(AB$41,$AR$41:$AU$119,(ROW($D113)-ROW(AB$41)+1),FALSE),IFERROR(AB$42*VLOOKUP($D$40&amp;"|"&amp;$D113&amp;"|0|"&amp;AB$43,data.monthly_financials,6,0),0))</f>
        <v>#VALUE!</v>
      </c>
      <c r="AC113" s="104" t="e">
        <f ca="1">IF(AC$41=YEAR(AC$43),HLOOKUP(AC$41,$AR$41:$AU$119,(ROW($D113)-ROW(AC$41)+1),FALSE),IFERROR(AC$42*VLOOKUP($D$40&amp;"|"&amp;$D113&amp;"|0|"&amp;AC$43,data.monthly_financials,6,0),0))</f>
        <v>#VALUE!</v>
      </c>
      <c r="AD113" s="104" t="e">
        <f ca="1">IF(AD$41=YEAR(AD$43),HLOOKUP(AD$41,$AR$41:$AU$119,(ROW($D113)-ROW(AD$41)+1),FALSE),IFERROR(AD$42*VLOOKUP($D$40&amp;"|"&amp;$D113&amp;"|0|"&amp;AD$43,data.monthly_financials,6,0),0))</f>
        <v>#VALUE!</v>
      </c>
      <c r="AE113" s="104" t="e">
        <f ca="1">IF(AE$41=YEAR(AE$43),HLOOKUP(AE$41,$AR$41:$AU$119,(ROW($D113)-ROW(AE$41)+1),FALSE),IFERROR(AE$42*VLOOKUP($D$40&amp;"|"&amp;$D113&amp;"|0|"&amp;AE$43,data.monthly_financials,6,0),0))</f>
        <v>#VALUE!</v>
      </c>
      <c r="AF113" s="104" t="e">
        <f ca="1">IF(AF$41=YEAR(AF$43),HLOOKUP(AF$41,$AR$41:$AU$119,(ROW($D113)-ROW(AF$41)+1),FALSE),IFERROR(AF$42*VLOOKUP($D$40&amp;"|"&amp;$D113&amp;"|0|"&amp;AF$43,data.monthly_financials,6,0),0))</f>
        <v>#VALUE!</v>
      </c>
      <c r="AG113" s="104" t="e">
        <f ca="1">IF(AG$41=YEAR(AG$43),HLOOKUP(AG$41,$AR$41:$AU$119,(ROW($D113)-ROW(AG$41)+1),FALSE),IFERROR(AG$42*VLOOKUP($D$40&amp;"|"&amp;$D113&amp;"|0|"&amp;AG$43,data.monthly_financials,6,0),0))</f>
        <v>#VALUE!</v>
      </c>
      <c r="AH113" s="104" t="e">
        <f ca="1">IF(AH$41=YEAR(AH$43),HLOOKUP(AH$41,$AR$41:$AU$119,(ROW($D113)-ROW(AH$41)+1),FALSE),IFERROR(AH$42*VLOOKUP($D$40&amp;"|"&amp;$D113&amp;"|0|"&amp;AH$43,data.monthly_financials,6,0),0))</f>
        <v>#VALUE!</v>
      </c>
      <c r="AI113" s="104" t="e">
        <f ca="1">IF(AI$41=YEAR(AI$43),HLOOKUP(AI$41,$AR$41:$AU$119,(ROW($D113)-ROW(AI$41)+1),FALSE),IFERROR(AI$42*VLOOKUP($D$40&amp;"|"&amp;$D113&amp;"|0|"&amp;AI$43,data.monthly_financials,6,0),0))</f>
        <v>#VALUE!</v>
      </c>
      <c r="AJ113" s="104" t="e">
        <f ca="1">IF(AJ$41=YEAR(AJ$43),HLOOKUP(AJ$41,$AR$41:$AU$119,(ROW($D113)-ROW(AJ$41)+1),FALSE),IFERROR(AJ$42*VLOOKUP($D$40&amp;"|"&amp;$D113&amp;"|0|"&amp;AJ$43,data.monthly_financials,6,0),0))</f>
        <v>#VALUE!</v>
      </c>
      <c r="AK113" s="104" t="e">
        <f ca="1">IF(AK$41=YEAR(AK$43),HLOOKUP(AK$41,$AR$41:$AU$119,(ROW($D113)-ROW(AK$41)+1),FALSE),IFERROR(AK$42*VLOOKUP($D$40&amp;"|"&amp;$D113&amp;"|0|"&amp;AK$43,data.monthly_financials,6,0),0))</f>
        <v>#VALUE!</v>
      </c>
      <c r="AL113" s="104" t="e">
        <f ca="1">IF(AL$41=YEAR(AL$43),HLOOKUP(AL$41,$AR$41:$AU$119,(ROW($D113)-ROW(AL$41)+1),FALSE),IFERROR(AL$42*VLOOKUP($D$40&amp;"|"&amp;$D113&amp;"|0|"&amp;AL$43,data.monthly_financials,6,0),0))</f>
        <v>#VALUE!</v>
      </c>
      <c r="AM113" s="104" t="e">
        <f ca="1">IF(AM$41=YEAR(AM$43),HLOOKUP(AM$41,$AR$41:$AU$119,(ROW($D113)-ROW(AM$41)+1),FALSE),IFERROR(AM$42*VLOOKUP($D$40&amp;"|"&amp;$D113&amp;"|0|"&amp;AM$43,data.monthly_financials,6,0),0))</f>
        <v>#VALUE!</v>
      </c>
      <c r="AN113" s="104" t="e">
        <f ca="1">IF(AN$41=YEAR(AN$43),HLOOKUP(AN$41,$AR$41:$AU$119,(ROW($D113)-ROW(AN$41)+1),FALSE),IFERROR(AN$42*VLOOKUP($D$40&amp;"|"&amp;$D113&amp;"|0|"&amp;AN$43,data.monthly_financials,6,0),0))</f>
        <v>#NAME?</v>
      </c>
      <c r="AP113" s="103" t="str">
        <f t="shared" si="114"/>
        <v>Reserves, Donations &amp; Other</v>
      </c>
      <c r="AQ113" s="104">
        <f ca="1">IFERROR(AQ$42*VLOOKUP($AP$40&amp;"|"&amp;$AP113&amp;"|1|"&amp;AQ$43,data.monthly_financials,6,0),0)</f>
        <v>0</v>
      </c>
      <c r="AR113" s="104">
        <f ca="1">IFERROR(AR$42*VLOOKUP($AP$40&amp;"|"&amp;$AP113&amp;"|1|"&amp;AR$43,data.monthly_financials,6,0),0)</f>
        <v>0</v>
      </c>
      <c r="AS113" s="104">
        <f ca="1">IFERROR(AS$42*VLOOKUP($AP$40&amp;"|"&amp;$AP113&amp;"|1|"&amp;AS$43,data.monthly_financials,6,0),0)</f>
        <v>0</v>
      </c>
      <c r="AT113" s="104">
        <f ca="1">IFERROR(AT$42*VLOOKUP($AP$40&amp;"|"&amp;$AP113&amp;"|1|"&amp;AT$43,data.monthly_financials,6,0),0)</f>
        <v>0</v>
      </c>
      <c r="AU113" s="104">
        <f ca="1">IFERROR(AU$42*VLOOKUP($AP$40&amp;"|"&amp;$AP113&amp;"|1|"&amp;AU$43,data.monthly_financials,6,0),0)</f>
        <v>0</v>
      </c>
    </row>
    <row r="114" spans="1:233" ht="15.75">
      <c r="A114" t="str">
        <f>RIGHT(DB_LOAD!I109,4)</f>
        <v/>
      </c>
      <c r="B114">
        <f>DB_LOAD!K109</f>
        <v>0</v>
      </c>
      <c r="D114" s="149" t="s">
        <v>243</v>
      </c>
      <c r="E114" s="96" t="e">
        <f t="shared" ref="E114:AN114" ca="1" si="115">SUM(E115:E116)</f>
        <v>#VALUE!</v>
      </c>
      <c r="F114" s="96" t="e">
        <f t="shared" ca="1" si="115"/>
        <v>#VALUE!</v>
      </c>
      <c r="G114" s="96" t="e">
        <f t="shared" ca="1" si="115"/>
        <v>#VALUE!</v>
      </c>
      <c r="H114" s="96" t="e">
        <f t="shared" ca="1" si="115"/>
        <v>#VALUE!</v>
      </c>
      <c r="I114" s="96" t="e">
        <f t="shared" ca="1" si="115"/>
        <v>#VALUE!</v>
      </c>
      <c r="J114" s="96" t="e">
        <f t="shared" ca="1" si="115"/>
        <v>#VALUE!</v>
      </c>
      <c r="K114" s="96" t="e">
        <f t="shared" ca="1" si="115"/>
        <v>#VALUE!</v>
      </c>
      <c r="L114" s="96" t="e">
        <f t="shared" ca="1" si="115"/>
        <v>#VALUE!</v>
      </c>
      <c r="M114" s="96" t="e">
        <f t="shared" ca="1" si="115"/>
        <v>#VALUE!</v>
      </c>
      <c r="N114" s="96" t="e">
        <f t="shared" ca="1" si="115"/>
        <v>#VALUE!</v>
      </c>
      <c r="O114" s="96" t="e">
        <f t="shared" ca="1" si="115"/>
        <v>#VALUE!</v>
      </c>
      <c r="P114" s="96" t="e">
        <f t="shared" ca="1" si="115"/>
        <v>#VALUE!</v>
      </c>
      <c r="Q114" s="96" t="e">
        <f t="shared" ca="1" si="115"/>
        <v>#VALUE!</v>
      </c>
      <c r="R114" s="96" t="e">
        <f t="shared" ca="1" si="115"/>
        <v>#VALUE!</v>
      </c>
      <c r="S114" s="96" t="e">
        <f t="shared" ca="1" si="115"/>
        <v>#VALUE!</v>
      </c>
      <c r="T114" s="96" t="e">
        <f t="shared" ca="1" si="115"/>
        <v>#VALUE!</v>
      </c>
      <c r="U114" s="96" t="e">
        <f t="shared" ca="1" si="115"/>
        <v>#VALUE!</v>
      </c>
      <c r="V114" s="96" t="e">
        <f t="shared" ca="1" si="115"/>
        <v>#VALUE!</v>
      </c>
      <c r="W114" s="96" t="e">
        <f t="shared" ca="1" si="115"/>
        <v>#VALUE!</v>
      </c>
      <c r="X114" s="96" t="e">
        <f t="shared" ca="1" si="115"/>
        <v>#VALUE!</v>
      </c>
      <c r="Y114" s="96" t="e">
        <f t="shared" ca="1" si="115"/>
        <v>#VALUE!</v>
      </c>
      <c r="Z114" s="96" t="e">
        <f t="shared" ca="1" si="115"/>
        <v>#VALUE!</v>
      </c>
      <c r="AA114" s="96" t="e">
        <f t="shared" ca="1" si="115"/>
        <v>#VALUE!</v>
      </c>
      <c r="AB114" s="96" t="e">
        <f t="shared" ca="1" si="115"/>
        <v>#VALUE!</v>
      </c>
      <c r="AC114" s="96" t="e">
        <f t="shared" ca="1" si="115"/>
        <v>#VALUE!</v>
      </c>
      <c r="AD114" s="96" t="e">
        <f t="shared" ca="1" si="115"/>
        <v>#VALUE!</v>
      </c>
      <c r="AE114" s="96" t="e">
        <f t="shared" ca="1" si="115"/>
        <v>#VALUE!</v>
      </c>
      <c r="AF114" s="96" t="e">
        <f t="shared" ca="1" si="115"/>
        <v>#VALUE!</v>
      </c>
      <c r="AG114" s="96" t="e">
        <f t="shared" ca="1" si="115"/>
        <v>#VALUE!</v>
      </c>
      <c r="AH114" s="96" t="e">
        <f t="shared" ca="1" si="115"/>
        <v>#VALUE!</v>
      </c>
      <c r="AI114" s="96" t="e">
        <f t="shared" ca="1" si="115"/>
        <v>#VALUE!</v>
      </c>
      <c r="AJ114" s="96" t="e">
        <f t="shared" ca="1" si="115"/>
        <v>#VALUE!</v>
      </c>
      <c r="AK114" s="96" t="e">
        <f t="shared" ca="1" si="115"/>
        <v>#VALUE!</v>
      </c>
      <c r="AL114" s="96" t="e">
        <f t="shared" ca="1" si="115"/>
        <v>#VALUE!</v>
      </c>
      <c r="AM114" s="96" t="e">
        <f t="shared" ca="1" si="115"/>
        <v>#VALUE!</v>
      </c>
      <c r="AN114" s="96" t="e">
        <f t="shared" ca="1" si="115"/>
        <v>#NAME?</v>
      </c>
      <c r="AP114" s="149" t="str">
        <f t="shared" si="114"/>
        <v>Retained earnings</v>
      </c>
      <c r="AQ114" s="96">
        <f ca="1">SUM(AQ115:AQ116)</f>
        <v>0</v>
      </c>
      <c r="AR114" s="96">
        <f ca="1">SUM(AR115:AR116)</f>
        <v>0</v>
      </c>
      <c r="AS114" s="96">
        <f ca="1">SUM(AS115:AS116)</f>
        <v>0</v>
      </c>
      <c r="AT114" s="96">
        <f ca="1">SUM(AT115:AT116)</f>
        <v>0</v>
      </c>
      <c r="AU114" s="96">
        <f ca="1">SUM(AU115:AU116)</f>
        <v>0</v>
      </c>
    </row>
    <row r="115" spans="1:233" ht="15.75">
      <c r="A115" t="str">
        <f>RIGHT(DB_LOAD!I110,4)</f>
        <v/>
      </c>
      <c r="B115">
        <f>DB_LOAD!K110</f>
        <v>0</v>
      </c>
      <c r="D115" s="113" t="s">
        <v>244</v>
      </c>
      <c r="E115" s="104" t="e">
        <f ca="1">IF(E$41=YEAR(E$43),HLOOKUP(E$41,$AR$41:$AU$119,(ROW($D115)-ROW(E$41)+1),FALSE),IFERROR(E$42*VLOOKUP($D$40&amp;"|"&amp;$D115&amp;"|0|"&amp;E$43,data.monthly_financials,6,0),0))</f>
        <v>#VALUE!</v>
      </c>
      <c r="F115" s="104" t="e">
        <f ca="1">IF(F$41=YEAR(F$43),HLOOKUP(F$41,$AR$41:$AU$119,(ROW($D115)-ROW(F$41)+1),FALSE),IFERROR(F$42*VLOOKUP($D$40&amp;"|"&amp;$D115&amp;"|0|"&amp;F$43,data.monthly_financials,6,0),0))</f>
        <v>#VALUE!</v>
      </c>
      <c r="G115" s="104" t="e">
        <f ca="1">IF(G$41=YEAR(G$43),HLOOKUP(G$41,$AR$41:$AU$119,(ROW($D115)-ROW(G$41)+1),FALSE),IFERROR(G$42*VLOOKUP($D$40&amp;"|"&amp;$D115&amp;"|0|"&amp;G$43,data.monthly_financials,6,0),0))</f>
        <v>#VALUE!</v>
      </c>
      <c r="H115" s="104" t="e">
        <f ca="1">IF(H$41=YEAR(H$43),HLOOKUP(H$41,$AR$41:$AU$119,(ROW($D115)-ROW(H$41)+1),FALSE),IFERROR(H$42*VLOOKUP($D$40&amp;"|"&amp;$D115&amp;"|0|"&amp;H$43,data.monthly_financials,6,0),0))</f>
        <v>#VALUE!</v>
      </c>
      <c r="I115" s="104" t="e">
        <f ca="1">IF(I$41=YEAR(I$43),HLOOKUP(I$41,$AR$41:$AU$119,(ROW($D115)-ROW(I$41)+1),FALSE),IFERROR(I$42*VLOOKUP($D$40&amp;"|"&amp;$D115&amp;"|0|"&amp;I$43,data.monthly_financials,6,0),0))</f>
        <v>#VALUE!</v>
      </c>
      <c r="J115" s="104" t="e">
        <f ca="1">IF(J$41=YEAR(J$43),HLOOKUP(J$41,$AR$41:$AU$119,(ROW($D115)-ROW(J$41)+1),FALSE),IFERROR(J$42*VLOOKUP($D$40&amp;"|"&amp;$D115&amp;"|0|"&amp;J$43,data.monthly_financials,6,0),0))</f>
        <v>#VALUE!</v>
      </c>
      <c r="K115" s="104" t="e">
        <f ca="1">IF(K$41=YEAR(K$43),HLOOKUP(K$41,$AR$41:$AU$119,(ROW($D115)-ROW(K$41)+1),FALSE),IFERROR(K$42*VLOOKUP($D$40&amp;"|"&amp;$D115&amp;"|0|"&amp;K$43,data.monthly_financials,6,0),0))</f>
        <v>#VALUE!</v>
      </c>
      <c r="L115" s="104" t="e">
        <f ca="1">IF(L$41=YEAR(L$43),HLOOKUP(L$41,$AR$41:$AU$119,(ROW($D115)-ROW(L$41)+1),FALSE),IFERROR(L$42*VLOOKUP($D$40&amp;"|"&amp;$D115&amp;"|0|"&amp;L$43,data.monthly_financials,6,0),0))</f>
        <v>#VALUE!</v>
      </c>
      <c r="M115" s="104" t="e">
        <f ca="1">IF(M$41=YEAR(M$43),HLOOKUP(M$41,$AR$41:$AU$119,(ROW($D115)-ROW(M$41)+1),FALSE),IFERROR(M$42*VLOOKUP($D$40&amp;"|"&amp;$D115&amp;"|0|"&amp;M$43,data.monthly_financials,6,0),0))</f>
        <v>#VALUE!</v>
      </c>
      <c r="N115" s="104" t="e">
        <f ca="1">IF(N$41=YEAR(N$43),HLOOKUP(N$41,$AR$41:$AU$119,(ROW($D115)-ROW(N$41)+1),FALSE),IFERROR(N$42*VLOOKUP($D$40&amp;"|"&amp;$D115&amp;"|0|"&amp;N$43,data.monthly_financials,6,0),0))</f>
        <v>#VALUE!</v>
      </c>
      <c r="O115" s="104" t="e">
        <f ca="1">IF(O$41=YEAR(O$43),HLOOKUP(O$41,$AR$41:$AU$119,(ROW($D115)-ROW(O$41)+1),FALSE),IFERROR(O$42*VLOOKUP($D$40&amp;"|"&amp;$D115&amp;"|0|"&amp;O$43,data.monthly_financials,6,0),0))</f>
        <v>#VALUE!</v>
      </c>
      <c r="P115" s="104" t="e">
        <f ca="1">IF(P$41=YEAR(P$43),HLOOKUP(P$41,$AR$41:$AU$119,(ROW($D115)-ROW(P$41)+1),FALSE),IFERROR(P$42*VLOOKUP($D$40&amp;"|"&amp;$D115&amp;"|0|"&amp;P$43,data.monthly_financials,6,0),0))</f>
        <v>#VALUE!</v>
      </c>
      <c r="Q115" s="104" t="e">
        <f ca="1">IF(Q$41=YEAR(Q$43),HLOOKUP(Q$41,$AR$41:$AU$119,(ROW($D115)-ROW(Q$41)+1),FALSE),IFERROR(Q$42*VLOOKUP($D$40&amp;"|"&amp;$D115&amp;"|0|"&amp;Q$43,data.monthly_financials,6,0),0))</f>
        <v>#VALUE!</v>
      </c>
      <c r="R115" s="104" t="e">
        <f ca="1">IF(R$41=YEAR(R$43),HLOOKUP(R$41,$AR$41:$AU$119,(ROW($D115)-ROW(R$41)+1),FALSE),IFERROR(R$42*VLOOKUP($D$40&amp;"|"&amp;$D115&amp;"|0|"&amp;R$43,data.monthly_financials,6,0),0))</f>
        <v>#VALUE!</v>
      </c>
      <c r="S115" s="104" t="e">
        <f ca="1">IF(S$41=YEAR(S$43),HLOOKUP(S$41,$AR$41:$AU$119,(ROW($D115)-ROW(S$41)+1),FALSE),IFERROR(S$42*VLOOKUP($D$40&amp;"|"&amp;$D115&amp;"|0|"&amp;S$43,data.monthly_financials,6,0),0))</f>
        <v>#VALUE!</v>
      </c>
      <c r="T115" s="104" t="e">
        <f ca="1">IF(T$41=YEAR(T$43),HLOOKUP(T$41,$AR$41:$AU$119,(ROW($D115)-ROW(T$41)+1),FALSE),IFERROR(T$42*VLOOKUP($D$40&amp;"|"&amp;$D115&amp;"|0|"&amp;T$43,data.monthly_financials,6,0),0))</f>
        <v>#VALUE!</v>
      </c>
      <c r="U115" s="104" t="e">
        <f ca="1">IF(U$41=YEAR(U$43),HLOOKUP(U$41,$AR$41:$AU$119,(ROW($D115)-ROW(U$41)+1),FALSE),IFERROR(U$42*VLOOKUP($D$40&amp;"|"&amp;$D115&amp;"|0|"&amp;U$43,data.monthly_financials,6,0),0))</f>
        <v>#VALUE!</v>
      </c>
      <c r="V115" s="104" t="e">
        <f ca="1">IF(V$41=YEAR(V$43),HLOOKUP(V$41,$AR$41:$AU$119,(ROW($D115)-ROW(V$41)+1),FALSE),IFERROR(V$42*VLOOKUP($D$40&amp;"|"&amp;$D115&amp;"|0|"&amp;V$43,data.monthly_financials,6,0),0))</f>
        <v>#VALUE!</v>
      </c>
      <c r="W115" s="104" t="e">
        <f ca="1">IF(W$41=YEAR(W$43),HLOOKUP(W$41,$AR$41:$AU$119,(ROW($D115)-ROW(W$41)+1),FALSE),IFERROR(W$42*VLOOKUP($D$40&amp;"|"&amp;$D115&amp;"|0|"&amp;W$43,data.monthly_financials,6,0),0))</f>
        <v>#VALUE!</v>
      </c>
      <c r="X115" s="104" t="e">
        <f ca="1">IF(X$41=YEAR(X$43),HLOOKUP(X$41,$AR$41:$AU$119,(ROW($D115)-ROW(X$41)+1),FALSE),IFERROR(X$42*VLOOKUP($D$40&amp;"|"&amp;$D115&amp;"|0|"&amp;X$43,data.monthly_financials,6,0),0))</f>
        <v>#VALUE!</v>
      </c>
      <c r="Y115" s="104" t="e">
        <f ca="1">IF(Y$41=YEAR(Y$43),HLOOKUP(Y$41,$AR$41:$AU$119,(ROW($D115)-ROW(Y$41)+1),FALSE),IFERROR(Y$42*VLOOKUP($D$40&amp;"|"&amp;$D115&amp;"|0|"&amp;Y$43,data.monthly_financials,6,0),0))</f>
        <v>#VALUE!</v>
      </c>
      <c r="Z115" s="104" t="e">
        <f ca="1">IF(Z$41=YEAR(Z$43),HLOOKUP(Z$41,$AR$41:$AU$119,(ROW($D115)-ROW(Z$41)+1),FALSE),IFERROR(Z$42*VLOOKUP($D$40&amp;"|"&amp;$D115&amp;"|0|"&amp;Z$43,data.monthly_financials,6,0),0))</f>
        <v>#VALUE!</v>
      </c>
      <c r="AA115" s="104" t="e">
        <f ca="1">IF(AA$41=YEAR(AA$43),HLOOKUP(AA$41,$AR$41:$AU$119,(ROW($D115)-ROW(AA$41)+1),FALSE),IFERROR(AA$42*VLOOKUP($D$40&amp;"|"&amp;$D115&amp;"|0|"&amp;AA$43,data.monthly_financials,6,0),0))</f>
        <v>#VALUE!</v>
      </c>
      <c r="AB115" s="104" t="e">
        <f ca="1">IF(AB$41=YEAR(AB$43),HLOOKUP(AB$41,$AR$41:$AU$119,(ROW($D115)-ROW(AB$41)+1),FALSE),IFERROR(AB$42*VLOOKUP($D$40&amp;"|"&amp;$D115&amp;"|0|"&amp;AB$43,data.monthly_financials,6,0),0))</f>
        <v>#VALUE!</v>
      </c>
      <c r="AC115" s="104" t="e">
        <f ca="1">IF(AC$41=YEAR(AC$43),HLOOKUP(AC$41,$AR$41:$AU$119,(ROW($D115)-ROW(AC$41)+1),FALSE),IFERROR(AC$42*VLOOKUP($D$40&amp;"|"&amp;$D115&amp;"|0|"&amp;AC$43,data.monthly_financials,6,0),0))</f>
        <v>#VALUE!</v>
      </c>
      <c r="AD115" s="104" t="e">
        <f ca="1">IF(AD$41=YEAR(AD$43),HLOOKUP(AD$41,$AR$41:$AU$119,(ROW($D115)-ROW(AD$41)+1),FALSE),IFERROR(AD$42*VLOOKUP($D$40&amp;"|"&amp;$D115&amp;"|0|"&amp;AD$43,data.monthly_financials,6,0),0))</f>
        <v>#VALUE!</v>
      </c>
      <c r="AE115" s="104" t="e">
        <f ca="1">IF(AE$41=YEAR(AE$43),HLOOKUP(AE$41,$AR$41:$AU$119,(ROW($D115)-ROW(AE$41)+1),FALSE),IFERROR(AE$42*VLOOKUP($D$40&amp;"|"&amp;$D115&amp;"|0|"&amp;AE$43,data.monthly_financials,6,0),0))</f>
        <v>#VALUE!</v>
      </c>
      <c r="AF115" s="104" t="e">
        <f ca="1">IF(AF$41=YEAR(AF$43),HLOOKUP(AF$41,$AR$41:$AU$119,(ROW($D115)-ROW(AF$41)+1),FALSE),IFERROR(AF$42*VLOOKUP($D$40&amp;"|"&amp;$D115&amp;"|0|"&amp;AF$43,data.monthly_financials,6,0),0))</f>
        <v>#VALUE!</v>
      </c>
      <c r="AG115" s="104" t="e">
        <f ca="1">IF(AG$41=YEAR(AG$43),HLOOKUP(AG$41,$AR$41:$AU$119,(ROW($D115)-ROW(AG$41)+1),FALSE),IFERROR(AG$42*VLOOKUP($D$40&amp;"|"&amp;$D115&amp;"|0|"&amp;AG$43,data.monthly_financials,6,0),0))</f>
        <v>#VALUE!</v>
      </c>
      <c r="AH115" s="104" t="e">
        <f ca="1">IF(AH$41=YEAR(AH$43),HLOOKUP(AH$41,$AR$41:$AU$119,(ROW($D115)-ROW(AH$41)+1),FALSE),IFERROR(AH$42*VLOOKUP($D$40&amp;"|"&amp;$D115&amp;"|0|"&amp;AH$43,data.monthly_financials,6,0),0))</f>
        <v>#VALUE!</v>
      </c>
      <c r="AI115" s="104" t="e">
        <f ca="1">IF(AI$41=YEAR(AI$43),HLOOKUP(AI$41,$AR$41:$AU$119,(ROW($D115)-ROW(AI$41)+1),FALSE),IFERROR(AI$42*VLOOKUP($D$40&amp;"|"&amp;$D115&amp;"|0|"&amp;AI$43,data.monthly_financials,6,0),0))</f>
        <v>#VALUE!</v>
      </c>
      <c r="AJ115" s="104" t="e">
        <f ca="1">IF(AJ$41=YEAR(AJ$43),HLOOKUP(AJ$41,$AR$41:$AU$119,(ROW($D115)-ROW(AJ$41)+1),FALSE),IFERROR(AJ$42*VLOOKUP($D$40&amp;"|"&amp;$D115&amp;"|0|"&amp;AJ$43,data.monthly_financials,6,0),0))</f>
        <v>#VALUE!</v>
      </c>
      <c r="AK115" s="104" t="e">
        <f ca="1">IF(AK$41=YEAR(AK$43),HLOOKUP(AK$41,$AR$41:$AU$119,(ROW($D115)-ROW(AK$41)+1),FALSE),IFERROR(AK$42*VLOOKUP($D$40&amp;"|"&amp;$D115&amp;"|0|"&amp;AK$43,data.monthly_financials,6,0),0))</f>
        <v>#VALUE!</v>
      </c>
      <c r="AL115" s="104" t="e">
        <f ca="1">IF(AL$41=YEAR(AL$43),HLOOKUP(AL$41,$AR$41:$AU$119,(ROW($D115)-ROW(AL$41)+1),FALSE),IFERROR(AL$42*VLOOKUP($D$40&amp;"|"&amp;$D115&amp;"|0|"&amp;AL$43,data.monthly_financials,6,0),0))</f>
        <v>#VALUE!</v>
      </c>
      <c r="AM115" s="104" t="e">
        <f ca="1">IF(AM$41=YEAR(AM$43),HLOOKUP(AM$41,$AR$41:$AU$119,(ROW($D115)-ROW(AM$41)+1),FALSE),IFERROR(AM$42*VLOOKUP($D$40&amp;"|"&amp;$D115&amp;"|0|"&amp;AM$43,data.monthly_financials,6,0),0))</f>
        <v>#VALUE!</v>
      </c>
      <c r="AN115" s="104" t="e">
        <f ca="1">IF(AN$41=YEAR(AN$43),HLOOKUP(AN$41,$AR$41:$AU$119,(ROW($D115)-ROW(AN$41)+1),FALSE),IFERROR(AN$42*VLOOKUP($D$40&amp;"|"&amp;$D115&amp;"|0|"&amp;AN$43,data.monthly_financials,6,0),0))</f>
        <v>#NAME?</v>
      </c>
      <c r="AP115" s="113" t="str">
        <f t="shared" si="114"/>
        <v>prior years</v>
      </c>
      <c r="AQ115" s="104">
        <f ca="1">IFERROR(AQ$42*VLOOKUP($AP$40&amp;"|"&amp;$AP115&amp;"|1|"&amp;AQ$43,data.monthly_financials,6,0),0)</f>
        <v>0</v>
      </c>
      <c r="AR115" s="104">
        <f ca="1">IFERROR(AR$42*VLOOKUP($AP$40&amp;"|"&amp;$AP115&amp;"|1|"&amp;AR$43,data.monthly_financials,6,0),0)</f>
        <v>0</v>
      </c>
      <c r="AS115" s="104">
        <f ca="1">IFERROR(AS$42*VLOOKUP($AP$40&amp;"|"&amp;$AP115&amp;"|1|"&amp;AS$43,data.monthly_financials,6,0),0)</f>
        <v>0</v>
      </c>
      <c r="AT115" s="104">
        <f ca="1">IFERROR(AT$42*VLOOKUP($AP$40&amp;"|"&amp;$AP115&amp;"|1|"&amp;AT$43,data.monthly_financials,6,0),0)</f>
        <v>0</v>
      </c>
      <c r="AU115" s="104">
        <f ca="1">IFERROR(AU$42*VLOOKUP($AP$40&amp;"|"&amp;$AP115&amp;"|1|"&amp;AU$43,data.monthly_financials,6,0),0)</f>
        <v>0</v>
      </c>
    </row>
    <row r="116" spans="1:233" ht="15.75">
      <c r="A116" t="str">
        <f>RIGHT(DB_LOAD!I111,4)</f>
        <v/>
      </c>
      <c r="B116">
        <f>DB_LOAD!K111</f>
        <v>0</v>
      </c>
      <c r="D116" s="113" t="s">
        <v>245</v>
      </c>
      <c r="E116" s="104" t="e">
        <f ca="1">IF(E$41=YEAR(E$43),HLOOKUP(E$41,$AR$41:$AU$119,(ROW($D116)-ROW(E$41)+1),FALSE),IFERROR(E$42*VLOOKUP($D$40&amp;"|"&amp;$D116&amp;"|0|"&amp;E$43,data.monthly_financials,6,0),0))</f>
        <v>#VALUE!</v>
      </c>
      <c r="F116" s="104" t="e">
        <f ca="1">IF(F$41=YEAR(F$43),HLOOKUP(F$41,$AR$41:$AU$119,(ROW($D116)-ROW(F$41)+1),FALSE),IFERROR(F$42*VLOOKUP($D$40&amp;"|"&amp;$D116&amp;"|0|"&amp;F$43,data.monthly_financials,6,0),0))</f>
        <v>#VALUE!</v>
      </c>
      <c r="G116" s="104" t="e">
        <f ca="1">IF(G$41=YEAR(G$43),HLOOKUP(G$41,$AR$41:$AU$119,(ROW($D116)-ROW(G$41)+1),FALSE),IFERROR(G$42*VLOOKUP($D$40&amp;"|"&amp;$D116&amp;"|0|"&amp;G$43,data.monthly_financials,6,0),0))</f>
        <v>#VALUE!</v>
      </c>
      <c r="H116" s="104" t="e">
        <f ca="1">IF(H$41=YEAR(H$43),HLOOKUP(H$41,$AR$41:$AU$119,(ROW($D116)-ROW(H$41)+1),FALSE),IFERROR(H$42*VLOOKUP($D$40&amp;"|"&amp;$D116&amp;"|0|"&amp;H$43,data.monthly_financials,6,0),0))</f>
        <v>#VALUE!</v>
      </c>
      <c r="I116" s="104" t="e">
        <f ca="1">IF(I$41=YEAR(I$43),HLOOKUP(I$41,$AR$41:$AU$119,(ROW($D116)-ROW(I$41)+1),FALSE),IFERROR(I$42*VLOOKUP($D$40&amp;"|"&amp;$D116&amp;"|0|"&amp;I$43,data.monthly_financials,6,0),0))</f>
        <v>#VALUE!</v>
      </c>
      <c r="J116" s="104" t="e">
        <f ca="1">IF(J$41=YEAR(J$43),HLOOKUP(J$41,$AR$41:$AU$119,(ROW($D116)-ROW(J$41)+1),FALSE),IFERROR(J$42*VLOOKUP($D$40&amp;"|"&amp;$D116&amp;"|0|"&amp;J$43,data.monthly_financials,6,0),0))</f>
        <v>#VALUE!</v>
      </c>
      <c r="K116" s="104" t="e">
        <f ca="1">IF(K$41=YEAR(K$43),HLOOKUP(K$41,$AR$41:$AU$119,(ROW($D116)-ROW(K$41)+1),FALSE),IFERROR(K$42*VLOOKUP($D$40&amp;"|"&amp;$D116&amp;"|0|"&amp;K$43,data.monthly_financials,6,0),0))</f>
        <v>#VALUE!</v>
      </c>
      <c r="L116" s="104" t="e">
        <f ca="1">IF(L$41=YEAR(L$43),HLOOKUP(L$41,$AR$41:$AU$119,(ROW($D116)-ROW(L$41)+1),FALSE),IFERROR(L$42*VLOOKUP($D$40&amp;"|"&amp;$D116&amp;"|0|"&amp;L$43,data.monthly_financials,6,0),0))</f>
        <v>#VALUE!</v>
      </c>
      <c r="M116" s="104" t="e">
        <f ca="1">IF(M$41=YEAR(M$43),HLOOKUP(M$41,$AR$41:$AU$119,(ROW($D116)-ROW(M$41)+1),FALSE),IFERROR(M$42*VLOOKUP($D$40&amp;"|"&amp;$D116&amp;"|0|"&amp;M$43,data.monthly_financials,6,0),0))</f>
        <v>#VALUE!</v>
      </c>
      <c r="N116" s="104" t="e">
        <f ca="1">IF(N$41=YEAR(N$43),HLOOKUP(N$41,$AR$41:$AU$119,(ROW($D116)-ROW(N$41)+1),FALSE),IFERROR(N$42*VLOOKUP($D$40&amp;"|"&amp;$D116&amp;"|0|"&amp;N$43,data.monthly_financials,6,0),0))</f>
        <v>#VALUE!</v>
      </c>
      <c r="O116" s="104" t="e">
        <f ca="1">IF(O$41=YEAR(O$43),HLOOKUP(O$41,$AR$41:$AU$119,(ROW($D116)-ROW(O$41)+1),FALSE),IFERROR(O$42*VLOOKUP($D$40&amp;"|"&amp;$D116&amp;"|0|"&amp;O$43,data.monthly_financials,6,0),0))</f>
        <v>#VALUE!</v>
      </c>
      <c r="P116" s="104" t="e">
        <f ca="1">IF(P$41=YEAR(P$43),HLOOKUP(P$41,$AR$41:$AU$119,(ROW($D116)-ROW(P$41)+1),FALSE),IFERROR(P$42*VLOOKUP($D$40&amp;"|"&amp;$D116&amp;"|0|"&amp;P$43,data.monthly_financials,6,0),0))</f>
        <v>#VALUE!</v>
      </c>
      <c r="Q116" s="104" t="e">
        <f ca="1">IF(Q$41=YEAR(Q$43),HLOOKUP(Q$41,$AR$41:$AU$119,(ROW($D116)-ROW(Q$41)+1),FALSE),IFERROR(Q$42*VLOOKUP($D$40&amp;"|"&amp;$D116&amp;"|0|"&amp;Q$43,data.monthly_financials,6,0),0))</f>
        <v>#VALUE!</v>
      </c>
      <c r="R116" s="104" t="e">
        <f ca="1">IF(R$41=YEAR(R$43),HLOOKUP(R$41,$AR$41:$AU$119,(ROW($D116)-ROW(R$41)+1),FALSE),IFERROR(R$42*VLOOKUP($D$40&amp;"|"&amp;$D116&amp;"|0|"&amp;R$43,data.monthly_financials,6,0),0))</f>
        <v>#VALUE!</v>
      </c>
      <c r="S116" s="104" t="e">
        <f ca="1">IF(S$41=YEAR(S$43),HLOOKUP(S$41,$AR$41:$AU$119,(ROW($D116)-ROW(S$41)+1),FALSE),IFERROR(S$42*VLOOKUP($D$40&amp;"|"&amp;$D116&amp;"|0|"&amp;S$43,data.monthly_financials,6,0),0))</f>
        <v>#VALUE!</v>
      </c>
      <c r="T116" s="104" t="e">
        <f ca="1">IF(T$41=YEAR(T$43),HLOOKUP(T$41,$AR$41:$AU$119,(ROW($D116)-ROW(T$41)+1),FALSE),IFERROR(T$42*VLOOKUP($D$40&amp;"|"&amp;$D116&amp;"|0|"&amp;T$43,data.monthly_financials,6,0),0))</f>
        <v>#VALUE!</v>
      </c>
      <c r="U116" s="104" t="e">
        <f ca="1">IF(U$41=YEAR(U$43),HLOOKUP(U$41,$AR$41:$AU$119,(ROW($D116)-ROW(U$41)+1),FALSE),IFERROR(U$42*VLOOKUP($D$40&amp;"|"&amp;$D116&amp;"|0|"&amp;U$43,data.monthly_financials,6,0),0))</f>
        <v>#VALUE!</v>
      </c>
      <c r="V116" s="104" t="e">
        <f ca="1">IF(V$41=YEAR(V$43),HLOOKUP(V$41,$AR$41:$AU$119,(ROW($D116)-ROW(V$41)+1),FALSE),IFERROR(V$42*VLOOKUP($D$40&amp;"|"&amp;$D116&amp;"|0|"&amp;V$43,data.monthly_financials,6,0),0))</f>
        <v>#VALUE!</v>
      </c>
      <c r="W116" s="104" t="e">
        <f ca="1">IF(W$41=YEAR(W$43),HLOOKUP(W$41,$AR$41:$AU$119,(ROW($D116)-ROW(W$41)+1),FALSE),IFERROR(W$42*VLOOKUP($D$40&amp;"|"&amp;$D116&amp;"|0|"&amp;W$43,data.monthly_financials,6,0),0))</f>
        <v>#VALUE!</v>
      </c>
      <c r="X116" s="104" t="e">
        <f ca="1">IF(X$41=YEAR(X$43),HLOOKUP(X$41,$AR$41:$AU$119,(ROW($D116)-ROW(X$41)+1),FALSE),IFERROR(X$42*VLOOKUP($D$40&amp;"|"&amp;$D116&amp;"|0|"&amp;X$43,data.monthly_financials,6,0),0))</f>
        <v>#VALUE!</v>
      </c>
      <c r="Y116" s="104" t="e">
        <f ca="1">IF(Y$41=YEAR(Y$43),HLOOKUP(Y$41,$AR$41:$AU$119,(ROW($D116)-ROW(Y$41)+1),FALSE),IFERROR(Y$42*VLOOKUP($D$40&amp;"|"&amp;$D116&amp;"|0|"&amp;Y$43,data.monthly_financials,6,0),0))</f>
        <v>#VALUE!</v>
      </c>
      <c r="Z116" s="104" t="e">
        <f ca="1">IF(Z$41=YEAR(Z$43),HLOOKUP(Z$41,$AR$41:$AU$119,(ROW($D116)-ROW(Z$41)+1),FALSE),IFERROR(Z$42*VLOOKUP($D$40&amp;"|"&amp;$D116&amp;"|0|"&amp;Z$43,data.monthly_financials,6,0),0))</f>
        <v>#VALUE!</v>
      </c>
      <c r="AA116" s="104" t="e">
        <f ca="1">IF(AA$41=YEAR(AA$43),HLOOKUP(AA$41,$AR$41:$AU$119,(ROW($D116)-ROW(AA$41)+1),FALSE),IFERROR(AA$42*VLOOKUP($D$40&amp;"|"&amp;$D116&amp;"|0|"&amp;AA$43,data.monthly_financials,6,0),0))</f>
        <v>#VALUE!</v>
      </c>
      <c r="AB116" s="104" t="e">
        <f ca="1">IF(AB$41=YEAR(AB$43),HLOOKUP(AB$41,$AR$41:$AU$119,(ROW($D116)-ROW(AB$41)+1),FALSE),IFERROR(AB$42*VLOOKUP($D$40&amp;"|"&amp;$D116&amp;"|0|"&amp;AB$43,data.monthly_financials,6,0),0))</f>
        <v>#VALUE!</v>
      </c>
      <c r="AC116" s="104" t="e">
        <f ca="1">IF(AC$41=YEAR(AC$43),HLOOKUP(AC$41,$AR$41:$AU$119,(ROW($D116)-ROW(AC$41)+1),FALSE),IFERROR(AC$42*VLOOKUP($D$40&amp;"|"&amp;$D116&amp;"|0|"&amp;AC$43,data.monthly_financials,6,0),0))</f>
        <v>#VALUE!</v>
      </c>
      <c r="AD116" s="104" t="e">
        <f ca="1">IF(AD$41=YEAR(AD$43),HLOOKUP(AD$41,$AR$41:$AU$119,(ROW($D116)-ROW(AD$41)+1),FALSE),IFERROR(AD$42*VLOOKUP($D$40&amp;"|"&amp;$D116&amp;"|0|"&amp;AD$43,data.monthly_financials,6,0),0))</f>
        <v>#VALUE!</v>
      </c>
      <c r="AE116" s="104" t="e">
        <f ca="1">IF(AE$41=YEAR(AE$43),HLOOKUP(AE$41,$AR$41:$AU$119,(ROW($D116)-ROW(AE$41)+1),FALSE),IFERROR(AE$42*VLOOKUP($D$40&amp;"|"&amp;$D116&amp;"|0|"&amp;AE$43,data.monthly_financials,6,0),0))</f>
        <v>#VALUE!</v>
      </c>
      <c r="AF116" s="104" t="e">
        <f ca="1">IF(AF$41=YEAR(AF$43),HLOOKUP(AF$41,$AR$41:$AU$119,(ROW($D116)-ROW(AF$41)+1),FALSE),IFERROR(AF$42*VLOOKUP($D$40&amp;"|"&amp;$D116&amp;"|0|"&amp;AF$43,data.monthly_financials,6,0),0))</f>
        <v>#VALUE!</v>
      </c>
      <c r="AG116" s="104" t="e">
        <f ca="1">IF(AG$41=YEAR(AG$43),HLOOKUP(AG$41,$AR$41:$AU$119,(ROW($D116)-ROW(AG$41)+1),FALSE),IFERROR(AG$42*VLOOKUP($D$40&amp;"|"&amp;$D116&amp;"|0|"&amp;AG$43,data.monthly_financials,6,0),0))</f>
        <v>#VALUE!</v>
      </c>
      <c r="AH116" s="104" t="e">
        <f ca="1">IF(AH$41=YEAR(AH$43),HLOOKUP(AH$41,$AR$41:$AU$119,(ROW($D116)-ROW(AH$41)+1),FALSE),IFERROR(AH$42*VLOOKUP($D$40&amp;"|"&amp;$D116&amp;"|0|"&amp;AH$43,data.monthly_financials,6,0),0))</f>
        <v>#VALUE!</v>
      </c>
      <c r="AI116" s="104" t="e">
        <f ca="1">IF(AI$41=YEAR(AI$43),HLOOKUP(AI$41,$AR$41:$AU$119,(ROW($D116)-ROW(AI$41)+1),FALSE),IFERROR(AI$42*VLOOKUP($D$40&amp;"|"&amp;$D116&amp;"|0|"&amp;AI$43,data.monthly_financials,6,0),0))</f>
        <v>#VALUE!</v>
      </c>
      <c r="AJ116" s="104" t="e">
        <f ca="1">IF(AJ$41=YEAR(AJ$43),HLOOKUP(AJ$41,$AR$41:$AU$119,(ROW($D116)-ROW(AJ$41)+1),FALSE),IFERROR(AJ$42*VLOOKUP($D$40&amp;"|"&amp;$D116&amp;"|0|"&amp;AJ$43,data.monthly_financials,6,0),0))</f>
        <v>#VALUE!</v>
      </c>
      <c r="AK116" s="104" t="e">
        <f ca="1">IF(AK$41=YEAR(AK$43),HLOOKUP(AK$41,$AR$41:$AU$119,(ROW($D116)-ROW(AK$41)+1),FALSE),IFERROR(AK$42*VLOOKUP($D$40&amp;"|"&amp;$D116&amp;"|0|"&amp;AK$43,data.monthly_financials,6,0),0))</f>
        <v>#VALUE!</v>
      </c>
      <c r="AL116" s="104" t="e">
        <f ca="1">IF(AL$41=YEAR(AL$43),HLOOKUP(AL$41,$AR$41:$AU$119,(ROW($D116)-ROW(AL$41)+1),FALSE),IFERROR(AL$42*VLOOKUP($D$40&amp;"|"&amp;$D116&amp;"|0|"&amp;AL$43,data.monthly_financials,6,0),0))</f>
        <v>#VALUE!</v>
      </c>
      <c r="AM116" s="104" t="e">
        <f ca="1">IF(AM$41=YEAR(AM$43),HLOOKUP(AM$41,$AR$41:$AU$119,(ROW($D116)-ROW(AM$41)+1),FALSE),IFERROR(AM$42*VLOOKUP($D$40&amp;"|"&amp;$D116&amp;"|0|"&amp;AM$43,data.monthly_financials,6,0),0))</f>
        <v>#VALUE!</v>
      </c>
      <c r="AN116" s="104" t="e">
        <f ca="1">IF(AN$41=YEAR(AN$43),HLOOKUP(AN$41,$AR$41:$AU$119,(ROW($D116)-ROW(AN$41)+1),FALSE),IFERROR(AN$42*VLOOKUP($D$40&amp;"|"&amp;$D116&amp;"|0|"&amp;AN$43,data.monthly_financials,6,0),0))</f>
        <v>#NAME?</v>
      </c>
      <c r="AP116" s="113" t="str">
        <f t="shared" si="114"/>
        <v>current years</v>
      </c>
      <c r="AQ116" s="104">
        <f ca="1">IFERROR(AQ$42*VLOOKUP($AP$40&amp;"|"&amp;$AP116&amp;"|1|"&amp;AQ$43,data.monthly_financials,6,0),0)</f>
        <v>0</v>
      </c>
      <c r="AR116" s="104">
        <f ca="1">IFERROR(AR$42*VLOOKUP($AP$40&amp;"|"&amp;$AP116&amp;"|1|"&amp;AR$43,data.monthly_financials,6,0),0)</f>
        <v>0</v>
      </c>
      <c r="AS116" s="104">
        <f ca="1">IFERROR(AS$42*VLOOKUP($AP$40&amp;"|"&amp;$AP116&amp;"|1|"&amp;AS$43,data.monthly_financials,6,0),0)</f>
        <v>0</v>
      </c>
      <c r="AT116" s="104">
        <f ca="1">IFERROR(AT$42*VLOOKUP($AP$40&amp;"|"&amp;$AP116&amp;"|1|"&amp;AT$43,data.monthly_financials,6,0),0)</f>
        <v>0</v>
      </c>
      <c r="AU116" s="104">
        <f ca="1">IFERROR(AU$42*VLOOKUP($AP$40&amp;"|"&amp;$AP116&amp;"|1|"&amp;AU$43,data.monthly_financials,6,0),0)</f>
        <v>0</v>
      </c>
    </row>
    <row r="117" spans="1:233" ht="15.75">
      <c r="A117" t="str">
        <f>RIGHT(DB_LOAD!I112,4)</f>
        <v/>
      </c>
      <c r="B117">
        <f>DB_LOAD!K112</f>
        <v>0</v>
      </c>
      <c r="D117" s="115" t="s">
        <v>246</v>
      </c>
      <c r="E117" s="116" t="e">
        <f t="shared" ref="E117:AN117" ca="1" si="116">SUM(E109:E110,E113:E114)</f>
        <v>#VALUE!</v>
      </c>
      <c r="F117" s="116" t="e">
        <f t="shared" ca="1" si="116"/>
        <v>#VALUE!</v>
      </c>
      <c r="G117" s="116" t="e">
        <f t="shared" ca="1" si="116"/>
        <v>#VALUE!</v>
      </c>
      <c r="H117" s="116" t="e">
        <f t="shared" ca="1" si="116"/>
        <v>#VALUE!</v>
      </c>
      <c r="I117" s="116" t="e">
        <f t="shared" ca="1" si="116"/>
        <v>#VALUE!</v>
      </c>
      <c r="J117" s="116" t="e">
        <f t="shared" ca="1" si="116"/>
        <v>#VALUE!</v>
      </c>
      <c r="K117" s="116" t="e">
        <f t="shared" ca="1" si="116"/>
        <v>#VALUE!</v>
      </c>
      <c r="L117" s="116" t="e">
        <f t="shared" ca="1" si="116"/>
        <v>#VALUE!</v>
      </c>
      <c r="M117" s="116" t="e">
        <f t="shared" ca="1" si="116"/>
        <v>#VALUE!</v>
      </c>
      <c r="N117" s="116" t="e">
        <f t="shared" ca="1" si="116"/>
        <v>#VALUE!</v>
      </c>
      <c r="O117" s="116" t="e">
        <f t="shared" ca="1" si="116"/>
        <v>#VALUE!</v>
      </c>
      <c r="P117" s="116" t="e">
        <f t="shared" ca="1" si="116"/>
        <v>#VALUE!</v>
      </c>
      <c r="Q117" s="116" t="e">
        <f t="shared" ca="1" si="116"/>
        <v>#VALUE!</v>
      </c>
      <c r="R117" s="116" t="e">
        <f t="shared" ca="1" si="116"/>
        <v>#VALUE!</v>
      </c>
      <c r="S117" s="116" t="e">
        <f t="shared" ca="1" si="116"/>
        <v>#VALUE!</v>
      </c>
      <c r="T117" s="116" t="e">
        <f t="shared" ca="1" si="116"/>
        <v>#VALUE!</v>
      </c>
      <c r="U117" s="116" t="e">
        <f t="shared" ca="1" si="116"/>
        <v>#VALUE!</v>
      </c>
      <c r="V117" s="116" t="e">
        <f t="shared" ca="1" si="116"/>
        <v>#VALUE!</v>
      </c>
      <c r="W117" s="116" t="e">
        <f t="shared" ca="1" si="116"/>
        <v>#VALUE!</v>
      </c>
      <c r="X117" s="116" t="e">
        <f t="shared" ca="1" si="116"/>
        <v>#VALUE!</v>
      </c>
      <c r="Y117" s="116" t="e">
        <f t="shared" ca="1" si="116"/>
        <v>#VALUE!</v>
      </c>
      <c r="Z117" s="116" t="e">
        <f t="shared" ca="1" si="116"/>
        <v>#VALUE!</v>
      </c>
      <c r="AA117" s="116" t="e">
        <f t="shared" ca="1" si="116"/>
        <v>#VALUE!</v>
      </c>
      <c r="AB117" s="116" t="e">
        <f t="shared" ca="1" si="116"/>
        <v>#VALUE!</v>
      </c>
      <c r="AC117" s="116" t="e">
        <f t="shared" ca="1" si="116"/>
        <v>#VALUE!</v>
      </c>
      <c r="AD117" s="116" t="e">
        <f t="shared" ca="1" si="116"/>
        <v>#VALUE!</v>
      </c>
      <c r="AE117" s="116" t="e">
        <f t="shared" ca="1" si="116"/>
        <v>#VALUE!</v>
      </c>
      <c r="AF117" s="116" t="e">
        <f t="shared" ca="1" si="116"/>
        <v>#VALUE!</v>
      </c>
      <c r="AG117" s="116" t="e">
        <f t="shared" ca="1" si="116"/>
        <v>#VALUE!</v>
      </c>
      <c r="AH117" s="116" t="e">
        <f t="shared" ca="1" si="116"/>
        <v>#VALUE!</v>
      </c>
      <c r="AI117" s="116" t="e">
        <f t="shared" ca="1" si="116"/>
        <v>#VALUE!</v>
      </c>
      <c r="AJ117" s="116" t="e">
        <f t="shared" ca="1" si="116"/>
        <v>#VALUE!</v>
      </c>
      <c r="AK117" s="116" t="e">
        <f t="shared" ca="1" si="116"/>
        <v>#VALUE!</v>
      </c>
      <c r="AL117" s="116" t="e">
        <f t="shared" ca="1" si="116"/>
        <v>#VALUE!</v>
      </c>
      <c r="AM117" s="116" t="e">
        <f t="shared" ca="1" si="116"/>
        <v>#VALUE!</v>
      </c>
      <c r="AN117" s="116" t="e">
        <f t="shared" ca="1" si="116"/>
        <v>#NAME?</v>
      </c>
      <c r="AP117" s="115" t="str">
        <f t="shared" si="114"/>
        <v>TOTAL EQUITY</v>
      </c>
      <c r="AQ117" s="116">
        <f ca="1">SUM(AQ109:AQ110,AQ113:AQ114)</f>
        <v>0</v>
      </c>
      <c r="AR117" s="116">
        <f ca="1">SUM(AR109:AR110,AR113:AR114)</f>
        <v>0</v>
      </c>
      <c r="AS117" s="116">
        <f ca="1">SUM(AS109:AS110,AS113:AS114)</f>
        <v>0</v>
      </c>
      <c r="AT117" s="116">
        <f ca="1">SUM(AT109:AT110,AT113:AT114)</f>
        <v>0</v>
      </c>
      <c r="AU117" s="116">
        <f ca="1">SUM(AU109:AU110,AU113:AU114)</f>
        <v>0</v>
      </c>
    </row>
    <row r="118" spans="1:233" ht="15.75">
      <c r="A118" t="str">
        <f>RIGHT(DB_LOAD!I113,4)</f>
        <v/>
      </c>
      <c r="B118">
        <f>DB_LOAD!K113</f>
        <v>0</v>
      </c>
      <c r="D118" s="95" t="s">
        <v>140</v>
      </c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P118" s="95" t="str">
        <f t="shared" si="114"/>
        <v/>
      </c>
      <c r="AQ118" s="121"/>
      <c r="AR118" s="121"/>
      <c r="AS118" s="121"/>
      <c r="AT118" s="121"/>
      <c r="AU118" s="121"/>
    </row>
    <row r="119" spans="1:233" ht="15.75">
      <c r="A119" t="str">
        <f>RIGHT(DB_LOAD!I114,4)</f>
        <v/>
      </c>
      <c r="B119">
        <f>DB_LOAD!K114</f>
        <v>0</v>
      </c>
      <c r="D119" s="97" t="s">
        <v>127</v>
      </c>
      <c r="E119" s="98" t="e">
        <f t="shared" ref="E119:AN119" ca="1" si="117">SUM(,E117,E105)</f>
        <v>#VALUE!</v>
      </c>
      <c r="F119" s="98" t="e">
        <f t="shared" ca="1" si="117"/>
        <v>#VALUE!</v>
      </c>
      <c r="G119" s="98" t="e">
        <f t="shared" ca="1" si="117"/>
        <v>#VALUE!</v>
      </c>
      <c r="H119" s="98" t="e">
        <f t="shared" ca="1" si="117"/>
        <v>#VALUE!</v>
      </c>
      <c r="I119" s="98" t="e">
        <f t="shared" ca="1" si="117"/>
        <v>#VALUE!</v>
      </c>
      <c r="J119" s="98" t="e">
        <f t="shared" ca="1" si="117"/>
        <v>#VALUE!</v>
      </c>
      <c r="K119" s="98" t="e">
        <f t="shared" ca="1" si="117"/>
        <v>#VALUE!</v>
      </c>
      <c r="L119" s="98" t="e">
        <f t="shared" ca="1" si="117"/>
        <v>#VALUE!</v>
      </c>
      <c r="M119" s="98" t="e">
        <f t="shared" ca="1" si="117"/>
        <v>#VALUE!</v>
      </c>
      <c r="N119" s="98" t="e">
        <f t="shared" ca="1" si="117"/>
        <v>#VALUE!</v>
      </c>
      <c r="O119" s="98" t="e">
        <f t="shared" ca="1" si="117"/>
        <v>#VALUE!</v>
      </c>
      <c r="P119" s="98" t="e">
        <f t="shared" ca="1" si="117"/>
        <v>#VALUE!</v>
      </c>
      <c r="Q119" s="98" t="e">
        <f t="shared" ca="1" si="117"/>
        <v>#VALUE!</v>
      </c>
      <c r="R119" s="98" t="e">
        <f t="shared" ca="1" si="117"/>
        <v>#VALUE!</v>
      </c>
      <c r="S119" s="98" t="e">
        <f t="shared" ca="1" si="117"/>
        <v>#VALUE!</v>
      </c>
      <c r="T119" s="98" t="e">
        <f t="shared" ca="1" si="117"/>
        <v>#VALUE!</v>
      </c>
      <c r="U119" s="98" t="e">
        <f t="shared" ca="1" si="117"/>
        <v>#VALUE!</v>
      </c>
      <c r="V119" s="98" t="e">
        <f t="shared" ca="1" si="117"/>
        <v>#VALUE!</v>
      </c>
      <c r="W119" s="98" t="e">
        <f t="shared" ca="1" si="117"/>
        <v>#VALUE!</v>
      </c>
      <c r="X119" s="98" t="e">
        <f t="shared" ca="1" si="117"/>
        <v>#VALUE!</v>
      </c>
      <c r="Y119" s="98" t="e">
        <f t="shared" ca="1" si="117"/>
        <v>#VALUE!</v>
      </c>
      <c r="Z119" s="98" t="e">
        <f t="shared" ca="1" si="117"/>
        <v>#VALUE!</v>
      </c>
      <c r="AA119" s="98" t="e">
        <f t="shared" ca="1" si="117"/>
        <v>#VALUE!</v>
      </c>
      <c r="AB119" s="98" t="e">
        <f t="shared" ca="1" si="117"/>
        <v>#VALUE!</v>
      </c>
      <c r="AC119" s="98" t="e">
        <f t="shared" ca="1" si="117"/>
        <v>#VALUE!</v>
      </c>
      <c r="AD119" s="98" t="e">
        <f t="shared" ca="1" si="117"/>
        <v>#VALUE!</v>
      </c>
      <c r="AE119" s="98" t="e">
        <f t="shared" ca="1" si="117"/>
        <v>#VALUE!</v>
      </c>
      <c r="AF119" s="98" t="e">
        <f t="shared" ca="1" si="117"/>
        <v>#VALUE!</v>
      </c>
      <c r="AG119" s="98" t="e">
        <f t="shared" ca="1" si="117"/>
        <v>#VALUE!</v>
      </c>
      <c r="AH119" s="98" t="e">
        <f t="shared" ca="1" si="117"/>
        <v>#VALUE!</v>
      </c>
      <c r="AI119" s="98" t="e">
        <f t="shared" ca="1" si="117"/>
        <v>#VALUE!</v>
      </c>
      <c r="AJ119" s="98" t="e">
        <f t="shared" ca="1" si="117"/>
        <v>#VALUE!</v>
      </c>
      <c r="AK119" s="98" t="e">
        <f t="shared" ca="1" si="117"/>
        <v>#VALUE!</v>
      </c>
      <c r="AL119" s="98" t="e">
        <f t="shared" ca="1" si="117"/>
        <v>#VALUE!</v>
      </c>
      <c r="AM119" s="98" t="e">
        <f t="shared" ca="1" si="117"/>
        <v>#VALUE!</v>
      </c>
      <c r="AN119" s="98" t="e">
        <f t="shared" ca="1" si="117"/>
        <v>#NAME?</v>
      </c>
      <c r="AP119" s="97" t="str">
        <f t="shared" si="114"/>
        <v>TOTAL LIABILITIES &amp; EQUITY</v>
      </c>
      <c r="AQ119" s="98">
        <f ca="1">SUM(,AQ117,AQ105)</f>
        <v>0</v>
      </c>
      <c r="AR119" s="98">
        <f ca="1">SUM(,AR117,AR105)</f>
        <v>0</v>
      </c>
      <c r="AS119" s="98">
        <f ca="1">SUM(,AS117,AS105)</f>
        <v>0</v>
      </c>
      <c r="AT119" s="98">
        <f ca="1">SUM(,AT117,AT105)</f>
        <v>0</v>
      </c>
      <c r="AU119" s="98">
        <f ca="1">SUM(,AU117,AU105)</f>
        <v>0</v>
      </c>
    </row>
    <row r="120" spans="1:233">
      <c r="A120" t="str">
        <f>RIGHT(DB_LOAD!I115,4)</f>
        <v/>
      </c>
      <c r="B120">
        <f>DB_LOAD!K115</f>
        <v>0</v>
      </c>
    </row>
    <row r="121" spans="1:233" ht="15.75" thickBot="1">
      <c r="A121" t="str">
        <f>RIGHT(DB_LOAD!I116,4)</f>
        <v/>
      </c>
      <c r="B121">
        <f>DB_LOAD!K116</f>
        <v>0</v>
      </c>
      <c r="E121" t="e">
        <f t="shared" ref="E121:AM121" ca="1" si="118">IF(SUM(E124:E130)&lt;=0,0,1)</f>
        <v>#VALUE!</v>
      </c>
      <c r="F121" t="e">
        <f t="shared" ca="1" si="118"/>
        <v>#VALUE!</v>
      </c>
      <c r="G121" t="e">
        <f t="shared" ca="1" si="118"/>
        <v>#VALUE!</v>
      </c>
      <c r="H121" t="e">
        <f t="shared" ca="1" si="118"/>
        <v>#VALUE!</v>
      </c>
      <c r="I121" t="e">
        <f t="shared" ca="1" si="118"/>
        <v>#VALUE!</v>
      </c>
      <c r="J121" t="e">
        <f t="shared" ca="1" si="118"/>
        <v>#VALUE!</v>
      </c>
      <c r="K121" t="e">
        <f t="shared" ca="1" si="118"/>
        <v>#VALUE!</v>
      </c>
      <c r="L121" t="e">
        <f t="shared" ca="1" si="118"/>
        <v>#VALUE!</v>
      </c>
      <c r="M121" t="e">
        <f t="shared" ca="1" si="118"/>
        <v>#VALUE!</v>
      </c>
      <c r="N121" t="e">
        <f t="shared" ca="1" si="118"/>
        <v>#VALUE!</v>
      </c>
      <c r="O121" t="e">
        <f t="shared" ca="1" si="118"/>
        <v>#VALUE!</v>
      </c>
      <c r="P121" t="e">
        <f t="shared" ca="1" si="118"/>
        <v>#VALUE!</v>
      </c>
      <c r="Q121" t="e">
        <f t="shared" ca="1" si="118"/>
        <v>#VALUE!</v>
      </c>
      <c r="R121" t="e">
        <f t="shared" ca="1" si="118"/>
        <v>#VALUE!</v>
      </c>
      <c r="S121" t="e">
        <f t="shared" ca="1" si="118"/>
        <v>#VALUE!</v>
      </c>
      <c r="T121" t="e">
        <f t="shared" ca="1" si="118"/>
        <v>#VALUE!</v>
      </c>
      <c r="U121" t="e">
        <f t="shared" ca="1" si="118"/>
        <v>#VALUE!</v>
      </c>
      <c r="V121" t="e">
        <f t="shared" ca="1" si="118"/>
        <v>#VALUE!</v>
      </c>
      <c r="W121" t="e">
        <f t="shared" ca="1" si="118"/>
        <v>#VALUE!</v>
      </c>
      <c r="X121" t="e">
        <f t="shared" ca="1" si="118"/>
        <v>#VALUE!</v>
      </c>
      <c r="Y121" t="e">
        <f t="shared" ca="1" si="118"/>
        <v>#VALUE!</v>
      </c>
      <c r="Z121" t="e">
        <f t="shared" ca="1" si="118"/>
        <v>#VALUE!</v>
      </c>
      <c r="AA121" t="e">
        <f t="shared" ca="1" si="118"/>
        <v>#VALUE!</v>
      </c>
      <c r="AB121" t="e">
        <f t="shared" ca="1" si="118"/>
        <v>#VALUE!</v>
      </c>
      <c r="AC121" t="e">
        <f t="shared" ca="1" si="118"/>
        <v>#VALUE!</v>
      </c>
      <c r="AD121" t="e">
        <f t="shared" ca="1" si="118"/>
        <v>#VALUE!</v>
      </c>
      <c r="AE121" t="e">
        <f t="shared" ca="1" si="118"/>
        <v>#VALUE!</v>
      </c>
      <c r="AF121" t="e">
        <f t="shared" ca="1" si="118"/>
        <v>#VALUE!</v>
      </c>
      <c r="AG121" t="e">
        <f t="shared" ca="1" si="118"/>
        <v>#VALUE!</v>
      </c>
      <c r="AH121" t="e">
        <f t="shared" ca="1" si="118"/>
        <v>#VALUE!</v>
      </c>
      <c r="AI121" t="e">
        <f t="shared" ca="1" si="118"/>
        <v>#VALUE!</v>
      </c>
      <c r="AJ121" t="e">
        <f t="shared" ca="1" si="118"/>
        <v>#VALUE!</v>
      </c>
      <c r="AK121" t="e">
        <f t="shared" ca="1" si="118"/>
        <v>#VALUE!</v>
      </c>
      <c r="AL121" t="e">
        <f t="shared" ca="1" si="118"/>
        <v>#VALUE!</v>
      </c>
      <c r="AM121" t="e">
        <f t="shared" ca="1" si="118"/>
        <v>#VALUE!</v>
      </c>
      <c r="AN121" t="e">
        <f ca="1">IF(SUM(AN124:AN130)&lt;=0,0,1)</f>
        <v>#NAME?</v>
      </c>
      <c r="CL121" s="10" t="e">
        <f ca="1">IF(CL146&lt;&gt;0,YEAR(CL122),"")</f>
        <v>#NAME?</v>
      </c>
      <c r="CM121" s="10" t="e">
        <f ca="1">IF(CM146&lt;&gt;0,YEAR(CM122),"")</f>
        <v>#NAME?</v>
      </c>
      <c r="CN121" s="10" t="e">
        <f ca="1">IF(CN146&lt;&gt;0,YEAR(CN122),"")</f>
        <v>#NAME?</v>
      </c>
      <c r="CO121" s="10" t="e">
        <f ca="1">IF(CO146&lt;&gt;0,YEAR(CO122),"")</f>
        <v>#NAME?</v>
      </c>
      <c r="CP121" s="10" t="e">
        <f ca="1">IF(CP146&lt;&gt;0,YEAR(CP122),"")</f>
        <v>#NAME?</v>
      </c>
    </row>
    <row r="122" spans="1:233" ht="20.25" customHeight="1" thickBot="1">
      <c r="A122" t="str">
        <f>RIGHT(DB_LOAD!I117,4)</f>
        <v/>
      </c>
      <c r="B122">
        <f>DB_LOAD!K117</f>
        <v>0</v>
      </c>
      <c r="D122" s="18"/>
      <c r="E122" s="19" t="str">
        <f t="shared" ref="E122:AN122" si="119">E7</f>
        <v/>
      </c>
      <c r="F122" s="19" t="str">
        <f t="shared" si="119"/>
        <v/>
      </c>
      <c r="G122" s="19" t="str">
        <f t="shared" si="119"/>
        <v/>
      </c>
      <c r="H122" s="19" t="str">
        <f t="shared" si="119"/>
        <v/>
      </c>
      <c r="I122" s="19" t="str">
        <f t="shared" si="119"/>
        <v/>
      </c>
      <c r="J122" s="19" t="str">
        <f t="shared" si="119"/>
        <v/>
      </c>
      <c r="K122" s="19" t="str">
        <f t="shared" si="119"/>
        <v/>
      </c>
      <c r="L122" s="19" t="str">
        <f t="shared" si="119"/>
        <v/>
      </c>
      <c r="M122" s="19" t="str">
        <f t="shared" si="119"/>
        <v/>
      </c>
      <c r="N122" s="19" t="str">
        <f t="shared" si="119"/>
        <v/>
      </c>
      <c r="O122" s="19" t="str">
        <f t="shared" si="119"/>
        <v/>
      </c>
      <c r="P122" s="19" t="str">
        <f t="shared" si="119"/>
        <v/>
      </c>
      <c r="Q122" s="19" t="str">
        <f t="shared" si="119"/>
        <v/>
      </c>
      <c r="R122" s="19" t="str">
        <f t="shared" si="119"/>
        <v/>
      </c>
      <c r="S122" s="19" t="str">
        <f t="shared" si="119"/>
        <v/>
      </c>
      <c r="T122" s="19" t="str">
        <f t="shared" si="119"/>
        <v/>
      </c>
      <c r="U122" s="19" t="str">
        <f t="shared" si="119"/>
        <v/>
      </c>
      <c r="V122" s="19" t="str">
        <f t="shared" si="119"/>
        <v/>
      </c>
      <c r="W122" s="19" t="str">
        <f t="shared" si="119"/>
        <v/>
      </c>
      <c r="X122" s="19" t="str">
        <f t="shared" si="119"/>
        <v/>
      </c>
      <c r="Y122" s="19" t="str">
        <f t="shared" si="119"/>
        <v/>
      </c>
      <c r="Z122" s="19" t="str">
        <f t="shared" si="119"/>
        <v/>
      </c>
      <c r="AA122" s="19" t="str">
        <f t="shared" si="119"/>
        <v/>
      </c>
      <c r="AB122" s="19" t="str">
        <f t="shared" si="119"/>
        <v/>
      </c>
      <c r="AC122" s="19" t="str">
        <f t="shared" si="119"/>
        <v/>
      </c>
      <c r="AD122" s="19" t="str">
        <f t="shared" si="119"/>
        <v/>
      </c>
      <c r="AE122" s="19" t="str">
        <f t="shared" si="119"/>
        <v/>
      </c>
      <c r="AF122" s="19" t="str">
        <f t="shared" si="119"/>
        <v/>
      </c>
      <c r="AG122" s="19" t="str">
        <f t="shared" si="119"/>
        <v/>
      </c>
      <c r="AH122" s="19" t="str">
        <f t="shared" si="119"/>
        <v/>
      </c>
      <c r="AI122" s="19" t="str">
        <f t="shared" si="119"/>
        <v/>
      </c>
      <c r="AJ122" s="19" t="str">
        <f t="shared" si="119"/>
        <v/>
      </c>
      <c r="AK122" s="19" t="str">
        <f t="shared" si="119"/>
        <v/>
      </c>
      <c r="AL122" s="19" t="str">
        <f t="shared" si="119"/>
        <v/>
      </c>
      <c r="AM122" s="19" t="str">
        <f t="shared" si="119"/>
        <v/>
      </c>
      <c r="AN122" s="19">
        <f t="shared" si="119"/>
        <v>0</v>
      </c>
      <c r="AP122" s="18"/>
      <c r="AQ122" s="19" t="str">
        <f ca="1">AQ7</f>
        <v/>
      </c>
      <c r="AR122" s="19" t="str">
        <f ca="1">AR7</f>
        <v/>
      </c>
      <c r="AS122" s="19" t="str">
        <f ca="1">AS7</f>
        <v/>
      </c>
      <c r="AT122" s="19" t="str">
        <f ca="1">AT7</f>
        <v/>
      </c>
      <c r="AU122" s="19" t="e">
        <f ca="1">AU7</f>
        <v>#NAME?</v>
      </c>
      <c r="AW122" s="19">
        <f>AW7</f>
        <v>0</v>
      </c>
      <c r="AX122" s="20" t="s">
        <v>63</v>
      </c>
      <c r="AY122" s="19">
        <f t="shared" ref="AY122:CH122" si="120">AY7</f>
        <v>0</v>
      </c>
      <c r="AZ122" s="19">
        <f t="shared" si="120"/>
        <v>0</v>
      </c>
      <c r="BA122" s="19">
        <f t="shared" si="120"/>
        <v>0</v>
      </c>
      <c r="BB122" s="19">
        <f t="shared" si="120"/>
        <v>0</v>
      </c>
      <c r="BC122" s="19">
        <f t="shared" si="120"/>
        <v>0</v>
      </c>
      <c r="BD122" s="19">
        <f t="shared" si="120"/>
        <v>0</v>
      </c>
      <c r="BE122" s="19">
        <f t="shared" si="120"/>
        <v>0</v>
      </c>
      <c r="BF122" s="19">
        <f t="shared" si="120"/>
        <v>0</v>
      </c>
      <c r="BG122" s="19">
        <f t="shared" si="120"/>
        <v>0</v>
      </c>
      <c r="BH122" s="19">
        <f t="shared" si="120"/>
        <v>0</v>
      </c>
      <c r="BI122" s="19">
        <f t="shared" si="120"/>
        <v>0</v>
      </c>
      <c r="BJ122" s="19">
        <f t="shared" si="120"/>
        <v>0</v>
      </c>
      <c r="BK122" s="19">
        <f t="shared" si="120"/>
        <v>0</v>
      </c>
      <c r="BL122" s="19">
        <f t="shared" si="120"/>
        <v>0</v>
      </c>
      <c r="BM122" s="19">
        <f t="shared" si="120"/>
        <v>0</v>
      </c>
      <c r="BN122" s="19">
        <f t="shared" si="120"/>
        <v>0</v>
      </c>
      <c r="BO122" s="19">
        <f t="shared" si="120"/>
        <v>0</v>
      </c>
      <c r="BP122" s="19">
        <f t="shared" si="120"/>
        <v>0</v>
      </c>
      <c r="BQ122" s="19">
        <f t="shared" si="120"/>
        <v>0</v>
      </c>
      <c r="BR122" s="19">
        <f t="shared" si="120"/>
        <v>0</v>
      </c>
      <c r="BS122" s="19">
        <f t="shared" si="120"/>
        <v>0</v>
      </c>
      <c r="BT122" s="19">
        <f t="shared" si="120"/>
        <v>0</v>
      </c>
      <c r="BU122" s="19">
        <f t="shared" si="120"/>
        <v>0</v>
      </c>
      <c r="BV122" s="19">
        <f t="shared" si="120"/>
        <v>0</v>
      </c>
      <c r="BW122" s="19">
        <f t="shared" si="120"/>
        <v>0</v>
      </c>
      <c r="BX122" s="19">
        <f t="shared" si="120"/>
        <v>0</v>
      </c>
      <c r="BY122" s="19">
        <f t="shared" si="120"/>
        <v>0</v>
      </c>
      <c r="BZ122" s="19">
        <f t="shared" si="120"/>
        <v>0</v>
      </c>
      <c r="CA122" s="19">
        <f t="shared" si="120"/>
        <v>0</v>
      </c>
      <c r="CB122" s="19">
        <f t="shared" si="120"/>
        <v>0</v>
      </c>
      <c r="CC122" s="19">
        <f t="shared" si="120"/>
        <v>0</v>
      </c>
      <c r="CD122" s="19">
        <f t="shared" si="120"/>
        <v>0</v>
      </c>
      <c r="CE122" s="19">
        <f t="shared" si="120"/>
        <v>0</v>
      </c>
      <c r="CF122" s="19">
        <f t="shared" si="120"/>
        <v>0</v>
      </c>
      <c r="CG122" s="19">
        <f t="shared" si="120"/>
        <v>0</v>
      </c>
      <c r="CH122" s="19">
        <f t="shared" si="120"/>
        <v>0</v>
      </c>
      <c r="CK122" s="20">
        <f t="shared" ref="CK122" si="121">CK7</f>
        <v>0</v>
      </c>
      <c r="CL122" s="19" t="str">
        <f ca="1">CL7</f>
        <v/>
      </c>
      <c r="CM122" s="19" t="str">
        <f ca="1">CM7</f>
        <v/>
      </c>
      <c r="CN122" s="19" t="str">
        <f ca="1">CN7</f>
        <v/>
      </c>
      <c r="CO122" s="19" t="str">
        <f ca="1">CO7</f>
        <v/>
      </c>
      <c r="CP122" s="19" t="e">
        <f ca="1">CP7</f>
        <v>#NAME?</v>
      </c>
      <c r="CS122" s="20">
        <f t="shared" ref="CS122:EC122" si="122">CS7</f>
        <v>0</v>
      </c>
      <c r="CT122" s="19">
        <f t="shared" si="122"/>
        <v>0</v>
      </c>
      <c r="CU122" s="19">
        <f t="shared" si="122"/>
        <v>0</v>
      </c>
      <c r="CV122" s="19">
        <f t="shared" si="122"/>
        <v>0</v>
      </c>
      <c r="CW122" s="19">
        <f t="shared" si="122"/>
        <v>0</v>
      </c>
      <c r="CX122" s="19">
        <f t="shared" si="122"/>
        <v>0</v>
      </c>
      <c r="CY122" s="19">
        <f t="shared" si="122"/>
        <v>0</v>
      </c>
      <c r="CZ122" s="19">
        <f t="shared" si="122"/>
        <v>0</v>
      </c>
      <c r="DA122" s="19">
        <f t="shared" si="122"/>
        <v>0</v>
      </c>
      <c r="DB122" s="19">
        <f t="shared" si="122"/>
        <v>0</v>
      </c>
      <c r="DC122" s="19">
        <f t="shared" si="122"/>
        <v>0</v>
      </c>
      <c r="DD122" s="19">
        <f t="shared" si="122"/>
        <v>0</v>
      </c>
      <c r="DE122" s="19">
        <f t="shared" si="122"/>
        <v>0</v>
      </c>
      <c r="DF122" s="19">
        <f t="shared" si="122"/>
        <v>0</v>
      </c>
      <c r="DG122" s="19">
        <f t="shared" si="122"/>
        <v>0</v>
      </c>
      <c r="DH122" s="19">
        <f t="shared" si="122"/>
        <v>0</v>
      </c>
      <c r="DI122" s="19">
        <f t="shared" si="122"/>
        <v>0</v>
      </c>
      <c r="DJ122" s="19">
        <f t="shared" si="122"/>
        <v>0</v>
      </c>
      <c r="DK122" s="19">
        <f t="shared" si="122"/>
        <v>0</v>
      </c>
      <c r="DL122" s="19">
        <f t="shared" si="122"/>
        <v>0</v>
      </c>
      <c r="DM122" s="19">
        <f t="shared" si="122"/>
        <v>0</v>
      </c>
      <c r="DN122" s="19">
        <f t="shared" si="122"/>
        <v>0</v>
      </c>
      <c r="DO122" s="19">
        <f t="shared" si="122"/>
        <v>0</v>
      </c>
      <c r="DP122" s="19">
        <f t="shared" si="122"/>
        <v>0</v>
      </c>
      <c r="DQ122" s="19">
        <f t="shared" si="122"/>
        <v>0</v>
      </c>
      <c r="DR122" s="19">
        <f t="shared" si="122"/>
        <v>0</v>
      </c>
      <c r="DS122" s="19">
        <f t="shared" si="122"/>
        <v>0</v>
      </c>
      <c r="DT122" s="19">
        <f t="shared" si="122"/>
        <v>0</v>
      </c>
      <c r="DU122" s="19">
        <f t="shared" si="122"/>
        <v>0</v>
      </c>
      <c r="DV122" s="19">
        <f t="shared" si="122"/>
        <v>0</v>
      </c>
      <c r="DW122" s="19">
        <f t="shared" si="122"/>
        <v>0</v>
      </c>
      <c r="DX122" s="19">
        <f t="shared" si="122"/>
        <v>0</v>
      </c>
      <c r="DY122" s="19">
        <f t="shared" si="122"/>
        <v>0</v>
      </c>
      <c r="DZ122" s="19">
        <f t="shared" si="122"/>
        <v>0</v>
      </c>
      <c r="EA122" s="19">
        <f t="shared" si="122"/>
        <v>0</v>
      </c>
      <c r="EB122" s="19">
        <f t="shared" si="122"/>
        <v>0</v>
      </c>
      <c r="EC122" s="19">
        <f t="shared" si="122"/>
        <v>0</v>
      </c>
      <c r="EE122" s="20"/>
      <c r="EF122" s="19">
        <f ca="1">IFERROR(DATE(YEAR(EG122)-1,12,31),"")</f>
        <v>40543</v>
      </c>
      <c r="EG122" s="19">
        <f ca="1">IFERROR(DATE(YEAR(EH122)-1,12,31),"")</f>
        <v>40908</v>
      </c>
      <c r="EH122" s="19">
        <f ca="1">IFERROR(DATE(YEAR(EI122)-1,12,31),"")</f>
        <v>41274</v>
      </c>
      <c r="EI122" s="19">
        <f ca="1">IFERROR(DATE(YEAR(EJ122)-1,12,31),"")</f>
        <v>41639</v>
      </c>
      <c r="EJ122" s="19">
        <f ca="1">DATE(YEAR(NOW())-1,12,31)</f>
        <v>42004</v>
      </c>
      <c r="EN122" s="20"/>
      <c r="EO122" s="19">
        <f t="shared" ref="EO122:FX122" si="123">EO7</f>
        <v>0</v>
      </c>
      <c r="EP122" s="19">
        <f t="shared" si="123"/>
        <v>0</v>
      </c>
      <c r="EQ122" s="19">
        <f t="shared" si="123"/>
        <v>0</v>
      </c>
      <c r="ER122" s="19">
        <f t="shared" si="123"/>
        <v>0</v>
      </c>
      <c r="ES122" s="19">
        <f t="shared" si="123"/>
        <v>0</v>
      </c>
      <c r="ET122" s="19">
        <f t="shared" si="123"/>
        <v>0</v>
      </c>
      <c r="EU122" s="19">
        <f t="shared" si="123"/>
        <v>0</v>
      </c>
      <c r="EV122" s="19">
        <f t="shared" si="123"/>
        <v>0</v>
      </c>
      <c r="EW122" s="19">
        <f t="shared" si="123"/>
        <v>0</v>
      </c>
      <c r="EX122" s="19">
        <f t="shared" si="123"/>
        <v>0</v>
      </c>
      <c r="EY122" s="19">
        <f t="shared" si="123"/>
        <v>0</v>
      </c>
      <c r="EZ122" s="19">
        <f t="shared" si="123"/>
        <v>0</v>
      </c>
      <c r="FA122" s="19">
        <f t="shared" si="123"/>
        <v>0</v>
      </c>
      <c r="FB122" s="19">
        <f t="shared" si="123"/>
        <v>0</v>
      </c>
      <c r="FC122" s="19">
        <f t="shared" si="123"/>
        <v>0</v>
      </c>
      <c r="FD122" s="19">
        <f t="shared" si="123"/>
        <v>0</v>
      </c>
      <c r="FE122" s="19">
        <f t="shared" si="123"/>
        <v>0</v>
      </c>
      <c r="FF122" s="19">
        <f t="shared" si="123"/>
        <v>0</v>
      </c>
      <c r="FG122" s="19">
        <f t="shared" si="123"/>
        <v>0</v>
      </c>
      <c r="FH122" s="19">
        <f t="shared" si="123"/>
        <v>0</v>
      </c>
      <c r="FI122" s="19">
        <f t="shared" si="123"/>
        <v>0</v>
      </c>
      <c r="FJ122" s="19">
        <f t="shared" si="123"/>
        <v>0</v>
      </c>
      <c r="FK122" s="19">
        <f t="shared" si="123"/>
        <v>0</v>
      </c>
      <c r="FL122" s="19">
        <f t="shared" si="123"/>
        <v>0</v>
      </c>
      <c r="FM122" s="19">
        <f t="shared" si="123"/>
        <v>0</v>
      </c>
      <c r="FN122" s="19">
        <f t="shared" si="123"/>
        <v>0</v>
      </c>
      <c r="FO122" s="19">
        <f t="shared" si="123"/>
        <v>0</v>
      </c>
      <c r="FP122" s="19">
        <f t="shared" si="123"/>
        <v>0</v>
      </c>
      <c r="FQ122" s="19">
        <f t="shared" si="123"/>
        <v>0</v>
      </c>
      <c r="FR122" s="19">
        <f t="shared" si="123"/>
        <v>0</v>
      </c>
      <c r="FS122" s="19">
        <f t="shared" si="123"/>
        <v>0</v>
      </c>
      <c r="FT122" s="19">
        <f t="shared" si="123"/>
        <v>0</v>
      </c>
      <c r="FU122" s="19">
        <f t="shared" si="123"/>
        <v>0</v>
      </c>
      <c r="FV122" s="19">
        <f t="shared" si="123"/>
        <v>0</v>
      </c>
      <c r="FW122" s="19">
        <f t="shared" si="123"/>
        <v>0</v>
      </c>
      <c r="FX122" s="19">
        <f t="shared" si="123"/>
        <v>0</v>
      </c>
      <c r="FZ122" s="20"/>
      <c r="GA122" s="19">
        <f ca="1">IFERROR(DATE(YEAR(GB122)-1,12,31),"")</f>
        <v>40543</v>
      </c>
      <c r="GB122" s="19">
        <f ca="1">IFERROR(DATE(YEAR(GC122)-1,12,31),"")</f>
        <v>40908</v>
      </c>
      <c r="GC122" s="19">
        <f ca="1">IFERROR(DATE(YEAR(GD122)-1,12,31),"")</f>
        <v>41274</v>
      </c>
      <c r="GD122" s="19">
        <f ca="1">IFERROR(DATE(YEAR(GE122)-1,12,31),"")</f>
        <v>41639</v>
      </c>
      <c r="GE122" s="19">
        <f ca="1">DATE(YEAR(NOW())-1,12,31)</f>
        <v>42004</v>
      </c>
      <c r="GG122" s="19"/>
      <c r="GH122" s="19">
        <f t="shared" ref="GH122:HQ122" si="124">GH7</f>
        <v>0</v>
      </c>
      <c r="GI122" s="19">
        <f t="shared" si="124"/>
        <v>0</v>
      </c>
      <c r="GJ122" s="19">
        <f t="shared" si="124"/>
        <v>0</v>
      </c>
      <c r="GK122" s="19">
        <f t="shared" si="124"/>
        <v>0</v>
      </c>
      <c r="GL122" s="19">
        <f t="shared" si="124"/>
        <v>0</v>
      </c>
      <c r="GM122" s="19">
        <f t="shared" si="124"/>
        <v>0</v>
      </c>
      <c r="GN122" s="19">
        <f t="shared" si="124"/>
        <v>0</v>
      </c>
      <c r="GO122" s="19">
        <f t="shared" si="124"/>
        <v>0</v>
      </c>
      <c r="GP122" s="19">
        <f t="shared" si="124"/>
        <v>0</v>
      </c>
      <c r="GQ122" s="19">
        <f t="shared" si="124"/>
        <v>0</v>
      </c>
      <c r="GR122" s="19">
        <f t="shared" si="124"/>
        <v>0</v>
      </c>
      <c r="GS122" s="19">
        <f t="shared" si="124"/>
        <v>0</v>
      </c>
      <c r="GT122" s="19">
        <f t="shared" si="124"/>
        <v>0</v>
      </c>
      <c r="GU122" s="19">
        <f t="shared" si="124"/>
        <v>0</v>
      </c>
      <c r="GV122" s="19">
        <f t="shared" si="124"/>
        <v>0</v>
      </c>
      <c r="GW122" s="19">
        <f t="shared" si="124"/>
        <v>0</v>
      </c>
      <c r="GX122" s="19">
        <f t="shared" si="124"/>
        <v>0</v>
      </c>
      <c r="GY122" s="19">
        <f t="shared" si="124"/>
        <v>0</v>
      </c>
      <c r="GZ122" s="19">
        <f t="shared" si="124"/>
        <v>0</v>
      </c>
      <c r="HA122" s="19">
        <f t="shared" si="124"/>
        <v>0</v>
      </c>
      <c r="HB122" s="19">
        <f t="shared" si="124"/>
        <v>0</v>
      </c>
      <c r="HC122" s="19">
        <f t="shared" si="124"/>
        <v>0</v>
      </c>
      <c r="HD122" s="19">
        <f t="shared" si="124"/>
        <v>0</v>
      </c>
      <c r="HE122" s="19">
        <f t="shared" si="124"/>
        <v>0</v>
      </c>
      <c r="HF122" s="19">
        <f t="shared" si="124"/>
        <v>0</v>
      </c>
      <c r="HG122" s="19">
        <f t="shared" si="124"/>
        <v>0</v>
      </c>
      <c r="HH122" s="19">
        <f t="shared" si="124"/>
        <v>0</v>
      </c>
      <c r="HI122" s="19">
        <f t="shared" si="124"/>
        <v>0</v>
      </c>
      <c r="HJ122" s="19">
        <f t="shared" si="124"/>
        <v>0</v>
      </c>
      <c r="HK122" s="19">
        <f t="shared" si="124"/>
        <v>0</v>
      </c>
      <c r="HL122" s="19">
        <f t="shared" si="124"/>
        <v>0</v>
      </c>
      <c r="HM122" s="19">
        <f t="shared" si="124"/>
        <v>0</v>
      </c>
      <c r="HN122" s="19">
        <f t="shared" si="124"/>
        <v>0</v>
      </c>
      <c r="HO122" s="19">
        <f t="shared" si="124"/>
        <v>0</v>
      </c>
      <c r="HP122" s="19">
        <f t="shared" si="124"/>
        <v>0</v>
      </c>
      <c r="HQ122" s="19">
        <f t="shared" si="124"/>
        <v>0</v>
      </c>
      <c r="HT122" s="19"/>
      <c r="HU122" s="19">
        <f ca="1">IFERROR(DATE(YEAR(HV122)-1,12,31),"")</f>
        <v>40543</v>
      </c>
      <c r="HV122" s="19">
        <f ca="1">IFERROR(DATE(YEAR(HW122)-1,12,31),"")</f>
        <v>40908</v>
      </c>
      <c r="HW122" s="19">
        <f ca="1">IFERROR(DATE(YEAR(HX122)-1,12,31),"")</f>
        <v>41274</v>
      </c>
      <c r="HX122" s="19">
        <f ca="1">IFERROR(DATE(YEAR(HY122)-1,12,31),"")</f>
        <v>41639</v>
      </c>
      <c r="HY122" s="19">
        <f ca="1">DATE(YEAR(NOW())-1,12,31)</f>
        <v>42004</v>
      </c>
    </row>
    <row r="123" spans="1:233" ht="15.75" thickBot="1">
      <c r="A123" t="str">
        <f>RIGHT(DB_LOAD!I118,4)</f>
        <v/>
      </c>
      <c r="B123">
        <f>DB_LOAD!K118</f>
        <v>0</v>
      </c>
      <c r="D123" s="22" t="s">
        <v>64</v>
      </c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P123" s="22" t="s">
        <v>64</v>
      </c>
      <c r="AQ123" s="23"/>
      <c r="AR123" s="23"/>
      <c r="AS123" s="23"/>
      <c r="AT123" s="23"/>
      <c r="AU123" s="23"/>
      <c r="AW123" s="78">
        <f ca="1">IF(AW$87=0,AW8,SUM(AW46:AW47))</f>
        <v>0</v>
      </c>
      <c r="AX123" s="24" t="s">
        <v>65</v>
      </c>
      <c r="AY123" s="25" t="e">
        <f t="shared" ref="AY123:CH123" ca="1" si="125">IF(AY$87=0,AY8,SUM(AY46:AY47))</f>
        <v>#NAME?</v>
      </c>
      <c r="AZ123" s="25" t="e">
        <f t="shared" ca="1" si="125"/>
        <v>#NAME?</v>
      </c>
      <c r="BA123" s="25" t="e">
        <f t="shared" ca="1" si="125"/>
        <v>#NAME?</v>
      </c>
      <c r="BB123" s="25" t="e">
        <f t="shared" ca="1" si="125"/>
        <v>#NAME?</v>
      </c>
      <c r="BC123" s="25" t="e">
        <f t="shared" ca="1" si="125"/>
        <v>#NAME?</v>
      </c>
      <c r="BD123" s="25" t="e">
        <f t="shared" ca="1" si="125"/>
        <v>#NAME?</v>
      </c>
      <c r="BE123" s="25" t="e">
        <f t="shared" ca="1" si="125"/>
        <v>#NAME?</v>
      </c>
      <c r="BF123" s="25" t="e">
        <f t="shared" ca="1" si="125"/>
        <v>#NAME?</v>
      </c>
      <c r="BG123" s="25" t="e">
        <f t="shared" ca="1" si="125"/>
        <v>#NAME?</v>
      </c>
      <c r="BH123" s="25" t="e">
        <f t="shared" ca="1" si="125"/>
        <v>#NAME?</v>
      </c>
      <c r="BI123" s="25" t="e">
        <f t="shared" ca="1" si="125"/>
        <v>#NAME?</v>
      </c>
      <c r="BJ123" s="25" t="e">
        <f t="shared" ca="1" si="125"/>
        <v>#NAME?</v>
      </c>
      <c r="BK123" s="25" t="e">
        <f t="shared" ca="1" si="125"/>
        <v>#NAME?</v>
      </c>
      <c r="BL123" s="25" t="e">
        <f t="shared" ca="1" si="125"/>
        <v>#NAME?</v>
      </c>
      <c r="BM123" s="25" t="e">
        <f t="shared" ca="1" si="125"/>
        <v>#NAME?</v>
      </c>
      <c r="BN123" s="25" t="e">
        <f t="shared" ca="1" si="125"/>
        <v>#NAME?</v>
      </c>
      <c r="BO123" s="25" t="e">
        <f t="shared" ca="1" si="125"/>
        <v>#NAME?</v>
      </c>
      <c r="BP123" s="25" t="e">
        <f t="shared" ca="1" si="125"/>
        <v>#NAME?</v>
      </c>
      <c r="BQ123" s="25" t="e">
        <f t="shared" ca="1" si="125"/>
        <v>#NAME?</v>
      </c>
      <c r="BR123" s="25" t="e">
        <f t="shared" ca="1" si="125"/>
        <v>#NAME?</v>
      </c>
      <c r="BS123" s="25" t="e">
        <f t="shared" ca="1" si="125"/>
        <v>#NAME?</v>
      </c>
      <c r="BT123" s="25" t="e">
        <f t="shared" ca="1" si="125"/>
        <v>#NAME?</v>
      </c>
      <c r="BU123" s="25" t="e">
        <f t="shared" ca="1" si="125"/>
        <v>#NAME?</v>
      </c>
      <c r="BV123" s="25" t="e">
        <f t="shared" ca="1" si="125"/>
        <v>#NAME?</v>
      </c>
      <c r="BW123" s="25" t="e">
        <f t="shared" ca="1" si="125"/>
        <v>#NAME?</v>
      </c>
      <c r="BX123" s="25" t="e">
        <f t="shared" ca="1" si="125"/>
        <v>#NAME?</v>
      </c>
      <c r="BY123" s="25" t="e">
        <f t="shared" ca="1" si="125"/>
        <v>#NAME?</v>
      </c>
      <c r="BZ123" s="25" t="e">
        <f t="shared" ca="1" si="125"/>
        <v>#NAME?</v>
      </c>
      <c r="CA123" s="25" t="e">
        <f t="shared" ca="1" si="125"/>
        <v>#NAME?</v>
      </c>
      <c r="CB123" s="25" t="e">
        <f t="shared" ca="1" si="125"/>
        <v>#NAME?</v>
      </c>
      <c r="CC123" s="25" t="e">
        <f t="shared" ca="1" si="125"/>
        <v>#NAME?</v>
      </c>
      <c r="CD123" s="25" t="e">
        <f t="shared" ca="1" si="125"/>
        <v>#NAME?</v>
      </c>
      <c r="CE123" s="25" t="e">
        <f t="shared" ca="1" si="125"/>
        <v>#NAME?</v>
      </c>
      <c r="CF123" s="25" t="e">
        <f t="shared" ca="1" si="125"/>
        <v>#NAME?</v>
      </c>
      <c r="CG123" s="25" t="e">
        <f t="shared" ca="1" si="125"/>
        <v>#NAME?</v>
      </c>
      <c r="CH123" s="25" t="e">
        <f t="shared" ca="1" si="125"/>
        <v>#NAME?</v>
      </c>
      <c r="CK123" s="24" t="s">
        <v>65</v>
      </c>
      <c r="CL123" s="25">
        <f ca="1">IF(CL41="",CL8,SUM(CL46:CL47))</f>
        <v>0</v>
      </c>
      <c r="CM123" s="25">
        <f ca="1">IF(CM41="",CM8,SUM(CM46:CM47))</f>
        <v>0</v>
      </c>
      <c r="CN123" s="25">
        <f ca="1">IF(CN41="",CN8,SUM(CN46:CN47))</f>
        <v>0</v>
      </c>
      <c r="CO123" s="25">
        <f ca="1">IF(CO41="",CO8,SUM(CO46:CO47))</f>
        <v>0</v>
      </c>
      <c r="CP123" s="25">
        <f ca="1">IF(CP41="",CP8,SUM(CP46:CP47))</f>
        <v>0</v>
      </c>
      <c r="CS123" s="26"/>
      <c r="CT123" s="29" t="e">
        <f t="shared" ref="CT123:EB123" ca="1" si="126">IF(CT41&lt;&gt;"","Audited","")</f>
        <v>#NAME?</v>
      </c>
      <c r="CU123" s="29" t="e">
        <f t="shared" ca="1" si="126"/>
        <v>#NAME?</v>
      </c>
      <c r="CV123" s="29" t="e">
        <f t="shared" ca="1" si="126"/>
        <v>#NAME?</v>
      </c>
      <c r="CW123" s="29" t="e">
        <f t="shared" ca="1" si="126"/>
        <v>#NAME?</v>
      </c>
      <c r="CX123" s="29" t="e">
        <f t="shared" ca="1" si="126"/>
        <v>#NAME?</v>
      </c>
      <c r="CY123" s="29" t="e">
        <f t="shared" ca="1" si="126"/>
        <v>#NAME?</v>
      </c>
      <c r="CZ123" s="29" t="e">
        <f t="shared" ca="1" si="126"/>
        <v>#NAME?</v>
      </c>
      <c r="DA123" s="29" t="e">
        <f t="shared" ca="1" si="126"/>
        <v>#NAME?</v>
      </c>
      <c r="DB123" s="29" t="e">
        <f t="shared" ca="1" si="126"/>
        <v>#NAME?</v>
      </c>
      <c r="DC123" s="29" t="e">
        <f t="shared" ca="1" si="126"/>
        <v>#NAME?</v>
      </c>
      <c r="DD123" s="29" t="e">
        <f t="shared" ca="1" si="126"/>
        <v>#NAME?</v>
      </c>
      <c r="DE123" s="29" t="e">
        <f t="shared" ca="1" si="126"/>
        <v>#NAME?</v>
      </c>
      <c r="DF123" s="29" t="e">
        <f t="shared" ca="1" si="126"/>
        <v>#NAME?</v>
      </c>
      <c r="DG123" s="29" t="e">
        <f t="shared" ca="1" si="126"/>
        <v>#NAME?</v>
      </c>
      <c r="DH123" s="29" t="e">
        <f t="shared" ca="1" si="126"/>
        <v>#NAME?</v>
      </c>
      <c r="DI123" s="29" t="e">
        <f t="shared" ca="1" si="126"/>
        <v>#NAME?</v>
      </c>
      <c r="DJ123" s="29" t="e">
        <f t="shared" ca="1" si="126"/>
        <v>#NAME?</v>
      </c>
      <c r="DK123" s="29" t="e">
        <f t="shared" ca="1" si="126"/>
        <v>#NAME?</v>
      </c>
      <c r="DL123" s="29" t="e">
        <f t="shared" ca="1" si="126"/>
        <v>#NAME?</v>
      </c>
      <c r="DM123" s="29" t="e">
        <f t="shared" ca="1" si="126"/>
        <v>#NAME?</v>
      </c>
      <c r="DN123" s="29" t="e">
        <f t="shared" ca="1" si="126"/>
        <v>#NAME?</v>
      </c>
      <c r="DO123" s="29" t="e">
        <f t="shared" ca="1" si="126"/>
        <v>#NAME?</v>
      </c>
      <c r="DP123" s="29" t="e">
        <f t="shared" ca="1" si="126"/>
        <v>#NAME?</v>
      </c>
      <c r="DQ123" s="29" t="e">
        <f t="shared" ca="1" si="126"/>
        <v>#NAME?</v>
      </c>
      <c r="DR123" s="29" t="e">
        <f t="shared" ca="1" si="126"/>
        <v>#NAME?</v>
      </c>
      <c r="DS123" s="29" t="e">
        <f t="shared" ca="1" si="126"/>
        <v>#NAME?</v>
      </c>
      <c r="DT123" s="29" t="e">
        <f t="shared" ca="1" si="126"/>
        <v>#NAME?</v>
      </c>
      <c r="DU123" s="29" t="e">
        <f t="shared" ca="1" si="126"/>
        <v>#NAME?</v>
      </c>
      <c r="DV123" s="29" t="e">
        <f t="shared" ca="1" si="126"/>
        <v>#NAME?</v>
      </c>
      <c r="DW123" s="29" t="e">
        <f t="shared" ca="1" si="126"/>
        <v>#NAME?</v>
      </c>
      <c r="DX123" s="29" t="e">
        <f t="shared" ca="1" si="126"/>
        <v>#NAME?</v>
      </c>
      <c r="DY123" s="29" t="e">
        <f t="shared" ca="1" si="126"/>
        <v>#NAME?</v>
      </c>
      <c r="DZ123" s="29" t="e">
        <f t="shared" ca="1" si="126"/>
        <v>#NAME?</v>
      </c>
      <c r="EA123" s="29" t="e">
        <f t="shared" ca="1" si="126"/>
        <v>#NAME?</v>
      </c>
      <c r="EB123" s="29" t="e">
        <f t="shared" ca="1" si="126"/>
        <v>#NAME?</v>
      </c>
      <c r="EC123" s="29" t="e">
        <f ca="1">IF(EC41&lt;&gt;"","Audited","")</f>
        <v>#NAME?</v>
      </c>
      <c r="EE123" s="26"/>
      <c r="EF123" s="29"/>
      <c r="EG123" s="29"/>
      <c r="EH123" s="29"/>
      <c r="EI123" s="29"/>
      <c r="EJ123" s="29"/>
      <c r="EN123" s="30"/>
      <c r="EO123" s="31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3"/>
      <c r="FZ123" s="30"/>
      <c r="GA123" s="33"/>
      <c r="GB123" s="33"/>
      <c r="GC123" s="33"/>
      <c r="GD123" s="33"/>
      <c r="GE123" s="33"/>
      <c r="GG123" s="30"/>
      <c r="GH123" s="31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3"/>
      <c r="HT123" s="30"/>
      <c r="HU123" s="31"/>
      <c r="HV123" s="32"/>
      <c r="HW123" s="32"/>
      <c r="HX123" s="32"/>
      <c r="HY123" s="32"/>
    </row>
    <row r="124" spans="1:233">
      <c r="A124" t="str">
        <f>RIGHT(DB_LOAD!I119,4)</f>
        <v/>
      </c>
      <c r="B124">
        <f>DB_LOAD!K119</f>
        <v>0</v>
      </c>
      <c r="D124" s="35" t="s">
        <v>66</v>
      </c>
      <c r="E124" s="25" t="e">
        <f t="shared" ref="E124:AN124" ca="1" si="127">IF(E$76=0,E9,SUM(E125:E127))</f>
        <v>#VALUE!</v>
      </c>
      <c r="F124" s="25" t="e">
        <f t="shared" ca="1" si="127"/>
        <v>#VALUE!</v>
      </c>
      <c r="G124" s="25" t="e">
        <f t="shared" ca="1" si="127"/>
        <v>#VALUE!</v>
      </c>
      <c r="H124" s="25" t="e">
        <f t="shared" ca="1" si="127"/>
        <v>#VALUE!</v>
      </c>
      <c r="I124" s="25" t="e">
        <f t="shared" ca="1" si="127"/>
        <v>#VALUE!</v>
      </c>
      <c r="J124" s="25" t="e">
        <f t="shared" ca="1" si="127"/>
        <v>#VALUE!</v>
      </c>
      <c r="K124" s="25" t="e">
        <f t="shared" ca="1" si="127"/>
        <v>#VALUE!</v>
      </c>
      <c r="L124" s="25" t="e">
        <f t="shared" ca="1" si="127"/>
        <v>#VALUE!</v>
      </c>
      <c r="M124" s="25" t="e">
        <f t="shared" ca="1" si="127"/>
        <v>#VALUE!</v>
      </c>
      <c r="N124" s="25" t="e">
        <f t="shared" ca="1" si="127"/>
        <v>#VALUE!</v>
      </c>
      <c r="O124" s="25" t="e">
        <f t="shared" ca="1" si="127"/>
        <v>#VALUE!</v>
      </c>
      <c r="P124" s="25" t="e">
        <f t="shared" ca="1" si="127"/>
        <v>#VALUE!</v>
      </c>
      <c r="Q124" s="25" t="e">
        <f t="shared" ca="1" si="127"/>
        <v>#VALUE!</v>
      </c>
      <c r="R124" s="25" t="e">
        <f t="shared" ca="1" si="127"/>
        <v>#VALUE!</v>
      </c>
      <c r="S124" s="25" t="e">
        <f t="shared" ca="1" si="127"/>
        <v>#VALUE!</v>
      </c>
      <c r="T124" s="25" t="e">
        <f t="shared" ca="1" si="127"/>
        <v>#VALUE!</v>
      </c>
      <c r="U124" s="25" t="e">
        <f t="shared" ca="1" si="127"/>
        <v>#VALUE!</v>
      </c>
      <c r="V124" s="25" t="e">
        <f t="shared" ca="1" si="127"/>
        <v>#VALUE!</v>
      </c>
      <c r="W124" s="25" t="e">
        <f t="shared" ca="1" si="127"/>
        <v>#VALUE!</v>
      </c>
      <c r="X124" s="25" t="e">
        <f t="shared" ca="1" si="127"/>
        <v>#VALUE!</v>
      </c>
      <c r="Y124" s="25" t="e">
        <f t="shared" ca="1" si="127"/>
        <v>#VALUE!</v>
      </c>
      <c r="Z124" s="25" t="e">
        <f t="shared" ca="1" si="127"/>
        <v>#VALUE!</v>
      </c>
      <c r="AA124" s="25" t="e">
        <f t="shared" ca="1" si="127"/>
        <v>#VALUE!</v>
      </c>
      <c r="AB124" s="25" t="e">
        <f t="shared" ca="1" si="127"/>
        <v>#VALUE!</v>
      </c>
      <c r="AC124" s="25" t="e">
        <f t="shared" ca="1" si="127"/>
        <v>#VALUE!</v>
      </c>
      <c r="AD124" s="25" t="e">
        <f t="shared" ca="1" si="127"/>
        <v>#VALUE!</v>
      </c>
      <c r="AE124" s="25" t="e">
        <f t="shared" ca="1" si="127"/>
        <v>#VALUE!</v>
      </c>
      <c r="AF124" s="25" t="e">
        <f t="shared" ca="1" si="127"/>
        <v>#VALUE!</v>
      </c>
      <c r="AG124" s="25" t="e">
        <f t="shared" ca="1" si="127"/>
        <v>#VALUE!</v>
      </c>
      <c r="AH124" s="25" t="e">
        <f t="shared" ca="1" si="127"/>
        <v>#VALUE!</v>
      </c>
      <c r="AI124" s="25" t="e">
        <f t="shared" ca="1" si="127"/>
        <v>#VALUE!</v>
      </c>
      <c r="AJ124" s="25" t="e">
        <f t="shared" ca="1" si="127"/>
        <v>#VALUE!</v>
      </c>
      <c r="AK124" s="25" t="e">
        <f t="shared" ca="1" si="127"/>
        <v>#VALUE!</v>
      </c>
      <c r="AL124" s="25" t="e">
        <f t="shared" ca="1" si="127"/>
        <v>#VALUE!</v>
      </c>
      <c r="AM124" s="25" t="e">
        <f t="shared" ca="1" si="127"/>
        <v>#VALUE!</v>
      </c>
      <c r="AN124" s="25" t="e">
        <f t="shared" ca="1" si="127"/>
        <v>#NAME?</v>
      </c>
      <c r="AP124" s="35" t="s">
        <v>66</v>
      </c>
      <c r="AQ124" s="25">
        <f ca="1">IF(AQ41="",AQ9,SUM(AQ125:AQ127))</f>
        <v>0</v>
      </c>
      <c r="AR124" s="25">
        <f ca="1">IF(AR41="",AR9,SUM(AR125:AR127))</f>
        <v>0</v>
      </c>
      <c r="AS124" s="25">
        <f ca="1">IF(AS41="",AS9,SUM(AS125:AS127))</f>
        <v>0</v>
      </c>
      <c r="AT124" s="25">
        <f ca="1">IF(AT41="",AT9,SUM(AT125:AT127))</f>
        <v>0</v>
      </c>
      <c r="AU124" s="25">
        <f ca="1">IF(AU41="",AU9,SUM(AU125:AU127))</f>
        <v>0</v>
      </c>
      <c r="AW124" s="78">
        <f ca="1">IF(AW$87=0,AW9,SUM(AW49:AW50))</f>
        <v>0</v>
      </c>
      <c r="AX124" s="36" t="s">
        <v>67</v>
      </c>
      <c r="AY124" s="25" t="e">
        <f t="shared" ref="AY124:CH124" ca="1" si="128">IF(AY$87=0,AY9,SUM(AY49:AY50))</f>
        <v>#NAME?</v>
      </c>
      <c r="AZ124" s="25" t="e">
        <f t="shared" ca="1" si="128"/>
        <v>#NAME?</v>
      </c>
      <c r="BA124" s="25" t="e">
        <f t="shared" ca="1" si="128"/>
        <v>#NAME?</v>
      </c>
      <c r="BB124" s="25" t="e">
        <f t="shared" ca="1" si="128"/>
        <v>#NAME?</v>
      </c>
      <c r="BC124" s="25" t="e">
        <f t="shared" ca="1" si="128"/>
        <v>#NAME?</v>
      </c>
      <c r="BD124" s="25" t="e">
        <f t="shared" ca="1" si="128"/>
        <v>#NAME?</v>
      </c>
      <c r="BE124" s="25" t="e">
        <f t="shared" ca="1" si="128"/>
        <v>#NAME?</v>
      </c>
      <c r="BF124" s="25" t="e">
        <f t="shared" ca="1" si="128"/>
        <v>#NAME?</v>
      </c>
      <c r="BG124" s="25" t="e">
        <f t="shared" ca="1" si="128"/>
        <v>#NAME?</v>
      </c>
      <c r="BH124" s="25" t="e">
        <f t="shared" ca="1" si="128"/>
        <v>#NAME?</v>
      </c>
      <c r="BI124" s="25" t="e">
        <f t="shared" ca="1" si="128"/>
        <v>#NAME?</v>
      </c>
      <c r="BJ124" s="25" t="e">
        <f t="shared" ca="1" si="128"/>
        <v>#NAME?</v>
      </c>
      <c r="BK124" s="25" t="e">
        <f t="shared" ca="1" si="128"/>
        <v>#NAME?</v>
      </c>
      <c r="BL124" s="25" t="e">
        <f t="shared" ca="1" si="128"/>
        <v>#NAME?</v>
      </c>
      <c r="BM124" s="25" t="e">
        <f t="shared" ca="1" si="128"/>
        <v>#NAME?</v>
      </c>
      <c r="BN124" s="25" t="e">
        <f t="shared" ca="1" si="128"/>
        <v>#NAME?</v>
      </c>
      <c r="BO124" s="25" t="e">
        <f t="shared" ca="1" si="128"/>
        <v>#NAME?</v>
      </c>
      <c r="BP124" s="25" t="e">
        <f t="shared" ca="1" si="128"/>
        <v>#NAME?</v>
      </c>
      <c r="BQ124" s="25" t="e">
        <f t="shared" ca="1" si="128"/>
        <v>#NAME?</v>
      </c>
      <c r="BR124" s="25" t="e">
        <f t="shared" ca="1" si="128"/>
        <v>#NAME?</v>
      </c>
      <c r="BS124" s="25" t="e">
        <f t="shared" ca="1" si="128"/>
        <v>#NAME?</v>
      </c>
      <c r="BT124" s="25" t="e">
        <f t="shared" ca="1" si="128"/>
        <v>#NAME?</v>
      </c>
      <c r="BU124" s="25" t="e">
        <f t="shared" ca="1" si="128"/>
        <v>#NAME?</v>
      </c>
      <c r="BV124" s="25" t="e">
        <f t="shared" ca="1" si="128"/>
        <v>#NAME?</v>
      </c>
      <c r="BW124" s="25" t="e">
        <f t="shared" ca="1" si="128"/>
        <v>#NAME?</v>
      </c>
      <c r="BX124" s="25" t="e">
        <f t="shared" ca="1" si="128"/>
        <v>#NAME?</v>
      </c>
      <c r="BY124" s="25" t="e">
        <f t="shared" ca="1" si="128"/>
        <v>#NAME?</v>
      </c>
      <c r="BZ124" s="25" t="e">
        <f t="shared" ca="1" si="128"/>
        <v>#NAME?</v>
      </c>
      <c r="CA124" s="25" t="e">
        <f t="shared" ca="1" si="128"/>
        <v>#NAME?</v>
      </c>
      <c r="CB124" s="25" t="e">
        <f t="shared" ca="1" si="128"/>
        <v>#NAME?</v>
      </c>
      <c r="CC124" s="25" t="e">
        <f t="shared" ca="1" si="128"/>
        <v>#NAME?</v>
      </c>
      <c r="CD124" s="25" t="e">
        <f t="shared" ca="1" si="128"/>
        <v>#NAME?</v>
      </c>
      <c r="CE124" s="25" t="e">
        <f t="shared" ca="1" si="128"/>
        <v>#NAME?</v>
      </c>
      <c r="CF124" s="25" t="e">
        <f t="shared" ca="1" si="128"/>
        <v>#NAME?</v>
      </c>
      <c r="CG124" s="25" t="e">
        <f t="shared" ca="1" si="128"/>
        <v>#NAME?</v>
      </c>
      <c r="CH124" s="25" t="e">
        <f t="shared" ca="1" si="128"/>
        <v>#NAME?</v>
      </c>
      <c r="CK124" s="36" t="s">
        <v>67</v>
      </c>
      <c r="CL124" s="25">
        <f ca="1">IF(CL41="",CL9,SUM(CL49:CL50))</f>
        <v>0</v>
      </c>
      <c r="CM124" s="25">
        <f ca="1">IF(CM41="",CM9,SUM(CM49:CM50))</f>
        <v>0</v>
      </c>
      <c r="CN124" s="25">
        <f ca="1">IF(CN41="",CN9,SUM(CN49:CN50))</f>
        <v>0</v>
      </c>
      <c r="CO124" s="25">
        <f ca="1">IF(CO41="",CO9,SUM(CO49:CO50))</f>
        <v>0</v>
      </c>
      <c r="CP124" s="25">
        <f ca="1">IF(CP41="",CP9,SUM(CP49:CP50))</f>
        <v>0</v>
      </c>
      <c r="CR124">
        <f>CR46</f>
        <v>0</v>
      </c>
      <c r="CS124" s="36" t="s">
        <v>68</v>
      </c>
      <c r="CT124" s="25" t="e">
        <f t="shared" ref="CT124:EB124" ca="1" si="129">IF(CT$46=0,CT9,SUM(CT46))</f>
        <v>#NAME?</v>
      </c>
      <c r="CU124" s="25" t="e">
        <f t="shared" ca="1" si="129"/>
        <v>#NAME?</v>
      </c>
      <c r="CV124" s="25" t="e">
        <f t="shared" ca="1" si="129"/>
        <v>#NAME?</v>
      </c>
      <c r="CW124" s="25" t="e">
        <f t="shared" ca="1" si="129"/>
        <v>#NAME?</v>
      </c>
      <c r="CX124" s="25" t="e">
        <f t="shared" ca="1" si="129"/>
        <v>#NAME?</v>
      </c>
      <c r="CY124" s="25" t="e">
        <f t="shared" ca="1" si="129"/>
        <v>#NAME?</v>
      </c>
      <c r="CZ124" s="25" t="e">
        <f t="shared" ca="1" si="129"/>
        <v>#NAME?</v>
      </c>
      <c r="DA124" s="25" t="e">
        <f t="shared" ca="1" si="129"/>
        <v>#NAME?</v>
      </c>
      <c r="DB124" s="25" t="e">
        <f t="shared" ca="1" si="129"/>
        <v>#NAME?</v>
      </c>
      <c r="DC124" s="25" t="e">
        <f t="shared" ca="1" si="129"/>
        <v>#NAME?</v>
      </c>
      <c r="DD124" s="25" t="e">
        <f t="shared" ca="1" si="129"/>
        <v>#NAME?</v>
      </c>
      <c r="DE124" s="25" t="e">
        <f t="shared" ca="1" si="129"/>
        <v>#NAME?</v>
      </c>
      <c r="DF124" s="25" t="e">
        <f t="shared" ca="1" si="129"/>
        <v>#NAME?</v>
      </c>
      <c r="DG124" s="25" t="e">
        <f t="shared" ca="1" si="129"/>
        <v>#NAME?</v>
      </c>
      <c r="DH124" s="25" t="e">
        <f t="shared" ca="1" si="129"/>
        <v>#NAME?</v>
      </c>
      <c r="DI124" s="25" t="e">
        <f t="shared" ca="1" si="129"/>
        <v>#NAME?</v>
      </c>
      <c r="DJ124" s="25" t="e">
        <f t="shared" ca="1" si="129"/>
        <v>#NAME?</v>
      </c>
      <c r="DK124" s="25" t="e">
        <f t="shared" ca="1" si="129"/>
        <v>#NAME?</v>
      </c>
      <c r="DL124" s="25" t="e">
        <f t="shared" ca="1" si="129"/>
        <v>#NAME?</v>
      </c>
      <c r="DM124" s="25" t="e">
        <f t="shared" ca="1" si="129"/>
        <v>#NAME?</v>
      </c>
      <c r="DN124" s="25" t="e">
        <f t="shared" ca="1" si="129"/>
        <v>#NAME?</v>
      </c>
      <c r="DO124" s="25" t="e">
        <f t="shared" ca="1" si="129"/>
        <v>#NAME?</v>
      </c>
      <c r="DP124" s="25" t="e">
        <f t="shared" ca="1" si="129"/>
        <v>#NAME?</v>
      </c>
      <c r="DQ124" s="25" t="e">
        <f t="shared" ca="1" si="129"/>
        <v>#NAME?</v>
      </c>
      <c r="DR124" s="25" t="e">
        <f t="shared" ca="1" si="129"/>
        <v>#NAME?</v>
      </c>
      <c r="DS124" s="25" t="e">
        <f t="shared" ca="1" si="129"/>
        <v>#NAME?</v>
      </c>
      <c r="DT124" s="25" t="e">
        <f t="shared" ca="1" si="129"/>
        <v>#NAME?</v>
      </c>
      <c r="DU124" s="25" t="e">
        <f t="shared" ca="1" si="129"/>
        <v>#NAME?</v>
      </c>
      <c r="DV124" s="25" t="e">
        <f t="shared" ca="1" si="129"/>
        <v>#NAME?</v>
      </c>
      <c r="DW124" s="25" t="e">
        <f t="shared" ca="1" si="129"/>
        <v>#NAME?</v>
      </c>
      <c r="DX124" s="25" t="e">
        <f t="shared" ca="1" si="129"/>
        <v>#NAME?</v>
      </c>
      <c r="DY124" s="25" t="e">
        <f t="shared" ca="1" si="129"/>
        <v>#NAME?</v>
      </c>
      <c r="DZ124" s="25" t="e">
        <f t="shared" ca="1" si="129"/>
        <v>#NAME?</v>
      </c>
      <c r="EA124" s="25" t="e">
        <f t="shared" ca="1" si="129"/>
        <v>#NAME?</v>
      </c>
      <c r="EB124" s="25" t="e">
        <f t="shared" ca="1" si="129"/>
        <v>#NAME?</v>
      </c>
      <c r="EC124" s="25" t="e">
        <f ca="1">IF(SUM(EC$46,EC$47,EC$49:EC$54)=0,EC9,SUM(EC46))</f>
        <v>#NAME?</v>
      </c>
      <c r="EE124" s="36" t="s">
        <v>68</v>
      </c>
      <c r="EF124" s="25">
        <f ca="1">IF(EF41="",EF9,SUM(EF46))</f>
        <v>0</v>
      </c>
      <c r="EG124" s="25">
        <f ca="1">IF(EG41="",EG9,SUM(EG46))</f>
        <v>0</v>
      </c>
      <c r="EH124" s="25">
        <f ca="1">IF(EH41="",EH9,SUM(EH46))</f>
        <v>0</v>
      </c>
      <c r="EI124" s="25">
        <f ca="1">IF(EI41="",EI9,SUM(EI46))</f>
        <v>0</v>
      </c>
      <c r="EJ124" s="25">
        <f ca="1">IF(EJ41="",EJ9,SUM(EJ46))</f>
        <v>0</v>
      </c>
      <c r="EM124" s="37">
        <f>EM51</f>
        <v>0</v>
      </c>
      <c r="EN124" s="38" t="s">
        <v>69</v>
      </c>
      <c r="EO124" s="25" t="e">
        <f t="shared" ref="EO124:FX124" ca="1" si="130">IF(SUM(EO46:EO51)=0,EO9,SUM(EO51))</f>
        <v>#NAME?</v>
      </c>
      <c r="EP124" s="25" t="e">
        <f t="shared" ca="1" si="130"/>
        <v>#NAME?</v>
      </c>
      <c r="EQ124" s="25" t="e">
        <f t="shared" ca="1" si="130"/>
        <v>#NAME?</v>
      </c>
      <c r="ER124" s="25" t="e">
        <f t="shared" ca="1" si="130"/>
        <v>#NAME?</v>
      </c>
      <c r="ES124" s="25" t="e">
        <f t="shared" ca="1" si="130"/>
        <v>#NAME?</v>
      </c>
      <c r="ET124" s="25" t="e">
        <f t="shared" ca="1" si="130"/>
        <v>#NAME?</v>
      </c>
      <c r="EU124" s="25" t="e">
        <f t="shared" ca="1" si="130"/>
        <v>#NAME?</v>
      </c>
      <c r="EV124" s="25" t="e">
        <f t="shared" ca="1" si="130"/>
        <v>#NAME?</v>
      </c>
      <c r="EW124" s="25" t="e">
        <f t="shared" ca="1" si="130"/>
        <v>#NAME?</v>
      </c>
      <c r="EX124" s="25" t="e">
        <f t="shared" ca="1" si="130"/>
        <v>#NAME?</v>
      </c>
      <c r="EY124" s="25" t="e">
        <f t="shared" ca="1" si="130"/>
        <v>#NAME?</v>
      </c>
      <c r="EZ124" s="25" t="e">
        <f t="shared" ca="1" si="130"/>
        <v>#NAME?</v>
      </c>
      <c r="FA124" s="25" t="e">
        <f t="shared" ca="1" si="130"/>
        <v>#NAME?</v>
      </c>
      <c r="FB124" s="25" t="e">
        <f t="shared" ca="1" si="130"/>
        <v>#NAME?</v>
      </c>
      <c r="FC124" s="25" t="e">
        <f t="shared" ca="1" si="130"/>
        <v>#NAME?</v>
      </c>
      <c r="FD124" s="25" t="e">
        <f t="shared" ca="1" si="130"/>
        <v>#NAME?</v>
      </c>
      <c r="FE124" s="25" t="e">
        <f t="shared" ca="1" si="130"/>
        <v>#NAME?</v>
      </c>
      <c r="FF124" s="25" t="e">
        <f t="shared" ca="1" si="130"/>
        <v>#NAME?</v>
      </c>
      <c r="FG124" s="25" t="e">
        <f t="shared" ca="1" si="130"/>
        <v>#NAME?</v>
      </c>
      <c r="FH124" s="25" t="e">
        <f t="shared" ca="1" si="130"/>
        <v>#NAME?</v>
      </c>
      <c r="FI124" s="25" t="e">
        <f t="shared" ca="1" si="130"/>
        <v>#NAME?</v>
      </c>
      <c r="FJ124" s="25" t="e">
        <f t="shared" ca="1" si="130"/>
        <v>#NAME?</v>
      </c>
      <c r="FK124" s="25" t="e">
        <f t="shared" ca="1" si="130"/>
        <v>#NAME?</v>
      </c>
      <c r="FL124" s="25" t="e">
        <f t="shared" ca="1" si="130"/>
        <v>#NAME?</v>
      </c>
      <c r="FM124" s="25" t="e">
        <f t="shared" ca="1" si="130"/>
        <v>#NAME?</v>
      </c>
      <c r="FN124" s="25" t="e">
        <f t="shared" ca="1" si="130"/>
        <v>#NAME?</v>
      </c>
      <c r="FO124" s="25" t="e">
        <f t="shared" ca="1" si="130"/>
        <v>#NAME?</v>
      </c>
      <c r="FP124" s="25" t="e">
        <f t="shared" ca="1" si="130"/>
        <v>#NAME?</v>
      </c>
      <c r="FQ124" s="25" t="e">
        <f t="shared" ca="1" si="130"/>
        <v>#NAME?</v>
      </c>
      <c r="FR124" s="25" t="e">
        <f t="shared" ca="1" si="130"/>
        <v>#NAME?</v>
      </c>
      <c r="FS124" s="25" t="e">
        <f t="shared" ca="1" si="130"/>
        <v>#NAME?</v>
      </c>
      <c r="FT124" s="25" t="e">
        <f t="shared" ca="1" si="130"/>
        <v>#NAME?</v>
      </c>
      <c r="FU124" s="25" t="e">
        <f t="shared" ca="1" si="130"/>
        <v>#NAME?</v>
      </c>
      <c r="FV124" s="25" t="e">
        <f t="shared" ca="1" si="130"/>
        <v>#NAME?</v>
      </c>
      <c r="FW124" s="25" t="e">
        <f t="shared" ca="1" si="130"/>
        <v>#NAME?</v>
      </c>
      <c r="FX124" s="25" t="e">
        <f t="shared" ca="1" si="130"/>
        <v>#NAME?</v>
      </c>
      <c r="FZ124" s="38" t="s">
        <v>69</v>
      </c>
      <c r="GA124" s="25">
        <f ca="1">IF(GA$41="",GA9,SUM(GA51))</f>
        <v>0</v>
      </c>
      <c r="GB124" s="25">
        <f ca="1">IF(GB$41="",GB9,SUM(GB51))</f>
        <v>0</v>
      </c>
      <c r="GC124" s="25">
        <f ca="1">IF(GC$41="",GC9,SUM(GC51))</f>
        <v>0</v>
      </c>
      <c r="GD124" s="25">
        <f ca="1">IF(GD$41="",GD9,SUM(GD51))</f>
        <v>0</v>
      </c>
      <c r="GE124" s="25">
        <f ca="1">IF(GE$41="",GE9,SUM(GE51))</f>
        <v>0</v>
      </c>
      <c r="GG124" s="39" t="s">
        <v>70</v>
      </c>
      <c r="GH124" s="25" t="e">
        <f t="shared" ref="GH124:HP124" ca="1" si="131">IF(SUM(GH47:GH49)=0,GH9,SUM(GH70))</f>
        <v>#NAME?</v>
      </c>
      <c r="GI124" s="25" t="e">
        <f t="shared" ca="1" si="131"/>
        <v>#NAME?</v>
      </c>
      <c r="GJ124" s="25" t="e">
        <f t="shared" ca="1" si="131"/>
        <v>#NAME?</v>
      </c>
      <c r="GK124" s="25" t="e">
        <f t="shared" ca="1" si="131"/>
        <v>#NAME?</v>
      </c>
      <c r="GL124" s="25" t="e">
        <f t="shared" ca="1" si="131"/>
        <v>#NAME?</v>
      </c>
      <c r="GM124" s="25" t="e">
        <f t="shared" ca="1" si="131"/>
        <v>#NAME?</v>
      </c>
      <c r="GN124" s="25" t="e">
        <f t="shared" ca="1" si="131"/>
        <v>#NAME?</v>
      </c>
      <c r="GO124" s="25" t="e">
        <f t="shared" ca="1" si="131"/>
        <v>#NAME?</v>
      </c>
      <c r="GP124" s="25" t="e">
        <f t="shared" ca="1" si="131"/>
        <v>#NAME?</v>
      </c>
      <c r="GQ124" s="25" t="e">
        <f t="shared" ca="1" si="131"/>
        <v>#NAME?</v>
      </c>
      <c r="GR124" s="25" t="e">
        <f t="shared" ca="1" si="131"/>
        <v>#NAME?</v>
      </c>
      <c r="GS124" s="25" t="e">
        <f t="shared" ca="1" si="131"/>
        <v>#NAME?</v>
      </c>
      <c r="GT124" s="25" t="e">
        <f t="shared" ca="1" si="131"/>
        <v>#NAME?</v>
      </c>
      <c r="GU124" s="25" t="e">
        <f t="shared" ca="1" si="131"/>
        <v>#NAME?</v>
      </c>
      <c r="GV124" s="25" t="e">
        <f t="shared" ca="1" si="131"/>
        <v>#NAME?</v>
      </c>
      <c r="GW124" s="25" t="e">
        <f t="shared" ca="1" si="131"/>
        <v>#NAME?</v>
      </c>
      <c r="GX124" s="25" t="e">
        <f t="shared" ca="1" si="131"/>
        <v>#NAME?</v>
      </c>
      <c r="GY124" s="25" t="e">
        <f t="shared" ca="1" si="131"/>
        <v>#NAME?</v>
      </c>
      <c r="GZ124" s="25" t="e">
        <f t="shared" ca="1" si="131"/>
        <v>#NAME?</v>
      </c>
      <c r="HA124" s="25" t="e">
        <f t="shared" ca="1" si="131"/>
        <v>#NAME?</v>
      </c>
      <c r="HB124" s="25" t="e">
        <f t="shared" ca="1" si="131"/>
        <v>#NAME?</v>
      </c>
      <c r="HC124" s="25" t="e">
        <f t="shared" ca="1" si="131"/>
        <v>#NAME?</v>
      </c>
      <c r="HD124" s="25" t="e">
        <f t="shared" ca="1" si="131"/>
        <v>#NAME?</v>
      </c>
      <c r="HE124" s="25" t="e">
        <f t="shared" ca="1" si="131"/>
        <v>#NAME?</v>
      </c>
      <c r="HF124" s="25" t="e">
        <f t="shared" ca="1" si="131"/>
        <v>#NAME?</v>
      </c>
      <c r="HG124" s="25" t="e">
        <f t="shared" ca="1" si="131"/>
        <v>#NAME?</v>
      </c>
      <c r="HH124" s="25" t="e">
        <f t="shared" ca="1" si="131"/>
        <v>#NAME?</v>
      </c>
      <c r="HI124" s="25" t="e">
        <f t="shared" ca="1" si="131"/>
        <v>#NAME?</v>
      </c>
      <c r="HJ124" s="25" t="e">
        <f t="shared" ca="1" si="131"/>
        <v>#NAME?</v>
      </c>
      <c r="HK124" s="25" t="e">
        <f t="shared" ca="1" si="131"/>
        <v>#NAME?</v>
      </c>
      <c r="HL124" s="25" t="e">
        <f t="shared" ca="1" si="131"/>
        <v>#NAME?</v>
      </c>
      <c r="HM124" s="25" t="e">
        <f t="shared" ca="1" si="131"/>
        <v>#NAME?</v>
      </c>
      <c r="HN124" s="25" t="e">
        <f t="shared" ca="1" si="131"/>
        <v>#NAME?</v>
      </c>
      <c r="HO124" s="25" t="e">
        <f t="shared" ca="1" si="131"/>
        <v>#NAME?</v>
      </c>
      <c r="HP124" s="25" t="e">
        <f t="shared" ca="1" si="131"/>
        <v>#NAME?</v>
      </c>
      <c r="HQ124" s="25" t="e">
        <f ca="1">IF(SUM(HQ47:HQ49)=0,HQ9,SUM(HQ70))</f>
        <v>#NAME?</v>
      </c>
      <c r="HT124" s="39" t="s">
        <v>70</v>
      </c>
      <c r="HU124" s="25">
        <f ca="1">IF(SUM(HU47:HU49)=0,HU9,SUM(HU70))</f>
        <v>0</v>
      </c>
      <c r="HV124" s="25">
        <f t="shared" ref="HV124:HY124" ca="1" si="132">IF(SUM(HV47:HV49)=0,HV9,SUM(HV70))</f>
        <v>0</v>
      </c>
      <c r="HW124" s="25">
        <f t="shared" ca="1" si="132"/>
        <v>0</v>
      </c>
      <c r="HX124" s="25">
        <f t="shared" ca="1" si="132"/>
        <v>0</v>
      </c>
      <c r="HY124" s="25">
        <f t="shared" ca="1" si="132"/>
        <v>0</v>
      </c>
    </row>
    <row r="125" spans="1:233">
      <c r="A125" t="str">
        <f>RIGHT(DB_LOAD!I120,4)</f>
        <v/>
      </c>
      <c r="B125">
        <f>DB_LOAD!K120</f>
        <v>0</v>
      </c>
      <c r="D125" s="40" t="s">
        <v>71</v>
      </c>
      <c r="E125" s="25" t="e">
        <f t="shared" ref="E125:AN125" ca="1" si="133">IF(E$76=0,E10,E50)</f>
        <v>#VALUE!</v>
      </c>
      <c r="F125" s="25" t="e">
        <f t="shared" ca="1" si="133"/>
        <v>#VALUE!</v>
      </c>
      <c r="G125" s="25" t="e">
        <f t="shared" ca="1" si="133"/>
        <v>#VALUE!</v>
      </c>
      <c r="H125" s="25" t="e">
        <f t="shared" ca="1" si="133"/>
        <v>#VALUE!</v>
      </c>
      <c r="I125" s="25" t="e">
        <f t="shared" ca="1" si="133"/>
        <v>#VALUE!</v>
      </c>
      <c r="J125" s="25" t="e">
        <f t="shared" ca="1" si="133"/>
        <v>#VALUE!</v>
      </c>
      <c r="K125" s="25" t="e">
        <f t="shared" ca="1" si="133"/>
        <v>#VALUE!</v>
      </c>
      <c r="L125" s="25" t="e">
        <f t="shared" ca="1" si="133"/>
        <v>#VALUE!</v>
      </c>
      <c r="M125" s="25" t="e">
        <f t="shared" ca="1" si="133"/>
        <v>#VALUE!</v>
      </c>
      <c r="N125" s="25" t="e">
        <f t="shared" ca="1" si="133"/>
        <v>#VALUE!</v>
      </c>
      <c r="O125" s="25" t="e">
        <f t="shared" ca="1" si="133"/>
        <v>#VALUE!</v>
      </c>
      <c r="P125" s="25" t="e">
        <f t="shared" ca="1" si="133"/>
        <v>#VALUE!</v>
      </c>
      <c r="Q125" s="25" t="e">
        <f t="shared" ca="1" si="133"/>
        <v>#VALUE!</v>
      </c>
      <c r="R125" s="25" t="e">
        <f t="shared" ca="1" si="133"/>
        <v>#VALUE!</v>
      </c>
      <c r="S125" s="25" t="e">
        <f t="shared" ca="1" si="133"/>
        <v>#VALUE!</v>
      </c>
      <c r="T125" s="25" t="e">
        <f t="shared" ca="1" si="133"/>
        <v>#VALUE!</v>
      </c>
      <c r="U125" s="25" t="e">
        <f t="shared" ca="1" si="133"/>
        <v>#VALUE!</v>
      </c>
      <c r="V125" s="25" t="e">
        <f t="shared" ca="1" si="133"/>
        <v>#VALUE!</v>
      </c>
      <c r="W125" s="25" t="e">
        <f t="shared" ca="1" si="133"/>
        <v>#VALUE!</v>
      </c>
      <c r="X125" s="25" t="e">
        <f t="shared" ca="1" si="133"/>
        <v>#VALUE!</v>
      </c>
      <c r="Y125" s="25" t="e">
        <f t="shared" ca="1" si="133"/>
        <v>#VALUE!</v>
      </c>
      <c r="Z125" s="25" t="e">
        <f t="shared" ca="1" si="133"/>
        <v>#VALUE!</v>
      </c>
      <c r="AA125" s="25" t="e">
        <f t="shared" ca="1" si="133"/>
        <v>#VALUE!</v>
      </c>
      <c r="AB125" s="25" t="e">
        <f t="shared" ca="1" si="133"/>
        <v>#VALUE!</v>
      </c>
      <c r="AC125" s="25" t="e">
        <f t="shared" ca="1" si="133"/>
        <v>#VALUE!</v>
      </c>
      <c r="AD125" s="25" t="e">
        <f t="shared" ca="1" si="133"/>
        <v>#VALUE!</v>
      </c>
      <c r="AE125" s="25" t="e">
        <f t="shared" ca="1" si="133"/>
        <v>#VALUE!</v>
      </c>
      <c r="AF125" s="25" t="e">
        <f t="shared" ca="1" si="133"/>
        <v>#VALUE!</v>
      </c>
      <c r="AG125" s="25" t="e">
        <f t="shared" ca="1" si="133"/>
        <v>#VALUE!</v>
      </c>
      <c r="AH125" s="25" t="e">
        <f t="shared" ca="1" si="133"/>
        <v>#VALUE!</v>
      </c>
      <c r="AI125" s="25" t="e">
        <f t="shared" ca="1" si="133"/>
        <v>#VALUE!</v>
      </c>
      <c r="AJ125" s="25" t="e">
        <f t="shared" ca="1" si="133"/>
        <v>#VALUE!</v>
      </c>
      <c r="AK125" s="25" t="e">
        <f t="shared" ca="1" si="133"/>
        <v>#VALUE!</v>
      </c>
      <c r="AL125" s="25" t="e">
        <f t="shared" ca="1" si="133"/>
        <v>#VALUE!</v>
      </c>
      <c r="AM125" s="25" t="e">
        <f t="shared" ca="1" si="133"/>
        <v>#VALUE!</v>
      </c>
      <c r="AN125" s="25" t="e">
        <f t="shared" ca="1" si="133"/>
        <v>#NAME?</v>
      </c>
      <c r="AP125" s="40" t="s">
        <v>71</v>
      </c>
      <c r="AQ125" s="25">
        <f ca="1">IF(AQ41="",AQ10,AQ50)</f>
        <v>0</v>
      </c>
      <c r="AR125" s="25">
        <f ca="1">IF(AR41="",AR10,AR50)</f>
        <v>0</v>
      </c>
      <c r="AS125" s="25">
        <f ca="1">IF(AS41="",AS10,AS50)</f>
        <v>0</v>
      </c>
      <c r="AT125" s="25">
        <f ca="1">IF(AT41="",AT10,AT50)</f>
        <v>0</v>
      </c>
      <c r="AU125" s="25">
        <f ca="1">IF(AU41="",AU10,AU50)</f>
        <v>0</v>
      </c>
      <c r="AW125" s="78">
        <f ca="1">IF(AW$87=0,AW10,SUM(AW59))</f>
        <v>0</v>
      </c>
      <c r="AX125" s="36" t="s">
        <v>72</v>
      </c>
      <c r="AY125" s="25" t="e">
        <f t="shared" ref="AY125:CH125" ca="1" si="134">IF(AY$87=0,AY10,SUM(AY59))</f>
        <v>#NAME?</v>
      </c>
      <c r="AZ125" s="25" t="e">
        <f t="shared" ca="1" si="134"/>
        <v>#NAME?</v>
      </c>
      <c r="BA125" s="25" t="e">
        <f t="shared" ca="1" si="134"/>
        <v>#NAME?</v>
      </c>
      <c r="BB125" s="25" t="e">
        <f t="shared" ca="1" si="134"/>
        <v>#NAME?</v>
      </c>
      <c r="BC125" s="25" t="e">
        <f t="shared" ca="1" si="134"/>
        <v>#NAME?</v>
      </c>
      <c r="BD125" s="25" t="e">
        <f t="shared" ca="1" si="134"/>
        <v>#NAME?</v>
      </c>
      <c r="BE125" s="25" t="e">
        <f t="shared" ca="1" si="134"/>
        <v>#NAME?</v>
      </c>
      <c r="BF125" s="25" t="e">
        <f t="shared" ca="1" si="134"/>
        <v>#NAME?</v>
      </c>
      <c r="BG125" s="25" t="e">
        <f t="shared" ca="1" si="134"/>
        <v>#NAME?</v>
      </c>
      <c r="BH125" s="25" t="e">
        <f t="shared" ca="1" si="134"/>
        <v>#NAME?</v>
      </c>
      <c r="BI125" s="25" t="e">
        <f t="shared" ca="1" si="134"/>
        <v>#NAME?</v>
      </c>
      <c r="BJ125" s="25" t="e">
        <f t="shared" ca="1" si="134"/>
        <v>#NAME?</v>
      </c>
      <c r="BK125" s="25" t="e">
        <f t="shared" ca="1" si="134"/>
        <v>#NAME?</v>
      </c>
      <c r="BL125" s="25" t="e">
        <f t="shared" ca="1" si="134"/>
        <v>#NAME?</v>
      </c>
      <c r="BM125" s="25" t="e">
        <f t="shared" ca="1" si="134"/>
        <v>#NAME?</v>
      </c>
      <c r="BN125" s="25" t="e">
        <f t="shared" ca="1" si="134"/>
        <v>#NAME?</v>
      </c>
      <c r="BO125" s="25" t="e">
        <f t="shared" ca="1" si="134"/>
        <v>#NAME?</v>
      </c>
      <c r="BP125" s="25" t="e">
        <f t="shared" ca="1" si="134"/>
        <v>#NAME?</v>
      </c>
      <c r="BQ125" s="25" t="e">
        <f t="shared" ca="1" si="134"/>
        <v>#NAME?</v>
      </c>
      <c r="BR125" s="25" t="e">
        <f t="shared" ca="1" si="134"/>
        <v>#NAME?</v>
      </c>
      <c r="BS125" s="25" t="e">
        <f t="shared" ca="1" si="134"/>
        <v>#NAME?</v>
      </c>
      <c r="BT125" s="25" t="e">
        <f t="shared" ca="1" si="134"/>
        <v>#NAME?</v>
      </c>
      <c r="BU125" s="25" t="e">
        <f t="shared" ca="1" si="134"/>
        <v>#NAME?</v>
      </c>
      <c r="BV125" s="25" t="e">
        <f t="shared" ca="1" si="134"/>
        <v>#NAME?</v>
      </c>
      <c r="BW125" s="25" t="e">
        <f t="shared" ca="1" si="134"/>
        <v>#NAME?</v>
      </c>
      <c r="BX125" s="25" t="e">
        <f t="shared" ca="1" si="134"/>
        <v>#NAME?</v>
      </c>
      <c r="BY125" s="25" t="e">
        <f t="shared" ca="1" si="134"/>
        <v>#NAME?</v>
      </c>
      <c r="BZ125" s="25" t="e">
        <f t="shared" ca="1" si="134"/>
        <v>#NAME?</v>
      </c>
      <c r="CA125" s="25" t="e">
        <f t="shared" ca="1" si="134"/>
        <v>#NAME?</v>
      </c>
      <c r="CB125" s="25" t="e">
        <f t="shared" ca="1" si="134"/>
        <v>#NAME?</v>
      </c>
      <c r="CC125" s="25" t="e">
        <f t="shared" ca="1" si="134"/>
        <v>#NAME?</v>
      </c>
      <c r="CD125" s="25" t="e">
        <f t="shared" ca="1" si="134"/>
        <v>#NAME?</v>
      </c>
      <c r="CE125" s="25" t="e">
        <f t="shared" ca="1" si="134"/>
        <v>#NAME?</v>
      </c>
      <c r="CF125" s="25" t="e">
        <f t="shared" ca="1" si="134"/>
        <v>#NAME?</v>
      </c>
      <c r="CG125" s="25" t="e">
        <f t="shared" ca="1" si="134"/>
        <v>#NAME?</v>
      </c>
      <c r="CH125" s="25" t="e">
        <f t="shared" ca="1" si="134"/>
        <v>#NAME?</v>
      </c>
      <c r="CK125" s="36" t="s">
        <v>72</v>
      </c>
      <c r="CL125" s="25">
        <f ca="1">IF(CL41="",CL10,SUM(CL59))</f>
        <v>0</v>
      </c>
      <c r="CM125" s="25">
        <f ca="1">IF(CM41="",CM10,SUM(CM59))</f>
        <v>0</v>
      </c>
      <c r="CN125" s="25">
        <f ca="1">IF(CN41="",CN10,SUM(CN59))</f>
        <v>0</v>
      </c>
      <c r="CO125" s="25">
        <f ca="1">IF(CO41="",CO10,SUM(CO59))</f>
        <v>0</v>
      </c>
      <c r="CP125" s="25">
        <f ca="1">IF(CP41="",CP10,SUM(CP59))</f>
        <v>0</v>
      </c>
      <c r="CR125">
        <f>CR47</f>
        <v>0</v>
      </c>
      <c r="CS125" s="36" t="s">
        <v>73</v>
      </c>
      <c r="CT125" s="25" t="e">
        <f t="shared" ref="CT125:EB125" ca="1" si="135">IF(CT$46=0,CT10,SUM(CT47))</f>
        <v>#NAME?</v>
      </c>
      <c r="CU125" s="25" t="e">
        <f t="shared" ca="1" si="135"/>
        <v>#NAME?</v>
      </c>
      <c r="CV125" s="25" t="e">
        <f t="shared" ca="1" si="135"/>
        <v>#NAME?</v>
      </c>
      <c r="CW125" s="25" t="e">
        <f t="shared" ca="1" si="135"/>
        <v>#NAME?</v>
      </c>
      <c r="CX125" s="25" t="e">
        <f t="shared" ca="1" si="135"/>
        <v>#NAME?</v>
      </c>
      <c r="CY125" s="25" t="e">
        <f t="shared" ca="1" si="135"/>
        <v>#NAME?</v>
      </c>
      <c r="CZ125" s="25" t="e">
        <f t="shared" ca="1" si="135"/>
        <v>#NAME?</v>
      </c>
      <c r="DA125" s="25" t="e">
        <f t="shared" ca="1" si="135"/>
        <v>#NAME?</v>
      </c>
      <c r="DB125" s="25" t="e">
        <f t="shared" ca="1" si="135"/>
        <v>#NAME?</v>
      </c>
      <c r="DC125" s="25" t="e">
        <f t="shared" ca="1" si="135"/>
        <v>#NAME?</v>
      </c>
      <c r="DD125" s="25" t="e">
        <f t="shared" ca="1" si="135"/>
        <v>#NAME?</v>
      </c>
      <c r="DE125" s="25" t="e">
        <f t="shared" ca="1" si="135"/>
        <v>#NAME?</v>
      </c>
      <c r="DF125" s="25" t="e">
        <f t="shared" ca="1" si="135"/>
        <v>#NAME?</v>
      </c>
      <c r="DG125" s="25" t="e">
        <f t="shared" ca="1" si="135"/>
        <v>#NAME?</v>
      </c>
      <c r="DH125" s="25" t="e">
        <f t="shared" ca="1" si="135"/>
        <v>#NAME?</v>
      </c>
      <c r="DI125" s="25" t="e">
        <f t="shared" ca="1" si="135"/>
        <v>#NAME?</v>
      </c>
      <c r="DJ125" s="25" t="e">
        <f t="shared" ca="1" si="135"/>
        <v>#NAME?</v>
      </c>
      <c r="DK125" s="25" t="e">
        <f t="shared" ca="1" si="135"/>
        <v>#NAME?</v>
      </c>
      <c r="DL125" s="25" t="e">
        <f t="shared" ca="1" si="135"/>
        <v>#NAME?</v>
      </c>
      <c r="DM125" s="25" t="e">
        <f t="shared" ca="1" si="135"/>
        <v>#NAME?</v>
      </c>
      <c r="DN125" s="25" t="e">
        <f t="shared" ca="1" si="135"/>
        <v>#NAME?</v>
      </c>
      <c r="DO125" s="25" t="e">
        <f t="shared" ca="1" si="135"/>
        <v>#NAME?</v>
      </c>
      <c r="DP125" s="25" t="e">
        <f t="shared" ca="1" si="135"/>
        <v>#NAME?</v>
      </c>
      <c r="DQ125" s="25" t="e">
        <f t="shared" ca="1" si="135"/>
        <v>#NAME?</v>
      </c>
      <c r="DR125" s="25" t="e">
        <f t="shared" ca="1" si="135"/>
        <v>#NAME?</v>
      </c>
      <c r="DS125" s="25" t="e">
        <f t="shared" ca="1" si="135"/>
        <v>#NAME?</v>
      </c>
      <c r="DT125" s="25" t="e">
        <f t="shared" ca="1" si="135"/>
        <v>#NAME?</v>
      </c>
      <c r="DU125" s="25" t="e">
        <f t="shared" ca="1" si="135"/>
        <v>#NAME?</v>
      </c>
      <c r="DV125" s="25" t="e">
        <f t="shared" ca="1" si="135"/>
        <v>#NAME?</v>
      </c>
      <c r="DW125" s="25" t="e">
        <f t="shared" ca="1" si="135"/>
        <v>#NAME?</v>
      </c>
      <c r="DX125" s="25" t="e">
        <f t="shared" ca="1" si="135"/>
        <v>#NAME?</v>
      </c>
      <c r="DY125" s="25" t="e">
        <f t="shared" ca="1" si="135"/>
        <v>#NAME?</v>
      </c>
      <c r="DZ125" s="25" t="e">
        <f t="shared" ca="1" si="135"/>
        <v>#NAME?</v>
      </c>
      <c r="EA125" s="25" t="e">
        <f t="shared" ca="1" si="135"/>
        <v>#NAME?</v>
      </c>
      <c r="EB125" s="25" t="e">
        <f t="shared" ca="1" si="135"/>
        <v>#NAME?</v>
      </c>
      <c r="EC125" s="25" t="e">
        <f ca="1">IF(SUM(EC$46,EC$47,EC$49:EC$54)=0,EC10,SUM(EC47))</f>
        <v>#NAME?</v>
      </c>
      <c r="EE125" s="36" t="s">
        <v>73</v>
      </c>
      <c r="EF125" s="25">
        <f ca="1">IF(EF41="",EF10,SUM(EF47))</f>
        <v>0</v>
      </c>
      <c r="EG125" s="25">
        <f ca="1">IF(EG41="",EG10,SUM(EG47))</f>
        <v>0</v>
      </c>
      <c r="EH125" s="25">
        <f ca="1">IF(EH41="",EH10,SUM(EH47))</f>
        <v>0</v>
      </c>
      <c r="EI125" s="25">
        <f ca="1">IF(EI41="",EI10,SUM(EI47))</f>
        <v>0</v>
      </c>
      <c r="EJ125" s="25">
        <f ca="1">IF(EJ41="",EJ10,SUM(EJ47))</f>
        <v>0</v>
      </c>
      <c r="EM125" s="37">
        <f>EM50</f>
        <v>0</v>
      </c>
      <c r="EN125" s="36" t="s">
        <v>74</v>
      </c>
      <c r="EO125" s="25" t="e">
        <f t="shared" ref="EO125:FX125" ca="1" si="136">IF(SUM(EO46:EO51)=0,EO10,SUM(EO50))</f>
        <v>#NAME?</v>
      </c>
      <c r="EP125" s="25" t="e">
        <f t="shared" ca="1" si="136"/>
        <v>#NAME?</v>
      </c>
      <c r="EQ125" s="25" t="e">
        <f t="shared" ca="1" si="136"/>
        <v>#NAME?</v>
      </c>
      <c r="ER125" s="25" t="e">
        <f t="shared" ca="1" si="136"/>
        <v>#NAME?</v>
      </c>
      <c r="ES125" s="25" t="e">
        <f t="shared" ca="1" si="136"/>
        <v>#NAME?</v>
      </c>
      <c r="ET125" s="25" t="e">
        <f t="shared" ca="1" si="136"/>
        <v>#NAME?</v>
      </c>
      <c r="EU125" s="25" t="e">
        <f t="shared" ca="1" si="136"/>
        <v>#NAME?</v>
      </c>
      <c r="EV125" s="25" t="e">
        <f t="shared" ca="1" si="136"/>
        <v>#NAME?</v>
      </c>
      <c r="EW125" s="25" t="e">
        <f t="shared" ca="1" si="136"/>
        <v>#NAME?</v>
      </c>
      <c r="EX125" s="25" t="e">
        <f t="shared" ca="1" si="136"/>
        <v>#NAME?</v>
      </c>
      <c r="EY125" s="25" t="e">
        <f t="shared" ca="1" si="136"/>
        <v>#NAME?</v>
      </c>
      <c r="EZ125" s="25" t="e">
        <f t="shared" ca="1" si="136"/>
        <v>#NAME?</v>
      </c>
      <c r="FA125" s="25" t="e">
        <f t="shared" ca="1" si="136"/>
        <v>#NAME?</v>
      </c>
      <c r="FB125" s="25" t="e">
        <f t="shared" ca="1" si="136"/>
        <v>#NAME?</v>
      </c>
      <c r="FC125" s="25" t="e">
        <f t="shared" ca="1" si="136"/>
        <v>#NAME?</v>
      </c>
      <c r="FD125" s="25" t="e">
        <f t="shared" ca="1" si="136"/>
        <v>#NAME?</v>
      </c>
      <c r="FE125" s="25" t="e">
        <f t="shared" ca="1" si="136"/>
        <v>#NAME?</v>
      </c>
      <c r="FF125" s="25" t="e">
        <f t="shared" ca="1" si="136"/>
        <v>#NAME?</v>
      </c>
      <c r="FG125" s="25" t="e">
        <f t="shared" ca="1" si="136"/>
        <v>#NAME?</v>
      </c>
      <c r="FH125" s="25" t="e">
        <f t="shared" ca="1" si="136"/>
        <v>#NAME?</v>
      </c>
      <c r="FI125" s="25" t="e">
        <f t="shared" ca="1" si="136"/>
        <v>#NAME?</v>
      </c>
      <c r="FJ125" s="25" t="e">
        <f t="shared" ca="1" si="136"/>
        <v>#NAME?</v>
      </c>
      <c r="FK125" s="25" t="e">
        <f t="shared" ca="1" si="136"/>
        <v>#NAME?</v>
      </c>
      <c r="FL125" s="25" t="e">
        <f t="shared" ca="1" si="136"/>
        <v>#NAME?</v>
      </c>
      <c r="FM125" s="25" t="e">
        <f t="shared" ca="1" si="136"/>
        <v>#NAME?</v>
      </c>
      <c r="FN125" s="25" t="e">
        <f t="shared" ca="1" si="136"/>
        <v>#NAME?</v>
      </c>
      <c r="FO125" s="25" t="e">
        <f t="shared" ca="1" si="136"/>
        <v>#NAME?</v>
      </c>
      <c r="FP125" s="25" t="e">
        <f t="shared" ca="1" si="136"/>
        <v>#NAME?</v>
      </c>
      <c r="FQ125" s="25" t="e">
        <f t="shared" ca="1" si="136"/>
        <v>#NAME?</v>
      </c>
      <c r="FR125" s="25" t="e">
        <f t="shared" ca="1" si="136"/>
        <v>#NAME?</v>
      </c>
      <c r="FS125" s="25" t="e">
        <f t="shared" ca="1" si="136"/>
        <v>#NAME?</v>
      </c>
      <c r="FT125" s="25" t="e">
        <f t="shared" ca="1" si="136"/>
        <v>#NAME?</v>
      </c>
      <c r="FU125" s="25" t="e">
        <f t="shared" ca="1" si="136"/>
        <v>#NAME?</v>
      </c>
      <c r="FV125" s="25" t="e">
        <f t="shared" ca="1" si="136"/>
        <v>#NAME?</v>
      </c>
      <c r="FW125" s="25" t="e">
        <f t="shared" ca="1" si="136"/>
        <v>#NAME?</v>
      </c>
      <c r="FX125" s="25" t="e">
        <f t="shared" ca="1" si="136"/>
        <v>#NAME?</v>
      </c>
      <c r="FZ125" s="36" t="s">
        <v>74</v>
      </c>
      <c r="GA125" s="25">
        <f ca="1">IF(GA$41="",GA10,SUM(GA50))</f>
        <v>0</v>
      </c>
      <c r="GB125" s="25">
        <f ca="1">IF(GB$41="",GB10,SUM(GB50))</f>
        <v>0</v>
      </c>
      <c r="GC125" s="25">
        <f ca="1">IF(GC$41="",GC10,SUM(GC50))</f>
        <v>0</v>
      </c>
      <c r="GD125" s="25">
        <f ca="1">IF(GD$41="",GD10,SUM(GD50))</f>
        <v>0</v>
      </c>
      <c r="GE125" s="25">
        <f ca="1">IF(GE$41="",GE10,SUM(GE50))</f>
        <v>0</v>
      </c>
      <c r="GG125" s="41" t="s">
        <v>75</v>
      </c>
      <c r="GH125" s="25" t="e">
        <f t="shared" ref="GH125:HP125" ca="1" si="137">IF(SUM(GH48)=0,GH11,SUM(GH71))</f>
        <v>#NAME?</v>
      </c>
      <c r="GI125" s="25" t="e">
        <f t="shared" ca="1" si="137"/>
        <v>#NAME?</v>
      </c>
      <c r="GJ125" s="25" t="e">
        <f t="shared" ca="1" si="137"/>
        <v>#NAME?</v>
      </c>
      <c r="GK125" s="25" t="e">
        <f t="shared" ca="1" si="137"/>
        <v>#NAME?</v>
      </c>
      <c r="GL125" s="25" t="e">
        <f t="shared" ca="1" si="137"/>
        <v>#NAME?</v>
      </c>
      <c r="GM125" s="25" t="e">
        <f t="shared" ca="1" si="137"/>
        <v>#NAME?</v>
      </c>
      <c r="GN125" s="25" t="e">
        <f t="shared" ca="1" si="137"/>
        <v>#NAME?</v>
      </c>
      <c r="GO125" s="25" t="e">
        <f t="shared" ca="1" si="137"/>
        <v>#NAME?</v>
      </c>
      <c r="GP125" s="25" t="e">
        <f t="shared" ca="1" si="137"/>
        <v>#NAME?</v>
      </c>
      <c r="GQ125" s="25" t="e">
        <f t="shared" ca="1" si="137"/>
        <v>#NAME?</v>
      </c>
      <c r="GR125" s="25" t="e">
        <f t="shared" ca="1" si="137"/>
        <v>#NAME?</v>
      </c>
      <c r="GS125" s="25" t="e">
        <f t="shared" ca="1" si="137"/>
        <v>#NAME?</v>
      </c>
      <c r="GT125" s="25" t="e">
        <f t="shared" ca="1" si="137"/>
        <v>#NAME?</v>
      </c>
      <c r="GU125" s="25" t="e">
        <f t="shared" ca="1" si="137"/>
        <v>#NAME?</v>
      </c>
      <c r="GV125" s="25" t="e">
        <f t="shared" ca="1" si="137"/>
        <v>#NAME?</v>
      </c>
      <c r="GW125" s="25" t="e">
        <f t="shared" ca="1" si="137"/>
        <v>#NAME?</v>
      </c>
      <c r="GX125" s="25" t="e">
        <f t="shared" ca="1" si="137"/>
        <v>#NAME?</v>
      </c>
      <c r="GY125" s="25" t="e">
        <f t="shared" ca="1" si="137"/>
        <v>#NAME?</v>
      </c>
      <c r="GZ125" s="25" t="e">
        <f t="shared" ca="1" si="137"/>
        <v>#NAME?</v>
      </c>
      <c r="HA125" s="25" t="e">
        <f t="shared" ca="1" si="137"/>
        <v>#NAME?</v>
      </c>
      <c r="HB125" s="25" t="e">
        <f t="shared" ca="1" si="137"/>
        <v>#NAME?</v>
      </c>
      <c r="HC125" s="25" t="e">
        <f t="shared" ca="1" si="137"/>
        <v>#NAME?</v>
      </c>
      <c r="HD125" s="25" t="e">
        <f t="shared" ca="1" si="137"/>
        <v>#NAME?</v>
      </c>
      <c r="HE125" s="25" t="e">
        <f t="shared" ca="1" si="137"/>
        <v>#NAME?</v>
      </c>
      <c r="HF125" s="25" t="e">
        <f t="shared" ca="1" si="137"/>
        <v>#NAME?</v>
      </c>
      <c r="HG125" s="25" t="e">
        <f t="shared" ca="1" si="137"/>
        <v>#NAME?</v>
      </c>
      <c r="HH125" s="25" t="e">
        <f t="shared" ca="1" si="137"/>
        <v>#NAME?</v>
      </c>
      <c r="HI125" s="25" t="e">
        <f t="shared" ca="1" si="137"/>
        <v>#NAME?</v>
      </c>
      <c r="HJ125" s="25" t="e">
        <f t="shared" ca="1" si="137"/>
        <v>#NAME?</v>
      </c>
      <c r="HK125" s="25" t="e">
        <f t="shared" ca="1" si="137"/>
        <v>#NAME?</v>
      </c>
      <c r="HL125" s="25" t="e">
        <f t="shared" ca="1" si="137"/>
        <v>#NAME?</v>
      </c>
      <c r="HM125" s="25" t="e">
        <f t="shared" ca="1" si="137"/>
        <v>#NAME?</v>
      </c>
      <c r="HN125" s="25" t="e">
        <f t="shared" ca="1" si="137"/>
        <v>#NAME?</v>
      </c>
      <c r="HO125" s="25" t="e">
        <f t="shared" ca="1" si="137"/>
        <v>#NAME?</v>
      </c>
      <c r="HP125" s="25" t="e">
        <f t="shared" ca="1" si="137"/>
        <v>#NAME?</v>
      </c>
      <c r="HQ125" s="25" t="e">
        <f ca="1">IF(SUM(HQ48)=0,HQ11,SUM(HQ71))</f>
        <v>#NAME?</v>
      </c>
      <c r="HT125" s="41" t="s">
        <v>75</v>
      </c>
      <c r="HU125" s="25">
        <f ca="1">IF(SUM(HU48)=0,HU11,SUM(HU71))</f>
        <v>0</v>
      </c>
      <c r="HV125" s="25">
        <f ca="1">IF(SUM(HV48)=0,HV11,SUM(HV71))</f>
        <v>0</v>
      </c>
      <c r="HW125" s="25">
        <f ca="1">IF(SUM(HW48)=0,HW11,SUM(HW71))</f>
        <v>0</v>
      </c>
      <c r="HX125" s="25">
        <f ca="1">IF(SUM(HX48)=0,HX11,SUM(HX71))</f>
        <v>0</v>
      </c>
      <c r="HY125" s="25">
        <f ca="1">IF(SUM(HY48)=0,HY11,SUM(HY71))</f>
        <v>0</v>
      </c>
    </row>
    <row r="126" spans="1:233">
      <c r="A126" t="str">
        <f>RIGHT(DB_LOAD!I121,4)</f>
        <v/>
      </c>
      <c r="B126">
        <f>DB_LOAD!K121</f>
        <v>0</v>
      </c>
      <c r="D126" s="40" t="s">
        <v>76</v>
      </c>
      <c r="E126" s="25" t="e">
        <f t="shared" ref="E126:AN126" ca="1" si="138">IF(E$76=0,E11,E49)</f>
        <v>#VALUE!</v>
      </c>
      <c r="F126" s="25" t="e">
        <f t="shared" ca="1" si="138"/>
        <v>#VALUE!</v>
      </c>
      <c r="G126" s="25" t="e">
        <f t="shared" ca="1" si="138"/>
        <v>#VALUE!</v>
      </c>
      <c r="H126" s="25" t="e">
        <f t="shared" ca="1" si="138"/>
        <v>#VALUE!</v>
      </c>
      <c r="I126" s="25" t="e">
        <f t="shared" ca="1" si="138"/>
        <v>#VALUE!</v>
      </c>
      <c r="J126" s="25" t="e">
        <f t="shared" ca="1" si="138"/>
        <v>#VALUE!</v>
      </c>
      <c r="K126" s="25" t="e">
        <f t="shared" ca="1" si="138"/>
        <v>#VALUE!</v>
      </c>
      <c r="L126" s="25" t="e">
        <f t="shared" ca="1" si="138"/>
        <v>#VALUE!</v>
      </c>
      <c r="M126" s="25" t="e">
        <f t="shared" ca="1" si="138"/>
        <v>#VALUE!</v>
      </c>
      <c r="N126" s="25" t="e">
        <f t="shared" ca="1" si="138"/>
        <v>#VALUE!</v>
      </c>
      <c r="O126" s="25" t="e">
        <f t="shared" ca="1" si="138"/>
        <v>#VALUE!</v>
      </c>
      <c r="P126" s="25" t="e">
        <f t="shared" ca="1" si="138"/>
        <v>#VALUE!</v>
      </c>
      <c r="Q126" s="25" t="e">
        <f t="shared" ca="1" si="138"/>
        <v>#VALUE!</v>
      </c>
      <c r="R126" s="25" t="e">
        <f t="shared" ca="1" si="138"/>
        <v>#VALUE!</v>
      </c>
      <c r="S126" s="25" t="e">
        <f t="shared" ca="1" si="138"/>
        <v>#VALUE!</v>
      </c>
      <c r="T126" s="25" t="e">
        <f t="shared" ca="1" si="138"/>
        <v>#VALUE!</v>
      </c>
      <c r="U126" s="25" t="e">
        <f t="shared" ca="1" si="138"/>
        <v>#VALUE!</v>
      </c>
      <c r="V126" s="25" t="e">
        <f t="shared" ca="1" si="138"/>
        <v>#VALUE!</v>
      </c>
      <c r="W126" s="25" t="e">
        <f t="shared" ca="1" si="138"/>
        <v>#VALUE!</v>
      </c>
      <c r="X126" s="25" t="e">
        <f t="shared" ca="1" si="138"/>
        <v>#VALUE!</v>
      </c>
      <c r="Y126" s="25" t="e">
        <f t="shared" ca="1" si="138"/>
        <v>#VALUE!</v>
      </c>
      <c r="Z126" s="25" t="e">
        <f t="shared" ca="1" si="138"/>
        <v>#VALUE!</v>
      </c>
      <c r="AA126" s="25" t="e">
        <f t="shared" ca="1" si="138"/>
        <v>#VALUE!</v>
      </c>
      <c r="AB126" s="25" t="e">
        <f t="shared" ca="1" si="138"/>
        <v>#VALUE!</v>
      </c>
      <c r="AC126" s="25" t="e">
        <f t="shared" ca="1" si="138"/>
        <v>#VALUE!</v>
      </c>
      <c r="AD126" s="25" t="e">
        <f t="shared" ca="1" si="138"/>
        <v>#VALUE!</v>
      </c>
      <c r="AE126" s="25" t="e">
        <f t="shared" ca="1" si="138"/>
        <v>#VALUE!</v>
      </c>
      <c r="AF126" s="25" t="e">
        <f t="shared" ca="1" si="138"/>
        <v>#VALUE!</v>
      </c>
      <c r="AG126" s="25" t="e">
        <f t="shared" ca="1" si="138"/>
        <v>#VALUE!</v>
      </c>
      <c r="AH126" s="25" t="e">
        <f t="shared" ca="1" si="138"/>
        <v>#VALUE!</v>
      </c>
      <c r="AI126" s="25" t="e">
        <f t="shared" ca="1" si="138"/>
        <v>#VALUE!</v>
      </c>
      <c r="AJ126" s="25" t="e">
        <f t="shared" ca="1" si="138"/>
        <v>#VALUE!</v>
      </c>
      <c r="AK126" s="25" t="e">
        <f t="shared" ca="1" si="138"/>
        <v>#VALUE!</v>
      </c>
      <c r="AL126" s="25" t="e">
        <f t="shared" ca="1" si="138"/>
        <v>#VALUE!</v>
      </c>
      <c r="AM126" s="25" t="e">
        <f t="shared" ca="1" si="138"/>
        <v>#VALUE!</v>
      </c>
      <c r="AN126" s="25" t="e">
        <f t="shared" ca="1" si="138"/>
        <v>#NAME?</v>
      </c>
      <c r="AP126" s="40" t="s">
        <v>76</v>
      </c>
      <c r="AQ126" s="25">
        <f ca="1">IF(AQ41="",AQ11,AQ49)</f>
        <v>0</v>
      </c>
      <c r="AR126" s="25">
        <f ca="1">IF(AR41="",AR11,AR49)</f>
        <v>0</v>
      </c>
      <c r="AS126" s="25">
        <f ca="1">IF(AS41="",AS11,AS49)</f>
        <v>0</v>
      </c>
      <c r="AT126" s="25">
        <f ca="1">IF(AT41="",AT11,AT49)</f>
        <v>0</v>
      </c>
      <c r="AU126" s="25">
        <f ca="1">IF(AU41="",AU11,AU49)</f>
        <v>0</v>
      </c>
      <c r="AW126" s="78">
        <f ca="1">IF(AW$87=0,AW11,SUM(AW54))</f>
        <v>0</v>
      </c>
      <c r="AX126" s="42" t="s">
        <v>77</v>
      </c>
      <c r="AY126" s="25" t="e">
        <f t="shared" ref="AY126:CH126" ca="1" si="139">IF(AY$87=0,AY11,SUM(AY54))</f>
        <v>#NAME?</v>
      </c>
      <c r="AZ126" s="25" t="e">
        <f t="shared" ca="1" si="139"/>
        <v>#NAME?</v>
      </c>
      <c r="BA126" s="25" t="e">
        <f t="shared" ca="1" si="139"/>
        <v>#NAME?</v>
      </c>
      <c r="BB126" s="25" t="e">
        <f t="shared" ca="1" si="139"/>
        <v>#NAME?</v>
      </c>
      <c r="BC126" s="25" t="e">
        <f t="shared" ca="1" si="139"/>
        <v>#NAME?</v>
      </c>
      <c r="BD126" s="25" t="e">
        <f t="shared" ca="1" si="139"/>
        <v>#NAME?</v>
      </c>
      <c r="BE126" s="25" t="e">
        <f t="shared" ca="1" si="139"/>
        <v>#NAME?</v>
      </c>
      <c r="BF126" s="25" t="e">
        <f t="shared" ca="1" si="139"/>
        <v>#NAME?</v>
      </c>
      <c r="BG126" s="25" t="e">
        <f t="shared" ca="1" si="139"/>
        <v>#NAME?</v>
      </c>
      <c r="BH126" s="25" t="e">
        <f t="shared" ca="1" si="139"/>
        <v>#NAME?</v>
      </c>
      <c r="BI126" s="25" t="e">
        <f t="shared" ca="1" si="139"/>
        <v>#NAME?</v>
      </c>
      <c r="BJ126" s="25" t="e">
        <f t="shared" ca="1" si="139"/>
        <v>#NAME?</v>
      </c>
      <c r="BK126" s="25" t="e">
        <f t="shared" ca="1" si="139"/>
        <v>#NAME?</v>
      </c>
      <c r="BL126" s="25" t="e">
        <f t="shared" ca="1" si="139"/>
        <v>#NAME?</v>
      </c>
      <c r="BM126" s="25" t="e">
        <f t="shared" ca="1" si="139"/>
        <v>#NAME?</v>
      </c>
      <c r="BN126" s="25" t="e">
        <f t="shared" ca="1" si="139"/>
        <v>#NAME?</v>
      </c>
      <c r="BO126" s="25" t="e">
        <f t="shared" ca="1" si="139"/>
        <v>#NAME?</v>
      </c>
      <c r="BP126" s="25" t="e">
        <f t="shared" ca="1" si="139"/>
        <v>#NAME?</v>
      </c>
      <c r="BQ126" s="25" t="e">
        <f t="shared" ca="1" si="139"/>
        <v>#NAME?</v>
      </c>
      <c r="BR126" s="25" t="e">
        <f t="shared" ca="1" si="139"/>
        <v>#NAME?</v>
      </c>
      <c r="BS126" s="25" t="e">
        <f t="shared" ca="1" si="139"/>
        <v>#NAME?</v>
      </c>
      <c r="BT126" s="25" t="e">
        <f t="shared" ca="1" si="139"/>
        <v>#NAME?</v>
      </c>
      <c r="BU126" s="25" t="e">
        <f t="shared" ca="1" si="139"/>
        <v>#NAME?</v>
      </c>
      <c r="BV126" s="25" t="e">
        <f t="shared" ca="1" si="139"/>
        <v>#NAME?</v>
      </c>
      <c r="BW126" s="25" t="e">
        <f t="shared" ca="1" si="139"/>
        <v>#NAME?</v>
      </c>
      <c r="BX126" s="25" t="e">
        <f t="shared" ca="1" si="139"/>
        <v>#NAME?</v>
      </c>
      <c r="BY126" s="25" t="e">
        <f t="shared" ca="1" si="139"/>
        <v>#NAME?</v>
      </c>
      <c r="BZ126" s="25" t="e">
        <f t="shared" ca="1" si="139"/>
        <v>#NAME?</v>
      </c>
      <c r="CA126" s="25" t="e">
        <f t="shared" ca="1" si="139"/>
        <v>#NAME?</v>
      </c>
      <c r="CB126" s="25" t="e">
        <f t="shared" ca="1" si="139"/>
        <v>#NAME?</v>
      </c>
      <c r="CC126" s="25" t="e">
        <f t="shared" ca="1" si="139"/>
        <v>#NAME?</v>
      </c>
      <c r="CD126" s="25" t="e">
        <f t="shared" ca="1" si="139"/>
        <v>#NAME?</v>
      </c>
      <c r="CE126" s="25" t="e">
        <f t="shared" ca="1" si="139"/>
        <v>#NAME?</v>
      </c>
      <c r="CF126" s="25" t="e">
        <f t="shared" ca="1" si="139"/>
        <v>#NAME?</v>
      </c>
      <c r="CG126" s="25" t="e">
        <f t="shared" ca="1" si="139"/>
        <v>#NAME?</v>
      </c>
      <c r="CH126" s="25" t="e">
        <f t="shared" ca="1" si="139"/>
        <v>#NAME?</v>
      </c>
      <c r="CK126" s="42" t="s">
        <v>77</v>
      </c>
      <c r="CL126" s="25">
        <f ca="1">IF(CL41="",CL11,SUM(CL54))</f>
        <v>0</v>
      </c>
      <c r="CM126" s="25">
        <f ca="1">IF(CM41="",CM11,SUM(CM54))</f>
        <v>0</v>
      </c>
      <c r="CN126" s="25">
        <f ca="1">IF(CN41="",CN11,SUM(CN54))</f>
        <v>0</v>
      </c>
      <c r="CO126" s="25">
        <f ca="1">IF(CO41="",CO11,SUM(CO54))</f>
        <v>0</v>
      </c>
      <c r="CP126" s="25">
        <f ca="1">IF(CP41="",CP11,SUM(CP54))</f>
        <v>0</v>
      </c>
      <c r="CR126">
        <f>SUM(CR49:CR54)</f>
        <v>0</v>
      </c>
      <c r="CS126" s="43" t="s">
        <v>78</v>
      </c>
      <c r="CT126" s="51" t="e">
        <f t="shared" ref="CT126:EB126" ca="1" si="140">IF(CT$46=0,CT11,SUM(CT49:CT54))</f>
        <v>#NAME?</v>
      </c>
      <c r="CU126" s="51" t="e">
        <f t="shared" ca="1" si="140"/>
        <v>#NAME?</v>
      </c>
      <c r="CV126" s="51" t="e">
        <f t="shared" ca="1" si="140"/>
        <v>#NAME?</v>
      </c>
      <c r="CW126" s="51" t="e">
        <f t="shared" ca="1" si="140"/>
        <v>#NAME?</v>
      </c>
      <c r="CX126" s="51" t="e">
        <f t="shared" ca="1" si="140"/>
        <v>#NAME?</v>
      </c>
      <c r="CY126" s="51" t="e">
        <f t="shared" ca="1" si="140"/>
        <v>#NAME?</v>
      </c>
      <c r="CZ126" s="51" t="e">
        <f t="shared" ca="1" si="140"/>
        <v>#NAME?</v>
      </c>
      <c r="DA126" s="51" t="e">
        <f t="shared" ca="1" si="140"/>
        <v>#NAME?</v>
      </c>
      <c r="DB126" s="51" t="e">
        <f t="shared" ca="1" si="140"/>
        <v>#NAME?</v>
      </c>
      <c r="DC126" s="51" t="e">
        <f t="shared" ca="1" si="140"/>
        <v>#NAME?</v>
      </c>
      <c r="DD126" s="51" t="e">
        <f t="shared" ca="1" si="140"/>
        <v>#NAME?</v>
      </c>
      <c r="DE126" s="51" t="e">
        <f t="shared" ca="1" si="140"/>
        <v>#NAME?</v>
      </c>
      <c r="DF126" s="51" t="e">
        <f t="shared" ca="1" si="140"/>
        <v>#NAME?</v>
      </c>
      <c r="DG126" s="51" t="e">
        <f t="shared" ca="1" si="140"/>
        <v>#NAME?</v>
      </c>
      <c r="DH126" s="51" t="e">
        <f t="shared" ca="1" si="140"/>
        <v>#NAME?</v>
      </c>
      <c r="DI126" s="51" t="e">
        <f t="shared" ca="1" si="140"/>
        <v>#NAME?</v>
      </c>
      <c r="DJ126" s="51" t="e">
        <f t="shared" ca="1" si="140"/>
        <v>#NAME?</v>
      </c>
      <c r="DK126" s="51" t="e">
        <f t="shared" ca="1" si="140"/>
        <v>#NAME?</v>
      </c>
      <c r="DL126" s="51" t="e">
        <f t="shared" ca="1" si="140"/>
        <v>#NAME?</v>
      </c>
      <c r="DM126" s="51" t="e">
        <f t="shared" ca="1" si="140"/>
        <v>#NAME?</v>
      </c>
      <c r="DN126" s="51" t="e">
        <f t="shared" ca="1" si="140"/>
        <v>#NAME?</v>
      </c>
      <c r="DO126" s="51" t="e">
        <f t="shared" ca="1" si="140"/>
        <v>#NAME?</v>
      </c>
      <c r="DP126" s="51" t="e">
        <f t="shared" ca="1" si="140"/>
        <v>#NAME?</v>
      </c>
      <c r="DQ126" s="51" t="e">
        <f t="shared" ca="1" si="140"/>
        <v>#NAME?</v>
      </c>
      <c r="DR126" s="51" t="e">
        <f t="shared" ca="1" si="140"/>
        <v>#NAME?</v>
      </c>
      <c r="DS126" s="51" t="e">
        <f t="shared" ca="1" si="140"/>
        <v>#NAME?</v>
      </c>
      <c r="DT126" s="51" t="e">
        <f t="shared" ca="1" si="140"/>
        <v>#NAME?</v>
      </c>
      <c r="DU126" s="51" t="e">
        <f t="shared" ca="1" si="140"/>
        <v>#NAME?</v>
      </c>
      <c r="DV126" s="51" t="e">
        <f t="shared" ca="1" si="140"/>
        <v>#NAME?</v>
      </c>
      <c r="DW126" s="51" t="e">
        <f t="shared" ca="1" si="140"/>
        <v>#NAME?</v>
      </c>
      <c r="DX126" s="51" t="e">
        <f t="shared" ca="1" si="140"/>
        <v>#NAME?</v>
      </c>
      <c r="DY126" s="51" t="e">
        <f t="shared" ca="1" si="140"/>
        <v>#NAME?</v>
      </c>
      <c r="DZ126" s="51" t="e">
        <f t="shared" ca="1" si="140"/>
        <v>#NAME?</v>
      </c>
      <c r="EA126" s="51" t="e">
        <f t="shared" ca="1" si="140"/>
        <v>#NAME?</v>
      </c>
      <c r="EB126" s="51" t="e">
        <f t="shared" ca="1" si="140"/>
        <v>#NAME?</v>
      </c>
      <c r="EC126" s="51" t="e">
        <f ca="1">IF(SUM(EC$46,EC$47,EC$49:EC$54)=0,EC11,SUM(EC49:EC54))</f>
        <v>#NAME?</v>
      </c>
      <c r="EE126" s="43" t="s">
        <v>78</v>
      </c>
      <c r="EF126" s="51">
        <f ca="1">IF(EF41="",EF11,SUM(EF49:EF54))</f>
        <v>0</v>
      </c>
      <c r="EG126" s="51">
        <f ca="1">IF(EG41="",EG11,SUM(EG49:EG54))</f>
        <v>0</v>
      </c>
      <c r="EH126" s="51">
        <f ca="1">IF(EH41="",EH11,SUM(EH49:EH54))</f>
        <v>0</v>
      </c>
      <c r="EI126" s="51">
        <f ca="1">IF(EI41="",EI11,SUM(EI49:EI54))</f>
        <v>0</v>
      </c>
      <c r="EJ126" s="51">
        <f ca="1">IF(EJ41="",EJ11,SUM(EJ49:EJ54))</f>
        <v>0</v>
      </c>
      <c r="EM126" s="37">
        <f>EM49</f>
        <v>0</v>
      </c>
      <c r="EN126" s="36" t="s">
        <v>79</v>
      </c>
      <c r="EO126" s="25" t="e">
        <f t="shared" ref="EO126:FX126" ca="1" si="141">IF(SUM(EO46:EO51)=0,EO11,SUM(EO49))</f>
        <v>#NAME?</v>
      </c>
      <c r="EP126" s="25" t="e">
        <f t="shared" ca="1" si="141"/>
        <v>#NAME?</v>
      </c>
      <c r="EQ126" s="25" t="e">
        <f t="shared" ca="1" si="141"/>
        <v>#NAME?</v>
      </c>
      <c r="ER126" s="25" t="e">
        <f t="shared" ca="1" si="141"/>
        <v>#NAME?</v>
      </c>
      <c r="ES126" s="25" t="e">
        <f t="shared" ca="1" si="141"/>
        <v>#NAME?</v>
      </c>
      <c r="ET126" s="25" t="e">
        <f t="shared" ca="1" si="141"/>
        <v>#NAME?</v>
      </c>
      <c r="EU126" s="25" t="e">
        <f t="shared" ca="1" si="141"/>
        <v>#NAME?</v>
      </c>
      <c r="EV126" s="25" t="e">
        <f t="shared" ca="1" si="141"/>
        <v>#NAME?</v>
      </c>
      <c r="EW126" s="25" t="e">
        <f t="shared" ca="1" si="141"/>
        <v>#NAME?</v>
      </c>
      <c r="EX126" s="25" t="e">
        <f t="shared" ca="1" si="141"/>
        <v>#NAME?</v>
      </c>
      <c r="EY126" s="25" t="e">
        <f t="shared" ca="1" si="141"/>
        <v>#NAME?</v>
      </c>
      <c r="EZ126" s="25" t="e">
        <f t="shared" ca="1" si="141"/>
        <v>#NAME?</v>
      </c>
      <c r="FA126" s="25" t="e">
        <f t="shared" ca="1" si="141"/>
        <v>#NAME?</v>
      </c>
      <c r="FB126" s="25" t="e">
        <f t="shared" ca="1" si="141"/>
        <v>#NAME?</v>
      </c>
      <c r="FC126" s="25" t="e">
        <f t="shared" ca="1" si="141"/>
        <v>#NAME?</v>
      </c>
      <c r="FD126" s="25" t="e">
        <f t="shared" ca="1" si="141"/>
        <v>#NAME?</v>
      </c>
      <c r="FE126" s="25" t="e">
        <f t="shared" ca="1" si="141"/>
        <v>#NAME?</v>
      </c>
      <c r="FF126" s="25" t="e">
        <f t="shared" ca="1" si="141"/>
        <v>#NAME?</v>
      </c>
      <c r="FG126" s="25" t="e">
        <f t="shared" ca="1" si="141"/>
        <v>#NAME?</v>
      </c>
      <c r="FH126" s="25" t="e">
        <f t="shared" ca="1" si="141"/>
        <v>#NAME?</v>
      </c>
      <c r="FI126" s="25" t="e">
        <f t="shared" ca="1" si="141"/>
        <v>#NAME?</v>
      </c>
      <c r="FJ126" s="25" t="e">
        <f t="shared" ca="1" si="141"/>
        <v>#NAME?</v>
      </c>
      <c r="FK126" s="25" t="e">
        <f t="shared" ca="1" si="141"/>
        <v>#NAME?</v>
      </c>
      <c r="FL126" s="25" t="e">
        <f t="shared" ca="1" si="141"/>
        <v>#NAME?</v>
      </c>
      <c r="FM126" s="25" t="e">
        <f t="shared" ca="1" si="141"/>
        <v>#NAME?</v>
      </c>
      <c r="FN126" s="25" t="e">
        <f t="shared" ca="1" si="141"/>
        <v>#NAME?</v>
      </c>
      <c r="FO126" s="25" t="e">
        <f t="shared" ca="1" si="141"/>
        <v>#NAME?</v>
      </c>
      <c r="FP126" s="25" t="e">
        <f t="shared" ca="1" si="141"/>
        <v>#NAME?</v>
      </c>
      <c r="FQ126" s="25" t="e">
        <f t="shared" ca="1" si="141"/>
        <v>#NAME?</v>
      </c>
      <c r="FR126" s="25" t="e">
        <f t="shared" ca="1" si="141"/>
        <v>#NAME?</v>
      </c>
      <c r="FS126" s="25" t="e">
        <f t="shared" ca="1" si="141"/>
        <v>#NAME?</v>
      </c>
      <c r="FT126" s="25" t="e">
        <f t="shared" ca="1" si="141"/>
        <v>#NAME?</v>
      </c>
      <c r="FU126" s="25" t="e">
        <f t="shared" ca="1" si="141"/>
        <v>#NAME?</v>
      </c>
      <c r="FV126" s="25" t="e">
        <f t="shared" ca="1" si="141"/>
        <v>#NAME?</v>
      </c>
      <c r="FW126" s="25" t="e">
        <f t="shared" ca="1" si="141"/>
        <v>#NAME?</v>
      </c>
      <c r="FX126" s="25" t="e">
        <f t="shared" ca="1" si="141"/>
        <v>#NAME?</v>
      </c>
      <c r="FZ126" s="36" t="s">
        <v>79</v>
      </c>
      <c r="GA126" s="25">
        <f ca="1">IF(GA$41="",GA11,SUM(GA49))</f>
        <v>0</v>
      </c>
      <c r="GB126" s="25">
        <f ca="1">IF(GB$41="",GB11,SUM(GB49))</f>
        <v>0</v>
      </c>
      <c r="GC126" s="25">
        <f ca="1">IF(GC$41="",GC11,SUM(GC49))</f>
        <v>0</v>
      </c>
      <c r="GD126" s="25">
        <f ca="1">IF(GD$41="",GD11,SUM(GD49))</f>
        <v>0</v>
      </c>
      <c r="GE126" s="25">
        <f ca="1">IF(GE$41="",GE11,SUM(GE49))</f>
        <v>0</v>
      </c>
      <c r="GG126" s="44" t="s">
        <v>80</v>
      </c>
      <c r="GH126" s="25" t="e">
        <f t="shared" ref="GH126:HP126" ca="1" si="142">IF(SUM(GH51:GH53)=0,GH12,SUM(GH72))</f>
        <v>#NAME?</v>
      </c>
      <c r="GI126" s="25" t="e">
        <f t="shared" ca="1" si="142"/>
        <v>#NAME?</v>
      </c>
      <c r="GJ126" s="25" t="e">
        <f t="shared" ca="1" si="142"/>
        <v>#NAME?</v>
      </c>
      <c r="GK126" s="25" t="e">
        <f t="shared" ca="1" si="142"/>
        <v>#NAME?</v>
      </c>
      <c r="GL126" s="25" t="e">
        <f t="shared" ca="1" si="142"/>
        <v>#NAME?</v>
      </c>
      <c r="GM126" s="25" t="e">
        <f t="shared" ca="1" si="142"/>
        <v>#NAME?</v>
      </c>
      <c r="GN126" s="25" t="e">
        <f t="shared" ca="1" si="142"/>
        <v>#NAME?</v>
      </c>
      <c r="GO126" s="25" t="e">
        <f t="shared" ca="1" si="142"/>
        <v>#NAME?</v>
      </c>
      <c r="GP126" s="25" t="e">
        <f t="shared" ca="1" si="142"/>
        <v>#NAME?</v>
      </c>
      <c r="GQ126" s="25" t="e">
        <f t="shared" ca="1" si="142"/>
        <v>#NAME?</v>
      </c>
      <c r="GR126" s="25" t="e">
        <f t="shared" ca="1" si="142"/>
        <v>#NAME?</v>
      </c>
      <c r="GS126" s="25" t="e">
        <f t="shared" ca="1" si="142"/>
        <v>#NAME?</v>
      </c>
      <c r="GT126" s="25" t="e">
        <f t="shared" ca="1" si="142"/>
        <v>#NAME?</v>
      </c>
      <c r="GU126" s="25" t="e">
        <f t="shared" ca="1" si="142"/>
        <v>#NAME?</v>
      </c>
      <c r="GV126" s="25" t="e">
        <f t="shared" ca="1" si="142"/>
        <v>#NAME?</v>
      </c>
      <c r="GW126" s="25" t="e">
        <f t="shared" ca="1" si="142"/>
        <v>#NAME?</v>
      </c>
      <c r="GX126" s="25" t="e">
        <f t="shared" ca="1" si="142"/>
        <v>#NAME?</v>
      </c>
      <c r="GY126" s="25" t="e">
        <f t="shared" ca="1" si="142"/>
        <v>#NAME?</v>
      </c>
      <c r="GZ126" s="25" t="e">
        <f t="shared" ca="1" si="142"/>
        <v>#NAME?</v>
      </c>
      <c r="HA126" s="25" t="e">
        <f t="shared" ca="1" si="142"/>
        <v>#NAME?</v>
      </c>
      <c r="HB126" s="25" t="e">
        <f t="shared" ca="1" si="142"/>
        <v>#NAME?</v>
      </c>
      <c r="HC126" s="25" t="e">
        <f t="shared" ca="1" si="142"/>
        <v>#NAME?</v>
      </c>
      <c r="HD126" s="25" t="e">
        <f t="shared" ca="1" si="142"/>
        <v>#NAME?</v>
      </c>
      <c r="HE126" s="25" t="e">
        <f t="shared" ca="1" si="142"/>
        <v>#NAME?</v>
      </c>
      <c r="HF126" s="25" t="e">
        <f t="shared" ca="1" si="142"/>
        <v>#NAME?</v>
      </c>
      <c r="HG126" s="25" t="e">
        <f t="shared" ca="1" si="142"/>
        <v>#NAME?</v>
      </c>
      <c r="HH126" s="25" t="e">
        <f t="shared" ca="1" si="142"/>
        <v>#NAME?</v>
      </c>
      <c r="HI126" s="25" t="e">
        <f t="shared" ca="1" si="142"/>
        <v>#NAME?</v>
      </c>
      <c r="HJ126" s="25" t="e">
        <f t="shared" ca="1" si="142"/>
        <v>#NAME?</v>
      </c>
      <c r="HK126" s="25" t="e">
        <f t="shared" ca="1" si="142"/>
        <v>#NAME?</v>
      </c>
      <c r="HL126" s="25" t="e">
        <f t="shared" ca="1" si="142"/>
        <v>#NAME?</v>
      </c>
      <c r="HM126" s="25" t="e">
        <f t="shared" ca="1" si="142"/>
        <v>#NAME?</v>
      </c>
      <c r="HN126" s="25" t="e">
        <f t="shared" ca="1" si="142"/>
        <v>#NAME?</v>
      </c>
      <c r="HO126" s="25" t="e">
        <f t="shared" ca="1" si="142"/>
        <v>#NAME?</v>
      </c>
      <c r="HP126" s="25" t="e">
        <f t="shared" ca="1" si="142"/>
        <v>#NAME?</v>
      </c>
      <c r="HQ126" s="25" t="e">
        <f ca="1">IF(SUM(HQ51:HQ53)=0,HQ12,SUM(HQ72))</f>
        <v>#NAME?</v>
      </c>
      <c r="HT126" s="44" t="s">
        <v>80</v>
      </c>
      <c r="HU126" s="25">
        <f ca="1">IF(SUM(HU51:HU53)=0,HU12,SUM(HU72))</f>
        <v>0</v>
      </c>
      <c r="HV126" s="25">
        <f ca="1">IF(SUM(HV51:HV53)=0,HV12,SUM(HV72))</f>
        <v>0</v>
      </c>
      <c r="HW126" s="25">
        <f ca="1">IF(SUM(HW51:HW53)=0,HW12,SUM(HW72))</f>
        <v>0</v>
      </c>
      <c r="HX126" s="25">
        <f ca="1">IF(SUM(HX51:HX53)=0,HX12,SUM(HX72))</f>
        <v>0</v>
      </c>
      <c r="HY126" s="25">
        <f ca="1">IF(SUM(HY51:HY53)=0,HY12,SUM(HY72))</f>
        <v>0</v>
      </c>
    </row>
    <row r="127" spans="1:233">
      <c r="A127" t="str">
        <f>RIGHT(DB_LOAD!I122,4)</f>
        <v/>
      </c>
      <c r="B127">
        <f>DB_LOAD!K122</f>
        <v>0</v>
      </c>
      <c r="D127" s="40" t="s">
        <v>81</v>
      </c>
      <c r="E127" s="25" t="e">
        <f t="shared" ref="E127:AN127" ca="1" si="143">IF(E$76=0,E12,SUM(E51:E52))</f>
        <v>#VALUE!</v>
      </c>
      <c r="F127" s="25" t="e">
        <f t="shared" ca="1" si="143"/>
        <v>#VALUE!</v>
      </c>
      <c r="G127" s="25" t="e">
        <f t="shared" ca="1" si="143"/>
        <v>#VALUE!</v>
      </c>
      <c r="H127" s="25" t="e">
        <f t="shared" ca="1" si="143"/>
        <v>#VALUE!</v>
      </c>
      <c r="I127" s="25" t="e">
        <f t="shared" ca="1" si="143"/>
        <v>#VALUE!</v>
      </c>
      <c r="J127" s="25" t="e">
        <f t="shared" ca="1" si="143"/>
        <v>#VALUE!</v>
      </c>
      <c r="K127" s="25" t="e">
        <f t="shared" ca="1" si="143"/>
        <v>#VALUE!</v>
      </c>
      <c r="L127" s="25" t="e">
        <f t="shared" ca="1" si="143"/>
        <v>#VALUE!</v>
      </c>
      <c r="M127" s="25" t="e">
        <f t="shared" ca="1" si="143"/>
        <v>#VALUE!</v>
      </c>
      <c r="N127" s="25" t="e">
        <f t="shared" ca="1" si="143"/>
        <v>#VALUE!</v>
      </c>
      <c r="O127" s="25" t="e">
        <f t="shared" ca="1" si="143"/>
        <v>#VALUE!</v>
      </c>
      <c r="P127" s="25" t="e">
        <f t="shared" ca="1" si="143"/>
        <v>#VALUE!</v>
      </c>
      <c r="Q127" s="25" t="e">
        <f t="shared" ca="1" si="143"/>
        <v>#VALUE!</v>
      </c>
      <c r="R127" s="25" t="e">
        <f t="shared" ca="1" si="143"/>
        <v>#VALUE!</v>
      </c>
      <c r="S127" s="25" t="e">
        <f t="shared" ca="1" si="143"/>
        <v>#VALUE!</v>
      </c>
      <c r="T127" s="25" t="e">
        <f t="shared" ca="1" si="143"/>
        <v>#VALUE!</v>
      </c>
      <c r="U127" s="25" t="e">
        <f t="shared" ca="1" si="143"/>
        <v>#VALUE!</v>
      </c>
      <c r="V127" s="25" t="e">
        <f t="shared" ca="1" si="143"/>
        <v>#VALUE!</v>
      </c>
      <c r="W127" s="25" t="e">
        <f t="shared" ca="1" si="143"/>
        <v>#VALUE!</v>
      </c>
      <c r="X127" s="25" t="e">
        <f t="shared" ca="1" si="143"/>
        <v>#VALUE!</v>
      </c>
      <c r="Y127" s="25" t="e">
        <f t="shared" ca="1" si="143"/>
        <v>#VALUE!</v>
      </c>
      <c r="Z127" s="25" t="e">
        <f t="shared" ca="1" si="143"/>
        <v>#VALUE!</v>
      </c>
      <c r="AA127" s="25" t="e">
        <f t="shared" ca="1" si="143"/>
        <v>#VALUE!</v>
      </c>
      <c r="AB127" s="25" t="e">
        <f t="shared" ca="1" si="143"/>
        <v>#VALUE!</v>
      </c>
      <c r="AC127" s="25" t="e">
        <f t="shared" ca="1" si="143"/>
        <v>#VALUE!</v>
      </c>
      <c r="AD127" s="25" t="e">
        <f t="shared" ca="1" si="143"/>
        <v>#VALUE!</v>
      </c>
      <c r="AE127" s="25" t="e">
        <f t="shared" ca="1" si="143"/>
        <v>#VALUE!</v>
      </c>
      <c r="AF127" s="25" t="e">
        <f t="shared" ca="1" si="143"/>
        <v>#VALUE!</v>
      </c>
      <c r="AG127" s="25" t="e">
        <f t="shared" ca="1" si="143"/>
        <v>#VALUE!</v>
      </c>
      <c r="AH127" s="25" t="e">
        <f t="shared" ca="1" si="143"/>
        <v>#VALUE!</v>
      </c>
      <c r="AI127" s="25" t="e">
        <f t="shared" ca="1" si="143"/>
        <v>#VALUE!</v>
      </c>
      <c r="AJ127" s="25" t="e">
        <f t="shared" ca="1" si="143"/>
        <v>#VALUE!</v>
      </c>
      <c r="AK127" s="25" t="e">
        <f t="shared" ca="1" si="143"/>
        <v>#VALUE!</v>
      </c>
      <c r="AL127" s="25" t="e">
        <f t="shared" ca="1" si="143"/>
        <v>#VALUE!</v>
      </c>
      <c r="AM127" s="25" t="e">
        <f t="shared" ca="1" si="143"/>
        <v>#VALUE!</v>
      </c>
      <c r="AN127" s="25" t="e">
        <f t="shared" ca="1" si="143"/>
        <v>#NAME?</v>
      </c>
      <c r="AP127" s="40" t="s">
        <v>81</v>
      </c>
      <c r="AQ127" s="25">
        <f ca="1">IF(AQ41="",AQ12,SUM(AQ51:AQ52))</f>
        <v>0</v>
      </c>
      <c r="AR127" s="25">
        <f ca="1">IF(AR41="",AR12,SUM(AR51:AR52))</f>
        <v>0</v>
      </c>
      <c r="AS127" s="25">
        <f ca="1">IF(AS41="",AS12,SUM(AS51:AS52))</f>
        <v>0</v>
      </c>
      <c r="AT127" s="25">
        <f ca="1">IF(AT41="",AT12,SUM(AT51:AT52))</f>
        <v>0</v>
      </c>
      <c r="AU127" s="25">
        <f ca="1">IF(AU41="",AU12,SUM(AU51:AU52))</f>
        <v>0</v>
      </c>
      <c r="AW127" s="78">
        <f ca="1">SUM(AW123:AW126)</f>
        <v>0</v>
      </c>
      <c r="AX127" s="45" t="s">
        <v>82</v>
      </c>
      <c r="AY127" s="46" t="e">
        <f t="shared" ref="AY127:CH127" ca="1" si="144">SUM(AY123:AY126)</f>
        <v>#NAME?</v>
      </c>
      <c r="AZ127" s="46" t="e">
        <f t="shared" ca="1" si="144"/>
        <v>#NAME?</v>
      </c>
      <c r="BA127" s="46" t="e">
        <f t="shared" ca="1" si="144"/>
        <v>#NAME?</v>
      </c>
      <c r="BB127" s="46" t="e">
        <f t="shared" ca="1" si="144"/>
        <v>#NAME?</v>
      </c>
      <c r="BC127" s="46" t="e">
        <f t="shared" ca="1" si="144"/>
        <v>#NAME?</v>
      </c>
      <c r="BD127" s="46" t="e">
        <f t="shared" ca="1" si="144"/>
        <v>#NAME?</v>
      </c>
      <c r="BE127" s="46" t="e">
        <f t="shared" ca="1" si="144"/>
        <v>#NAME?</v>
      </c>
      <c r="BF127" s="46" t="e">
        <f t="shared" ca="1" si="144"/>
        <v>#NAME?</v>
      </c>
      <c r="BG127" s="46" t="e">
        <f t="shared" ca="1" si="144"/>
        <v>#NAME?</v>
      </c>
      <c r="BH127" s="46" t="e">
        <f t="shared" ca="1" si="144"/>
        <v>#NAME?</v>
      </c>
      <c r="BI127" s="46" t="e">
        <f t="shared" ca="1" si="144"/>
        <v>#NAME?</v>
      </c>
      <c r="BJ127" s="46" t="e">
        <f t="shared" ca="1" si="144"/>
        <v>#NAME?</v>
      </c>
      <c r="BK127" s="46" t="e">
        <f t="shared" ca="1" si="144"/>
        <v>#NAME?</v>
      </c>
      <c r="BL127" s="46" t="e">
        <f t="shared" ca="1" si="144"/>
        <v>#NAME?</v>
      </c>
      <c r="BM127" s="46" t="e">
        <f t="shared" ca="1" si="144"/>
        <v>#NAME?</v>
      </c>
      <c r="BN127" s="46" t="e">
        <f t="shared" ca="1" si="144"/>
        <v>#NAME?</v>
      </c>
      <c r="BO127" s="46" t="e">
        <f t="shared" ca="1" si="144"/>
        <v>#NAME?</v>
      </c>
      <c r="BP127" s="46" t="e">
        <f t="shared" ca="1" si="144"/>
        <v>#NAME?</v>
      </c>
      <c r="BQ127" s="46" t="e">
        <f t="shared" ca="1" si="144"/>
        <v>#NAME?</v>
      </c>
      <c r="BR127" s="46" t="e">
        <f t="shared" ca="1" si="144"/>
        <v>#NAME?</v>
      </c>
      <c r="BS127" s="46" t="e">
        <f t="shared" ca="1" si="144"/>
        <v>#NAME?</v>
      </c>
      <c r="BT127" s="46" t="e">
        <f t="shared" ca="1" si="144"/>
        <v>#NAME?</v>
      </c>
      <c r="BU127" s="46" t="e">
        <f t="shared" ca="1" si="144"/>
        <v>#NAME?</v>
      </c>
      <c r="BV127" s="46" t="e">
        <f t="shared" ca="1" si="144"/>
        <v>#NAME?</v>
      </c>
      <c r="BW127" s="46" t="e">
        <f t="shared" ca="1" si="144"/>
        <v>#NAME?</v>
      </c>
      <c r="BX127" s="46" t="e">
        <f t="shared" ca="1" si="144"/>
        <v>#NAME?</v>
      </c>
      <c r="BY127" s="46" t="e">
        <f t="shared" ca="1" si="144"/>
        <v>#NAME?</v>
      </c>
      <c r="BZ127" s="46" t="e">
        <f t="shared" ca="1" si="144"/>
        <v>#NAME?</v>
      </c>
      <c r="CA127" s="46" t="e">
        <f t="shared" ca="1" si="144"/>
        <v>#NAME?</v>
      </c>
      <c r="CB127" s="46" t="e">
        <f t="shared" ca="1" si="144"/>
        <v>#NAME?</v>
      </c>
      <c r="CC127" s="46" t="e">
        <f t="shared" ca="1" si="144"/>
        <v>#NAME?</v>
      </c>
      <c r="CD127" s="46" t="e">
        <f t="shared" ca="1" si="144"/>
        <v>#NAME?</v>
      </c>
      <c r="CE127" s="46" t="e">
        <f t="shared" ca="1" si="144"/>
        <v>#NAME?</v>
      </c>
      <c r="CF127" s="46" t="e">
        <f t="shared" ca="1" si="144"/>
        <v>#NAME?</v>
      </c>
      <c r="CG127" s="46" t="e">
        <f t="shared" ca="1" si="144"/>
        <v>#NAME?</v>
      </c>
      <c r="CH127" s="46" t="e">
        <f t="shared" ca="1" si="144"/>
        <v>#NAME?</v>
      </c>
      <c r="CK127" s="45" t="s">
        <v>82</v>
      </c>
      <c r="CL127" s="46">
        <f ca="1">SUM(CL123:CL126)</f>
        <v>0</v>
      </c>
      <c r="CM127" s="46">
        <f ca="1">SUM(CM123:CM126)</f>
        <v>0</v>
      </c>
      <c r="CN127" s="46">
        <f ca="1">SUM(CN123:CN126)</f>
        <v>0</v>
      </c>
      <c r="CO127" s="46">
        <f ca="1">SUM(CO123:CO126)</f>
        <v>0</v>
      </c>
      <c r="CP127" s="46">
        <f ca="1">SUM(CP123:CP126)</f>
        <v>0</v>
      </c>
      <c r="CR127">
        <f>CR49</f>
        <v>0</v>
      </c>
      <c r="CS127" s="42" t="s">
        <v>83</v>
      </c>
      <c r="CT127" s="25" t="e">
        <f t="shared" ref="CT127:EB127" ca="1" si="145">IF(CT$46=0,CT12,SUM(CT49))</f>
        <v>#NAME?</v>
      </c>
      <c r="CU127" s="25" t="e">
        <f t="shared" ca="1" si="145"/>
        <v>#NAME?</v>
      </c>
      <c r="CV127" s="25" t="e">
        <f t="shared" ca="1" si="145"/>
        <v>#NAME?</v>
      </c>
      <c r="CW127" s="25" t="e">
        <f t="shared" ca="1" si="145"/>
        <v>#NAME?</v>
      </c>
      <c r="CX127" s="25" t="e">
        <f t="shared" ca="1" si="145"/>
        <v>#NAME?</v>
      </c>
      <c r="CY127" s="25" t="e">
        <f t="shared" ca="1" si="145"/>
        <v>#NAME?</v>
      </c>
      <c r="CZ127" s="25" t="e">
        <f t="shared" ca="1" si="145"/>
        <v>#NAME?</v>
      </c>
      <c r="DA127" s="25" t="e">
        <f t="shared" ca="1" si="145"/>
        <v>#NAME?</v>
      </c>
      <c r="DB127" s="25" t="e">
        <f t="shared" ca="1" si="145"/>
        <v>#NAME?</v>
      </c>
      <c r="DC127" s="25" t="e">
        <f t="shared" ca="1" si="145"/>
        <v>#NAME?</v>
      </c>
      <c r="DD127" s="25" t="e">
        <f t="shared" ca="1" si="145"/>
        <v>#NAME?</v>
      </c>
      <c r="DE127" s="25" t="e">
        <f t="shared" ca="1" si="145"/>
        <v>#NAME?</v>
      </c>
      <c r="DF127" s="25" t="e">
        <f t="shared" ca="1" si="145"/>
        <v>#NAME?</v>
      </c>
      <c r="DG127" s="25" t="e">
        <f t="shared" ca="1" si="145"/>
        <v>#NAME?</v>
      </c>
      <c r="DH127" s="25" t="e">
        <f t="shared" ca="1" si="145"/>
        <v>#NAME?</v>
      </c>
      <c r="DI127" s="25" t="e">
        <f t="shared" ca="1" si="145"/>
        <v>#NAME?</v>
      </c>
      <c r="DJ127" s="25" t="e">
        <f t="shared" ca="1" si="145"/>
        <v>#NAME?</v>
      </c>
      <c r="DK127" s="25" t="e">
        <f t="shared" ca="1" si="145"/>
        <v>#NAME?</v>
      </c>
      <c r="DL127" s="25" t="e">
        <f t="shared" ca="1" si="145"/>
        <v>#NAME?</v>
      </c>
      <c r="DM127" s="25" t="e">
        <f t="shared" ca="1" si="145"/>
        <v>#NAME?</v>
      </c>
      <c r="DN127" s="25" t="e">
        <f t="shared" ca="1" si="145"/>
        <v>#NAME?</v>
      </c>
      <c r="DO127" s="25" t="e">
        <f t="shared" ca="1" si="145"/>
        <v>#NAME?</v>
      </c>
      <c r="DP127" s="25" t="e">
        <f t="shared" ca="1" si="145"/>
        <v>#NAME?</v>
      </c>
      <c r="DQ127" s="25" t="e">
        <f t="shared" ca="1" si="145"/>
        <v>#NAME?</v>
      </c>
      <c r="DR127" s="25" t="e">
        <f t="shared" ca="1" si="145"/>
        <v>#NAME?</v>
      </c>
      <c r="DS127" s="25" t="e">
        <f t="shared" ca="1" si="145"/>
        <v>#NAME?</v>
      </c>
      <c r="DT127" s="25" t="e">
        <f t="shared" ca="1" si="145"/>
        <v>#NAME?</v>
      </c>
      <c r="DU127" s="25" t="e">
        <f t="shared" ca="1" si="145"/>
        <v>#NAME?</v>
      </c>
      <c r="DV127" s="25" t="e">
        <f t="shared" ca="1" si="145"/>
        <v>#NAME?</v>
      </c>
      <c r="DW127" s="25" t="e">
        <f t="shared" ca="1" si="145"/>
        <v>#NAME?</v>
      </c>
      <c r="DX127" s="25" t="e">
        <f t="shared" ca="1" si="145"/>
        <v>#NAME?</v>
      </c>
      <c r="DY127" s="25" t="e">
        <f t="shared" ca="1" si="145"/>
        <v>#NAME?</v>
      </c>
      <c r="DZ127" s="25" t="e">
        <f t="shared" ca="1" si="145"/>
        <v>#NAME?</v>
      </c>
      <c r="EA127" s="25" t="e">
        <f t="shared" ca="1" si="145"/>
        <v>#NAME?</v>
      </c>
      <c r="EB127" s="25" t="e">
        <f t="shared" ca="1" si="145"/>
        <v>#NAME?</v>
      </c>
      <c r="EC127" s="25" t="e">
        <f ca="1">IF(SUM(EC$46,EC$47,EC$49:EC$54)=0,EC12,SUM(EC49))</f>
        <v>#NAME?</v>
      </c>
      <c r="EE127" s="42" t="s">
        <v>83</v>
      </c>
      <c r="EF127" s="25">
        <f ca="1">IF(EF41="",EF12,SUM(EF49))</f>
        <v>0</v>
      </c>
      <c r="EG127" s="25">
        <f ca="1">IF(EG41="",EG12,SUM(EG49))</f>
        <v>0</v>
      </c>
      <c r="EH127" s="25">
        <f ca="1">IF(EH41="",EH12,SUM(EH49))</f>
        <v>0</v>
      </c>
      <c r="EI127" s="25">
        <f ca="1">IF(EI41="",EI12,SUM(EI49))</f>
        <v>0</v>
      </c>
      <c r="EJ127" s="25">
        <f ca="1">IF(EJ41="",EJ12,SUM(EJ49))</f>
        <v>0</v>
      </c>
      <c r="EM127" s="37">
        <f>EM48</f>
        <v>0</v>
      </c>
      <c r="EN127" s="42" t="s">
        <v>84</v>
      </c>
      <c r="EO127" s="25" t="e">
        <f t="shared" ref="EO127:FX127" ca="1" si="146">IF(SUM(EO46:EO51)=0,EO12,SUM(EO48))</f>
        <v>#NAME?</v>
      </c>
      <c r="EP127" s="25" t="e">
        <f t="shared" ca="1" si="146"/>
        <v>#NAME?</v>
      </c>
      <c r="EQ127" s="25" t="e">
        <f t="shared" ca="1" si="146"/>
        <v>#NAME?</v>
      </c>
      <c r="ER127" s="25" t="e">
        <f t="shared" ca="1" si="146"/>
        <v>#NAME?</v>
      </c>
      <c r="ES127" s="25" t="e">
        <f t="shared" ca="1" si="146"/>
        <v>#NAME?</v>
      </c>
      <c r="ET127" s="25" t="e">
        <f t="shared" ca="1" si="146"/>
        <v>#NAME?</v>
      </c>
      <c r="EU127" s="25" t="e">
        <f t="shared" ca="1" si="146"/>
        <v>#NAME?</v>
      </c>
      <c r="EV127" s="25" t="e">
        <f t="shared" ca="1" si="146"/>
        <v>#NAME?</v>
      </c>
      <c r="EW127" s="25" t="e">
        <f t="shared" ca="1" si="146"/>
        <v>#NAME?</v>
      </c>
      <c r="EX127" s="25" t="e">
        <f t="shared" ca="1" si="146"/>
        <v>#NAME?</v>
      </c>
      <c r="EY127" s="25" t="e">
        <f t="shared" ca="1" si="146"/>
        <v>#NAME?</v>
      </c>
      <c r="EZ127" s="25" t="e">
        <f t="shared" ca="1" si="146"/>
        <v>#NAME?</v>
      </c>
      <c r="FA127" s="25" t="e">
        <f t="shared" ca="1" si="146"/>
        <v>#NAME?</v>
      </c>
      <c r="FB127" s="25" t="e">
        <f t="shared" ca="1" si="146"/>
        <v>#NAME?</v>
      </c>
      <c r="FC127" s="25" t="e">
        <f t="shared" ca="1" si="146"/>
        <v>#NAME?</v>
      </c>
      <c r="FD127" s="25" t="e">
        <f t="shared" ca="1" si="146"/>
        <v>#NAME?</v>
      </c>
      <c r="FE127" s="25" t="e">
        <f t="shared" ca="1" si="146"/>
        <v>#NAME?</v>
      </c>
      <c r="FF127" s="25" t="e">
        <f t="shared" ca="1" si="146"/>
        <v>#NAME?</v>
      </c>
      <c r="FG127" s="25" t="e">
        <f t="shared" ca="1" si="146"/>
        <v>#NAME?</v>
      </c>
      <c r="FH127" s="25" t="e">
        <f t="shared" ca="1" si="146"/>
        <v>#NAME?</v>
      </c>
      <c r="FI127" s="25" t="e">
        <f t="shared" ca="1" si="146"/>
        <v>#NAME?</v>
      </c>
      <c r="FJ127" s="25" t="e">
        <f t="shared" ca="1" si="146"/>
        <v>#NAME?</v>
      </c>
      <c r="FK127" s="25" t="e">
        <f t="shared" ca="1" si="146"/>
        <v>#NAME?</v>
      </c>
      <c r="FL127" s="25" t="e">
        <f t="shared" ca="1" si="146"/>
        <v>#NAME?</v>
      </c>
      <c r="FM127" s="25" t="e">
        <f t="shared" ca="1" si="146"/>
        <v>#NAME?</v>
      </c>
      <c r="FN127" s="25" t="e">
        <f t="shared" ca="1" si="146"/>
        <v>#NAME?</v>
      </c>
      <c r="FO127" s="25" t="e">
        <f t="shared" ca="1" si="146"/>
        <v>#NAME?</v>
      </c>
      <c r="FP127" s="25" t="e">
        <f t="shared" ca="1" si="146"/>
        <v>#NAME?</v>
      </c>
      <c r="FQ127" s="25" t="e">
        <f t="shared" ca="1" si="146"/>
        <v>#NAME?</v>
      </c>
      <c r="FR127" s="25" t="e">
        <f t="shared" ca="1" si="146"/>
        <v>#NAME?</v>
      </c>
      <c r="FS127" s="25" t="e">
        <f t="shared" ca="1" si="146"/>
        <v>#NAME?</v>
      </c>
      <c r="FT127" s="25" t="e">
        <f t="shared" ca="1" si="146"/>
        <v>#NAME?</v>
      </c>
      <c r="FU127" s="25" t="e">
        <f t="shared" ca="1" si="146"/>
        <v>#NAME?</v>
      </c>
      <c r="FV127" s="25" t="e">
        <f t="shared" ca="1" si="146"/>
        <v>#NAME?</v>
      </c>
      <c r="FW127" s="25" t="e">
        <f t="shared" ca="1" si="146"/>
        <v>#NAME?</v>
      </c>
      <c r="FX127" s="25" t="e">
        <f t="shared" ca="1" si="146"/>
        <v>#NAME?</v>
      </c>
      <c r="FZ127" s="42" t="s">
        <v>84</v>
      </c>
      <c r="GA127" s="25">
        <f ca="1">IF(GA$41="",GA12,SUM(GA48))</f>
        <v>0</v>
      </c>
      <c r="GB127" s="25">
        <f ca="1">IF(GB$41="",GB12,SUM(GB48))</f>
        <v>0</v>
      </c>
      <c r="GC127" s="25">
        <f ca="1">IF(GC$41="",GC12,SUM(GC48))</f>
        <v>0</v>
      </c>
      <c r="GD127" s="25">
        <f ca="1">IF(GD$41="",GD12,SUM(GD48))</f>
        <v>0</v>
      </c>
      <c r="GE127" s="25">
        <f ca="1">IF(GE$41="",GE12,SUM(GE48))</f>
        <v>0</v>
      </c>
      <c r="GG127" s="41" t="s">
        <v>85</v>
      </c>
      <c r="GH127" s="25" t="e">
        <f t="shared" ref="GH127:HP127" ca="1" si="147">IF(SUM(GH51:GH53)=0,GH13,SUM(GH73))</f>
        <v>#NAME?</v>
      </c>
      <c r="GI127" s="25" t="e">
        <f t="shared" ca="1" si="147"/>
        <v>#NAME?</v>
      </c>
      <c r="GJ127" s="25" t="e">
        <f t="shared" ca="1" si="147"/>
        <v>#NAME?</v>
      </c>
      <c r="GK127" s="25" t="e">
        <f t="shared" ca="1" si="147"/>
        <v>#NAME?</v>
      </c>
      <c r="GL127" s="25" t="e">
        <f t="shared" ca="1" si="147"/>
        <v>#NAME?</v>
      </c>
      <c r="GM127" s="25" t="e">
        <f t="shared" ca="1" si="147"/>
        <v>#NAME?</v>
      </c>
      <c r="GN127" s="25" t="e">
        <f t="shared" ca="1" si="147"/>
        <v>#NAME?</v>
      </c>
      <c r="GO127" s="25" t="e">
        <f t="shared" ca="1" si="147"/>
        <v>#NAME?</v>
      </c>
      <c r="GP127" s="25" t="e">
        <f t="shared" ca="1" si="147"/>
        <v>#NAME?</v>
      </c>
      <c r="GQ127" s="25" t="e">
        <f t="shared" ca="1" si="147"/>
        <v>#NAME?</v>
      </c>
      <c r="GR127" s="25" t="e">
        <f t="shared" ca="1" si="147"/>
        <v>#NAME?</v>
      </c>
      <c r="GS127" s="25" t="e">
        <f t="shared" ca="1" si="147"/>
        <v>#NAME?</v>
      </c>
      <c r="GT127" s="25" t="e">
        <f t="shared" ca="1" si="147"/>
        <v>#NAME?</v>
      </c>
      <c r="GU127" s="25" t="e">
        <f t="shared" ca="1" si="147"/>
        <v>#NAME?</v>
      </c>
      <c r="GV127" s="25" t="e">
        <f t="shared" ca="1" si="147"/>
        <v>#NAME?</v>
      </c>
      <c r="GW127" s="25" t="e">
        <f t="shared" ca="1" si="147"/>
        <v>#NAME?</v>
      </c>
      <c r="GX127" s="25" t="e">
        <f t="shared" ca="1" si="147"/>
        <v>#NAME?</v>
      </c>
      <c r="GY127" s="25" t="e">
        <f t="shared" ca="1" si="147"/>
        <v>#NAME?</v>
      </c>
      <c r="GZ127" s="25" t="e">
        <f t="shared" ca="1" si="147"/>
        <v>#NAME?</v>
      </c>
      <c r="HA127" s="25" t="e">
        <f t="shared" ca="1" si="147"/>
        <v>#NAME?</v>
      </c>
      <c r="HB127" s="25" t="e">
        <f t="shared" ca="1" si="147"/>
        <v>#NAME?</v>
      </c>
      <c r="HC127" s="25" t="e">
        <f t="shared" ca="1" si="147"/>
        <v>#NAME?</v>
      </c>
      <c r="HD127" s="25" t="e">
        <f t="shared" ca="1" si="147"/>
        <v>#NAME?</v>
      </c>
      <c r="HE127" s="25" t="e">
        <f t="shared" ca="1" si="147"/>
        <v>#NAME?</v>
      </c>
      <c r="HF127" s="25" t="e">
        <f t="shared" ca="1" si="147"/>
        <v>#NAME?</v>
      </c>
      <c r="HG127" s="25" t="e">
        <f t="shared" ca="1" si="147"/>
        <v>#NAME?</v>
      </c>
      <c r="HH127" s="25" t="e">
        <f t="shared" ca="1" si="147"/>
        <v>#NAME?</v>
      </c>
      <c r="HI127" s="25" t="e">
        <f t="shared" ca="1" si="147"/>
        <v>#NAME?</v>
      </c>
      <c r="HJ127" s="25" t="e">
        <f t="shared" ca="1" si="147"/>
        <v>#NAME?</v>
      </c>
      <c r="HK127" s="25" t="e">
        <f t="shared" ca="1" si="147"/>
        <v>#NAME?</v>
      </c>
      <c r="HL127" s="25" t="e">
        <f t="shared" ca="1" si="147"/>
        <v>#NAME?</v>
      </c>
      <c r="HM127" s="25" t="e">
        <f t="shared" ca="1" si="147"/>
        <v>#NAME?</v>
      </c>
      <c r="HN127" s="25" t="e">
        <f t="shared" ca="1" si="147"/>
        <v>#NAME?</v>
      </c>
      <c r="HO127" s="25" t="e">
        <f t="shared" ca="1" si="147"/>
        <v>#NAME?</v>
      </c>
      <c r="HP127" s="25" t="e">
        <f t="shared" ca="1" si="147"/>
        <v>#NAME?</v>
      </c>
      <c r="HQ127" s="25" t="e">
        <f ca="1">IF(SUM(HQ51:HQ53)=0,HQ13,SUM(HQ73))</f>
        <v>#NAME?</v>
      </c>
      <c r="HT127" s="41" t="s">
        <v>85</v>
      </c>
      <c r="HU127" s="25">
        <f ca="1">IF(SUM(HU51:HU53)=0,HU13,SUM(HU73))</f>
        <v>0</v>
      </c>
      <c r="HV127" s="25">
        <f ca="1">IF(SUM(HV51:HV53)=0,HV13,SUM(HV73))</f>
        <v>0</v>
      </c>
      <c r="HW127" s="25">
        <f ca="1">IF(SUM(HW51:HW53)=0,HW13,SUM(HW73))</f>
        <v>0</v>
      </c>
      <c r="HX127" s="25">
        <f ca="1">IF(SUM(HX51:HX53)=0,HX13,SUM(HX73))</f>
        <v>0</v>
      </c>
      <c r="HY127" s="25">
        <f ca="1">IF(SUM(HY51:HY53)=0,HY13,SUM(HY73))</f>
        <v>0</v>
      </c>
    </row>
    <row r="128" spans="1:233" ht="15.75" thickBot="1">
      <c r="A128" t="str">
        <f>RIGHT(DB_LOAD!I123,4)</f>
        <v/>
      </c>
      <c r="B128">
        <f>DB_LOAD!K123</f>
        <v>0</v>
      </c>
      <c r="D128" s="35" t="s">
        <v>10</v>
      </c>
      <c r="E128" s="25" t="e">
        <f t="shared" ref="E128:AN129" ca="1" si="148">IF(E$76=0,E13,E55)</f>
        <v>#VALUE!</v>
      </c>
      <c r="F128" s="25" t="e">
        <f t="shared" ca="1" si="148"/>
        <v>#VALUE!</v>
      </c>
      <c r="G128" s="25" t="e">
        <f t="shared" ca="1" si="148"/>
        <v>#VALUE!</v>
      </c>
      <c r="H128" s="25" t="e">
        <f t="shared" ca="1" si="148"/>
        <v>#VALUE!</v>
      </c>
      <c r="I128" s="25" t="e">
        <f t="shared" ca="1" si="148"/>
        <v>#VALUE!</v>
      </c>
      <c r="J128" s="25" t="e">
        <f t="shared" ca="1" si="148"/>
        <v>#VALUE!</v>
      </c>
      <c r="K128" s="25" t="e">
        <f t="shared" ca="1" si="148"/>
        <v>#VALUE!</v>
      </c>
      <c r="L128" s="25" t="e">
        <f t="shared" ca="1" si="148"/>
        <v>#VALUE!</v>
      </c>
      <c r="M128" s="25" t="e">
        <f t="shared" ca="1" si="148"/>
        <v>#VALUE!</v>
      </c>
      <c r="N128" s="25" t="e">
        <f t="shared" ca="1" si="148"/>
        <v>#VALUE!</v>
      </c>
      <c r="O128" s="25" t="e">
        <f t="shared" ca="1" si="148"/>
        <v>#VALUE!</v>
      </c>
      <c r="P128" s="25" t="e">
        <f t="shared" ca="1" si="148"/>
        <v>#VALUE!</v>
      </c>
      <c r="Q128" s="25" t="e">
        <f t="shared" ca="1" si="148"/>
        <v>#VALUE!</v>
      </c>
      <c r="R128" s="25" t="e">
        <f t="shared" ca="1" si="148"/>
        <v>#VALUE!</v>
      </c>
      <c r="S128" s="25" t="e">
        <f t="shared" ca="1" si="148"/>
        <v>#VALUE!</v>
      </c>
      <c r="T128" s="25" t="e">
        <f t="shared" ca="1" si="148"/>
        <v>#VALUE!</v>
      </c>
      <c r="U128" s="25" t="e">
        <f t="shared" ca="1" si="148"/>
        <v>#VALUE!</v>
      </c>
      <c r="V128" s="25" t="e">
        <f t="shared" ca="1" si="148"/>
        <v>#VALUE!</v>
      </c>
      <c r="W128" s="25" t="e">
        <f t="shared" ca="1" si="148"/>
        <v>#VALUE!</v>
      </c>
      <c r="X128" s="25" t="e">
        <f t="shared" ca="1" si="148"/>
        <v>#VALUE!</v>
      </c>
      <c r="Y128" s="25" t="e">
        <f t="shared" ca="1" si="148"/>
        <v>#VALUE!</v>
      </c>
      <c r="Z128" s="25" t="e">
        <f t="shared" ca="1" si="148"/>
        <v>#VALUE!</v>
      </c>
      <c r="AA128" s="25" t="e">
        <f t="shared" ca="1" si="148"/>
        <v>#VALUE!</v>
      </c>
      <c r="AB128" s="25" t="e">
        <f t="shared" ca="1" si="148"/>
        <v>#VALUE!</v>
      </c>
      <c r="AC128" s="25" t="e">
        <f t="shared" ca="1" si="148"/>
        <v>#VALUE!</v>
      </c>
      <c r="AD128" s="25" t="e">
        <f t="shared" ca="1" si="148"/>
        <v>#VALUE!</v>
      </c>
      <c r="AE128" s="25" t="e">
        <f t="shared" ca="1" si="148"/>
        <v>#VALUE!</v>
      </c>
      <c r="AF128" s="25" t="e">
        <f t="shared" ca="1" si="148"/>
        <v>#VALUE!</v>
      </c>
      <c r="AG128" s="25" t="e">
        <f t="shared" ca="1" si="148"/>
        <v>#VALUE!</v>
      </c>
      <c r="AH128" s="25" t="e">
        <f t="shared" ca="1" si="148"/>
        <v>#VALUE!</v>
      </c>
      <c r="AI128" s="25" t="e">
        <f t="shared" ca="1" si="148"/>
        <v>#VALUE!</v>
      </c>
      <c r="AJ128" s="25" t="e">
        <f t="shared" ca="1" si="148"/>
        <v>#VALUE!</v>
      </c>
      <c r="AK128" s="25" t="e">
        <f t="shared" ca="1" si="148"/>
        <v>#VALUE!</v>
      </c>
      <c r="AL128" s="25" t="e">
        <f t="shared" ca="1" si="148"/>
        <v>#VALUE!</v>
      </c>
      <c r="AM128" s="25" t="e">
        <f t="shared" ca="1" si="148"/>
        <v>#VALUE!</v>
      </c>
      <c r="AN128" s="25" t="e">
        <f t="shared" ca="1" si="148"/>
        <v>#NAME?</v>
      </c>
      <c r="AP128" s="35" t="s">
        <v>10</v>
      </c>
      <c r="AQ128" s="25">
        <f ca="1">IF(AQ41="",AQ13,AQ55)</f>
        <v>0</v>
      </c>
      <c r="AR128" s="25">
        <f ca="1">IF(AR41="",AR13,AR55)</f>
        <v>0</v>
      </c>
      <c r="AS128" s="25">
        <f ca="1">IF(AS41="",AS13,AS55)</f>
        <v>0</v>
      </c>
      <c r="AT128" s="25">
        <f ca="1">IF(AT41="",AT13,AT55)</f>
        <v>0</v>
      </c>
      <c r="AU128" s="25">
        <f ca="1">IF(AU41="",AU13,AU55)</f>
        <v>0</v>
      </c>
      <c r="AW128" t="e">
        <f ca="1">AW127/$AY$123</f>
        <v>#NAME?</v>
      </c>
      <c r="AX128" s="47" t="s">
        <v>87</v>
      </c>
      <c r="AY128" s="48" t="e">
        <f t="shared" ref="AY128:CH128" ca="1" si="149">AY127/$AY$123</f>
        <v>#NAME?</v>
      </c>
      <c r="AZ128" s="48" t="e">
        <f t="shared" ca="1" si="149"/>
        <v>#NAME?</v>
      </c>
      <c r="BA128" s="48" t="e">
        <f t="shared" ca="1" si="149"/>
        <v>#NAME?</v>
      </c>
      <c r="BB128" s="48" t="e">
        <f t="shared" ca="1" si="149"/>
        <v>#NAME?</v>
      </c>
      <c r="BC128" s="48" t="e">
        <f t="shared" ca="1" si="149"/>
        <v>#NAME?</v>
      </c>
      <c r="BD128" s="48" t="e">
        <f t="shared" ca="1" si="149"/>
        <v>#NAME?</v>
      </c>
      <c r="BE128" s="48" t="e">
        <f t="shared" ca="1" si="149"/>
        <v>#NAME?</v>
      </c>
      <c r="BF128" s="48" t="e">
        <f t="shared" ca="1" si="149"/>
        <v>#NAME?</v>
      </c>
      <c r="BG128" s="48" t="e">
        <f t="shared" ca="1" si="149"/>
        <v>#NAME?</v>
      </c>
      <c r="BH128" s="48" t="e">
        <f t="shared" ca="1" si="149"/>
        <v>#NAME?</v>
      </c>
      <c r="BI128" s="48" t="e">
        <f t="shared" ca="1" si="149"/>
        <v>#NAME?</v>
      </c>
      <c r="BJ128" s="48" t="e">
        <f t="shared" ca="1" si="149"/>
        <v>#NAME?</v>
      </c>
      <c r="BK128" s="48" t="e">
        <f t="shared" ca="1" si="149"/>
        <v>#NAME?</v>
      </c>
      <c r="BL128" s="48" t="e">
        <f t="shared" ca="1" si="149"/>
        <v>#NAME?</v>
      </c>
      <c r="BM128" s="48" t="e">
        <f t="shared" ca="1" si="149"/>
        <v>#NAME?</v>
      </c>
      <c r="BN128" s="48" t="e">
        <f t="shared" ca="1" si="149"/>
        <v>#NAME?</v>
      </c>
      <c r="BO128" s="48" t="e">
        <f t="shared" ca="1" si="149"/>
        <v>#NAME?</v>
      </c>
      <c r="BP128" s="48" t="e">
        <f t="shared" ca="1" si="149"/>
        <v>#NAME?</v>
      </c>
      <c r="BQ128" s="48" t="e">
        <f t="shared" ca="1" si="149"/>
        <v>#NAME?</v>
      </c>
      <c r="BR128" s="48" t="e">
        <f t="shared" ca="1" si="149"/>
        <v>#NAME?</v>
      </c>
      <c r="BS128" s="48" t="e">
        <f t="shared" ca="1" si="149"/>
        <v>#NAME?</v>
      </c>
      <c r="BT128" s="48" t="e">
        <f t="shared" ca="1" si="149"/>
        <v>#NAME?</v>
      </c>
      <c r="BU128" s="48" t="e">
        <f t="shared" ca="1" si="149"/>
        <v>#NAME?</v>
      </c>
      <c r="BV128" s="48" t="e">
        <f t="shared" ca="1" si="149"/>
        <v>#NAME?</v>
      </c>
      <c r="BW128" s="48" t="e">
        <f t="shared" ca="1" si="149"/>
        <v>#NAME?</v>
      </c>
      <c r="BX128" s="48" t="e">
        <f t="shared" ca="1" si="149"/>
        <v>#NAME?</v>
      </c>
      <c r="BY128" s="48" t="e">
        <f t="shared" ca="1" si="149"/>
        <v>#NAME?</v>
      </c>
      <c r="BZ128" s="48" t="e">
        <f t="shared" ca="1" si="149"/>
        <v>#NAME?</v>
      </c>
      <c r="CA128" s="48" t="e">
        <f t="shared" ca="1" si="149"/>
        <v>#NAME?</v>
      </c>
      <c r="CB128" s="48" t="e">
        <f t="shared" ca="1" si="149"/>
        <v>#NAME?</v>
      </c>
      <c r="CC128" s="48" t="e">
        <f t="shared" ca="1" si="149"/>
        <v>#NAME?</v>
      </c>
      <c r="CD128" s="48" t="e">
        <f t="shared" ca="1" si="149"/>
        <v>#NAME?</v>
      </c>
      <c r="CE128" s="48" t="e">
        <f t="shared" ca="1" si="149"/>
        <v>#NAME?</v>
      </c>
      <c r="CF128" s="48" t="e">
        <f t="shared" ca="1" si="149"/>
        <v>#NAME?</v>
      </c>
      <c r="CG128" s="48" t="e">
        <f t="shared" ca="1" si="149"/>
        <v>#NAME?</v>
      </c>
      <c r="CH128" s="48" t="e">
        <f t="shared" ca="1" si="149"/>
        <v>#NAME?</v>
      </c>
      <c r="CK128" s="47" t="s">
        <v>87</v>
      </c>
      <c r="CL128" s="48" t="e">
        <f ca="1">CL127/$AY$123</f>
        <v>#NAME?</v>
      </c>
      <c r="CM128" s="48" t="e">
        <f ca="1">CM127/$AY$123</f>
        <v>#NAME?</v>
      </c>
      <c r="CN128" s="48" t="e">
        <f ca="1">CN127/$AY$123</f>
        <v>#NAME?</v>
      </c>
      <c r="CO128" s="48" t="e">
        <f ca="1">CO127/$AY$123</f>
        <v>#NAME?</v>
      </c>
      <c r="CP128" s="48" t="e">
        <f ca="1">CP127/$AY$123</f>
        <v>#NAME?</v>
      </c>
      <c r="CR128">
        <f>CR50</f>
        <v>0</v>
      </c>
      <c r="CS128" s="42" t="s">
        <v>88</v>
      </c>
      <c r="CT128" s="25" t="e">
        <f t="shared" ref="CT128:EB128" ca="1" si="150">IF(CT$46=0,CT13,SUM(CT50))</f>
        <v>#NAME?</v>
      </c>
      <c r="CU128" s="25" t="e">
        <f t="shared" ca="1" si="150"/>
        <v>#NAME?</v>
      </c>
      <c r="CV128" s="25" t="e">
        <f t="shared" ca="1" si="150"/>
        <v>#NAME?</v>
      </c>
      <c r="CW128" s="25" t="e">
        <f t="shared" ca="1" si="150"/>
        <v>#NAME?</v>
      </c>
      <c r="CX128" s="25" t="e">
        <f t="shared" ca="1" si="150"/>
        <v>#NAME?</v>
      </c>
      <c r="CY128" s="25" t="e">
        <f t="shared" ca="1" si="150"/>
        <v>#NAME?</v>
      </c>
      <c r="CZ128" s="25" t="e">
        <f t="shared" ca="1" si="150"/>
        <v>#NAME?</v>
      </c>
      <c r="DA128" s="25" t="e">
        <f t="shared" ca="1" si="150"/>
        <v>#NAME?</v>
      </c>
      <c r="DB128" s="25" t="e">
        <f t="shared" ca="1" si="150"/>
        <v>#NAME?</v>
      </c>
      <c r="DC128" s="25" t="e">
        <f t="shared" ca="1" si="150"/>
        <v>#NAME?</v>
      </c>
      <c r="DD128" s="25" t="e">
        <f t="shared" ca="1" si="150"/>
        <v>#NAME?</v>
      </c>
      <c r="DE128" s="25" t="e">
        <f t="shared" ca="1" si="150"/>
        <v>#NAME?</v>
      </c>
      <c r="DF128" s="25" t="e">
        <f t="shared" ca="1" si="150"/>
        <v>#NAME?</v>
      </c>
      <c r="DG128" s="25" t="e">
        <f t="shared" ca="1" si="150"/>
        <v>#NAME?</v>
      </c>
      <c r="DH128" s="25" t="e">
        <f t="shared" ca="1" si="150"/>
        <v>#NAME?</v>
      </c>
      <c r="DI128" s="25" t="e">
        <f t="shared" ca="1" si="150"/>
        <v>#NAME?</v>
      </c>
      <c r="DJ128" s="25" t="e">
        <f t="shared" ca="1" si="150"/>
        <v>#NAME?</v>
      </c>
      <c r="DK128" s="25" t="e">
        <f t="shared" ca="1" si="150"/>
        <v>#NAME?</v>
      </c>
      <c r="DL128" s="25" t="e">
        <f t="shared" ca="1" si="150"/>
        <v>#NAME?</v>
      </c>
      <c r="DM128" s="25" t="e">
        <f t="shared" ca="1" si="150"/>
        <v>#NAME?</v>
      </c>
      <c r="DN128" s="25" t="e">
        <f t="shared" ca="1" si="150"/>
        <v>#NAME?</v>
      </c>
      <c r="DO128" s="25" t="e">
        <f t="shared" ca="1" si="150"/>
        <v>#NAME?</v>
      </c>
      <c r="DP128" s="25" t="e">
        <f t="shared" ca="1" si="150"/>
        <v>#NAME?</v>
      </c>
      <c r="DQ128" s="25" t="e">
        <f t="shared" ca="1" si="150"/>
        <v>#NAME?</v>
      </c>
      <c r="DR128" s="25" t="e">
        <f t="shared" ca="1" si="150"/>
        <v>#NAME?</v>
      </c>
      <c r="DS128" s="25" t="e">
        <f t="shared" ca="1" si="150"/>
        <v>#NAME?</v>
      </c>
      <c r="DT128" s="25" t="e">
        <f t="shared" ca="1" si="150"/>
        <v>#NAME?</v>
      </c>
      <c r="DU128" s="25" t="e">
        <f t="shared" ca="1" si="150"/>
        <v>#NAME?</v>
      </c>
      <c r="DV128" s="25" t="e">
        <f t="shared" ca="1" si="150"/>
        <v>#NAME?</v>
      </c>
      <c r="DW128" s="25" t="e">
        <f t="shared" ca="1" si="150"/>
        <v>#NAME?</v>
      </c>
      <c r="DX128" s="25" t="e">
        <f t="shared" ca="1" si="150"/>
        <v>#NAME?</v>
      </c>
      <c r="DY128" s="25" t="e">
        <f t="shared" ca="1" si="150"/>
        <v>#NAME?</v>
      </c>
      <c r="DZ128" s="25" t="e">
        <f t="shared" ca="1" si="150"/>
        <v>#NAME?</v>
      </c>
      <c r="EA128" s="25" t="e">
        <f t="shared" ca="1" si="150"/>
        <v>#NAME?</v>
      </c>
      <c r="EB128" s="25" t="e">
        <f t="shared" ca="1" si="150"/>
        <v>#NAME?</v>
      </c>
      <c r="EC128" s="25" t="e">
        <f ca="1">IF(SUM(EC$46,EC$47,EC$49:EC$54)=0,EC13,SUM(EC50))</f>
        <v>#NAME?</v>
      </c>
      <c r="EE128" s="42" t="s">
        <v>88</v>
      </c>
      <c r="EF128" s="25">
        <f ca="1">IF(EF41="",EF13,SUM(EF50))</f>
        <v>0</v>
      </c>
      <c r="EG128" s="25">
        <f ca="1">IF(EG41="",EG13,SUM(EG50))</f>
        <v>0</v>
      </c>
      <c r="EH128" s="25">
        <f ca="1">IF(EH41="",EH13,SUM(EH50))</f>
        <v>0</v>
      </c>
      <c r="EI128" s="25">
        <f ca="1">IF(EI41="",EI13,SUM(EI50))</f>
        <v>0</v>
      </c>
      <c r="EJ128" s="25">
        <f ca="1">IF(EJ41="",EJ13,SUM(EJ50))</f>
        <v>0</v>
      </c>
      <c r="EM128" s="37">
        <f>EM47</f>
        <v>0</v>
      </c>
      <c r="EN128" s="42" t="s">
        <v>89</v>
      </c>
      <c r="EO128" s="25" t="e">
        <f t="shared" ref="EO128:FX128" ca="1" si="151">IF(SUM(EO46:EO51)=0,EO13,SUM(EO47))</f>
        <v>#NAME?</v>
      </c>
      <c r="EP128" s="25" t="e">
        <f t="shared" ca="1" si="151"/>
        <v>#NAME?</v>
      </c>
      <c r="EQ128" s="25" t="e">
        <f t="shared" ca="1" si="151"/>
        <v>#NAME?</v>
      </c>
      <c r="ER128" s="25" t="e">
        <f t="shared" ca="1" si="151"/>
        <v>#NAME?</v>
      </c>
      <c r="ES128" s="25" t="e">
        <f t="shared" ca="1" si="151"/>
        <v>#NAME?</v>
      </c>
      <c r="ET128" s="25" t="e">
        <f t="shared" ca="1" si="151"/>
        <v>#NAME?</v>
      </c>
      <c r="EU128" s="25" t="e">
        <f t="shared" ca="1" si="151"/>
        <v>#NAME?</v>
      </c>
      <c r="EV128" s="25" t="e">
        <f t="shared" ca="1" si="151"/>
        <v>#NAME?</v>
      </c>
      <c r="EW128" s="25" t="e">
        <f t="shared" ca="1" si="151"/>
        <v>#NAME?</v>
      </c>
      <c r="EX128" s="25" t="e">
        <f t="shared" ca="1" si="151"/>
        <v>#NAME?</v>
      </c>
      <c r="EY128" s="25" t="e">
        <f t="shared" ca="1" si="151"/>
        <v>#NAME?</v>
      </c>
      <c r="EZ128" s="25" t="e">
        <f t="shared" ca="1" si="151"/>
        <v>#NAME?</v>
      </c>
      <c r="FA128" s="25" t="e">
        <f t="shared" ca="1" si="151"/>
        <v>#NAME?</v>
      </c>
      <c r="FB128" s="25" t="e">
        <f t="shared" ca="1" si="151"/>
        <v>#NAME?</v>
      </c>
      <c r="FC128" s="25" t="e">
        <f t="shared" ca="1" si="151"/>
        <v>#NAME?</v>
      </c>
      <c r="FD128" s="25" t="e">
        <f t="shared" ca="1" si="151"/>
        <v>#NAME?</v>
      </c>
      <c r="FE128" s="25" t="e">
        <f t="shared" ca="1" si="151"/>
        <v>#NAME?</v>
      </c>
      <c r="FF128" s="25" t="e">
        <f t="shared" ca="1" si="151"/>
        <v>#NAME?</v>
      </c>
      <c r="FG128" s="25" t="e">
        <f t="shared" ca="1" si="151"/>
        <v>#NAME?</v>
      </c>
      <c r="FH128" s="25" t="e">
        <f t="shared" ca="1" si="151"/>
        <v>#NAME?</v>
      </c>
      <c r="FI128" s="25" t="e">
        <f t="shared" ca="1" si="151"/>
        <v>#NAME?</v>
      </c>
      <c r="FJ128" s="25" t="e">
        <f t="shared" ca="1" si="151"/>
        <v>#NAME?</v>
      </c>
      <c r="FK128" s="25" t="e">
        <f t="shared" ca="1" si="151"/>
        <v>#NAME?</v>
      </c>
      <c r="FL128" s="25" t="e">
        <f t="shared" ca="1" si="151"/>
        <v>#NAME?</v>
      </c>
      <c r="FM128" s="25" t="e">
        <f t="shared" ca="1" si="151"/>
        <v>#NAME?</v>
      </c>
      <c r="FN128" s="25" t="e">
        <f t="shared" ca="1" si="151"/>
        <v>#NAME?</v>
      </c>
      <c r="FO128" s="25" t="e">
        <f t="shared" ca="1" si="151"/>
        <v>#NAME?</v>
      </c>
      <c r="FP128" s="25" t="e">
        <f t="shared" ca="1" si="151"/>
        <v>#NAME?</v>
      </c>
      <c r="FQ128" s="25" t="e">
        <f t="shared" ca="1" si="151"/>
        <v>#NAME?</v>
      </c>
      <c r="FR128" s="25" t="e">
        <f t="shared" ca="1" si="151"/>
        <v>#NAME?</v>
      </c>
      <c r="FS128" s="25" t="e">
        <f t="shared" ca="1" si="151"/>
        <v>#NAME?</v>
      </c>
      <c r="FT128" s="25" t="e">
        <f t="shared" ca="1" si="151"/>
        <v>#NAME?</v>
      </c>
      <c r="FU128" s="25" t="e">
        <f t="shared" ca="1" si="151"/>
        <v>#NAME?</v>
      </c>
      <c r="FV128" s="25" t="e">
        <f t="shared" ca="1" si="151"/>
        <v>#NAME?</v>
      </c>
      <c r="FW128" s="25" t="e">
        <f t="shared" ca="1" si="151"/>
        <v>#NAME?</v>
      </c>
      <c r="FX128" s="25" t="e">
        <f t="shared" ca="1" si="151"/>
        <v>#NAME?</v>
      </c>
      <c r="FZ128" s="42" t="s">
        <v>89</v>
      </c>
      <c r="GA128" s="25">
        <f ca="1">IF(GA$41="",GA13,SUM(GA47))</f>
        <v>0</v>
      </c>
      <c r="GB128" s="25">
        <f ca="1">IF(GB$41="",GB13,SUM(GB47))</f>
        <v>0</v>
      </c>
      <c r="GC128" s="25">
        <f ca="1">IF(GC$41="",GC13,SUM(GC47))</f>
        <v>0</v>
      </c>
      <c r="GD128" s="25">
        <f ca="1">IF(GD$41="",GD13,SUM(GD47))</f>
        <v>0</v>
      </c>
      <c r="GE128" s="25">
        <f ca="1">IF(GE$41="",GE13,SUM(GE47))</f>
        <v>0</v>
      </c>
      <c r="GG128" s="49" t="s">
        <v>90</v>
      </c>
      <c r="GH128" s="25" t="e">
        <f t="shared" ref="GH128:HP128" ca="1" si="152">IF(SUM(GH51:GH53)=0,GH14,SUM(GH74))</f>
        <v>#NAME?</v>
      </c>
      <c r="GI128" s="25" t="e">
        <f t="shared" ca="1" si="152"/>
        <v>#NAME?</v>
      </c>
      <c r="GJ128" s="25" t="e">
        <f t="shared" ca="1" si="152"/>
        <v>#NAME?</v>
      </c>
      <c r="GK128" s="25" t="e">
        <f t="shared" ca="1" si="152"/>
        <v>#NAME?</v>
      </c>
      <c r="GL128" s="25" t="e">
        <f t="shared" ca="1" si="152"/>
        <v>#NAME?</v>
      </c>
      <c r="GM128" s="25" t="e">
        <f t="shared" ca="1" si="152"/>
        <v>#NAME?</v>
      </c>
      <c r="GN128" s="25" t="e">
        <f t="shared" ca="1" si="152"/>
        <v>#NAME?</v>
      </c>
      <c r="GO128" s="25" t="e">
        <f t="shared" ca="1" si="152"/>
        <v>#NAME?</v>
      </c>
      <c r="GP128" s="25" t="e">
        <f t="shared" ca="1" si="152"/>
        <v>#NAME?</v>
      </c>
      <c r="GQ128" s="25" t="e">
        <f t="shared" ca="1" si="152"/>
        <v>#NAME?</v>
      </c>
      <c r="GR128" s="25" t="e">
        <f t="shared" ca="1" si="152"/>
        <v>#NAME?</v>
      </c>
      <c r="GS128" s="25" t="e">
        <f t="shared" ca="1" si="152"/>
        <v>#NAME?</v>
      </c>
      <c r="GT128" s="25" t="e">
        <f t="shared" ca="1" si="152"/>
        <v>#NAME?</v>
      </c>
      <c r="GU128" s="25" t="e">
        <f t="shared" ca="1" si="152"/>
        <v>#NAME?</v>
      </c>
      <c r="GV128" s="25" t="e">
        <f t="shared" ca="1" si="152"/>
        <v>#NAME?</v>
      </c>
      <c r="GW128" s="25" t="e">
        <f t="shared" ca="1" si="152"/>
        <v>#NAME?</v>
      </c>
      <c r="GX128" s="25" t="e">
        <f t="shared" ca="1" si="152"/>
        <v>#NAME?</v>
      </c>
      <c r="GY128" s="25" t="e">
        <f t="shared" ca="1" si="152"/>
        <v>#NAME?</v>
      </c>
      <c r="GZ128" s="25" t="e">
        <f t="shared" ca="1" si="152"/>
        <v>#NAME?</v>
      </c>
      <c r="HA128" s="25" t="e">
        <f t="shared" ca="1" si="152"/>
        <v>#NAME?</v>
      </c>
      <c r="HB128" s="25" t="e">
        <f t="shared" ca="1" si="152"/>
        <v>#NAME?</v>
      </c>
      <c r="HC128" s="25" t="e">
        <f t="shared" ca="1" si="152"/>
        <v>#NAME?</v>
      </c>
      <c r="HD128" s="25" t="e">
        <f t="shared" ca="1" si="152"/>
        <v>#NAME?</v>
      </c>
      <c r="HE128" s="25" t="e">
        <f t="shared" ca="1" si="152"/>
        <v>#NAME?</v>
      </c>
      <c r="HF128" s="25" t="e">
        <f t="shared" ca="1" si="152"/>
        <v>#NAME?</v>
      </c>
      <c r="HG128" s="25" t="e">
        <f t="shared" ca="1" si="152"/>
        <v>#NAME?</v>
      </c>
      <c r="HH128" s="25" t="e">
        <f t="shared" ca="1" si="152"/>
        <v>#NAME?</v>
      </c>
      <c r="HI128" s="25" t="e">
        <f t="shared" ca="1" si="152"/>
        <v>#NAME?</v>
      </c>
      <c r="HJ128" s="25" t="e">
        <f t="shared" ca="1" si="152"/>
        <v>#NAME?</v>
      </c>
      <c r="HK128" s="25" t="e">
        <f t="shared" ca="1" si="152"/>
        <v>#NAME?</v>
      </c>
      <c r="HL128" s="25" t="e">
        <f t="shared" ca="1" si="152"/>
        <v>#NAME?</v>
      </c>
      <c r="HM128" s="25" t="e">
        <f t="shared" ca="1" si="152"/>
        <v>#NAME?</v>
      </c>
      <c r="HN128" s="25" t="e">
        <f t="shared" ca="1" si="152"/>
        <v>#NAME?</v>
      </c>
      <c r="HO128" s="25" t="e">
        <f t="shared" ca="1" si="152"/>
        <v>#NAME?</v>
      </c>
      <c r="HP128" s="25" t="e">
        <f t="shared" ca="1" si="152"/>
        <v>#NAME?</v>
      </c>
      <c r="HQ128" s="25" t="e">
        <f ca="1">IF(SUM(HQ51:HQ53)=0,HQ14,SUM(HQ74))</f>
        <v>#NAME?</v>
      </c>
      <c r="HT128" s="49" t="s">
        <v>90</v>
      </c>
      <c r="HU128" s="25">
        <f ca="1">IF(SUM(HU51:HU53)=0,HU14,SUM(HU74))</f>
        <v>0</v>
      </c>
      <c r="HV128" s="25">
        <f ca="1">IF(SUM(HV51:HV53)=0,HV14,SUM(HV74))</f>
        <v>0</v>
      </c>
      <c r="HW128" s="25">
        <f ca="1">IF(SUM(HW51:HW53)=0,HW14,SUM(HW74))</f>
        <v>0</v>
      </c>
      <c r="HX128" s="25">
        <f ca="1">IF(SUM(HX51:HX53)=0,HX14,SUM(HX74))</f>
        <v>0</v>
      </c>
      <c r="HY128" s="25">
        <f ca="1">IF(SUM(HY51:HY53)=0,HY14,SUM(HY74))</f>
        <v>0</v>
      </c>
    </row>
    <row r="129" spans="1:187" ht="15.75" thickBot="1">
      <c r="A129" t="str">
        <f>RIGHT(DB_LOAD!I124,4)</f>
        <v/>
      </c>
      <c r="B129">
        <f>DB_LOAD!K124</f>
        <v>0</v>
      </c>
      <c r="D129" s="35" t="s">
        <v>91</v>
      </c>
      <c r="E129" s="25" t="e">
        <f t="shared" ca="1" si="148"/>
        <v>#VALUE!</v>
      </c>
      <c r="F129" s="25" t="e">
        <f t="shared" ca="1" si="148"/>
        <v>#VALUE!</v>
      </c>
      <c r="G129" s="25" t="e">
        <f t="shared" ca="1" si="148"/>
        <v>#VALUE!</v>
      </c>
      <c r="H129" s="25" t="e">
        <f t="shared" ca="1" si="148"/>
        <v>#VALUE!</v>
      </c>
      <c r="I129" s="25" t="e">
        <f t="shared" ca="1" si="148"/>
        <v>#VALUE!</v>
      </c>
      <c r="J129" s="25" t="e">
        <f t="shared" ca="1" si="148"/>
        <v>#VALUE!</v>
      </c>
      <c r="K129" s="25" t="e">
        <f t="shared" ca="1" si="148"/>
        <v>#VALUE!</v>
      </c>
      <c r="L129" s="25" t="e">
        <f t="shared" ca="1" si="148"/>
        <v>#VALUE!</v>
      </c>
      <c r="M129" s="25" t="e">
        <f t="shared" ca="1" si="148"/>
        <v>#VALUE!</v>
      </c>
      <c r="N129" s="25" t="e">
        <f t="shared" ca="1" si="148"/>
        <v>#VALUE!</v>
      </c>
      <c r="O129" s="25" t="e">
        <f t="shared" ca="1" si="148"/>
        <v>#VALUE!</v>
      </c>
      <c r="P129" s="25" t="e">
        <f t="shared" ca="1" si="148"/>
        <v>#VALUE!</v>
      </c>
      <c r="Q129" s="25" t="e">
        <f t="shared" ca="1" si="148"/>
        <v>#VALUE!</v>
      </c>
      <c r="R129" s="25" t="e">
        <f t="shared" ca="1" si="148"/>
        <v>#VALUE!</v>
      </c>
      <c r="S129" s="25" t="e">
        <f t="shared" ca="1" si="148"/>
        <v>#VALUE!</v>
      </c>
      <c r="T129" s="25" t="e">
        <f t="shared" ca="1" si="148"/>
        <v>#VALUE!</v>
      </c>
      <c r="U129" s="25" t="e">
        <f t="shared" ca="1" si="148"/>
        <v>#VALUE!</v>
      </c>
      <c r="V129" s="25" t="e">
        <f t="shared" ca="1" si="148"/>
        <v>#VALUE!</v>
      </c>
      <c r="W129" s="25" t="e">
        <f t="shared" ca="1" si="148"/>
        <v>#VALUE!</v>
      </c>
      <c r="X129" s="25" t="e">
        <f t="shared" ca="1" si="148"/>
        <v>#VALUE!</v>
      </c>
      <c r="Y129" s="25" t="e">
        <f t="shared" ca="1" si="148"/>
        <v>#VALUE!</v>
      </c>
      <c r="Z129" s="25" t="e">
        <f t="shared" ca="1" si="148"/>
        <v>#VALUE!</v>
      </c>
      <c r="AA129" s="25" t="e">
        <f t="shared" ca="1" si="148"/>
        <v>#VALUE!</v>
      </c>
      <c r="AB129" s="25" t="e">
        <f t="shared" ca="1" si="148"/>
        <v>#VALUE!</v>
      </c>
      <c r="AC129" s="25" t="e">
        <f t="shared" ca="1" si="148"/>
        <v>#VALUE!</v>
      </c>
      <c r="AD129" s="25" t="e">
        <f t="shared" ca="1" si="148"/>
        <v>#VALUE!</v>
      </c>
      <c r="AE129" s="25" t="e">
        <f t="shared" ca="1" si="148"/>
        <v>#VALUE!</v>
      </c>
      <c r="AF129" s="25" t="e">
        <f t="shared" ca="1" si="148"/>
        <v>#VALUE!</v>
      </c>
      <c r="AG129" s="25" t="e">
        <f t="shared" ca="1" si="148"/>
        <v>#VALUE!</v>
      </c>
      <c r="AH129" s="25" t="e">
        <f t="shared" ca="1" si="148"/>
        <v>#VALUE!</v>
      </c>
      <c r="AI129" s="25" t="e">
        <f t="shared" ca="1" si="148"/>
        <v>#VALUE!</v>
      </c>
      <c r="AJ129" s="25" t="e">
        <f t="shared" ca="1" si="148"/>
        <v>#VALUE!</v>
      </c>
      <c r="AK129" s="25" t="e">
        <f t="shared" ca="1" si="148"/>
        <v>#VALUE!</v>
      </c>
      <c r="AL129" s="25" t="e">
        <f t="shared" ca="1" si="148"/>
        <v>#VALUE!</v>
      </c>
      <c r="AM129" s="25" t="e">
        <f t="shared" ca="1" si="148"/>
        <v>#VALUE!</v>
      </c>
      <c r="AN129" s="25" t="e">
        <f t="shared" ca="1" si="148"/>
        <v>#NAME?</v>
      </c>
      <c r="AP129" s="35" t="s">
        <v>91</v>
      </c>
      <c r="AQ129" s="25">
        <f ca="1">IF(AQ41="",AQ14,AQ56)</f>
        <v>0</v>
      </c>
      <c r="AR129" s="25">
        <f ca="1">IF(AR41="",AR14,AR56)</f>
        <v>0</v>
      </c>
      <c r="AS129" s="25">
        <f ca="1">IF(AS41="",AS14,AS56)</f>
        <v>0</v>
      </c>
      <c r="AT129" s="25">
        <f ca="1">IF(AT41="",AT14,AT56)</f>
        <v>0</v>
      </c>
      <c r="AU129" s="25">
        <f ca="1">IF(AU41="",AU14,AU56)</f>
        <v>0</v>
      </c>
      <c r="AX129" s="50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K129" s="50"/>
      <c r="CL129" s="51"/>
      <c r="CM129" s="51"/>
      <c r="CN129" s="51"/>
      <c r="CO129" s="51"/>
      <c r="CP129" s="51"/>
      <c r="CR129">
        <f>SUM(CR51:CR52)</f>
        <v>0</v>
      </c>
      <c r="CS129" s="42" t="s">
        <v>92</v>
      </c>
      <c r="CT129" s="25" t="e">
        <f t="shared" ref="CT129:EB129" ca="1" si="153">IF(CT$46=0,CT14,SUM(CT51:CT52))</f>
        <v>#NAME?</v>
      </c>
      <c r="CU129" s="25" t="e">
        <f t="shared" ca="1" si="153"/>
        <v>#NAME?</v>
      </c>
      <c r="CV129" s="25" t="e">
        <f t="shared" ca="1" si="153"/>
        <v>#NAME?</v>
      </c>
      <c r="CW129" s="25" t="e">
        <f t="shared" ca="1" si="153"/>
        <v>#NAME?</v>
      </c>
      <c r="CX129" s="25" t="e">
        <f t="shared" ca="1" si="153"/>
        <v>#NAME?</v>
      </c>
      <c r="CY129" s="25" t="e">
        <f t="shared" ca="1" si="153"/>
        <v>#NAME?</v>
      </c>
      <c r="CZ129" s="25" t="e">
        <f t="shared" ca="1" si="153"/>
        <v>#NAME?</v>
      </c>
      <c r="DA129" s="25" t="e">
        <f t="shared" ca="1" si="153"/>
        <v>#NAME?</v>
      </c>
      <c r="DB129" s="25" t="e">
        <f t="shared" ca="1" si="153"/>
        <v>#NAME?</v>
      </c>
      <c r="DC129" s="25" t="e">
        <f t="shared" ca="1" si="153"/>
        <v>#NAME?</v>
      </c>
      <c r="DD129" s="25" t="e">
        <f t="shared" ca="1" si="153"/>
        <v>#NAME?</v>
      </c>
      <c r="DE129" s="25" t="e">
        <f t="shared" ca="1" si="153"/>
        <v>#NAME?</v>
      </c>
      <c r="DF129" s="25" t="e">
        <f t="shared" ca="1" si="153"/>
        <v>#NAME?</v>
      </c>
      <c r="DG129" s="25" t="e">
        <f t="shared" ca="1" si="153"/>
        <v>#NAME?</v>
      </c>
      <c r="DH129" s="25" t="e">
        <f t="shared" ca="1" si="153"/>
        <v>#NAME?</v>
      </c>
      <c r="DI129" s="25" t="e">
        <f t="shared" ca="1" si="153"/>
        <v>#NAME?</v>
      </c>
      <c r="DJ129" s="25" t="e">
        <f t="shared" ca="1" si="153"/>
        <v>#NAME?</v>
      </c>
      <c r="DK129" s="25" t="e">
        <f t="shared" ca="1" si="153"/>
        <v>#NAME?</v>
      </c>
      <c r="DL129" s="25" t="e">
        <f t="shared" ca="1" si="153"/>
        <v>#NAME?</v>
      </c>
      <c r="DM129" s="25" t="e">
        <f t="shared" ca="1" si="153"/>
        <v>#NAME?</v>
      </c>
      <c r="DN129" s="25" t="e">
        <f t="shared" ca="1" si="153"/>
        <v>#NAME?</v>
      </c>
      <c r="DO129" s="25" t="e">
        <f t="shared" ca="1" si="153"/>
        <v>#NAME?</v>
      </c>
      <c r="DP129" s="25" t="e">
        <f t="shared" ca="1" si="153"/>
        <v>#NAME?</v>
      </c>
      <c r="DQ129" s="25" t="e">
        <f t="shared" ca="1" si="153"/>
        <v>#NAME?</v>
      </c>
      <c r="DR129" s="25" t="e">
        <f t="shared" ca="1" si="153"/>
        <v>#NAME?</v>
      </c>
      <c r="DS129" s="25" t="e">
        <f t="shared" ca="1" si="153"/>
        <v>#NAME?</v>
      </c>
      <c r="DT129" s="25" t="e">
        <f t="shared" ca="1" si="153"/>
        <v>#NAME?</v>
      </c>
      <c r="DU129" s="25" t="e">
        <f t="shared" ca="1" si="153"/>
        <v>#NAME?</v>
      </c>
      <c r="DV129" s="25" t="e">
        <f t="shared" ca="1" si="153"/>
        <v>#NAME?</v>
      </c>
      <c r="DW129" s="25" t="e">
        <f t="shared" ca="1" si="153"/>
        <v>#NAME?</v>
      </c>
      <c r="DX129" s="25" t="e">
        <f t="shared" ca="1" si="153"/>
        <v>#NAME?</v>
      </c>
      <c r="DY129" s="25" t="e">
        <f t="shared" ca="1" si="153"/>
        <v>#NAME?</v>
      </c>
      <c r="DZ129" s="25" t="e">
        <f t="shared" ca="1" si="153"/>
        <v>#NAME?</v>
      </c>
      <c r="EA129" s="25" t="e">
        <f t="shared" ca="1" si="153"/>
        <v>#NAME?</v>
      </c>
      <c r="EB129" s="25" t="e">
        <f t="shared" ca="1" si="153"/>
        <v>#NAME?</v>
      </c>
      <c r="EC129" s="25" t="e">
        <f ca="1">IF(SUM(EC$46,EC$47,EC$49:EC$54)=0,EC14,SUM(EC51:EC52))</f>
        <v>#NAME?</v>
      </c>
      <c r="EE129" s="42" t="s">
        <v>92</v>
      </c>
      <c r="EF129" s="25">
        <f ca="1">IF(EF41="",EF14,SUM(EF51:EF52))</f>
        <v>0</v>
      </c>
      <c r="EG129" s="25">
        <f ca="1">IF(EG41="",EG14,SUM(EG51:EG52))</f>
        <v>0</v>
      </c>
      <c r="EH129" s="25">
        <f ca="1">IF(EH41="",EH14,SUM(EH51:EH52))</f>
        <v>0</v>
      </c>
      <c r="EI129" s="25">
        <f ca="1">IF(EI41="",EI14,SUM(EI51:EI52))</f>
        <v>0</v>
      </c>
      <c r="EJ129" s="25">
        <f ca="1">IF(EJ41="",EJ14,SUM(EJ51:EJ52))</f>
        <v>0</v>
      </c>
      <c r="EM129" s="37">
        <f>EM46</f>
        <v>0</v>
      </c>
      <c r="EN129" s="52" t="s">
        <v>93</v>
      </c>
      <c r="EO129" s="25" t="e">
        <f t="shared" ref="EO129:FX129" ca="1" si="154">IF(SUM(EO46:EO51)=0,EO14,SUM(EO46))</f>
        <v>#NAME?</v>
      </c>
      <c r="EP129" s="25" t="e">
        <f t="shared" ca="1" si="154"/>
        <v>#NAME?</v>
      </c>
      <c r="EQ129" s="25" t="e">
        <f t="shared" ca="1" si="154"/>
        <v>#NAME?</v>
      </c>
      <c r="ER129" s="25" t="e">
        <f t="shared" ca="1" si="154"/>
        <v>#NAME?</v>
      </c>
      <c r="ES129" s="25" t="e">
        <f t="shared" ca="1" si="154"/>
        <v>#NAME?</v>
      </c>
      <c r="ET129" s="25" t="e">
        <f t="shared" ca="1" si="154"/>
        <v>#NAME?</v>
      </c>
      <c r="EU129" s="25" t="e">
        <f t="shared" ca="1" si="154"/>
        <v>#NAME?</v>
      </c>
      <c r="EV129" s="25" t="e">
        <f t="shared" ca="1" si="154"/>
        <v>#NAME?</v>
      </c>
      <c r="EW129" s="25" t="e">
        <f t="shared" ca="1" si="154"/>
        <v>#NAME?</v>
      </c>
      <c r="EX129" s="25" t="e">
        <f t="shared" ca="1" si="154"/>
        <v>#NAME?</v>
      </c>
      <c r="EY129" s="25" t="e">
        <f t="shared" ca="1" si="154"/>
        <v>#NAME?</v>
      </c>
      <c r="EZ129" s="25" t="e">
        <f t="shared" ca="1" si="154"/>
        <v>#NAME?</v>
      </c>
      <c r="FA129" s="25" t="e">
        <f t="shared" ca="1" si="154"/>
        <v>#NAME?</v>
      </c>
      <c r="FB129" s="25" t="e">
        <f t="shared" ca="1" si="154"/>
        <v>#NAME?</v>
      </c>
      <c r="FC129" s="25" t="e">
        <f t="shared" ca="1" si="154"/>
        <v>#NAME?</v>
      </c>
      <c r="FD129" s="25" t="e">
        <f t="shared" ca="1" si="154"/>
        <v>#NAME?</v>
      </c>
      <c r="FE129" s="25" t="e">
        <f t="shared" ca="1" si="154"/>
        <v>#NAME?</v>
      </c>
      <c r="FF129" s="25" t="e">
        <f t="shared" ca="1" si="154"/>
        <v>#NAME?</v>
      </c>
      <c r="FG129" s="25" t="e">
        <f t="shared" ca="1" si="154"/>
        <v>#NAME?</v>
      </c>
      <c r="FH129" s="25" t="e">
        <f t="shared" ca="1" si="154"/>
        <v>#NAME?</v>
      </c>
      <c r="FI129" s="25" t="e">
        <f t="shared" ca="1" si="154"/>
        <v>#NAME?</v>
      </c>
      <c r="FJ129" s="25" t="e">
        <f t="shared" ca="1" si="154"/>
        <v>#NAME?</v>
      </c>
      <c r="FK129" s="25" t="e">
        <f t="shared" ca="1" si="154"/>
        <v>#NAME?</v>
      </c>
      <c r="FL129" s="25" t="e">
        <f t="shared" ca="1" si="154"/>
        <v>#NAME?</v>
      </c>
      <c r="FM129" s="25" t="e">
        <f t="shared" ca="1" si="154"/>
        <v>#NAME?</v>
      </c>
      <c r="FN129" s="25" t="e">
        <f t="shared" ca="1" si="154"/>
        <v>#NAME?</v>
      </c>
      <c r="FO129" s="25" t="e">
        <f t="shared" ca="1" si="154"/>
        <v>#NAME?</v>
      </c>
      <c r="FP129" s="25" t="e">
        <f t="shared" ca="1" si="154"/>
        <v>#NAME?</v>
      </c>
      <c r="FQ129" s="25" t="e">
        <f t="shared" ca="1" si="154"/>
        <v>#NAME?</v>
      </c>
      <c r="FR129" s="25" t="e">
        <f t="shared" ca="1" si="154"/>
        <v>#NAME?</v>
      </c>
      <c r="FS129" s="25" t="e">
        <f t="shared" ca="1" si="154"/>
        <v>#NAME?</v>
      </c>
      <c r="FT129" s="25" t="e">
        <f t="shared" ca="1" si="154"/>
        <v>#NAME?</v>
      </c>
      <c r="FU129" s="25" t="e">
        <f t="shared" ca="1" si="154"/>
        <v>#NAME?</v>
      </c>
      <c r="FV129" s="25" t="e">
        <f t="shared" ca="1" si="154"/>
        <v>#NAME?</v>
      </c>
      <c r="FW129" s="25" t="e">
        <f t="shared" ca="1" si="154"/>
        <v>#NAME?</v>
      </c>
      <c r="FX129" s="25" t="e">
        <f t="shared" ca="1" si="154"/>
        <v>#NAME?</v>
      </c>
      <c r="FZ129" s="52" t="s">
        <v>93</v>
      </c>
      <c r="GA129" s="25">
        <f ca="1">IF(GA$41="",GA14,SUM(GA46))</f>
        <v>0</v>
      </c>
      <c r="GB129" s="25">
        <f ca="1">IF(GB$41="",GB14,SUM(GB46))</f>
        <v>0</v>
      </c>
      <c r="GC129" s="25">
        <f ca="1">IF(GC$41="",GC14,SUM(GC46))</f>
        <v>0</v>
      </c>
      <c r="GD129" s="25">
        <f ca="1">IF(GD$41="",GD14,SUM(GD46))</f>
        <v>0</v>
      </c>
      <c r="GE129" s="25">
        <f ca="1">IF(GE$41="",GE14,SUM(GE46))</f>
        <v>0</v>
      </c>
    </row>
    <row r="130" spans="1:187">
      <c r="A130" t="str">
        <f>RIGHT(DB_LOAD!I125,4)</f>
        <v/>
      </c>
      <c r="B130">
        <f>DB_LOAD!K125</f>
        <v>0</v>
      </c>
      <c r="D130" s="35" t="s">
        <v>94</v>
      </c>
      <c r="E130" s="25" t="e">
        <f t="shared" ref="E130:AN130" ca="1" si="155">IF(E$76=0,E15,SUM(E59:E60,E64:E66,E70:E73))</f>
        <v>#VALUE!</v>
      </c>
      <c r="F130" s="25" t="e">
        <f t="shared" ca="1" si="155"/>
        <v>#VALUE!</v>
      </c>
      <c r="G130" s="25" t="e">
        <f t="shared" ca="1" si="155"/>
        <v>#VALUE!</v>
      </c>
      <c r="H130" s="25" t="e">
        <f t="shared" ca="1" si="155"/>
        <v>#VALUE!</v>
      </c>
      <c r="I130" s="25" t="e">
        <f t="shared" ca="1" si="155"/>
        <v>#VALUE!</v>
      </c>
      <c r="J130" s="25" t="e">
        <f t="shared" ca="1" si="155"/>
        <v>#VALUE!</v>
      </c>
      <c r="K130" s="25" t="e">
        <f t="shared" ca="1" si="155"/>
        <v>#VALUE!</v>
      </c>
      <c r="L130" s="25" t="e">
        <f t="shared" ca="1" si="155"/>
        <v>#VALUE!</v>
      </c>
      <c r="M130" s="25" t="e">
        <f t="shared" ca="1" si="155"/>
        <v>#VALUE!</v>
      </c>
      <c r="N130" s="25" t="e">
        <f t="shared" ca="1" si="155"/>
        <v>#VALUE!</v>
      </c>
      <c r="O130" s="25" t="e">
        <f t="shared" ca="1" si="155"/>
        <v>#VALUE!</v>
      </c>
      <c r="P130" s="25" t="e">
        <f t="shared" ca="1" si="155"/>
        <v>#VALUE!</v>
      </c>
      <c r="Q130" s="25" t="e">
        <f t="shared" ca="1" si="155"/>
        <v>#VALUE!</v>
      </c>
      <c r="R130" s="25" t="e">
        <f t="shared" ca="1" si="155"/>
        <v>#VALUE!</v>
      </c>
      <c r="S130" s="25" t="e">
        <f t="shared" ca="1" si="155"/>
        <v>#VALUE!</v>
      </c>
      <c r="T130" s="25" t="e">
        <f t="shared" ca="1" si="155"/>
        <v>#VALUE!</v>
      </c>
      <c r="U130" s="25" t="e">
        <f t="shared" ca="1" si="155"/>
        <v>#VALUE!</v>
      </c>
      <c r="V130" s="25" t="e">
        <f t="shared" ca="1" si="155"/>
        <v>#VALUE!</v>
      </c>
      <c r="W130" s="25" t="e">
        <f t="shared" ca="1" si="155"/>
        <v>#VALUE!</v>
      </c>
      <c r="X130" s="25" t="e">
        <f t="shared" ca="1" si="155"/>
        <v>#VALUE!</v>
      </c>
      <c r="Y130" s="25" t="e">
        <f t="shared" ca="1" si="155"/>
        <v>#VALUE!</v>
      </c>
      <c r="Z130" s="25" t="e">
        <f t="shared" ca="1" si="155"/>
        <v>#VALUE!</v>
      </c>
      <c r="AA130" s="25" t="e">
        <f t="shared" ca="1" si="155"/>
        <v>#VALUE!</v>
      </c>
      <c r="AB130" s="25" t="e">
        <f t="shared" ca="1" si="155"/>
        <v>#VALUE!</v>
      </c>
      <c r="AC130" s="25" t="e">
        <f t="shared" ca="1" si="155"/>
        <v>#VALUE!</v>
      </c>
      <c r="AD130" s="25" t="e">
        <f t="shared" ca="1" si="155"/>
        <v>#VALUE!</v>
      </c>
      <c r="AE130" s="25" t="e">
        <f t="shared" ca="1" si="155"/>
        <v>#VALUE!</v>
      </c>
      <c r="AF130" s="25" t="e">
        <f t="shared" ca="1" si="155"/>
        <v>#VALUE!</v>
      </c>
      <c r="AG130" s="25" t="e">
        <f t="shared" ca="1" si="155"/>
        <v>#VALUE!</v>
      </c>
      <c r="AH130" s="25" t="e">
        <f t="shared" ca="1" si="155"/>
        <v>#VALUE!</v>
      </c>
      <c r="AI130" s="25" t="e">
        <f t="shared" ca="1" si="155"/>
        <v>#VALUE!</v>
      </c>
      <c r="AJ130" s="25" t="e">
        <f t="shared" ca="1" si="155"/>
        <v>#VALUE!</v>
      </c>
      <c r="AK130" s="25" t="e">
        <f t="shared" ca="1" si="155"/>
        <v>#VALUE!</v>
      </c>
      <c r="AL130" s="25" t="e">
        <f t="shared" ca="1" si="155"/>
        <v>#VALUE!</v>
      </c>
      <c r="AM130" s="25" t="e">
        <f t="shared" ca="1" si="155"/>
        <v>#VALUE!</v>
      </c>
      <c r="AN130" s="25" t="e">
        <f t="shared" ca="1" si="155"/>
        <v>#NAME?</v>
      </c>
      <c r="AP130" s="35" t="s">
        <v>94</v>
      </c>
      <c r="AQ130" s="25">
        <f ca="1">IF(AQ41="",AQ15,SUM(AQ59:AQ60,AQ64:AQ66,AQ70:AQ73))</f>
        <v>0</v>
      </c>
      <c r="AR130" s="25">
        <f ca="1">IF(AR41="",AR15,SUM(AR59:AR60,AR64:AR66,AR70:AR73))</f>
        <v>0</v>
      </c>
      <c r="AS130" s="25">
        <f ca="1">IF(AS41="",AS15,SUM(AS59:AS60,AS64:AS66,AS70:AS73))</f>
        <v>0</v>
      </c>
      <c r="AT130" s="25">
        <f ca="1">IF(AT41="",AT15,SUM(AT59:AT60,AT64:AT66,AT70:AT73))</f>
        <v>0</v>
      </c>
      <c r="AU130" s="25">
        <f ca="1">IF(AU41="",AU15,SUM(AU59:AU60,AU64:AU66,AU70:AU73))</f>
        <v>0</v>
      </c>
      <c r="AW130" s="78">
        <f ca="1">IF(AW$87=0,AW15,SUM(AW57,AW58,AW60))</f>
        <v>0</v>
      </c>
      <c r="AX130" s="53" t="s">
        <v>95</v>
      </c>
      <c r="AY130" s="25" t="e">
        <f t="shared" ref="AY130:CH130" ca="1" si="156">IF(AY$87=0,AY15,SUM(AY57,AY58,AY60))</f>
        <v>#NAME?</v>
      </c>
      <c r="AZ130" s="25" t="e">
        <f t="shared" ca="1" si="156"/>
        <v>#NAME?</v>
      </c>
      <c r="BA130" s="25" t="e">
        <f t="shared" ca="1" si="156"/>
        <v>#NAME?</v>
      </c>
      <c r="BB130" s="25" t="e">
        <f t="shared" ca="1" si="156"/>
        <v>#NAME?</v>
      </c>
      <c r="BC130" s="25" t="e">
        <f t="shared" ca="1" si="156"/>
        <v>#NAME?</v>
      </c>
      <c r="BD130" s="25" t="e">
        <f t="shared" ca="1" si="156"/>
        <v>#NAME?</v>
      </c>
      <c r="BE130" s="25" t="e">
        <f t="shared" ca="1" si="156"/>
        <v>#NAME?</v>
      </c>
      <c r="BF130" s="25" t="e">
        <f t="shared" ca="1" si="156"/>
        <v>#NAME?</v>
      </c>
      <c r="BG130" s="25" t="e">
        <f t="shared" ca="1" si="156"/>
        <v>#NAME?</v>
      </c>
      <c r="BH130" s="25" t="e">
        <f t="shared" ca="1" si="156"/>
        <v>#NAME?</v>
      </c>
      <c r="BI130" s="25" t="e">
        <f t="shared" ca="1" si="156"/>
        <v>#NAME?</v>
      </c>
      <c r="BJ130" s="25" t="e">
        <f t="shared" ca="1" si="156"/>
        <v>#NAME?</v>
      </c>
      <c r="BK130" s="25" t="e">
        <f t="shared" ca="1" si="156"/>
        <v>#NAME?</v>
      </c>
      <c r="BL130" s="25" t="e">
        <f t="shared" ca="1" si="156"/>
        <v>#NAME?</v>
      </c>
      <c r="BM130" s="25" t="e">
        <f t="shared" ca="1" si="156"/>
        <v>#NAME?</v>
      </c>
      <c r="BN130" s="25" t="e">
        <f t="shared" ca="1" si="156"/>
        <v>#NAME?</v>
      </c>
      <c r="BO130" s="25" t="e">
        <f t="shared" ca="1" si="156"/>
        <v>#NAME?</v>
      </c>
      <c r="BP130" s="25" t="e">
        <f t="shared" ca="1" si="156"/>
        <v>#NAME?</v>
      </c>
      <c r="BQ130" s="25" t="e">
        <f t="shared" ca="1" si="156"/>
        <v>#NAME?</v>
      </c>
      <c r="BR130" s="25" t="e">
        <f t="shared" ca="1" si="156"/>
        <v>#NAME?</v>
      </c>
      <c r="BS130" s="25" t="e">
        <f t="shared" ca="1" si="156"/>
        <v>#NAME?</v>
      </c>
      <c r="BT130" s="25" t="e">
        <f t="shared" ca="1" si="156"/>
        <v>#NAME?</v>
      </c>
      <c r="BU130" s="25" t="e">
        <f t="shared" ca="1" si="156"/>
        <v>#NAME?</v>
      </c>
      <c r="BV130" s="25" t="e">
        <f t="shared" ca="1" si="156"/>
        <v>#NAME?</v>
      </c>
      <c r="BW130" s="25" t="e">
        <f t="shared" ca="1" si="156"/>
        <v>#NAME?</v>
      </c>
      <c r="BX130" s="25" t="e">
        <f t="shared" ca="1" si="156"/>
        <v>#NAME?</v>
      </c>
      <c r="BY130" s="25" t="e">
        <f t="shared" ca="1" si="156"/>
        <v>#NAME?</v>
      </c>
      <c r="BZ130" s="25" t="e">
        <f t="shared" ca="1" si="156"/>
        <v>#NAME?</v>
      </c>
      <c r="CA130" s="25" t="e">
        <f t="shared" ca="1" si="156"/>
        <v>#NAME?</v>
      </c>
      <c r="CB130" s="25" t="e">
        <f t="shared" ca="1" si="156"/>
        <v>#NAME?</v>
      </c>
      <c r="CC130" s="25" t="e">
        <f t="shared" ca="1" si="156"/>
        <v>#NAME?</v>
      </c>
      <c r="CD130" s="25" t="e">
        <f t="shared" ca="1" si="156"/>
        <v>#NAME?</v>
      </c>
      <c r="CE130" s="25" t="e">
        <f t="shared" ca="1" si="156"/>
        <v>#NAME?</v>
      </c>
      <c r="CF130" s="25" t="e">
        <f t="shared" ca="1" si="156"/>
        <v>#NAME?</v>
      </c>
      <c r="CG130" s="25" t="e">
        <f t="shared" ca="1" si="156"/>
        <v>#NAME?</v>
      </c>
      <c r="CH130" s="25" t="e">
        <f t="shared" ca="1" si="156"/>
        <v>#NAME?</v>
      </c>
      <c r="CK130" s="53" t="s">
        <v>95</v>
      </c>
      <c r="CL130" s="25">
        <f ca="1">IF(CL41="",CL15,SUM(CL57,CL58,CL60))</f>
        <v>0</v>
      </c>
      <c r="CM130" s="25">
        <f ca="1">IF(CM41="",CM15,SUM(CM57,CM58,CM60))</f>
        <v>0</v>
      </c>
      <c r="CN130" s="25">
        <f ca="1">IF(CN41="",CN15,SUM(CN57,CN58,CN60))</f>
        <v>0</v>
      </c>
      <c r="CO130" s="25">
        <f ca="1">IF(CO41="",CO15,SUM(CO57,CO58,CO60))</f>
        <v>0</v>
      </c>
      <c r="CP130" s="25">
        <f ca="1">IF(CP41="",CP15,SUM(CP57,CP58,CP60))</f>
        <v>0</v>
      </c>
      <c r="CR130">
        <f>SUM(CR53:CR54)</f>
        <v>0</v>
      </c>
      <c r="CS130" s="42" t="s">
        <v>96</v>
      </c>
      <c r="CT130" s="25" t="e">
        <f t="shared" ref="CT130:EB130" ca="1" si="157">IF(CT$46=0,CT15,SUM(CT53:CT54))</f>
        <v>#NAME?</v>
      </c>
      <c r="CU130" s="25" t="e">
        <f t="shared" ca="1" si="157"/>
        <v>#NAME?</v>
      </c>
      <c r="CV130" s="25" t="e">
        <f t="shared" ca="1" si="157"/>
        <v>#NAME?</v>
      </c>
      <c r="CW130" s="25" t="e">
        <f t="shared" ca="1" si="157"/>
        <v>#NAME?</v>
      </c>
      <c r="CX130" s="25" t="e">
        <f t="shared" ca="1" si="157"/>
        <v>#NAME?</v>
      </c>
      <c r="CY130" s="25" t="e">
        <f t="shared" ca="1" si="157"/>
        <v>#NAME?</v>
      </c>
      <c r="CZ130" s="25" t="e">
        <f t="shared" ca="1" si="157"/>
        <v>#NAME?</v>
      </c>
      <c r="DA130" s="25" t="e">
        <f t="shared" ca="1" si="157"/>
        <v>#NAME?</v>
      </c>
      <c r="DB130" s="25" t="e">
        <f t="shared" ca="1" si="157"/>
        <v>#NAME?</v>
      </c>
      <c r="DC130" s="25" t="e">
        <f t="shared" ca="1" si="157"/>
        <v>#NAME?</v>
      </c>
      <c r="DD130" s="25" t="e">
        <f t="shared" ca="1" si="157"/>
        <v>#NAME?</v>
      </c>
      <c r="DE130" s="25" t="e">
        <f t="shared" ca="1" si="157"/>
        <v>#NAME?</v>
      </c>
      <c r="DF130" s="25" t="e">
        <f t="shared" ca="1" si="157"/>
        <v>#NAME?</v>
      </c>
      <c r="DG130" s="25" t="e">
        <f t="shared" ca="1" si="157"/>
        <v>#NAME?</v>
      </c>
      <c r="DH130" s="25" t="e">
        <f t="shared" ca="1" si="157"/>
        <v>#NAME?</v>
      </c>
      <c r="DI130" s="25" t="e">
        <f t="shared" ca="1" si="157"/>
        <v>#NAME?</v>
      </c>
      <c r="DJ130" s="25" t="e">
        <f t="shared" ca="1" si="157"/>
        <v>#NAME?</v>
      </c>
      <c r="DK130" s="25" t="e">
        <f t="shared" ca="1" si="157"/>
        <v>#NAME?</v>
      </c>
      <c r="DL130" s="25" t="e">
        <f t="shared" ca="1" si="157"/>
        <v>#NAME?</v>
      </c>
      <c r="DM130" s="25" t="e">
        <f t="shared" ca="1" si="157"/>
        <v>#NAME?</v>
      </c>
      <c r="DN130" s="25" t="e">
        <f t="shared" ca="1" si="157"/>
        <v>#NAME?</v>
      </c>
      <c r="DO130" s="25" t="e">
        <f t="shared" ca="1" si="157"/>
        <v>#NAME?</v>
      </c>
      <c r="DP130" s="25" t="e">
        <f t="shared" ca="1" si="157"/>
        <v>#NAME?</v>
      </c>
      <c r="DQ130" s="25" t="e">
        <f t="shared" ca="1" si="157"/>
        <v>#NAME?</v>
      </c>
      <c r="DR130" s="25" t="e">
        <f t="shared" ca="1" si="157"/>
        <v>#NAME?</v>
      </c>
      <c r="DS130" s="25" t="e">
        <f t="shared" ca="1" si="157"/>
        <v>#NAME?</v>
      </c>
      <c r="DT130" s="25" t="e">
        <f t="shared" ca="1" si="157"/>
        <v>#NAME?</v>
      </c>
      <c r="DU130" s="25" t="e">
        <f t="shared" ca="1" si="157"/>
        <v>#NAME?</v>
      </c>
      <c r="DV130" s="25" t="e">
        <f t="shared" ca="1" si="157"/>
        <v>#NAME?</v>
      </c>
      <c r="DW130" s="25" t="e">
        <f t="shared" ca="1" si="157"/>
        <v>#NAME?</v>
      </c>
      <c r="DX130" s="25" t="e">
        <f t="shared" ca="1" si="157"/>
        <v>#NAME?</v>
      </c>
      <c r="DY130" s="25" t="e">
        <f t="shared" ca="1" si="157"/>
        <v>#NAME?</v>
      </c>
      <c r="DZ130" s="25" t="e">
        <f t="shared" ca="1" si="157"/>
        <v>#NAME?</v>
      </c>
      <c r="EA130" s="25" t="e">
        <f t="shared" ca="1" si="157"/>
        <v>#NAME?</v>
      </c>
      <c r="EB130" s="25" t="e">
        <f t="shared" ca="1" si="157"/>
        <v>#NAME?</v>
      </c>
      <c r="EC130" s="25" t="e">
        <f ca="1">IF(SUM(EC$46,EC$47,EC$49:EC$54)=0,EC15,SUM(EC53:EC54))</f>
        <v>#NAME?</v>
      </c>
      <c r="EE130" s="42" t="s">
        <v>96</v>
      </c>
      <c r="EF130" s="25">
        <f ca="1">IF(EF41="",EF15,SUM(EF53:EF54))</f>
        <v>0</v>
      </c>
      <c r="EG130" s="25">
        <f ca="1">IF(EG41="",EG15,SUM(EG53:EG54))</f>
        <v>0</v>
      </c>
      <c r="EH130" s="25">
        <f ca="1">IF(EH41="",EH15,SUM(EH53:EH54))</f>
        <v>0</v>
      </c>
      <c r="EI130" s="25">
        <f ca="1">IF(EI41="",EI15,SUM(EI53:EI54))</f>
        <v>0</v>
      </c>
      <c r="EJ130" s="25">
        <f ca="1">IF(EJ41="",EJ15,SUM(EJ53:EJ54))</f>
        <v>0</v>
      </c>
      <c r="EM130" s="37"/>
    </row>
    <row r="131" spans="1:187">
      <c r="A131" t="str">
        <f>RIGHT(DB_LOAD!I126,4)</f>
        <v/>
      </c>
      <c r="B131">
        <f>DB_LOAD!K126</f>
        <v>0</v>
      </c>
      <c r="D131" s="54" t="s">
        <v>97</v>
      </c>
      <c r="E131" s="55" t="e">
        <f t="shared" ref="E131:AN131" ca="1" si="158">SUM(E128:E130,E124)</f>
        <v>#VALUE!</v>
      </c>
      <c r="F131" s="55" t="e">
        <f t="shared" ca="1" si="158"/>
        <v>#VALUE!</v>
      </c>
      <c r="G131" s="55" t="e">
        <f t="shared" ca="1" si="158"/>
        <v>#VALUE!</v>
      </c>
      <c r="H131" s="55" t="e">
        <f t="shared" ca="1" si="158"/>
        <v>#VALUE!</v>
      </c>
      <c r="I131" s="55" t="e">
        <f t="shared" ca="1" si="158"/>
        <v>#VALUE!</v>
      </c>
      <c r="J131" s="55" t="e">
        <f t="shared" ca="1" si="158"/>
        <v>#VALUE!</v>
      </c>
      <c r="K131" s="55" t="e">
        <f t="shared" ca="1" si="158"/>
        <v>#VALUE!</v>
      </c>
      <c r="L131" s="55" t="e">
        <f t="shared" ca="1" si="158"/>
        <v>#VALUE!</v>
      </c>
      <c r="M131" s="55" t="e">
        <f t="shared" ca="1" si="158"/>
        <v>#VALUE!</v>
      </c>
      <c r="N131" s="55" t="e">
        <f t="shared" ca="1" si="158"/>
        <v>#VALUE!</v>
      </c>
      <c r="O131" s="55" t="e">
        <f t="shared" ca="1" si="158"/>
        <v>#VALUE!</v>
      </c>
      <c r="P131" s="55" t="e">
        <f t="shared" ca="1" si="158"/>
        <v>#VALUE!</v>
      </c>
      <c r="Q131" s="55" t="e">
        <f t="shared" ca="1" si="158"/>
        <v>#VALUE!</v>
      </c>
      <c r="R131" s="55" t="e">
        <f t="shared" ca="1" si="158"/>
        <v>#VALUE!</v>
      </c>
      <c r="S131" s="55" t="e">
        <f t="shared" ca="1" si="158"/>
        <v>#VALUE!</v>
      </c>
      <c r="T131" s="55" t="e">
        <f t="shared" ca="1" si="158"/>
        <v>#VALUE!</v>
      </c>
      <c r="U131" s="55" t="e">
        <f t="shared" ca="1" si="158"/>
        <v>#VALUE!</v>
      </c>
      <c r="V131" s="55" t="e">
        <f t="shared" ca="1" si="158"/>
        <v>#VALUE!</v>
      </c>
      <c r="W131" s="55" t="e">
        <f t="shared" ca="1" si="158"/>
        <v>#VALUE!</v>
      </c>
      <c r="X131" s="55" t="e">
        <f t="shared" ca="1" si="158"/>
        <v>#VALUE!</v>
      </c>
      <c r="Y131" s="55" t="e">
        <f t="shared" ca="1" si="158"/>
        <v>#VALUE!</v>
      </c>
      <c r="Z131" s="55" t="e">
        <f t="shared" ca="1" si="158"/>
        <v>#VALUE!</v>
      </c>
      <c r="AA131" s="55" t="e">
        <f t="shared" ca="1" si="158"/>
        <v>#VALUE!</v>
      </c>
      <c r="AB131" s="55" t="e">
        <f t="shared" ca="1" si="158"/>
        <v>#VALUE!</v>
      </c>
      <c r="AC131" s="55" t="e">
        <f t="shared" ca="1" si="158"/>
        <v>#VALUE!</v>
      </c>
      <c r="AD131" s="55" t="e">
        <f t="shared" ca="1" si="158"/>
        <v>#VALUE!</v>
      </c>
      <c r="AE131" s="55" t="e">
        <f t="shared" ca="1" si="158"/>
        <v>#VALUE!</v>
      </c>
      <c r="AF131" s="55" t="e">
        <f t="shared" ca="1" si="158"/>
        <v>#VALUE!</v>
      </c>
      <c r="AG131" s="55" t="e">
        <f t="shared" ca="1" si="158"/>
        <v>#VALUE!</v>
      </c>
      <c r="AH131" s="55" t="e">
        <f t="shared" ca="1" si="158"/>
        <v>#VALUE!</v>
      </c>
      <c r="AI131" s="55" t="e">
        <f t="shared" ca="1" si="158"/>
        <v>#VALUE!</v>
      </c>
      <c r="AJ131" s="55" t="e">
        <f t="shared" ca="1" si="158"/>
        <v>#VALUE!</v>
      </c>
      <c r="AK131" s="55" t="e">
        <f t="shared" ca="1" si="158"/>
        <v>#VALUE!</v>
      </c>
      <c r="AL131" s="55" t="e">
        <f t="shared" ca="1" si="158"/>
        <v>#VALUE!</v>
      </c>
      <c r="AM131" s="55" t="e">
        <f t="shared" ca="1" si="158"/>
        <v>#VALUE!</v>
      </c>
      <c r="AN131" s="55" t="e">
        <f t="shared" ca="1" si="158"/>
        <v>#NAME?</v>
      </c>
      <c r="AP131" s="54" t="s">
        <v>97</v>
      </c>
      <c r="AQ131" s="55">
        <f ca="1">SUM(AQ128:AQ130,AQ124)</f>
        <v>0</v>
      </c>
      <c r="AR131" s="55">
        <f ca="1">SUM(AR128:AR130,AR124)</f>
        <v>0</v>
      </c>
      <c r="AS131" s="55">
        <f ca="1">SUM(AS128:AS130,AS124)</f>
        <v>0</v>
      </c>
      <c r="AT131" s="55">
        <f ca="1">SUM(AT128:AT130,AT124)</f>
        <v>0</v>
      </c>
      <c r="AU131" s="55">
        <f ca="1">SUM(AU128:AU130,AU124)</f>
        <v>0</v>
      </c>
      <c r="AW131">
        <f ca="1">IF(AW$87=0,AW16,SUM(AW65:AW67))</f>
        <v>0</v>
      </c>
      <c r="AX131" s="53" t="s">
        <v>98</v>
      </c>
      <c r="AY131" s="25" t="e">
        <f t="shared" ref="AY131:CH131" ca="1" si="159">IF(AY$87=0,AY16,SUM(AY65:AY67))</f>
        <v>#NAME?</v>
      </c>
      <c r="AZ131" s="25" t="e">
        <f t="shared" ca="1" si="159"/>
        <v>#NAME?</v>
      </c>
      <c r="BA131" s="25" t="e">
        <f t="shared" ca="1" si="159"/>
        <v>#NAME?</v>
      </c>
      <c r="BB131" s="25" t="e">
        <f t="shared" ca="1" si="159"/>
        <v>#NAME?</v>
      </c>
      <c r="BC131" s="25" t="e">
        <f t="shared" ca="1" si="159"/>
        <v>#NAME?</v>
      </c>
      <c r="BD131" s="25" t="e">
        <f t="shared" ca="1" si="159"/>
        <v>#NAME?</v>
      </c>
      <c r="BE131" s="25" t="e">
        <f t="shared" ca="1" si="159"/>
        <v>#NAME?</v>
      </c>
      <c r="BF131" s="25" t="e">
        <f t="shared" ca="1" si="159"/>
        <v>#NAME?</v>
      </c>
      <c r="BG131" s="25" t="e">
        <f t="shared" ca="1" si="159"/>
        <v>#NAME?</v>
      </c>
      <c r="BH131" s="25" t="e">
        <f t="shared" ca="1" si="159"/>
        <v>#NAME?</v>
      </c>
      <c r="BI131" s="25" t="e">
        <f t="shared" ca="1" si="159"/>
        <v>#NAME?</v>
      </c>
      <c r="BJ131" s="25" t="e">
        <f t="shared" ca="1" si="159"/>
        <v>#NAME?</v>
      </c>
      <c r="BK131" s="25" t="e">
        <f t="shared" ca="1" si="159"/>
        <v>#NAME?</v>
      </c>
      <c r="BL131" s="25" t="e">
        <f t="shared" ca="1" si="159"/>
        <v>#NAME?</v>
      </c>
      <c r="BM131" s="25" t="e">
        <f t="shared" ca="1" si="159"/>
        <v>#NAME?</v>
      </c>
      <c r="BN131" s="25" t="e">
        <f t="shared" ca="1" si="159"/>
        <v>#NAME?</v>
      </c>
      <c r="BO131" s="25" t="e">
        <f t="shared" ca="1" si="159"/>
        <v>#NAME?</v>
      </c>
      <c r="BP131" s="25" t="e">
        <f t="shared" ca="1" si="159"/>
        <v>#NAME?</v>
      </c>
      <c r="BQ131" s="25" t="e">
        <f t="shared" ca="1" si="159"/>
        <v>#NAME?</v>
      </c>
      <c r="BR131" s="25" t="e">
        <f t="shared" ca="1" si="159"/>
        <v>#NAME?</v>
      </c>
      <c r="BS131" s="25" t="e">
        <f t="shared" ca="1" si="159"/>
        <v>#NAME?</v>
      </c>
      <c r="BT131" s="25" t="e">
        <f t="shared" ca="1" si="159"/>
        <v>#NAME?</v>
      </c>
      <c r="BU131" s="25" t="e">
        <f t="shared" ca="1" si="159"/>
        <v>#NAME?</v>
      </c>
      <c r="BV131" s="25" t="e">
        <f t="shared" ca="1" si="159"/>
        <v>#NAME?</v>
      </c>
      <c r="BW131" s="25" t="e">
        <f t="shared" ca="1" si="159"/>
        <v>#NAME?</v>
      </c>
      <c r="BX131" s="25" t="e">
        <f t="shared" ca="1" si="159"/>
        <v>#NAME?</v>
      </c>
      <c r="BY131" s="25" t="e">
        <f t="shared" ca="1" si="159"/>
        <v>#NAME?</v>
      </c>
      <c r="BZ131" s="25" t="e">
        <f t="shared" ca="1" si="159"/>
        <v>#NAME?</v>
      </c>
      <c r="CA131" s="25" t="e">
        <f t="shared" ca="1" si="159"/>
        <v>#NAME?</v>
      </c>
      <c r="CB131" s="25" t="e">
        <f t="shared" ca="1" si="159"/>
        <v>#NAME?</v>
      </c>
      <c r="CC131" s="25" t="e">
        <f t="shared" ca="1" si="159"/>
        <v>#NAME?</v>
      </c>
      <c r="CD131" s="25" t="e">
        <f t="shared" ca="1" si="159"/>
        <v>#NAME?</v>
      </c>
      <c r="CE131" s="25" t="e">
        <f t="shared" ca="1" si="159"/>
        <v>#NAME?</v>
      </c>
      <c r="CF131" s="25" t="e">
        <f t="shared" ca="1" si="159"/>
        <v>#NAME?</v>
      </c>
      <c r="CG131" s="25" t="e">
        <f t="shared" ca="1" si="159"/>
        <v>#NAME?</v>
      </c>
      <c r="CH131" s="25" t="e">
        <f t="shared" ca="1" si="159"/>
        <v>#NAME?</v>
      </c>
      <c r="CK131" s="53" t="s">
        <v>98</v>
      </c>
      <c r="CL131" s="25">
        <f ca="1">IF(CL41="",CL16,SUM(CL65:CL67))</f>
        <v>0</v>
      </c>
      <c r="CM131" s="25">
        <f ca="1">IF(CM41="",CM16,SUM(CM65:CM67))</f>
        <v>0</v>
      </c>
      <c r="CN131" s="25">
        <f ca="1">IF(CN41="",CN16,SUM(CN65:CN67))</f>
        <v>0</v>
      </c>
      <c r="CO131" s="25">
        <f ca="1">IF(CO41="",CO16,SUM(CO65:CO67))</f>
        <v>0</v>
      </c>
      <c r="CP131" s="25">
        <f ca="1">IF(CP41="",CP16,SUM(CP65:CP67))</f>
        <v>0</v>
      </c>
      <c r="CR131">
        <f>SUM(CR58:CR60)</f>
        <v>0</v>
      </c>
      <c r="CS131" s="42" t="s">
        <v>30</v>
      </c>
      <c r="CT131" s="25" t="e">
        <f t="shared" ref="CT131:EB131" ca="1" si="160">IF(CT$46=0,CT16,SUM(CT58:CT60))</f>
        <v>#NAME?</v>
      </c>
      <c r="CU131" s="25" t="e">
        <f t="shared" ca="1" si="160"/>
        <v>#NAME?</v>
      </c>
      <c r="CV131" s="25" t="e">
        <f t="shared" ca="1" si="160"/>
        <v>#NAME?</v>
      </c>
      <c r="CW131" s="25" t="e">
        <f t="shared" ca="1" si="160"/>
        <v>#NAME?</v>
      </c>
      <c r="CX131" s="25" t="e">
        <f t="shared" ca="1" si="160"/>
        <v>#NAME?</v>
      </c>
      <c r="CY131" s="25" t="e">
        <f t="shared" ca="1" si="160"/>
        <v>#NAME?</v>
      </c>
      <c r="CZ131" s="25" t="e">
        <f t="shared" ca="1" si="160"/>
        <v>#NAME?</v>
      </c>
      <c r="DA131" s="25" t="e">
        <f t="shared" ca="1" si="160"/>
        <v>#NAME?</v>
      </c>
      <c r="DB131" s="25" t="e">
        <f t="shared" ca="1" si="160"/>
        <v>#NAME?</v>
      </c>
      <c r="DC131" s="25" t="e">
        <f t="shared" ca="1" si="160"/>
        <v>#NAME?</v>
      </c>
      <c r="DD131" s="25" t="e">
        <f t="shared" ca="1" si="160"/>
        <v>#NAME?</v>
      </c>
      <c r="DE131" s="25" t="e">
        <f t="shared" ca="1" si="160"/>
        <v>#NAME?</v>
      </c>
      <c r="DF131" s="25" t="e">
        <f t="shared" ca="1" si="160"/>
        <v>#NAME?</v>
      </c>
      <c r="DG131" s="25" t="e">
        <f t="shared" ca="1" si="160"/>
        <v>#NAME?</v>
      </c>
      <c r="DH131" s="25" t="e">
        <f t="shared" ca="1" si="160"/>
        <v>#NAME?</v>
      </c>
      <c r="DI131" s="25" t="e">
        <f t="shared" ca="1" si="160"/>
        <v>#NAME?</v>
      </c>
      <c r="DJ131" s="25" t="e">
        <f t="shared" ca="1" si="160"/>
        <v>#NAME?</v>
      </c>
      <c r="DK131" s="25" t="e">
        <f t="shared" ca="1" si="160"/>
        <v>#NAME?</v>
      </c>
      <c r="DL131" s="25" t="e">
        <f t="shared" ca="1" si="160"/>
        <v>#NAME?</v>
      </c>
      <c r="DM131" s="25" t="e">
        <f t="shared" ca="1" si="160"/>
        <v>#NAME?</v>
      </c>
      <c r="DN131" s="25" t="e">
        <f t="shared" ca="1" si="160"/>
        <v>#NAME?</v>
      </c>
      <c r="DO131" s="25" t="e">
        <f t="shared" ca="1" si="160"/>
        <v>#NAME?</v>
      </c>
      <c r="DP131" s="25" t="e">
        <f t="shared" ca="1" si="160"/>
        <v>#NAME?</v>
      </c>
      <c r="DQ131" s="25" t="e">
        <f t="shared" ca="1" si="160"/>
        <v>#NAME?</v>
      </c>
      <c r="DR131" s="25" t="e">
        <f t="shared" ca="1" si="160"/>
        <v>#NAME?</v>
      </c>
      <c r="DS131" s="25" t="e">
        <f t="shared" ca="1" si="160"/>
        <v>#NAME?</v>
      </c>
      <c r="DT131" s="25" t="e">
        <f t="shared" ca="1" si="160"/>
        <v>#NAME?</v>
      </c>
      <c r="DU131" s="25" t="e">
        <f t="shared" ca="1" si="160"/>
        <v>#NAME?</v>
      </c>
      <c r="DV131" s="25" t="e">
        <f t="shared" ca="1" si="160"/>
        <v>#NAME?</v>
      </c>
      <c r="DW131" s="25" t="e">
        <f t="shared" ca="1" si="160"/>
        <v>#NAME?</v>
      </c>
      <c r="DX131" s="25" t="e">
        <f t="shared" ca="1" si="160"/>
        <v>#NAME?</v>
      </c>
      <c r="DY131" s="25" t="e">
        <f t="shared" ca="1" si="160"/>
        <v>#NAME?</v>
      </c>
      <c r="DZ131" s="25" t="e">
        <f t="shared" ca="1" si="160"/>
        <v>#NAME?</v>
      </c>
      <c r="EA131" s="25" t="e">
        <f t="shared" ca="1" si="160"/>
        <v>#NAME?</v>
      </c>
      <c r="EB131" s="25" t="e">
        <f t="shared" ca="1" si="160"/>
        <v>#NAME?</v>
      </c>
      <c r="EC131" s="25" t="e">
        <f ca="1">IF(SUM(EC$46,EC$47,EC$49:EC$54)=0,EC16,SUM(EC58:EC60))</f>
        <v>#NAME?</v>
      </c>
      <c r="EE131" s="42" t="s">
        <v>30</v>
      </c>
      <c r="EF131" s="25">
        <f ca="1">IF(EF41="",EF16,SUM(EF58:EF60))</f>
        <v>0</v>
      </c>
      <c r="EG131" s="25">
        <f ca="1">IF(EG41="",EG16,SUM(EG58:EG60))</f>
        <v>0</v>
      </c>
      <c r="EH131" s="25">
        <f ca="1">IF(EH41="",EH16,SUM(EH58:EH60))</f>
        <v>0</v>
      </c>
      <c r="EI131" s="25">
        <f ca="1">IF(EI41="",EI16,SUM(EI58:EI60))</f>
        <v>0</v>
      </c>
      <c r="EJ131" s="25">
        <f ca="1">IF(EJ41="",EJ16,SUM(EJ58:EJ60))</f>
        <v>0</v>
      </c>
      <c r="EM131" s="37"/>
    </row>
    <row r="132" spans="1:187">
      <c r="A132" t="str">
        <f>RIGHT(DB_LOAD!I127,4)</f>
        <v/>
      </c>
      <c r="B132">
        <f>DB_LOAD!K127</f>
        <v>0</v>
      </c>
      <c r="D132" s="56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P132" s="56"/>
      <c r="AQ132" s="57"/>
      <c r="AR132" s="57"/>
      <c r="AS132" s="57"/>
      <c r="AT132" s="57"/>
      <c r="AU132" s="57"/>
      <c r="AW132" s="78">
        <f ca="1">SUM(AW130:AW131,AW127)</f>
        <v>0</v>
      </c>
      <c r="AX132" s="45" t="s">
        <v>99</v>
      </c>
      <c r="AY132" s="46" t="e">
        <f t="shared" ref="AY132:CH132" ca="1" si="161">SUM(AY130:AY131,AY127)</f>
        <v>#NAME?</v>
      </c>
      <c r="AZ132" s="46" t="e">
        <f t="shared" ca="1" si="161"/>
        <v>#NAME?</v>
      </c>
      <c r="BA132" s="46" t="e">
        <f t="shared" ca="1" si="161"/>
        <v>#NAME?</v>
      </c>
      <c r="BB132" s="46" t="e">
        <f t="shared" ca="1" si="161"/>
        <v>#NAME?</v>
      </c>
      <c r="BC132" s="46" t="e">
        <f t="shared" ca="1" si="161"/>
        <v>#NAME?</v>
      </c>
      <c r="BD132" s="46" t="e">
        <f t="shared" ca="1" si="161"/>
        <v>#NAME?</v>
      </c>
      <c r="BE132" s="46" t="e">
        <f t="shared" ca="1" si="161"/>
        <v>#NAME?</v>
      </c>
      <c r="BF132" s="46" t="e">
        <f t="shared" ca="1" si="161"/>
        <v>#NAME?</v>
      </c>
      <c r="BG132" s="46" t="e">
        <f t="shared" ca="1" si="161"/>
        <v>#NAME?</v>
      </c>
      <c r="BH132" s="46" t="e">
        <f t="shared" ca="1" si="161"/>
        <v>#NAME?</v>
      </c>
      <c r="BI132" s="46" t="e">
        <f t="shared" ca="1" si="161"/>
        <v>#NAME?</v>
      </c>
      <c r="BJ132" s="46" t="e">
        <f t="shared" ca="1" si="161"/>
        <v>#NAME?</v>
      </c>
      <c r="BK132" s="46" t="e">
        <f t="shared" ca="1" si="161"/>
        <v>#NAME?</v>
      </c>
      <c r="BL132" s="46" t="e">
        <f t="shared" ca="1" si="161"/>
        <v>#NAME?</v>
      </c>
      <c r="BM132" s="46" t="e">
        <f t="shared" ca="1" si="161"/>
        <v>#NAME?</v>
      </c>
      <c r="BN132" s="46" t="e">
        <f t="shared" ca="1" si="161"/>
        <v>#NAME?</v>
      </c>
      <c r="BO132" s="46" t="e">
        <f t="shared" ca="1" si="161"/>
        <v>#NAME?</v>
      </c>
      <c r="BP132" s="46" t="e">
        <f t="shared" ca="1" si="161"/>
        <v>#NAME?</v>
      </c>
      <c r="BQ132" s="46" t="e">
        <f t="shared" ca="1" si="161"/>
        <v>#NAME?</v>
      </c>
      <c r="BR132" s="46" t="e">
        <f t="shared" ca="1" si="161"/>
        <v>#NAME?</v>
      </c>
      <c r="BS132" s="46" t="e">
        <f t="shared" ca="1" si="161"/>
        <v>#NAME?</v>
      </c>
      <c r="BT132" s="46" t="e">
        <f t="shared" ca="1" si="161"/>
        <v>#NAME?</v>
      </c>
      <c r="BU132" s="46" t="e">
        <f t="shared" ca="1" si="161"/>
        <v>#NAME?</v>
      </c>
      <c r="BV132" s="46" t="e">
        <f t="shared" ca="1" si="161"/>
        <v>#NAME?</v>
      </c>
      <c r="BW132" s="46" t="e">
        <f t="shared" ca="1" si="161"/>
        <v>#NAME?</v>
      </c>
      <c r="BX132" s="46" t="e">
        <f t="shared" ca="1" si="161"/>
        <v>#NAME?</v>
      </c>
      <c r="BY132" s="46" t="e">
        <f t="shared" ca="1" si="161"/>
        <v>#NAME?</v>
      </c>
      <c r="BZ132" s="46" t="e">
        <f t="shared" ca="1" si="161"/>
        <v>#NAME?</v>
      </c>
      <c r="CA132" s="46" t="e">
        <f t="shared" ca="1" si="161"/>
        <v>#NAME?</v>
      </c>
      <c r="CB132" s="46" t="e">
        <f t="shared" ca="1" si="161"/>
        <v>#NAME?</v>
      </c>
      <c r="CC132" s="46" t="e">
        <f t="shared" ca="1" si="161"/>
        <v>#NAME?</v>
      </c>
      <c r="CD132" s="46" t="e">
        <f t="shared" ca="1" si="161"/>
        <v>#NAME?</v>
      </c>
      <c r="CE132" s="46" t="e">
        <f t="shared" ca="1" si="161"/>
        <v>#NAME?</v>
      </c>
      <c r="CF132" s="46" t="e">
        <f t="shared" ca="1" si="161"/>
        <v>#NAME?</v>
      </c>
      <c r="CG132" s="46" t="e">
        <f t="shared" ca="1" si="161"/>
        <v>#NAME?</v>
      </c>
      <c r="CH132" s="46" t="e">
        <f t="shared" ca="1" si="161"/>
        <v>#NAME?</v>
      </c>
      <c r="CK132" s="45" t="s">
        <v>99</v>
      </c>
      <c r="CL132" s="46">
        <f ca="1">SUM(CL130:CL131,CL127)</f>
        <v>0</v>
      </c>
      <c r="CM132" s="46">
        <f ca="1">SUM(CM130:CM131,CM127)</f>
        <v>0</v>
      </c>
      <c r="CN132" s="46">
        <f ca="1">SUM(CN130:CN131,CN127)</f>
        <v>0</v>
      </c>
      <c r="CO132" s="46">
        <f ca="1">SUM(CO130:CO131,CO127)</f>
        <v>0</v>
      </c>
      <c r="CP132" s="46">
        <f ca="1">SUM(CP130:CP131,CP127)</f>
        <v>0</v>
      </c>
      <c r="CQ132" t="s">
        <v>247</v>
      </c>
      <c r="CR132">
        <f>CR64</f>
        <v>0</v>
      </c>
      <c r="CS132" s="42" t="s">
        <v>47</v>
      </c>
      <c r="CT132" s="25" t="e">
        <f t="shared" ref="CT132:EB132" ca="1" si="162">IF(AND(SUM(CT64:CT65)=0,SUM(CT$46,CT$47,CT$49:CT$54)=0),CT17,CT136)-IF(CT$123="Audited",SUM(CI132:CS132),0)</f>
        <v>#NAME?</v>
      </c>
      <c r="CU132" s="25" t="e">
        <f t="shared" ca="1" si="162"/>
        <v>#NAME?</v>
      </c>
      <c r="CV132" s="25" t="e">
        <f t="shared" ca="1" si="162"/>
        <v>#NAME?</v>
      </c>
      <c r="CW132" s="25" t="e">
        <f t="shared" ca="1" si="162"/>
        <v>#NAME?</v>
      </c>
      <c r="CX132" s="25" t="e">
        <f t="shared" ca="1" si="162"/>
        <v>#NAME?</v>
      </c>
      <c r="CY132" s="25" t="e">
        <f t="shared" ca="1" si="162"/>
        <v>#NAME?</v>
      </c>
      <c r="CZ132" s="25" t="e">
        <f t="shared" ca="1" si="162"/>
        <v>#NAME?</v>
      </c>
      <c r="DA132" s="25" t="e">
        <f t="shared" ca="1" si="162"/>
        <v>#NAME?</v>
      </c>
      <c r="DB132" s="25" t="e">
        <f t="shared" ca="1" si="162"/>
        <v>#NAME?</v>
      </c>
      <c r="DC132" s="25" t="e">
        <f t="shared" ca="1" si="162"/>
        <v>#NAME?</v>
      </c>
      <c r="DD132" s="25" t="e">
        <f t="shared" ca="1" si="162"/>
        <v>#NAME?</v>
      </c>
      <c r="DE132" s="25" t="e">
        <f t="shared" ca="1" si="162"/>
        <v>#NAME?</v>
      </c>
      <c r="DF132" s="25" t="e">
        <f t="shared" ca="1" si="162"/>
        <v>#NAME?</v>
      </c>
      <c r="DG132" s="25" t="e">
        <f t="shared" ca="1" si="162"/>
        <v>#NAME?</v>
      </c>
      <c r="DH132" s="25" t="e">
        <f t="shared" ca="1" si="162"/>
        <v>#NAME?</v>
      </c>
      <c r="DI132" s="25" t="e">
        <f t="shared" ca="1" si="162"/>
        <v>#NAME?</v>
      </c>
      <c r="DJ132" s="25" t="e">
        <f t="shared" ca="1" si="162"/>
        <v>#NAME?</v>
      </c>
      <c r="DK132" s="25" t="e">
        <f t="shared" ca="1" si="162"/>
        <v>#NAME?</v>
      </c>
      <c r="DL132" s="25" t="e">
        <f t="shared" ca="1" si="162"/>
        <v>#NAME?</v>
      </c>
      <c r="DM132" s="25" t="e">
        <f t="shared" ca="1" si="162"/>
        <v>#NAME?</v>
      </c>
      <c r="DN132" s="25" t="e">
        <f t="shared" ca="1" si="162"/>
        <v>#NAME?</v>
      </c>
      <c r="DO132" s="25" t="e">
        <f t="shared" ca="1" si="162"/>
        <v>#NAME?</v>
      </c>
      <c r="DP132" s="25" t="e">
        <f t="shared" ca="1" si="162"/>
        <v>#NAME?</v>
      </c>
      <c r="DQ132" s="25" t="e">
        <f t="shared" ca="1" si="162"/>
        <v>#NAME?</v>
      </c>
      <c r="DR132" s="25" t="e">
        <f t="shared" ca="1" si="162"/>
        <v>#NAME?</v>
      </c>
      <c r="DS132" s="25" t="e">
        <f t="shared" ca="1" si="162"/>
        <v>#NAME?</v>
      </c>
      <c r="DT132" s="25" t="e">
        <f t="shared" ca="1" si="162"/>
        <v>#NAME?</v>
      </c>
      <c r="DU132" s="25" t="e">
        <f t="shared" ca="1" si="162"/>
        <v>#NAME?</v>
      </c>
      <c r="DV132" s="25" t="e">
        <f t="shared" ca="1" si="162"/>
        <v>#NAME?</v>
      </c>
      <c r="DW132" s="25" t="e">
        <f t="shared" ca="1" si="162"/>
        <v>#NAME?</v>
      </c>
      <c r="DX132" s="25" t="e">
        <f t="shared" ca="1" si="162"/>
        <v>#NAME?</v>
      </c>
      <c r="DY132" s="25" t="e">
        <f t="shared" ca="1" si="162"/>
        <v>#NAME?</v>
      </c>
      <c r="DZ132" s="25" t="e">
        <f t="shared" ca="1" si="162"/>
        <v>#NAME?</v>
      </c>
      <c r="EA132" s="25" t="e">
        <f t="shared" ca="1" si="162"/>
        <v>#NAME?</v>
      </c>
      <c r="EB132" s="25" t="e">
        <f t="shared" ca="1" si="162"/>
        <v>#NAME?</v>
      </c>
      <c r="EC132" s="25" t="e">
        <f ca="1">IF(AND(SUM(EC64:EC65)=0,SUM(EC$46,EC$47,EC$49:EC$54)=0),EC17,EC136)-IF(EC$123="Audited",SUM(DR132:EB132),0)</f>
        <v>#NAME?</v>
      </c>
      <c r="EE132" s="42" t="s">
        <v>47</v>
      </c>
      <c r="EF132" s="25">
        <f ca="1">IF(EF41="",EF17,SUM(EF64))</f>
        <v>0</v>
      </c>
      <c r="EG132" s="25">
        <f ca="1">IF(EG41="",EG17,SUM(EG64))</f>
        <v>0</v>
      </c>
      <c r="EH132" s="25">
        <f ca="1">IF(EH41="",EH17,SUM(EH64))</f>
        <v>0</v>
      </c>
      <c r="EI132" s="25">
        <f ca="1">IF(EI41="",EI17,SUM(EI64))</f>
        <v>0</v>
      </c>
      <c r="EJ132" s="25">
        <f ca="1">IF(EJ41="",EJ17,SUM(EJ64))</f>
        <v>0</v>
      </c>
      <c r="EM132" s="37"/>
    </row>
    <row r="133" spans="1:187">
      <c r="A133" t="str">
        <f>RIGHT(DB_LOAD!I128,4)</f>
        <v/>
      </c>
      <c r="B133">
        <f>DB_LOAD!K128</f>
        <v>0</v>
      </c>
      <c r="D133" s="58" t="s">
        <v>100</v>
      </c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P133" s="58" t="s">
        <v>100</v>
      </c>
      <c r="AQ133" s="57"/>
      <c r="AR133" s="57"/>
      <c r="AS133" s="57"/>
      <c r="AT133" s="57"/>
      <c r="AU133" s="57"/>
      <c r="AW133" t="e">
        <f ca="1">AW132/$AY$123</f>
        <v>#NAME?</v>
      </c>
      <c r="AX133" s="47" t="s">
        <v>101</v>
      </c>
      <c r="AY133" s="48" t="e">
        <f t="shared" ref="AY133:CH133" ca="1" si="163">AY132/$AY$123</f>
        <v>#NAME?</v>
      </c>
      <c r="AZ133" s="48" t="e">
        <f t="shared" ca="1" si="163"/>
        <v>#NAME?</v>
      </c>
      <c r="BA133" s="48" t="e">
        <f t="shared" ca="1" si="163"/>
        <v>#NAME?</v>
      </c>
      <c r="BB133" s="48" t="e">
        <f t="shared" ca="1" si="163"/>
        <v>#NAME?</v>
      </c>
      <c r="BC133" s="48" t="e">
        <f t="shared" ca="1" si="163"/>
        <v>#NAME?</v>
      </c>
      <c r="BD133" s="48" t="e">
        <f t="shared" ca="1" si="163"/>
        <v>#NAME?</v>
      </c>
      <c r="BE133" s="48" t="e">
        <f t="shared" ca="1" si="163"/>
        <v>#NAME?</v>
      </c>
      <c r="BF133" s="48" t="e">
        <f t="shared" ca="1" si="163"/>
        <v>#NAME?</v>
      </c>
      <c r="BG133" s="48" t="e">
        <f t="shared" ca="1" si="163"/>
        <v>#NAME?</v>
      </c>
      <c r="BH133" s="48" t="e">
        <f t="shared" ca="1" si="163"/>
        <v>#NAME?</v>
      </c>
      <c r="BI133" s="48" t="e">
        <f t="shared" ca="1" si="163"/>
        <v>#NAME?</v>
      </c>
      <c r="BJ133" s="48" t="e">
        <f t="shared" ca="1" si="163"/>
        <v>#NAME?</v>
      </c>
      <c r="BK133" s="48" t="e">
        <f t="shared" ca="1" si="163"/>
        <v>#NAME?</v>
      </c>
      <c r="BL133" s="48" t="e">
        <f t="shared" ca="1" si="163"/>
        <v>#NAME?</v>
      </c>
      <c r="BM133" s="48" t="e">
        <f t="shared" ca="1" si="163"/>
        <v>#NAME?</v>
      </c>
      <c r="BN133" s="48" t="e">
        <f t="shared" ca="1" si="163"/>
        <v>#NAME?</v>
      </c>
      <c r="BO133" s="48" t="e">
        <f t="shared" ca="1" si="163"/>
        <v>#NAME?</v>
      </c>
      <c r="BP133" s="48" t="e">
        <f t="shared" ca="1" si="163"/>
        <v>#NAME?</v>
      </c>
      <c r="BQ133" s="48" t="e">
        <f t="shared" ca="1" si="163"/>
        <v>#NAME?</v>
      </c>
      <c r="BR133" s="48" t="e">
        <f t="shared" ca="1" si="163"/>
        <v>#NAME?</v>
      </c>
      <c r="BS133" s="48" t="e">
        <f t="shared" ca="1" si="163"/>
        <v>#NAME?</v>
      </c>
      <c r="BT133" s="48" t="e">
        <f t="shared" ca="1" si="163"/>
        <v>#NAME?</v>
      </c>
      <c r="BU133" s="48" t="e">
        <f t="shared" ca="1" si="163"/>
        <v>#NAME?</v>
      </c>
      <c r="BV133" s="48" t="e">
        <f t="shared" ca="1" si="163"/>
        <v>#NAME?</v>
      </c>
      <c r="BW133" s="48" t="e">
        <f t="shared" ca="1" si="163"/>
        <v>#NAME?</v>
      </c>
      <c r="BX133" s="48" t="e">
        <f t="shared" ca="1" si="163"/>
        <v>#NAME?</v>
      </c>
      <c r="BY133" s="48" t="e">
        <f t="shared" ca="1" si="163"/>
        <v>#NAME?</v>
      </c>
      <c r="BZ133" s="48" t="e">
        <f t="shared" ca="1" si="163"/>
        <v>#NAME?</v>
      </c>
      <c r="CA133" s="48" t="e">
        <f t="shared" ca="1" si="163"/>
        <v>#NAME?</v>
      </c>
      <c r="CB133" s="48" t="e">
        <f t="shared" ca="1" si="163"/>
        <v>#NAME?</v>
      </c>
      <c r="CC133" s="48" t="e">
        <f t="shared" ca="1" si="163"/>
        <v>#NAME?</v>
      </c>
      <c r="CD133" s="48" t="e">
        <f t="shared" ca="1" si="163"/>
        <v>#NAME?</v>
      </c>
      <c r="CE133" s="48" t="e">
        <f t="shared" ca="1" si="163"/>
        <v>#NAME?</v>
      </c>
      <c r="CF133" s="48" t="e">
        <f t="shared" ca="1" si="163"/>
        <v>#NAME?</v>
      </c>
      <c r="CG133" s="48" t="e">
        <f t="shared" ca="1" si="163"/>
        <v>#NAME?</v>
      </c>
      <c r="CH133" s="48" t="e">
        <f t="shared" ca="1" si="163"/>
        <v>#NAME?</v>
      </c>
      <c r="CK133" s="47" t="s">
        <v>101</v>
      </c>
      <c r="CL133" s="48" t="e">
        <f ca="1">CL132/$AY$123</f>
        <v>#NAME?</v>
      </c>
      <c r="CM133" s="48" t="e">
        <f ca="1">CM132/$AY$123</f>
        <v>#NAME?</v>
      </c>
      <c r="CN133" s="48" t="e">
        <f ca="1">CN132/$AY$123</f>
        <v>#NAME?</v>
      </c>
      <c r="CO133" s="48" t="e">
        <f ca="1">CO132/$AY$123</f>
        <v>#NAME?</v>
      </c>
      <c r="CP133" s="48" t="e">
        <f ca="1">CP132/$AY$123</f>
        <v>#NAME?</v>
      </c>
      <c r="CQ133" t="s">
        <v>247</v>
      </c>
      <c r="CR133">
        <f>SUM(CR65:CR66)</f>
        <v>0</v>
      </c>
      <c r="CS133" s="42" t="s">
        <v>102</v>
      </c>
      <c r="CT133" s="25" t="e">
        <f t="shared" ref="CT133:DY133" ca="1" si="164">IF(SUM(CT$46,CT$47,CT$49:CT$54)=0,CT18,CT137)-IF(CT$123="Audited",SUM(CI133:CS133),0)</f>
        <v>#NAME?</v>
      </c>
      <c r="CU133" s="25" t="e">
        <f t="shared" ca="1" si="164"/>
        <v>#NAME?</v>
      </c>
      <c r="CV133" s="25" t="e">
        <f t="shared" ca="1" si="164"/>
        <v>#NAME?</v>
      </c>
      <c r="CW133" s="25" t="e">
        <f t="shared" ca="1" si="164"/>
        <v>#NAME?</v>
      </c>
      <c r="CX133" s="25" t="e">
        <f t="shared" ca="1" si="164"/>
        <v>#NAME?</v>
      </c>
      <c r="CY133" s="25" t="e">
        <f t="shared" ca="1" si="164"/>
        <v>#NAME?</v>
      </c>
      <c r="CZ133" s="25" t="e">
        <f t="shared" ca="1" si="164"/>
        <v>#NAME?</v>
      </c>
      <c r="DA133" s="25" t="e">
        <f t="shared" ca="1" si="164"/>
        <v>#NAME?</v>
      </c>
      <c r="DB133" s="25" t="e">
        <f t="shared" ca="1" si="164"/>
        <v>#NAME?</v>
      </c>
      <c r="DC133" s="25" t="e">
        <f t="shared" ca="1" si="164"/>
        <v>#NAME?</v>
      </c>
      <c r="DD133" s="25" t="e">
        <f t="shared" ca="1" si="164"/>
        <v>#NAME?</v>
      </c>
      <c r="DE133" s="25" t="e">
        <f t="shared" ca="1" si="164"/>
        <v>#NAME?</v>
      </c>
      <c r="DF133" s="25" t="e">
        <f t="shared" ca="1" si="164"/>
        <v>#NAME?</v>
      </c>
      <c r="DG133" s="25" t="e">
        <f t="shared" ca="1" si="164"/>
        <v>#NAME?</v>
      </c>
      <c r="DH133" s="25" t="e">
        <f t="shared" ca="1" si="164"/>
        <v>#NAME?</v>
      </c>
      <c r="DI133" s="25" t="e">
        <f t="shared" ca="1" si="164"/>
        <v>#NAME?</v>
      </c>
      <c r="DJ133" s="25" t="e">
        <f t="shared" ca="1" si="164"/>
        <v>#NAME?</v>
      </c>
      <c r="DK133" s="25" t="e">
        <f t="shared" ca="1" si="164"/>
        <v>#NAME?</v>
      </c>
      <c r="DL133" s="25" t="e">
        <f t="shared" ca="1" si="164"/>
        <v>#NAME?</v>
      </c>
      <c r="DM133" s="25" t="e">
        <f t="shared" ca="1" si="164"/>
        <v>#NAME?</v>
      </c>
      <c r="DN133" s="25" t="e">
        <f t="shared" ca="1" si="164"/>
        <v>#NAME?</v>
      </c>
      <c r="DO133" s="25" t="e">
        <f t="shared" ca="1" si="164"/>
        <v>#NAME?</v>
      </c>
      <c r="DP133" s="25" t="e">
        <f t="shared" ca="1" si="164"/>
        <v>#NAME?</v>
      </c>
      <c r="DQ133" s="25" t="e">
        <f t="shared" ca="1" si="164"/>
        <v>#NAME?</v>
      </c>
      <c r="DR133" s="25" t="e">
        <f t="shared" ca="1" si="164"/>
        <v>#NAME?</v>
      </c>
      <c r="DS133" s="25" t="e">
        <f t="shared" ca="1" si="164"/>
        <v>#NAME?</v>
      </c>
      <c r="DT133" s="25" t="e">
        <f t="shared" ca="1" si="164"/>
        <v>#NAME?</v>
      </c>
      <c r="DU133" s="25" t="e">
        <f t="shared" ca="1" si="164"/>
        <v>#NAME?</v>
      </c>
      <c r="DV133" s="25" t="e">
        <f t="shared" ca="1" si="164"/>
        <v>#NAME?</v>
      </c>
      <c r="DW133" s="25" t="e">
        <f t="shared" ca="1" si="164"/>
        <v>#NAME?</v>
      </c>
      <c r="DX133" s="25" t="e">
        <f t="shared" ca="1" si="164"/>
        <v>#NAME?</v>
      </c>
      <c r="DY133" s="25" t="e">
        <f t="shared" ca="1" si="164"/>
        <v>#NAME?</v>
      </c>
      <c r="DZ133" s="25" t="e">
        <f ca="1">IF(SUM(DZ$46,DZ$47,DZ$49:DZ$54)=0,DZ18,DZ137)-IF(DZ$123="Audited",SUM(DO133:DY133),0)</f>
        <v>#NAME?</v>
      </c>
      <c r="EA133" s="25" t="e">
        <f t="shared" ref="EA133:EC133" ca="1" si="165">IF(SUM(EA$46,EA$47,EA$49:EA$54)=0,EA18,EA137)-IF(EA$123="Audited",SUM(DP133:DZ133),0)</f>
        <v>#NAME?</v>
      </c>
      <c r="EB133" s="25" t="e">
        <f t="shared" ca="1" si="165"/>
        <v>#NAME?</v>
      </c>
      <c r="EC133" s="25" t="e">
        <f t="shared" ca="1" si="165"/>
        <v>#NAME?</v>
      </c>
      <c r="EE133" s="42" t="s">
        <v>102</v>
      </c>
      <c r="EF133" s="25">
        <f ca="1">IF(EF41="",EF18,SUM(EF65:EF65))</f>
        <v>0</v>
      </c>
      <c r="EG133" s="25">
        <f t="shared" ref="EG133:EJ133" ca="1" si="166">IF(EG41="",EG18,SUM(EG65:EG65))</f>
        <v>0</v>
      </c>
      <c r="EH133" s="25">
        <f t="shared" ca="1" si="166"/>
        <v>0</v>
      </c>
      <c r="EI133" s="25">
        <f t="shared" ca="1" si="166"/>
        <v>0</v>
      </c>
      <c r="EJ133" s="25">
        <f t="shared" ca="1" si="166"/>
        <v>0</v>
      </c>
      <c r="EM133" s="37"/>
    </row>
    <row r="134" spans="1:187">
      <c r="A134" t="str">
        <f>RIGHT(DB_LOAD!I129,4)</f>
        <v/>
      </c>
      <c r="B134">
        <f>DB_LOAD!K129</f>
        <v>0</v>
      </c>
      <c r="D134" s="35" t="s">
        <v>103</v>
      </c>
      <c r="E134" s="25" t="e">
        <f t="shared" ref="E134:AN134" ca="1" si="167">IF(E$76=0,E19,SUM(E82:E83))</f>
        <v>#VALUE!</v>
      </c>
      <c r="F134" s="25" t="e">
        <f t="shared" ca="1" si="167"/>
        <v>#VALUE!</v>
      </c>
      <c r="G134" s="25" t="e">
        <f t="shared" ca="1" si="167"/>
        <v>#VALUE!</v>
      </c>
      <c r="H134" s="25" t="e">
        <f t="shared" ca="1" si="167"/>
        <v>#VALUE!</v>
      </c>
      <c r="I134" s="25" t="e">
        <f t="shared" ca="1" si="167"/>
        <v>#VALUE!</v>
      </c>
      <c r="J134" s="25" t="e">
        <f t="shared" ca="1" si="167"/>
        <v>#VALUE!</v>
      </c>
      <c r="K134" s="25" t="e">
        <f t="shared" ca="1" si="167"/>
        <v>#VALUE!</v>
      </c>
      <c r="L134" s="25" t="e">
        <f t="shared" ca="1" si="167"/>
        <v>#VALUE!</v>
      </c>
      <c r="M134" s="25" t="e">
        <f t="shared" ca="1" si="167"/>
        <v>#VALUE!</v>
      </c>
      <c r="N134" s="25" t="e">
        <f t="shared" ca="1" si="167"/>
        <v>#VALUE!</v>
      </c>
      <c r="O134" s="25" t="e">
        <f t="shared" ca="1" si="167"/>
        <v>#VALUE!</v>
      </c>
      <c r="P134" s="25" t="e">
        <f t="shared" ca="1" si="167"/>
        <v>#VALUE!</v>
      </c>
      <c r="Q134" s="25" t="e">
        <f t="shared" ca="1" si="167"/>
        <v>#VALUE!</v>
      </c>
      <c r="R134" s="25" t="e">
        <f t="shared" ca="1" si="167"/>
        <v>#VALUE!</v>
      </c>
      <c r="S134" s="25" t="e">
        <f t="shared" ca="1" si="167"/>
        <v>#VALUE!</v>
      </c>
      <c r="T134" s="25" t="e">
        <f t="shared" ca="1" si="167"/>
        <v>#VALUE!</v>
      </c>
      <c r="U134" s="25" t="e">
        <f t="shared" ca="1" si="167"/>
        <v>#VALUE!</v>
      </c>
      <c r="V134" s="25" t="e">
        <f t="shared" ca="1" si="167"/>
        <v>#VALUE!</v>
      </c>
      <c r="W134" s="25" t="e">
        <f t="shared" ca="1" si="167"/>
        <v>#VALUE!</v>
      </c>
      <c r="X134" s="25" t="e">
        <f t="shared" ca="1" si="167"/>
        <v>#VALUE!</v>
      </c>
      <c r="Y134" s="25" t="e">
        <f t="shared" ca="1" si="167"/>
        <v>#VALUE!</v>
      </c>
      <c r="Z134" s="25" t="e">
        <f t="shared" ca="1" si="167"/>
        <v>#VALUE!</v>
      </c>
      <c r="AA134" s="25" t="e">
        <f t="shared" ca="1" si="167"/>
        <v>#VALUE!</v>
      </c>
      <c r="AB134" s="25" t="e">
        <f t="shared" ca="1" si="167"/>
        <v>#VALUE!</v>
      </c>
      <c r="AC134" s="25" t="e">
        <f t="shared" ca="1" si="167"/>
        <v>#VALUE!</v>
      </c>
      <c r="AD134" s="25" t="e">
        <f t="shared" ca="1" si="167"/>
        <v>#VALUE!</v>
      </c>
      <c r="AE134" s="25" t="e">
        <f t="shared" ca="1" si="167"/>
        <v>#VALUE!</v>
      </c>
      <c r="AF134" s="25" t="e">
        <f t="shared" ca="1" si="167"/>
        <v>#VALUE!</v>
      </c>
      <c r="AG134" s="25" t="e">
        <f t="shared" ca="1" si="167"/>
        <v>#VALUE!</v>
      </c>
      <c r="AH134" s="25" t="e">
        <f t="shared" ca="1" si="167"/>
        <v>#VALUE!</v>
      </c>
      <c r="AI134" s="25" t="e">
        <f t="shared" ca="1" si="167"/>
        <v>#VALUE!</v>
      </c>
      <c r="AJ134" s="25" t="e">
        <f t="shared" ca="1" si="167"/>
        <v>#VALUE!</v>
      </c>
      <c r="AK134" s="25" t="e">
        <f t="shared" ca="1" si="167"/>
        <v>#VALUE!</v>
      </c>
      <c r="AL134" s="25" t="e">
        <f t="shared" ca="1" si="167"/>
        <v>#VALUE!</v>
      </c>
      <c r="AM134" s="25" t="e">
        <f t="shared" ca="1" si="167"/>
        <v>#VALUE!</v>
      </c>
      <c r="AN134" s="25" t="e">
        <f t="shared" ca="1" si="167"/>
        <v>#NAME?</v>
      </c>
      <c r="AP134" s="35" t="s">
        <v>103</v>
      </c>
      <c r="AQ134" s="25">
        <f ca="1">IF(AQ41="",AQ19,SUM(AQ82:AQ83))</f>
        <v>0</v>
      </c>
      <c r="AR134" s="25">
        <f ca="1">IF(AR41="",AR19,SUM(AR82:AR83))</f>
        <v>0</v>
      </c>
      <c r="AS134" s="25">
        <f ca="1">IF(AS41="",AS19,SUM(AS82:AS83))</f>
        <v>0</v>
      </c>
      <c r="AT134" s="25">
        <f ca="1">IF(AT41="",AT19,SUM(AT82:AT83))</f>
        <v>0</v>
      </c>
      <c r="AU134" s="25">
        <f ca="1">IF(AU41="",AU19,SUM(AU82:AU83))</f>
        <v>0</v>
      </c>
      <c r="AX134" s="59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K134" s="59"/>
      <c r="CL134" s="51"/>
      <c r="CM134" s="51"/>
      <c r="CN134" s="51"/>
      <c r="CO134" s="51"/>
      <c r="CP134" s="51"/>
      <c r="CS134" s="60" t="s">
        <v>104</v>
      </c>
      <c r="CT134" s="51" t="e">
        <f ca="1">+CT132-CT133</f>
        <v>#NAME?</v>
      </c>
      <c r="CU134" s="51" t="e">
        <f t="shared" ref="CU134:EC134" ca="1" si="168">+CU132-CU133</f>
        <v>#NAME?</v>
      </c>
      <c r="CV134" s="51" t="e">
        <f t="shared" ca="1" si="168"/>
        <v>#NAME?</v>
      </c>
      <c r="CW134" s="51" t="e">
        <f t="shared" ca="1" si="168"/>
        <v>#NAME?</v>
      </c>
      <c r="CX134" s="51" t="e">
        <f t="shared" ca="1" si="168"/>
        <v>#NAME?</v>
      </c>
      <c r="CY134" s="51" t="e">
        <f t="shared" ca="1" si="168"/>
        <v>#NAME?</v>
      </c>
      <c r="CZ134" s="51" t="e">
        <f t="shared" ca="1" si="168"/>
        <v>#NAME?</v>
      </c>
      <c r="DA134" s="51" t="e">
        <f t="shared" ca="1" si="168"/>
        <v>#NAME?</v>
      </c>
      <c r="DB134" s="51" t="e">
        <f t="shared" ca="1" si="168"/>
        <v>#NAME?</v>
      </c>
      <c r="DC134" s="51" t="e">
        <f t="shared" ca="1" si="168"/>
        <v>#NAME?</v>
      </c>
      <c r="DD134" s="51" t="e">
        <f t="shared" ca="1" si="168"/>
        <v>#NAME?</v>
      </c>
      <c r="DE134" s="51" t="e">
        <f t="shared" ca="1" si="168"/>
        <v>#NAME?</v>
      </c>
      <c r="DF134" s="51" t="e">
        <f t="shared" ca="1" si="168"/>
        <v>#NAME?</v>
      </c>
      <c r="DG134" s="51" t="e">
        <f t="shared" ca="1" si="168"/>
        <v>#NAME?</v>
      </c>
      <c r="DH134" s="51" t="e">
        <f t="shared" ca="1" si="168"/>
        <v>#NAME?</v>
      </c>
      <c r="DI134" s="51" t="e">
        <f t="shared" ca="1" si="168"/>
        <v>#NAME?</v>
      </c>
      <c r="DJ134" s="51" t="e">
        <f t="shared" ca="1" si="168"/>
        <v>#NAME?</v>
      </c>
      <c r="DK134" s="51" t="e">
        <f t="shared" ca="1" si="168"/>
        <v>#NAME?</v>
      </c>
      <c r="DL134" s="51" t="e">
        <f t="shared" ca="1" si="168"/>
        <v>#NAME?</v>
      </c>
      <c r="DM134" s="51" t="e">
        <f t="shared" ca="1" si="168"/>
        <v>#NAME?</v>
      </c>
      <c r="DN134" s="51" t="e">
        <f t="shared" ca="1" si="168"/>
        <v>#NAME?</v>
      </c>
      <c r="DO134" s="51" t="e">
        <f t="shared" ca="1" si="168"/>
        <v>#NAME?</v>
      </c>
      <c r="DP134" s="51" t="e">
        <f t="shared" ca="1" si="168"/>
        <v>#NAME?</v>
      </c>
      <c r="DQ134" s="51" t="e">
        <f t="shared" ca="1" si="168"/>
        <v>#NAME?</v>
      </c>
      <c r="DR134" s="51" t="e">
        <f t="shared" ca="1" si="168"/>
        <v>#NAME?</v>
      </c>
      <c r="DS134" s="51" t="e">
        <f t="shared" ca="1" si="168"/>
        <v>#NAME?</v>
      </c>
      <c r="DT134" s="51" t="e">
        <f t="shared" ca="1" si="168"/>
        <v>#NAME?</v>
      </c>
      <c r="DU134" s="51" t="e">
        <f t="shared" ca="1" si="168"/>
        <v>#NAME?</v>
      </c>
      <c r="DV134" s="51" t="e">
        <f t="shared" ca="1" si="168"/>
        <v>#NAME?</v>
      </c>
      <c r="DW134" s="51" t="e">
        <f t="shared" ca="1" si="168"/>
        <v>#NAME?</v>
      </c>
      <c r="DX134" s="51" t="e">
        <f t="shared" ca="1" si="168"/>
        <v>#NAME?</v>
      </c>
      <c r="DY134" s="51" t="e">
        <f t="shared" ca="1" si="168"/>
        <v>#NAME?</v>
      </c>
      <c r="DZ134" s="51" t="e">
        <f t="shared" ca="1" si="168"/>
        <v>#NAME?</v>
      </c>
      <c r="EA134" s="51" t="e">
        <f t="shared" ca="1" si="168"/>
        <v>#NAME?</v>
      </c>
      <c r="EB134" s="51" t="e">
        <f t="shared" ca="1" si="168"/>
        <v>#NAME?</v>
      </c>
      <c r="EC134" s="51" t="e">
        <f t="shared" ca="1" si="168"/>
        <v>#NAME?</v>
      </c>
      <c r="EE134" s="60" t="s">
        <v>104</v>
      </c>
      <c r="EF134" s="51">
        <f t="shared" ref="EF134:EI134" ca="1" si="169">EF132-EF133</f>
        <v>0</v>
      </c>
      <c r="EG134" s="51">
        <f t="shared" ca="1" si="169"/>
        <v>0</v>
      </c>
      <c r="EH134" s="51">
        <f t="shared" ca="1" si="169"/>
        <v>0</v>
      </c>
      <c r="EI134" s="51">
        <f t="shared" ca="1" si="169"/>
        <v>0</v>
      </c>
      <c r="EJ134" s="51">
        <f ca="1">EJ132-EJ133</f>
        <v>0</v>
      </c>
      <c r="EM134" s="37"/>
    </row>
    <row r="135" spans="1:187" ht="15.75" thickBot="1">
      <c r="A135" t="str">
        <f>RIGHT(DB_LOAD!I130,4)</f>
        <v/>
      </c>
      <c r="B135">
        <f>DB_LOAD!K130</f>
        <v>0</v>
      </c>
      <c r="D135" s="56" t="s">
        <v>105</v>
      </c>
      <c r="E135" s="25" t="e">
        <f t="shared" ref="E135:AN135" ca="1" si="170">IF(E$76=0,E20,SUM(E136:E137))</f>
        <v>#VALUE!</v>
      </c>
      <c r="F135" s="25" t="e">
        <f t="shared" ca="1" si="170"/>
        <v>#VALUE!</v>
      </c>
      <c r="G135" s="25" t="e">
        <f t="shared" ca="1" si="170"/>
        <v>#VALUE!</v>
      </c>
      <c r="H135" s="25" t="e">
        <f t="shared" ca="1" si="170"/>
        <v>#VALUE!</v>
      </c>
      <c r="I135" s="25" t="e">
        <f t="shared" ca="1" si="170"/>
        <v>#VALUE!</v>
      </c>
      <c r="J135" s="25" t="e">
        <f t="shared" ca="1" si="170"/>
        <v>#VALUE!</v>
      </c>
      <c r="K135" s="25" t="e">
        <f t="shared" ca="1" si="170"/>
        <v>#VALUE!</v>
      </c>
      <c r="L135" s="25" t="e">
        <f t="shared" ca="1" si="170"/>
        <v>#VALUE!</v>
      </c>
      <c r="M135" s="25" t="e">
        <f t="shared" ca="1" si="170"/>
        <v>#VALUE!</v>
      </c>
      <c r="N135" s="25" t="e">
        <f t="shared" ca="1" si="170"/>
        <v>#VALUE!</v>
      </c>
      <c r="O135" s="25" t="e">
        <f t="shared" ca="1" si="170"/>
        <v>#VALUE!</v>
      </c>
      <c r="P135" s="25" t="e">
        <f t="shared" ca="1" si="170"/>
        <v>#VALUE!</v>
      </c>
      <c r="Q135" s="25" t="e">
        <f t="shared" ca="1" si="170"/>
        <v>#VALUE!</v>
      </c>
      <c r="R135" s="25" t="e">
        <f t="shared" ca="1" si="170"/>
        <v>#VALUE!</v>
      </c>
      <c r="S135" s="25" t="e">
        <f t="shared" ca="1" si="170"/>
        <v>#VALUE!</v>
      </c>
      <c r="T135" s="25" t="e">
        <f t="shared" ca="1" si="170"/>
        <v>#VALUE!</v>
      </c>
      <c r="U135" s="25" t="e">
        <f t="shared" ca="1" si="170"/>
        <v>#VALUE!</v>
      </c>
      <c r="V135" s="25" t="e">
        <f t="shared" ca="1" si="170"/>
        <v>#VALUE!</v>
      </c>
      <c r="W135" s="25" t="e">
        <f t="shared" ca="1" si="170"/>
        <v>#VALUE!</v>
      </c>
      <c r="X135" s="25" t="e">
        <f t="shared" ca="1" si="170"/>
        <v>#VALUE!</v>
      </c>
      <c r="Y135" s="25" t="e">
        <f t="shared" ca="1" si="170"/>
        <v>#VALUE!</v>
      </c>
      <c r="Z135" s="25" t="e">
        <f t="shared" ca="1" si="170"/>
        <v>#VALUE!</v>
      </c>
      <c r="AA135" s="25" t="e">
        <f t="shared" ca="1" si="170"/>
        <v>#VALUE!</v>
      </c>
      <c r="AB135" s="25" t="e">
        <f t="shared" ca="1" si="170"/>
        <v>#VALUE!</v>
      </c>
      <c r="AC135" s="25" t="e">
        <f t="shared" ca="1" si="170"/>
        <v>#VALUE!</v>
      </c>
      <c r="AD135" s="25" t="e">
        <f t="shared" ca="1" si="170"/>
        <v>#VALUE!</v>
      </c>
      <c r="AE135" s="25" t="e">
        <f t="shared" ca="1" si="170"/>
        <v>#VALUE!</v>
      </c>
      <c r="AF135" s="25" t="e">
        <f t="shared" ca="1" si="170"/>
        <v>#VALUE!</v>
      </c>
      <c r="AG135" s="25" t="e">
        <f t="shared" ca="1" si="170"/>
        <v>#VALUE!</v>
      </c>
      <c r="AH135" s="25" t="e">
        <f t="shared" ca="1" si="170"/>
        <v>#VALUE!</v>
      </c>
      <c r="AI135" s="25" t="e">
        <f t="shared" ca="1" si="170"/>
        <v>#VALUE!</v>
      </c>
      <c r="AJ135" s="25" t="e">
        <f t="shared" ca="1" si="170"/>
        <v>#VALUE!</v>
      </c>
      <c r="AK135" s="25" t="e">
        <f t="shared" ca="1" si="170"/>
        <v>#VALUE!</v>
      </c>
      <c r="AL135" s="25" t="e">
        <f t="shared" ca="1" si="170"/>
        <v>#VALUE!</v>
      </c>
      <c r="AM135" s="25" t="e">
        <f t="shared" ca="1" si="170"/>
        <v>#VALUE!</v>
      </c>
      <c r="AN135" s="25" t="e">
        <f t="shared" ca="1" si="170"/>
        <v>#NAME?</v>
      </c>
      <c r="AP135" s="56" t="s">
        <v>105</v>
      </c>
      <c r="AQ135" s="25">
        <f ca="1">IF(AQ41="",AQ20,SUM(AQ136:AQ137))</f>
        <v>0</v>
      </c>
      <c r="AR135" s="25">
        <f ca="1">IF(AR41="",AR20,SUM(AR136:AR137))</f>
        <v>0</v>
      </c>
      <c r="AS135" s="25">
        <f ca="1">IF(AS41="",AS20,SUM(AS136:AS137))</f>
        <v>0</v>
      </c>
      <c r="AT135" s="25">
        <f ca="1">IF(AT41="",AT20,SUM(AT136:AT137))</f>
        <v>0</v>
      </c>
      <c r="AU135" s="25">
        <f ca="1">IF(AU41="",AU20,SUM(AU136:AU137))</f>
        <v>0</v>
      </c>
      <c r="AW135">
        <f ca="1">IF(AW$87=0,AW20,SUM(AW71))</f>
        <v>0</v>
      </c>
      <c r="AX135" s="61" t="s">
        <v>106</v>
      </c>
      <c r="AY135" s="25" t="e">
        <f t="shared" ref="AY135:CH136" ca="1" si="171">IF(AY$87=0,AY20,SUM(AY71))</f>
        <v>#NAME?</v>
      </c>
      <c r="AZ135" s="25" t="e">
        <f t="shared" ca="1" si="171"/>
        <v>#NAME?</v>
      </c>
      <c r="BA135" s="25" t="e">
        <f t="shared" ca="1" si="171"/>
        <v>#NAME?</v>
      </c>
      <c r="BB135" s="25" t="e">
        <f t="shared" ca="1" si="171"/>
        <v>#NAME?</v>
      </c>
      <c r="BC135" s="25" t="e">
        <f t="shared" ca="1" si="171"/>
        <v>#NAME?</v>
      </c>
      <c r="BD135" s="25" t="e">
        <f t="shared" ca="1" si="171"/>
        <v>#NAME?</v>
      </c>
      <c r="BE135" s="25" t="e">
        <f t="shared" ca="1" si="171"/>
        <v>#NAME?</v>
      </c>
      <c r="BF135" s="25" t="e">
        <f t="shared" ca="1" si="171"/>
        <v>#NAME?</v>
      </c>
      <c r="BG135" s="25" t="e">
        <f t="shared" ca="1" si="171"/>
        <v>#NAME?</v>
      </c>
      <c r="BH135" s="25" t="e">
        <f t="shared" ca="1" si="171"/>
        <v>#NAME?</v>
      </c>
      <c r="BI135" s="25" t="e">
        <f t="shared" ca="1" si="171"/>
        <v>#NAME?</v>
      </c>
      <c r="BJ135" s="25" t="e">
        <f t="shared" ca="1" si="171"/>
        <v>#NAME?</v>
      </c>
      <c r="BK135" s="25" t="e">
        <f t="shared" ca="1" si="171"/>
        <v>#NAME?</v>
      </c>
      <c r="BL135" s="25" t="e">
        <f t="shared" ca="1" si="171"/>
        <v>#NAME?</v>
      </c>
      <c r="BM135" s="25" t="e">
        <f t="shared" ca="1" si="171"/>
        <v>#NAME?</v>
      </c>
      <c r="BN135" s="25" t="e">
        <f t="shared" ca="1" si="171"/>
        <v>#NAME?</v>
      </c>
      <c r="BO135" s="25" t="e">
        <f t="shared" ca="1" si="171"/>
        <v>#NAME?</v>
      </c>
      <c r="BP135" s="25" t="e">
        <f t="shared" ca="1" si="171"/>
        <v>#NAME?</v>
      </c>
      <c r="BQ135" s="25" t="e">
        <f t="shared" ca="1" si="171"/>
        <v>#NAME?</v>
      </c>
      <c r="BR135" s="25" t="e">
        <f t="shared" ca="1" si="171"/>
        <v>#NAME?</v>
      </c>
      <c r="BS135" s="25" t="e">
        <f t="shared" ca="1" si="171"/>
        <v>#NAME?</v>
      </c>
      <c r="BT135" s="25" t="e">
        <f t="shared" ca="1" si="171"/>
        <v>#NAME?</v>
      </c>
      <c r="BU135" s="25" t="e">
        <f t="shared" ca="1" si="171"/>
        <v>#NAME?</v>
      </c>
      <c r="BV135" s="25" t="e">
        <f t="shared" ca="1" si="171"/>
        <v>#NAME?</v>
      </c>
      <c r="BW135" s="25" t="e">
        <f t="shared" ca="1" si="171"/>
        <v>#NAME?</v>
      </c>
      <c r="BX135" s="25" t="e">
        <f t="shared" ca="1" si="171"/>
        <v>#NAME?</v>
      </c>
      <c r="BY135" s="25" t="e">
        <f t="shared" ca="1" si="171"/>
        <v>#NAME?</v>
      </c>
      <c r="BZ135" s="25" t="e">
        <f t="shared" ca="1" si="171"/>
        <v>#NAME?</v>
      </c>
      <c r="CA135" s="25" t="e">
        <f t="shared" ca="1" si="171"/>
        <v>#NAME?</v>
      </c>
      <c r="CB135" s="25" t="e">
        <f t="shared" ca="1" si="171"/>
        <v>#NAME?</v>
      </c>
      <c r="CC135" s="25" t="e">
        <f t="shared" ca="1" si="171"/>
        <v>#NAME?</v>
      </c>
      <c r="CD135" s="25" t="e">
        <f t="shared" ca="1" si="171"/>
        <v>#NAME?</v>
      </c>
      <c r="CE135" s="25" t="e">
        <f t="shared" ca="1" si="171"/>
        <v>#NAME?</v>
      </c>
      <c r="CF135" s="25" t="e">
        <f t="shared" ca="1" si="171"/>
        <v>#NAME?</v>
      </c>
      <c r="CG135" s="25" t="e">
        <f t="shared" ca="1" si="171"/>
        <v>#NAME?</v>
      </c>
      <c r="CH135" s="25" t="e">
        <f t="shared" ca="1" si="171"/>
        <v>#NAME?</v>
      </c>
      <c r="CK135" s="61" t="s">
        <v>106</v>
      </c>
      <c r="CL135" s="25">
        <f ca="1">IF(CL41="",CL20,SUM(CL71))</f>
        <v>0</v>
      </c>
      <c r="CM135" s="25">
        <f ca="1">IF(CM41="",CM20,SUM(CM71))</f>
        <v>0</v>
      </c>
      <c r="CN135" s="25">
        <f ca="1">IF(CN41="",CN20,SUM(CN71))</f>
        <v>0</v>
      </c>
      <c r="CO135" s="25">
        <f ca="1">IF(CO41="",CO20,SUM(CO71))</f>
        <v>0</v>
      </c>
      <c r="CP135" s="25">
        <f ca="1">IF(CP41="",CP20,SUM(CP71))</f>
        <v>0</v>
      </c>
      <c r="CS135" s="62" t="s">
        <v>107</v>
      </c>
      <c r="CT135" s="63"/>
      <c r="CU135" s="63"/>
      <c r="CV135" s="63"/>
      <c r="CW135" s="63"/>
      <c r="CX135" s="63"/>
      <c r="CY135" s="63"/>
      <c r="CZ135" s="63"/>
      <c r="DA135" s="63"/>
      <c r="DB135" s="63"/>
      <c r="DC135" s="63"/>
      <c r="DD135" s="63"/>
      <c r="DE135" s="63"/>
      <c r="DF135" s="63"/>
      <c r="DG135" s="63"/>
      <c r="DH135" s="63"/>
      <c r="DI135" s="63"/>
      <c r="DJ135" s="63"/>
      <c r="DK135" s="63"/>
      <c r="DL135" s="63"/>
      <c r="DM135" s="63"/>
      <c r="DN135" s="63"/>
      <c r="DO135" s="63"/>
      <c r="DP135" s="63"/>
      <c r="DQ135" s="63"/>
      <c r="DR135" s="63"/>
      <c r="DS135" s="63"/>
      <c r="DT135" s="63"/>
      <c r="DU135" s="63"/>
      <c r="DV135" s="63"/>
      <c r="DW135" s="63"/>
      <c r="DX135" s="63"/>
      <c r="DY135" s="63"/>
      <c r="DZ135" s="63"/>
      <c r="EA135" s="63"/>
      <c r="EB135" s="63"/>
      <c r="EC135" s="63"/>
      <c r="EE135" s="62" t="s">
        <v>107</v>
      </c>
      <c r="EF135" s="63">
        <f ca="1">SUM(EF124:EF126,EF131)</f>
        <v>0</v>
      </c>
      <c r="EG135" s="63">
        <f ca="1">SUM(EG124:EG126,EG131)</f>
        <v>0</v>
      </c>
      <c r="EH135" s="63">
        <f ca="1">SUM(EH124:EH126,EH131)</f>
        <v>0</v>
      </c>
      <c r="EI135" s="63">
        <f ca="1">SUM(EI124:EI126,EI131)</f>
        <v>0</v>
      </c>
      <c r="EJ135" s="63">
        <f ca="1">SUM(EJ124:EJ126,EJ131)</f>
        <v>0</v>
      </c>
    </row>
    <row r="136" spans="1:187">
      <c r="A136" t="str">
        <f>RIGHT(DB_LOAD!I131,4)</f>
        <v/>
      </c>
      <c r="B136">
        <f>DB_LOAD!K131</f>
        <v>0</v>
      </c>
      <c r="D136" s="40" t="s">
        <v>108</v>
      </c>
      <c r="E136" s="25" t="e">
        <f t="shared" ref="E136:AN136" ca="1" si="172">IF(E$76=0,E21,0)</f>
        <v>#VALUE!</v>
      </c>
      <c r="F136" s="25" t="e">
        <f t="shared" ca="1" si="172"/>
        <v>#VALUE!</v>
      </c>
      <c r="G136" s="25" t="e">
        <f t="shared" ca="1" si="172"/>
        <v>#VALUE!</v>
      </c>
      <c r="H136" s="25" t="e">
        <f t="shared" ca="1" si="172"/>
        <v>#VALUE!</v>
      </c>
      <c r="I136" s="25" t="e">
        <f t="shared" ca="1" si="172"/>
        <v>#VALUE!</v>
      </c>
      <c r="J136" s="25" t="e">
        <f t="shared" ca="1" si="172"/>
        <v>#VALUE!</v>
      </c>
      <c r="K136" s="25" t="e">
        <f t="shared" ca="1" si="172"/>
        <v>#VALUE!</v>
      </c>
      <c r="L136" s="25" t="e">
        <f t="shared" ca="1" si="172"/>
        <v>#VALUE!</v>
      </c>
      <c r="M136" s="25" t="e">
        <f t="shared" ca="1" si="172"/>
        <v>#VALUE!</v>
      </c>
      <c r="N136" s="25" t="e">
        <f t="shared" ca="1" si="172"/>
        <v>#VALUE!</v>
      </c>
      <c r="O136" s="25" t="e">
        <f t="shared" ca="1" si="172"/>
        <v>#VALUE!</v>
      </c>
      <c r="P136" s="25" t="e">
        <f t="shared" ca="1" si="172"/>
        <v>#VALUE!</v>
      </c>
      <c r="Q136" s="25" t="e">
        <f t="shared" ca="1" si="172"/>
        <v>#VALUE!</v>
      </c>
      <c r="R136" s="25" t="e">
        <f t="shared" ca="1" si="172"/>
        <v>#VALUE!</v>
      </c>
      <c r="S136" s="25" t="e">
        <f t="shared" ca="1" si="172"/>
        <v>#VALUE!</v>
      </c>
      <c r="T136" s="25" t="e">
        <f t="shared" ca="1" si="172"/>
        <v>#VALUE!</v>
      </c>
      <c r="U136" s="25" t="e">
        <f t="shared" ca="1" si="172"/>
        <v>#VALUE!</v>
      </c>
      <c r="V136" s="25" t="e">
        <f t="shared" ca="1" si="172"/>
        <v>#VALUE!</v>
      </c>
      <c r="W136" s="25" t="e">
        <f t="shared" ca="1" si="172"/>
        <v>#VALUE!</v>
      </c>
      <c r="X136" s="25" t="e">
        <f t="shared" ca="1" si="172"/>
        <v>#VALUE!</v>
      </c>
      <c r="Y136" s="25" t="e">
        <f t="shared" ca="1" si="172"/>
        <v>#VALUE!</v>
      </c>
      <c r="Z136" s="25" t="e">
        <f t="shared" ca="1" si="172"/>
        <v>#VALUE!</v>
      </c>
      <c r="AA136" s="25" t="e">
        <f t="shared" ca="1" si="172"/>
        <v>#VALUE!</v>
      </c>
      <c r="AB136" s="25" t="e">
        <f t="shared" ca="1" si="172"/>
        <v>#VALUE!</v>
      </c>
      <c r="AC136" s="25" t="e">
        <f t="shared" ca="1" si="172"/>
        <v>#VALUE!</v>
      </c>
      <c r="AD136" s="25" t="e">
        <f t="shared" ca="1" si="172"/>
        <v>#VALUE!</v>
      </c>
      <c r="AE136" s="25" t="e">
        <f t="shared" ca="1" si="172"/>
        <v>#VALUE!</v>
      </c>
      <c r="AF136" s="25" t="e">
        <f t="shared" ca="1" si="172"/>
        <v>#VALUE!</v>
      </c>
      <c r="AG136" s="25" t="e">
        <f t="shared" ca="1" si="172"/>
        <v>#VALUE!</v>
      </c>
      <c r="AH136" s="25" t="e">
        <f t="shared" ca="1" si="172"/>
        <v>#VALUE!</v>
      </c>
      <c r="AI136" s="25" t="e">
        <f t="shared" ca="1" si="172"/>
        <v>#VALUE!</v>
      </c>
      <c r="AJ136" s="25" t="e">
        <f t="shared" ca="1" si="172"/>
        <v>#VALUE!</v>
      </c>
      <c r="AK136" s="25" t="e">
        <f t="shared" ca="1" si="172"/>
        <v>#VALUE!</v>
      </c>
      <c r="AL136" s="25" t="e">
        <f t="shared" ca="1" si="172"/>
        <v>#VALUE!</v>
      </c>
      <c r="AM136" s="25" t="e">
        <f t="shared" ca="1" si="172"/>
        <v>#VALUE!</v>
      </c>
      <c r="AN136" s="25" t="e">
        <f t="shared" ca="1" si="172"/>
        <v>#NAME?</v>
      </c>
      <c r="AP136" s="40" t="s">
        <v>108</v>
      </c>
      <c r="AQ136" s="25">
        <f ca="1">IF(AQ41="",AQ21,0)</f>
        <v>0</v>
      </c>
      <c r="AR136" s="25">
        <f ca="1">IF(AR41="",AR21,0)</f>
        <v>0</v>
      </c>
      <c r="AS136" s="25">
        <f ca="1">IF(AS41="",AS21,0)</f>
        <v>0</v>
      </c>
      <c r="AT136" s="25">
        <f ca="1">IF(AT41="",AT21,0)</f>
        <v>0</v>
      </c>
      <c r="AU136" s="25">
        <f ca="1">IF(AU41="",AU21,0)</f>
        <v>0</v>
      </c>
      <c r="AW136">
        <f ca="1">IF(AW$87=0,AW21,SUM(AW72))</f>
        <v>0</v>
      </c>
      <c r="AX136" s="61" t="s">
        <v>109</v>
      </c>
      <c r="AY136" s="25" t="e">
        <f t="shared" ca="1" si="171"/>
        <v>#NAME?</v>
      </c>
      <c r="AZ136" s="25" t="e">
        <f t="shared" ca="1" si="171"/>
        <v>#NAME?</v>
      </c>
      <c r="BA136" s="25" t="e">
        <f t="shared" ca="1" si="171"/>
        <v>#NAME?</v>
      </c>
      <c r="BB136" s="25" t="e">
        <f t="shared" ca="1" si="171"/>
        <v>#NAME?</v>
      </c>
      <c r="BC136" s="25" t="e">
        <f t="shared" ca="1" si="171"/>
        <v>#NAME?</v>
      </c>
      <c r="BD136" s="25" t="e">
        <f t="shared" ca="1" si="171"/>
        <v>#NAME?</v>
      </c>
      <c r="BE136" s="25" t="e">
        <f t="shared" ca="1" si="171"/>
        <v>#NAME?</v>
      </c>
      <c r="BF136" s="25" t="e">
        <f t="shared" ca="1" si="171"/>
        <v>#NAME?</v>
      </c>
      <c r="BG136" s="25" t="e">
        <f t="shared" ca="1" si="171"/>
        <v>#NAME?</v>
      </c>
      <c r="BH136" s="25" t="e">
        <f t="shared" ca="1" si="171"/>
        <v>#NAME?</v>
      </c>
      <c r="BI136" s="25" t="e">
        <f t="shared" ca="1" si="171"/>
        <v>#NAME?</v>
      </c>
      <c r="BJ136" s="25" t="e">
        <f t="shared" ca="1" si="171"/>
        <v>#NAME?</v>
      </c>
      <c r="BK136" s="25" t="e">
        <f t="shared" ca="1" si="171"/>
        <v>#NAME?</v>
      </c>
      <c r="BL136" s="25" t="e">
        <f t="shared" ca="1" si="171"/>
        <v>#NAME?</v>
      </c>
      <c r="BM136" s="25" t="e">
        <f t="shared" ca="1" si="171"/>
        <v>#NAME?</v>
      </c>
      <c r="BN136" s="25" t="e">
        <f t="shared" ca="1" si="171"/>
        <v>#NAME?</v>
      </c>
      <c r="BO136" s="25" t="e">
        <f t="shared" ca="1" si="171"/>
        <v>#NAME?</v>
      </c>
      <c r="BP136" s="25" t="e">
        <f t="shared" ca="1" si="171"/>
        <v>#NAME?</v>
      </c>
      <c r="BQ136" s="25" t="e">
        <f t="shared" ca="1" si="171"/>
        <v>#NAME?</v>
      </c>
      <c r="BR136" s="25" t="e">
        <f t="shared" ca="1" si="171"/>
        <v>#NAME?</v>
      </c>
      <c r="BS136" s="25" t="e">
        <f t="shared" ca="1" si="171"/>
        <v>#NAME?</v>
      </c>
      <c r="BT136" s="25" t="e">
        <f t="shared" ca="1" si="171"/>
        <v>#NAME?</v>
      </c>
      <c r="BU136" s="25" t="e">
        <f t="shared" ca="1" si="171"/>
        <v>#NAME?</v>
      </c>
      <c r="BV136" s="25" t="e">
        <f t="shared" ca="1" si="171"/>
        <v>#NAME?</v>
      </c>
      <c r="BW136" s="25" t="e">
        <f t="shared" ca="1" si="171"/>
        <v>#NAME?</v>
      </c>
      <c r="BX136" s="25" t="e">
        <f t="shared" ca="1" si="171"/>
        <v>#NAME?</v>
      </c>
      <c r="BY136" s="25" t="e">
        <f t="shared" ca="1" si="171"/>
        <v>#NAME?</v>
      </c>
      <c r="BZ136" s="25" t="e">
        <f t="shared" ca="1" si="171"/>
        <v>#NAME?</v>
      </c>
      <c r="CA136" s="25" t="e">
        <f t="shared" ca="1" si="171"/>
        <v>#NAME?</v>
      </c>
      <c r="CB136" s="25" t="e">
        <f t="shared" ca="1" si="171"/>
        <v>#NAME?</v>
      </c>
      <c r="CC136" s="25" t="e">
        <f t="shared" ca="1" si="171"/>
        <v>#NAME?</v>
      </c>
      <c r="CD136" s="25" t="e">
        <f t="shared" ca="1" si="171"/>
        <v>#NAME?</v>
      </c>
      <c r="CE136" s="25" t="e">
        <f t="shared" ca="1" si="171"/>
        <v>#NAME?</v>
      </c>
      <c r="CF136" s="25" t="e">
        <f t="shared" ca="1" si="171"/>
        <v>#NAME?</v>
      </c>
      <c r="CG136" s="25" t="e">
        <f t="shared" ca="1" si="171"/>
        <v>#NAME?</v>
      </c>
      <c r="CH136" s="25" t="e">
        <f t="shared" ca="1" si="171"/>
        <v>#NAME?</v>
      </c>
      <c r="CK136" s="61" t="s">
        <v>109</v>
      </c>
      <c r="CL136" s="25">
        <f ca="1">IF(CL41="",CL21,SUM(CL72))</f>
        <v>0</v>
      </c>
      <c r="CM136" s="25">
        <f ca="1">IF(CM41="",CM21,SUM(CM72))</f>
        <v>0</v>
      </c>
      <c r="CN136" s="25">
        <f ca="1">IF(CN41="",CN21,SUM(CN72))</f>
        <v>0</v>
      </c>
      <c r="CO136" s="25">
        <f ca="1">IF(CO41="",CO21,SUM(CO72))</f>
        <v>0</v>
      </c>
      <c r="CP136" s="25">
        <f ca="1">IF(CP41="",CP21,SUM(CP72))</f>
        <v>0</v>
      </c>
      <c r="CT136" t="e">
        <f t="shared" ref="CT136:EB136" ca="1" si="173">IF(OR(AND(CT64&lt;&gt;0,CT17=0),AND($ED$71=1,YEAR(CT122)=2010)),CT64,IF(YEAR(CT122)&gt;=2011,CT64,CT17))</f>
        <v>#NAME?</v>
      </c>
      <c r="CU136" t="e">
        <f t="shared" ca="1" si="173"/>
        <v>#NAME?</v>
      </c>
      <c r="CV136" t="e">
        <f t="shared" ca="1" si="173"/>
        <v>#NAME?</v>
      </c>
      <c r="CW136" t="e">
        <f t="shared" ca="1" si="173"/>
        <v>#NAME?</v>
      </c>
      <c r="CX136" t="e">
        <f t="shared" ca="1" si="173"/>
        <v>#NAME?</v>
      </c>
      <c r="CY136" t="e">
        <f t="shared" ca="1" si="173"/>
        <v>#NAME?</v>
      </c>
      <c r="CZ136" t="e">
        <f t="shared" ca="1" si="173"/>
        <v>#NAME?</v>
      </c>
      <c r="DA136" t="e">
        <f t="shared" ca="1" si="173"/>
        <v>#NAME?</v>
      </c>
      <c r="DB136" t="e">
        <f t="shared" ca="1" si="173"/>
        <v>#NAME?</v>
      </c>
      <c r="DC136" t="e">
        <f t="shared" ca="1" si="173"/>
        <v>#NAME?</v>
      </c>
      <c r="DD136" t="e">
        <f t="shared" ca="1" si="173"/>
        <v>#NAME?</v>
      </c>
      <c r="DE136" t="e">
        <f t="shared" ca="1" si="173"/>
        <v>#NAME?</v>
      </c>
      <c r="DF136" t="e">
        <f t="shared" ca="1" si="173"/>
        <v>#NAME?</v>
      </c>
      <c r="DG136" t="e">
        <f t="shared" ca="1" si="173"/>
        <v>#NAME?</v>
      </c>
      <c r="DH136" t="e">
        <f t="shared" ca="1" si="173"/>
        <v>#NAME?</v>
      </c>
      <c r="DI136" t="e">
        <f t="shared" ca="1" si="173"/>
        <v>#NAME?</v>
      </c>
      <c r="DJ136" t="e">
        <f t="shared" ca="1" si="173"/>
        <v>#NAME?</v>
      </c>
      <c r="DK136" t="e">
        <f t="shared" ca="1" si="173"/>
        <v>#NAME?</v>
      </c>
      <c r="DL136" t="e">
        <f t="shared" ca="1" si="173"/>
        <v>#NAME?</v>
      </c>
      <c r="DM136" t="e">
        <f t="shared" ca="1" si="173"/>
        <v>#NAME?</v>
      </c>
      <c r="DN136" t="e">
        <f t="shared" ca="1" si="173"/>
        <v>#NAME?</v>
      </c>
      <c r="DO136" t="e">
        <f t="shared" ca="1" si="173"/>
        <v>#NAME?</v>
      </c>
      <c r="DP136" t="e">
        <f t="shared" ca="1" si="173"/>
        <v>#NAME?</v>
      </c>
      <c r="DQ136" t="e">
        <f t="shared" ca="1" si="173"/>
        <v>#NAME?</v>
      </c>
      <c r="DR136" t="e">
        <f t="shared" ca="1" si="173"/>
        <v>#NAME?</v>
      </c>
      <c r="DS136" t="e">
        <f t="shared" ca="1" si="173"/>
        <v>#NAME?</v>
      </c>
      <c r="DT136" t="e">
        <f t="shared" ca="1" si="173"/>
        <v>#NAME?</v>
      </c>
      <c r="DU136" t="e">
        <f t="shared" ca="1" si="173"/>
        <v>#NAME?</v>
      </c>
      <c r="DV136" t="e">
        <f t="shared" ca="1" si="173"/>
        <v>#NAME?</v>
      </c>
      <c r="DW136" t="e">
        <f t="shared" ca="1" si="173"/>
        <v>#NAME?</v>
      </c>
      <c r="DX136" t="e">
        <f t="shared" ca="1" si="173"/>
        <v>#NAME?</v>
      </c>
      <c r="DY136" t="e">
        <f t="shared" ca="1" si="173"/>
        <v>#NAME?</v>
      </c>
      <c r="DZ136" t="e">
        <f t="shared" ca="1" si="173"/>
        <v>#NAME?</v>
      </c>
      <c r="EA136" t="e">
        <f t="shared" ca="1" si="173"/>
        <v>#NAME?</v>
      </c>
      <c r="EB136" t="e">
        <f t="shared" ca="1" si="173"/>
        <v>#NAME?</v>
      </c>
      <c r="EC136" t="e">
        <f ca="1">IF(OR(AND(EC64&lt;&gt;0,EC17=0),AND($ED$71=1,YEAR(EC122)=2010)),EC64,IF(YEAR(EC122)&gt;=2011,EC64,EC17))</f>
        <v>#NAME?</v>
      </c>
    </row>
    <row r="137" spans="1:187">
      <c r="A137" t="str">
        <f>RIGHT(DB_LOAD!I132,4)</f>
        <v/>
      </c>
      <c r="B137">
        <f>DB_LOAD!K132</f>
        <v>0</v>
      </c>
      <c r="D137" s="40" t="s">
        <v>110</v>
      </c>
      <c r="E137" s="25" t="e">
        <f t="shared" ref="E137:AN137" ca="1" si="174">IF(E$76=0,E22,SUM(E138:E140))</f>
        <v>#VALUE!</v>
      </c>
      <c r="F137" s="25" t="e">
        <f t="shared" ca="1" si="174"/>
        <v>#VALUE!</v>
      </c>
      <c r="G137" s="25" t="e">
        <f t="shared" ca="1" si="174"/>
        <v>#VALUE!</v>
      </c>
      <c r="H137" s="25" t="e">
        <f t="shared" ca="1" si="174"/>
        <v>#VALUE!</v>
      </c>
      <c r="I137" s="25" t="e">
        <f t="shared" ca="1" si="174"/>
        <v>#VALUE!</v>
      </c>
      <c r="J137" s="25" t="e">
        <f t="shared" ca="1" si="174"/>
        <v>#VALUE!</v>
      </c>
      <c r="K137" s="25" t="e">
        <f t="shared" ca="1" si="174"/>
        <v>#VALUE!</v>
      </c>
      <c r="L137" s="25" t="e">
        <f t="shared" ca="1" si="174"/>
        <v>#VALUE!</v>
      </c>
      <c r="M137" s="25" t="e">
        <f t="shared" ca="1" si="174"/>
        <v>#VALUE!</v>
      </c>
      <c r="N137" s="25" t="e">
        <f t="shared" ca="1" si="174"/>
        <v>#VALUE!</v>
      </c>
      <c r="O137" s="25" t="e">
        <f t="shared" ca="1" si="174"/>
        <v>#VALUE!</v>
      </c>
      <c r="P137" s="25" t="e">
        <f t="shared" ca="1" si="174"/>
        <v>#VALUE!</v>
      </c>
      <c r="Q137" s="25" t="e">
        <f t="shared" ca="1" si="174"/>
        <v>#VALUE!</v>
      </c>
      <c r="R137" s="25" t="e">
        <f t="shared" ca="1" si="174"/>
        <v>#VALUE!</v>
      </c>
      <c r="S137" s="25" t="e">
        <f t="shared" ca="1" si="174"/>
        <v>#VALUE!</v>
      </c>
      <c r="T137" s="25" t="e">
        <f t="shared" ca="1" si="174"/>
        <v>#VALUE!</v>
      </c>
      <c r="U137" s="25" t="e">
        <f t="shared" ca="1" si="174"/>
        <v>#VALUE!</v>
      </c>
      <c r="V137" s="25" t="e">
        <f t="shared" ca="1" si="174"/>
        <v>#VALUE!</v>
      </c>
      <c r="W137" s="25" t="e">
        <f t="shared" ca="1" si="174"/>
        <v>#VALUE!</v>
      </c>
      <c r="X137" s="25" t="e">
        <f t="shared" ca="1" si="174"/>
        <v>#VALUE!</v>
      </c>
      <c r="Y137" s="25" t="e">
        <f t="shared" ca="1" si="174"/>
        <v>#VALUE!</v>
      </c>
      <c r="Z137" s="25" t="e">
        <f t="shared" ca="1" si="174"/>
        <v>#VALUE!</v>
      </c>
      <c r="AA137" s="25" t="e">
        <f t="shared" ca="1" si="174"/>
        <v>#VALUE!</v>
      </c>
      <c r="AB137" s="25" t="e">
        <f t="shared" ca="1" si="174"/>
        <v>#VALUE!</v>
      </c>
      <c r="AC137" s="25" t="e">
        <f t="shared" ca="1" si="174"/>
        <v>#VALUE!</v>
      </c>
      <c r="AD137" s="25" t="e">
        <f t="shared" ca="1" si="174"/>
        <v>#VALUE!</v>
      </c>
      <c r="AE137" s="25" t="e">
        <f t="shared" ca="1" si="174"/>
        <v>#VALUE!</v>
      </c>
      <c r="AF137" s="25" t="e">
        <f t="shared" ca="1" si="174"/>
        <v>#VALUE!</v>
      </c>
      <c r="AG137" s="25" t="e">
        <f t="shared" ca="1" si="174"/>
        <v>#VALUE!</v>
      </c>
      <c r="AH137" s="25" t="e">
        <f t="shared" ca="1" si="174"/>
        <v>#VALUE!</v>
      </c>
      <c r="AI137" s="25" t="e">
        <f t="shared" ca="1" si="174"/>
        <v>#VALUE!</v>
      </c>
      <c r="AJ137" s="25" t="e">
        <f t="shared" ca="1" si="174"/>
        <v>#VALUE!</v>
      </c>
      <c r="AK137" s="25" t="e">
        <f t="shared" ca="1" si="174"/>
        <v>#VALUE!</v>
      </c>
      <c r="AL137" s="25" t="e">
        <f t="shared" ca="1" si="174"/>
        <v>#VALUE!</v>
      </c>
      <c r="AM137" s="25" t="e">
        <f t="shared" ca="1" si="174"/>
        <v>#VALUE!</v>
      </c>
      <c r="AN137" s="25" t="e">
        <f t="shared" ca="1" si="174"/>
        <v>#NAME?</v>
      </c>
      <c r="AP137" s="40" t="s">
        <v>110</v>
      </c>
      <c r="AQ137" s="25">
        <f ca="1">IF(AQ41="",AQ22,SUM(AQ138:AQ140))</f>
        <v>0</v>
      </c>
      <c r="AR137" s="25">
        <f ca="1">IF(AR41="",AR22,SUM(AR138:AR140))</f>
        <v>0</v>
      </c>
      <c r="AS137" s="25">
        <f ca="1">IF(AS41="",AS22,SUM(AS138:AS140))</f>
        <v>0</v>
      </c>
      <c r="AT137" s="25">
        <f ca="1">IF(AT41="",AT22,SUM(AT138:AT140))</f>
        <v>0</v>
      </c>
      <c r="AU137" s="25">
        <f ca="1">IF(AU41="",AU22,SUM(AU138:AU140))</f>
        <v>0</v>
      </c>
      <c r="AW137">
        <f ca="1">SUM(AW135:AW136)</f>
        <v>0</v>
      </c>
      <c r="AX137" s="64" t="s">
        <v>111</v>
      </c>
      <c r="AY137" s="25" t="e">
        <f t="shared" ref="AY137:CH137" ca="1" si="175">SUM(AY135:AY136)</f>
        <v>#NAME?</v>
      </c>
      <c r="AZ137" s="25" t="e">
        <f t="shared" ca="1" si="175"/>
        <v>#NAME?</v>
      </c>
      <c r="BA137" s="25" t="e">
        <f t="shared" ca="1" si="175"/>
        <v>#NAME?</v>
      </c>
      <c r="BB137" s="25" t="e">
        <f t="shared" ca="1" si="175"/>
        <v>#NAME?</v>
      </c>
      <c r="BC137" s="25" t="e">
        <f t="shared" ca="1" si="175"/>
        <v>#NAME?</v>
      </c>
      <c r="BD137" s="25" t="e">
        <f t="shared" ca="1" si="175"/>
        <v>#NAME?</v>
      </c>
      <c r="BE137" s="25" t="e">
        <f t="shared" ca="1" si="175"/>
        <v>#NAME?</v>
      </c>
      <c r="BF137" s="25" t="e">
        <f t="shared" ca="1" si="175"/>
        <v>#NAME?</v>
      </c>
      <c r="BG137" s="25" t="e">
        <f t="shared" ca="1" si="175"/>
        <v>#NAME?</v>
      </c>
      <c r="BH137" s="25" t="e">
        <f t="shared" ca="1" si="175"/>
        <v>#NAME?</v>
      </c>
      <c r="BI137" s="25" t="e">
        <f t="shared" ca="1" si="175"/>
        <v>#NAME?</v>
      </c>
      <c r="BJ137" s="25" t="e">
        <f t="shared" ca="1" si="175"/>
        <v>#NAME?</v>
      </c>
      <c r="BK137" s="25" t="e">
        <f t="shared" ca="1" si="175"/>
        <v>#NAME?</v>
      </c>
      <c r="BL137" s="25" t="e">
        <f t="shared" ca="1" si="175"/>
        <v>#NAME?</v>
      </c>
      <c r="BM137" s="25" t="e">
        <f t="shared" ca="1" si="175"/>
        <v>#NAME?</v>
      </c>
      <c r="BN137" s="25" t="e">
        <f t="shared" ca="1" si="175"/>
        <v>#NAME?</v>
      </c>
      <c r="BO137" s="25" t="e">
        <f t="shared" ca="1" si="175"/>
        <v>#NAME?</v>
      </c>
      <c r="BP137" s="25" t="e">
        <f t="shared" ca="1" si="175"/>
        <v>#NAME?</v>
      </c>
      <c r="BQ137" s="25" t="e">
        <f t="shared" ca="1" si="175"/>
        <v>#NAME?</v>
      </c>
      <c r="BR137" s="25" t="e">
        <f t="shared" ca="1" si="175"/>
        <v>#NAME?</v>
      </c>
      <c r="BS137" s="25" t="e">
        <f t="shared" ca="1" si="175"/>
        <v>#NAME?</v>
      </c>
      <c r="BT137" s="25" t="e">
        <f t="shared" ca="1" si="175"/>
        <v>#NAME?</v>
      </c>
      <c r="BU137" s="25" t="e">
        <f t="shared" ca="1" si="175"/>
        <v>#NAME?</v>
      </c>
      <c r="BV137" s="25" t="e">
        <f t="shared" ca="1" si="175"/>
        <v>#NAME?</v>
      </c>
      <c r="BW137" s="25" t="e">
        <f t="shared" ca="1" si="175"/>
        <v>#NAME?</v>
      </c>
      <c r="BX137" s="25" t="e">
        <f t="shared" ca="1" si="175"/>
        <v>#NAME?</v>
      </c>
      <c r="BY137" s="25" t="e">
        <f t="shared" ca="1" si="175"/>
        <v>#NAME?</v>
      </c>
      <c r="BZ137" s="25" t="e">
        <f t="shared" ca="1" si="175"/>
        <v>#NAME?</v>
      </c>
      <c r="CA137" s="25" t="e">
        <f t="shared" ca="1" si="175"/>
        <v>#NAME?</v>
      </c>
      <c r="CB137" s="25" t="e">
        <f t="shared" ca="1" si="175"/>
        <v>#NAME?</v>
      </c>
      <c r="CC137" s="25" t="e">
        <f t="shared" ca="1" si="175"/>
        <v>#NAME?</v>
      </c>
      <c r="CD137" s="25" t="e">
        <f t="shared" ca="1" si="175"/>
        <v>#NAME?</v>
      </c>
      <c r="CE137" s="25" t="e">
        <f t="shared" ca="1" si="175"/>
        <v>#NAME?</v>
      </c>
      <c r="CF137" s="25" t="e">
        <f t="shared" ca="1" si="175"/>
        <v>#NAME?</v>
      </c>
      <c r="CG137" s="25" t="e">
        <f t="shared" ca="1" si="175"/>
        <v>#NAME?</v>
      </c>
      <c r="CH137" s="25" t="e">
        <f t="shared" ca="1" si="175"/>
        <v>#NAME?</v>
      </c>
      <c r="CK137" s="64" t="s">
        <v>111</v>
      </c>
      <c r="CL137" s="51">
        <f ca="1">SUM(CL135:CL136)</f>
        <v>0</v>
      </c>
      <c r="CM137" s="51">
        <f ca="1">SUM(CM135:CM136)</f>
        <v>0</v>
      </c>
      <c r="CN137" s="51">
        <f ca="1">SUM(CN135:CN136)</f>
        <v>0</v>
      </c>
      <c r="CO137" s="51">
        <f ca="1">SUM(CO135:CO136)</f>
        <v>0</v>
      </c>
      <c r="CP137" s="51">
        <f ca="1">SUM(CP135:CP136)</f>
        <v>0</v>
      </c>
      <c r="CT137" t="e">
        <f t="shared" ref="CT137:EB137" ca="1" si="176">IF(OR(AND(CT65&lt;&gt;0,CT18=0),AND($ED$71=1,YEAR(CT122)=2010)),CT65,IF(YEAR(CT122)&gt;=2011,CT65,CT18))</f>
        <v>#NAME?</v>
      </c>
      <c r="CU137" t="e">
        <f t="shared" ca="1" si="176"/>
        <v>#NAME?</v>
      </c>
      <c r="CV137" t="e">
        <f t="shared" ca="1" si="176"/>
        <v>#NAME?</v>
      </c>
      <c r="CW137" t="e">
        <f t="shared" ca="1" si="176"/>
        <v>#NAME?</v>
      </c>
      <c r="CX137" t="e">
        <f t="shared" ca="1" si="176"/>
        <v>#NAME?</v>
      </c>
      <c r="CY137" t="e">
        <f t="shared" ca="1" si="176"/>
        <v>#NAME?</v>
      </c>
      <c r="CZ137" t="e">
        <f t="shared" ca="1" si="176"/>
        <v>#NAME?</v>
      </c>
      <c r="DA137" t="e">
        <f t="shared" ca="1" si="176"/>
        <v>#NAME?</v>
      </c>
      <c r="DB137" t="e">
        <f t="shared" ca="1" si="176"/>
        <v>#NAME?</v>
      </c>
      <c r="DC137" t="e">
        <f t="shared" ca="1" si="176"/>
        <v>#NAME?</v>
      </c>
      <c r="DD137" t="e">
        <f t="shared" ca="1" si="176"/>
        <v>#NAME?</v>
      </c>
      <c r="DE137" t="e">
        <f t="shared" ca="1" si="176"/>
        <v>#NAME?</v>
      </c>
      <c r="DF137" t="e">
        <f t="shared" ca="1" si="176"/>
        <v>#NAME?</v>
      </c>
      <c r="DG137" t="e">
        <f t="shared" ca="1" si="176"/>
        <v>#NAME?</v>
      </c>
      <c r="DH137" t="e">
        <f t="shared" ca="1" si="176"/>
        <v>#NAME?</v>
      </c>
      <c r="DI137" t="e">
        <f t="shared" ca="1" si="176"/>
        <v>#NAME?</v>
      </c>
      <c r="DJ137" t="e">
        <f t="shared" ca="1" si="176"/>
        <v>#NAME?</v>
      </c>
      <c r="DK137" t="e">
        <f t="shared" ca="1" si="176"/>
        <v>#NAME?</v>
      </c>
      <c r="DL137" t="e">
        <f t="shared" ca="1" si="176"/>
        <v>#NAME?</v>
      </c>
      <c r="DM137" t="e">
        <f t="shared" ca="1" si="176"/>
        <v>#NAME?</v>
      </c>
      <c r="DN137" t="e">
        <f t="shared" ca="1" si="176"/>
        <v>#NAME?</v>
      </c>
      <c r="DO137" t="e">
        <f t="shared" ca="1" si="176"/>
        <v>#NAME?</v>
      </c>
      <c r="DP137" t="e">
        <f t="shared" ca="1" si="176"/>
        <v>#NAME?</v>
      </c>
      <c r="DQ137" t="e">
        <f t="shared" ca="1" si="176"/>
        <v>#NAME?</v>
      </c>
      <c r="DR137" t="e">
        <f t="shared" ca="1" si="176"/>
        <v>#NAME?</v>
      </c>
      <c r="DS137" t="e">
        <f t="shared" ca="1" si="176"/>
        <v>#NAME?</v>
      </c>
      <c r="DT137" t="e">
        <f t="shared" ca="1" si="176"/>
        <v>#NAME?</v>
      </c>
      <c r="DU137" t="e">
        <f t="shared" ca="1" si="176"/>
        <v>#NAME?</v>
      </c>
      <c r="DV137" t="e">
        <f t="shared" ca="1" si="176"/>
        <v>#NAME?</v>
      </c>
      <c r="DW137" t="e">
        <f t="shared" ca="1" si="176"/>
        <v>#NAME?</v>
      </c>
      <c r="DX137" t="e">
        <f t="shared" ca="1" si="176"/>
        <v>#NAME?</v>
      </c>
      <c r="DY137" t="e">
        <f t="shared" ca="1" si="176"/>
        <v>#NAME?</v>
      </c>
      <c r="DZ137" t="e">
        <f t="shared" ca="1" si="176"/>
        <v>#NAME?</v>
      </c>
      <c r="EA137" t="e">
        <f t="shared" ca="1" si="176"/>
        <v>#NAME?</v>
      </c>
      <c r="EB137" t="e">
        <f t="shared" ca="1" si="176"/>
        <v>#NAME?</v>
      </c>
      <c r="EC137" t="e">
        <f ca="1">IF(OR(AND(EC65&lt;&gt;0,EC18=0),AND($ED$71=1,YEAR(EC122)=2010)),EC65,IF(YEAR(EC122)&gt;=2011,EC65,EC18))</f>
        <v>#NAME?</v>
      </c>
    </row>
    <row r="138" spans="1:187" ht="15.75" thickBot="1">
      <c r="A138" t="str">
        <f>RIGHT(DB_LOAD!I133,4)</f>
        <v/>
      </c>
      <c r="B138">
        <f>DB_LOAD!K133</f>
        <v>0</v>
      </c>
      <c r="D138" s="65" t="s">
        <v>112</v>
      </c>
      <c r="E138" s="25" t="e">
        <f t="shared" ref="E138:AN138" ca="1" si="177">IF(E$76=0,E23,SUM(E86,E94))</f>
        <v>#VALUE!</v>
      </c>
      <c r="F138" s="25" t="e">
        <f t="shared" ca="1" si="177"/>
        <v>#VALUE!</v>
      </c>
      <c r="G138" s="25" t="e">
        <f t="shared" ca="1" si="177"/>
        <v>#VALUE!</v>
      </c>
      <c r="H138" s="25" t="e">
        <f t="shared" ca="1" si="177"/>
        <v>#VALUE!</v>
      </c>
      <c r="I138" s="25" t="e">
        <f t="shared" ca="1" si="177"/>
        <v>#VALUE!</v>
      </c>
      <c r="J138" s="25" t="e">
        <f t="shared" ca="1" si="177"/>
        <v>#VALUE!</v>
      </c>
      <c r="K138" s="25" t="e">
        <f t="shared" ca="1" si="177"/>
        <v>#VALUE!</v>
      </c>
      <c r="L138" s="25" t="e">
        <f t="shared" ca="1" si="177"/>
        <v>#VALUE!</v>
      </c>
      <c r="M138" s="25" t="e">
        <f t="shared" ca="1" si="177"/>
        <v>#VALUE!</v>
      </c>
      <c r="N138" s="25" t="e">
        <f t="shared" ca="1" si="177"/>
        <v>#VALUE!</v>
      </c>
      <c r="O138" s="25" t="e">
        <f t="shared" ca="1" si="177"/>
        <v>#VALUE!</v>
      </c>
      <c r="P138" s="25" t="e">
        <f t="shared" ca="1" si="177"/>
        <v>#VALUE!</v>
      </c>
      <c r="Q138" s="25" t="e">
        <f t="shared" ca="1" si="177"/>
        <v>#VALUE!</v>
      </c>
      <c r="R138" s="25" t="e">
        <f t="shared" ca="1" si="177"/>
        <v>#VALUE!</v>
      </c>
      <c r="S138" s="25" t="e">
        <f t="shared" ca="1" si="177"/>
        <v>#VALUE!</v>
      </c>
      <c r="T138" s="25" t="e">
        <f t="shared" ca="1" si="177"/>
        <v>#VALUE!</v>
      </c>
      <c r="U138" s="25" t="e">
        <f t="shared" ca="1" si="177"/>
        <v>#VALUE!</v>
      </c>
      <c r="V138" s="25" t="e">
        <f t="shared" ca="1" si="177"/>
        <v>#VALUE!</v>
      </c>
      <c r="W138" s="25" t="e">
        <f t="shared" ca="1" si="177"/>
        <v>#VALUE!</v>
      </c>
      <c r="X138" s="25" t="e">
        <f t="shared" ca="1" si="177"/>
        <v>#VALUE!</v>
      </c>
      <c r="Y138" s="25" t="e">
        <f t="shared" ca="1" si="177"/>
        <v>#VALUE!</v>
      </c>
      <c r="Z138" s="25" t="e">
        <f t="shared" ca="1" si="177"/>
        <v>#VALUE!</v>
      </c>
      <c r="AA138" s="25" t="e">
        <f t="shared" ca="1" si="177"/>
        <v>#VALUE!</v>
      </c>
      <c r="AB138" s="25" t="e">
        <f t="shared" ca="1" si="177"/>
        <v>#VALUE!</v>
      </c>
      <c r="AC138" s="25" t="e">
        <f t="shared" ca="1" si="177"/>
        <v>#VALUE!</v>
      </c>
      <c r="AD138" s="25" t="e">
        <f t="shared" ca="1" si="177"/>
        <v>#VALUE!</v>
      </c>
      <c r="AE138" s="25" t="e">
        <f t="shared" ca="1" si="177"/>
        <v>#VALUE!</v>
      </c>
      <c r="AF138" s="25" t="e">
        <f t="shared" ca="1" si="177"/>
        <v>#VALUE!</v>
      </c>
      <c r="AG138" s="25" t="e">
        <f t="shared" ca="1" si="177"/>
        <v>#VALUE!</v>
      </c>
      <c r="AH138" s="25" t="e">
        <f t="shared" ca="1" si="177"/>
        <v>#VALUE!</v>
      </c>
      <c r="AI138" s="25" t="e">
        <f t="shared" ca="1" si="177"/>
        <v>#VALUE!</v>
      </c>
      <c r="AJ138" s="25" t="e">
        <f t="shared" ca="1" si="177"/>
        <v>#VALUE!</v>
      </c>
      <c r="AK138" s="25" t="e">
        <f t="shared" ca="1" si="177"/>
        <v>#VALUE!</v>
      </c>
      <c r="AL138" s="25" t="e">
        <f t="shared" ca="1" si="177"/>
        <v>#VALUE!</v>
      </c>
      <c r="AM138" s="25" t="e">
        <f t="shared" ca="1" si="177"/>
        <v>#VALUE!</v>
      </c>
      <c r="AN138" s="25" t="e">
        <f t="shared" ca="1" si="177"/>
        <v>#NAME?</v>
      </c>
      <c r="AP138" s="65" t="s">
        <v>112</v>
      </c>
      <c r="AQ138" s="25">
        <f ca="1">IF(AQ41="",AQ23,SUM(AQ86,AQ94))</f>
        <v>0</v>
      </c>
      <c r="AR138" s="25">
        <f ca="1">IF(AR41="",AR23,SUM(AR86,AR94))</f>
        <v>0</v>
      </c>
      <c r="AS138" s="25">
        <f ca="1">IF(AS41="",AS23,SUM(AS86,AS94))</f>
        <v>0</v>
      </c>
      <c r="AT138" s="25">
        <f ca="1">IF(AT41="",AT23,SUM(AT86,AT94))</f>
        <v>0</v>
      </c>
      <c r="AU138" s="25">
        <f ca="1">IF(AU41="",AU23,SUM(AU86,AU94))</f>
        <v>0</v>
      </c>
      <c r="AW138" s="78">
        <f ca="1">SUM(AW137,AW132)</f>
        <v>0</v>
      </c>
      <c r="AX138" s="45" t="s">
        <v>113</v>
      </c>
      <c r="AY138" s="46" t="e">
        <f t="shared" ref="AY138:CH138" ca="1" si="178">SUM(AY137,AY132)</f>
        <v>#NAME?</v>
      </c>
      <c r="AZ138" s="46" t="e">
        <f t="shared" ca="1" si="178"/>
        <v>#NAME?</v>
      </c>
      <c r="BA138" s="46" t="e">
        <f t="shared" ca="1" si="178"/>
        <v>#NAME?</v>
      </c>
      <c r="BB138" s="46" t="e">
        <f t="shared" ca="1" si="178"/>
        <v>#NAME?</v>
      </c>
      <c r="BC138" s="46" t="e">
        <f t="shared" ca="1" si="178"/>
        <v>#NAME?</v>
      </c>
      <c r="BD138" s="46" t="e">
        <f t="shared" ca="1" si="178"/>
        <v>#NAME?</v>
      </c>
      <c r="BE138" s="46" t="e">
        <f t="shared" ca="1" si="178"/>
        <v>#NAME?</v>
      </c>
      <c r="BF138" s="46" t="e">
        <f t="shared" ca="1" si="178"/>
        <v>#NAME?</v>
      </c>
      <c r="BG138" s="46" t="e">
        <f t="shared" ca="1" si="178"/>
        <v>#NAME?</v>
      </c>
      <c r="BH138" s="46" t="e">
        <f t="shared" ca="1" si="178"/>
        <v>#NAME?</v>
      </c>
      <c r="BI138" s="46" t="e">
        <f t="shared" ca="1" si="178"/>
        <v>#NAME?</v>
      </c>
      <c r="BJ138" s="46" t="e">
        <f t="shared" ca="1" si="178"/>
        <v>#NAME?</v>
      </c>
      <c r="BK138" s="46" t="e">
        <f t="shared" ca="1" si="178"/>
        <v>#NAME?</v>
      </c>
      <c r="BL138" s="46" t="e">
        <f t="shared" ca="1" si="178"/>
        <v>#NAME?</v>
      </c>
      <c r="BM138" s="46" t="e">
        <f t="shared" ca="1" si="178"/>
        <v>#NAME?</v>
      </c>
      <c r="BN138" s="46" t="e">
        <f t="shared" ca="1" si="178"/>
        <v>#NAME?</v>
      </c>
      <c r="BO138" s="46" t="e">
        <f t="shared" ca="1" si="178"/>
        <v>#NAME?</v>
      </c>
      <c r="BP138" s="46" t="e">
        <f t="shared" ca="1" si="178"/>
        <v>#NAME?</v>
      </c>
      <c r="BQ138" s="46" t="e">
        <f t="shared" ca="1" si="178"/>
        <v>#NAME?</v>
      </c>
      <c r="BR138" s="46" t="e">
        <f t="shared" ca="1" si="178"/>
        <v>#NAME?</v>
      </c>
      <c r="BS138" s="46" t="e">
        <f t="shared" ca="1" si="178"/>
        <v>#NAME?</v>
      </c>
      <c r="BT138" s="46" t="e">
        <f t="shared" ca="1" si="178"/>
        <v>#NAME?</v>
      </c>
      <c r="BU138" s="46" t="e">
        <f t="shared" ca="1" si="178"/>
        <v>#NAME?</v>
      </c>
      <c r="BV138" s="46" t="e">
        <f t="shared" ca="1" si="178"/>
        <v>#NAME?</v>
      </c>
      <c r="BW138" s="46" t="e">
        <f t="shared" ca="1" si="178"/>
        <v>#NAME?</v>
      </c>
      <c r="BX138" s="46" t="e">
        <f t="shared" ca="1" si="178"/>
        <v>#NAME?</v>
      </c>
      <c r="BY138" s="46" t="e">
        <f t="shared" ca="1" si="178"/>
        <v>#NAME?</v>
      </c>
      <c r="BZ138" s="46" t="e">
        <f t="shared" ca="1" si="178"/>
        <v>#NAME?</v>
      </c>
      <c r="CA138" s="46" t="e">
        <f t="shared" ca="1" si="178"/>
        <v>#NAME?</v>
      </c>
      <c r="CB138" s="46" t="e">
        <f t="shared" ca="1" si="178"/>
        <v>#NAME?</v>
      </c>
      <c r="CC138" s="46" t="e">
        <f t="shared" ca="1" si="178"/>
        <v>#NAME?</v>
      </c>
      <c r="CD138" s="46" t="e">
        <f t="shared" ca="1" si="178"/>
        <v>#NAME?</v>
      </c>
      <c r="CE138" s="46" t="e">
        <f t="shared" ca="1" si="178"/>
        <v>#NAME?</v>
      </c>
      <c r="CF138" s="46" t="e">
        <f t="shared" ca="1" si="178"/>
        <v>#NAME?</v>
      </c>
      <c r="CG138" s="46" t="e">
        <f t="shared" ca="1" si="178"/>
        <v>#NAME?</v>
      </c>
      <c r="CH138" s="46" t="e">
        <f t="shared" ca="1" si="178"/>
        <v>#NAME?</v>
      </c>
      <c r="CK138" s="45" t="s">
        <v>113</v>
      </c>
      <c r="CL138" s="46">
        <f ca="1">SUM(CL137,CL132)</f>
        <v>0</v>
      </c>
      <c r="CM138" s="46">
        <f ca="1">SUM(CM137,CM132)</f>
        <v>0</v>
      </c>
      <c r="CN138" s="46">
        <f ca="1">SUM(CN137,CN132)</f>
        <v>0</v>
      </c>
      <c r="CO138" s="46">
        <f ca="1">SUM(CO137,CO132)</f>
        <v>0</v>
      </c>
      <c r="CP138" s="46">
        <f ca="1">SUM(CP137,CP132)</f>
        <v>0</v>
      </c>
    </row>
    <row r="139" spans="1:187">
      <c r="A139" t="str">
        <f>RIGHT(DB_LOAD!I134,4)</f>
        <v/>
      </c>
      <c r="B139">
        <f>DB_LOAD!K134</f>
        <v>0</v>
      </c>
      <c r="D139" s="66" t="s">
        <v>114</v>
      </c>
      <c r="E139" s="25" t="e">
        <f t="shared" ref="E139:AN139" ca="1" si="179">IF(E$76=0,E24,SUM(E87,E88,E96:E98))</f>
        <v>#VALUE!</v>
      </c>
      <c r="F139" s="25" t="e">
        <f t="shared" ca="1" si="179"/>
        <v>#VALUE!</v>
      </c>
      <c r="G139" s="25" t="e">
        <f t="shared" ca="1" si="179"/>
        <v>#VALUE!</v>
      </c>
      <c r="H139" s="25" t="e">
        <f t="shared" ca="1" si="179"/>
        <v>#VALUE!</v>
      </c>
      <c r="I139" s="25" t="e">
        <f t="shared" ca="1" si="179"/>
        <v>#VALUE!</v>
      </c>
      <c r="J139" s="25" t="e">
        <f t="shared" ca="1" si="179"/>
        <v>#VALUE!</v>
      </c>
      <c r="K139" s="25" t="e">
        <f t="shared" ca="1" si="179"/>
        <v>#VALUE!</v>
      </c>
      <c r="L139" s="25" t="e">
        <f t="shared" ca="1" si="179"/>
        <v>#VALUE!</v>
      </c>
      <c r="M139" s="25" t="e">
        <f t="shared" ca="1" si="179"/>
        <v>#VALUE!</v>
      </c>
      <c r="N139" s="25" t="e">
        <f t="shared" ca="1" si="179"/>
        <v>#VALUE!</v>
      </c>
      <c r="O139" s="25" t="e">
        <f t="shared" ca="1" si="179"/>
        <v>#VALUE!</v>
      </c>
      <c r="P139" s="25" t="e">
        <f t="shared" ca="1" si="179"/>
        <v>#VALUE!</v>
      </c>
      <c r="Q139" s="25" t="e">
        <f t="shared" ca="1" si="179"/>
        <v>#VALUE!</v>
      </c>
      <c r="R139" s="25" t="e">
        <f t="shared" ca="1" si="179"/>
        <v>#VALUE!</v>
      </c>
      <c r="S139" s="25" t="e">
        <f t="shared" ca="1" si="179"/>
        <v>#VALUE!</v>
      </c>
      <c r="T139" s="25" t="e">
        <f t="shared" ca="1" si="179"/>
        <v>#VALUE!</v>
      </c>
      <c r="U139" s="25" t="e">
        <f t="shared" ca="1" si="179"/>
        <v>#VALUE!</v>
      </c>
      <c r="V139" s="25" t="e">
        <f t="shared" ca="1" si="179"/>
        <v>#VALUE!</v>
      </c>
      <c r="W139" s="25" t="e">
        <f t="shared" ca="1" si="179"/>
        <v>#VALUE!</v>
      </c>
      <c r="X139" s="25" t="e">
        <f t="shared" ca="1" si="179"/>
        <v>#VALUE!</v>
      </c>
      <c r="Y139" s="25" t="e">
        <f t="shared" ca="1" si="179"/>
        <v>#VALUE!</v>
      </c>
      <c r="Z139" s="25" t="e">
        <f t="shared" ca="1" si="179"/>
        <v>#VALUE!</v>
      </c>
      <c r="AA139" s="25" t="e">
        <f t="shared" ca="1" si="179"/>
        <v>#VALUE!</v>
      </c>
      <c r="AB139" s="25" t="e">
        <f t="shared" ca="1" si="179"/>
        <v>#VALUE!</v>
      </c>
      <c r="AC139" s="25" t="e">
        <f t="shared" ca="1" si="179"/>
        <v>#VALUE!</v>
      </c>
      <c r="AD139" s="25" t="e">
        <f t="shared" ca="1" si="179"/>
        <v>#VALUE!</v>
      </c>
      <c r="AE139" s="25" t="e">
        <f t="shared" ca="1" si="179"/>
        <v>#VALUE!</v>
      </c>
      <c r="AF139" s="25" t="e">
        <f t="shared" ca="1" si="179"/>
        <v>#VALUE!</v>
      </c>
      <c r="AG139" s="25" t="e">
        <f t="shared" ca="1" si="179"/>
        <v>#VALUE!</v>
      </c>
      <c r="AH139" s="25" t="e">
        <f t="shared" ca="1" si="179"/>
        <v>#VALUE!</v>
      </c>
      <c r="AI139" s="25" t="e">
        <f t="shared" ca="1" si="179"/>
        <v>#VALUE!</v>
      </c>
      <c r="AJ139" s="25" t="e">
        <f t="shared" ca="1" si="179"/>
        <v>#VALUE!</v>
      </c>
      <c r="AK139" s="25" t="e">
        <f t="shared" ca="1" si="179"/>
        <v>#VALUE!</v>
      </c>
      <c r="AL139" s="25" t="e">
        <f t="shared" ca="1" si="179"/>
        <v>#VALUE!</v>
      </c>
      <c r="AM139" s="25" t="e">
        <f t="shared" ca="1" si="179"/>
        <v>#VALUE!</v>
      </c>
      <c r="AN139" s="25" t="e">
        <f t="shared" ca="1" si="179"/>
        <v>#NAME?</v>
      </c>
      <c r="AP139" s="66" t="s">
        <v>114</v>
      </c>
      <c r="AQ139" s="25">
        <f ca="1">IF(AQ41="",AQ24,SUM(AQ87,AQ88,AQ96:AQ98))</f>
        <v>0</v>
      </c>
      <c r="AR139" s="25">
        <f ca="1">IF(AR41="",AR24,SUM(AR87,AR88,AR96:AR98))</f>
        <v>0</v>
      </c>
      <c r="AS139" s="25">
        <f ca="1">IF(AS41="",AS24,SUM(AS87,AS88,AS96:AS98))</f>
        <v>0</v>
      </c>
      <c r="AT139" s="25">
        <f ca="1">IF(AT41="",AT24,SUM(AT87,AT88,AT96:AT98))</f>
        <v>0</v>
      </c>
      <c r="AU139" s="25">
        <f ca="1">IF(AU41="",AU24,SUM(AU87,AU88,AU96:AU98))</f>
        <v>0</v>
      </c>
      <c r="AW139" t="e">
        <f ca="1">AW138/$AY$123</f>
        <v>#NAME?</v>
      </c>
      <c r="AX139" s="67" t="s">
        <v>115</v>
      </c>
      <c r="AY139" s="48" t="e">
        <f t="shared" ref="AY139:CH139" ca="1" si="180">AY138/$AY$123</f>
        <v>#NAME?</v>
      </c>
      <c r="AZ139" s="48" t="e">
        <f t="shared" ca="1" si="180"/>
        <v>#NAME?</v>
      </c>
      <c r="BA139" s="48" t="e">
        <f t="shared" ca="1" si="180"/>
        <v>#NAME?</v>
      </c>
      <c r="BB139" s="48" t="e">
        <f t="shared" ca="1" si="180"/>
        <v>#NAME?</v>
      </c>
      <c r="BC139" s="48" t="e">
        <f t="shared" ca="1" si="180"/>
        <v>#NAME?</v>
      </c>
      <c r="BD139" s="48" t="e">
        <f t="shared" ca="1" si="180"/>
        <v>#NAME?</v>
      </c>
      <c r="BE139" s="48" t="e">
        <f t="shared" ca="1" si="180"/>
        <v>#NAME?</v>
      </c>
      <c r="BF139" s="48" t="e">
        <f t="shared" ca="1" si="180"/>
        <v>#NAME?</v>
      </c>
      <c r="BG139" s="48" t="e">
        <f t="shared" ca="1" si="180"/>
        <v>#NAME?</v>
      </c>
      <c r="BH139" s="48" t="e">
        <f t="shared" ca="1" si="180"/>
        <v>#NAME?</v>
      </c>
      <c r="BI139" s="48" t="e">
        <f t="shared" ca="1" si="180"/>
        <v>#NAME?</v>
      </c>
      <c r="BJ139" s="48" t="e">
        <f t="shared" ca="1" si="180"/>
        <v>#NAME?</v>
      </c>
      <c r="BK139" s="48" t="e">
        <f t="shared" ca="1" si="180"/>
        <v>#NAME?</v>
      </c>
      <c r="BL139" s="48" t="e">
        <f t="shared" ca="1" si="180"/>
        <v>#NAME?</v>
      </c>
      <c r="BM139" s="48" t="e">
        <f t="shared" ca="1" si="180"/>
        <v>#NAME?</v>
      </c>
      <c r="BN139" s="48" t="e">
        <f t="shared" ca="1" si="180"/>
        <v>#NAME?</v>
      </c>
      <c r="BO139" s="48" t="e">
        <f t="shared" ca="1" si="180"/>
        <v>#NAME?</v>
      </c>
      <c r="BP139" s="48" t="e">
        <f t="shared" ca="1" si="180"/>
        <v>#NAME?</v>
      </c>
      <c r="BQ139" s="48" t="e">
        <f t="shared" ca="1" si="180"/>
        <v>#NAME?</v>
      </c>
      <c r="BR139" s="48" t="e">
        <f t="shared" ca="1" si="180"/>
        <v>#NAME?</v>
      </c>
      <c r="BS139" s="48" t="e">
        <f t="shared" ca="1" si="180"/>
        <v>#NAME?</v>
      </c>
      <c r="BT139" s="48" t="e">
        <f t="shared" ca="1" si="180"/>
        <v>#NAME?</v>
      </c>
      <c r="BU139" s="48" t="e">
        <f t="shared" ca="1" si="180"/>
        <v>#NAME?</v>
      </c>
      <c r="BV139" s="48" t="e">
        <f t="shared" ca="1" si="180"/>
        <v>#NAME?</v>
      </c>
      <c r="BW139" s="48" t="e">
        <f t="shared" ca="1" si="180"/>
        <v>#NAME?</v>
      </c>
      <c r="BX139" s="48" t="e">
        <f t="shared" ca="1" si="180"/>
        <v>#NAME?</v>
      </c>
      <c r="BY139" s="48" t="e">
        <f t="shared" ca="1" si="180"/>
        <v>#NAME?</v>
      </c>
      <c r="BZ139" s="48" t="e">
        <f t="shared" ca="1" si="180"/>
        <v>#NAME?</v>
      </c>
      <c r="CA139" s="48" t="e">
        <f t="shared" ca="1" si="180"/>
        <v>#NAME?</v>
      </c>
      <c r="CB139" s="48" t="e">
        <f t="shared" ca="1" si="180"/>
        <v>#NAME?</v>
      </c>
      <c r="CC139" s="48" t="e">
        <f t="shared" ca="1" si="180"/>
        <v>#NAME?</v>
      </c>
      <c r="CD139" s="48" t="e">
        <f t="shared" ca="1" si="180"/>
        <v>#NAME?</v>
      </c>
      <c r="CE139" s="48" t="e">
        <f t="shared" ca="1" si="180"/>
        <v>#NAME?</v>
      </c>
      <c r="CF139" s="48" t="e">
        <f t="shared" ca="1" si="180"/>
        <v>#NAME?</v>
      </c>
      <c r="CG139" s="48" t="e">
        <f t="shared" ca="1" si="180"/>
        <v>#NAME?</v>
      </c>
      <c r="CH139" s="48" t="e">
        <f t="shared" ca="1" si="180"/>
        <v>#NAME?</v>
      </c>
      <c r="CK139" s="67" t="s">
        <v>115</v>
      </c>
      <c r="CL139" s="48" t="e">
        <f ca="1">CL138/$AY$123</f>
        <v>#NAME?</v>
      </c>
      <c r="CM139" s="48" t="e">
        <f ca="1">CM138/$AY$123</f>
        <v>#NAME?</v>
      </c>
      <c r="CN139" s="48" t="e">
        <f ca="1">CN138/$AY$123</f>
        <v>#NAME?</v>
      </c>
      <c r="CO139" s="48" t="e">
        <f ca="1">CO138/$AY$123</f>
        <v>#NAME?</v>
      </c>
      <c r="CP139" s="48" t="e">
        <f ca="1">CP138/$AY$123</f>
        <v>#NAME?</v>
      </c>
      <c r="CS139" s="20" t="s">
        <v>544</v>
      </c>
      <c r="CT139" s="19">
        <f t="shared" ref="CT139:EC139" si="181">CT122</f>
        <v>0</v>
      </c>
      <c r="CU139" s="19">
        <f t="shared" si="181"/>
        <v>0</v>
      </c>
      <c r="CV139" s="19">
        <f t="shared" si="181"/>
        <v>0</v>
      </c>
      <c r="CW139" s="19">
        <f t="shared" si="181"/>
        <v>0</v>
      </c>
      <c r="CX139" s="19">
        <f t="shared" si="181"/>
        <v>0</v>
      </c>
      <c r="CY139" s="19">
        <f t="shared" si="181"/>
        <v>0</v>
      </c>
      <c r="CZ139" s="19">
        <f t="shared" si="181"/>
        <v>0</v>
      </c>
      <c r="DA139" s="19">
        <f t="shared" si="181"/>
        <v>0</v>
      </c>
      <c r="DB139" s="19">
        <f t="shared" si="181"/>
        <v>0</v>
      </c>
      <c r="DC139" s="19">
        <f t="shared" si="181"/>
        <v>0</v>
      </c>
      <c r="DD139" s="19">
        <f t="shared" si="181"/>
        <v>0</v>
      </c>
      <c r="DE139" s="19">
        <f t="shared" si="181"/>
        <v>0</v>
      </c>
      <c r="DF139" s="19">
        <f t="shared" si="181"/>
        <v>0</v>
      </c>
      <c r="DG139" s="19">
        <f t="shared" si="181"/>
        <v>0</v>
      </c>
      <c r="DH139" s="19">
        <f t="shared" si="181"/>
        <v>0</v>
      </c>
      <c r="DI139" s="19">
        <f t="shared" si="181"/>
        <v>0</v>
      </c>
      <c r="DJ139" s="19">
        <f t="shared" si="181"/>
        <v>0</v>
      </c>
      <c r="DK139" s="19">
        <f t="shared" si="181"/>
        <v>0</v>
      </c>
      <c r="DL139" s="19">
        <f t="shared" si="181"/>
        <v>0</v>
      </c>
      <c r="DM139" s="19">
        <f t="shared" si="181"/>
        <v>0</v>
      </c>
      <c r="DN139" s="19">
        <f t="shared" si="181"/>
        <v>0</v>
      </c>
      <c r="DO139" s="19">
        <f t="shared" si="181"/>
        <v>0</v>
      </c>
      <c r="DP139" s="19">
        <f t="shared" si="181"/>
        <v>0</v>
      </c>
      <c r="DQ139" s="19">
        <f t="shared" si="181"/>
        <v>0</v>
      </c>
      <c r="DR139" s="19">
        <f t="shared" si="181"/>
        <v>0</v>
      </c>
      <c r="DS139" s="19">
        <f t="shared" si="181"/>
        <v>0</v>
      </c>
      <c r="DT139" s="19">
        <f t="shared" si="181"/>
        <v>0</v>
      </c>
      <c r="DU139" s="19">
        <f t="shared" si="181"/>
        <v>0</v>
      </c>
      <c r="DV139" s="19">
        <f t="shared" si="181"/>
        <v>0</v>
      </c>
      <c r="DW139" s="19">
        <f t="shared" si="181"/>
        <v>0</v>
      </c>
      <c r="DX139" s="19">
        <f t="shared" si="181"/>
        <v>0</v>
      </c>
      <c r="DY139" s="19">
        <f t="shared" si="181"/>
        <v>0</v>
      </c>
      <c r="DZ139" s="19">
        <f t="shared" si="181"/>
        <v>0</v>
      </c>
      <c r="EA139" s="19">
        <f t="shared" si="181"/>
        <v>0</v>
      </c>
      <c r="EB139" s="19">
        <f t="shared" si="181"/>
        <v>0</v>
      </c>
      <c r="EC139" s="19">
        <f t="shared" si="181"/>
        <v>0</v>
      </c>
      <c r="EE139" s="20"/>
      <c r="EF139" s="19"/>
      <c r="EG139" s="19"/>
      <c r="EH139" s="19"/>
      <c r="EI139" s="19"/>
      <c r="EJ139" s="19"/>
    </row>
    <row r="140" spans="1:187">
      <c r="A140" t="str">
        <f>RIGHT(DB_LOAD!I135,4)</f>
        <v/>
      </c>
      <c r="B140">
        <f>DB_LOAD!K135</f>
        <v>0</v>
      </c>
      <c r="D140" s="65" t="s">
        <v>116</v>
      </c>
      <c r="E140" s="25" t="e">
        <f t="shared" ref="E140:AN140" ca="1" si="182">IF(E$76=0,E25,E100)</f>
        <v>#VALUE!</v>
      </c>
      <c r="F140" s="25" t="e">
        <f t="shared" ca="1" si="182"/>
        <v>#VALUE!</v>
      </c>
      <c r="G140" s="25" t="e">
        <f t="shared" ca="1" si="182"/>
        <v>#VALUE!</v>
      </c>
      <c r="H140" s="25" t="e">
        <f t="shared" ca="1" si="182"/>
        <v>#VALUE!</v>
      </c>
      <c r="I140" s="25" t="e">
        <f t="shared" ca="1" si="182"/>
        <v>#VALUE!</v>
      </c>
      <c r="J140" s="25" t="e">
        <f t="shared" ca="1" si="182"/>
        <v>#VALUE!</v>
      </c>
      <c r="K140" s="25" t="e">
        <f t="shared" ca="1" si="182"/>
        <v>#VALUE!</v>
      </c>
      <c r="L140" s="25" t="e">
        <f t="shared" ca="1" si="182"/>
        <v>#VALUE!</v>
      </c>
      <c r="M140" s="25" t="e">
        <f t="shared" ca="1" si="182"/>
        <v>#VALUE!</v>
      </c>
      <c r="N140" s="25" t="e">
        <f t="shared" ca="1" si="182"/>
        <v>#VALUE!</v>
      </c>
      <c r="O140" s="25" t="e">
        <f t="shared" ca="1" si="182"/>
        <v>#VALUE!</v>
      </c>
      <c r="P140" s="25" t="e">
        <f t="shared" ca="1" si="182"/>
        <v>#VALUE!</v>
      </c>
      <c r="Q140" s="25" t="e">
        <f t="shared" ca="1" si="182"/>
        <v>#VALUE!</v>
      </c>
      <c r="R140" s="25" t="e">
        <f t="shared" ca="1" si="182"/>
        <v>#VALUE!</v>
      </c>
      <c r="S140" s="25" t="e">
        <f t="shared" ca="1" si="182"/>
        <v>#VALUE!</v>
      </c>
      <c r="T140" s="25" t="e">
        <f t="shared" ca="1" si="182"/>
        <v>#VALUE!</v>
      </c>
      <c r="U140" s="25" t="e">
        <f t="shared" ca="1" si="182"/>
        <v>#VALUE!</v>
      </c>
      <c r="V140" s="25" t="e">
        <f t="shared" ca="1" si="182"/>
        <v>#VALUE!</v>
      </c>
      <c r="W140" s="25" t="e">
        <f t="shared" ca="1" si="182"/>
        <v>#VALUE!</v>
      </c>
      <c r="X140" s="25" t="e">
        <f t="shared" ca="1" si="182"/>
        <v>#VALUE!</v>
      </c>
      <c r="Y140" s="25" t="e">
        <f t="shared" ca="1" si="182"/>
        <v>#VALUE!</v>
      </c>
      <c r="Z140" s="25" t="e">
        <f t="shared" ca="1" si="182"/>
        <v>#VALUE!</v>
      </c>
      <c r="AA140" s="25" t="e">
        <f t="shared" ca="1" si="182"/>
        <v>#VALUE!</v>
      </c>
      <c r="AB140" s="25" t="e">
        <f t="shared" ca="1" si="182"/>
        <v>#VALUE!</v>
      </c>
      <c r="AC140" s="25" t="e">
        <f t="shared" ca="1" si="182"/>
        <v>#VALUE!</v>
      </c>
      <c r="AD140" s="25" t="e">
        <f t="shared" ca="1" si="182"/>
        <v>#VALUE!</v>
      </c>
      <c r="AE140" s="25" t="e">
        <f t="shared" ca="1" si="182"/>
        <v>#VALUE!</v>
      </c>
      <c r="AF140" s="25" t="e">
        <f t="shared" ca="1" si="182"/>
        <v>#VALUE!</v>
      </c>
      <c r="AG140" s="25" t="e">
        <f t="shared" ca="1" si="182"/>
        <v>#VALUE!</v>
      </c>
      <c r="AH140" s="25" t="e">
        <f t="shared" ca="1" si="182"/>
        <v>#VALUE!</v>
      </c>
      <c r="AI140" s="25" t="e">
        <f t="shared" ca="1" si="182"/>
        <v>#VALUE!</v>
      </c>
      <c r="AJ140" s="25" t="e">
        <f t="shared" ca="1" si="182"/>
        <v>#VALUE!</v>
      </c>
      <c r="AK140" s="25" t="e">
        <f t="shared" ca="1" si="182"/>
        <v>#VALUE!</v>
      </c>
      <c r="AL140" s="25" t="e">
        <f t="shared" ca="1" si="182"/>
        <v>#VALUE!</v>
      </c>
      <c r="AM140" s="25" t="e">
        <f t="shared" ca="1" si="182"/>
        <v>#VALUE!</v>
      </c>
      <c r="AN140" s="25" t="e">
        <f t="shared" ca="1" si="182"/>
        <v>#NAME?</v>
      </c>
      <c r="AP140" s="65" t="s">
        <v>116</v>
      </c>
      <c r="AQ140" s="25">
        <f ca="1">IF(AQ41="",AQ25,AQ100)</f>
        <v>0</v>
      </c>
      <c r="AR140" s="25">
        <f ca="1">IF(AR41="",AR25,AR100)</f>
        <v>0</v>
      </c>
      <c r="AS140" s="25">
        <f ca="1">IF(AS41="",AS25,AS100)</f>
        <v>0</v>
      </c>
      <c r="AT140" s="25">
        <f ca="1">IF(AT41="",AT25,AT100)</f>
        <v>0</v>
      </c>
      <c r="AU140" s="25">
        <f ca="1">IF(AU41="",AU25,AU100)</f>
        <v>0</v>
      </c>
      <c r="AX140" s="47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K140" s="47"/>
      <c r="CL140" s="51"/>
      <c r="CM140" s="51"/>
      <c r="CN140" s="51"/>
      <c r="CO140" s="51"/>
      <c r="CP140" s="51"/>
      <c r="CS140" s="42" t="s">
        <v>47</v>
      </c>
      <c r="CT140" s="25" t="e">
        <f ca="1">SUM($CT$132:CT132,CU162:$DE$162)</f>
        <v>#NAME?</v>
      </c>
      <c r="CU140" s="25" t="e">
        <f ca="1">SUM($CT$132:CU132,CV162:$DE$162)</f>
        <v>#NAME?</v>
      </c>
      <c r="CV140" s="25" t="e">
        <f ca="1">SUM($CT$132:CV132,CW162:$DE$162)</f>
        <v>#NAME?</v>
      </c>
      <c r="CW140" s="25" t="e">
        <f ca="1">SUM($CT$132:CW132,CX162:$DE$162)</f>
        <v>#NAME?</v>
      </c>
      <c r="CX140" s="25" t="e">
        <f ca="1">SUM($CT$132:CX132,CY162:$DE$162)</f>
        <v>#NAME?</v>
      </c>
      <c r="CY140" s="25" t="e">
        <f ca="1">SUM($CT$132:CY132,CZ162:$DE$162)</f>
        <v>#NAME?</v>
      </c>
      <c r="CZ140" s="25" t="e">
        <f ca="1">SUM($CT$132:CZ132,DA162:$DE$162)</f>
        <v>#NAME?</v>
      </c>
      <c r="DA140" s="25" t="e">
        <f ca="1">SUM($CT$132:DA132,DB162:$DE$162)</f>
        <v>#NAME?</v>
      </c>
      <c r="DB140" s="25" t="e">
        <f ca="1">SUM($CT$132:DB132,DC162:$DE$162)</f>
        <v>#NAME?</v>
      </c>
      <c r="DC140" s="25" t="e">
        <f ca="1">SUM($CT$132:DC132,DD162:$DE$162)</f>
        <v>#NAME?</v>
      </c>
      <c r="DD140" s="25" t="e">
        <f ca="1">SUM($CT$132:DD132,DE162:$DE$162)</f>
        <v>#NAME?</v>
      </c>
      <c r="DE140" s="25" t="e">
        <f t="shared" ref="DE140:DN141" ca="1" si="183">SUM(CT132:DE132)</f>
        <v>#NAME?</v>
      </c>
      <c r="DF140" s="25" t="e">
        <f t="shared" ca="1" si="183"/>
        <v>#NAME?</v>
      </c>
      <c r="DG140" s="25" t="e">
        <f t="shared" ca="1" si="183"/>
        <v>#NAME?</v>
      </c>
      <c r="DH140" s="25" t="e">
        <f t="shared" ca="1" si="183"/>
        <v>#NAME?</v>
      </c>
      <c r="DI140" s="25" t="e">
        <f t="shared" ca="1" si="183"/>
        <v>#NAME?</v>
      </c>
      <c r="DJ140" s="25" t="e">
        <f t="shared" ca="1" si="183"/>
        <v>#NAME?</v>
      </c>
      <c r="DK140" s="25" t="e">
        <f t="shared" ca="1" si="183"/>
        <v>#NAME?</v>
      </c>
      <c r="DL140" s="25" t="e">
        <f t="shared" ca="1" si="183"/>
        <v>#NAME?</v>
      </c>
      <c r="DM140" s="25" t="e">
        <f t="shared" ca="1" si="183"/>
        <v>#NAME?</v>
      </c>
      <c r="DN140" s="25" t="e">
        <f t="shared" ca="1" si="183"/>
        <v>#NAME?</v>
      </c>
      <c r="DO140" s="25" t="e">
        <f t="shared" ref="DO140:DX141" ca="1" si="184">SUM(DD132:DO132)</f>
        <v>#NAME?</v>
      </c>
      <c r="DP140" s="25" t="e">
        <f t="shared" ca="1" si="184"/>
        <v>#NAME?</v>
      </c>
      <c r="DQ140" s="25" t="e">
        <f t="shared" ca="1" si="184"/>
        <v>#NAME?</v>
      </c>
      <c r="DR140" s="25" t="e">
        <f t="shared" ca="1" si="184"/>
        <v>#NAME?</v>
      </c>
      <c r="DS140" s="25" t="e">
        <f t="shared" ca="1" si="184"/>
        <v>#NAME?</v>
      </c>
      <c r="DT140" s="25" t="e">
        <f t="shared" ca="1" si="184"/>
        <v>#NAME?</v>
      </c>
      <c r="DU140" s="25" t="e">
        <f t="shared" ca="1" si="184"/>
        <v>#NAME?</v>
      </c>
      <c r="DV140" s="25" t="e">
        <f t="shared" ca="1" si="184"/>
        <v>#NAME?</v>
      </c>
      <c r="DW140" s="25" t="e">
        <f t="shared" ca="1" si="184"/>
        <v>#NAME?</v>
      </c>
      <c r="DX140" s="25" t="e">
        <f t="shared" ca="1" si="184"/>
        <v>#NAME?</v>
      </c>
      <c r="DY140" s="25" t="e">
        <f t="shared" ref="DY140:EC141" ca="1" si="185">SUM(DN132:DY132)</f>
        <v>#NAME?</v>
      </c>
      <c r="DZ140" s="25" t="e">
        <f t="shared" ca="1" si="185"/>
        <v>#NAME?</v>
      </c>
      <c r="EA140" s="25" t="e">
        <f t="shared" ca="1" si="185"/>
        <v>#NAME?</v>
      </c>
      <c r="EB140" s="25" t="e">
        <f t="shared" ca="1" si="185"/>
        <v>#NAME?</v>
      </c>
      <c r="EC140" s="25" t="e">
        <f t="shared" ca="1" si="185"/>
        <v>#NAME?</v>
      </c>
      <c r="EE140" s="42" t="s">
        <v>47</v>
      </c>
      <c r="EF140" s="25">
        <f t="shared" ref="EF140:EJ141" ca="1" si="186">EF132</f>
        <v>0</v>
      </c>
      <c r="EG140" s="25">
        <f t="shared" ca="1" si="186"/>
        <v>0</v>
      </c>
      <c r="EH140" s="25">
        <f t="shared" ca="1" si="186"/>
        <v>0</v>
      </c>
      <c r="EI140" s="25">
        <f t="shared" ca="1" si="186"/>
        <v>0</v>
      </c>
      <c r="EJ140" s="25">
        <f t="shared" ca="1" si="186"/>
        <v>0</v>
      </c>
    </row>
    <row r="141" spans="1:187">
      <c r="A141" t="str">
        <f>RIGHT(DB_LOAD!I136,4)</f>
        <v/>
      </c>
      <c r="B141">
        <f>DB_LOAD!K136</f>
        <v>0</v>
      </c>
      <c r="D141" s="35" t="s">
        <v>117</v>
      </c>
      <c r="E141" s="25" t="e">
        <f t="shared" ref="E141:AN141" ca="1" si="187">IF(E$76=0,E26,SUM(E101:E102,E89,E84))</f>
        <v>#VALUE!</v>
      </c>
      <c r="F141" s="25" t="e">
        <f t="shared" ca="1" si="187"/>
        <v>#VALUE!</v>
      </c>
      <c r="G141" s="25" t="e">
        <f t="shared" ca="1" si="187"/>
        <v>#VALUE!</v>
      </c>
      <c r="H141" s="25" t="e">
        <f t="shared" ca="1" si="187"/>
        <v>#VALUE!</v>
      </c>
      <c r="I141" s="25" t="e">
        <f t="shared" ca="1" si="187"/>
        <v>#VALUE!</v>
      </c>
      <c r="J141" s="25" t="e">
        <f t="shared" ca="1" si="187"/>
        <v>#VALUE!</v>
      </c>
      <c r="K141" s="25" t="e">
        <f t="shared" ca="1" si="187"/>
        <v>#VALUE!</v>
      </c>
      <c r="L141" s="25" t="e">
        <f t="shared" ca="1" si="187"/>
        <v>#VALUE!</v>
      </c>
      <c r="M141" s="25" t="e">
        <f t="shared" ca="1" si="187"/>
        <v>#VALUE!</v>
      </c>
      <c r="N141" s="25" t="e">
        <f t="shared" ca="1" si="187"/>
        <v>#VALUE!</v>
      </c>
      <c r="O141" s="25" t="e">
        <f t="shared" ca="1" si="187"/>
        <v>#VALUE!</v>
      </c>
      <c r="P141" s="25" t="e">
        <f t="shared" ca="1" si="187"/>
        <v>#VALUE!</v>
      </c>
      <c r="Q141" s="25" t="e">
        <f t="shared" ca="1" si="187"/>
        <v>#VALUE!</v>
      </c>
      <c r="R141" s="25" t="e">
        <f t="shared" ca="1" si="187"/>
        <v>#VALUE!</v>
      </c>
      <c r="S141" s="25" t="e">
        <f t="shared" ca="1" si="187"/>
        <v>#VALUE!</v>
      </c>
      <c r="T141" s="25" t="e">
        <f t="shared" ca="1" si="187"/>
        <v>#VALUE!</v>
      </c>
      <c r="U141" s="25" t="e">
        <f t="shared" ca="1" si="187"/>
        <v>#VALUE!</v>
      </c>
      <c r="V141" s="25" t="e">
        <f t="shared" ca="1" si="187"/>
        <v>#VALUE!</v>
      </c>
      <c r="W141" s="25" t="e">
        <f t="shared" ca="1" si="187"/>
        <v>#VALUE!</v>
      </c>
      <c r="X141" s="25" t="e">
        <f t="shared" ca="1" si="187"/>
        <v>#VALUE!</v>
      </c>
      <c r="Y141" s="25" t="e">
        <f t="shared" ca="1" si="187"/>
        <v>#VALUE!</v>
      </c>
      <c r="Z141" s="25" t="e">
        <f t="shared" ca="1" si="187"/>
        <v>#VALUE!</v>
      </c>
      <c r="AA141" s="25" t="e">
        <f t="shared" ca="1" si="187"/>
        <v>#VALUE!</v>
      </c>
      <c r="AB141" s="25" t="e">
        <f t="shared" ca="1" si="187"/>
        <v>#VALUE!</v>
      </c>
      <c r="AC141" s="25" t="e">
        <f t="shared" ca="1" si="187"/>
        <v>#VALUE!</v>
      </c>
      <c r="AD141" s="25" t="e">
        <f t="shared" ca="1" si="187"/>
        <v>#VALUE!</v>
      </c>
      <c r="AE141" s="25" t="e">
        <f t="shared" ca="1" si="187"/>
        <v>#VALUE!</v>
      </c>
      <c r="AF141" s="25" t="e">
        <f t="shared" ca="1" si="187"/>
        <v>#VALUE!</v>
      </c>
      <c r="AG141" s="25" t="e">
        <f t="shared" ca="1" si="187"/>
        <v>#VALUE!</v>
      </c>
      <c r="AH141" s="25" t="e">
        <f t="shared" ca="1" si="187"/>
        <v>#VALUE!</v>
      </c>
      <c r="AI141" s="25" t="e">
        <f t="shared" ca="1" si="187"/>
        <v>#VALUE!</v>
      </c>
      <c r="AJ141" s="25" t="e">
        <f t="shared" ca="1" si="187"/>
        <v>#VALUE!</v>
      </c>
      <c r="AK141" s="25" t="e">
        <f t="shared" ca="1" si="187"/>
        <v>#VALUE!</v>
      </c>
      <c r="AL141" s="25" t="e">
        <f t="shared" ca="1" si="187"/>
        <v>#VALUE!</v>
      </c>
      <c r="AM141" s="25" t="e">
        <f t="shared" ca="1" si="187"/>
        <v>#VALUE!</v>
      </c>
      <c r="AN141" s="25" t="e">
        <f t="shared" ca="1" si="187"/>
        <v>#NAME?</v>
      </c>
      <c r="AP141" s="35" t="s">
        <v>117</v>
      </c>
      <c r="AQ141" s="25">
        <f ca="1">IF(AQ41="",AQ26,SUM(AQ101:AQ102,AQ89,AQ84))</f>
        <v>0</v>
      </c>
      <c r="AR141" s="25">
        <f ca="1">IF(AR41="",AR26,SUM(AR101:AR102,AR89,AR84))</f>
        <v>0</v>
      </c>
      <c r="AS141" s="25">
        <f ca="1">IF(AS41="",AS26,SUM(AS101:AS102,AS89,AS84))</f>
        <v>0</v>
      </c>
      <c r="AT141" s="25">
        <f ca="1">IF(AT41="",AT26,SUM(AT101:AT102,AT89,AT84))</f>
        <v>0</v>
      </c>
      <c r="AU141" s="25">
        <f ca="1">IF(AU41="",AU26,SUM(AU101:AU102,AU89,AU84))</f>
        <v>0</v>
      </c>
      <c r="AW141">
        <f ca="1">IF(AW$87=0,AW26,SUM(AW78))</f>
        <v>0</v>
      </c>
      <c r="AX141" s="61" t="s">
        <v>118</v>
      </c>
      <c r="AY141" s="25" t="e">
        <f t="shared" ref="AY141:CH141" ca="1" si="188">IF(AY$87=0,AY26,SUM(AY78))</f>
        <v>#NAME?</v>
      </c>
      <c r="AZ141" s="25" t="e">
        <f t="shared" ca="1" si="188"/>
        <v>#NAME?</v>
      </c>
      <c r="BA141" s="25" t="e">
        <f t="shared" ca="1" si="188"/>
        <v>#NAME?</v>
      </c>
      <c r="BB141" s="25" t="e">
        <f t="shared" ca="1" si="188"/>
        <v>#NAME?</v>
      </c>
      <c r="BC141" s="25" t="e">
        <f t="shared" ca="1" si="188"/>
        <v>#NAME?</v>
      </c>
      <c r="BD141" s="25" t="e">
        <f t="shared" ca="1" si="188"/>
        <v>#NAME?</v>
      </c>
      <c r="BE141" s="25" t="e">
        <f t="shared" ca="1" si="188"/>
        <v>#NAME?</v>
      </c>
      <c r="BF141" s="25" t="e">
        <f t="shared" ca="1" si="188"/>
        <v>#NAME?</v>
      </c>
      <c r="BG141" s="25" t="e">
        <f t="shared" ca="1" si="188"/>
        <v>#NAME?</v>
      </c>
      <c r="BH141" s="25" t="e">
        <f t="shared" ca="1" si="188"/>
        <v>#NAME?</v>
      </c>
      <c r="BI141" s="25" t="e">
        <f t="shared" ca="1" si="188"/>
        <v>#NAME?</v>
      </c>
      <c r="BJ141" s="25" t="e">
        <f t="shared" ca="1" si="188"/>
        <v>#NAME?</v>
      </c>
      <c r="BK141" s="25" t="e">
        <f t="shared" ca="1" si="188"/>
        <v>#NAME?</v>
      </c>
      <c r="BL141" s="25" t="e">
        <f t="shared" ca="1" si="188"/>
        <v>#NAME?</v>
      </c>
      <c r="BM141" s="25" t="e">
        <f t="shared" ca="1" si="188"/>
        <v>#NAME?</v>
      </c>
      <c r="BN141" s="25" t="e">
        <f t="shared" ca="1" si="188"/>
        <v>#NAME?</v>
      </c>
      <c r="BO141" s="25" t="e">
        <f t="shared" ca="1" si="188"/>
        <v>#NAME?</v>
      </c>
      <c r="BP141" s="25" t="e">
        <f t="shared" ca="1" si="188"/>
        <v>#NAME?</v>
      </c>
      <c r="BQ141" s="25" t="e">
        <f t="shared" ca="1" si="188"/>
        <v>#NAME?</v>
      </c>
      <c r="BR141" s="25" t="e">
        <f t="shared" ca="1" si="188"/>
        <v>#NAME?</v>
      </c>
      <c r="BS141" s="25" t="e">
        <f t="shared" ca="1" si="188"/>
        <v>#NAME?</v>
      </c>
      <c r="BT141" s="25" t="e">
        <f t="shared" ca="1" si="188"/>
        <v>#NAME?</v>
      </c>
      <c r="BU141" s="25" t="e">
        <f t="shared" ca="1" si="188"/>
        <v>#NAME?</v>
      </c>
      <c r="BV141" s="25" t="e">
        <f t="shared" ca="1" si="188"/>
        <v>#NAME?</v>
      </c>
      <c r="BW141" s="25" t="e">
        <f t="shared" ca="1" si="188"/>
        <v>#NAME?</v>
      </c>
      <c r="BX141" s="25" t="e">
        <f t="shared" ca="1" si="188"/>
        <v>#NAME?</v>
      </c>
      <c r="BY141" s="25" t="e">
        <f t="shared" ca="1" si="188"/>
        <v>#NAME?</v>
      </c>
      <c r="BZ141" s="25" t="e">
        <f t="shared" ca="1" si="188"/>
        <v>#NAME?</v>
      </c>
      <c r="CA141" s="25" t="e">
        <f t="shared" ca="1" si="188"/>
        <v>#NAME?</v>
      </c>
      <c r="CB141" s="25" t="e">
        <f t="shared" ca="1" si="188"/>
        <v>#NAME?</v>
      </c>
      <c r="CC141" s="25" t="e">
        <f t="shared" ca="1" si="188"/>
        <v>#NAME?</v>
      </c>
      <c r="CD141" s="25" t="e">
        <f t="shared" ca="1" si="188"/>
        <v>#NAME?</v>
      </c>
      <c r="CE141" s="25" t="e">
        <f t="shared" ca="1" si="188"/>
        <v>#NAME?</v>
      </c>
      <c r="CF141" s="25" t="e">
        <f t="shared" ca="1" si="188"/>
        <v>#NAME?</v>
      </c>
      <c r="CG141" s="25" t="e">
        <f t="shared" ca="1" si="188"/>
        <v>#NAME?</v>
      </c>
      <c r="CH141" s="25" t="e">
        <f t="shared" ca="1" si="188"/>
        <v>#NAME?</v>
      </c>
      <c r="CK141" s="61" t="s">
        <v>118</v>
      </c>
      <c r="CL141" s="25">
        <f ca="1">IF(CL41="",CL26,SUM(CL78))</f>
        <v>0</v>
      </c>
      <c r="CM141" s="25">
        <f ca="1">IF(CM41="",CM26,SUM(CM78))</f>
        <v>0</v>
      </c>
      <c r="CN141" s="25">
        <f ca="1">IF(CN41="",CN26,SUM(CN78))</f>
        <v>0</v>
      </c>
      <c r="CO141" s="25">
        <f ca="1">IF(CO41="",CO26,SUM(CO78))</f>
        <v>0</v>
      </c>
      <c r="CP141" s="25">
        <f ca="1">IF(CP41="",CP26,SUM(CP78))</f>
        <v>0</v>
      </c>
      <c r="CS141" s="42" t="s">
        <v>102</v>
      </c>
      <c r="CT141" s="25" t="e">
        <f ca="1">SUM($CT$133:CT133,CU$163:$DE163)</f>
        <v>#NAME?</v>
      </c>
      <c r="CU141" s="25" t="e">
        <f ca="1">SUM($CT$133:CU133,CV$163:$DE163)</f>
        <v>#NAME?</v>
      </c>
      <c r="CV141" s="25" t="e">
        <f ca="1">SUM($CT$133:CV133,CW$163:$DE163)</f>
        <v>#NAME?</v>
      </c>
      <c r="CW141" s="25" t="e">
        <f ca="1">SUM($CT$133:CW133,CX$163:$DE163)</f>
        <v>#NAME?</v>
      </c>
      <c r="CX141" s="25" t="e">
        <f ca="1">SUM($CT$133:CX133,CY$163:$DE163)</f>
        <v>#NAME?</v>
      </c>
      <c r="CY141" s="25" t="e">
        <f ca="1">SUM($CT$133:CY133,CZ$163:$DE163)</f>
        <v>#NAME?</v>
      </c>
      <c r="CZ141" s="25" t="e">
        <f ca="1">SUM($CT$133:CZ133,DA$163:$DE163)</f>
        <v>#NAME?</v>
      </c>
      <c r="DA141" s="25" t="e">
        <f ca="1">SUM($CT$133:DA133,DB$163:$DE163)</f>
        <v>#NAME?</v>
      </c>
      <c r="DB141" s="25" t="e">
        <f ca="1">SUM($CT$133:DB133,DC$163:$DE163)</f>
        <v>#NAME?</v>
      </c>
      <c r="DC141" s="25" t="e">
        <f ca="1">SUM($CT$133:DC133,DD$163:$DE163)</f>
        <v>#NAME?</v>
      </c>
      <c r="DD141" s="25" t="e">
        <f ca="1">SUM($CT$133:DD133,DE$163:$DE163)</f>
        <v>#NAME?</v>
      </c>
      <c r="DE141" s="25" t="e">
        <f t="shared" ca="1" si="183"/>
        <v>#NAME?</v>
      </c>
      <c r="DF141" s="25" t="e">
        <f t="shared" ca="1" si="183"/>
        <v>#NAME?</v>
      </c>
      <c r="DG141" s="25" t="e">
        <f t="shared" ca="1" si="183"/>
        <v>#NAME?</v>
      </c>
      <c r="DH141" s="25" t="e">
        <f t="shared" ca="1" si="183"/>
        <v>#NAME?</v>
      </c>
      <c r="DI141" s="25" t="e">
        <f t="shared" ca="1" si="183"/>
        <v>#NAME?</v>
      </c>
      <c r="DJ141" s="25" t="e">
        <f t="shared" ca="1" si="183"/>
        <v>#NAME?</v>
      </c>
      <c r="DK141" s="25" t="e">
        <f t="shared" ca="1" si="183"/>
        <v>#NAME?</v>
      </c>
      <c r="DL141" s="25" t="e">
        <f t="shared" ca="1" si="183"/>
        <v>#NAME?</v>
      </c>
      <c r="DM141" s="25" t="e">
        <f t="shared" ca="1" si="183"/>
        <v>#NAME?</v>
      </c>
      <c r="DN141" s="25" t="e">
        <f t="shared" ca="1" si="183"/>
        <v>#NAME?</v>
      </c>
      <c r="DO141" s="25" t="e">
        <f t="shared" ca="1" si="184"/>
        <v>#NAME?</v>
      </c>
      <c r="DP141" s="25" t="e">
        <f t="shared" ca="1" si="184"/>
        <v>#NAME?</v>
      </c>
      <c r="DQ141" s="25" t="e">
        <f t="shared" ca="1" si="184"/>
        <v>#NAME?</v>
      </c>
      <c r="DR141" s="25" t="e">
        <f t="shared" ca="1" si="184"/>
        <v>#NAME?</v>
      </c>
      <c r="DS141" s="25" t="e">
        <f t="shared" ca="1" si="184"/>
        <v>#NAME?</v>
      </c>
      <c r="DT141" s="25" t="e">
        <f t="shared" ca="1" si="184"/>
        <v>#NAME?</v>
      </c>
      <c r="DU141" s="25" t="e">
        <f t="shared" ca="1" si="184"/>
        <v>#NAME?</v>
      </c>
      <c r="DV141" s="25" t="e">
        <f t="shared" ca="1" si="184"/>
        <v>#NAME?</v>
      </c>
      <c r="DW141" s="25" t="e">
        <f t="shared" ca="1" si="184"/>
        <v>#NAME?</v>
      </c>
      <c r="DX141" s="25" t="e">
        <f t="shared" ca="1" si="184"/>
        <v>#NAME?</v>
      </c>
      <c r="DY141" s="25" t="e">
        <f t="shared" ca="1" si="185"/>
        <v>#NAME?</v>
      </c>
      <c r="DZ141" s="25" t="e">
        <f t="shared" ca="1" si="185"/>
        <v>#NAME?</v>
      </c>
      <c r="EA141" s="25" t="e">
        <f t="shared" ca="1" si="185"/>
        <v>#NAME?</v>
      </c>
      <c r="EB141" s="25" t="e">
        <f t="shared" ca="1" si="185"/>
        <v>#NAME?</v>
      </c>
      <c r="EC141" s="25" t="e">
        <f t="shared" ca="1" si="185"/>
        <v>#NAME?</v>
      </c>
      <c r="EE141" s="42" t="s">
        <v>102</v>
      </c>
      <c r="EF141" s="25">
        <f t="shared" ca="1" si="186"/>
        <v>0</v>
      </c>
      <c r="EG141" s="25">
        <f t="shared" ca="1" si="186"/>
        <v>0</v>
      </c>
      <c r="EH141" s="25">
        <f t="shared" ca="1" si="186"/>
        <v>0</v>
      </c>
      <c r="EI141" s="25">
        <f t="shared" ca="1" si="186"/>
        <v>0</v>
      </c>
      <c r="EJ141" s="25">
        <f t="shared" ca="1" si="186"/>
        <v>0</v>
      </c>
    </row>
    <row r="142" spans="1:187">
      <c r="A142" t="str">
        <f>RIGHT(DB_LOAD!I137,4)</f>
        <v/>
      </c>
      <c r="B142">
        <f>DB_LOAD!K137</f>
        <v>0</v>
      </c>
      <c r="D142" s="68" t="s">
        <v>119</v>
      </c>
      <c r="E142" s="69" t="e">
        <f t="shared" ref="E142:AN142" ca="1" si="189">IF(E$76=0,E27,SUM(E141,E134:E135))</f>
        <v>#VALUE!</v>
      </c>
      <c r="F142" s="69" t="e">
        <f t="shared" ca="1" si="189"/>
        <v>#VALUE!</v>
      </c>
      <c r="G142" s="69" t="e">
        <f t="shared" ca="1" si="189"/>
        <v>#VALUE!</v>
      </c>
      <c r="H142" s="69" t="e">
        <f t="shared" ca="1" si="189"/>
        <v>#VALUE!</v>
      </c>
      <c r="I142" s="69" t="e">
        <f t="shared" ca="1" si="189"/>
        <v>#VALUE!</v>
      </c>
      <c r="J142" s="69" t="e">
        <f t="shared" ca="1" si="189"/>
        <v>#VALUE!</v>
      </c>
      <c r="K142" s="69" t="e">
        <f t="shared" ca="1" si="189"/>
        <v>#VALUE!</v>
      </c>
      <c r="L142" s="69" t="e">
        <f t="shared" ca="1" si="189"/>
        <v>#VALUE!</v>
      </c>
      <c r="M142" s="69" t="e">
        <f t="shared" ca="1" si="189"/>
        <v>#VALUE!</v>
      </c>
      <c r="N142" s="69" t="e">
        <f t="shared" ca="1" si="189"/>
        <v>#VALUE!</v>
      </c>
      <c r="O142" s="69" t="e">
        <f t="shared" ca="1" si="189"/>
        <v>#VALUE!</v>
      </c>
      <c r="P142" s="69" t="e">
        <f t="shared" ca="1" si="189"/>
        <v>#VALUE!</v>
      </c>
      <c r="Q142" s="69" t="e">
        <f t="shared" ca="1" si="189"/>
        <v>#VALUE!</v>
      </c>
      <c r="R142" s="69" t="e">
        <f t="shared" ca="1" si="189"/>
        <v>#VALUE!</v>
      </c>
      <c r="S142" s="69" t="e">
        <f t="shared" ca="1" si="189"/>
        <v>#VALUE!</v>
      </c>
      <c r="T142" s="69" t="e">
        <f t="shared" ca="1" si="189"/>
        <v>#VALUE!</v>
      </c>
      <c r="U142" s="69" t="e">
        <f t="shared" ca="1" si="189"/>
        <v>#VALUE!</v>
      </c>
      <c r="V142" s="69" t="e">
        <f t="shared" ca="1" si="189"/>
        <v>#VALUE!</v>
      </c>
      <c r="W142" s="69" t="e">
        <f t="shared" ca="1" si="189"/>
        <v>#VALUE!</v>
      </c>
      <c r="X142" s="69" t="e">
        <f t="shared" ca="1" si="189"/>
        <v>#VALUE!</v>
      </c>
      <c r="Y142" s="69" t="e">
        <f t="shared" ca="1" si="189"/>
        <v>#VALUE!</v>
      </c>
      <c r="Z142" s="69" t="e">
        <f t="shared" ca="1" si="189"/>
        <v>#VALUE!</v>
      </c>
      <c r="AA142" s="69" t="e">
        <f t="shared" ca="1" si="189"/>
        <v>#VALUE!</v>
      </c>
      <c r="AB142" s="69" t="e">
        <f t="shared" ca="1" si="189"/>
        <v>#VALUE!</v>
      </c>
      <c r="AC142" s="69" t="e">
        <f t="shared" ca="1" si="189"/>
        <v>#VALUE!</v>
      </c>
      <c r="AD142" s="69" t="e">
        <f t="shared" ca="1" si="189"/>
        <v>#VALUE!</v>
      </c>
      <c r="AE142" s="69" t="e">
        <f t="shared" ca="1" si="189"/>
        <v>#VALUE!</v>
      </c>
      <c r="AF142" s="69" t="e">
        <f t="shared" ca="1" si="189"/>
        <v>#VALUE!</v>
      </c>
      <c r="AG142" s="69" t="e">
        <f t="shared" ca="1" si="189"/>
        <v>#VALUE!</v>
      </c>
      <c r="AH142" s="69" t="e">
        <f t="shared" ca="1" si="189"/>
        <v>#VALUE!</v>
      </c>
      <c r="AI142" s="69" t="e">
        <f t="shared" ca="1" si="189"/>
        <v>#VALUE!</v>
      </c>
      <c r="AJ142" s="69" t="e">
        <f t="shared" ca="1" si="189"/>
        <v>#VALUE!</v>
      </c>
      <c r="AK142" s="69" t="e">
        <f t="shared" ca="1" si="189"/>
        <v>#VALUE!</v>
      </c>
      <c r="AL142" s="69" t="e">
        <f t="shared" ca="1" si="189"/>
        <v>#VALUE!</v>
      </c>
      <c r="AM142" s="69" t="e">
        <f t="shared" ca="1" si="189"/>
        <v>#VALUE!</v>
      </c>
      <c r="AN142" s="69" t="e">
        <f t="shared" ca="1" si="189"/>
        <v>#NAME?</v>
      </c>
      <c r="AP142" s="68" t="s">
        <v>119</v>
      </c>
      <c r="AQ142" s="69">
        <f ca="1">IF(AQ41="",AQ27,SUM(AQ141,AQ134:AQ135))</f>
        <v>0</v>
      </c>
      <c r="AR142" s="69">
        <f ca="1">IF(AR41="",AR27,SUM(AR141,AR134:AR135))</f>
        <v>0</v>
      </c>
      <c r="AS142" s="69">
        <f ca="1">IF(AS41="",AS27,SUM(AS141,AS134:AS135))</f>
        <v>0</v>
      </c>
      <c r="AT142" s="69">
        <f ca="1">IF(AT41="",AT27,SUM(AT141,AT134:AT135))</f>
        <v>0</v>
      </c>
      <c r="AU142" s="69">
        <f ca="1">IF(AU41="",AU27,SUM(AU141,AU134:AU135))</f>
        <v>0</v>
      </c>
      <c r="AW142" s="78">
        <f ca="1">SUM(AW141,AW138)</f>
        <v>0</v>
      </c>
      <c r="AX142" s="45" t="s">
        <v>120</v>
      </c>
      <c r="AY142" s="46" t="e">
        <f t="shared" ref="AY142:CH142" ca="1" si="190">SUM(AY141,AY138)</f>
        <v>#NAME?</v>
      </c>
      <c r="AZ142" s="46" t="e">
        <f t="shared" ca="1" si="190"/>
        <v>#NAME?</v>
      </c>
      <c r="BA142" s="46" t="e">
        <f t="shared" ca="1" si="190"/>
        <v>#NAME?</v>
      </c>
      <c r="BB142" s="46" t="e">
        <f t="shared" ca="1" si="190"/>
        <v>#NAME?</v>
      </c>
      <c r="BC142" s="46" t="e">
        <f t="shared" ca="1" si="190"/>
        <v>#NAME?</v>
      </c>
      <c r="BD142" s="46" t="e">
        <f t="shared" ca="1" si="190"/>
        <v>#NAME?</v>
      </c>
      <c r="BE142" s="46" t="e">
        <f t="shared" ca="1" si="190"/>
        <v>#NAME?</v>
      </c>
      <c r="BF142" s="46" t="e">
        <f t="shared" ca="1" si="190"/>
        <v>#NAME?</v>
      </c>
      <c r="BG142" s="46" t="e">
        <f t="shared" ca="1" si="190"/>
        <v>#NAME?</v>
      </c>
      <c r="BH142" s="46" t="e">
        <f t="shared" ca="1" si="190"/>
        <v>#NAME?</v>
      </c>
      <c r="BI142" s="46" t="e">
        <f t="shared" ca="1" si="190"/>
        <v>#NAME?</v>
      </c>
      <c r="BJ142" s="46" t="e">
        <f t="shared" ca="1" si="190"/>
        <v>#NAME?</v>
      </c>
      <c r="BK142" s="46" t="e">
        <f t="shared" ca="1" si="190"/>
        <v>#NAME?</v>
      </c>
      <c r="BL142" s="46" t="e">
        <f t="shared" ca="1" si="190"/>
        <v>#NAME?</v>
      </c>
      <c r="BM142" s="46" t="e">
        <f t="shared" ca="1" si="190"/>
        <v>#NAME?</v>
      </c>
      <c r="BN142" s="46" t="e">
        <f t="shared" ca="1" si="190"/>
        <v>#NAME?</v>
      </c>
      <c r="BO142" s="46" t="e">
        <f t="shared" ca="1" si="190"/>
        <v>#NAME?</v>
      </c>
      <c r="BP142" s="46" t="e">
        <f t="shared" ca="1" si="190"/>
        <v>#NAME?</v>
      </c>
      <c r="BQ142" s="46" t="e">
        <f t="shared" ca="1" si="190"/>
        <v>#NAME?</v>
      </c>
      <c r="BR142" s="46" t="e">
        <f t="shared" ca="1" si="190"/>
        <v>#NAME?</v>
      </c>
      <c r="BS142" s="46" t="e">
        <f t="shared" ca="1" si="190"/>
        <v>#NAME?</v>
      </c>
      <c r="BT142" s="46" t="e">
        <f t="shared" ca="1" si="190"/>
        <v>#NAME?</v>
      </c>
      <c r="BU142" s="46" t="e">
        <f t="shared" ca="1" si="190"/>
        <v>#NAME?</v>
      </c>
      <c r="BV142" s="46" t="e">
        <f t="shared" ca="1" si="190"/>
        <v>#NAME?</v>
      </c>
      <c r="BW142" s="46" t="e">
        <f t="shared" ca="1" si="190"/>
        <v>#NAME?</v>
      </c>
      <c r="BX142" s="46" t="e">
        <f t="shared" ca="1" si="190"/>
        <v>#NAME?</v>
      </c>
      <c r="BY142" s="46" t="e">
        <f t="shared" ca="1" si="190"/>
        <v>#NAME?</v>
      </c>
      <c r="BZ142" s="46" t="e">
        <f t="shared" ca="1" si="190"/>
        <v>#NAME?</v>
      </c>
      <c r="CA142" s="46" t="e">
        <f t="shared" ca="1" si="190"/>
        <v>#NAME?</v>
      </c>
      <c r="CB142" s="46" t="e">
        <f t="shared" ca="1" si="190"/>
        <v>#NAME?</v>
      </c>
      <c r="CC142" s="46" t="e">
        <f t="shared" ca="1" si="190"/>
        <v>#NAME?</v>
      </c>
      <c r="CD142" s="46" t="e">
        <f t="shared" ca="1" si="190"/>
        <v>#NAME?</v>
      </c>
      <c r="CE142" s="46" t="e">
        <f t="shared" ca="1" si="190"/>
        <v>#NAME?</v>
      </c>
      <c r="CF142" s="46" t="e">
        <f t="shared" ca="1" si="190"/>
        <v>#NAME?</v>
      </c>
      <c r="CG142" s="46" t="e">
        <f t="shared" ca="1" si="190"/>
        <v>#NAME?</v>
      </c>
      <c r="CH142" s="46" t="e">
        <f t="shared" ca="1" si="190"/>
        <v>#NAME?</v>
      </c>
      <c r="CK142" s="45" t="s">
        <v>120</v>
      </c>
      <c r="CL142" s="46">
        <f ca="1">SUM(CL141,CL138)</f>
        <v>0</v>
      </c>
      <c r="CM142" s="46">
        <f ca="1">SUM(CM141,CM138)</f>
        <v>0</v>
      </c>
      <c r="CN142" s="46">
        <f ca="1">SUM(CN141,CN138)</f>
        <v>0</v>
      </c>
      <c r="CO142" s="46">
        <f ca="1">SUM(CO141,CO138)</f>
        <v>0</v>
      </c>
      <c r="CP142" s="46">
        <f ca="1">SUM(CP141,CP138)</f>
        <v>0</v>
      </c>
      <c r="CS142" s="60" t="s">
        <v>104</v>
      </c>
      <c r="CT142" s="51" t="e">
        <f t="shared" ref="CT142:DD142" ca="1" si="191">+CT140-CT141</f>
        <v>#NAME?</v>
      </c>
      <c r="CU142" s="51" t="e">
        <f t="shared" ca="1" si="191"/>
        <v>#NAME?</v>
      </c>
      <c r="CV142" s="51" t="e">
        <f t="shared" ca="1" si="191"/>
        <v>#NAME?</v>
      </c>
      <c r="CW142" s="51" t="e">
        <f t="shared" ca="1" si="191"/>
        <v>#NAME?</v>
      </c>
      <c r="CX142" s="51" t="e">
        <f t="shared" ca="1" si="191"/>
        <v>#NAME?</v>
      </c>
      <c r="CY142" s="51" t="e">
        <f t="shared" ca="1" si="191"/>
        <v>#NAME?</v>
      </c>
      <c r="CZ142" s="51" t="e">
        <f t="shared" ca="1" si="191"/>
        <v>#NAME?</v>
      </c>
      <c r="DA142" s="51" t="e">
        <f t="shared" ca="1" si="191"/>
        <v>#NAME?</v>
      </c>
      <c r="DB142" s="51" t="e">
        <f t="shared" ca="1" si="191"/>
        <v>#NAME?</v>
      </c>
      <c r="DC142" s="51" t="e">
        <f t="shared" ca="1" si="191"/>
        <v>#NAME?</v>
      </c>
      <c r="DD142" s="51" t="e">
        <f t="shared" ca="1" si="191"/>
        <v>#NAME?</v>
      </c>
      <c r="DE142" s="51" t="e">
        <f ca="1">+DE140-DE141</f>
        <v>#NAME?</v>
      </c>
      <c r="DF142" s="51" t="e">
        <f t="shared" ref="DF142:EC142" ca="1" si="192">+DF140-DF141</f>
        <v>#NAME?</v>
      </c>
      <c r="DG142" s="51" t="e">
        <f t="shared" ca="1" si="192"/>
        <v>#NAME?</v>
      </c>
      <c r="DH142" s="51" t="e">
        <f t="shared" ca="1" si="192"/>
        <v>#NAME?</v>
      </c>
      <c r="DI142" s="51" t="e">
        <f t="shared" ca="1" si="192"/>
        <v>#NAME?</v>
      </c>
      <c r="DJ142" s="51" t="e">
        <f t="shared" ca="1" si="192"/>
        <v>#NAME?</v>
      </c>
      <c r="DK142" s="51" t="e">
        <f t="shared" ca="1" si="192"/>
        <v>#NAME?</v>
      </c>
      <c r="DL142" s="51" t="e">
        <f t="shared" ca="1" si="192"/>
        <v>#NAME?</v>
      </c>
      <c r="DM142" s="51" t="e">
        <f t="shared" ca="1" si="192"/>
        <v>#NAME?</v>
      </c>
      <c r="DN142" s="51" t="e">
        <f t="shared" ca="1" si="192"/>
        <v>#NAME?</v>
      </c>
      <c r="DO142" s="51" t="e">
        <f t="shared" ca="1" si="192"/>
        <v>#NAME?</v>
      </c>
      <c r="DP142" s="51" t="e">
        <f t="shared" ca="1" si="192"/>
        <v>#NAME?</v>
      </c>
      <c r="DQ142" s="51" t="e">
        <f t="shared" ca="1" si="192"/>
        <v>#NAME?</v>
      </c>
      <c r="DR142" s="51" t="e">
        <f t="shared" ca="1" si="192"/>
        <v>#NAME?</v>
      </c>
      <c r="DS142" s="51" t="e">
        <f t="shared" ca="1" si="192"/>
        <v>#NAME?</v>
      </c>
      <c r="DT142" s="51" t="e">
        <f t="shared" ca="1" si="192"/>
        <v>#NAME?</v>
      </c>
      <c r="DU142" s="51" t="e">
        <f t="shared" ca="1" si="192"/>
        <v>#NAME?</v>
      </c>
      <c r="DV142" s="51" t="e">
        <f t="shared" ca="1" si="192"/>
        <v>#NAME?</v>
      </c>
      <c r="DW142" s="51" t="e">
        <f t="shared" ca="1" si="192"/>
        <v>#NAME?</v>
      </c>
      <c r="DX142" s="51" t="e">
        <f t="shared" ca="1" si="192"/>
        <v>#NAME?</v>
      </c>
      <c r="DY142" s="51" t="e">
        <f t="shared" ca="1" si="192"/>
        <v>#NAME?</v>
      </c>
      <c r="DZ142" s="51" t="e">
        <f t="shared" ca="1" si="192"/>
        <v>#NAME?</v>
      </c>
      <c r="EA142" s="51" t="e">
        <f t="shared" ca="1" si="192"/>
        <v>#NAME?</v>
      </c>
      <c r="EB142" s="51" t="e">
        <f t="shared" ca="1" si="192"/>
        <v>#NAME?</v>
      </c>
      <c r="EC142" s="51" t="e">
        <f t="shared" ca="1" si="192"/>
        <v>#NAME?</v>
      </c>
      <c r="EE142" s="60" t="s">
        <v>104</v>
      </c>
      <c r="EF142" s="51">
        <f ca="1">+EF140-EF141</f>
        <v>0</v>
      </c>
      <c r="EG142" s="51">
        <f t="shared" ref="EG142:EJ142" ca="1" si="193">+EG140-EG141</f>
        <v>0</v>
      </c>
      <c r="EH142" s="51">
        <f t="shared" ca="1" si="193"/>
        <v>0</v>
      </c>
      <c r="EI142" s="51">
        <f t="shared" ca="1" si="193"/>
        <v>0</v>
      </c>
      <c r="EJ142" s="51">
        <f t="shared" ca="1" si="193"/>
        <v>0</v>
      </c>
    </row>
    <row r="143" spans="1:187" ht="15.75" thickBot="1">
      <c r="A143" t="str">
        <f>RIGHT(DB_LOAD!I138,4)</f>
        <v/>
      </c>
      <c r="B143">
        <f>DB_LOAD!K138</f>
        <v>0</v>
      </c>
      <c r="D143" s="70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P143" s="70"/>
      <c r="AQ143" s="71"/>
      <c r="AR143" s="71"/>
      <c r="AS143" s="71"/>
      <c r="AT143" s="71"/>
      <c r="AU143" s="71"/>
      <c r="AX143" s="47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K143" s="47"/>
      <c r="CL143" s="51"/>
      <c r="CM143" s="51"/>
      <c r="CN143" s="51"/>
      <c r="CO143" s="51"/>
      <c r="CP143" s="51"/>
      <c r="CS143" s="62"/>
      <c r="CT143" s="63"/>
      <c r="CU143" s="63"/>
      <c r="CV143" s="63"/>
      <c r="CW143" s="63"/>
      <c r="CX143" s="63"/>
      <c r="CY143" s="63"/>
      <c r="CZ143" s="63"/>
      <c r="DA143" s="63"/>
      <c r="DB143" s="63"/>
      <c r="DC143" s="63"/>
      <c r="DD143" s="63"/>
      <c r="DE143" s="63"/>
      <c r="DF143" s="63"/>
      <c r="DG143" s="63"/>
      <c r="DH143" s="63"/>
      <c r="DI143" s="63"/>
      <c r="DJ143" s="63"/>
      <c r="DK143" s="63"/>
      <c r="DL143" s="63"/>
      <c r="DM143" s="63"/>
      <c r="DN143" s="63"/>
      <c r="DO143" s="63"/>
      <c r="DP143" s="63"/>
      <c r="DQ143" s="63"/>
      <c r="DR143" s="63"/>
      <c r="DS143" s="63"/>
      <c r="DT143" s="63"/>
      <c r="DU143" s="63"/>
      <c r="DV143" s="63"/>
      <c r="DW143" s="63"/>
      <c r="DX143" s="63"/>
      <c r="DY143" s="63"/>
      <c r="DZ143" s="63"/>
      <c r="EA143" s="63"/>
      <c r="EB143" s="63"/>
      <c r="EC143" s="63"/>
      <c r="EE143" s="62"/>
      <c r="EF143" s="63"/>
      <c r="EG143" s="63"/>
      <c r="EH143" s="63"/>
      <c r="EI143" s="63"/>
      <c r="EJ143" s="63"/>
    </row>
    <row r="144" spans="1:187" ht="15.75" thickBot="1">
      <c r="A144" t="str">
        <f>RIGHT(DB_LOAD!I139,4)</f>
        <v/>
      </c>
      <c r="B144">
        <f>DB_LOAD!K139</f>
        <v>0</v>
      </c>
      <c r="D144" s="58" t="s">
        <v>121</v>
      </c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P144" s="58" t="s">
        <v>121</v>
      </c>
      <c r="AQ144" s="71"/>
      <c r="AR144" s="71"/>
      <c r="AS144" s="71"/>
      <c r="AT144" s="71"/>
      <c r="AU144" s="71"/>
      <c r="AW144">
        <f ca="1">IF(AW$87=0,AW29,SUM(AW81))</f>
        <v>0</v>
      </c>
      <c r="AX144" s="61" t="s">
        <v>122</v>
      </c>
      <c r="AY144" s="25" t="e">
        <f t="shared" ref="AY144:CH144" ca="1" si="194">IF(AY$87=0,AY29,SUM(AY81))</f>
        <v>#NAME?</v>
      </c>
      <c r="AZ144" s="25" t="e">
        <f t="shared" ca="1" si="194"/>
        <v>#NAME?</v>
      </c>
      <c r="BA144" s="25" t="e">
        <f t="shared" ca="1" si="194"/>
        <v>#NAME?</v>
      </c>
      <c r="BB144" s="25" t="e">
        <f t="shared" ca="1" si="194"/>
        <v>#NAME?</v>
      </c>
      <c r="BC144" s="25" t="e">
        <f t="shared" ca="1" si="194"/>
        <v>#NAME?</v>
      </c>
      <c r="BD144" s="25" t="e">
        <f t="shared" ca="1" si="194"/>
        <v>#NAME?</v>
      </c>
      <c r="BE144" s="25" t="e">
        <f t="shared" ca="1" si="194"/>
        <v>#NAME?</v>
      </c>
      <c r="BF144" s="25" t="e">
        <f t="shared" ca="1" si="194"/>
        <v>#NAME?</v>
      </c>
      <c r="BG144" s="25" t="e">
        <f t="shared" ca="1" si="194"/>
        <v>#NAME?</v>
      </c>
      <c r="BH144" s="25" t="e">
        <f t="shared" ca="1" si="194"/>
        <v>#NAME?</v>
      </c>
      <c r="BI144" s="25" t="e">
        <f t="shared" ca="1" si="194"/>
        <v>#NAME?</v>
      </c>
      <c r="BJ144" s="25" t="e">
        <f t="shared" ca="1" si="194"/>
        <v>#NAME?</v>
      </c>
      <c r="BK144" s="25" t="e">
        <f t="shared" ca="1" si="194"/>
        <v>#NAME?</v>
      </c>
      <c r="BL144" s="25" t="e">
        <f t="shared" ca="1" si="194"/>
        <v>#NAME?</v>
      </c>
      <c r="BM144" s="25" t="e">
        <f t="shared" ca="1" si="194"/>
        <v>#NAME?</v>
      </c>
      <c r="BN144" s="25" t="e">
        <f t="shared" ca="1" si="194"/>
        <v>#NAME?</v>
      </c>
      <c r="BO144" s="25" t="e">
        <f t="shared" ca="1" si="194"/>
        <v>#NAME?</v>
      </c>
      <c r="BP144" s="25" t="e">
        <f t="shared" ca="1" si="194"/>
        <v>#NAME?</v>
      </c>
      <c r="BQ144" s="25" t="e">
        <f t="shared" ca="1" si="194"/>
        <v>#NAME?</v>
      </c>
      <c r="BR144" s="25" t="e">
        <f t="shared" ca="1" si="194"/>
        <v>#NAME?</v>
      </c>
      <c r="BS144" s="25" t="e">
        <f t="shared" ca="1" si="194"/>
        <v>#NAME?</v>
      </c>
      <c r="BT144" s="25" t="e">
        <f t="shared" ca="1" si="194"/>
        <v>#NAME?</v>
      </c>
      <c r="BU144" s="25" t="e">
        <f t="shared" ca="1" si="194"/>
        <v>#NAME?</v>
      </c>
      <c r="BV144" s="25" t="e">
        <f t="shared" ca="1" si="194"/>
        <v>#NAME?</v>
      </c>
      <c r="BW144" s="25" t="e">
        <f t="shared" ca="1" si="194"/>
        <v>#NAME?</v>
      </c>
      <c r="BX144" s="25" t="e">
        <f t="shared" ca="1" si="194"/>
        <v>#NAME?</v>
      </c>
      <c r="BY144" s="25" t="e">
        <f t="shared" ca="1" si="194"/>
        <v>#NAME?</v>
      </c>
      <c r="BZ144" s="25" t="e">
        <f t="shared" ca="1" si="194"/>
        <v>#NAME?</v>
      </c>
      <c r="CA144" s="25" t="e">
        <f t="shared" ca="1" si="194"/>
        <v>#NAME?</v>
      </c>
      <c r="CB144" s="25" t="e">
        <f t="shared" ca="1" si="194"/>
        <v>#NAME?</v>
      </c>
      <c r="CC144" s="25" t="e">
        <f t="shared" ca="1" si="194"/>
        <v>#NAME?</v>
      </c>
      <c r="CD144" s="25" t="e">
        <f t="shared" ca="1" si="194"/>
        <v>#NAME?</v>
      </c>
      <c r="CE144" s="25" t="e">
        <f t="shared" ca="1" si="194"/>
        <v>#NAME?</v>
      </c>
      <c r="CF144" s="25" t="e">
        <f t="shared" ca="1" si="194"/>
        <v>#NAME?</v>
      </c>
      <c r="CG144" s="25" t="e">
        <f t="shared" ca="1" si="194"/>
        <v>#NAME?</v>
      </c>
      <c r="CH144" s="25" t="e">
        <f t="shared" ca="1" si="194"/>
        <v>#NAME?</v>
      </c>
      <c r="CK144" s="61" t="s">
        <v>122</v>
      </c>
      <c r="CL144" s="25">
        <f ca="1">IF(CL41="",CL29,SUM(CL81))</f>
        <v>0</v>
      </c>
      <c r="CM144" s="25">
        <f ca="1">IF(CM41="",CM29,SUM(CM81))</f>
        <v>0</v>
      </c>
      <c r="CN144" s="25">
        <f ca="1">IF(CN41="",CN29,SUM(CN81))</f>
        <v>0</v>
      </c>
      <c r="CO144" s="25">
        <f ca="1">IF(CO41="",CO29,SUM(CO81))</f>
        <v>0</v>
      </c>
      <c r="CP144" s="25">
        <f ca="1">IF(CP41="",CP29,SUM(CP81))</f>
        <v>0</v>
      </c>
    </row>
    <row r="145" spans="1:133">
      <c r="A145" t="str">
        <f>RIGHT(DB_LOAD!I140,4)</f>
        <v/>
      </c>
      <c r="B145">
        <f>DB_LOAD!K140</f>
        <v>0</v>
      </c>
      <c r="D145" s="35" t="s">
        <v>123</v>
      </c>
      <c r="E145" s="25" t="e">
        <f ca="1">IF(E$76=0,E30,SUM(E111:E113,E109))</f>
        <v>#VALUE!</v>
      </c>
      <c r="F145" s="25" t="e">
        <f t="shared" ref="F145:AN145" ca="1" si="195">IF(F$76=0,F30,SUM(F111:F113,F109))</f>
        <v>#VALUE!</v>
      </c>
      <c r="G145" s="25" t="e">
        <f t="shared" ca="1" si="195"/>
        <v>#VALUE!</v>
      </c>
      <c r="H145" s="25" t="e">
        <f t="shared" ca="1" si="195"/>
        <v>#VALUE!</v>
      </c>
      <c r="I145" s="25" t="e">
        <f t="shared" ca="1" si="195"/>
        <v>#VALUE!</v>
      </c>
      <c r="J145" s="25" t="e">
        <f t="shared" ca="1" si="195"/>
        <v>#VALUE!</v>
      </c>
      <c r="K145" s="25" t="e">
        <f t="shared" ca="1" si="195"/>
        <v>#VALUE!</v>
      </c>
      <c r="L145" s="25" t="e">
        <f t="shared" ca="1" si="195"/>
        <v>#VALUE!</v>
      </c>
      <c r="M145" s="25" t="e">
        <f t="shared" ca="1" si="195"/>
        <v>#VALUE!</v>
      </c>
      <c r="N145" s="25" t="e">
        <f t="shared" ca="1" si="195"/>
        <v>#VALUE!</v>
      </c>
      <c r="O145" s="25" t="e">
        <f t="shared" ca="1" si="195"/>
        <v>#VALUE!</v>
      </c>
      <c r="P145" s="25" t="e">
        <f t="shared" ca="1" si="195"/>
        <v>#VALUE!</v>
      </c>
      <c r="Q145" s="25" t="e">
        <f t="shared" ca="1" si="195"/>
        <v>#VALUE!</v>
      </c>
      <c r="R145" s="25" t="e">
        <f t="shared" ca="1" si="195"/>
        <v>#VALUE!</v>
      </c>
      <c r="S145" s="25" t="e">
        <f t="shared" ca="1" si="195"/>
        <v>#VALUE!</v>
      </c>
      <c r="T145" s="25" t="e">
        <f t="shared" ca="1" si="195"/>
        <v>#VALUE!</v>
      </c>
      <c r="U145" s="25" t="e">
        <f t="shared" ca="1" si="195"/>
        <v>#VALUE!</v>
      </c>
      <c r="V145" s="25" t="e">
        <f t="shared" ca="1" si="195"/>
        <v>#VALUE!</v>
      </c>
      <c r="W145" s="25" t="e">
        <f t="shared" ca="1" si="195"/>
        <v>#VALUE!</v>
      </c>
      <c r="X145" s="25" t="e">
        <f t="shared" ca="1" si="195"/>
        <v>#VALUE!</v>
      </c>
      <c r="Y145" s="25" t="e">
        <f t="shared" ca="1" si="195"/>
        <v>#VALUE!</v>
      </c>
      <c r="Z145" s="25" t="e">
        <f t="shared" ca="1" si="195"/>
        <v>#VALUE!</v>
      </c>
      <c r="AA145" s="25" t="e">
        <f t="shared" ca="1" si="195"/>
        <v>#VALUE!</v>
      </c>
      <c r="AB145" s="25" t="e">
        <f t="shared" ca="1" si="195"/>
        <v>#VALUE!</v>
      </c>
      <c r="AC145" s="25" t="e">
        <f t="shared" ca="1" si="195"/>
        <v>#VALUE!</v>
      </c>
      <c r="AD145" s="25" t="e">
        <f t="shared" ca="1" si="195"/>
        <v>#VALUE!</v>
      </c>
      <c r="AE145" s="25" t="e">
        <f t="shared" ca="1" si="195"/>
        <v>#VALUE!</v>
      </c>
      <c r="AF145" s="25" t="e">
        <f t="shared" ca="1" si="195"/>
        <v>#VALUE!</v>
      </c>
      <c r="AG145" s="25" t="e">
        <f t="shared" ca="1" si="195"/>
        <v>#VALUE!</v>
      </c>
      <c r="AH145" s="25" t="e">
        <f t="shared" ca="1" si="195"/>
        <v>#VALUE!</v>
      </c>
      <c r="AI145" s="25" t="e">
        <f t="shared" ca="1" si="195"/>
        <v>#VALUE!</v>
      </c>
      <c r="AJ145" s="25" t="e">
        <f t="shared" ca="1" si="195"/>
        <v>#VALUE!</v>
      </c>
      <c r="AK145" s="25" t="e">
        <f t="shared" ca="1" si="195"/>
        <v>#VALUE!</v>
      </c>
      <c r="AL145" s="25" t="e">
        <f t="shared" ca="1" si="195"/>
        <v>#VALUE!</v>
      </c>
      <c r="AM145" s="25" t="e">
        <f t="shared" ca="1" si="195"/>
        <v>#VALUE!</v>
      </c>
      <c r="AN145" s="25" t="e">
        <f t="shared" ca="1" si="195"/>
        <v>#NAME?</v>
      </c>
      <c r="AP145" s="35" t="s">
        <v>123</v>
      </c>
      <c r="AQ145" s="25">
        <f ca="1">IF(AQ41="",AQ30,SUM(AQ111:AQ113,AQ109))</f>
        <v>0</v>
      </c>
      <c r="AR145" s="25">
        <f t="shared" ref="AR145:AU145" ca="1" si="196">IF(AR41="",AR30,SUM(AR111:AR113,AR109))</f>
        <v>0</v>
      </c>
      <c r="AS145" s="25">
        <f t="shared" ca="1" si="196"/>
        <v>0</v>
      </c>
      <c r="AT145" s="25">
        <f t="shared" ca="1" si="196"/>
        <v>0</v>
      </c>
      <c r="AU145" s="25">
        <f t="shared" ca="1" si="196"/>
        <v>0</v>
      </c>
      <c r="AW145" s="78">
        <f ca="1">SUM(AW144,AW142)</f>
        <v>0</v>
      </c>
      <c r="AX145" s="45" t="s">
        <v>124</v>
      </c>
      <c r="AY145" s="46" t="e">
        <f t="shared" ref="AY145:CH145" ca="1" si="197">SUM(AY144,AY142)</f>
        <v>#NAME?</v>
      </c>
      <c r="AZ145" s="46" t="e">
        <f t="shared" ca="1" si="197"/>
        <v>#NAME?</v>
      </c>
      <c r="BA145" s="46" t="e">
        <f t="shared" ca="1" si="197"/>
        <v>#NAME?</v>
      </c>
      <c r="BB145" s="46" t="e">
        <f t="shared" ca="1" si="197"/>
        <v>#NAME?</v>
      </c>
      <c r="BC145" s="46" t="e">
        <f t="shared" ca="1" si="197"/>
        <v>#NAME?</v>
      </c>
      <c r="BD145" s="46" t="e">
        <f t="shared" ca="1" si="197"/>
        <v>#NAME?</v>
      </c>
      <c r="BE145" s="46" t="e">
        <f t="shared" ca="1" si="197"/>
        <v>#NAME?</v>
      </c>
      <c r="BF145" s="46" t="e">
        <f t="shared" ca="1" si="197"/>
        <v>#NAME?</v>
      </c>
      <c r="BG145" s="46" t="e">
        <f t="shared" ca="1" si="197"/>
        <v>#NAME?</v>
      </c>
      <c r="BH145" s="46" t="e">
        <f t="shared" ca="1" si="197"/>
        <v>#NAME?</v>
      </c>
      <c r="BI145" s="46" t="e">
        <f t="shared" ca="1" si="197"/>
        <v>#NAME?</v>
      </c>
      <c r="BJ145" s="46" t="e">
        <f t="shared" ca="1" si="197"/>
        <v>#NAME?</v>
      </c>
      <c r="BK145" s="46" t="e">
        <f t="shared" ca="1" si="197"/>
        <v>#NAME?</v>
      </c>
      <c r="BL145" s="46" t="e">
        <f t="shared" ca="1" si="197"/>
        <v>#NAME?</v>
      </c>
      <c r="BM145" s="46" t="e">
        <f t="shared" ca="1" si="197"/>
        <v>#NAME?</v>
      </c>
      <c r="BN145" s="46" t="e">
        <f t="shared" ca="1" si="197"/>
        <v>#NAME?</v>
      </c>
      <c r="BO145" s="46" t="e">
        <f t="shared" ca="1" si="197"/>
        <v>#NAME?</v>
      </c>
      <c r="BP145" s="46" t="e">
        <f t="shared" ca="1" si="197"/>
        <v>#NAME?</v>
      </c>
      <c r="BQ145" s="46" t="e">
        <f t="shared" ca="1" si="197"/>
        <v>#NAME?</v>
      </c>
      <c r="BR145" s="46" t="e">
        <f t="shared" ca="1" si="197"/>
        <v>#NAME?</v>
      </c>
      <c r="BS145" s="46" t="e">
        <f t="shared" ca="1" si="197"/>
        <v>#NAME?</v>
      </c>
      <c r="BT145" s="46" t="e">
        <f t="shared" ca="1" si="197"/>
        <v>#NAME?</v>
      </c>
      <c r="BU145" s="46" t="e">
        <f t="shared" ca="1" si="197"/>
        <v>#NAME?</v>
      </c>
      <c r="BV145" s="46" t="e">
        <f t="shared" ca="1" si="197"/>
        <v>#NAME?</v>
      </c>
      <c r="BW145" s="46" t="e">
        <f t="shared" ca="1" si="197"/>
        <v>#NAME?</v>
      </c>
      <c r="BX145" s="46" t="e">
        <f t="shared" ca="1" si="197"/>
        <v>#NAME?</v>
      </c>
      <c r="BY145" s="46" t="e">
        <f t="shared" ca="1" si="197"/>
        <v>#NAME?</v>
      </c>
      <c r="BZ145" s="46" t="e">
        <f t="shared" ca="1" si="197"/>
        <v>#NAME?</v>
      </c>
      <c r="CA145" s="46" t="e">
        <f t="shared" ca="1" si="197"/>
        <v>#NAME?</v>
      </c>
      <c r="CB145" s="46" t="e">
        <f t="shared" ca="1" si="197"/>
        <v>#NAME?</v>
      </c>
      <c r="CC145" s="46" t="e">
        <f t="shared" ca="1" si="197"/>
        <v>#NAME?</v>
      </c>
      <c r="CD145" s="46" t="e">
        <f t="shared" ca="1" si="197"/>
        <v>#NAME?</v>
      </c>
      <c r="CE145" s="46" t="e">
        <f t="shared" ca="1" si="197"/>
        <v>#NAME?</v>
      </c>
      <c r="CF145" s="46" t="e">
        <f t="shared" ca="1" si="197"/>
        <v>#NAME?</v>
      </c>
      <c r="CG145" s="46" t="e">
        <f t="shared" ca="1" si="197"/>
        <v>#NAME?</v>
      </c>
      <c r="CH145" s="46" t="e">
        <f t="shared" ca="1" si="197"/>
        <v>#NAME?</v>
      </c>
      <c r="CK145" s="45" t="s">
        <v>124</v>
      </c>
      <c r="CL145" s="46">
        <f ca="1">SUM(CL144,CL142)</f>
        <v>0</v>
      </c>
      <c r="CM145" s="46">
        <f ca="1">SUM(CM144,CM142)</f>
        <v>0</v>
      </c>
      <c r="CN145" s="46">
        <f ca="1">SUM(CN144,CN142)</f>
        <v>0</v>
      </c>
      <c r="CO145" s="46">
        <f ca="1">SUM(CO144,CO142)</f>
        <v>0</v>
      </c>
      <c r="CP145" s="46">
        <f ca="1">SUM(CP144,CP142)</f>
        <v>0</v>
      </c>
      <c r="CS145" s="20" t="s">
        <v>63</v>
      </c>
      <c r="CT145" s="19">
        <f>CT122</f>
        <v>0</v>
      </c>
      <c r="CU145" s="19">
        <f t="shared" ref="CU145:EC145" si="198">CU122</f>
        <v>0</v>
      </c>
      <c r="CV145" s="19">
        <f t="shared" si="198"/>
        <v>0</v>
      </c>
      <c r="CW145" s="19">
        <f t="shared" si="198"/>
        <v>0</v>
      </c>
      <c r="CX145" s="19">
        <f t="shared" si="198"/>
        <v>0</v>
      </c>
      <c r="CY145" s="19">
        <f t="shared" si="198"/>
        <v>0</v>
      </c>
      <c r="CZ145" s="19">
        <f t="shared" si="198"/>
        <v>0</v>
      </c>
      <c r="DA145" s="19">
        <f t="shared" si="198"/>
        <v>0</v>
      </c>
      <c r="DB145" s="19">
        <f t="shared" si="198"/>
        <v>0</v>
      </c>
      <c r="DC145" s="19">
        <f t="shared" si="198"/>
        <v>0</v>
      </c>
      <c r="DD145" s="19">
        <f t="shared" si="198"/>
        <v>0</v>
      </c>
      <c r="DE145" s="19">
        <f t="shared" si="198"/>
        <v>0</v>
      </c>
      <c r="DF145" s="19">
        <f t="shared" si="198"/>
        <v>0</v>
      </c>
      <c r="DG145" s="19">
        <f t="shared" si="198"/>
        <v>0</v>
      </c>
      <c r="DH145" s="19">
        <f t="shared" si="198"/>
        <v>0</v>
      </c>
      <c r="DI145" s="19">
        <f t="shared" si="198"/>
        <v>0</v>
      </c>
      <c r="DJ145" s="19">
        <f t="shared" si="198"/>
        <v>0</v>
      </c>
      <c r="DK145" s="19">
        <f t="shared" si="198"/>
        <v>0</v>
      </c>
      <c r="DL145" s="19">
        <f t="shared" si="198"/>
        <v>0</v>
      </c>
      <c r="DM145" s="19">
        <f t="shared" si="198"/>
        <v>0</v>
      </c>
      <c r="DN145" s="19">
        <f t="shared" si="198"/>
        <v>0</v>
      </c>
      <c r="DO145" s="19">
        <f t="shared" si="198"/>
        <v>0</v>
      </c>
      <c r="DP145" s="19">
        <f t="shared" si="198"/>
        <v>0</v>
      </c>
      <c r="DQ145" s="19">
        <f t="shared" si="198"/>
        <v>0</v>
      </c>
      <c r="DR145" s="19">
        <f t="shared" si="198"/>
        <v>0</v>
      </c>
      <c r="DS145" s="19">
        <f t="shared" si="198"/>
        <v>0</v>
      </c>
      <c r="DT145" s="19">
        <f t="shared" si="198"/>
        <v>0</v>
      </c>
      <c r="DU145" s="19">
        <f t="shared" si="198"/>
        <v>0</v>
      </c>
      <c r="DV145" s="19">
        <f t="shared" si="198"/>
        <v>0</v>
      </c>
      <c r="DW145" s="19">
        <f t="shared" si="198"/>
        <v>0</v>
      </c>
      <c r="DX145" s="19">
        <f t="shared" si="198"/>
        <v>0</v>
      </c>
      <c r="DY145" s="19">
        <f t="shared" si="198"/>
        <v>0</v>
      </c>
      <c r="DZ145" s="19">
        <f t="shared" si="198"/>
        <v>0</v>
      </c>
      <c r="EA145" s="19">
        <f t="shared" si="198"/>
        <v>0</v>
      </c>
      <c r="EB145" s="19">
        <f t="shared" si="198"/>
        <v>0</v>
      </c>
      <c r="EC145" s="19">
        <f t="shared" si="198"/>
        <v>0</v>
      </c>
    </row>
    <row r="146" spans="1:133">
      <c r="A146" t="str">
        <f>RIGHT(DB_LOAD!I141,4)</f>
        <v/>
      </c>
      <c r="B146">
        <f>DB_LOAD!K141</f>
        <v>0</v>
      </c>
      <c r="D146" s="35" t="s">
        <v>125</v>
      </c>
      <c r="E146" s="25" t="e">
        <f ca="1">IF(E$76=0,E31,SUM(E115:E116))</f>
        <v>#VALUE!</v>
      </c>
      <c r="F146" s="25" t="e">
        <f t="shared" ref="F146:AN146" ca="1" si="199">IF(F$76=0,F31,SUM(F115:F116))</f>
        <v>#VALUE!</v>
      </c>
      <c r="G146" s="25" t="e">
        <f t="shared" ca="1" si="199"/>
        <v>#VALUE!</v>
      </c>
      <c r="H146" s="25" t="e">
        <f t="shared" ca="1" si="199"/>
        <v>#VALUE!</v>
      </c>
      <c r="I146" s="25" t="e">
        <f t="shared" ca="1" si="199"/>
        <v>#VALUE!</v>
      </c>
      <c r="J146" s="25" t="e">
        <f t="shared" ca="1" si="199"/>
        <v>#VALUE!</v>
      </c>
      <c r="K146" s="25" t="e">
        <f t="shared" ca="1" si="199"/>
        <v>#VALUE!</v>
      </c>
      <c r="L146" s="25" t="e">
        <f t="shared" ca="1" si="199"/>
        <v>#VALUE!</v>
      </c>
      <c r="M146" s="25" t="e">
        <f t="shared" ca="1" si="199"/>
        <v>#VALUE!</v>
      </c>
      <c r="N146" s="25" t="e">
        <f t="shared" ca="1" si="199"/>
        <v>#VALUE!</v>
      </c>
      <c r="O146" s="25" t="e">
        <f t="shared" ca="1" si="199"/>
        <v>#VALUE!</v>
      </c>
      <c r="P146" s="25" t="e">
        <f t="shared" ca="1" si="199"/>
        <v>#VALUE!</v>
      </c>
      <c r="Q146" s="25" t="e">
        <f t="shared" ca="1" si="199"/>
        <v>#VALUE!</v>
      </c>
      <c r="R146" s="25" t="e">
        <f t="shared" ca="1" si="199"/>
        <v>#VALUE!</v>
      </c>
      <c r="S146" s="25" t="e">
        <f t="shared" ca="1" si="199"/>
        <v>#VALUE!</v>
      </c>
      <c r="T146" s="25" t="e">
        <f t="shared" ca="1" si="199"/>
        <v>#VALUE!</v>
      </c>
      <c r="U146" s="25" t="e">
        <f t="shared" ca="1" si="199"/>
        <v>#VALUE!</v>
      </c>
      <c r="V146" s="25" t="e">
        <f t="shared" ca="1" si="199"/>
        <v>#VALUE!</v>
      </c>
      <c r="W146" s="25" t="e">
        <f t="shared" ca="1" si="199"/>
        <v>#VALUE!</v>
      </c>
      <c r="X146" s="25" t="e">
        <f t="shared" ca="1" si="199"/>
        <v>#VALUE!</v>
      </c>
      <c r="Y146" s="25" t="e">
        <f t="shared" ca="1" si="199"/>
        <v>#VALUE!</v>
      </c>
      <c r="Z146" s="25" t="e">
        <f t="shared" ca="1" si="199"/>
        <v>#VALUE!</v>
      </c>
      <c r="AA146" s="25" t="e">
        <f t="shared" ca="1" si="199"/>
        <v>#VALUE!</v>
      </c>
      <c r="AB146" s="25" t="e">
        <f t="shared" ca="1" si="199"/>
        <v>#VALUE!</v>
      </c>
      <c r="AC146" s="25" t="e">
        <f t="shared" ca="1" si="199"/>
        <v>#VALUE!</v>
      </c>
      <c r="AD146" s="25" t="e">
        <f t="shared" ca="1" si="199"/>
        <v>#VALUE!</v>
      </c>
      <c r="AE146" s="25" t="e">
        <f t="shared" ca="1" si="199"/>
        <v>#VALUE!</v>
      </c>
      <c r="AF146" s="25" t="e">
        <f t="shared" ca="1" si="199"/>
        <v>#VALUE!</v>
      </c>
      <c r="AG146" s="25" t="e">
        <f t="shared" ca="1" si="199"/>
        <v>#VALUE!</v>
      </c>
      <c r="AH146" s="25" t="e">
        <f t="shared" ca="1" si="199"/>
        <v>#VALUE!</v>
      </c>
      <c r="AI146" s="25" t="e">
        <f t="shared" ca="1" si="199"/>
        <v>#VALUE!</v>
      </c>
      <c r="AJ146" s="25" t="e">
        <f t="shared" ca="1" si="199"/>
        <v>#VALUE!</v>
      </c>
      <c r="AK146" s="25" t="e">
        <f t="shared" ca="1" si="199"/>
        <v>#VALUE!</v>
      </c>
      <c r="AL146" s="25" t="e">
        <f t="shared" ca="1" si="199"/>
        <v>#VALUE!</v>
      </c>
      <c r="AM146" s="25" t="e">
        <f t="shared" ca="1" si="199"/>
        <v>#VALUE!</v>
      </c>
      <c r="AN146" s="25" t="e">
        <f t="shared" ca="1" si="199"/>
        <v>#NAME?</v>
      </c>
      <c r="AP146" s="35" t="s">
        <v>125</v>
      </c>
      <c r="AQ146" s="25">
        <f ca="1">IF(AQ41="",AQ31,SUM(AQ115:AQ116))</f>
        <v>0</v>
      </c>
      <c r="AR146" s="25">
        <f t="shared" ref="AR146:AU146" ca="1" si="200">IF(AR41="",AR31,SUM(AR115:AR116))</f>
        <v>0</v>
      </c>
      <c r="AS146" s="25">
        <f t="shared" ca="1" si="200"/>
        <v>0</v>
      </c>
      <c r="AT146" s="25">
        <f t="shared" ca="1" si="200"/>
        <v>0</v>
      </c>
      <c r="AU146" s="25">
        <f t="shared" ca="1" si="200"/>
        <v>0</v>
      </c>
      <c r="AW146" t="e">
        <f ca="1">AW145/$AY$123</f>
        <v>#NAME?</v>
      </c>
      <c r="AX146" s="67" t="s">
        <v>4</v>
      </c>
      <c r="AY146" s="48" t="e">
        <f t="shared" ref="AY146:CH146" ca="1" si="201">AY145/$AY$123</f>
        <v>#NAME?</v>
      </c>
      <c r="AZ146" s="48" t="e">
        <f t="shared" ca="1" si="201"/>
        <v>#NAME?</v>
      </c>
      <c r="BA146" s="48" t="e">
        <f t="shared" ca="1" si="201"/>
        <v>#NAME?</v>
      </c>
      <c r="BB146" s="48" t="e">
        <f t="shared" ca="1" si="201"/>
        <v>#NAME?</v>
      </c>
      <c r="BC146" s="48" t="e">
        <f t="shared" ca="1" si="201"/>
        <v>#NAME?</v>
      </c>
      <c r="BD146" s="48" t="e">
        <f t="shared" ca="1" si="201"/>
        <v>#NAME?</v>
      </c>
      <c r="BE146" s="48" t="e">
        <f t="shared" ca="1" si="201"/>
        <v>#NAME?</v>
      </c>
      <c r="BF146" s="48" t="e">
        <f t="shared" ca="1" si="201"/>
        <v>#NAME?</v>
      </c>
      <c r="BG146" s="48" t="e">
        <f t="shared" ca="1" si="201"/>
        <v>#NAME?</v>
      </c>
      <c r="BH146" s="48" t="e">
        <f t="shared" ca="1" si="201"/>
        <v>#NAME?</v>
      </c>
      <c r="BI146" s="48" t="e">
        <f t="shared" ca="1" si="201"/>
        <v>#NAME?</v>
      </c>
      <c r="BJ146" s="48" t="e">
        <f t="shared" ca="1" si="201"/>
        <v>#NAME?</v>
      </c>
      <c r="BK146" s="48" t="e">
        <f t="shared" ca="1" si="201"/>
        <v>#NAME?</v>
      </c>
      <c r="BL146" s="48" t="e">
        <f t="shared" ca="1" si="201"/>
        <v>#NAME?</v>
      </c>
      <c r="BM146" s="48" t="e">
        <f t="shared" ca="1" si="201"/>
        <v>#NAME?</v>
      </c>
      <c r="BN146" s="48" t="e">
        <f t="shared" ca="1" si="201"/>
        <v>#NAME?</v>
      </c>
      <c r="BO146" s="48" t="e">
        <f t="shared" ca="1" si="201"/>
        <v>#NAME?</v>
      </c>
      <c r="BP146" s="48" t="e">
        <f t="shared" ca="1" si="201"/>
        <v>#NAME?</v>
      </c>
      <c r="BQ146" s="48" t="e">
        <f t="shared" ca="1" si="201"/>
        <v>#NAME?</v>
      </c>
      <c r="BR146" s="48" t="e">
        <f t="shared" ca="1" si="201"/>
        <v>#NAME?</v>
      </c>
      <c r="BS146" s="48" t="e">
        <f t="shared" ca="1" si="201"/>
        <v>#NAME?</v>
      </c>
      <c r="BT146" s="48" t="e">
        <f t="shared" ca="1" si="201"/>
        <v>#NAME?</v>
      </c>
      <c r="BU146" s="48" t="e">
        <f t="shared" ca="1" si="201"/>
        <v>#NAME?</v>
      </c>
      <c r="BV146" s="48" t="e">
        <f t="shared" ca="1" si="201"/>
        <v>#NAME?</v>
      </c>
      <c r="BW146" s="48" t="e">
        <f t="shared" ca="1" si="201"/>
        <v>#NAME?</v>
      </c>
      <c r="BX146" s="48" t="e">
        <f t="shared" ca="1" si="201"/>
        <v>#NAME?</v>
      </c>
      <c r="BY146" s="48" t="e">
        <f t="shared" ca="1" si="201"/>
        <v>#NAME?</v>
      </c>
      <c r="BZ146" s="48" t="e">
        <f t="shared" ca="1" si="201"/>
        <v>#NAME?</v>
      </c>
      <c r="CA146" s="48" t="e">
        <f t="shared" ca="1" si="201"/>
        <v>#NAME?</v>
      </c>
      <c r="CB146" s="48" t="e">
        <f t="shared" ca="1" si="201"/>
        <v>#NAME?</v>
      </c>
      <c r="CC146" s="48" t="e">
        <f t="shared" ca="1" si="201"/>
        <v>#NAME?</v>
      </c>
      <c r="CD146" s="48" t="e">
        <f t="shared" ca="1" si="201"/>
        <v>#NAME?</v>
      </c>
      <c r="CE146" s="48" t="e">
        <f t="shared" ca="1" si="201"/>
        <v>#NAME?</v>
      </c>
      <c r="CF146" s="48" t="e">
        <f t="shared" ca="1" si="201"/>
        <v>#NAME?</v>
      </c>
      <c r="CG146" s="48" t="e">
        <f t="shared" ca="1" si="201"/>
        <v>#NAME?</v>
      </c>
      <c r="CH146" s="48" t="e">
        <f t="shared" ca="1" si="201"/>
        <v>#NAME?</v>
      </c>
      <c r="CK146" s="67" t="s">
        <v>4</v>
      </c>
      <c r="CL146" s="72" t="e">
        <f ca="1">CL145/$AY$123</f>
        <v>#NAME?</v>
      </c>
      <c r="CM146" s="72" t="e">
        <f ca="1">CM145/$AY$123</f>
        <v>#NAME?</v>
      </c>
      <c r="CN146" s="72" t="e">
        <f ca="1">CN145/$AY$123</f>
        <v>#NAME?</v>
      </c>
      <c r="CO146" s="72" t="e">
        <f ca="1">CO145/$AY$123</f>
        <v>#NAME?</v>
      </c>
      <c r="CP146" s="72" t="e">
        <f ca="1">CP145/$AY$123</f>
        <v>#NAME?</v>
      </c>
      <c r="CS146" s="42" t="s">
        <v>47</v>
      </c>
      <c r="CT146" s="25" t="e">
        <f ca="1">IF(OR(Config!$B$13="India",Config!$B$13="Sri Lanka"),IF(AND(MONTH(CT$145)&gt;3,(MONTH(CT$145)-3)&gt;(COLUMN(CT$145)-COLUMN($CS$145))),"N/A",IF((MONTH(CT$145)+9)&gt;(ROW(CT$145)-ROW($CS$145)),"N/A",SUM(INDIRECT(CELL("address",IF(MONTH(CT$145)&gt;3,OFFSET(CT132,0,-MONTH(CT$145)+4),OFFSET(CT132,0,-MONTH(CT$145)-8)))):CT132))),IF(MONTH(CT$145)&gt;(COLUMN(CT$145)-COLUMN($CS$145)),"N/A",SUM(INDIRECT(CELL("address",OFFSET(CT132,0,-MONTH(CT$145)+1))):CT132)))</f>
        <v>#NAME?</v>
      </c>
      <c r="CU146" s="25" t="e">
        <f ca="1">IF(OR(Config!$B$13="India",Config!$B$13="Sri Lanka"),IF(AND(MONTH(CU$145)&gt;3,(MONTH(CU$145)-3)&gt;(COLUMN(CU$145)-COLUMN($CS$145))),"N/A",IF((MONTH(CU$145)+9)&gt;(ROW(CU$145)-ROW($CS$145)),"N/A",SUM(INDIRECT(CELL("address",IF(MONTH(CU$145)&gt;3,OFFSET(CU132,0,-MONTH(CU$145)+4),OFFSET(CU132,0,-MONTH(CU$145)-8)))):CU132))),IF(MONTH(CU$145)&gt;(COLUMN(CU$145)-COLUMN($CS$145)),"N/A",SUM(INDIRECT(CELL("address",OFFSET(CU132,0,-MONTH(CU$145)+1))):CU132)))</f>
        <v>#NAME?</v>
      </c>
      <c r="CV146" s="25" t="e">
        <f ca="1">IF(OR(Config!$B$13="India",Config!$B$13="Sri Lanka"),IF(AND(MONTH(CV$145)&gt;3,(MONTH(CV$145)-3)&gt;(COLUMN(CV$145)-COLUMN($CS$145))),"N/A",IF((MONTH(CV$145)+9)&gt;(ROW(CV$145)-ROW($CS$145)),"N/A",SUM(INDIRECT(CELL("address",IF(MONTH(CV$145)&gt;3,OFFSET(CV132,0,-MONTH(CV$145)+4),OFFSET(CV132,0,-MONTH(CV$145)-8)))):CV132))),IF(MONTH(CV$145)&gt;(COLUMN(CV$145)-COLUMN($CS$145)),"N/A",SUM(INDIRECT(CELL("address",OFFSET(CV132,0,-MONTH(CV$145)+1))):CV132)))</f>
        <v>#NAME?</v>
      </c>
      <c r="CW146" s="25" t="e">
        <f ca="1">IF(OR(Config!$B$13="India",Config!$B$13="Sri Lanka"),IF(AND(MONTH(CW$145)&gt;3,(MONTH(CW$145)-3)&gt;(COLUMN(CW$145)-COLUMN($CS$145))),"N/A",IF((MONTH(CW$145)+9)&gt;(ROW(CW$145)-ROW($CS$145)),"N/A",SUM(INDIRECT(CELL("address",IF(MONTH(CW$145)&gt;3,OFFSET(CW132,0,-MONTH(CW$145)+4),OFFSET(CW132,0,-MONTH(CW$145)-8)))):CW132))),IF(MONTH(CW$145)&gt;(COLUMN(CW$145)-COLUMN($CS$145)),"N/A",SUM(INDIRECT(CELL("address",OFFSET(CW132,0,-MONTH(CW$145)+1))):CW132)))</f>
        <v>#NAME?</v>
      </c>
      <c r="CX146" s="25" t="e">
        <f ca="1">IF(OR(Config!$B$13="India",Config!$B$13="Sri Lanka"),IF(AND(MONTH(CX$145)&gt;3,(MONTH(CX$145)-3)&gt;(COLUMN(CX$145)-COLUMN($CS$145))),"N/A",IF((MONTH(CX$145)+9)&gt;(ROW(CX$145)-ROW($CS$145)),"N/A",SUM(INDIRECT(CELL("address",IF(MONTH(CX$145)&gt;3,OFFSET(CX132,0,-MONTH(CX$145)+4),OFFSET(CX132,0,-MONTH(CX$145)-8)))):CX132))),IF(MONTH(CX$145)&gt;(COLUMN(CX$145)-COLUMN($CS$145)),"N/A",SUM(INDIRECT(CELL("address",OFFSET(CX132,0,-MONTH(CX$145)+1))):CX132)))</f>
        <v>#NAME?</v>
      </c>
      <c r="CY146" s="25" t="e">
        <f ca="1">IF(OR(Config!$B$13="India",Config!$B$13="Sri Lanka"),IF(AND(MONTH(CY$145)&gt;3,(MONTH(CY$145)-3)&gt;(COLUMN(CY$145)-COLUMN($CS$145))),"N/A",IF((MONTH(CY$145)+9)&gt;(ROW(CY$145)-ROW($CS$145)),"N/A",SUM(INDIRECT(CELL("address",IF(MONTH(CY$145)&gt;3,OFFSET(CY132,0,-MONTH(CY$145)+4),OFFSET(CY132,0,-MONTH(CY$145)-8)))):CY132))),IF(MONTH(CY$145)&gt;(COLUMN(CY$145)-COLUMN($CS$145)),"N/A",SUM(INDIRECT(CELL("address",OFFSET(CY132,0,-MONTH(CY$145)+1))):CY132)))</f>
        <v>#NAME?</v>
      </c>
      <c r="CZ146" s="25" t="e">
        <f ca="1">IF(OR(Config!$B$13="India",Config!$B$13="Sri Lanka"),IF(AND(MONTH(CZ$145)&gt;3,(MONTH(CZ$145)-3)&gt;(COLUMN(CZ$145)-COLUMN($CS$145))),"N/A",IF((MONTH(CZ$145)+9)&gt;(ROW(CZ$145)-ROW($CS$145)),"N/A",SUM(INDIRECT(CELL("address",IF(MONTH(CZ$145)&gt;3,OFFSET(CZ132,0,-MONTH(CZ$145)+4),OFFSET(CZ132,0,-MONTH(CZ$145)-8)))):CZ132))),IF(MONTH(CZ$145)&gt;(COLUMN(CZ$145)-COLUMN($CS$145)),"N/A",SUM(INDIRECT(CELL("address",OFFSET(CZ132,0,-MONTH(CZ$145)+1))):CZ132)))</f>
        <v>#NAME?</v>
      </c>
      <c r="DA146" s="25" t="e">
        <f ca="1">IF(OR(Config!$B$13="India",Config!$B$13="Sri Lanka"),IF(AND(MONTH(DA$145)&gt;3,(MONTH(DA$145)-3)&gt;(COLUMN(DA$145)-COLUMN($CS$145))),"N/A",IF((MONTH(DA$145)+9)&gt;(ROW(DA$145)-ROW($CS$145)),"N/A",SUM(INDIRECT(CELL("address",IF(MONTH(DA$145)&gt;3,OFFSET(DA132,0,-MONTH(DA$145)+4),OFFSET(DA132,0,-MONTH(DA$145)-8)))):DA132))),IF(MONTH(DA$145)&gt;(COLUMN(DA$145)-COLUMN($CS$145)),"N/A",SUM(INDIRECT(CELL("address",OFFSET(DA132,0,-MONTH(DA$145)+1))):DA132)))</f>
        <v>#NAME?</v>
      </c>
      <c r="DB146" s="25" t="e">
        <f ca="1">IF(OR(Config!$B$13="India",Config!$B$13="Sri Lanka"),IF(AND(MONTH(DB$145)&gt;3,(MONTH(DB$145)-3)&gt;(COLUMN(DB$145)-COLUMN($CS$145))),"N/A",IF((MONTH(DB$145)+9)&gt;(ROW(DB$145)-ROW($CS$145)),"N/A",SUM(INDIRECT(CELL("address",IF(MONTH(DB$145)&gt;3,OFFSET(DB132,0,-MONTH(DB$145)+4),OFFSET(DB132,0,-MONTH(DB$145)-8)))):DB132))),IF(MONTH(DB$145)&gt;(COLUMN(DB$145)-COLUMN($CS$145)),"N/A",SUM(INDIRECT(CELL("address",OFFSET(DB132,0,-MONTH(DB$145)+1))):DB132)))</f>
        <v>#NAME?</v>
      </c>
      <c r="DC146" s="25" t="e">
        <f ca="1">IF(OR(Config!$B$13="India",Config!$B$13="Sri Lanka"),IF(AND(MONTH(DC$145)&gt;3,(MONTH(DC$145)-3)&gt;(COLUMN(DC$145)-COLUMN($CS$145))),"N/A",IF((MONTH(DC$145)+9)&gt;(ROW(DC$145)-ROW($CS$145)),"N/A",SUM(INDIRECT(CELL("address",IF(MONTH(DC$145)&gt;3,OFFSET(DC132,0,-MONTH(DC$145)+4),OFFSET(DC132,0,-MONTH(DC$145)-8)))):DC132))),IF(MONTH(DC$145)&gt;(COLUMN(DC$145)-COLUMN($CS$145)),"N/A",SUM(INDIRECT(CELL("address",OFFSET(DC132,0,-MONTH(DC$145)+1))):DC132)))</f>
        <v>#NAME?</v>
      </c>
      <c r="DD146" s="25" t="e">
        <f ca="1">IF(OR(Config!$B$13="India",Config!$B$13="Sri Lanka"),IF(AND(MONTH(DD$145)&gt;3,(MONTH(DD$145)-3)&gt;(COLUMN(DD$145)-COLUMN($CS$145))),"N/A",IF((MONTH(DD$145)+9)&gt;(ROW(DD$145)-ROW($CS$145)),"N/A",SUM(INDIRECT(CELL("address",IF(MONTH(DD$145)&gt;3,OFFSET(DD132,0,-MONTH(DD$145)+4),OFFSET(DD132,0,-MONTH(DD$145)-8)))):DD132))),IF(MONTH(DD$145)&gt;(COLUMN(DD$145)-COLUMN($CS$145)),"N/A",SUM(INDIRECT(CELL("address",OFFSET(DD132,0,-MONTH(DD$145)+1))):DD132)))</f>
        <v>#NAME?</v>
      </c>
      <c r="DE146" s="25" t="e">
        <f ca="1">IF(OR(Config!$B$13="India",Config!$B$13="Sri Lanka"),IF(AND(MONTH(DE$145)&gt;3,(MONTH(DE$145)-3)&gt;(COLUMN(DE$145)-COLUMN($CS$145))),"N/A",IF((MONTH(DE$145)+9)&gt;(ROW(DE$145)-ROW($CS$145)),"N/A",SUM(INDIRECT(CELL("address",IF(MONTH(DE$145)&gt;3,OFFSET(DE132,0,-MONTH(DE$145)+4),OFFSET(DE132,0,-MONTH(DE$145)-8)))):DE132))),IF(MONTH(DE$145)&gt;(COLUMN(DE$145)-COLUMN($CS$145)),"N/A",SUM(INDIRECT(CELL("address",OFFSET(DE132,0,-MONTH(DE$145)+1))):DE132)))</f>
        <v>#NAME?</v>
      </c>
      <c r="DF146" s="25" t="e">
        <f ca="1">IF(OR(Config!$B$13="India",Config!$B$13="Sri Lanka"),IF(AND(MONTH(DF$145)&gt;3,(MONTH(DF$145)-3)&gt;(COLUMN(DF$145)-COLUMN($CS$145))),"N/A",IF((MONTH(DF$145)+9)&gt;(ROW(DF$145)-ROW($CS$145)),"N/A",SUM(INDIRECT(CELL("address",IF(MONTH(DF$145)&gt;3,OFFSET(DF132,0,-MONTH(DF$145)+4),OFFSET(DF132,0,-MONTH(DF$145)-8)))):DF132))),IF(MONTH(DF$145)&gt;(COLUMN(DF$145)-COLUMN($CS$145)),"N/A",SUM(INDIRECT(CELL("address",OFFSET(DF132,0,-MONTH(DF$145)+1))):DF132)))</f>
        <v>#NAME?</v>
      </c>
      <c r="DG146" s="25" t="e">
        <f ca="1">IF(OR(Config!$B$13="India",Config!$B$13="Sri Lanka"),IF(AND(MONTH(DG$145)&gt;3,(MONTH(DG$145)-3)&gt;(COLUMN(DG$145)-COLUMN($CS$145))),"N/A",IF((MONTH(DG$145)+9)&gt;(ROW(DG$145)-ROW($CS$145)),"N/A",SUM(INDIRECT(CELL("address",IF(MONTH(DG$145)&gt;3,OFFSET(DG132,0,-MONTH(DG$145)+4),OFFSET(DG132,0,-MONTH(DG$145)-8)))):DG132))),IF(MONTH(DG$145)&gt;(COLUMN(DG$145)-COLUMN($CS$145)),"N/A",SUM(INDIRECT(CELL("address",OFFSET(DG132,0,-MONTH(DG$145)+1))):DG132)))</f>
        <v>#NAME?</v>
      </c>
      <c r="DH146" s="25" t="e">
        <f ca="1">IF(OR(Config!$B$13="India",Config!$B$13="Sri Lanka"),IF(AND(MONTH(DH$145)&gt;3,(MONTH(DH$145)-3)&gt;(COLUMN(DH$145)-COLUMN($CS$145))),"N/A",IF((MONTH(DH$145)+9)&gt;(ROW(DH$145)-ROW($CS$145)),"N/A",SUM(INDIRECT(CELL("address",IF(MONTH(DH$145)&gt;3,OFFSET(DH132,0,-MONTH(DH$145)+4),OFFSET(DH132,0,-MONTH(DH$145)-8)))):DH132))),IF(MONTH(DH$145)&gt;(COLUMN(DH$145)-COLUMN($CS$145)),"N/A",SUM(INDIRECT(CELL("address",OFFSET(DH132,0,-MONTH(DH$145)+1))):DH132)))</f>
        <v>#NAME?</v>
      </c>
      <c r="DI146" s="25" t="e">
        <f ca="1">IF(OR(Config!$B$13="India",Config!$B$13="Sri Lanka"),IF(AND(MONTH(DI$145)&gt;3,(MONTH(DI$145)-3)&gt;(COLUMN(DI$145)-COLUMN($CS$145))),"N/A",IF((MONTH(DI$145)+9)&gt;(ROW(DI$145)-ROW($CS$145)),"N/A",SUM(INDIRECT(CELL("address",IF(MONTH(DI$145)&gt;3,OFFSET(DI132,0,-MONTH(DI$145)+4),OFFSET(DI132,0,-MONTH(DI$145)-8)))):DI132))),IF(MONTH(DI$145)&gt;(COLUMN(DI$145)-COLUMN($CS$145)),"N/A",SUM(INDIRECT(CELL("address",OFFSET(DI132,0,-MONTH(DI$145)+1))):DI132)))</f>
        <v>#NAME?</v>
      </c>
      <c r="DJ146" s="25" t="e">
        <f ca="1">IF(OR(Config!$B$13="India",Config!$B$13="Sri Lanka"),IF(AND(MONTH(DJ$145)&gt;3,(MONTH(DJ$145)-3)&gt;(COLUMN(DJ$145)-COLUMN($CS$145))),"N/A",IF((MONTH(DJ$145)+9)&gt;(ROW(DJ$145)-ROW($CS$145)),"N/A",SUM(INDIRECT(CELL("address",IF(MONTH(DJ$145)&gt;3,OFFSET(DJ132,0,-MONTH(DJ$145)+4),OFFSET(DJ132,0,-MONTH(DJ$145)-8)))):DJ132))),IF(MONTH(DJ$145)&gt;(COLUMN(DJ$145)-COLUMN($CS$145)),"N/A",SUM(INDIRECT(CELL("address",OFFSET(DJ132,0,-MONTH(DJ$145)+1))):DJ132)))</f>
        <v>#NAME?</v>
      </c>
      <c r="DK146" s="25" t="e">
        <f ca="1">IF(OR(Config!$B$13="India",Config!$B$13="Sri Lanka"),IF(AND(MONTH(DK$145)&gt;3,(MONTH(DK$145)-3)&gt;(COLUMN(DK$145)-COLUMN($CS$145))),"N/A",IF((MONTH(DK$145)+9)&gt;(ROW(DK$145)-ROW($CS$145)),"N/A",SUM(INDIRECT(CELL("address",IF(MONTH(DK$145)&gt;3,OFFSET(DK132,0,-MONTH(DK$145)+4),OFFSET(DK132,0,-MONTH(DK$145)-8)))):DK132))),IF(MONTH(DK$145)&gt;(COLUMN(DK$145)-COLUMN($CS$145)),"N/A",SUM(INDIRECT(CELL("address",OFFSET(DK132,0,-MONTH(DK$145)+1))):DK132)))</f>
        <v>#NAME?</v>
      </c>
      <c r="DL146" s="25" t="e">
        <f ca="1">IF(OR(Config!$B$13="India",Config!$B$13="Sri Lanka"),IF(AND(MONTH(DL$145)&gt;3,(MONTH(DL$145)-3)&gt;(COLUMN(DL$145)-COLUMN($CS$145))),"N/A",IF((MONTH(DL$145)+9)&gt;(ROW(DL$145)-ROW($CS$145)),"N/A",SUM(INDIRECT(CELL("address",IF(MONTH(DL$145)&gt;3,OFFSET(DL132,0,-MONTH(DL$145)+4),OFFSET(DL132,0,-MONTH(DL$145)-8)))):DL132))),IF(MONTH(DL$145)&gt;(COLUMN(DL$145)-COLUMN($CS$145)),"N/A",SUM(INDIRECT(CELL("address",OFFSET(DL132,0,-MONTH(DL$145)+1))):DL132)))</f>
        <v>#NAME?</v>
      </c>
      <c r="DM146" s="25" t="e">
        <f ca="1">IF(OR(Config!$B$13="India",Config!$B$13="Sri Lanka"),IF(AND(MONTH(DM$145)&gt;3,(MONTH(DM$145)-3)&gt;(COLUMN(DM$145)-COLUMN($CS$145))),"N/A",IF((MONTH(DM$145)+9)&gt;(ROW(DM$145)-ROW($CS$145)),"N/A",SUM(INDIRECT(CELL("address",IF(MONTH(DM$145)&gt;3,OFFSET(DM132,0,-MONTH(DM$145)+4),OFFSET(DM132,0,-MONTH(DM$145)-8)))):DM132))),IF(MONTH(DM$145)&gt;(COLUMN(DM$145)-COLUMN($CS$145)),"N/A",SUM(INDIRECT(CELL("address",OFFSET(DM132,0,-MONTH(DM$145)+1))):DM132)))</f>
        <v>#NAME?</v>
      </c>
      <c r="DN146" s="25" t="e">
        <f ca="1">IF(OR(Config!$B$13="India",Config!$B$13="Sri Lanka"),IF(AND(MONTH(DN$145)&gt;3,(MONTH(DN$145)-3)&gt;(COLUMN(DN$145)-COLUMN($CS$145))),"N/A",IF((MONTH(DN$145)+9)&gt;(ROW(DN$145)-ROW($CS$145)),"N/A",SUM(INDIRECT(CELL("address",IF(MONTH(DN$145)&gt;3,OFFSET(DN132,0,-MONTH(DN$145)+4),OFFSET(DN132,0,-MONTH(DN$145)-8)))):DN132))),IF(MONTH(DN$145)&gt;(COLUMN(DN$145)-COLUMN($CS$145)),"N/A",SUM(INDIRECT(CELL("address",OFFSET(DN132,0,-MONTH(DN$145)+1))):DN132)))</f>
        <v>#NAME?</v>
      </c>
      <c r="DO146" s="25" t="e">
        <f ca="1">IF(OR(Config!$B$13="India",Config!$B$13="Sri Lanka"),IF(AND(MONTH(DO$145)&gt;3,(MONTH(DO$145)-3)&gt;(COLUMN(DO$145)-COLUMN($CS$145))),"N/A",IF((MONTH(DO$145)+9)&gt;(ROW(DO$145)-ROW($CS$145)),"N/A",SUM(INDIRECT(CELL("address",IF(MONTH(DO$145)&gt;3,OFFSET(DO132,0,-MONTH(DO$145)+4),OFFSET(DO132,0,-MONTH(DO$145)-8)))):DO132))),IF(MONTH(DO$145)&gt;(COLUMN(DO$145)-COLUMN($CS$145)),"N/A",SUM(INDIRECT(CELL("address",OFFSET(DO132,0,-MONTH(DO$145)+1))):DO132)))</f>
        <v>#NAME?</v>
      </c>
      <c r="DP146" s="25" t="e">
        <f ca="1">IF(OR(Config!$B$13="India",Config!$B$13="Sri Lanka"),IF(AND(MONTH(DP$145)&gt;3,(MONTH(DP$145)-3)&gt;(COLUMN(DP$145)-COLUMN($CS$145))),"N/A",IF((MONTH(DP$145)+9)&gt;(ROW(DP$145)-ROW($CS$145)),"N/A",SUM(INDIRECT(CELL("address",IF(MONTH(DP$145)&gt;3,OFFSET(DP132,0,-MONTH(DP$145)+4),OFFSET(DP132,0,-MONTH(DP$145)-8)))):DP132))),IF(MONTH(DP$145)&gt;(COLUMN(DP$145)-COLUMN($CS$145)),"N/A",SUM(INDIRECT(CELL("address",OFFSET(DP132,0,-MONTH(DP$145)+1))):DP132)))</f>
        <v>#NAME?</v>
      </c>
      <c r="DQ146" s="25" t="e">
        <f ca="1">IF(OR(Config!$B$13="India",Config!$B$13="Sri Lanka"),IF(AND(MONTH(DQ$145)&gt;3,(MONTH(DQ$145)-3)&gt;(COLUMN(DQ$145)-COLUMN($CS$145))),"N/A",IF((MONTH(DQ$145)+9)&gt;(ROW(DQ$145)-ROW($CS$145)),"N/A",SUM(INDIRECT(CELL("address",IF(MONTH(DQ$145)&gt;3,OFFSET(DQ132,0,-MONTH(DQ$145)+4),OFFSET(DQ132,0,-MONTH(DQ$145)-8)))):DQ132))),IF(MONTH(DQ$145)&gt;(COLUMN(DQ$145)-COLUMN($CS$145)),"N/A",SUM(INDIRECT(CELL("address",OFFSET(DQ132,0,-MONTH(DQ$145)+1))):DQ132)))</f>
        <v>#NAME?</v>
      </c>
      <c r="DR146" s="25" t="e">
        <f ca="1">IF(OR(Config!$B$13="India",Config!$B$13="Sri Lanka"),IF(AND(MONTH(DR$145)&gt;3,(MONTH(DR$145)-3)&gt;(COLUMN(DR$145)-COLUMN($CS$145))),"N/A",IF((MONTH(DR$145)+9)&gt;(ROW(DR$145)-ROW($CS$145)),"N/A",SUM(INDIRECT(CELL("address",IF(MONTH(DR$145)&gt;3,OFFSET(DR132,0,-MONTH(DR$145)+4),OFFSET(DR132,0,-MONTH(DR$145)-8)))):DR132))),IF(MONTH(DR$145)&gt;(COLUMN(DR$145)-COLUMN($CS$145)),"N/A",SUM(INDIRECT(CELL("address",OFFSET(DR132,0,-MONTH(DR$145)+1))):DR132)))</f>
        <v>#NAME?</v>
      </c>
      <c r="DS146" s="25" t="e">
        <f ca="1">IF(OR(Config!$B$13="India",Config!$B$13="Sri Lanka"),IF(AND(MONTH(DS$145)&gt;3,(MONTH(DS$145)-3)&gt;(COLUMN(DS$145)-COLUMN($CS$145))),"N/A",IF((MONTH(DS$145)+9)&gt;(ROW(DS$145)-ROW($CS$145)),"N/A",SUM(INDIRECT(CELL("address",IF(MONTH(DS$145)&gt;3,OFFSET(DS132,0,-MONTH(DS$145)+4),OFFSET(DS132,0,-MONTH(DS$145)-8)))):DS132))),IF(MONTH(DS$145)&gt;(COLUMN(DS$145)-COLUMN($CS$145)),"N/A",SUM(INDIRECT(CELL("address",OFFSET(DS132,0,-MONTH(DS$145)+1))):DS132)))</f>
        <v>#NAME?</v>
      </c>
      <c r="DT146" s="25" t="e">
        <f ca="1">IF(OR(Config!$B$13="India",Config!$B$13="Sri Lanka"),IF(AND(MONTH(DT$145)&gt;3,(MONTH(DT$145)-3)&gt;(COLUMN(DT$145)-COLUMN($CS$145))),"N/A",IF((MONTH(DT$145)+9)&gt;(ROW(DT$145)-ROW($CS$145)),"N/A",SUM(INDIRECT(CELL("address",IF(MONTH(DT$145)&gt;3,OFFSET(DT132,0,-MONTH(DT$145)+4),OFFSET(DT132,0,-MONTH(DT$145)-8)))):DT132))),IF(MONTH(DT$145)&gt;(COLUMN(DT$145)-COLUMN($CS$145)),"N/A",SUM(INDIRECT(CELL("address",OFFSET(DT132,0,-MONTH(DT$145)+1))):DT132)))</f>
        <v>#NAME?</v>
      </c>
      <c r="DU146" s="25" t="e">
        <f ca="1">IF(OR(Config!$B$13="India",Config!$B$13="Sri Lanka"),IF(AND(MONTH(DU$145)&gt;3,(MONTH(DU$145)-3)&gt;(COLUMN(DU$145)-COLUMN($CS$145))),"N/A",IF((MONTH(DU$145)+9)&gt;(ROW(DU$145)-ROW($CS$145)),"N/A",SUM(INDIRECT(CELL("address",IF(MONTH(DU$145)&gt;3,OFFSET(DU132,0,-MONTH(DU$145)+4),OFFSET(DU132,0,-MONTH(DU$145)-8)))):DU132))),IF(MONTH(DU$145)&gt;(COLUMN(DU$145)-COLUMN($CS$145)),"N/A",SUM(INDIRECT(CELL("address",OFFSET(DU132,0,-MONTH(DU$145)+1))):DU132)))</f>
        <v>#NAME?</v>
      </c>
      <c r="DV146" s="25" t="e">
        <f ca="1">IF(OR(Config!$B$13="India",Config!$B$13="Sri Lanka"),IF(AND(MONTH(DV$145)&gt;3,(MONTH(DV$145)-3)&gt;(COLUMN(DV$145)-COLUMN($CS$145))),"N/A",IF((MONTH(DV$145)+9)&gt;(ROW(DV$145)-ROW($CS$145)),"N/A",SUM(INDIRECT(CELL("address",IF(MONTH(DV$145)&gt;3,OFFSET(DV132,0,-MONTH(DV$145)+4),OFFSET(DV132,0,-MONTH(DV$145)-8)))):DV132))),IF(MONTH(DV$145)&gt;(COLUMN(DV$145)-COLUMN($CS$145)),"N/A",SUM(INDIRECT(CELL("address",OFFSET(DV132,0,-MONTH(DV$145)+1))):DV132)))</f>
        <v>#NAME?</v>
      </c>
      <c r="DW146" s="25" t="e">
        <f ca="1">IF(OR(Config!$B$13="India",Config!$B$13="Sri Lanka"),IF(AND(MONTH(DW$145)&gt;3,(MONTH(DW$145)-3)&gt;(COLUMN(DW$145)-COLUMN($CS$145))),"N/A",IF((MONTH(DW$145)+9)&gt;(ROW(DW$145)-ROW($CS$145)),"N/A",SUM(INDIRECT(CELL("address",IF(MONTH(DW$145)&gt;3,OFFSET(DW132,0,-MONTH(DW$145)+4),OFFSET(DW132,0,-MONTH(DW$145)-8)))):DW132))),IF(MONTH(DW$145)&gt;(COLUMN(DW$145)-COLUMN($CS$145)),"N/A",SUM(INDIRECT(CELL("address",OFFSET(DW132,0,-MONTH(DW$145)+1))):DW132)))</f>
        <v>#NAME?</v>
      </c>
      <c r="DX146" s="25" t="e">
        <f ca="1">IF(OR(Config!$B$13="India",Config!$B$13="Sri Lanka"),IF(AND(MONTH(DX$145)&gt;3,(MONTH(DX$145)-3)&gt;(COLUMN(DX$145)-COLUMN($CS$145))),"N/A",IF((MONTH(DX$145)+9)&gt;(ROW(DX$145)-ROW($CS$145)),"N/A",SUM(INDIRECT(CELL("address",IF(MONTH(DX$145)&gt;3,OFFSET(DX132,0,-MONTH(DX$145)+4),OFFSET(DX132,0,-MONTH(DX$145)-8)))):DX132))),IF(MONTH(DX$145)&gt;(COLUMN(DX$145)-COLUMN($CS$145)),"N/A",SUM(INDIRECT(CELL("address",OFFSET(DX132,0,-MONTH(DX$145)+1))):DX132)))</f>
        <v>#NAME?</v>
      </c>
      <c r="DY146" s="25" t="e">
        <f ca="1">IF(OR(Config!$B$13="India",Config!$B$13="Sri Lanka"),IF(AND(MONTH(DY$145)&gt;3,(MONTH(DY$145)-3)&gt;(COLUMN(DY$145)-COLUMN($CS$145))),"N/A",IF((MONTH(DY$145)+9)&gt;(ROW(DY$145)-ROW($CS$145)),"N/A",SUM(INDIRECT(CELL("address",IF(MONTH(DY$145)&gt;3,OFFSET(DY132,0,-MONTH(DY$145)+4),OFFSET(DY132,0,-MONTH(DY$145)-8)))):DY132))),IF(MONTH(DY$145)&gt;(COLUMN(DY$145)-COLUMN($CS$145)),"N/A",SUM(INDIRECT(CELL("address",OFFSET(DY132,0,-MONTH(DY$145)+1))):DY132)))</f>
        <v>#NAME?</v>
      </c>
      <c r="DZ146" s="25" t="e">
        <f ca="1">IF(OR(Config!$B$13="India",Config!$B$13="Sri Lanka"),IF(AND(MONTH(DZ$145)&gt;3,(MONTH(DZ$145)-3)&gt;(COLUMN(DZ$145)-COLUMN($CS$145))),"N/A",IF((MONTH(DZ$145)+9)&gt;(ROW(DZ$145)-ROW($CS$145)),"N/A",SUM(INDIRECT(CELL("address",IF(MONTH(DZ$145)&gt;3,OFFSET(DZ132,0,-MONTH(DZ$145)+4),OFFSET(DZ132,0,-MONTH(DZ$145)-8)))):DZ132))),IF(MONTH(DZ$145)&gt;(COLUMN(DZ$145)-COLUMN($CS$145)),"N/A",SUM(INDIRECT(CELL("address",OFFSET(DZ132,0,-MONTH(DZ$145)+1))):DZ132)))</f>
        <v>#NAME?</v>
      </c>
      <c r="EA146" s="25" t="e">
        <f ca="1">IF(OR(Config!$B$13="India",Config!$B$13="Sri Lanka"),IF(AND(MONTH(EA$145)&gt;3,(MONTH(EA$145)-3)&gt;(COLUMN(EA$145)-COLUMN($CS$145))),"N/A",IF((MONTH(EA$145)+9)&gt;(ROW(EA$145)-ROW($CS$145)),"N/A",SUM(INDIRECT(CELL("address",IF(MONTH(EA$145)&gt;3,OFFSET(EA132,0,-MONTH(EA$145)+4),OFFSET(EA132,0,-MONTH(EA$145)-8)))):EA132))),IF(MONTH(EA$145)&gt;(COLUMN(EA$145)-COLUMN($CS$145)),"N/A",SUM(INDIRECT(CELL("address",OFFSET(EA132,0,-MONTH(EA$145)+1))):EA132)))</f>
        <v>#NAME?</v>
      </c>
      <c r="EB146" s="25" t="e">
        <f ca="1">IF(OR(Config!$B$13="India",Config!$B$13="Sri Lanka"),IF(AND(MONTH(EB$145)&gt;3,(MONTH(EB$145)-3)&gt;(COLUMN(EB$145)-COLUMN($CS$145))),"N/A",IF((MONTH(EB$145)+9)&gt;(ROW(EB$145)-ROW($CS$145)),"N/A",SUM(INDIRECT(CELL("address",IF(MONTH(EB$145)&gt;3,OFFSET(EB132,0,-MONTH(EB$145)+4),OFFSET(EB132,0,-MONTH(EB$145)-8)))):EB132))),IF(MONTH(EB$145)&gt;(COLUMN(EB$145)-COLUMN($CS$145)),"N/A",SUM(INDIRECT(CELL("address",OFFSET(EB132,0,-MONTH(EB$145)+1))):EB132)))</f>
        <v>#NAME?</v>
      </c>
      <c r="EC146" s="25" t="e">
        <f ca="1">IF(OR(Config!$B$13="India",Config!$B$13="Sri Lanka"),IF(AND(MONTH(EC$145)&gt;3,(MONTH(EC$145)-3)&gt;(COLUMN(EC$145)-COLUMN($CS$145))),"N/A",IF((MONTH(EC$145)+9)&gt;(ROW(EC$145)-ROW($CS$145)),"N/A",SUM(INDIRECT(CELL("address",IF(MONTH(EC$145)&gt;3,OFFSET(EC132,0,-MONTH(EC$145)+4),OFFSET(EC132,0,-MONTH(EC$145)-8)))):EC132))),IF(MONTH(EC$145)&gt;(COLUMN(EC$145)-COLUMN($CS$145)),"N/A",SUM(INDIRECT(CELL("address",OFFSET(EC132,0,-MONTH(EC$145)+1))):EC132)))</f>
        <v>#NAME?</v>
      </c>
    </row>
    <row r="147" spans="1:133">
      <c r="A147" t="str">
        <f>RIGHT(DB_LOAD!I142,4)</f>
        <v/>
      </c>
      <c r="B147">
        <f>DB_LOAD!K142</f>
        <v>0</v>
      </c>
      <c r="D147" s="68" t="s">
        <v>126</v>
      </c>
      <c r="E147" s="69" t="e">
        <f t="shared" ref="E147:AN147" ca="1" si="202">IF(E$76=0,E32,SUM(E145:E146))</f>
        <v>#VALUE!</v>
      </c>
      <c r="F147" s="69" t="e">
        <f t="shared" ca="1" si="202"/>
        <v>#VALUE!</v>
      </c>
      <c r="G147" s="69" t="e">
        <f t="shared" ca="1" si="202"/>
        <v>#VALUE!</v>
      </c>
      <c r="H147" s="69" t="e">
        <f t="shared" ca="1" si="202"/>
        <v>#VALUE!</v>
      </c>
      <c r="I147" s="69" t="e">
        <f t="shared" ca="1" si="202"/>
        <v>#VALUE!</v>
      </c>
      <c r="J147" s="69" t="e">
        <f t="shared" ca="1" si="202"/>
        <v>#VALUE!</v>
      </c>
      <c r="K147" s="69" t="e">
        <f t="shared" ca="1" si="202"/>
        <v>#VALUE!</v>
      </c>
      <c r="L147" s="69" t="e">
        <f t="shared" ca="1" si="202"/>
        <v>#VALUE!</v>
      </c>
      <c r="M147" s="69" t="e">
        <f t="shared" ca="1" si="202"/>
        <v>#VALUE!</v>
      </c>
      <c r="N147" s="69" t="e">
        <f t="shared" ca="1" si="202"/>
        <v>#VALUE!</v>
      </c>
      <c r="O147" s="69" t="e">
        <f t="shared" ca="1" si="202"/>
        <v>#VALUE!</v>
      </c>
      <c r="P147" s="69" t="e">
        <f t="shared" ca="1" si="202"/>
        <v>#VALUE!</v>
      </c>
      <c r="Q147" s="69" t="e">
        <f t="shared" ca="1" si="202"/>
        <v>#VALUE!</v>
      </c>
      <c r="R147" s="69" t="e">
        <f t="shared" ca="1" si="202"/>
        <v>#VALUE!</v>
      </c>
      <c r="S147" s="69" t="e">
        <f t="shared" ca="1" si="202"/>
        <v>#VALUE!</v>
      </c>
      <c r="T147" s="69" t="e">
        <f t="shared" ca="1" si="202"/>
        <v>#VALUE!</v>
      </c>
      <c r="U147" s="69" t="e">
        <f t="shared" ca="1" si="202"/>
        <v>#VALUE!</v>
      </c>
      <c r="V147" s="69" t="e">
        <f t="shared" ca="1" si="202"/>
        <v>#VALUE!</v>
      </c>
      <c r="W147" s="69" t="e">
        <f t="shared" ca="1" si="202"/>
        <v>#VALUE!</v>
      </c>
      <c r="X147" s="69" t="e">
        <f t="shared" ca="1" si="202"/>
        <v>#VALUE!</v>
      </c>
      <c r="Y147" s="69" t="e">
        <f t="shared" ca="1" si="202"/>
        <v>#VALUE!</v>
      </c>
      <c r="Z147" s="69" t="e">
        <f t="shared" ca="1" si="202"/>
        <v>#VALUE!</v>
      </c>
      <c r="AA147" s="69" t="e">
        <f t="shared" ca="1" si="202"/>
        <v>#VALUE!</v>
      </c>
      <c r="AB147" s="69" t="e">
        <f t="shared" ca="1" si="202"/>
        <v>#VALUE!</v>
      </c>
      <c r="AC147" s="69" t="e">
        <f t="shared" ca="1" si="202"/>
        <v>#VALUE!</v>
      </c>
      <c r="AD147" s="69" t="e">
        <f t="shared" ca="1" si="202"/>
        <v>#VALUE!</v>
      </c>
      <c r="AE147" s="69" t="e">
        <f t="shared" ca="1" si="202"/>
        <v>#VALUE!</v>
      </c>
      <c r="AF147" s="69" t="e">
        <f t="shared" ca="1" si="202"/>
        <v>#VALUE!</v>
      </c>
      <c r="AG147" s="69" t="e">
        <f t="shared" ca="1" si="202"/>
        <v>#VALUE!</v>
      </c>
      <c r="AH147" s="69" t="e">
        <f t="shared" ca="1" si="202"/>
        <v>#VALUE!</v>
      </c>
      <c r="AI147" s="69" t="e">
        <f t="shared" ca="1" si="202"/>
        <v>#VALUE!</v>
      </c>
      <c r="AJ147" s="69" t="e">
        <f t="shared" ca="1" si="202"/>
        <v>#VALUE!</v>
      </c>
      <c r="AK147" s="69" t="e">
        <f t="shared" ca="1" si="202"/>
        <v>#VALUE!</v>
      </c>
      <c r="AL147" s="69" t="e">
        <f t="shared" ca="1" si="202"/>
        <v>#VALUE!</v>
      </c>
      <c r="AM147" s="69" t="e">
        <f t="shared" ca="1" si="202"/>
        <v>#VALUE!</v>
      </c>
      <c r="AN147" s="69" t="e">
        <f t="shared" ca="1" si="202"/>
        <v>#NAME?</v>
      </c>
      <c r="AO147" s="73"/>
      <c r="AP147" s="68" t="s">
        <v>126</v>
      </c>
      <c r="AQ147" s="69">
        <f ca="1">IF(AQ41="",AQ32,SUM(AQ145:AQ146))</f>
        <v>0</v>
      </c>
      <c r="AR147" s="69">
        <f ca="1">IF(AR41="",AR32,SUM(AR145:AR146))</f>
        <v>0</v>
      </c>
      <c r="AS147" s="69">
        <f ca="1">IF(AS41="",AS32,SUM(AS145:AS146))</f>
        <v>0</v>
      </c>
      <c r="AT147" s="69">
        <f ca="1">IF(AT41="",AT32,SUM(AT145:AT146))</f>
        <v>0</v>
      </c>
      <c r="AU147" s="69">
        <f ca="1">IF(AU41="",AU32,SUM(AU145:AU146))</f>
        <v>0</v>
      </c>
      <c r="AV147" s="73"/>
      <c r="AW147" s="73"/>
      <c r="AX147" s="67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74"/>
      <c r="CH147" s="74"/>
      <c r="CK147" s="67"/>
      <c r="CL147" s="74"/>
      <c r="CM147" s="74"/>
      <c r="CN147" s="74"/>
      <c r="CO147" s="74"/>
      <c r="CP147" s="74"/>
      <c r="CS147" s="42" t="s">
        <v>102</v>
      </c>
      <c r="CT147" s="25" t="e">
        <f ca="1">IF(OR(Config!$B$13="India",Config!$B$13="Sri Lanka"),IF(AND(MONTH(CT$145)&gt;3,(MONTH(CT$145)-3)&gt;(COLUMN(CT$145)-COLUMN($CS$145))),"N/A",IF((MONTH(CT$145)+9)&gt;(ROW(CT$145)-ROW($CS$145)),"N/A",SUM(INDIRECT(CELL("address",IF(MONTH(CT$145)&gt;3,OFFSET(CT133,0,-MONTH(CT$145)+4),OFFSET(CT133,0,-MONTH(CT$145)-8)))):CT133))),IF(MONTH(CT$145)&gt;(COLUMN(CT$145)-COLUMN($CS$145)),"N/A",SUM(INDIRECT(CELL("address",OFFSET(CT133,0,-MONTH(CT$145)+1))):CT133)))</f>
        <v>#NAME?</v>
      </c>
      <c r="CU147" s="25" t="e">
        <f ca="1">IF(OR(Config!$B$13="India",Config!$B$13="Sri Lanka"),IF(AND(MONTH(CU$145)&gt;3,(MONTH(CU$145)-3)&gt;(COLUMN(CU$145)-COLUMN($CS$145))),"N/A",IF((MONTH(CU$145)+9)&gt;(ROW(CU$145)-ROW($CS$145)),"N/A",SUM(INDIRECT(CELL("address",IF(MONTH(CU$145)&gt;3,OFFSET(CU133,0,-MONTH(CU$145)+4),OFFSET(CU133,0,-MONTH(CU$145)-8)))):CU133))),IF(MONTH(CU$145)&gt;(COLUMN(CU$145)-COLUMN($CS$145)),"N/A",SUM(INDIRECT(CELL("address",OFFSET(CU133,0,-MONTH(CU$145)+1))):CU133)))</f>
        <v>#NAME?</v>
      </c>
      <c r="CV147" s="25" t="e">
        <f ca="1">IF(OR(Config!$B$13="India",Config!$B$13="Sri Lanka"),IF(AND(MONTH(CV$145)&gt;3,(MONTH(CV$145)-3)&gt;(COLUMN(CV$145)-COLUMN($CS$145))),"N/A",IF((MONTH(CV$145)+9)&gt;(ROW(CV$145)-ROW($CS$145)),"N/A",SUM(INDIRECT(CELL("address",IF(MONTH(CV$145)&gt;3,OFFSET(CV133,0,-MONTH(CV$145)+4),OFFSET(CV133,0,-MONTH(CV$145)-8)))):CV133))),IF(MONTH(CV$145)&gt;(COLUMN(CV$145)-COLUMN($CS$145)),"N/A",SUM(INDIRECT(CELL("address",OFFSET(CV133,0,-MONTH(CV$145)+1))):CV133)))</f>
        <v>#NAME?</v>
      </c>
      <c r="CW147" s="25" t="e">
        <f ca="1">IF(OR(Config!$B$13="India",Config!$B$13="Sri Lanka"),IF(AND(MONTH(CW$145)&gt;3,(MONTH(CW$145)-3)&gt;(COLUMN(CW$145)-COLUMN($CS$145))),"N/A",IF((MONTH(CW$145)+9)&gt;(ROW(CW$145)-ROW($CS$145)),"N/A",SUM(INDIRECT(CELL("address",IF(MONTH(CW$145)&gt;3,OFFSET(CW133,0,-MONTH(CW$145)+4),OFFSET(CW133,0,-MONTH(CW$145)-8)))):CW133))),IF(MONTH(CW$145)&gt;(COLUMN(CW$145)-COLUMN($CS$145)),"N/A",SUM(INDIRECT(CELL("address",OFFSET(CW133,0,-MONTH(CW$145)+1))):CW133)))</f>
        <v>#NAME?</v>
      </c>
      <c r="CX147" s="25" t="e">
        <f ca="1">IF(OR(Config!$B$13="India",Config!$B$13="Sri Lanka"),IF(AND(MONTH(CX$145)&gt;3,(MONTH(CX$145)-3)&gt;(COLUMN(CX$145)-COLUMN($CS$145))),"N/A",IF((MONTH(CX$145)+9)&gt;(ROW(CX$145)-ROW($CS$145)),"N/A",SUM(INDIRECT(CELL("address",IF(MONTH(CX$145)&gt;3,OFFSET(CX133,0,-MONTH(CX$145)+4),OFFSET(CX133,0,-MONTH(CX$145)-8)))):CX133))),IF(MONTH(CX$145)&gt;(COLUMN(CX$145)-COLUMN($CS$145)),"N/A",SUM(INDIRECT(CELL("address",OFFSET(CX133,0,-MONTH(CX$145)+1))):CX133)))</f>
        <v>#NAME?</v>
      </c>
      <c r="CY147" s="25" t="e">
        <f ca="1">IF(OR(Config!$B$13="India",Config!$B$13="Sri Lanka"),IF(AND(MONTH(CY$145)&gt;3,(MONTH(CY$145)-3)&gt;(COLUMN(CY$145)-COLUMN($CS$145))),"N/A",IF((MONTH(CY$145)+9)&gt;(ROW(CY$145)-ROW($CS$145)),"N/A",SUM(INDIRECT(CELL("address",IF(MONTH(CY$145)&gt;3,OFFSET(CY133,0,-MONTH(CY$145)+4),OFFSET(CY133,0,-MONTH(CY$145)-8)))):CY133))),IF(MONTH(CY$145)&gt;(COLUMN(CY$145)-COLUMN($CS$145)),"N/A",SUM(INDIRECT(CELL("address",OFFSET(CY133,0,-MONTH(CY$145)+1))):CY133)))</f>
        <v>#NAME?</v>
      </c>
      <c r="CZ147" s="25" t="e">
        <f ca="1">IF(OR(Config!$B$13="India",Config!$B$13="Sri Lanka"),IF(AND(MONTH(CZ$145)&gt;3,(MONTH(CZ$145)-3)&gt;(COLUMN(CZ$145)-COLUMN($CS$145))),"N/A",IF((MONTH(CZ$145)+9)&gt;(ROW(CZ$145)-ROW($CS$145)),"N/A",SUM(INDIRECT(CELL("address",IF(MONTH(CZ$145)&gt;3,OFFSET(CZ133,0,-MONTH(CZ$145)+4),OFFSET(CZ133,0,-MONTH(CZ$145)-8)))):CZ133))),IF(MONTH(CZ$145)&gt;(COLUMN(CZ$145)-COLUMN($CS$145)),"N/A",SUM(INDIRECT(CELL("address",OFFSET(CZ133,0,-MONTH(CZ$145)+1))):CZ133)))</f>
        <v>#NAME?</v>
      </c>
      <c r="DA147" s="25" t="e">
        <f ca="1">IF(OR(Config!$B$13="India",Config!$B$13="Sri Lanka"),IF(AND(MONTH(DA$145)&gt;3,(MONTH(DA$145)-3)&gt;(COLUMN(DA$145)-COLUMN($CS$145))),"N/A",IF((MONTH(DA$145)+9)&gt;(ROW(DA$145)-ROW($CS$145)),"N/A",SUM(INDIRECT(CELL("address",IF(MONTH(DA$145)&gt;3,OFFSET(DA133,0,-MONTH(DA$145)+4),OFFSET(DA133,0,-MONTH(DA$145)-8)))):DA133))),IF(MONTH(DA$145)&gt;(COLUMN(DA$145)-COLUMN($CS$145)),"N/A",SUM(INDIRECT(CELL("address",OFFSET(DA133,0,-MONTH(DA$145)+1))):DA133)))</f>
        <v>#NAME?</v>
      </c>
      <c r="DB147" s="25" t="e">
        <f ca="1">IF(OR(Config!$B$13="India",Config!$B$13="Sri Lanka"),IF(AND(MONTH(DB$145)&gt;3,(MONTH(DB$145)-3)&gt;(COLUMN(DB$145)-COLUMN($CS$145))),"N/A",IF((MONTH(DB$145)+9)&gt;(ROW(DB$145)-ROW($CS$145)),"N/A",SUM(INDIRECT(CELL("address",IF(MONTH(DB$145)&gt;3,OFFSET(DB133,0,-MONTH(DB$145)+4),OFFSET(DB133,0,-MONTH(DB$145)-8)))):DB133))),IF(MONTH(DB$145)&gt;(COLUMN(DB$145)-COLUMN($CS$145)),"N/A",SUM(INDIRECT(CELL("address",OFFSET(DB133,0,-MONTH(DB$145)+1))):DB133)))</f>
        <v>#NAME?</v>
      </c>
      <c r="DC147" s="25" t="e">
        <f ca="1">IF(OR(Config!$B$13="India",Config!$B$13="Sri Lanka"),IF(AND(MONTH(DC$145)&gt;3,(MONTH(DC$145)-3)&gt;(COLUMN(DC$145)-COLUMN($CS$145))),"N/A",IF((MONTH(DC$145)+9)&gt;(ROW(DC$145)-ROW($CS$145)),"N/A",SUM(INDIRECT(CELL("address",IF(MONTH(DC$145)&gt;3,OFFSET(DC133,0,-MONTH(DC$145)+4),OFFSET(DC133,0,-MONTH(DC$145)-8)))):DC133))),IF(MONTH(DC$145)&gt;(COLUMN(DC$145)-COLUMN($CS$145)),"N/A",SUM(INDIRECT(CELL("address",OFFSET(DC133,0,-MONTH(DC$145)+1))):DC133)))</f>
        <v>#NAME?</v>
      </c>
      <c r="DD147" s="25" t="e">
        <f ca="1">IF(OR(Config!$B$13="India",Config!$B$13="Sri Lanka"),IF(AND(MONTH(DD$145)&gt;3,(MONTH(DD$145)-3)&gt;(COLUMN(DD$145)-COLUMN($CS$145))),"N/A",IF((MONTH(DD$145)+9)&gt;(ROW(DD$145)-ROW($CS$145)),"N/A",SUM(INDIRECT(CELL("address",IF(MONTH(DD$145)&gt;3,OFFSET(DD133,0,-MONTH(DD$145)+4),OFFSET(DD133,0,-MONTH(DD$145)-8)))):DD133))),IF(MONTH(DD$145)&gt;(COLUMN(DD$145)-COLUMN($CS$145)),"N/A",SUM(INDIRECT(CELL("address",OFFSET(DD133,0,-MONTH(DD$145)+1))):DD133)))</f>
        <v>#NAME?</v>
      </c>
      <c r="DE147" s="25" t="e">
        <f ca="1">IF(OR(Config!$B$13="India",Config!$B$13="Sri Lanka"),IF(AND(MONTH(DE$145)&gt;3,(MONTH(DE$145)-3)&gt;(COLUMN(DE$145)-COLUMN($CS$145))),"N/A",IF((MONTH(DE$145)+9)&gt;(ROW(DE$145)-ROW($CS$145)),"N/A",SUM(INDIRECT(CELL("address",IF(MONTH(DE$145)&gt;3,OFFSET(DE133,0,-MONTH(DE$145)+4),OFFSET(DE133,0,-MONTH(DE$145)-8)))):DE133))),IF(MONTH(DE$145)&gt;(COLUMN(DE$145)-COLUMN($CS$145)),"N/A",SUM(INDIRECT(CELL("address",OFFSET(DE133,0,-MONTH(DE$145)+1))):DE133)))</f>
        <v>#NAME?</v>
      </c>
      <c r="DF147" s="25" t="e">
        <f ca="1">IF(OR(Config!$B$13="India",Config!$B$13="Sri Lanka"),IF(AND(MONTH(DF$145)&gt;3,(MONTH(DF$145)-3)&gt;(COLUMN(DF$145)-COLUMN($CS$145))),"N/A",IF((MONTH(DF$145)+9)&gt;(ROW(DF$145)-ROW($CS$145)),"N/A",SUM(INDIRECT(CELL("address",IF(MONTH(DF$145)&gt;3,OFFSET(DF133,0,-MONTH(DF$145)+4),OFFSET(DF133,0,-MONTH(DF$145)-8)))):DF133))),IF(MONTH(DF$145)&gt;(COLUMN(DF$145)-COLUMN($CS$145)),"N/A",SUM(INDIRECT(CELL("address",OFFSET(DF133,0,-MONTH(DF$145)+1))):DF133)))</f>
        <v>#NAME?</v>
      </c>
      <c r="DG147" s="25" t="e">
        <f ca="1">IF(OR(Config!$B$13="India",Config!$B$13="Sri Lanka"),IF(AND(MONTH(DG$145)&gt;3,(MONTH(DG$145)-3)&gt;(COLUMN(DG$145)-COLUMN($CS$145))),"N/A",IF((MONTH(DG$145)+9)&gt;(ROW(DG$145)-ROW($CS$145)),"N/A",SUM(INDIRECT(CELL("address",IF(MONTH(DG$145)&gt;3,OFFSET(DG133,0,-MONTH(DG$145)+4),OFFSET(DG133,0,-MONTH(DG$145)-8)))):DG133))),IF(MONTH(DG$145)&gt;(COLUMN(DG$145)-COLUMN($CS$145)),"N/A",SUM(INDIRECT(CELL("address",OFFSET(DG133,0,-MONTH(DG$145)+1))):DG133)))</f>
        <v>#NAME?</v>
      </c>
      <c r="DH147" s="25" t="e">
        <f ca="1">IF(OR(Config!$B$13="India",Config!$B$13="Sri Lanka"),IF(AND(MONTH(DH$145)&gt;3,(MONTH(DH$145)-3)&gt;(COLUMN(DH$145)-COLUMN($CS$145))),"N/A",IF((MONTH(DH$145)+9)&gt;(ROW(DH$145)-ROW($CS$145)),"N/A",SUM(INDIRECT(CELL("address",IF(MONTH(DH$145)&gt;3,OFFSET(DH133,0,-MONTH(DH$145)+4),OFFSET(DH133,0,-MONTH(DH$145)-8)))):DH133))),IF(MONTH(DH$145)&gt;(COLUMN(DH$145)-COLUMN($CS$145)),"N/A",SUM(INDIRECT(CELL("address",OFFSET(DH133,0,-MONTH(DH$145)+1))):DH133)))</f>
        <v>#NAME?</v>
      </c>
      <c r="DI147" s="25" t="e">
        <f ca="1">IF(OR(Config!$B$13="India",Config!$B$13="Sri Lanka"),IF(AND(MONTH(DI$145)&gt;3,(MONTH(DI$145)-3)&gt;(COLUMN(DI$145)-COLUMN($CS$145))),"N/A",IF((MONTH(DI$145)+9)&gt;(ROW(DI$145)-ROW($CS$145)),"N/A",SUM(INDIRECT(CELL("address",IF(MONTH(DI$145)&gt;3,OFFSET(DI133,0,-MONTH(DI$145)+4),OFFSET(DI133,0,-MONTH(DI$145)-8)))):DI133))),IF(MONTH(DI$145)&gt;(COLUMN(DI$145)-COLUMN($CS$145)),"N/A",SUM(INDIRECT(CELL("address",OFFSET(DI133,0,-MONTH(DI$145)+1))):DI133)))</f>
        <v>#NAME?</v>
      </c>
      <c r="DJ147" s="25" t="e">
        <f ca="1">IF(OR(Config!$B$13="India",Config!$B$13="Sri Lanka"),IF(AND(MONTH(DJ$145)&gt;3,(MONTH(DJ$145)-3)&gt;(COLUMN(DJ$145)-COLUMN($CS$145))),"N/A",IF((MONTH(DJ$145)+9)&gt;(ROW(DJ$145)-ROW($CS$145)),"N/A",SUM(INDIRECT(CELL("address",IF(MONTH(DJ$145)&gt;3,OFFSET(DJ133,0,-MONTH(DJ$145)+4),OFFSET(DJ133,0,-MONTH(DJ$145)-8)))):DJ133))),IF(MONTH(DJ$145)&gt;(COLUMN(DJ$145)-COLUMN($CS$145)),"N/A",SUM(INDIRECT(CELL("address",OFFSET(DJ133,0,-MONTH(DJ$145)+1))):DJ133)))</f>
        <v>#NAME?</v>
      </c>
      <c r="DK147" s="25" t="e">
        <f ca="1">IF(OR(Config!$B$13="India",Config!$B$13="Sri Lanka"),IF(AND(MONTH(DK$145)&gt;3,(MONTH(DK$145)-3)&gt;(COLUMN(DK$145)-COLUMN($CS$145))),"N/A",IF((MONTH(DK$145)+9)&gt;(ROW(DK$145)-ROW($CS$145)),"N/A",SUM(INDIRECT(CELL("address",IF(MONTH(DK$145)&gt;3,OFFSET(DK133,0,-MONTH(DK$145)+4),OFFSET(DK133,0,-MONTH(DK$145)-8)))):DK133))),IF(MONTH(DK$145)&gt;(COLUMN(DK$145)-COLUMN($CS$145)),"N/A",SUM(INDIRECT(CELL("address",OFFSET(DK133,0,-MONTH(DK$145)+1))):DK133)))</f>
        <v>#NAME?</v>
      </c>
      <c r="DL147" s="25" t="e">
        <f ca="1">IF(OR(Config!$B$13="India",Config!$B$13="Sri Lanka"),IF(AND(MONTH(DL$145)&gt;3,(MONTH(DL$145)-3)&gt;(COLUMN(DL$145)-COLUMN($CS$145))),"N/A",IF((MONTH(DL$145)+9)&gt;(ROW(DL$145)-ROW($CS$145)),"N/A",SUM(INDIRECT(CELL("address",IF(MONTH(DL$145)&gt;3,OFFSET(DL133,0,-MONTH(DL$145)+4),OFFSET(DL133,0,-MONTH(DL$145)-8)))):DL133))),IF(MONTH(DL$145)&gt;(COLUMN(DL$145)-COLUMN($CS$145)),"N/A",SUM(INDIRECT(CELL("address",OFFSET(DL133,0,-MONTH(DL$145)+1))):DL133)))</f>
        <v>#NAME?</v>
      </c>
      <c r="DM147" s="25" t="e">
        <f ca="1">IF(OR(Config!$B$13="India",Config!$B$13="Sri Lanka"),IF(AND(MONTH(DM$145)&gt;3,(MONTH(DM$145)-3)&gt;(COLUMN(DM$145)-COLUMN($CS$145))),"N/A",IF((MONTH(DM$145)+9)&gt;(ROW(DM$145)-ROW($CS$145)),"N/A",SUM(INDIRECT(CELL("address",IF(MONTH(DM$145)&gt;3,OFFSET(DM133,0,-MONTH(DM$145)+4),OFFSET(DM133,0,-MONTH(DM$145)-8)))):DM133))),IF(MONTH(DM$145)&gt;(COLUMN(DM$145)-COLUMN($CS$145)),"N/A",SUM(INDIRECT(CELL("address",OFFSET(DM133,0,-MONTH(DM$145)+1))):DM133)))</f>
        <v>#NAME?</v>
      </c>
      <c r="DN147" s="25" t="e">
        <f ca="1">IF(OR(Config!$B$13="India",Config!$B$13="Sri Lanka"),IF(AND(MONTH(DN$145)&gt;3,(MONTH(DN$145)-3)&gt;(COLUMN(DN$145)-COLUMN($CS$145))),"N/A",IF((MONTH(DN$145)+9)&gt;(ROW(DN$145)-ROW($CS$145)),"N/A",SUM(INDIRECT(CELL("address",IF(MONTH(DN$145)&gt;3,OFFSET(DN133,0,-MONTH(DN$145)+4),OFFSET(DN133,0,-MONTH(DN$145)-8)))):DN133))),IF(MONTH(DN$145)&gt;(COLUMN(DN$145)-COLUMN($CS$145)),"N/A",SUM(INDIRECT(CELL("address",OFFSET(DN133,0,-MONTH(DN$145)+1))):DN133)))</f>
        <v>#NAME?</v>
      </c>
      <c r="DO147" s="25" t="e">
        <f ca="1">IF(OR(Config!$B$13="India",Config!$B$13="Sri Lanka"),IF(AND(MONTH(DO$145)&gt;3,(MONTH(DO$145)-3)&gt;(COLUMN(DO$145)-COLUMN($CS$145))),"N/A",IF((MONTH(DO$145)+9)&gt;(ROW(DO$145)-ROW($CS$145)),"N/A",SUM(INDIRECT(CELL("address",IF(MONTH(DO$145)&gt;3,OFFSET(DO133,0,-MONTH(DO$145)+4),OFFSET(DO133,0,-MONTH(DO$145)-8)))):DO133))),IF(MONTH(DO$145)&gt;(COLUMN(DO$145)-COLUMN($CS$145)),"N/A",SUM(INDIRECT(CELL("address",OFFSET(DO133,0,-MONTH(DO$145)+1))):DO133)))</f>
        <v>#NAME?</v>
      </c>
      <c r="DP147" s="25" t="e">
        <f ca="1">IF(OR(Config!$B$13="India",Config!$B$13="Sri Lanka"),IF(AND(MONTH(DP$145)&gt;3,(MONTH(DP$145)-3)&gt;(COLUMN(DP$145)-COLUMN($CS$145))),"N/A",IF((MONTH(DP$145)+9)&gt;(ROW(DP$145)-ROW($CS$145)),"N/A",SUM(INDIRECT(CELL("address",IF(MONTH(DP$145)&gt;3,OFFSET(DP133,0,-MONTH(DP$145)+4),OFFSET(DP133,0,-MONTH(DP$145)-8)))):DP133))),IF(MONTH(DP$145)&gt;(COLUMN(DP$145)-COLUMN($CS$145)),"N/A",SUM(INDIRECT(CELL("address",OFFSET(DP133,0,-MONTH(DP$145)+1))):DP133)))</f>
        <v>#NAME?</v>
      </c>
      <c r="DQ147" s="25" t="e">
        <f ca="1">IF(OR(Config!$B$13="India",Config!$B$13="Sri Lanka"),IF(AND(MONTH(DQ$145)&gt;3,(MONTH(DQ$145)-3)&gt;(COLUMN(DQ$145)-COLUMN($CS$145))),"N/A",IF((MONTH(DQ$145)+9)&gt;(ROW(DQ$145)-ROW($CS$145)),"N/A",SUM(INDIRECT(CELL("address",IF(MONTH(DQ$145)&gt;3,OFFSET(DQ133,0,-MONTH(DQ$145)+4),OFFSET(DQ133,0,-MONTH(DQ$145)-8)))):DQ133))),IF(MONTH(DQ$145)&gt;(COLUMN(DQ$145)-COLUMN($CS$145)),"N/A",SUM(INDIRECT(CELL("address",OFFSET(DQ133,0,-MONTH(DQ$145)+1))):DQ133)))</f>
        <v>#NAME?</v>
      </c>
      <c r="DR147" s="25" t="e">
        <f ca="1">IF(OR(Config!$B$13="India",Config!$B$13="Sri Lanka"),IF(AND(MONTH(DR$145)&gt;3,(MONTH(DR$145)-3)&gt;(COLUMN(DR$145)-COLUMN($CS$145))),"N/A",IF((MONTH(DR$145)+9)&gt;(ROW(DR$145)-ROW($CS$145)),"N/A",SUM(INDIRECT(CELL("address",IF(MONTH(DR$145)&gt;3,OFFSET(DR133,0,-MONTH(DR$145)+4),OFFSET(DR133,0,-MONTH(DR$145)-8)))):DR133))),IF(MONTH(DR$145)&gt;(COLUMN(DR$145)-COLUMN($CS$145)),"N/A",SUM(INDIRECT(CELL("address",OFFSET(DR133,0,-MONTH(DR$145)+1))):DR133)))</f>
        <v>#NAME?</v>
      </c>
      <c r="DS147" s="25" t="e">
        <f ca="1">IF(OR(Config!$B$13="India",Config!$B$13="Sri Lanka"),IF(AND(MONTH(DS$145)&gt;3,(MONTH(DS$145)-3)&gt;(COLUMN(DS$145)-COLUMN($CS$145))),"N/A",IF((MONTH(DS$145)+9)&gt;(ROW(DS$145)-ROW($CS$145)),"N/A",SUM(INDIRECT(CELL("address",IF(MONTH(DS$145)&gt;3,OFFSET(DS133,0,-MONTH(DS$145)+4),OFFSET(DS133,0,-MONTH(DS$145)-8)))):DS133))),IF(MONTH(DS$145)&gt;(COLUMN(DS$145)-COLUMN($CS$145)),"N/A",SUM(INDIRECT(CELL("address",OFFSET(DS133,0,-MONTH(DS$145)+1))):DS133)))</f>
        <v>#NAME?</v>
      </c>
      <c r="DT147" s="25" t="e">
        <f ca="1">IF(OR(Config!$B$13="India",Config!$B$13="Sri Lanka"),IF(AND(MONTH(DT$145)&gt;3,(MONTH(DT$145)-3)&gt;(COLUMN(DT$145)-COLUMN($CS$145))),"N/A",IF((MONTH(DT$145)+9)&gt;(ROW(DT$145)-ROW($CS$145)),"N/A",SUM(INDIRECT(CELL("address",IF(MONTH(DT$145)&gt;3,OFFSET(DT133,0,-MONTH(DT$145)+4),OFFSET(DT133,0,-MONTH(DT$145)-8)))):DT133))),IF(MONTH(DT$145)&gt;(COLUMN(DT$145)-COLUMN($CS$145)),"N/A",SUM(INDIRECT(CELL("address",OFFSET(DT133,0,-MONTH(DT$145)+1))):DT133)))</f>
        <v>#NAME?</v>
      </c>
      <c r="DU147" s="25" t="e">
        <f ca="1">IF(OR(Config!$B$13="India",Config!$B$13="Sri Lanka"),IF(AND(MONTH(DU$145)&gt;3,(MONTH(DU$145)-3)&gt;(COLUMN(DU$145)-COLUMN($CS$145))),"N/A",IF((MONTH(DU$145)+9)&gt;(ROW(DU$145)-ROW($CS$145)),"N/A",SUM(INDIRECT(CELL("address",IF(MONTH(DU$145)&gt;3,OFFSET(DU133,0,-MONTH(DU$145)+4),OFFSET(DU133,0,-MONTH(DU$145)-8)))):DU133))),IF(MONTH(DU$145)&gt;(COLUMN(DU$145)-COLUMN($CS$145)),"N/A",SUM(INDIRECT(CELL("address",OFFSET(DU133,0,-MONTH(DU$145)+1))):DU133)))</f>
        <v>#NAME?</v>
      </c>
      <c r="DV147" s="25" t="e">
        <f ca="1">IF(OR(Config!$B$13="India",Config!$B$13="Sri Lanka"),IF(AND(MONTH(DV$145)&gt;3,(MONTH(DV$145)-3)&gt;(COLUMN(DV$145)-COLUMN($CS$145))),"N/A",IF((MONTH(DV$145)+9)&gt;(ROW(DV$145)-ROW($CS$145)),"N/A",SUM(INDIRECT(CELL("address",IF(MONTH(DV$145)&gt;3,OFFSET(DV133,0,-MONTH(DV$145)+4),OFFSET(DV133,0,-MONTH(DV$145)-8)))):DV133))),IF(MONTH(DV$145)&gt;(COLUMN(DV$145)-COLUMN($CS$145)),"N/A",SUM(INDIRECT(CELL("address",OFFSET(DV133,0,-MONTH(DV$145)+1))):DV133)))</f>
        <v>#NAME?</v>
      </c>
      <c r="DW147" s="25" t="e">
        <f ca="1">IF(OR(Config!$B$13="India",Config!$B$13="Sri Lanka"),IF(AND(MONTH(DW$145)&gt;3,(MONTH(DW$145)-3)&gt;(COLUMN(DW$145)-COLUMN($CS$145))),"N/A",IF((MONTH(DW$145)+9)&gt;(ROW(DW$145)-ROW($CS$145)),"N/A",SUM(INDIRECT(CELL("address",IF(MONTH(DW$145)&gt;3,OFFSET(DW133,0,-MONTH(DW$145)+4),OFFSET(DW133,0,-MONTH(DW$145)-8)))):DW133))),IF(MONTH(DW$145)&gt;(COLUMN(DW$145)-COLUMN($CS$145)),"N/A",SUM(INDIRECT(CELL("address",OFFSET(DW133,0,-MONTH(DW$145)+1))):DW133)))</f>
        <v>#NAME?</v>
      </c>
      <c r="DX147" s="25" t="e">
        <f ca="1">IF(OR(Config!$B$13="India",Config!$B$13="Sri Lanka"),IF(AND(MONTH(DX$145)&gt;3,(MONTH(DX$145)-3)&gt;(COLUMN(DX$145)-COLUMN($CS$145))),"N/A",IF((MONTH(DX$145)+9)&gt;(ROW(DX$145)-ROW($CS$145)),"N/A",SUM(INDIRECT(CELL("address",IF(MONTH(DX$145)&gt;3,OFFSET(DX133,0,-MONTH(DX$145)+4),OFFSET(DX133,0,-MONTH(DX$145)-8)))):DX133))),IF(MONTH(DX$145)&gt;(COLUMN(DX$145)-COLUMN($CS$145)),"N/A",SUM(INDIRECT(CELL("address",OFFSET(DX133,0,-MONTH(DX$145)+1))):DX133)))</f>
        <v>#NAME?</v>
      </c>
      <c r="DY147" s="25" t="e">
        <f ca="1">IF(OR(Config!$B$13="India",Config!$B$13="Sri Lanka"),IF(AND(MONTH(DY$145)&gt;3,(MONTH(DY$145)-3)&gt;(COLUMN(DY$145)-COLUMN($CS$145))),"N/A",IF((MONTH(DY$145)+9)&gt;(ROW(DY$145)-ROW($CS$145)),"N/A",SUM(INDIRECT(CELL("address",IF(MONTH(DY$145)&gt;3,OFFSET(DY133,0,-MONTH(DY$145)+4),OFFSET(DY133,0,-MONTH(DY$145)-8)))):DY133))),IF(MONTH(DY$145)&gt;(COLUMN(DY$145)-COLUMN($CS$145)),"N/A",SUM(INDIRECT(CELL("address",OFFSET(DY133,0,-MONTH(DY$145)+1))):DY133)))</f>
        <v>#NAME?</v>
      </c>
      <c r="DZ147" s="25" t="e">
        <f ca="1">IF(OR(Config!$B$13="India",Config!$B$13="Sri Lanka"),IF(AND(MONTH(DZ$145)&gt;3,(MONTH(DZ$145)-3)&gt;(COLUMN(DZ$145)-COLUMN($CS$145))),"N/A",IF((MONTH(DZ$145)+9)&gt;(ROW(DZ$145)-ROW($CS$145)),"N/A",SUM(INDIRECT(CELL("address",IF(MONTH(DZ$145)&gt;3,OFFSET(DZ133,0,-MONTH(DZ$145)+4),OFFSET(DZ133,0,-MONTH(DZ$145)-8)))):DZ133))),IF(MONTH(DZ$145)&gt;(COLUMN(DZ$145)-COLUMN($CS$145)),"N/A",SUM(INDIRECT(CELL("address",OFFSET(DZ133,0,-MONTH(DZ$145)+1))):DZ133)))</f>
        <v>#NAME?</v>
      </c>
      <c r="EA147" s="25" t="e">
        <f ca="1">IF(OR(Config!$B$13="India",Config!$B$13="Sri Lanka"),IF(AND(MONTH(EA$145)&gt;3,(MONTH(EA$145)-3)&gt;(COLUMN(EA$145)-COLUMN($CS$145))),"N/A",IF((MONTH(EA$145)+9)&gt;(ROW(EA$145)-ROW($CS$145)),"N/A",SUM(INDIRECT(CELL("address",IF(MONTH(EA$145)&gt;3,OFFSET(EA133,0,-MONTH(EA$145)+4),OFFSET(EA133,0,-MONTH(EA$145)-8)))):EA133))),IF(MONTH(EA$145)&gt;(COLUMN(EA$145)-COLUMN($CS$145)),"N/A",SUM(INDIRECT(CELL("address",OFFSET(EA133,0,-MONTH(EA$145)+1))):EA133)))</f>
        <v>#NAME?</v>
      </c>
      <c r="EB147" s="25" t="e">
        <f ca="1">IF(OR(Config!$B$13="India",Config!$B$13="Sri Lanka"),IF(AND(MONTH(EB$145)&gt;3,(MONTH(EB$145)-3)&gt;(COLUMN(EB$145)-COLUMN($CS$145))),"N/A",IF((MONTH(EB$145)+9)&gt;(ROW(EB$145)-ROW($CS$145)),"N/A",SUM(INDIRECT(CELL("address",IF(MONTH(EB$145)&gt;3,OFFSET(EB133,0,-MONTH(EB$145)+4),OFFSET(EB133,0,-MONTH(EB$145)-8)))):EB133))),IF(MONTH(EB$145)&gt;(COLUMN(EB$145)-COLUMN($CS$145)),"N/A",SUM(INDIRECT(CELL("address",OFFSET(EB133,0,-MONTH(EB$145)+1))):EB133)))</f>
        <v>#NAME?</v>
      </c>
      <c r="EC147" s="25" t="e">
        <f ca="1">IF(OR(Config!$B$13="India",Config!$B$13="Sri Lanka"),IF(AND(MONTH(EC$145)&gt;3,(MONTH(EC$145)-3)&gt;(COLUMN(EC$145)-COLUMN($CS$145))),"N/A",IF((MONTH(EC$145)+9)&gt;(ROW(EC$145)-ROW($CS$145)),"N/A",SUM(INDIRECT(CELL("address",IF(MONTH(EC$145)&gt;3,OFFSET(EC133,0,-MONTH(EC$145)+4),OFFSET(EC133,0,-MONTH(EC$145)-8)))):EC133))),IF(MONTH(EC$145)&gt;(COLUMN(EC$145)-COLUMN($CS$145)),"N/A",SUM(INDIRECT(CELL("address",OFFSET(EC133,0,-MONTH(EC$145)+1))):EC133)))</f>
        <v>#NAME?</v>
      </c>
    </row>
    <row r="148" spans="1:133" ht="15.75" thickBot="1">
      <c r="A148" t="str">
        <f>RIGHT(DB_LOAD!I143,4)</f>
        <v/>
      </c>
      <c r="B148">
        <f>DB_LOAD!K143</f>
        <v>0</v>
      </c>
      <c r="D148" s="75" t="s">
        <v>127</v>
      </c>
      <c r="E148" s="76" t="e">
        <f t="shared" ref="E148:AN148" ca="1" si="203">IF(E$76=0,E33,SUM(E147,E142))</f>
        <v>#VALUE!</v>
      </c>
      <c r="F148" s="76" t="e">
        <f t="shared" ca="1" si="203"/>
        <v>#VALUE!</v>
      </c>
      <c r="G148" s="76" t="e">
        <f t="shared" ca="1" si="203"/>
        <v>#VALUE!</v>
      </c>
      <c r="H148" s="76" t="e">
        <f t="shared" ca="1" si="203"/>
        <v>#VALUE!</v>
      </c>
      <c r="I148" s="76" t="e">
        <f t="shared" ca="1" si="203"/>
        <v>#VALUE!</v>
      </c>
      <c r="J148" s="76" t="e">
        <f t="shared" ca="1" si="203"/>
        <v>#VALUE!</v>
      </c>
      <c r="K148" s="76" t="e">
        <f t="shared" ca="1" si="203"/>
        <v>#VALUE!</v>
      </c>
      <c r="L148" s="76" t="e">
        <f t="shared" ca="1" si="203"/>
        <v>#VALUE!</v>
      </c>
      <c r="M148" s="76" t="e">
        <f t="shared" ca="1" si="203"/>
        <v>#VALUE!</v>
      </c>
      <c r="N148" s="76" t="e">
        <f t="shared" ca="1" si="203"/>
        <v>#VALUE!</v>
      </c>
      <c r="O148" s="76" t="e">
        <f t="shared" ca="1" si="203"/>
        <v>#VALUE!</v>
      </c>
      <c r="P148" s="76" t="e">
        <f t="shared" ca="1" si="203"/>
        <v>#VALUE!</v>
      </c>
      <c r="Q148" s="76" t="e">
        <f t="shared" ca="1" si="203"/>
        <v>#VALUE!</v>
      </c>
      <c r="R148" s="76" t="e">
        <f t="shared" ca="1" si="203"/>
        <v>#VALUE!</v>
      </c>
      <c r="S148" s="76" t="e">
        <f t="shared" ca="1" si="203"/>
        <v>#VALUE!</v>
      </c>
      <c r="T148" s="76" t="e">
        <f t="shared" ca="1" si="203"/>
        <v>#VALUE!</v>
      </c>
      <c r="U148" s="76" t="e">
        <f t="shared" ca="1" si="203"/>
        <v>#VALUE!</v>
      </c>
      <c r="V148" s="76" t="e">
        <f t="shared" ca="1" si="203"/>
        <v>#VALUE!</v>
      </c>
      <c r="W148" s="76" t="e">
        <f t="shared" ca="1" si="203"/>
        <v>#VALUE!</v>
      </c>
      <c r="X148" s="76" t="e">
        <f t="shared" ca="1" si="203"/>
        <v>#VALUE!</v>
      </c>
      <c r="Y148" s="76" t="e">
        <f t="shared" ca="1" si="203"/>
        <v>#VALUE!</v>
      </c>
      <c r="Z148" s="76" t="e">
        <f t="shared" ca="1" si="203"/>
        <v>#VALUE!</v>
      </c>
      <c r="AA148" s="76" t="e">
        <f t="shared" ca="1" si="203"/>
        <v>#VALUE!</v>
      </c>
      <c r="AB148" s="76" t="e">
        <f t="shared" ca="1" si="203"/>
        <v>#VALUE!</v>
      </c>
      <c r="AC148" s="76" t="e">
        <f t="shared" ca="1" si="203"/>
        <v>#VALUE!</v>
      </c>
      <c r="AD148" s="76" t="e">
        <f t="shared" ca="1" si="203"/>
        <v>#VALUE!</v>
      </c>
      <c r="AE148" s="76" t="e">
        <f t="shared" ca="1" si="203"/>
        <v>#VALUE!</v>
      </c>
      <c r="AF148" s="76" t="e">
        <f t="shared" ca="1" si="203"/>
        <v>#VALUE!</v>
      </c>
      <c r="AG148" s="76" t="e">
        <f t="shared" ca="1" si="203"/>
        <v>#VALUE!</v>
      </c>
      <c r="AH148" s="76" t="e">
        <f t="shared" ca="1" si="203"/>
        <v>#VALUE!</v>
      </c>
      <c r="AI148" s="76" t="e">
        <f t="shared" ca="1" si="203"/>
        <v>#VALUE!</v>
      </c>
      <c r="AJ148" s="76" t="e">
        <f t="shared" ca="1" si="203"/>
        <v>#VALUE!</v>
      </c>
      <c r="AK148" s="76" t="e">
        <f t="shared" ca="1" si="203"/>
        <v>#VALUE!</v>
      </c>
      <c r="AL148" s="76" t="e">
        <f t="shared" ca="1" si="203"/>
        <v>#VALUE!</v>
      </c>
      <c r="AM148" s="76" t="e">
        <f t="shared" ca="1" si="203"/>
        <v>#VALUE!</v>
      </c>
      <c r="AN148" s="76" t="e">
        <f t="shared" ca="1" si="203"/>
        <v>#NAME?</v>
      </c>
      <c r="AO148" s="77"/>
      <c r="AP148" s="75" t="s">
        <v>127</v>
      </c>
      <c r="AQ148" s="76">
        <f ca="1">IF(AQ41="",AQ33,SUM(AQ147,AQ142))</f>
        <v>0</v>
      </c>
      <c r="AR148" s="76">
        <f ca="1">IF(AR41="",AR33,SUM(AR147,AR142))</f>
        <v>0</v>
      </c>
      <c r="AS148" s="76">
        <f ca="1">IF(AS41="",AS33,SUM(AS147,AS142))</f>
        <v>0</v>
      </c>
      <c r="AT148" s="76">
        <f ca="1">IF(AT41="",AT33,SUM(AT147,AT142))</f>
        <v>0</v>
      </c>
      <c r="AU148" s="76">
        <f ca="1">IF(AU41="",AU33,SUM(AU147,AU142))</f>
        <v>0</v>
      </c>
      <c r="AV148" s="77"/>
      <c r="AW148" s="77">
        <f ca="1">IF(AW$87=0,AW33,SUM(AW85))</f>
        <v>0</v>
      </c>
      <c r="AX148" s="61" t="s">
        <v>128</v>
      </c>
      <c r="AY148" s="25" t="e">
        <f ca="1">IF(AY$87=0,AY33,SUM(AY84:AY86))</f>
        <v>#NAME?</v>
      </c>
      <c r="AZ148" s="25" t="e">
        <f t="shared" ref="AZ148:CH148" ca="1" si="204">IF(AZ$87=0,AZ33,SUM(AZ84:AZ86))</f>
        <v>#NAME?</v>
      </c>
      <c r="BA148" s="25" t="e">
        <f t="shared" ca="1" si="204"/>
        <v>#NAME?</v>
      </c>
      <c r="BB148" s="25" t="e">
        <f t="shared" ca="1" si="204"/>
        <v>#NAME?</v>
      </c>
      <c r="BC148" s="25" t="e">
        <f t="shared" ca="1" si="204"/>
        <v>#NAME?</v>
      </c>
      <c r="BD148" s="25" t="e">
        <f t="shared" ca="1" si="204"/>
        <v>#NAME?</v>
      </c>
      <c r="BE148" s="25" t="e">
        <f t="shared" ca="1" si="204"/>
        <v>#NAME?</v>
      </c>
      <c r="BF148" s="25" t="e">
        <f t="shared" ca="1" si="204"/>
        <v>#NAME?</v>
      </c>
      <c r="BG148" s="25" t="e">
        <f t="shared" ca="1" si="204"/>
        <v>#NAME?</v>
      </c>
      <c r="BH148" s="25" t="e">
        <f t="shared" ca="1" si="204"/>
        <v>#NAME?</v>
      </c>
      <c r="BI148" s="25" t="e">
        <f t="shared" ca="1" si="204"/>
        <v>#NAME?</v>
      </c>
      <c r="BJ148" s="25" t="e">
        <f t="shared" ca="1" si="204"/>
        <v>#NAME?</v>
      </c>
      <c r="BK148" s="25" t="e">
        <f t="shared" ca="1" si="204"/>
        <v>#NAME?</v>
      </c>
      <c r="BL148" s="25" t="e">
        <f t="shared" ca="1" si="204"/>
        <v>#NAME?</v>
      </c>
      <c r="BM148" s="25" t="e">
        <f t="shared" ca="1" si="204"/>
        <v>#NAME?</v>
      </c>
      <c r="BN148" s="25" t="e">
        <f t="shared" ca="1" si="204"/>
        <v>#NAME?</v>
      </c>
      <c r="BO148" s="25" t="e">
        <f t="shared" ca="1" si="204"/>
        <v>#NAME?</v>
      </c>
      <c r="BP148" s="25" t="e">
        <f t="shared" ca="1" si="204"/>
        <v>#NAME?</v>
      </c>
      <c r="BQ148" s="25" t="e">
        <f t="shared" ca="1" si="204"/>
        <v>#NAME?</v>
      </c>
      <c r="BR148" s="25" t="e">
        <f t="shared" ca="1" si="204"/>
        <v>#NAME?</v>
      </c>
      <c r="BS148" s="25" t="e">
        <f t="shared" ca="1" si="204"/>
        <v>#NAME?</v>
      </c>
      <c r="BT148" s="25" t="e">
        <f t="shared" ca="1" si="204"/>
        <v>#NAME?</v>
      </c>
      <c r="BU148" s="25" t="e">
        <f t="shared" ca="1" si="204"/>
        <v>#NAME?</v>
      </c>
      <c r="BV148" s="25" t="e">
        <f t="shared" ca="1" si="204"/>
        <v>#NAME?</v>
      </c>
      <c r="BW148" s="25" t="e">
        <f t="shared" ca="1" si="204"/>
        <v>#NAME?</v>
      </c>
      <c r="BX148" s="25" t="e">
        <f t="shared" ca="1" si="204"/>
        <v>#NAME?</v>
      </c>
      <c r="BY148" s="25" t="e">
        <f t="shared" ca="1" si="204"/>
        <v>#NAME?</v>
      </c>
      <c r="BZ148" s="25" t="e">
        <f t="shared" ca="1" si="204"/>
        <v>#NAME?</v>
      </c>
      <c r="CA148" s="25" t="e">
        <f t="shared" ca="1" si="204"/>
        <v>#NAME?</v>
      </c>
      <c r="CB148" s="25" t="e">
        <f t="shared" ca="1" si="204"/>
        <v>#NAME?</v>
      </c>
      <c r="CC148" s="25" t="e">
        <f t="shared" ca="1" si="204"/>
        <v>#NAME?</v>
      </c>
      <c r="CD148" s="25" t="e">
        <f t="shared" ca="1" si="204"/>
        <v>#NAME?</v>
      </c>
      <c r="CE148" s="25" t="e">
        <f t="shared" ca="1" si="204"/>
        <v>#NAME?</v>
      </c>
      <c r="CF148" s="25" t="e">
        <f t="shared" ca="1" si="204"/>
        <v>#NAME?</v>
      </c>
      <c r="CG148" s="25" t="e">
        <f t="shared" ca="1" si="204"/>
        <v>#NAME?</v>
      </c>
      <c r="CH148" s="25" t="e">
        <f t="shared" ca="1" si="204"/>
        <v>#NAME?</v>
      </c>
      <c r="CK148" s="61" t="s">
        <v>128</v>
      </c>
      <c r="CL148" s="25">
        <f ca="1">IF(CL41="",CL33,SUM(CL84:CL86))</f>
        <v>0</v>
      </c>
      <c r="CM148" s="25">
        <f t="shared" ref="CM148:CP148" ca="1" si="205">IF(CM41="",CM33,SUM(CM84:CM86))</f>
        <v>0</v>
      </c>
      <c r="CN148" s="25">
        <f t="shared" ca="1" si="205"/>
        <v>0</v>
      </c>
      <c r="CO148" s="25">
        <f t="shared" ca="1" si="205"/>
        <v>0</v>
      </c>
      <c r="CP148" s="25">
        <f t="shared" ca="1" si="205"/>
        <v>0</v>
      </c>
      <c r="CS148" s="60" t="s">
        <v>104</v>
      </c>
      <c r="CT148" s="51" t="e">
        <f t="shared" ref="CT148:DD148" ca="1" si="206">+CT146-CT147</f>
        <v>#NAME?</v>
      </c>
      <c r="CU148" s="51" t="e">
        <f t="shared" ca="1" si="206"/>
        <v>#NAME?</v>
      </c>
      <c r="CV148" s="51" t="e">
        <f t="shared" ca="1" si="206"/>
        <v>#NAME?</v>
      </c>
      <c r="CW148" s="51" t="e">
        <f t="shared" ca="1" si="206"/>
        <v>#NAME?</v>
      </c>
      <c r="CX148" s="51" t="e">
        <f t="shared" ca="1" si="206"/>
        <v>#NAME?</v>
      </c>
      <c r="CY148" s="51" t="e">
        <f t="shared" ca="1" si="206"/>
        <v>#NAME?</v>
      </c>
      <c r="CZ148" s="51" t="e">
        <f t="shared" ca="1" si="206"/>
        <v>#NAME?</v>
      </c>
      <c r="DA148" s="51" t="e">
        <f t="shared" ca="1" si="206"/>
        <v>#NAME?</v>
      </c>
      <c r="DB148" s="51" t="e">
        <f t="shared" ca="1" si="206"/>
        <v>#NAME?</v>
      </c>
      <c r="DC148" s="51" t="e">
        <f t="shared" ca="1" si="206"/>
        <v>#NAME?</v>
      </c>
      <c r="DD148" s="51" t="e">
        <f t="shared" ca="1" si="206"/>
        <v>#NAME?</v>
      </c>
      <c r="DE148" s="51" t="e">
        <f ca="1">+DE146-DE147</f>
        <v>#NAME?</v>
      </c>
      <c r="DF148" s="51" t="e">
        <f t="shared" ref="DF148:EC148" ca="1" si="207">+DF146-DF147</f>
        <v>#NAME?</v>
      </c>
      <c r="DG148" s="51" t="e">
        <f t="shared" ca="1" si="207"/>
        <v>#NAME?</v>
      </c>
      <c r="DH148" s="51" t="e">
        <f t="shared" ca="1" si="207"/>
        <v>#NAME?</v>
      </c>
      <c r="DI148" s="51" t="e">
        <f t="shared" ca="1" si="207"/>
        <v>#NAME?</v>
      </c>
      <c r="DJ148" s="51" t="e">
        <f t="shared" ca="1" si="207"/>
        <v>#NAME?</v>
      </c>
      <c r="DK148" s="51" t="e">
        <f t="shared" ca="1" si="207"/>
        <v>#NAME?</v>
      </c>
      <c r="DL148" s="51" t="e">
        <f t="shared" ca="1" si="207"/>
        <v>#NAME?</v>
      </c>
      <c r="DM148" s="51" t="e">
        <f t="shared" ca="1" si="207"/>
        <v>#NAME?</v>
      </c>
      <c r="DN148" s="51" t="e">
        <f t="shared" ca="1" si="207"/>
        <v>#NAME?</v>
      </c>
      <c r="DO148" s="51" t="e">
        <f t="shared" ca="1" si="207"/>
        <v>#NAME?</v>
      </c>
      <c r="DP148" s="51" t="e">
        <f t="shared" ca="1" si="207"/>
        <v>#NAME?</v>
      </c>
      <c r="DQ148" s="51" t="e">
        <f t="shared" ca="1" si="207"/>
        <v>#NAME?</v>
      </c>
      <c r="DR148" s="51" t="e">
        <f t="shared" ca="1" si="207"/>
        <v>#NAME?</v>
      </c>
      <c r="DS148" s="51" t="e">
        <f t="shared" ca="1" si="207"/>
        <v>#NAME?</v>
      </c>
      <c r="DT148" s="51" t="e">
        <f t="shared" ca="1" si="207"/>
        <v>#NAME?</v>
      </c>
      <c r="DU148" s="51" t="e">
        <f t="shared" ca="1" si="207"/>
        <v>#NAME?</v>
      </c>
      <c r="DV148" s="51" t="e">
        <f t="shared" ca="1" si="207"/>
        <v>#NAME?</v>
      </c>
      <c r="DW148" s="51" t="e">
        <f t="shared" ca="1" si="207"/>
        <v>#NAME?</v>
      </c>
      <c r="DX148" s="51" t="e">
        <f t="shared" ca="1" si="207"/>
        <v>#NAME?</v>
      </c>
      <c r="DY148" s="51" t="e">
        <f t="shared" ca="1" si="207"/>
        <v>#NAME?</v>
      </c>
      <c r="DZ148" s="51" t="e">
        <f t="shared" ca="1" si="207"/>
        <v>#NAME?</v>
      </c>
      <c r="EA148" s="51" t="e">
        <f t="shared" ca="1" si="207"/>
        <v>#NAME?</v>
      </c>
      <c r="EB148" s="51" t="e">
        <f t="shared" ca="1" si="207"/>
        <v>#NAME?</v>
      </c>
      <c r="EC148" s="51" t="e">
        <f t="shared" ca="1" si="207"/>
        <v>#NAME?</v>
      </c>
    </row>
    <row r="149" spans="1:133" ht="15.75" thickBot="1">
      <c r="A149" t="str">
        <f>RIGHT(DB_LOAD!I144,4)</f>
        <v/>
      </c>
      <c r="B149">
        <f>DB_LOAD!K144</f>
        <v>0</v>
      </c>
      <c r="AW149" s="259">
        <f ca="1">SUM(AW148,AW145)</f>
        <v>0</v>
      </c>
      <c r="AX149" s="45" t="s">
        <v>129</v>
      </c>
      <c r="AY149" s="46" t="e">
        <f t="shared" ref="AY149:CH149" ca="1" si="208">SUM(AY148,AY145)</f>
        <v>#NAME?</v>
      </c>
      <c r="AZ149" s="46" t="e">
        <f t="shared" ca="1" si="208"/>
        <v>#NAME?</v>
      </c>
      <c r="BA149" s="46" t="e">
        <f t="shared" ca="1" si="208"/>
        <v>#NAME?</v>
      </c>
      <c r="BB149" s="46" t="e">
        <f t="shared" ca="1" si="208"/>
        <v>#NAME?</v>
      </c>
      <c r="BC149" s="46" t="e">
        <f t="shared" ca="1" si="208"/>
        <v>#NAME?</v>
      </c>
      <c r="BD149" s="46" t="e">
        <f t="shared" ca="1" si="208"/>
        <v>#NAME?</v>
      </c>
      <c r="BE149" s="46" t="e">
        <f t="shared" ca="1" si="208"/>
        <v>#NAME?</v>
      </c>
      <c r="BF149" s="46" t="e">
        <f t="shared" ca="1" si="208"/>
        <v>#NAME?</v>
      </c>
      <c r="BG149" s="46" t="e">
        <f t="shared" ca="1" si="208"/>
        <v>#NAME?</v>
      </c>
      <c r="BH149" s="46" t="e">
        <f t="shared" ca="1" si="208"/>
        <v>#NAME?</v>
      </c>
      <c r="BI149" s="46" t="e">
        <f t="shared" ca="1" si="208"/>
        <v>#NAME?</v>
      </c>
      <c r="BJ149" s="46" t="e">
        <f t="shared" ca="1" si="208"/>
        <v>#NAME?</v>
      </c>
      <c r="BK149" s="46" t="e">
        <f t="shared" ca="1" si="208"/>
        <v>#NAME?</v>
      </c>
      <c r="BL149" s="46" t="e">
        <f t="shared" ca="1" si="208"/>
        <v>#NAME?</v>
      </c>
      <c r="BM149" s="46" t="e">
        <f t="shared" ca="1" si="208"/>
        <v>#NAME?</v>
      </c>
      <c r="BN149" s="46" t="e">
        <f t="shared" ca="1" si="208"/>
        <v>#NAME?</v>
      </c>
      <c r="BO149" s="46" t="e">
        <f t="shared" ca="1" si="208"/>
        <v>#NAME?</v>
      </c>
      <c r="BP149" s="46" t="e">
        <f t="shared" ca="1" si="208"/>
        <v>#NAME?</v>
      </c>
      <c r="BQ149" s="46" t="e">
        <f t="shared" ca="1" si="208"/>
        <v>#NAME?</v>
      </c>
      <c r="BR149" s="46" t="e">
        <f t="shared" ca="1" si="208"/>
        <v>#NAME?</v>
      </c>
      <c r="BS149" s="46" t="e">
        <f t="shared" ca="1" si="208"/>
        <v>#NAME?</v>
      </c>
      <c r="BT149" s="46" t="e">
        <f t="shared" ca="1" si="208"/>
        <v>#NAME?</v>
      </c>
      <c r="BU149" s="46" t="e">
        <f t="shared" ca="1" si="208"/>
        <v>#NAME?</v>
      </c>
      <c r="BV149" s="46" t="e">
        <f t="shared" ca="1" si="208"/>
        <v>#NAME?</v>
      </c>
      <c r="BW149" s="46" t="e">
        <f t="shared" ca="1" si="208"/>
        <v>#NAME?</v>
      </c>
      <c r="BX149" s="46" t="e">
        <f t="shared" ca="1" si="208"/>
        <v>#NAME?</v>
      </c>
      <c r="BY149" s="46" t="e">
        <f t="shared" ca="1" si="208"/>
        <v>#NAME?</v>
      </c>
      <c r="BZ149" s="46" t="e">
        <f t="shared" ca="1" si="208"/>
        <v>#NAME?</v>
      </c>
      <c r="CA149" s="46" t="e">
        <f t="shared" ca="1" si="208"/>
        <v>#NAME?</v>
      </c>
      <c r="CB149" s="46" t="e">
        <f t="shared" ca="1" si="208"/>
        <v>#NAME?</v>
      </c>
      <c r="CC149" s="46" t="e">
        <f t="shared" ca="1" si="208"/>
        <v>#NAME?</v>
      </c>
      <c r="CD149" s="46" t="e">
        <f t="shared" ca="1" si="208"/>
        <v>#NAME?</v>
      </c>
      <c r="CE149" s="46" t="e">
        <f t="shared" ca="1" si="208"/>
        <v>#NAME?</v>
      </c>
      <c r="CF149" s="46" t="e">
        <f t="shared" ca="1" si="208"/>
        <v>#NAME?</v>
      </c>
      <c r="CG149" s="46" t="e">
        <f t="shared" ca="1" si="208"/>
        <v>#NAME?</v>
      </c>
      <c r="CH149" s="46" t="e">
        <f t="shared" ca="1" si="208"/>
        <v>#NAME?</v>
      </c>
      <c r="CK149" s="45" t="s">
        <v>129</v>
      </c>
      <c r="CL149" s="46">
        <f ca="1">SUM(CL148,CL145)</f>
        <v>0</v>
      </c>
      <c r="CM149" s="46">
        <f ca="1">SUM(CM148,CM145)</f>
        <v>0</v>
      </c>
      <c r="CN149" s="46">
        <f ca="1">SUM(CN148,CN145)</f>
        <v>0</v>
      </c>
      <c r="CO149" s="46">
        <f ca="1">SUM(CO148,CO145)</f>
        <v>0</v>
      </c>
      <c r="CP149" s="46">
        <f ca="1">SUM(CP148,CP145)</f>
        <v>0</v>
      </c>
      <c r="CS149" s="62"/>
      <c r="CT149" s="63"/>
      <c r="CU149" s="63"/>
      <c r="CV149" s="63"/>
      <c r="CW149" s="63"/>
      <c r="CX149" s="63"/>
      <c r="CY149" s="63"/>
      <c r="CZ149" s="63"/>
      <c r="DA149" s="63"/>
      <c r="DB149" s="63"/>
      <c r="DC149" s="63"/>
      <c r="DD149" s="63"/>
      <c r="DE149" s="63"/>
      <c r="DF149" s="63"/>
      <c r="DG149" s="63"/>
      <c r="DH149" s="63"/>
      <c r="DI149" s="63"/>
      <c r="DJ149" s="63"/>
      <c r="DK149" s="63"/>
      <c r="DL149" s="63"/>
      <c r="DM149" s="63"/>
      <c r="DN149" s="63"/>
      <c r="DO149" s="63"/>
      <c r="DP149" s="63"/>
      <c r="DQ149" s="63"/>
      <c r="DR149" s="63"/>
      <c r="DS149" s="63"/>
      <c r="DT149" s="63"/>
      <c r="DU149" s="63"/>
      <c r="DV149" s="63"/>
      <c r="DW149" s="63"/>
      <c r="DX149" s="63"/>
      <c r="DY149" s="63"/>
      <c r="DZ149" s="63"/>
      <c r="EA149" s="63"/>
      <c r="EB149" s="63"/>
      <c r="EC149" s="63"/>
    </row>
    <row r="150" spans="1:133" ht="15.75" thickBot="1">
      <c r="A150" t="str">
        <f>RIGHT(DB_LOAD!I145,4)</f>
        <v/>
      </c>
      <c r="B150">
        <f>DB_LOAD!K145</f>
        <v>0</v>
      </c>
      <c r="AW150" t="e">
        <f ca="1">AW149/$AY$123</f>
        <v>#NAME?</v>
      </c>
      <c r="AX150" s="79"/>
      <c r="AY150" s="48" t="e">
        <f t="shared" ref="AY150:CH150" ca="1" si="209">AY149/$AY$123</f>
        <v>#NAME?</v>
      </c>
      <c r="AZ150" s="48" t="e">
        <f t="shared" ca="1" si="209"/>
        <v>#NAME?</v>
      </c>
      <c r="BA150" s="48" t="e">
        <f t="shared" ca="1" si="209"/>
        <v>#NAME?</v>
      </c>
      <c r="BB150" s="48" t="e">
        <f t="shared" ca="1" si="209"/>
        <v>#NAME?</v>
      </c>
      <c r="BC150" s="48" t="e">
        <f t="shared" ca="1" si="209"/>
        <v>#NAME?</v>
      </c>
      <c r="BD150" s="48" t="e">
        <f t="shared" ca="1" si="209"/>
        <v>#NAME?</v>
      </c>
      <c r="BE150" s="48" t="e">
        <f t="shared" ca="1" si="209"/>
        <v>#NAME?</v>
      </c>
      <c r="BF150" s="48" t="e">
        <f t="shared" ca="1" si="209"/>
        <v>#NAME?</v>
      </c>
      <c r="BG150" s="48" t="e">
        <f t="shared" ca="1" si="209"/>
        <v>#NAME?</v>
      </c>
      <c r="BH150" s="48" t="e">
        <f t="shared" ca="1" si="209"/>
        <v>#NAME?</v>
      </c>
      <c r="BI150" s="48" t="e">
        <f t="shared" ca="1" si="209"/>
        <v>#NAME?</v>
      </c>
      <c r="BJ150" s="48" t="e">
        <f t="shared" ca="1" si="209"/>
        <v>#NAME?</v>
      </c>
      <c r="BK150" s="48" t="e">
        <f t="shared" ca="1" si="209"/>
        <v>#NAME?</v>
      </c>
      <c r="BL150" s="48" t="e">
        <f t="shared" ca="1" si="209"/>
        <v>#NAME?</v>
      </c>
      <c r="BM150" s="48" t="e">
        <f t="shared" ca="1" si="209"/>
        <v>#NAME?</v>
      </c>
      <c r="BN150" s="48" t="e">
        <f t="shared" ca="1" si="209"/>
        <v>#NAME?</v>
      </c>
      <c r="BO150" s="48" t="e">
        <f t="shared" ca="1" si="209"/>
        <v>#NAME?</v>
      </c>
      <c r="BP150" s="48" t="e">
        <f t="shared" ca="1" si="209"/>
        <v>#NAME?</v>
      </c>
      <c r="BQ150" s="48" t="e">
        <f t="shared" ca="1" si="209"/>
        <v>#NAME?</v>
      </c>
      <c r="BR150" s="48" t="e">
        <f t="shared" ca="1" si="209"/>
        <v>#NAME?</v>
      </c>
      <c r="BS150" s="48" t="e">
        <f t="shared" ca="1" si="209"/>
        <v>#NAME?</v>
      </c>
      <c r="BT150" s="48" t="e">
        <f t="shared" ca="1" si="209"/>
        <v>#NAME?</v>
      </c>
      <c r="BU150" s="48" t="e">
        <f t="shared" ca="1" si="209"/>
        <v>#NAME?</v>
      </c>
      <c r="BV150" s="48" t="e">
        <f t="shared" ca="1" si="209"/>
        <v>#NAME?</v>
      </c>
      <c r="BW150" s="48" t="e">
        <f t="shared" ca="1" si="209"/>
        <v>#NAME?</v>
      </c>
      <c r="BX150" s="48" t="e">
        <f t="shared" ca="1" si="209"/>
        <v>#NAME?</v>
      </c>
      <c r="BY150" s="48" t="e">
        <f t="shared" ca="1" si="209"/>
        <v>#NAME?</v>
      </c>
      <c r="BZ150" s="48" t="e">
        <f t="shared" ca="1" si="209"/>
        <v>#NAME?</v>
      </c>
      <c r="CA150" s="48" t="e">
        <f t="shared" ca="1" si="209"/>
        <v>#NAME?</v>
      </c>
      <c r="CB150" s="48" t="e">
        <f t="shared" ca="1" si="209"/>
        <v>#NAME?</v>
      </c>
      <c r="CC150" s="48" t="e">
        <f t="shared" ca="1" si="209"/>
        <v>#NAME?</v>
      </c>
      <c r="CD150" s="48" t="e">
        <f t="shared" ca="1" si="209"/>
        <v>#NAME?</v>
      </c>
      <c r="CE150" s="48" t="e">
        <f t="shared" ca="1" si="209"/>
        <v>#NAME?</v>
      </c>
      <c r="CF150" s="48" t="e">
        <f t="shared" ca="1" si="209"/>
        <v>#NAME?</v>
      </c>
      <c r="CG150" s="48" t="e">
        <f t="shared" ca="1" si="209"/>
        <v>#NAME?</v>
      </c>
      <c r="CH150" s="48" t="e">
        <f t="shared" ca="1" si="209"/>
        <v>#NAME?</v>
      </c>
      <c r="CK150" s="79"/>
      <c r="CL150" s="80" t="e">
        <f ca="1">CL149/$AY$123</f>
        <v>#NAME?</v>
      </c>
      <c r="CM150" s="80" t="e">
        <f ca="1">CM149/$AY$123</f>
        <v>#NAME?</v>
      </c>
      <c r="CN150" s="80" t="e">
        <f ca="1">CN149/$AY$123</f>
        <v>#NAME?</v>
      </c>
      <c r="CO150" s="80" t="e">
        <f ca="1">CO149/$AY$123</f>
        <v>#NAME?</v>
      </c>
      <c r="CP150" s="80" t="e">
        <f ca="1">CP149/$AY$123</f>
        <v>#NAME?</v>
      </c>
    </row>
    <row r="151" spans="1:133" ht="15.75" thickBot="1">
      <c r="A151" t="str">
        <f>RIGHT(DB_LOAD!I146,4)</f>
        <v/>
      </c>
      <c r="B151">
        <f>DB_LOAD!K146</f>
        <v>0</v>
      </c>
      <c r="D151" s="18"/>
      <c r="E151" s="19" t="e">
        <f>EOMONTH(E122,-12)</f>
        <v>#VALUE!</v>
      </c>
      <c r="F151" s="19" t="e">
        <f t="shared" ref="F151:AN151" si="210">EOMONTH(F122,-12)</f>
        <v>#VALUE!</v>
      </c>
      <c r="G151" s="19" t="e">
        <f t="shared" si="210"/>
        <v>#VALUE!</v>
      </c>
      <c r="H151" s="19" t="e">
        <f t="shared" si="210"/>
        <v>#VALUE!</v>
      </c>
      <c r="I151" s="19" t="e">
        <f t="shared" si="210"/>
        <v>#VALUE!</v>
      </c>
      <c r="J151" s="19" t="e">
        <f t="shared" si="210"/>
        <v>#VALUE!</v>
      </c>
      <c r="K151" s="19" t="e">
        <f t="shared" si="210"/>
        <v>#VALUE!</v>
      </c>
      <c r="L151" s="19" t="e">
        <f t="shared" si="210"/>
        <v>#VALUE!</v>
      </c>
      <c r="M151" s="19" t="e">
        <f t="shared" si="210"/>
        <v>#VALUE!</v>
      </c>
      <c r="N151" s="19" t="e">
        <f t="shared" si="210"/>
        <v>#VALUE!</v>
      </c>
      <c r="O151" s="19" t="e">
        <f t="shared" si="210"/>
        <v>#VALUE!</v>
      </c>
      <c r="P151" s="19" t="e">
        <f t="shared" si="210"/>
        <v>#VALUE!</v>
      </c>
      <c r="Q151" s="19" t="e">
        <f t="shared" si="210"/>
        <v>#VALUE!</v>
      </c>
      <c r="R151" s="19" t="e">
        <f t="shared" si="210"/>
        <v>#VALUE!</v>
      </c>
      <c r="S151" s="19" t="e">
        <f t="shared" si="210"/>
        <v>#VALUE!</v>
      </c>
      <c r="T151" s="19" t="e">
        <f t="shared" si="210"/>
        <v>#VALUE!</v>
      </c>
      <c r="U151" s="19" t="e">
        <f t="shared" si="210"/>
        <v>#VALUE!</v>
      </c>
      <c r="V151" s="19" t="e">
        <f t="shared" si="210"/>
        <v>#VALUE!</v>
      </c>
      <c r="W151" s="19" t="e">
        <f t="shared" si="210"/>
        <v>#VALUE!</v>
      </c>
      <c r="X151" s="19" t="e">
        <f t="shared" si="210"/>
        <v>#VALUE!</v>
      </c>
      <c r="Y151" s="19" t="e">
        <f t="shared" si="210"/>
        <v>#VALUE!</v>
      </c>
      <c r="Z151" s="19" t="e">
        <f t="shared" si="210"/>
        <v>#VALUE!</v>
      </c>
      <c r="AA151" s="19" t="e">
        <f t="shared" si="210"/>
        <v>#VALUE!</v>
      </c>
      <c r="AB151" s="19" t="e">
        <f t="shared" si="210"/>
        <v>#VALUE!</v>
      </c>
      <c r="AC151" s="19" t="e">
        <f t="shared" si="210"/>
        <v>#VALUE!</v>
      </c>
      <c r="AD151" s="19" t="e">
        <f t="shared" si="210"/>
        <v>#VALUE!</v>
      </c>
      <c r="AE151" s="19" t="e">
        <f t="shared" si="210"/>
        <v>#VALUE!</v>
      </c>
      <c r="AF151" s="19" t="e">
        <f t="shared" si="210"/>
        <v>#VALUE!</v>
      </c>
      <c r="AG151" s="19" t="e">
        <f t="shared" si="210"/>
        <v>#VALUE!</v>
      </c>
      <c r="AH151" s="19" t="e">
        <f t="shared" si="210"/>
        <v>#VALUE!</v>
      </c>
      <c r="AI151" s="19" t="e">
        <f t="shared" si="210"/>
        <v>#VALUE!</v>
      </c>
      <c r="AJ151" s="19" t="e">
        <f t="shared" si="210"/>
        <v>#VALUE!</v>
      </c>
      <c r="AK151" s="19" t="e">
        <f t="shared" si="210"/>
        <v>#VALUE!</v>
      </c>
      <c r="AL151" s="19" t="e">
        <f t="shared" si="210"/>
        <v>#VALUE!</v>
      </c>
      <c r="AM151" s="19" t="e">
        <f t="shared" si="210"/>
        <v>#VALUE!</v>
      </c>
      <c r="AN151" s="19" t="e">
        <f t="shared" si="210"/>
        <v>#NUM!</v>
      </c>
    </row>
    <row r="152" spans="1:133" ht="15.75" thickBot="1">
      <c r="A152" t="str">
        <f>RIGHT(DB_LOAD!I147,4)</f>
        <v/>
      </c>
      <c r="B152">
        <f>DB_LOAD!K147</f>
        <v>0</v>
      </c>
      <c r="D152" s="22" t="s">
        <v>64</v>
      </c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CS152" s="20"/>
      <c r="CT152" s="19">
        <f t="shared" ref="CT152:DE152" si="211">CT23</f>
        <v>0</v>
      </c>
      <c r="CU152" s="19">
        <f t="shared" si="211"/>
        <v>0</v>
      </c>
      <c r="CV152" s="19">
        <f t="shared" si="211"/>
        <v>0</v>
      </c>
      <c r="CW152" s="19">
        <f t="shared" si="211"/>
        <v>0</v>
      </c>
      <c r="CX152" s="19">
        <f t="shared" si="211"/>
        <v>0</v>
      </c>
      <c r="CY152" s="19">
        <f t="shared" si="211"/>
        <v>0</v>
      </c>
      <c r="CZ152" s="19">
        <f t="shared" si="211"/>
        <v>0</v>
      </c>
      <c r="DA152" s="19">
        <f t="shared" si="211"/>
        <v>0</v>
      </c>
      <c r="DB152" s="19">
        <f t="shared" si="211"/>
        <v>0</v>
      </c>
      <c r="DC152" s="19">
        <f t="shared" si="211"/>
        <v>0</v>
      </c>
      <c r="DD152" s="19">
        <f t="shared" si="211"/>
        <v>0</v>
      </c>
      <c r="DE152" s="19">
        <f t="shared" si="211"/>
        <v>0</v>
      </c>
    </row>
    <row r="153" spans="1:133" ht="15.75" thickBot="1">
      <c r="A153" t="str">
        <f>RIGHT(DB_LOAD!I148,4)</f>
        <v/>
      </c>
      <c r="B153">
        <f>DB_LOAD!K148</f>
        <v>0</v>
      </c>
      <c r="D153" s="35" t="s">
        <v>66</v>
      </c>
      <c r="E153" s="25" t="e">
        <f>HLOOKUP(E$151,$E$122:$AN$148,ROW($D153)-ROW($D$151)+1,FALSE)</f>
        <v>#VALUE!</v>
      </c>
      <c r="F153" s="25" t="e">
        <f t="shared" ref="F153:AN160" si="212">HLOOKUP(F$151,$E$122:$AN$148,ROW($D153)-ROW($D$151)+1,FALSE)</f>
        <v>#VALUE!</v>
      </c>
      <c r="G153" s="25" t="e">
        <f t="shared" si="212"/>
        <v>#VALUE!</v>
      </c>
      <c r="H153" s="25" t="e">
        <f t="shared" si="212"/>
        <v>#VALUE!</v>
      </c>
      <c r="I153" s="25" t="e">
        <f t="shared" si="212"/>
        <v>#VALUE!</v>
      </c>
      <c r="J153" s="25" t="e">
        <f t="shared" si="212"/>
        <v>#VALUE!</v>
      </c>
      <c r="K153" s="25" t="e">
        <f t="shared" si="212"/>
        <v>#VALUE!</v>
      </c>
      <c r="L153" s="25" t="e">
        <f t="shared" si="212"/>
        <v>#VALUE!</v>
      </c>
      <c r="M153" s="25" t="e">
        <f t="shared" si="212"/>
        <v>#VALUE!</v>
      </c>
      <c r="N153" s="25" t="e">
        <f t="shared" si="212"/>
        <v>#VALUE!</v>
      </c>
      <c r="O153" s="25" t="e">
        <f t="shared" si="212"/>
        <v>#VALUE!</v>
      </c>
      <c r="P153" s="25" t="e">
        <f t="shared" si="212"/>
        <v>#VALUE!</v>
      </c>
      <c r="Q153" s="25" t="e">
        <f t="shared" si="212"/>
        <v>#VALUE!</v>
      </c>
      <c r="R153" s="25" t="e">
        <f t="shared" si="212"/>
        <v>#VALUE!</v>
      </c>
      <c r="S153" s="25" t="e">
        <f t="shared" si="212"/>
        <v>#VALUE!</v>
      </c>
      <c r="T153" s="25" t="e">
        <f t="shared" si="212"/>
        <v>#VALUE!</v>
      </c>
      <c r="U153" s="25" t="e">
        <f t="shared" si="212"/>
        <v>#VALUE!</v>
      </c>
      <c r="V153" s="25" t="e">
        <f t="shared" si="212"/>
        <v>#VALUE!</v>
      </c>
      <c r="W153" s="25" t="e">
        <f t="shared" si="212"/>
        <v>#VALUE!</v>
      </c>
      <c r="X153" s="25" t="e">
        <f t="shared" si="212"/>
        <v>#VALUE!</v>
      </c>
      <c r="Y153" s="25" t="e">
        <f t="shared" si="212"/>
        <v>#VALUE!</v>
      </c>
      <c r="Z153" s="25" t="e">
        <f t="shared" si="212"/>
        <v>#VALUE!</v>
      </c>
      <c r="AA153" s="25" t="e">
        <f t="shared" si="212"/>
        <v>#VALUE!</v>
      </c>
      <c r="AB153" s="25" t="e">
        <f t="shared" si="212"/>
        <v>#VALUE!</v>
      </c>
      <c r="AC153" s="25" t="e">
        <f t="shared" si="212"/>
        <v>#VALUE!</v>
      </c>
      <c r="AD153" s="25" t="e">
        <f t="shared" si="212"/>
        <v>#VALUE!</v>
      </c>
      <c r="AE153" s="25" t="e">
        <f t="shared" si="212"/>
        <v>#VALUE!</v>
      </c>
      <c r="AF153" s="25" t="e">
        <f t="shared" si="212"/>
        <v>#VALUE!</v>
      </c>
      <c r="AG153" s="25" t="e">
        <f t="shared" si="212"/>
        <v>#VALUE!</v>
      </c>
      <c r="AH153" s="25" t="e">
        <f t="shared" si="212"/>
        <v>#VALUE!</v>
      </c>
      <c r="AI153" s="25" t="e">
        <f t="shared" si="212"/>
        <v>#VALUE!</v>
      </c>
      <c r="AJ153" s="25" t="e">
        <f t="shared" si="212"/>
        <v>#VALUE!</v>
      </c>
      <c r="AK153" s="25" t="e">
        <f t="shared" si="212"/>
        <v>#VALUE!</v>
      </c>
      <c r="AL153" s="25" t="e">
        <f t="shared" si="212"/>
        <v>#VALUE!</v>
      </c>
      <c r="AM153" s="25" t="e">
        <f t="shared" si="212"/>
        <v>#VALUE!</v>
      </c>
      <c r="AN153" s="25" t="e">
        <f t="shared" si="212"/>
        <v>#NUM!</v>
      </c>
      <c r="AX153" s="20" t="s">
        <v>247</v>
      </c>
      <c r="AY153" s="19">
        <f t="shared" ref="AY153:CH153" si="213">AY122</f>
        <v>0</v>
      </c>
      <c r="AZ153" s="19">
        <f t="shared" si="213"/>
        <v>0</v>
      </c>
      <c r="BA153" s="19">
        <f t="shared" si="213"/>
        <v>0</v>
      </c>
      <c r="BB153" s="19">
        <f t="shared" si="213"/>
        <v>0</v>
      </c>
      <c r="BC153" s="19">
        <f t="shared" si="213"/>
        <v>0</v>
      </c>
      <c r="BD153" s="19">
        <f t="shared" si="213"/>
        <v>0</v>
      </c>
      <c r="BE153" s="19">
        <f t="shared" si="213"/>
        <v>0</v>
      </c>
      <c r="BF153" s="19">
        <f t="shared" si="213"/>
        <v>0</v>
      </c>
      <c r="BG153" s="19">
        <f t="shared" si="213"/>
        <v>0</v>
      </c>
      <c r="BH153" s="19">
        <f t="shared" si="213"/>
        <v>0</v>
      </c>
      <c r="BI153" s="19">
        <f t="shared" si="213"/>
        <v>0</v>
      </c>
      <c r="BJ153" s="19">
        <f t="shared" si="213"/>
        <v>0</v>
      </c>
      <c r="BK153" s="19">
        <f t="shared" si="213"/>
        <v>0</v>
      </c>
      <c r="BL153" s="19">
        <f t="shared" si="213"/>
        <v>0</v>
      </c>
      <c r="BM153" s="19">
        <f t="shared" si="213"/>
        <v>0</v>
      </c>
      <c r="BN153" s="19">
        <f t="shared" si="213"/>
        <v>0</v>
      </c>
      <c r="BO153" s="19">
        <f t="shared" si="213"/>
        <v>0</v>
      </c>
      <c r="BP153" s="19">
        <f t="shared" si="213"/>
        <v>0</v>
      </c>
      <c r="BQ153" s="19">
        <f t="shared" si="213"/>
        <v>0</v>
      </c>
      <c r="BR153" s="19">
        <f t="shared" si="213"/>
        <v>0</v>
      </c>
      <c r="BS153" s="19">
        <f t="shared" si="213"/>
        <v>0</v>
      </c>
      <c r="BT153" s="19">
        <f t="shared" si="213"/>
        <v>0</v>
      </c>
      <c r="BU153" s="19">
        <f t="shared" si="213"/>
        <v>0</v>
      </c>
      <c r="BV153" s="19">
        <f t="shared" si="213"/>
        <v>0</v>
      </c>
      <c r="BW153" s="19">
        <f t="shared" si="213"/>
        <v>0</v>
      </c>
      <c r="BX153" s="19">
        <f t="shared" si="213"/>
        <v>0</v>
      </c>
      <c r="BY153" s="19">
        <f t="shared" si="213"/>
        <v>0</v>
      </c>
      <c r="BZ153" s="19">
        <f t="shared" si="213"/>
        <v>0</v>
      </c>
      <c r="CA153" s="19">
        <f t="shared" si="213"/>
        <v>0</v>
      </c>
      <c r="CB153" s="19">
        <f t="shared" si="213"/>
        <v>0</v>
      </c>
      <c r="CC153" s="19">
        <f t="shared" si="213"/>
        <v>0</v>
      </c>
      <c r="CD153" s="19">
        <f t="shared" si="213"/>
        <v>0</v>
      </c>
      <c r="CE153" s="19">
        <f t="shared" si="213"/>
        <v>0</v>
      </c>
      <c r="CF153" s="19">
        <f t="shared" si="213"/>
        <v>0</v>
      </c>
      <c r="CG153" s="19">
        <f t="shared" si="213"/>
        <v>0</v>
      </c>
      <c r="CH153" s="19">
        <f t="shared" si="213"/>
        <v>0</v>
      </c>
      <c r="CS153" s="26"/>
      <c r="CT153" s="27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</row>
    <row r="154" spans="1:133">
      <c r="A154" t="str">
        <f>RIGHT(DB_LOAD!I149,4)</f>
        <v/>
      </c>
      <c r="B154">
        <f>DB_LOAD!K149</f>
        <v>0</v>
      </c>
      <c r="D154" s="40" t="s">
        <v>71</v>
      </c>
      <c r="E154" s="25" t="e">
        <f t="shared" ref="E154:T176" si="214">HLOOKUP(E$151,$E$122:$AN$148,ROW($D154)-ROW($D$151)+1,FALSE)</f>
        <v>#VALUE!</v>
      </c>
      <c r="F154" s="25" t="e">
        <f t="shared" si="212"/>
        <v>#VALUE!</v>
      </c>
      <c r="G154" s="25" t="e">
        <f t="shared" si="212"/>
        <v>#VALUE!</v>
      </c>
      <c r="H154" s="25" t="e">
        <f t="shared" si="212"/>
        <v>#VALUE!</v>
      </c>
      <c r="I154" s="25" t="e">
        <f t="shared" si="212"/>
        <v>#VALUE!</v>
      </c>
      <c r="J154" s="25" t="e">
        <f t="shared" si="212"/>
        <v>#VALUE!</v>
      </c>
      <c r="K154" s="25" t="e">
        <f t="shared" si="212"/>
        <v>#VALUE!</v>
      </c>
      <c r="L154" s="25" t="e">
        <f t="shared" si="212"/>
        <v>#VALUE!</v>
      </c>
      <c r="M154" s="25" t="e">
        <f t="shared" si="212"/>
        <v>#VALUE!</v>
      </c>
      <c r="N154" s="25" t="e">
        <f t="shared" si="212"/>
        <v>#VALUE!</v>
      </c>
      <c r="O154" s="25" t="e">
        <f t="shared" si="212"/>
        <v>#VALUE!</v>
      </c>
      <c r="P154" s="25" t="e">
        <f t="shared" si="212"/>
        <v>#VALUE!</v>
      </c>
      <c r="Q154" s="25" t="e">
        <f t="shared" si="212"/>
        <v>#VALUE!</v>
      </c>
      <c r="R154" s="25" t="e">
        <f t="shared" si="212"/>
        <v>#VALUE!</v>
      </c>
      <c r="S154" s="25" t="e">
        <f t="shared" si="212"/>
        <v>#VALUE!</v>
      </c>
      <c r="T154" s="25" t="e">
        <f t="shared" si="212"/>
        <v>#VALUE!</v>
      </c>
      <c r="U154" s="25" t="e">
        <f t="shared" si="212"/>
        <v>#VALUE!</v>
      </c>
      <c r="V154" s="25" t="e">
        <f t="shared" si="212"/>
        <v>#VALUE!</v>
      </c>
      <c r="W154" s="25" t="e">
        <f t="shared" si="212"/>
        <v>#VALUE!</v>
      </c>
      <c r="X154" s="25" t="e">
        <f t="shared" si="212"/>
        <v>#VALUE!</v>
      </c>
      <c r="Y154" s="25" t="e">
        <f t="shared" si="212"/>
        <v>#VALUE!</v>
      </c>
      <c r="Z154" s="25" t="e">
        <f t="shared" si="212"/>
        <v>#VALUE!</v>
      </c>
      <c r="AA154" s="25" t="e">
        <f t="shared" si="212"/>
        <v>#VALUE!</v>
      </c>
      <c r="AB154" s="25" t="e">
        <f t="shared" si="212"/>
        <v>#VALUE!</v>
      </c>
      <c r="AC154" s="25" t="e">
        <f t="shared" si="212"/>
        <v>#VALUE!</v>
      </c>
      <c r="AD154" s="25" t="e">
        <f t="shared" si="212"/>
        <v>#VALUE!</v>
      </c>
      <c r="AE154" s="25" t="e">
        <f t="shared" si="212"/>
        <v>#VALUE!</v>
      </c>
      <c r="AF154" s="25" t="e">
        <f t="shared" si="212"/>
        <v>#VALUE!</v>
      </c>
      <c r="AG154" s="25" t="e">
        <f t="shared" si="212"/>
        <v>#VALUE!</v>
      </c>
      <c r="AH154" s="25" t="e">
        <f t="shared" si="212"/>
        <v>#VALUE!</v>
      </c>
      <c r="AI154" s="25" t="e">
        <f t="shared" si="212"/>
        <v>#VALUE!</v>
      </c>
      <c r="AJ154" s="25" t="e">
        <f t="shared" si="212"/>
        <v>#VALUE!</v>
      </c>
      <c r="AK154" s="25" t="e">
        <f t="shared" si="212"/>
        <v>#VALUE!</v>
      </c>
      <c r="AL154" s="25" t="e">
        <f t="shared" si="212"/>
        <v>#VALUE!</v>
      </c>
      <c r="AM154" s="25" t="e">
        <f t="shared" si="212"/>
        <v>#VALUE!</v>
      </c>
      <c r="AN154" s="25" t="e">
        <f t="shared" si="212"/>
        <v>#NUM!</v>
      </c>
      <c r="AX154" s="24" t="s">
        <v>65</v>
      </c>
      <c r="AY154" s="1094" t="e">
        <f ca="1">IF(MONTH(AY$153)=IF(OR(Config!$B$13="India", Config!$B$13="Sri Lanka"),4,1),AY123,AY123-AW123)</f>
        <v>#NAME?</v>
      </c>
      <c r="AZ154" s="1094" t="e">
        <f ca="1">IF(MONTH(AZ$153)=IF(OR(Config!$B$13="India", Config!$B$13="Sri Lanka"),4,1),AZ123,AZ123-AY123)</f>
        <v>#NAME?</v>
      </c>
      <c r="BA154" s="1094" t="e">
        <f ca="1">IF(MONTH(BA$153)=IF(OR(Config!$B$13="India", Config!$B$13="Sri Lanka"),4,1),BA123,BA123-AZ123)</f>
        <v>#NAME?</v>
      </c>
      <c r="BB154" s="1094" t="e">
        <f ca="1">IF(MONTH(BB$153)=IF(OR(Config!$B$13="India", Config!$B$13="Sri Lanka"),4,1),BB123,BB123-BA123)</f>
        <v>#NAME?</v>
      </c>
      <c r="BC154" s="1094" t="e">
        <f ca="1">IF(MONTH(BC$153)=IF(OR(Config!$B$13="India", Config!$B$13="Sri Lanka"),4,1),BC123,BC123-BB123)</f>
        <v>#NAME?</v>
      </c>
      <c r="BD154" s="1094" t="e">
        <f ca="1">IF(MONTH(BD$153)=IF(OR(Config!$B$13="India", Config!$B$13="Sri Lanka"),4,1),BD123,BD123-BC123)</f>
        <v>#NAME?</v>
      </c>
      <c r="BE154" s="1094" t="e">
        <f ca="1">IF(MONTH(BE$153)=IF(OR(Config!$B$13="India", Config!$B$13="Sri Lanka"),4,1),BE123,BE123-BD123)</f>
        <v>#NAME?</v>
      </c>
      <c r="BF154" s="1094" t="e">
        <f ca="1">IF(MONTH(BF$153)=IF(OR(Config!$B$13="India", Config!$B$13="Sri Lanka"),4,1),BF123,BF123-BE123)</f>
        <v>#NAME?</v>
      </c>
      <c r="BG154" s="1094" t="e">
        <f ca="1">IF(MONTH(BG$153)=IF(OR(Config!$B$13="India", Config!$B$13="Sri Lanka"),4,1),BG123,BG123-BF123)</f>
        <v>#NAME?</v>
      </c>
      <c r="BH154" s="1094" t="e">
        <f ca="1">IF(MONTH(BH$153)=IF(OR(Config!$B$13="India", Config!$B$13="Sri Lanka"),4,1),BH123,BH123-BG123)</f>
        <v>#NAME?</v>
      </c>
      <c r="BI154" s="1094" t="e">
        <f ca="1">IF(MONTH(BI$153)=IF(OR(Config!$B$13="India", Config!$B$13="Sri Lanka"),4,1),BI123,BI123-BH123)</f>
        <v>#NAME?</v>
      </c>
      <c r="BJ154" s="1094" t="e">
        <f ca="1">IF(MONTH(BJ$153)=IF(OR(Config!$B$13="India", Config!$B$13="Sri Lanka"),4,1),BJ123,BJ123-BI123)</f>
        <v>#NAME?</v>
      </c>
      <c r="BK154" s="1094" t="e">
        <f ca="1">IF(MONTH(BK$153)=IF(OR(Config!$B$13="India", Config!$B$13="Sri Lanka"),4,1),BK123,BK123-BJ123)</f>
        <v>#NAME?</v>
      </c>
      <c r="BL154" s="1094" t="e">
        <f ca="1">IF(MONTH(BL$153)=IF(OR(Config!$B$13="India", Config!$B$13="Sri Lanka"),4,1),BL123,BL123-BK123)</f>
        <v>#NAME?</v>
      </c>
      <c r="BM154" s="1094" t="e">
        <f ca="1">IF(MONTH(BM$153)=IF(OR(Config!$B$13="India", Config!$B$13="Sri Lanka"),4,1),BM123,BM123-BL123)</f>
        <v>#NAME?</v>
      </c>
      <c r="BN154" s="1094" t="e">
        <f ca="1">IF(MONTH(BN$153)=IF(OR(Config!$B$13="India", Config!$B$13="Sri Lanka"),4,1),BN123,BN123-BM123)</f>
        <v>#NAME?</v>
      </c>
      <c r="BO154" s="1094" t="e">
        <f ca="1">IF(MONTH(BO$153)=IF(OR(Config!$B$13="India", Config!$B$13="Sri Lanka"),4,1),BO123,BO123-BN123)</f>
        <v>#NAME?</v>
      </c>
      <c r="BP154" s="1094" t="e">
        <f ca="1">IF(MONTH(BP$153)=IF(OR(Config!$B$13="India", Config!$B$13="Sri Lanka"),4,1),BP123,BP123-BO123)</f>
        <v>#NAME?</v>
      </c>
      <c r="BQ154" s="1094" t="e">
        <f ca="1">IF(MONTH(BQ$153)=IF(OR(Config!$B$13="India", Config!$B$13="Sri Lanka"),4,1),BQ123,BQ123-BP123)</f>
        <v>#NAME?</v>
      </c>
      <c r="BR154" s="1094" t="e">
        <f ca="1">IF(MONTH(BR$153)=IF(OR(Config!$B$13="India", Config!$B$13="Sri Lanka"),4,1),BR123,BR123-BQ123)</f>
        <v>#NAME?</v>
      </c>
      <c r="BS154" s="1094" t="e">
        <f ca="1">IF(MONTH(BS$153)=IF(OR(Config!$B$13="India", Config!$B$13="Sri Lanka"),4,1),BS123,BS123-BR123)</f>
        <v>#NAME?</v>
      </c>
      <c r="BT154" s="1094" t="e">
        <f ca="1">IF(MONTH(BT$153)=IF(OR(Config!$B$13="India", Config!$B$13="Sri Lanka"),4,1),BT123,BT123-BS123)</f>
        <v>#NAME?</v>
      </c>
      <c r="BU154" s="1094" t="e">
        <f ca="1">IF(MONTH(BU$153)=IF(OR(Config!$B$13="India", Config!$B$13="Sri Lanka"),4,1),BU123,BU123-BT123)</f>
        <v>#NAME?</v>
      </c>
      <c r="BV154" s="1094" t="e">
        <f ca="1">IF(MONTH(BV$153)=IF(OR(Config!$B$13="India", Config!$B$13="Sri Lanka"),4,1),BV123,BV123-BU123)</f>
        <v>#NAME?</v>
      </c>
      <c r="BW154" s="1094" t="e">
        <f ca="1">IF(MONTH(BW$153)=IF(OR(Config!$B$13="India", Config!$B$13="Sri Lanka"),4,1),BW123,BW123-BV123)</f>
        <v>#NAME?</v>
      </c>
      <c r="BX154" s="1094" t="e">
        <f ca="1">IF(MONTH(BX$153)=IF(OR(Config!$B$13="India", Config!$B$13="Sri Lanka"),4,1),BX123,BX123-BW123)</f>
        <v>#NAME?</v>
      </c>
      <c r="BY154" s="1094" t="e">
        <f ca="1">IF(MONTH(BY$153)=IF(OR(Config!$B$13="India", Config!$B$13="Sri Lanka"),4,1),BY123,BY123-BX123)</f>
        <v>#NAME?</v>
      </c>
      <c r="BZ154" s="1094" t="e">
        <f ca="1">IF(MONTH(BZ$153)=IF(OR(Config!$B$13="India", Config!$B$13="Sri Lanka"),4,1),BZ123,BZ123-BY123)</f>
        <v>#NAME?</v>
      </c>
      <c r="CA154" s="1094" t="e">
        <f ca="1">IF(MONTH(CA$153)=IF(OR(Config!$B$13="India", Config!$B$13="Sri Lanka"),4,1),CA123,CA123-BZ123)</f>
        <v>#NAME?</v>
      </c>
      <c r="CB154" s="1094" t="e">
        <f ca="1">IF(MONTH(CB$153)=IF(OR(Config!$B$13="India", Config!$B$13="Sri Lanka"),4,1),CB123,CB123-CA123)</f>
        <v>#NAME?</v>
      </c>
      <c r="CC154" s="1094" t="e">
        <f ca="1">IF(MONTH(CC$153)=IF(OR(Config!$B$13="India", Config!$B$13="Sri Lanka"),4,1),CC123,CC123-CB123)</f>
        <v>#NAME?</v>
      </c>
      <c r="CD154" s="1094" t="e">
        <f ca="1">IF(MONTH(CD$153)=IF(OR(Config!$B$13="India", Config!$B$13="Sri Lanka"),4,1),CD123,CD123-CC123)</f>
        <v>#NAME?</v>
      </c>
      <c r="CE154" s="1094" t="e">
        <f ca="1">IF(MONTH(CE$153)=IF(OR(Config!$B$13="India", Config!$B$13="Sri Lanka"),4,1),CE123,CE123-CD123)</f>
        <v>#NAME?</v>
      </c>
      <c r="CF154" s="1094" t="e">
        <f ca="1">IF(MONTH(CF$153)=IF(OR(Config!$B$13="India", Config!$B$13="Sri Lanka"),4,1),CF123,CF123-CE123)</f>
        <v>#NAME?</v>
      </c>
      <c r="CG154" s="1094" t="e">
        <f ca="1">IF(MONTH(CG$153)=IF(OR(Config!$B$13="India", Config!$B$13="Sri Lanka"),4,1),CG123,CG123-CF123)</f>
        <v>#NAME?</v>
      </c>
      <c r="CH154" s="1094" t="e">
        <f ca="1">IF(MONTH(CH$153)=IF(OR(Config!$B$13="India", Config!$B$13="Sri Lanka"),4,1),CH123,CH123-CG123)</f>
        <v>#NAME?</v>
      </c>
      <c r="CS154" s="36" t="s">
        <v>68</v>
      </c>
      <c r="CT154" s="25">
        <f t="shared" ref="CT154:DE154" ca="1" si="215">+CT25</f>
        <v>0</v>
      </c>
      <c r="CU154" s="25">
        <f t="shared" ca="1" si="215"/>
        <v>0</v>
      </c>
      <c r="CV154" s="25">
        <f t="shared" ca="1" si="215"/>
        <v>0</v>
      </c>
      <c r="CW154" s="25">
        <f t="shared" ca="1" si="215"/>
        <v>0</v>
      </c>
      <c r="CX154" s="25">
        <f t="shared" ca="1" si="215"/>
        <v>0</v>
      </c>
      <c r="CY154" s="25">
        <f t="shared" ca="1" si="215"/>
        <v>0</v>
      </c>
      <c r="CZ154" s="25">
        <f t="shared" ca="1" si="215"/>
        <v>0</v>
      </c>
      <c r="DA154" s="25">
        <f t="shared" ca="1" si="215"/>
        <v>0</v>
      </c>
      <c r="DB154" s="25">
        <f t="shared" ca="1" si="215"/>
        <v>0</v>
      </c>
      <c r="DC154" s="25">
        <f t="shared" ca="1" si="215"/>
        <v>0</v>
      </c>
      <c r="DD154" s="25">
        <f t="shared" ca="1" si="215"/>
        <v>0</v>
      </c>
      <c r="DE154" s="25">
        <f t="shared" ca="1" si="215"/>
        <v>0</v>
      </c>
    </row>
    <row r="155" spans="1:133">
      <c r="A155" t="str">
        <f>RIGHT(DB_LOAD!I150,4)</f>
        <v/>
      </c>
      <c r="B155">
        <f>DB_LOAD!K150</f>
        <v>0</v>
      </c>
      <c r="D155" s="40" t="s">
        <v>76</v>
      </c>
      <c r="E155" s="25" t="e">
        <f t="shared" si="214"/>
        <v>#VALUE!</v>
      </c>
      <c r="F155" s="25" t="e">
        <f t="shared" si="212"/>
        <v>#VALUE!</v>
      </c>
      <c r="G155" s="25" t="e">
        <f t="shared" si="212"/>
        <v>#VALUE!</v>
      </c>
      <c r="H155" s="25" t="e">
        <f t="shared" si="212"/>
        <v>#VALUE!</v>
      </c>
      <c r="I155" s="25" t="e">
        <f t="shared" si="212"/>
        <v>#VALUE!</v>
      </c>
      <c r="J155" s="25" t="e">
        <f t="shared" si="212"/>
        <v>#VALUE!</v>
      </c>
      <c r="K155" s="25" t="e">
        <f t="shared" si="212"/>
        <v>#VALUE!</v>
      </c>
      <c r="L155" s="25" t="e">
        <f t="shared" si="212"/>
        <v>#VALUE!</v>
      </c>
      <c r="M155" s="25" t="e">
        <f t="shared" si="212"/>
        <v>#VALUE!</v>
      </c>
      <c r="N155" s="25" t="e">
        <f t="shared" si="212"/>
        <v>#VALUE!</v>
      </c>
      <c r="O155" s="25" t="e">
        <f t="shared" si="212"/>
        <v>#VALUE!</v>
      </c>
      <c r="P155" s="25" t="e">
        <f t="shared" si="212"/>
        <v>#VALUE!</v>
      </c>
      <c r="Q155" s="25" t="e">
        <f t="shared" si="212"/>
        <v>#VALUE!</v>
      </c>
      <c r="R155" s="25" t="e">
        <f t="shared" si="212"/>
        <v>#VALUE!</v>
      </c>
      <c r="S155" s="25" t="e">
        <f t="shared" si="212"/>
        <v>#VALUE!</v>
      </c>
      <c r="T155" s="25" t="e">
        <f t="shared" si="212"/>
        <v>#VALUE!</v>
      </c>
      <c r="U155" s="25" t="e">
        <f t="shared" si="212"/>
        <v>#VALUE!</v>
      </c>
      <c r="V155" s="25" t="e">
        <f t="shared" si="212"/>
        <v>#VALUE!</v>
      </c>
      <c r="W155" s="25" t="e">
        <f t="shared" si="212"/>
        <v>#VALUE!</v>
      </c>
      <c r="X155" s="25" t="e">
        <f t="shared" si="212"/>
        <v>#VALUE!</v>
      </c>
      <c r="Y155" s="25" t="e">
        <f t="shared" si="212"/>
        <v>#VALUE!</v>
      </c>
      <c r="Z155" s="25" t="e">
        <f t="shared" si="212"/>
        <v>#VALUE!</v>
      </c>
      <c r="AA155" s="25" t="e">
        <f t="shared" si="212"/>
        <v>#VALUE!</v>
      </c>
      <c r="AB155" s="25" t="e">
        <f t="shared" si="212"/>
        <v>#VALUE!</v>
      </c>
      <c r="AC155" s="25" t="e">
        <f t="shared" si="212"/>
        <v>#VALUE!</v>
      </c>
      <c r="AD155" s="25" t="e">
        <f t="shared" si="212"/>
        <v>#VALUE!</v>
      </c>
      <c r="AE155" s="25" t="e">
        <f t="shared" si="212"/>
        <v>#VALUE!</v>
      </c>
      <c r="AF155" s="25" t="e">
        <f t="shared" si="212"/>
        <v>#VALUE!</v>
      </c>
      <c r="AG155" s="25" t="e">
        <f t="shared" si="212"/>
        <v>#VALUE!</v>
      </c>
      <c r="AH155" s="25" t="e">
        <f t="shared" si="212"/>
        <v>#VALUE!</v>
      </c>
      <c r="AI155" s="25" t="e">
        <f t="shared" si="212"/>
        <v>#VALUE!</v>
      </c>
      <c r="AJ155" s="25" t="e">
        <f t="shared" si="212"/>
        <v>#VALUE!</v>
      </c>
      <c r="AK155" s="25" t="e">
        <f t="shared" si="212"/>
        <v>#VALUE!</v>
      </c>
      <c r="AL155" s="25" t="e">
        <f t="shared" si="212"/>
        <v>#VALUE!</v>
      </c>
      <c r="AM155" s="25" t="e">
        <f t="shared" si="212"/>
        <v>#VALUE!</v>
      </c>
      <c r="AN155" s="25" t="e">
        <f t="shared" si="212"/>
        <v>#NUM!</v>
      </c>
      <c r="AX155" s="36" t="s">
        <v>67</v>
      </c>
      <c r="AY155" s="1094" t="e">
        <f ca="1">IF(MONTH(AY$153)=IF(OR(Config!$B$13="India", Config!$B$13="Sri Lanka"),4,1),AY124,AY124-AW124)</f>
        <v>#NAME?</v>
      </c>
      <c r="AZ155" s="1094" t="e">
        <f ca="1">IF(MONTH(AZ$153)=IF(OR(Config!$B$13="India", Config!$B$13="Sri Lanka"),4,1),AZ124,AZ124-AY124)</f>
        <v>#NAME?</v>
      </c>
      <c r="BA155" s="1094" t="e">
        <f ca="1">IF(MONTH(BA$153)=IF(OR(Config!$B$13="India", Config!$B$13="Sri Lanka"),4,1),BA124,BA124-AZ124)</f>
        <v>#NAME?</v>
      </c>
      <c r="BB155" s="1094" t="e">
        <f ca="1">IF(MONTH(BB$153)=IF(OR(Config!$B$13="India", Config!$B$13="Sri Lanka"),4,1),BB124,BB124-BA124)</f>
        <v>#NAME?</v>
      </c>
      <c r="BC155" s="1094" t="e">
        <f ca="1">IF(MONTH(BC$153)=IF(OR(Config!$B$13="India", Config!$B$13="Sri Lanka"),4,1),BC124,BC124-BB124)</f>
        <v>#NAME?</v>
      </c>
      <c r="BD155" s="1094" t="e">
        <f ca="1">IF(MONTH(BD$153)=IF(OR(Config!$B$13="India", Config!$B$13="Sri Lanka"),4,1),BD124,BD124-BC124)</f>
        <v>#NAME?</v>
      </c>
      <c r="BE155" s="1094" t="e">
        <f ca="1">IF(MONTH(BE$153)=IF(OR(Config!$B$13="India", Config!$B$13="Sri Lanka"),4,1),BE124,BE124-BD124)</f>
        <v>#NAME?</v>
      </c>
      <c r="BF155" s="1094" t="e">
        <f ca="1">IF(MONTH(BF$153)=IF(OR(Config!$B$13="India", Config!$B$13="Sri Lanka"),4,1),BF124,BF124-BE124)</f>
        <v>#NAME?</v>
      </c>
      <c r="BG155" s="1094" t="e">
        <f ca="1">IF(MONTH(BG$153)=IF(OR(Config!$B$13="India", Config!$B$13="Sri Lanka"),4,1),BG124,BG124-BF124)</f>
        <v>#NAME?</v>
      </c>
      <c r="BH155" s="1094" t="e">
        <f ca="1">IF(MONTH(BH$153)=IF(OR(Config!$B$13="India", Config!$B$13="Sri Lanka"),4,1),BH124,BH124-BG124)</f>
        <v>#NAME?</v>
      </c>
      <c r="BI155" s="1094" t="e">
        <f ca="1">IF(MONTH(BI$153)=IF(OR(Config!$B$13="India", Config!$B$13="Sri Lanka"),4,1),BI124,BI124-BH124)</f>
        <v>#NAME?</v>
      </c>
      <c r="BJ155" s="1094" t="e">
        <f ca="1">IF(MONTH(BJ$153)=IF(OR(Config!$B$13="India", Config!$B$13="Sri Lanka"),4,1),BJ124,BJ124-BI124)</f>
        <v>#NAME?</v>
      </c>
      <c r="BK155" s="1094" t="e">
        <f ca="1">IF(MONTH(BK$153)=IF(OR(Config!$B$13="India", Config!$B$13="Sri Lanka"),4,1),BK124,BK124-BJ124)</f>
        <v>#NAME?</v>
      </c>
      <c r="BL155" s="1094" t="e">
        <f ca="1">IF(MONTH(BL$153)=IF(OR(Config!$B$13="India", Config!$B$13="Sri Lanka"),4,1),BL124,BL124-BK124)</f>
        <v>#NAME?</v>
      </c>
      <c r="BM155" s="1094" t="e">
        <f ca="1">IF(MONTH(BM$153)=IF(OR(Config!$B$13="India", Config!$B$13="Sri Lanka"),4,1),BM124,BM124-BL124)</f>
        <v>#NAME?</v>
      </c>
      <c r="BN155" s="1094" t="e">
        <f ca="1">IF(MONTH(BN$153)=IF(OR(Config!$B$13="India", Config!$B$13="Sri Lanka"),4,1),BN124,BN124-BM124)</f>
        <v>#NAME?</v>
      </c>
      <c r="BO155" s="1094" t="e">
        <f ca="1">IF(MONTH(BO$153)=IF(OR(Config!$B$13="India", Config!$B$13="Sri Lanka"),4,1),BO124,BO124-BN124)</f>
        <v>#NAME?</v>
      </c>
      <c r="BP155" s="1094" t="e">
        <f ca="1">IF(MONTH(BP$153)=IF(OR(Config!$B$13="India", Config!$B$13="Sri Lanka"),4,1),BP124,BP124-BO124)</f>
        <v>#NAME?</v>
      </c>
      <c r="BQ155" s="1094" t="e">
        <f ca="1">IF(MONTH(BQ$153)=IF(OR(Config!$B$13="India", Config!$B$13="Sri Lanka"),4,1),BQ124,BQ124-BP124)</f>
        <v>#NAME?</v>
      </c>
      <c r="BR155" s="1094" t="e">
        <f ca="1">IF(MONTH(BR$153)=IF(OR(Config!$B$13="India", Config!$B$13="Sri Lanka"),4,1),BR124,BR124-BQ124)</f>
        <v>#NAME?</v>
      </c>
      <c r="BS155" s="1094" t="e">
        <f ca="1">IF(MONTH(BS$153)=IF(OR(Config!$B$13="India", Config!$B$13="Sri Lanka"),4,1),BS124,BS124-BR124)</f>
        <v>#NAME?</v>
      </c>
      <c r="BT155" s="1094" t="e">
        <f ca="1">IF(MONTH(BT$153)=IF(OR(Config!$B$13="India", Config!$B$13="Sri Lanka"),4,1),BT124,BT124-BS124)</f>
        <v>#NAME?</v>
      </c>
      <c r="BU155" s="1094" t="e">
        <f ca="1">IF(MONTH(BU$153)=IF(OR(Config!$B$13="India", Config!$B$13="Sri Lanka"),4,1),BU124,BU124-BT124)</f>
        <v>#NAME?</v>
      </c>
      <c r="BV155" s="1094" t="e">
        <f ca="1">IF(MONTH(BV$153)=IF(OR(Config!$B$13="India", Config!$B$13="Sri Lanka"),4,1),BV124,BV124-BU124)</f>
        <v>#NAME?</v>
      </c>
      <c r="BW155" s="1094" t="e">
        <f ca="1">IF(MONTH(BW$153)=IF(OR(Config!$B$13="India", Config!$B$13="Sri Lanka"),4,1),BW124,BW124-BV124)</f>
        <v>#NAME?</v>
      </c>
      <c r="BX155" s="1094" t="e">
        <f ca="1">IF(MONTH(BX$153)=IF(OR(Config!$B$13="India", Config!$B$13="Sri Lanka"),4,1),BX124,BX124-BW124)</f>
        <v>#NAME?</v>
      </c>
      <c r="BY155" s="1094" t="e">
        <f ca="1">IF(MONTH(BY$153)=IF(OR(Config!$B$13="India", Config!$B$13="Sri Lanka"),4,1),BY124,BY124-BX124)</f>
        <v>#NAME?</v>
      </c>
      <c r="BZ155" s="1094" t="e">
        <f ca="1">IF(MONTH(BZ$153)=IF(OR(Config!$B$13="India", Config!$B$13="Sri Lanka"),4,1),BZ124,BZ124-BY124)</f>
        <v>#NAME?</v>
      </c>
      <c r="CA155" s="1094" t="e">
        <f ca="1">IF(MONTH(CA$153)=IF(OR(Config!$B$13="India", Config!$B$13="Sri Lanka"),4,1),CA124,CA124-BZ124)</f>
        <v>#NAME?</v>
      </c>
      <c r="CB155" s="1094" t="e">
        <f ca="1">IF(MONTH(CB$153)=IF(OR(Config!$B$13="India", Config!$B$13="Sri Lanka"),4,1),CB124,CB124-CA124)</f>
        <v>#NAME?</v>
      </c>
      <c r="CC155" s="1094" t="e">
        <f ca="1">IF(MONTH(CC$153)=IF(OR(Config!$B$13="India", Config!$B$13="Sri Lanka"),4,1),CC124,CC124-CB124)</f>
        <v>#NAME?</v>
      </c>
      <c r="CD155" s="1094" t="e">
        <f ca="1">IF(MONTH(CD$153)=IF(OR(Config!$B$13="India", Config!$B$13="Sri Lanka"),4,1),CD124,CD124-CC124)</f>
        <v>#NAME?</v>
      </c>
      <c r="CE155" s="1094" t="e">
        <f ca="1">IF(MONTH(CE$153)=IF(OR(Config!$B$13="India", Config!$B$13="Sri Lanka"),4,1),CE124,CE124-CD124)</f>
        <v>#NAME?</v>
      </c>
      <c r="CF155" s="1094" t="e">
        <f ca="1">IF(MONTH(CF$153)=IF(OR(Config!$B$13="India", Config!$B$13="Sri Lanka"),4,1),CF124,CF124-CE124)</f>
        <v>#NAME?</v>
      </c>
      <c r="CG155" s="1094" t="e">
        <f ca="1">IF(MONTH(CG$153)=IF(OR(Config!$B$13="India", Config!$B$13="Sri Lanka"),4,1),CG124,CG124-CF124)</f>
        <v>#NAME?</v>
      </c>
      <c r="CH155" s="1094" t="e">
        <f ca="1">IF(MONTH(CH$153)=IF(OR(Config!$B$13="India", Config!$B$13="Sri Lanka"),4,1),CH124,CH124-CG124)</f>
        <v>#NAME?</v>
      </c>
      <c r="CS155" s="36" t="s">
        <v>73</v>
      </c>
      <c r="CT155" s="25">
        <f t="shared" ref="CT155:DE155" ca="1" si="216">+CT26</f>
        <v>0</v>
      </c>
      <c r="CU155" s="25">
        <f t="shared" ca="1" si="216"/>
        <v>0</v>
      </c>
      <c r="CV155" s="25">
        <f t="shared" ca="1" si="216"/>
        <v>0</v>
      </c>
      <c r="CW155" s="25">
        <f t="shared" ca="1" si="216"/>
        <v>0</v>
      </c>
      <c r="CX155" s="25">
        <f t="shared" ca="1" si="216"/>
        <v>0</v>
      </c>
      <c r="CY155" s="25">
        <f t="shared" ca="1" si="216"/>
        <v>0</v>
      </c>
      <c r="CZ155" s="25">
        <f t="shared" ca="1" si="216"/>
        <v>0</v>
      </c>
      <c r="DA155" s="25">
        <f t="shared" ca="1" si="216"/>
        <v>0</v>
      </c>
      <c r="DB155" s="25">
        <f t="shared" ca="1" si="216"/>
        <v>0</v>
      </c>
      <c r="DC155" s="25">
        <f t="shared" ca="1" si="216"/>
        <v>0</v>
      </c>
      <c r="DD155" s="25">
        <f t="shared" ca="1" si="216"/>
        <v>0</v>
      </c>
      <c r="DE155" s="25">
        <f t="shared" ca="1" si="216"/>
        <v>0</v>
      </c>
    </row>
    <row r="156" spans="1:133">
      <c r="A156" t="str">
        <f>RIGHT(DB_LOAD!I151,4)</f>
        <v/>
      </c>
      <c r="B156">
        <f>DB_LOAD!K151</f>
        <v>0</v>
      </c>
      <c r="D156" s="40" t="s">
        <v>81</v>
      </c>
      <c r="E156" s="25" t="e">
        <f t="shared" si="214"/>
        <v>#VALUE!</v>
      </c>
      <c r="F156" s="25" t="e">
        <f t="shared" si="212"/>
        <v>#VALUE!</v>
      </c>
      <c r="G156" s="25" t="e">
        <f t="shared" si="212"/>
        <v>#VALUE!</v>
      </c>
      <c r="H156" s="25" t="e">
        <f t="shared" si="212"/>
        <v>#VALUE!</v>
      </c>
      <c r="I156" s="25" t="e">
        <f t="shared" si="212"/>
        <v>#VALUE!</v>
      </c>
      <c r="J156" s="25" t="e">
        <f t="shared" si="212"/>
        <v>#VALUE!</v>
      </c>
      <c r="K156" s="25" t="e">
        <f t="shared" si="212"/>
        <v>#VALUE!</v>
      </c>
      <c r="L156" s="25" t="e">
        <f t="shared" si="212"/>
        <v>#VALUE!</v>
      </c>
      <c r="M156" s="25" t="e">
        <f t="shared" si="212"/>
        <v>#VALUE!</v>
      </c>
      <c r="N156" s="25" t="e">
        <f t="shared" si="212"/>
        <v>#VALUE!</v>
      </c>
      <c r="O156" s="25" t="e">
        <f t="shared" si="212"/>
        <v>#VALUE!</v>
      </c>
      <c r="P156" s="25" t="e">
        <f t="shared" si="212"/>
        <v>#VALUE!</v>
      </c>
      <c r="Q156" s="25" t="e">
        <f t="shared" si="212"/>
        <v>#VALUE!</v>
      </c>
      <c r="R156" s="25" t="e">
        <f t="shared" si="212"/>
        <v>#VALUE!</v>
      </c>
      <c r="S156" s="25" t="e">
        <f t="shared" si="212"/>
        <v>#VALUE!</v>
      </c>
      <c r="T156" s="25" t="e">
        <f t="shared" si="212"/>
        <v>#VALUE!</v>
      </c>
      <c r="U156" s="25" t="e">
        <f t="shared" si="212"/>
        <v>#VALUE!</v>
      </c>
      <c r="V156" s="25" t="e">
        <f t="shared" si="212"/>
        <v>#VALUE!</v>
      </c>
      <c r="W156" s="25" t="e">
        <f t="shared" si="212"/>
        <v>#VALUE!</v>
      </c>
      <c r="X156" s="25" t="e">
        <f t="shared" si="212"/>
        <v>#VALUE!</v>
      </c>
      <c r="Y156" s="25" t="e">
        <f t="shared" si="212"/>
        <v>#VALUE!</v>
      </c>
      <c r="Z156" s="25" t="e">
        <f t="shared" si="212"/>
        <v>#VALUE!</v>
      </c>
      <c r="AA156" s="25" t="e">
        <f t="shared" si="212"/>
        <v>#VALUE!</v>
      </c>
      <c r="AB156" s="25" t="e">
        <f t="shared" si="212"/>
        <v>#VALUE!</v>
      </c>
      <c r="AC156" s="25" t="e">
        <f t="shared" si="212"/>
        <v>#VALUE!</v>
      </c>
      <c r="AD156" s="25" t="e">
        <f t="shared" si="212"/>
        <v>#VALUE!</v>
      </c>
      <c r="AE156" s="25" t="e">
        <f t="shared" si="212"/>
        <v>#VALUE!</v>
      </c>
      <c r="AF156" s="25" t="e">
        <f t="shared" si="212"/>
        <v>#VALUE!</v>
      </c>
      <c r="AG156" s="25" t="e">
        <f t="shared" si="212"/>
        <v>#VALUE!</v>
      </c>
      <c r="AH156" s="25" t="e">
        <f t="shared" si="212"/>
        <v>#VALUE!</v>
      </c>
      <c r="AI156" s="25" t="e">
        <f t="shared" si="212"/>
        <v>#VALUE!</v>
      </c>
      <c r="AJ156" s="25" t="e">
        <f t="shared" si="212"/>
        <v>#VALUE!</v>
      </c>
      <c r="AK156" s="25" t="e">
        <f t="shared" si="212"/>
        <v>#VALUE!</v>
      </c>
      <c r="AL156" s="25" t="e">
        <f t="shared" si="212"/>
        <v>#VALUE!</v>
      </c>
      <c r="AM156" s="25" t="e">
        <f t="shared" si="212"/>
        <v>#VALUE!</v>
      </c>
      <c r="AN156" s="25" t="e">
        <f t="shared" si="212"/>
        <v>#NUM!</v>
      </c>
      <c r="AX156" s="36" t="s">
        <v>72</v>
      </c>
      <c r="AY156" s="1094" t="e">
        <f ca="1">IF(MONTH(AY$153)=IF(OR(Config!$B$13="India", Config!$B$13="Sri Lanka"),4,1),AY125,AY125-AW125)</f>
        <v>#NAME?</v>
      </c>
      <c r="AZ156" s="1094" t="e">
        <f ca="1">IF(MONTH(AZ$153)=IF(OR(Config!$B$13="India", Config!$B$13="Sri Lanka"),4,1),AZ125,AZ125-AY125)</f>
        <v>#NAME?</v>
      </c>
      <c r="BA156" s="1094" t="e">
        <f ca="1">IF(MONTH(BA$153)=IF(OR(Config!$B$13="India", Config!$B$13="Sri Lanka"),4,1),BA125,BA125-AZ125)</f>
        <v>#NAME?</v>
      </c>
      <c r="BB156" s="1094" t="e">
        <f ca="1">IF(MONTH(BB$153)=IF(OR(Config!$B$13="India", Config!$B$13="Sri Lanka"),4,1),BB125,BB125-BA125)</f>
        <v>#NAME?</v>
      </c>
      <c r="BC156" s="1094" t="e">
        <f ca="1">IF(MONTH(BC$153)=IF(OR(Config!$B$13="India", Config!$B$13="Sri Lanka"),4,1),BC125,BC125-BB125)</f>
        <v>#NAME?</v>
      </c>
      <c r="BD156" s="1094" t="e">
        <f ca="1">IF(MONTH(BD$153)=IF(OR(Config!$B$13="India", Config!$B$13="Sri Lanka"),4,1),BD125,BD125-BC125)</f>
        <v>#NAME?</v>
      </c>
      <c r="BE156" s="1094" t="e">
        <f ca="1">IF(MONTH(BE$153)=IF(OR(Config!$B$13="India", Config!$B$13="Sri Lanka"),4,1),BE125,BE125-BD125)</f>
        <v>#NAME?</v>
      </c>
      <c r="BF156" s="1094" t="e">
        <f ca="1">IF(MONTH(BF$153)=IF(OR(Config!$B$13="India", Config!$B$13="Sri Lanka"),4,1),BF125,BF125-BE125)</f>
        <v>#NAME?</v>
      </c>
      <c r="BG156" s="1094" t="e">
        <f ca="1">IF(MONTH(BG$153)=IF(OR(Config!$B$13="India", Config!$B$13="Sri Lanka"),4,1),BG125,BG125-BF125)</f>
        <v>#NAME?</v>
      </c>
      <c r="BH156" s="1094" t="e">
        <f ca="1">IF(MONTH(BH$153)=IF(OR(Config!$B$13="India", Config!$B$13="Sri Lanka"),4,1),BH125,BH125-BG125)</f>
        <v>#NAME?</v>
      </c>
      <c r="BI156" s="1094" t="e">
        <f ca="1">IF(MONTH(BI$153)=IF(OR(Config!$B$13="India", Config!$B$13="Sri Lanka"),4,1),BI125,BI125-BH125)</f>
        <v>#NAME?</v>
      </c>
      <c r="BJ156" s="1094" t="e">
        <f ca="1">IF(MONTH(BJ$153)=IF(OR(Config!$B$13="India", Config!$B$13="Sri Lanka"),4,1),BJ125,BJ125-BI125)</f>
        <v>#NAME?</v>
      </c>
      <c r="BK156" s="1094" t="e">
        <f ca="1">IF(MONTH(BK$153)=IF(OR(Config!$B$13="India", Config!$B$13="Sri Lanka"),4,1),BK125,BK125-BJ125)</f>
        <v>#NAME?</v>
      </c>
      <c r="BL156" s="1094" t="e">
        <f ca="1">IF(MONTH(BL$153)=IF(OR(Config!$B$13="India", Config!$B$13="Sri Lanka"),4,1),BL125,BL125-BK125)</f>
        <v>#NAME?</v>
      </c>
      <c r="BM156" s="1094" t="e">
        <f ca="1">IF(MONTH(BM$153)=IF(OR(Config!$B$13="India", Config!$B$13="Sri Lanka"),4,1),BM125,BM125-BL125)</f>
        <v>#NAME?</v>
      </c>
      <c r="BN156" s="1094" t="e">
        <f ca="1">IF(MONTH(BN$153)=IF(OR(Config!$B$13="India", Config!$B$13="Sri Lanka"),4,1),BN125,BN125-BM125)</f>
        <v>#NAME?</v>
      </c>
      <c r="BO156" s="1094" t="e">
        <f ca="1">IF(MONTH(BO$153)=IF(OR(Config!$B$13="India", Config!$B$13="Sri Lanka"),4,1),BO125,BO125-BN125)</f>
        <v>#NAME?</v>
      </c>
      <c r="BP156" s="1094" t="e">
        <f ca="1">IF(MONTH(BP$153)=IF(OR(Config!$B$13="India", Config!$B$13="Sri Lanka"),4,1),BP125,BP125-BO125)</f>
        <v>#NAME?</v>
      </c>
      <c r="BQ156" s="1094" t="e">
        <f ca="1">IF(MONTH(BQ$153)=IF(OR(Config!$B$13="India", Config!$B$13="Sri Lanka"),4,1),BQ125,BQ125-BP125)</f>
        <v>#NAME?</v>
      </c>
      <c r="BR156" s="1094" t="e">
        <f ca="1">IF(MONTH(BR$153)=IF(OR(Config!$B$13="India", Config!$B$13="Sri Lanka"),4,1),BR125,BR125-BQ125)</f>
        <v>#NAME?</v>
      </c>
      <c r="BS156" s="1094" t="e">
        <f ca="1">IF(MONTH(BS$153)=IF(OR(Config!$B$13="India", Config!$B$13="Sri Lanka"),4,1),BS125,BS125-BR125)</f>
        <v>#NAME?</v>
      </c>
      <c r="BT156" s="1094" t="e">
        <f ca="1">IF(MONTH(BT$153)=IF(OR(Config!$B$13="India", Config!$B$13="Sri Lanka"),4,1),BT125,BT125-BS125)</f>
        <v>#NAME?</v>
      </c>
      <c r="BU156" s="1094" t="e">
        <f ca="1">IF(MONTH(BU$153)=IF(OR(Config!$B$13="India", Config!$B$13="Sri Lanka"),4,1),BU125,BU125-BT125)</f>
        <v>#NAME?</v>
      </c>
      <c r="BV156" s="1094" t="e">
        <f ca="1">IF(MONTH(BV$153)=IF(OR(Config!$B$13="India", Config!$B$13="Sri Lanka"),4,1),BV125,BV125-BU125)</f>
        <v>#NAME?</v>
      </c>
      <c r="BW156" s="1094" t="e">
        <f ca="1">IF(MONTH(BW$153)=IF(OR(Config!$B$13="India", Config!$B$13="Sri Lanka"),4,1),BW125,BW125-BV125)</f>
        <v>#NAME?</v>
      </c>
      <c r="BX156" s="1094" t="e">
        <f ca="1">IF(MONTH(BX$153)=IF(OR(Config!$B$13="India", Config!$B$13="Sri Lanka"),4,1),BX125,BX125-BW125)</f>
        <v>#NAME?</v>
      </c>
      <c r="BY156" s="1094" t="e">
        <f ca="1">IF(MONTH(BY$153)=IF(OR(Config!$B$13="India", Config!$B$13="Sri Lanka"),4,1),BY125,BY125-BX125)</f>
        <v>#NAME?</v>
      </c>
      <c r="BZ156" s="1094" t="e">
        <f ca="1">IF(MONTH(BZ$153)=IF(OR(Config!$B$13="India", Config!$B$13="Sri Lanka"),4,1),BZ125,BZ125-BY125)</f>
        <v>#NAME?</v>
      </c>
      <c r="CA156" s="1094" t="e">
        <f ca="1">IF(MONTH(CA$153)=IF(OR(Config!$B$13="India", Config!$B$13="Sri Lanka"),4,1),CA125,CA125-BZ125)</f>
        <v>#NAME?</v>
      </c>
      <c r="CB156" s="1094" t="e">
        <f ca="1">IF(MONTH(CB$153)=IF(OR(Config!$B$13="India", Config!$B$13="Sri Lanka"),4,1),CB125,CB125-CA125)</f>
        <v>#NAME?</v>
      </c>
      <c r="CC156" s="1094" t="e">
        <f ca="1">IF(MONTH(CC$153)=IF(OR(Config!$B$13="India", Config!$B$13="Sri Lanka"),4,1),CC125,CC125-CB125)</f>
        <v>#NAME?</v>
      </c>
      <c r="CD156" s="1094" t="e">
        <f ca="1">IF(MONTH(CD$153)=IF(OR(Config!$B$13="India", Config!$B$13="Sri Lanka"),4,1),CD125,CD125-CC125)</f>
        <v>#NAME?</v>
      </c>
      <c r="CE156" s="1094" t="e">
        <f ca="1">IF(MONTH(CE$153)=IF(OR(Config!$B$13="India", Config!$B$13="Sri Lanka"),4,1),CE125,CE125-CD125)</f>
        <v>#NAME?</v>
      </c>
      <c r="CF156" s="1094" t="e">
        <f ca="1">IF(MONTH(CF$153)=IF(OR(Config!$B$13="India", Config!$B$13="Sri Lanka"),4,1),CF125,CF125-CE125)</f>
        <v>#NAME?</v>
      </c>
      <c r="CG156" s="1094" t="e">
        <f ca="1">IF(MONTH(CG$153)=IF(OR(Config!$B$13="India", Config!$B$13="Sri Lanka"),4,1),CG125,CG125-CF125)</f>
        <v>#NAME?</v>
      </c>
      <c r="CH156" s="1094" t="e">
        <f ca="1">IF(MONTH(CH$153)=IF(OR(Config!$B$13="India", Config!$B$13="Sri Lanka"),4,1),CH125,CH125-CG125)</f>
        <v>#NAME?</v>
      </c>
      <c r="CS156" s="43" t="s">
        <v>78</v>
      </c>
      <c r="CT156" s="51">
        <f t="shared" ref="CT156:DE156" ca="1" si="217">+CT27</f>
        <v>0</v>
      </c>
      <c r="CU156" s="51">
        <f t="shared" ca="1" si="217"/>
        <v>0</v>
      </c>
      <c r="CV156" s="51">
        <f t="shared" ca="1" si="217"/>
        <v>0</v>
      </c>
      <c r="CW156" s="51">
        <f t="shared" ca="1" si="217"/>
        <v>0</v>
      </c>
      <c r="CX156" s="51">
        <f t="shared" ca="1" si="217"/>
        <v>0</v>
      </c>
      <c r="CY156" s="51">
        <f t="shared" ca="1" si="217"/>
        <v>0</v>
      </c>
      <c r="CZ156" s="51">
        <f t="shared" ca="1" si="217"/>
        <v>0</v>
      </c>
      <c r="DA156" s="51">
        <f t="shared" ca="1" si="217"/>
        <v>0</v>
      </c>
      <c r="DB156" s="51">
        <f t="shared" ca="1" si="217"/>
        <v>0</v>
      </c>
      <c r="DC156" s="51">
        <f t="shared" ca="1" si="217"/>
        <v>0</v>
      </c>
      <c r="DD156" s="51">
        <f t="shared" ca="1" si="217"/>
        <v>0</v>
      </c>
      <c r="DE156" s="51">
        <f t="shared" ca="1" si="217"/>
        <v>0</v>
      </c>
    </row>
    <row r="157" spans="1:133">
      <c r="A157" t="str">
        <f>RIGHT(DB_LOAD!I152,4)</f>
        <v/>
      </c>
      <c r="B157">
        <f>DB_LOAD!K152</f>
        <v>0</v>
      </c>
      <c r="D157" s="35" t="s">
        <v>10</v>
      </c>
      <c r="E157" s="25" t="e">
        <f t="shared" si="214"/>
        <v>#VALUE!</v>
      </c>
      <c r="F157" s="25" t="e">
        <f t="shared" si="212"/>
        <v>#VALUE!</v>
      </c>
      <c r="G157" s="25" t="e">
        <f t="shared" si="212"/>
        <v>#VALUE!</v>
      </c>
      <c r="H157" s="25" t="e">
        <f t="shared" si="212"/>
        <v>#VALUE!</v>
      </c>
      <c r="I157" s="25" t="e">
        <f t="shared" si="212"/>
        <v>#VALUE!</v>
      </c>
      <c r="J157" s="25" t="e">
        <f t="shared" si="212"/>
        <v>#VALUE!</v>
      </c>
      <c r="K157" s="25" t="e">
        <f t="shared" si="212"/>
        <v>#VALUE!</v>
      </c>
      <c r="L157" s="25" t="e">
        <f t="shared" si="212"/>
        <v>#VALUE!</v>
      </c>
      <c r="M157" s="25" t="e">
        <f t="shared" si="212"/>
        <v>#VALUE!</v>
      </c>
      <c r="N157" s="25" t="e">
        <f t="shared" si="212"/>
        <v>#VALUE!</v>
      </c>
      <c r="O157" s="25" t="e">
        <f t="shared" si="212"/>
        <v>#VALUE!</v>
      </c>
      <c r="P157" s="25" t="e">
        <f t="shared" si="212"/>
        <v>#VALUE!</v>
      </c>
      <c r="Q157" s="25" t="e">
        <f t="shared" si="212"/>
        <v>#VALUE!</v>
      </c>
      <c r="R157" s="25" t="e">
        <f t="shared" si="212"/>
        <v>#VALUE!</v>
      </c>
      <c r="S157" s="25" t="e">
        <f t="shared" si="212"/>
        <v>#VALUE!</v>
      </c>
      <c r="T157" s="25" t="e">
        <f t="shared" si="212"/>
        <v>#VALUE!</v>
      </c>
      <c r="U157" s="25" t="e">
        <f t="shared" si="212"/>
        <v>#VALUE!</v>
      </c>
      <c r="V157" s="25" t="e">
        <f t="shared" si="212"/>
        <v>#VALUE!</v>
      </c>
      <c r="W157" s="25" t="e">
        <f t="shared" si="212"/>
        <v>#VALUE!</v>
      </c>
      <c r="X157" s="25" t="e">
        <f t="shared" si="212"/>
        <v>#VALUE!</v>
      </c>
      <c r="Y157" s="25" t="e">
        <f t="shared" si="212"/>
        <v>#VALUE!</v>
      </c>
      <c r="Z157" s="25" t="e">
        <f t="shared" si="212"/>
        <v>#VALUE!</v>
      </c>
      <c r="AA157" s="25" t="e">
        <f t="shared" si="212"/>
        <v>#VALUE!</v>
      </c>
      <c r="AB157" s="25" t="e">
        <f t="shared" si="212"/>
        <v>#VALUE!</v>
      </c>
      <c r="AC157" s="25" t="e">
        <f t="shared" si="212"/>
        <v>#VALUE!</v>
      </c>
      <c r="AD157" s="25" t="e">
        <f t="shared" si="212"/>
        <v>#VALUE!</v>
      </c>
      <c r="AE157" s="25" t="e">
        <f t="shared" si="212"/>
        <v>#VALUE!</v>
      </c>
      <c r="AF157" s="25" t="e">
        <f t="shared" si="212"/>
        <v>#VALUE!</v>
      </c>
      <c r="AG157" s="25" t="e">
        <f t="shared" si="212"/>
        <v>#VALUE!</v>
      </c>
      <c r="AH157" s="25" t="e">
        <f t="shared" si="212"/>
        <v>#VALUE!</v>
      </c>
      <c r="AI157" s="25" t="e">
        <f t="shared" si="212"/>
        <v>#VALUE!</v>
      </c>
      <c r="AJ157" s="25" t="e">
        <f t="shared" si="212"/>
        <v>#VALUE!</v>
      </c>
      <c r="AK157" s="25" t="e">
        <f t="shared" si="212"/>
        <v>#VALUE!</v>
      </c>
      <c r="AL157" s="25" t="e">
        <f t="shared" si="212"/>
        <v>#VALUE!</v>
      </c>
      <c r="AM157" s="25" t="e">
        <f t="shared" si="212"/>
        <v>#VALUE!</v>
      </c>
      <c r="AN157" s="25" t="e">
        <f t="shared" si="212"/>
        <v>#NUM!</v>
      </c>
      <c r="AX157" s="42" t="s">
        <v>77</v>
      </c>
      <c r="AY157" s="1094" t="e">
        <f ca="1">IF(MONTH(AY$153)=IF(OR(Config!$B$13="India", Config!$B$13="Sri Lanka"),4,1),AY126,AY126-AW126)</f>
        <v>#NAME?</v>
      </c>
      <c r="AZ157" s="1094" t="e">
        <f ca="1">IF(MONTH(AZ$153)=IF(OR(Config!$B$13="India", Config!$B$13="Sri Lanka"),4,1),AZ126,AZ126-AY126)</f>
        <v>#NAME?</v>
      </c>
      <c r="BA157" s="1094" t="e">
        <f ca="1">IF(MONTH(BA$153)=IF(OR(Config!$B$13="India", Config!$B$13="Sri Lanka"),4,1),BA126,BA126-AZ126)</f>
        <v>#NAME?</v>
      </c>
      <c r="BB157" s="1094" t="e">
        <f ca="1">IF(MONTH(BB$153)=IF(OR(Config!$B$13="India", Config!$B$13="Sri Lanka"),4,1),BB126,BB126-BA126)</f>
        <v>#NAME?</v>
      </c>
      <c r="BC157" s="1094" t="e">
        <f ca="1">IF(MONTH(BC$153)=IF(OR(Config!$B$13="India", Config!$B$13="Sri Lanka"),4,1),BC126,BC126-BB126)</f>
        <v>#NAME?</v>
      </c>
      <c r="BD157" s="1094" t="e">
        <f ca="1">IF(MONTH(BD$153)=IF(OR(Config!$B$13="India", Config!$B$13="Sri Lanka"),4,1),BD126,BD126-BC126)</f>
        <v>#NAME?</v>
      </c>
      <c r="BE157" s="1094" t="e">
        <f ca="1">IF(MONTH(BE$153)=IF(OR(Config!$B$13="India", Config!$B$13="Sri Lanka"),4,1),BE126,BE126-BD126)</f>
        <v>#NAME?</v>
      </c>
      <c r="BF157" s="1094" t="e">
        <f ca="1">IF(MONTH(BF$153)=IF(OR(Config!$B$13="India", Config!$B$13="Sri Lanka"),4,1),BF126,BF126-BE126)</f>
        <v>#NAME?</v>
      </c>
      <c r="BG157" s="1094" t="e">
        <f ca="1">IF(MONTH(BG$153)=IF(OR(Config!$B$13="India", Config!$B$13="Sri Lanka"),4,1),BG126,BG126-BF126)</f>
        <v>#NAME?</v>
      </c>
      <c r="BH157" s="1094" t="e">
        <f ca="1">IF(MONTH(BH$153)=IF(OR(Config!$B$13="India", Config!$B$13="Sri Lanka"),4,1),BH126,BH126-BG126)</f>
        <v>#NAME?</v>
      </c>
      <c r="BI157" s="1094" t="e">
        <f ca="1">IF(MONTH(BI$153)=IF(OR(Config!$B$13="India", Config!$B$13="Sri Lanka"),4,1),BI126,BI126-BH126)</f>
        <v>#NAME?</v>
      </c>
      <c r="BJ157" s="1094" t="e">
        <f ca="1">IF(MONTH(BJ$153)=IF(OR(Config!$B$13="India", Config!$B$13="Sri Lanka"),4,1),BJ126,BJ126-BI126)</f>
        <v>#NAME?</v>
      </c>
      <c r="BK157" s="1094" t="e">
        <f ca="1">IF(MONTH(BK$153)=IF(OR(Config!$B$13="India", Config!$B$13="Sri Lanka"),4,1),BK126,BK126-BJ126)</f>
        <v>#NAME?</v>
      </c>
      <c r="BL157" s="1094" t="e">
        <f ca="1">IF(MONTH(BL$153)=IF(OR(Config!$B$13="India", Config!$B$13="Sri Lanka"),4,1),BL126,BL126-BK126)</f>
        <v>#NAME?</v>
      </c>
      <c r="BM157" s="1094" t="e">
        <f ca="1">IF(MONTH(BM$153)=IF(OR(Config!$B$13="India", Config!$B$13="Sri Lanka"),4,1),BM126,BM126-BL126)</f>
        <v>#NAME?</v>
      </c>
      <c r="BN157" s="1094" t="e">
        <f ca="1">IF(MONTH(BN$153)=IF(OR(Config!$B$13="India", Config!$B$13="Sri Lanka"),4,1),BN126,BN126-BM126)</f>
        <v>#NAME?</v>
      </c>
      <c r="BO157" s="1094" t="e">
        <f ca="1">IF(MONTH(BO$153)=IF(OR(Config!$B$13="India", Config!$B$13="Sri Lanka"),4,1),BO126,BO126-BN126)</f>
        <v>#NAME?</v>
      </c>
      <c r="BP157" s="1094" t="e">
        <f ca="1">IF(MONTH(BP$153)=IF(OR(Config!$B$13="India", Config!$B$13="Sri Lanka"),4,1),BP126,BP126-BO126)</f>
        <v>#NAME?</v>
      </c>
      <c r="BQ157" s="1094" t="e">
        <f ca="1">IF(MONTH(BQ$153)=IF(OR(Config!$B$13="India", Config!$B$13="Sri Lanka"),4,1),BQ126,BQ126-BP126)</f>
        <v>#NAME?</v>
      </c>
      <c r="BR157" s="1094" t="e">
        <f ca="1">IF(MONTH(BR$153)=IF(OR(Config!$B$13="India", Config!$B$13="Sri Lanka"),4,1),BR126,BR126-BQ126)</f>
        <v>#NAME?</v>
      </c>
      <c r="BS157" s="1094" t="e">
        <f ca="1">IF(MONTH(BS$153)=IF(OR(Config!$B$13="India", Config!$B$13="Sri Lanka"),4,1),BS126,BS126-BR126)</f>
        <v>#NAME?</v>
      </c>
      <c r="BT157" s="1094" t="e">
        <f ca="1">IF(MONTH(BT$153)=IF(OR(Config!$B$13="India", Config!$B$13="Sri Lanka"),4,1),BT126,BT126-BS126)</f>
        <v>#NAME?</v>
      </c>
      <c r="BU157" s="1094" t="e">
        <f ca="1">IF(MONTH(BU$153)=IF(OR(Config!$B$13="India", Config!$B$13="Sri Lanka"),4,1),BU126,BU126-BT126)</f>
        <v>#NAME?</v>
      </c>
      <c r="BV157" s="1094" t="e">
        <f ca="1">IF(MONTH(BV$153)=IF(OR(Config!$B$13="India", Config!$B$13="Sri Lanka"),4,1),BV126,BV126-BU126)</f>
        <v>#NAME?</v>
      </c>
      <c r="BW157" s="1094" t="e">
        <f ca="1">IF(MONTH(BW$153)=IF(OR(Config!$B$13="India", Config!$B$13="Sri Lanka"),4,1),BW126,BW126-BV126)</f>
        <v>#NAME?</v>
      </c>
      <c r="BX157" s="1094" t="e">
        <f ca="1">IF(MONTH(BX$153)=IF(OR(Config!$B$13="India", Config!$B$13="Sri Lanka"),4,1),BX126,BX126-BW126)</f>
        <v>#NAME?</v>
      </c>
      <c r="BY157" s="1094" t="e">
        <f ca="1">IF(MONTH(BY$153)=IF(OR(Config!$B$13="India", Config!$B$13="Sri Lanka"),4,1),BY126,BY126-BX126)</f>
        <v>#NAME?</v>
      </c>
      <c r="BZ157" s="1094" t="e">
        <f ca="1">IF(MONTH(BZ$153)=IF(OR(Config!$B$13="India", Config!$B$13="Sri Lanka"),4,1),BZ126,BZ126-BY126)</f>
        <v>#NAME?</v>
      </c>
      <c r="CA157" s="1094" t="e">
        <f ca="1">IF(MONTH(CA$153)=IF(OR(Config!$B$13="India", Config!$B$13="Sri Lanka"),4,1),CA126,CA126-BZ126)</f>
        <v>#NAME?</v>
      </c>
      <c r="CB157" s="1094" t="e">
        <f ca="1">IF(MONTH(CB$153)=IF(OR(Config!$B$13="India", Config!$B$13="Sri Lanka"),4,1),CB126,CB126-CA126)</f>
        <v>#NAME?</v>
      </c>
      <c r="CC157" s="1094" t="e">
        <f ca="1">IF(MONTH(CC$153)=IF(OR(Config!$B$13="India", Config!$B$13="Sri Lanka"),4,1),CC126,CC126-CB126)</f>
        <v>#NAME?</v>
      </c>
      <c r="CD157" s="1094" t="e">
        <f ca="1">IF(MONTH(CD$153)=IF(OR(Config!$B$13="India", Config!$B$13="Sri Lanka"),4,1),CD126,CD126-CC126)</f>
        <v>#NAME?</v>
      </c>
      <c r="CE157" s="1094" t="e">
        <f ca="1">IF(MONTH(CE$153)=IF(OR(Config!$B$13="India", Config!$B$13="Sri Lanka"),4,1),CE126,CE126-CD126)</f>
        <v>#NAME?</v>
      </c>
      <c r="CF157" s="1094" t="e">
        <f ca="1">IF(MONTH(CF$153)=IF(OR(Config!$B$13="India", Config!$B$13="Sri Lanka"),4,1),CF126,CF126-CE126)</f>
        <v>#NAME?</v>
      </c>
      <c r="CG157" s="1094" t="e">
        <f ca="1">IF(MONTH(CG$153)=IF(OR(Config!$B$13="India", Config!$B$13="Sri Lanka"),4,1),CG126,CG126-CF126)</f>
        <v>#NAME?</v>
      </c>
      <c r="CH157" s="1094" t="e">
        <f ca="1">IF(MONTH(CH$153)=IF(OR(Config!$B$13="India", Config!$B$13="Sri Lanka"),4,1),CH126,CH126-CG126)</f>
        <v>#NAME?</v>
      </c>
      <c r="CS157" s="42" t="s">
        <v>83</v>
      </c>
      <c r="CT157" s="25">
        <f t="shared" ref="CT157:DE157" ca="1" si="218">+CT28</f>
        <v>0</v>
      </c>
      <c r="CU157" s="25">
        <f t="shared" ca="1" si="218"/>
        <v>0</v>
      </c>
      <c r="CV157" s="25">
        <f t="shared" ca="1" si="218"/>
        <v>0</v>
      </c>
      <c r="CW157" s="25">
        <f t="shared" ca="1" si="218"/>
        <v>0</v>
      </c>
      <c r="CX157" s="25">
        <f t="shared" ca="1" si="218"/>
        <v>0</v>
      </c>
      <c r="CY157" s="25">
        <f t="shared" ca="1" si="218"/>
        <v>0</v>
      </c>
      <c r="CZ157" s="25">
        <f t="shared" ca="1" si="218"/>
        <v>0</v>
      </c>
      <c r="DA157" s="25">
        <f t="shared" ca="1" si="218"/>
        <v>0</v>
      </c>
      <c r="DB157" s="25">
        <f t="shared" ca="1" si="218"/>
        <v>0</v>
      </c>
      <c r="DC157" s="25">
        <f t="shared" ca="1" si="218"/>
        <v>0</v>
      </c>
      <c r="DD157" s="25">
        <f t="shared" ca="1" si="218"/>
        <v>0</v>
      </c>
      <c r="DE157" s="25">
        <f t="shared" ca="1" si="218"/>
        <v>0</v>
      </c>
    </row>
    <row r="158" spans="1:133">
      <c r="A158" t="str">
        <f>RIGHT(DB_LOAD!I153,4)</f>
        <v/>
      </c>
      <c r="B158">
        <f>DB_LOAD!K153</f>
        <v>0</v>
      </c>
      <c r="D158" s="35" t="s">
        <v>91</v>
      </c>
      <c r="E158" s="25" t="e">
        <f t="shared" si="214"/>
        <v>#VALUE!</v>
      </c>
      <c r="F158" s="25" t="e">
        <f t="shared" si="212"/>
        <v>#VALUE!</v>
      </c>
      <c r="G158" s="25" t="e">
        <f t="shared" si="212"/>
        <v>#VALUE!</v>
      </c>
      <c r="H158" s="25" t="e">
        <f t="shared" si="212"/>
        <v>#VALUE!</v>
      </c>
      <c r="I158" s="25" t="e">
        <f t="shared" si="212"/>
        <v>#VALUE!</v>
      </c>
      <c r="J158" s="25" t="e">
        <f t="shared" si="212"/>
        <v>#VALUE!</v>
      </c>
      <c r="K158" s="25" t="e">
        <f t="shared" si="212"/>
        <v>#VALUE!</v>
      </c>
      <c r="L158" s="25" t="e">
        <f t="shared" si="212"/>
        <v>#VALUE!</v>
      </c>
      <c r="M158" s="25" t="e">
        <f t="shared" si="212"/>
        <v>#VALUE!</v>
      </c>
      <c r="N158" s="25" t="e">
        <f t="shared" si="212"/>
        <v>#VALUE!</v>
      </c>
      <c r="O158" s="25" t="e">
        <f t="shared" si="212"/>
        <v>#VALUE!</v>
      </c>
      <c r="P158" s="25" t="e">
        <f t="shared" si="212"/>
        <v>#VALUE!</v>
      </c>
      <c r="Q158" s="25" t="e">
        <f t="shared" si="212"/>
        <v>#VALUE!</v>
      </c>
      <c r="R158" s="25" t="e">
        <f t="shared" si="212"/>
        <v>#VALUE!</v>
      </c>
      <c r="S158" s="25" t="e">
        <f t="shared" si="212"/>
        <v>#VALUE!</v>
      </c>
      <c r="T158" s="25" t="e">
        <f t="shared" si="212"/>
        <v>#VALUE!</v>
      </c>
      <c r="U158" s="25" t="e">
        <f t="shared" si="212"/>
        <v>#VALUE!</v>
      </c>
      <c r="V158" s="25" t="e">
        <f t="shared" si="212"/>
        <v>#VALUE!</v>
      </c>
      <c r="W158" s="25" t="e">
        <f t="shared" si="212"/>
        <v>#VALUE!</v>
      </c>
      <c r="X158" s="25" t="e">
        <f t="shared" si="212"/>
        <v>#VALUE!</v>
      </c>
      <c r="Y158" s="25" t="e">
        <f t="shared" si="212"/>
        <v>#VALUE!</v>
      </c>
      <c r="Z158" s="25" t="e">
        <f t="shared" si="212"/>
        <v>#VALUE!</v>
      </c>
      <c r="AA158" s="25" t="e">
        <f t="shared" si="212"/>
        <v>#VALUE!</v>
      </c>
      <c r="AB158" s="25" t="e">
        <f t="shared" si="212"/>
        <v>#VALUE!</v>
      </c>
      <c r="AC158" s="25" t="e">
        <f t="shared" si="212"/>
        <v>#VALUE!</v>
      </c>
      <c r="AD158" s="25" t="e">
        <f t="shared" si="212"/>
        <v>#VALUE!</v>
      </c>
      <c r="AE158" s="25" t="e">
        <f t="shared" si="212"/>
        <v>#VALUE!</v>
      </c>
      <c r="AF158" s="25" t="e">
        <f t="shared" si="212"/>
        <v>#VALUE!</v>
      </c>
      <c r="AG158" s="25" t="e">
        <f t="shared" si="212"/>
        <v>#VALUE!</v>
      </c>
      <c r="AH158" s="25" t="e">
        <f t="shared" si="212"/>
        <v>#VALUE!</v>
      </c>
      <c r="AI158" s="25" t="e">
        <f t="shared" si="212"/>
        <v>#VALUE!</v>
      </c>
      <c r="AJ158" s="25" t="e">
        <f t="shared" si="212"/>
        <v>#VALUE!</v>
      </c>
      <c r="AK158" s="25" t="e">
        <f t="shared" si="212"/>
        <v>#VALUE!</v>
      </c>
      <c r="AL158" s="25" t="e">
        <f t="shared" si="212"/>
        <v>#VALUE!</v>
      </c>
      <c r="AM158" s="25" t="e">
        <f t="shared" si="212"/>
        <v>#VALUE!</v>
      </c>
      <c r="AN158" s="25" t="e">
        <f t="shared" si="212"/>
        <v>#NUM!</v>
      </c>
      <c r="AX158" s="45" t="s">
        <v>82</v>
      </c>
      <c r="AY158" s="46" t="e">
        <f t="shared" ref="AY158:CH158" ca="1" si="219">SUM(AY154:AY157)</f>
        <v>#NAME?</v>
      </c>
      <c r="AZ158" s="46" t="e">
        <f t="shared" ca="1" si="219"/>
        <v>#NAME?</v>
      </c>
      <c r="BA158" s="46" t="e">
        <f t="shared" ca="1" si="219"/>
        <v>#NAME?</v>
      </c>
      <c r="BB158" s="46" t="e">
        <f t="shared" ca="1" si="219"/>
        <v>#NAME?</v>
      </c>
      <c r="BC158" s="46" t="e">
        <f t="shared" ca="1" si="219"/>
        <v>#NAME?</v>
      </c>
      <c r="BD158" s="46" t="e">
        <f t="shared" ca="1" si="219"/>
        <v>#NAME?</v>
      </c>
      <c r="BE158" s="46" t="e">
        <f t="shared" ca="1" si="219"/>
        <v>#NAME?</v>
      </c>
      <c r="BF158" s="46" t="e">
        <f t="shared" ca="1" si="219"/>
        <v>#NAME?</v>
      </c>
      <c r="BG158" s="46" t="e">
        <f t="shared" ca="1" si="219"/>
        <v>#NAME?</v>
      </c>
      <c r="BH158" s="46" t="e">
        <f t="shared" ca="1" si="219"/>
        <v>#NAME?</v>
      </c>
      <c r="BI158" s="46" t="e">
        <f t="shared" ca="1" si="219"/>
        <v>#NAME?</v>
      </c>
      <c r="BJ158" s="46" t="e">
        <f t="shared" ca="1" si="219"/>
        <v>#NAME?</v>
      </c>
      <c r="BK158" s="46" t="e">
        <f t="shared" ca="1" si="219"/>
        <v>#NAME?</v>
      </c>
      <c r="BL158" s="46" t="e">
        <f t="shared" ca="1" si="219"/>
        <v>#NAME?</v>
      </c>
      <c r="BM158" s="46" t="e">
        <f t="shared" ca="1" si="219"/>
        <v>#NAME?</v>
      </c>
      <c r="BN158" s="46" t="e">
        <f t="shared" ca="1" si="219"/>
        <v>#NAME?</v>
      </c>
      <c r="BO158" s="46" t="e">
        <f t="shared" ca="1" si="219"/>
        <v>#NAME?</v>
      </c>
      <c r="BP158" s="46" t="e">
        <f t="shared" ca="1" si="219"/>
        <v>#NAME?</v>
      </c>
      <c r="BQ158" s="46" t="e">
        <f t="shared" ca="1" si="219"/>
        <v>#NAME?</v>
      </c>
      <c r="BR158" s="46" t="e">
        <f t="shared" ca="1" si="219"/>
        <v>#NAME?</v>
      </c>
      <c r="BS158" s="46" t="e">
        <f t="shared" ca="1" si="219"/>
        <v>#NAME?</v>
      </c>
      <c r="BT158" s="46" t="e">
        <f t="shared" ca="1" si="219"/>
        <v>#NAME?</v>
      </c>
      <c r="BU158" s="46" t="e">
        <f t="shared" ca="1" si="219"/>
        <v>#NAME?</v>
      </c>
      <c r="BV158" s="46" t="e">
        <f t="shared" ca="1" si="219"/>
        <v>#NAME?</v>
      </c>
      <c r="BW158" s="46" t="e">
        <f t="shared" ca="1" si="219"/>
        <v>#NAME?</v>
      </c>
      <c r="BX158" s="46" t="e">
        <f t="shared" ca="1" si="219"/>
        <v>#NAME?</v>
      </c>
      <c r="BY158" s="46" t="e">
        <f t="shared" ca="1" si="219"/>
        <v>#NAME?</v>
      </c>
      <c r="BZ158" s="46" t="e">
        <f t="shared" ca="1" si="219"/>
        <v>#NAME?</v>
      </c>
      <c r="CA158" s="46" t="e">
        <f t="shared" ca="1" si="219"/>
        <v>#NAME?</v>
      </c>
      <c r="CB158" s="46" t="e">
        <f t="shared" ca="1" si="219"/>
        <v>#NAME?</v>
      </c>
      <c r="CC158" s="46" t="e">
        <f t="shared" ca="1" si="219"/>
        <v>#NAME?</v>
      </c>
      <c r="CD158" s="46" t="e">
        <f t="shared" ca="1" si="219"/>
        <v>#NAME?</v>
      </c>
      <c r="CE158" s="46" t="e">
        <f t="shared" ca="1" si="219"/>
        <v>#NAME?</v>
      </c>
      <c r="CF158" s="46" t="e">
        <f t="shared" ca="1" si="219"/>
        <v>#NAME?</v>
      </c>
      <c r="CG158" s="46" t="e">
        <f t="shared" ca="1" si="219"/>
        <v>#NAME?</v>
      </c>
      <c r="CH158" s="46" t="e">
        <f t="shared" ca="1" si="219"/>
        <v>#NAME?</v>
      </c>
      <c r="CS158" s="42" t="s">
        <v>88</v>
      </c>
      <c r="CT158" s="25">
        <f t="shared" ref="CT158:DE158" ca="1" si="220">+CT29</f>
        <v>0</v>
      </c>
      <c r="CU158" s="25">
        <f t="shared" ca="1" si="220"/>
        <v>0</v>
      </c>
      <c r="CV158" s="25">
        <f t="shared" ca="1" si="220"/>
        <v>0</v>
      </c>
      <c r="CW158" s="25">
        <f t="shared" ca="1" si="220"/>
        <v>0</v>
      </c>
      <c r="CX158" s="25">
        <f t="shared" ca="1" si="220"/>
        <v>0</v>
      </c>
      <c r="CY158" s="25">
        <f t="shared" ca="1" si="220"/>
        <v>0</v>
      </c>
      <c r="CZ158" s="25">
        <f t="shared" ca="1" si="220"/>
        <v>0</v>
      </c>
      <c r="DA158" s="25">
        <f t="shared" ca="1" si="220"/>
        <v>0</v>
      </c>
      <c r="DB158" s="25">
        <f t="shared" ca="1" si="220"/>
        <v>0</v>
      </c>
      <c r="DC158" s="25">
        <f t="shared" ca="1" si="220"/>
        <v>0</v>
      </c>
      <c r="DD158" s="25">
        <f t="shared" ca="1" si="220"/>
        <v>0</v>
      </c>
      <c r="DE158" s="25">
        <f t="shared" ca="1" si="220"/>
        <v>0</v>
      </c>
    </row>
    <row r="159" spans="1:133">
      <c r="A159" t="str">
        <f>RIGHT(DB_LOAD!I154,4)</f>
        <v/>
      </c>
      <c r="B159">
        <f>DB_LOAD!K154</f>
        <v>0</v>
      </c>
      <c r="D159" s="35" t="s">
        <v>94</v>
      </c>
      <c r="E159" s="25" t="e">
        <f t="shared" si="214"/>
        <v>#VALUE!</v>
      </c>
      <c r="F159" s="25" t="e">
        <f t="shared" si="212"/>
        <v>#VALUE!</v>
      </c>
      <c r="G159" s="25" t="e">
        <f t="shared" si="212"/>
        <v>#VALUE!</v>
      </c>
      <c r="H159" s="25" t="e">
        <f t="shared" si="212"/>
        <v>#VALUE!</v>
      </c>
      <c r="I159" s="25" t="e">
        <f t="shared" si="212"/>
        <v>#VALUE!</v>
      </c>
      <c r="J159" s="25" t="e">
        <f t="shared" si="212"/>
        <v>#VALUE!</v>
      </c>
      <c r="K159" s="25" t="e">
        <f t="shared" si="212"/>
        <v>#VALUE!</v>
      </c>
      <c r="L159" s="25" t="e">
        <f t="shared" si="212"/>
        <v>#VALUE!</v>
      </c>
      <c r="M159" s="25" t="e">
        <f t="shared" si="212"/>
        <v>#VALUE!</v>
      </c>
      <c r="N159" s="25" t="e">
        <f t="shared" si="212"/>
        <v>#VALUE!</v>
      </c>
      <c r="O159" s="25" t="e">
        <f t="shared" si="212"/>
        <v>#VALUE!</v>
      </c>
      <c r="P159" s="25" t="e">
        <f t="shared" si="212"/>
        <v>#VALUE!</v>
      </c>
      <c r="Q159" s="25" t="e">
        <f t="shared" si="212"/>
        <v>#VALUE!</v>
      </c>
      <c r="R159" s="25" t="e">
        <f t="shared" si="212"/>
        <v>#VALUE!</v>
      </c>
      <c r="S159" s="25" t="e">
        <f t="shared" si="212"/>
        <v>#VALUE!</v>
      </c>
      <c r="T159" s="25" t="e">
        <f t="shared" si="212"/>
        <v>#VALUE!</v>
      </c>
      <c r="U159" s="25" t="e">
        <f t="shared" si="212"/>
        <v>#VALUE!</v>
      </c>
      <c r="V159" s="25" t="e">
        <f t="shared" si="212"/>
        <v>#VALUE!</v>
      </c>
      <c r="W159" s="25" t="e">
        <f t="shared" si="212"/>
        <v>#VALUE!</v>
      </c>
      <c r="X159" s="25" t="e">
        <f t="shared" si="212"/>
        <v>#VALUE!</v>
      </c>
      <c r="Y159" s="25" t="e">
        <f t="shared" si="212"/>
        <v>#VALUE!</v>
      </c>
      <c r="Z159" s="25" t="e">
        <f t="shared" si="212"/>
        <v>#VALUE!</v>
      </c>
      <c r="AA159" s="25" t="e">
        <f t="shared" si="212"/>
        <v>#VALUE!</v>
      </c>
      <c r="AB159" s="25" t="e">
        <f t="shared" si="212"/>
        <v>#VALUE!</v>
      </c>
      <c r="AC159" s="25" t="e">
        <f t="shared" si="212"/>
        <v>#VALUE!</v>
      </c>
      <c r="AD159" s="25" t="e">
        <f t="shared" si="212"/>
        <v>#VALUE!</v>
      </c>
      <c r="AE159" s="25" t="e">
        <f t="shared" si="212"/>
        <v>#VALUE!</v>
      </c>
      <c r="AF159" s="25" t="e">
        <f t="shared" si="212"/>
        <v>#VALUE!</v>
      </c>
      <c r="AG159" s="25" t="e">
        <f t="shared" si="212"/>
        <v>#VALUE!</v>
      </c>
      <c r="AH159" s="25" t="e">
        <f t="shared" si="212"/>
        <v>#VALUE!</v>
      </c>
      <c r="AI159" s="25" t="e">
        <f t="shared" si="212"/>
        <v>#VALUE!</v>
      </c>
      <c r="AJ159" s="25" t="e">
        <f t="shared" si="212"/>
        <v>#VALUE!</v>
      </c>
      <c r="AK159" s="25" t="e">
        <f t="shared" si="212"/>
        <v>#VALUE!</v>
      </c>
      <c r="AL159" s="25" t="e">
        <f t="shared" si="212"/>
        <v>#VALUE!</v>
      </c>
      <c r="AM159" s="25" t="e">
        <f t="shared" si="212"/>
        <v>#VALUE!</v>
      </c>
      <c r="AN159" s="25" t="e">
        <f t="shared" si="212"/>
        <v>#NUM!</v>
      </c>
      <c r="AX159" s="47" t="s">
        <v>87</v>
      </c>
      <c r="AY159" s="48" t="e">
        <f t="shared" ref="AY159:CH159" ca="1" si="221">AY158/$AY$123</f>
        <v>#NAME?</v>
      </c>
      <c r="AZ159" s="48" t="e">
        <f t="shared" ca="1" si="221"/>
        <v>#NAME?</v>
      </c>
      <c r="BA159" s="48" t="e">
        <f t="shared" ca="1" si="221"/>
        <v>#NAME?</v>
      </c>
      <c r="BB159" s="48" t="e">
        <f t="shared" ca="1" si="221"/>
        <v>#NAME?</v>
      </c>
      <c r="BC159" s="48" t="e">
        <f t="shared" ca="1" si="221"/>
        <v>#NAME?</v>
      </c>
      <c r="BD159" s="48" t="e">
        <f t="shared" ca="1" si="221"/>
        <v>#NAME?</v>
      </c>
      <c r="BE159" s="48" t="e">
        <f t="shared" ca="1" si="221"/>
        <v>#NAME?</v>
      </c>
      <c r="BF159" s="48" t="e">
        <f t="shared" ca="1" si="221"/>
        <v>#NAME?</v>
      </c>
      <c r="BG159" s="48" t="e">
        <f t="shared" ca="1" si="221"/>
        <v>#NAME?</v>
      </c>
      <c r="BH159" s="48" t="e">
        <f t="shared" ca="1" si="221"/>
        <v>#NAME?</v>
      </c>
      <c r="BI159" s="48" t="e">
        <f t="shared" ca="1" si="221"/>
        <v>#NAME?</v>
      </c>
      <c r="BJ159" s="48" t="e">
        <f t="shared" ca="1" si="221"/>
        <v>#NAME?</v>
      </c>
      <c r="BK159" s="48" t="e">
        <f t="shared" ca="1" si="221"/>
        <v>#NAME?</v>
      </c>
      <c r="BL159" s="48" t="e">
        <f t="shared" ca="1" si="221"/>
        <v>#NAME?</v>
      </c>
      <c r="BM159" s="48" t="e">
        <f t="shared" ca="1" si="221"/>
        <v>#NAME?</v>
      </c>
      <c r="BN159" s="48" t="e">
        <f t="shared" ca="1" si="221"/>
        <v>#NAME?</v>
      </c>
      <c r="BO159" s="48" t="e">
        <f t="shared" ca="1" si="221"/>
        <v>#NAME?</v>
      </c>
      <c r="BP159" s="48" t="e">
        <f t="shared" ca="1" si="221"/>
        <v>#NAME?</v>
      </c>
      <c r="BQ159" s="48" t="e">
        <f t="shared" ca="1" si="221"/>
        <v>#NAME?</v>
      </c>
      <c r="BR159" s="48" t="e">
        <f t="shared" ca="1" si="221"/>
        <v>#NAME?</v>
      </c>
      <c r="BS159" s="48" t="e">
        <f t="shared" ca="1" si="221"/>
        <v>#NAME?</v>
      </c>
      <c r="BT159" s="48" t="e">
        <f t="shared" ca="1" si="221"/>
        <v>#NAME?</v>
      </c>
      <c r="BU159" s="48" t="e">
        <f t="shared" ca="1" si="221"/>
        <v>#NAME?</v>
      </c>
      <c r="BV159" s="48" t="e">
        <f t="shared" ca="1" si="221"/>
        <v>#NAME?</v>
      </c>
      <c r="BW159" s="48" t="e">
        <f t="shared" ca="1" si="221"/>
        <v>#NAME?</v>
      </c>
      <c r="BX159" s="48" t="e">
        <f t="shared" ca="1" si="221"/>
        <v>#NAME?</v>
      </c>
      <c r="BY159" s="48" t="e">
        <f t="shared" ca="1" si="221"/>
        <v>#NAME?</v>
      </c>
      <c r="BZ159" s="48" t="e">
        <f t="shared" ca="1" si="221"/>
        <v>#NAME?</v>
      </c>
      <c r="CA159" s="48" t="e">
        <f t="shared" ca="1" si="221"/>
        <v>#NAME?</v>
      </c>
      <c r="CB159" s="48" t="e">
        <f t="shared" ca="1" si="221"/>
        <v>#NAME?</v>
      </c>
      <c r="CC159" s="48" t="e">
        <f t="shared" ca="1" si="221"/>
        <v>#NAME?</v>
      </c>
      <c r="CD159" s="48" t="e">
        <f t="shared" ca="1" si="221"/>
        <v>#NAME?</v>
      </c>
      <c r="CE159" s="48" t="e">
        <f t="shared" ca="1" si="221"/>
        <v>#NAME?</v>
      </c>
      <c r="CF159" s="48" t="e">
        <f t="shared" ca="1" si="221"/>
        <v>#NAME?</v>
      </c>
      <c r="CG159" s="48" t="e">
        <f t="shared" ca="1" si="221"/>
        <v>#NAME?</v>
      </c>
      <c r="CH159" s="48" t="e">
        <f t="shared" ca="1" si="221"/>
        <v>#NAME?</v>
      </c>
      <c r="CS159" s="42" t="s">
        <v>92</v>
      </c>
      <c r="CT159" s="25">
        <f t="shared" ref="CT159:DE159" ca="1" si="222">+CT30</f>
        <v>0</v>
      </c>
      <c r="CU159" s="25">
        <f t="shared" ca="1" si="222"/>
        <v>0</v>
      </c>
      <c r="CV159" s="25">
        <f t="shared" ca="1" si="222"/>
        <v>0</v>
      </c>
      <c r="CW159" s="25">
        <f t="shared" ca="1" si="222"/>
        <v>0</v>
      </c>
      <c r="CX159" s="25">
        <f t="shared" ca="1" si="222"/>
        <v>0</v>
      </c>
      <c r="CY159" s="25">
        <f t="shared" ca="1" si="222"/>
        <v>0</v>
      </c>
      <c r="CZ159" s="25">
        <f t="shared" ca="1" si="222"/>
        <v>0</v>
      </c>
      <c r="DA159" s="25">
        <f t="shared" ca="1" si="222"/>
        <v>0</v>
      </c>
      <c r="DB159" s="25">
        <f t="shared" ca="1" si="222"/>
        <v>0</v>
      </c>
      <c r="DC159" s="25">
        <f t="shared" ca="1" si="222"/>
        <v>0</v>
      </c>
      <c r="DD159" s="25">
        <f t="shared" ca="1" si="222"/>
        <v>0</v>
      </c>
      <c r="DE159" s="25">
        <f t="shared" ca="1" si="222"/>
        <v>0</v>
      </c>
    </row>
    <row r="160" spans="1:133">
      <c r="A160" t="str">
        <f>RIGHT(DB_LOAD!I155,4)</f>
        <v/>
      </c>
      <c r="B160">
        <f>DB_LOAD!K155</f>
        <v>0</v>
      </c>
      <c r="D160" s="54" t="s">
        <v>97</v>
      </c>
      <c r="E160" s="55" t="e">
        <f t="shared" si="214"/>
        <v>#VALUE!</v>
      </c>
      <c r="F160" s="55" t="e">
        <f t="shared" si="212"/>
        <v>#VALUE!</v>
      </c>
      <c r="G160" s="55" t="e">
        <f t="shared" si="212"/>
        <v>#VALUE!</v>
      </c>
      <c r="H160" s="55" t="e">
        <f t="shared" si="212"/>
        <v>#VALUE!</v>
      </c>
      <c r="I160" s="55" t="e">
        <f t="shared" si="212"/>
        <v>#VALUE!</v>
      </c>
      <c r="J160" s="55" t="e">
        <f t="shared" si="212"/>
        <v>#VALUE!</v>
      </c>
      <c r="K160" s="55" t="e">
        <f t="shared" si="212"/>
        <v>#VALUE!</v>
      </c>
      <c r="L160" s="55" t="e">
        <f t="shared" si="212"/>
        <v>#VALUE!</v>
      </c>
      <c r="M160" s="55" t="e">
        <f t="shared" si="212"/>
        <v>#VALUE!</v>
      </c>
      <c r="N160" s="55" t="e">
        <f t="shared" si="212"/>
        <v>#VALUE!</v>
      </c>
      <c r="O160" s="55" t="e">
        <f t="shared" si="212"/>
        <v>#VALUE!</v>
      </c>
      <c r="P160" s="55" t="e">
        <f t="shared" ref="P160:AE176" si="223">HLOOKUP(P$151,$E$122:$AN$148,ROW($D160)-ROW($D$151)+1,FALSE)</f>
        <v>#VALUE!</v>
      </c>
      <c r="Q160" s="55" t="e">
        <f t="shared" si="223"/>
        <v>#VALUE!</v>
      </c>
      <c r="R160" s="55" t="e">
        <f t="shared" si="223"/>
        <v>#VALUE!</v>
      </c>
      <c r="S160" s="55" t="e">
        <f t="shared" si="223"/>
        <v>#VALUE!</v>
      </c>
      <c r="T160" s="55" t="e">
        <f t="shared" si="223"/>
        <v>#VALUE!</v>
      </c>
      <c r="U160" s="55" t="e">
        <f t="shared" si="223"/>
        <v>#VALUE!</v>
      </c>
      <c r="V160" s="55" t="e">
        <f t="shared" si="223"/>
        <v>#VALUE!</v>
      </c>
      <c r="W160" s="55" t="e">
        <f t="shared" si="223"/>
        <v>#VALUE!</v>
      </c>
      <c r="X160" s="55" t="e">
        <f t="shared" si="223"/>
        <v>#VALUE!</v>
      </c>
      <c r="Y160" s="55" t="e">
        <f t="shared" si="223"/>
        <v>#VALUE!</v>
      </c>
      <c r="Z160" s="55" t="e">
        <f t="shared" si="223"/>
        <v>#VALUE!</v>
      </c>
      <c r="AA160" s="55" t="e">
        <f t="shared" si="223"/>
        <v>#VALUE!</v>
      </c>
      <c r="AB160" s="55" t="e">
        <f t="shared" si="223"/>
        <v>#VALUE!</v>
      </c>
      <c r="AC160" s="55" t="e">
        <f t="shared" si="223"/>
        <v>#VALUE!</v>
      </c>
      <c r="AD160" s="55" t="e">
        <f t="shared" si="223"/>
        <v>#VALUE!</v>
      </c>
      <c r="AE160" s="55" t="e">
        <f t="shared" si="223"/>
        <v>#VALUE!</v>
      </c>
      <c r="AF160" s="55" t="e">
        <f t="shared" ref="AF160:AN176" si="224">HLOOKUP(AF$151,$E$122:$AN$148,ROW($D160)-ROW($D$151)+1,FALSE)</f>
        <v>#VALUE!</v>
      </c>
      <c r="AG160" s="55" t="e">
        <f t="shared" si="224"/>
        <v>#VALUE!</v>
      </c>
      <c r="AH160" s="55" t="e">
        <f t="shared" si="224"/>
        <v>#VALUE!</v>
      </c>
      <c r="AI160" s="55" t="e">
        <f t="shared" si="224"/>
        <v>#VALUE!</v>
      </c>
      <c r="AJ160" s="55" t="e">
        <f t="shared" si="224"/>
        <v>#VALUE!</v>
      </c>
      <c r="AK160" s="55" t="e">
        <f t="shared" si="224"/>
        <v>#VALUE!</v>
      </c>
      <c r="AL160" s="55" t="e">
        <f t="shared" si="224"/>
        <v>#VALUE!</v>
      </c>
      <c r="AM160" s="55" t="e">
        <f t="shared" si="224"/>
        <v>#VALUE!</v>
      </c>
      <c r="AN160" s="55" t="e">
        <f t="shared" si="224"/>
        <v>#NUM!</v>
      </c>
      <c r="AX160" s="50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S160" s="42" t="s">
        <v>96</v>
      </c>
      <c r="CT160" s="25">
        <f t="shared" ref="CT160:DE160" ca="1" si="225">+CT31</f>
        <v>0</v>
      </c>
      <c r="CU160" s="25">
        <f t="shared" ca="1" si="225"/>
        <v>0</v>
      </c>
      <c r="CV160" s="25">
        <f t="shared" ca="1" si="225"/>
        <v>0</v>
      </c>
      <c r="CW160" s="25">
        <f t="shared" ca="1" si="225"/>
        <v>0</v>
      </c>
      <c r="CX160" s="25">
        <f t="shared" ca="1" si="225"/>
        <v>0</v>
      </c>
      <c r="CY160" s="25">
        <f t="shared" ca="1" si="225"/>
        <v>0</v>
      </c>
      <c r="CZ160" s="25">
        <f t="shared" ca="1" si="225"/>
        <v>0</v>
      </c>
      <c r="DA160" s="25">
        <f t="shared" ca="1" si="225"/>
        <v>0</v>
      </c>
      <c r="DB160" s="25">
        <f t="shared" ca="1" si="225"/>
        <v>0</v>
      </c>
      <c r="DC160" s="25">
        <f t="shared" ca="1" si="225"/>
        <v>0</v>
      </c>
      <c r="DD160" s="25">
        <f t="shared" ca="1" si="225"/>
        <v>0</v>
      </c>
      <c r="DE160" s="25">
        <f t="shared" ca="1" si="225"/>
        <v>0</v>
      </c>
    </row>
    <row r="161" spans="1:109">
      <c r="A161" t="str">
        <f>RIGHT(DB_LOAD!I156,4)</f>
        <v/>
      </c>
      <c r="B161">
        <f>DB_LOAD!K156</f>
        <v>0</v>
      </c>
      <c r="D161" s="56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X161" s="53" t="s">
        <v>95</v>
      </c>
      <c r="AY161" s="1094" t="e">
        <f ca="1">IF(MONTH(AY$153)=IF(OR(Config!$B$13="India", Config!$B$13="Sri Lanka"),4,1),AY130,AY130-AW130)</f>
        <v>#NAME?</v>
      </c>
      <c r="AZ161" s="1094" t="e">
        <f ca="1">IF(MONTH(AZ$153)=IF(OR(Config!$B$13="India", Config!$B$13="Sri Lanka"),4,1),AZ130,AZ130-AY130)</f>
        <v>#NAME?</v>
      </c>
      <c r="BA161" s="1094" t="e">
        <f ca="1">IF(MONTH(BA$153)=IF(OR(Config!$B$13="India", Config!$B$13="Sri Lanka"),4,1),BA130,BA130-AZ130)</f>
        <v>#NAME?</v>
      </c>
      <c r="BB161" s="1094" t="e">
        <f ca="1">IF(MONTH(BB$153)=IF(OR(Config!$B$13="India", Config!$B$13="Sri Lanka"),4,1),BB130,BB130-BA130)</f>
        <v>#NAME?</v>
      </c>
      <c r="BC161" s="1094" t="e">
        <f ca="1">IF(MONTH(BC$153)=IF(OR(Config!$B$13="India", Config!$B$13="Sri Lanka"),4,1),BC130,BC130-BB130)</f>
        <v>#NAME?</v>
      </c>
      <c r="BD161" s="1094" t="e">
        <f ca="1">IF(MONTH(BD$153)=IF(OR(Config!$B$13="India", Config!$B$13="Sri Lanka"),4,1),BD130,BD130-BC130)</f>
        <v>#NAME?</v>
      </c>
      <c r="BE161" s="1094" t="e">
        <f ca="1">IF(MONTH(BE$153)=IF(OR(Config!$B$13="India", Config!$B$13="Sri Lanka"),4,1),BE130,BE130-BD130)</f>
        <v>#NAME?</v>
      </c>
      <c r="BF161" s="1094" t="e">
        <f ca="1">IF(MONTH(BF$153)=IF(OR(Config!$B$13="India", Config!$B$13="Sri Lanka"),4,1),BF130,BF130-BE130)</f>
        <v>#NAME?</v>
      </c>
      <c r="BG161" s="1094" t="e">
        <f ca="1">IF(MONTH(BG$153)=IF(OR(Config!$B$13="India", Config!$B$13="Sri Lanka"),4,1),BG130,BG130-BF130)</f>
        <v>#NAME?</v>
      </c>
      <c r="BH161" s="1094" t="e">
        <f ca="1">IF(MONTH(BH$153)=IF(OR(Config!$B$13="India", Config!$B$13="Sri Lanka"),4,1),BH130,BH130-BG130)</f>
        <v>#NAME?</v>
      </c>
      <c r="BI161" s="1094" t="e">
        <f ca="1">IF(MONTH(BI$153)=IF(OR(Config!$B$13="India", Config!$B$13="Sri Lanka"),4,1),BI130,BI130-BH130)</f>
        <v>#NAME?</v>
      </c>
      <c r="BJ161" s="1094" t="e">
        <f ca="1">IF(MONTH(BJ$153)=IF(OR(Config!$B$13="India", Config!$B$13="Sri Lanka"),4,1),BJ130,BJ130-BI130)</f>
        <v>#NAME?</v>
      </c>
      <c r="BK161" s="1094" t="e">
        <f ca="1">IF(MONTH(BK$153)=IF(OR(Config!$B$13="India", Config!$B$13="Sri Lanka"),4,1),BK130,BK130-BJ130)</f>
        <v>#NAME?</v>
      </c>
      <c r="BL161" s="1094" t="e">
        <f ca="1">IF(MONTH(BL$153)=IF(OR(Config!$B$13="India", Config!$B$13="Sri Lanka"),4,1),BL130,BL130-BK130)</f>
        <v>#NAME?</v>
      </c>
      <c r="BM161" s="1094" t="e">
        <f ca="1">IF(MONTH(BM$153)=IF(OR(Config!$B$13="India", Config!$B$13="Sri Lanka"),4,1),BM130,BM130-BL130)</f>
        <v>#NAME?</v>
      </c>
      <c r="BN161" s="1094" t="e">
        <f ca="1">IF(MONTH(BN$153)=IF(OR(Config!$B$13="India", Config!$B$13="Sri Lanka"),4,1),BN130,BN130-BM130)</f>
        <v>#NAME?</v>
      </c>
      <c r="BO161" s="1094" t="e">
        <f ca="1">IF(MONTH(BO$153)=IF(OR(Config!$B$13="India", Config!$B$13="Sri Lanka"),4,1),BO130,BO130-BN130)</f>
        <v>#NAME?</v>
      </c>
      <c r="BP161" s="1094" t="e">
        <f ca="1">IF(MONTH(BP$153)=IF(OR(Config!$B$13="India", Config!$B$13="Sri Lanka"),4,1),BP130,BP130-BO130)</f>
        <v>#NAME?</v>
      </c>
      <c r="BQ161" s="1094" t="e">
        <f ca="1">IF(MONTH(BQ$153)=IF(OR(Config!$B$13="India", Config!$B$13="Sri Lanka"),4,1),BQ130,BQ130-BP130)</f>
        <v>#NAME?</v>
      </c>
      <c r="BR161" s="1094" t="e">
        <f ca="1">IF(MONTH(BR$153)=IF(OR(Config!$B$13="India", Config!$B$13="Sri Lanka"),4,1),BR130,BR130-BQ130)</f>
        <v>#NAME?</v>
      </c>
      <c r="BS161" s="1094" t="e">
        <f ca="1">IF(MONTH(BS$153)=IF(OR(Config!$B$13="India", Config!$B$13="Sri Lanka"),4,1),BS130,BS130-BR130)</f>
        <v>#NAME?</v>
      </c>
      <c r="BT161" s="1094" t="e">
        <f ca="1">IF(MONTH(BT$153)=IF(OR(Config!$B$13="India", Config!$B$13="Sri Lanka"),4,1),BT130,BT130-BS130)</f>
        <v>#NAME?</v>
      </c>
      <c r="BU161" s="1094" t="e">
        <f ca="1">IF(MONTH(BU$153)=IF(OR(Config!$B$13="India", Config!$B$13="Sri Lanka"),4,1),BU130,BU130-BT130)</f>
        <v>#NAME?</v>
      </c>
      <c r="BV161" s="1094" t="e">
        <f ca="1">IF(MONTH(BV$153)=IF(OR(Config!$B$13="India", Config!$B$13="Sri Lanka"),4,1),BV130,BV130-BU130)</f>
        <v>#NAME?</v>
      </c>
      <c r="BW161" s="1094" t="e">
        <f ca="1">IF(MONTH(BW$153)=IF(OR(Config!$B$13="India", Config!$B$13="Sri Lanka"),4,1),BW130,BW130-BV130)</f>
        <v>#NAME?</v>
      </c>
      <c r="BX161" s="1094" t="e">
        <f ca="1">IF(MONTH(BX$153)=IF(OR(Config!$B$13="India", Config!$B$13="Sri Lanka"),4,1),BX130,BX130-BW130)</f>
        <v>#NAME?</v>
      </c>
      <c r="BY161" s="1094" t="e">
        <f ca="1">IF(MONTH(BY$153)=IF(OR(Config!$B$13="India", Config!$B$13="Sri Lanka"),4,1),BY130,BY130-BX130)</f>
        <v>#NAME?</v>
      </c>
      <c r="BZ161" s="1094" t="e">
        <f ca="1">IF(MONTH(BZ$153)=IF(OR(Config!$B$13="India", Config!$B$13="Sri Lanka"),4,1),BZ130,BZ130-BY130)</f>
        <v>#NAME?</v>
      </c>
      <c r="CA161" s="1094" t="e">
        <f ca="1">IF(MONTH(CA$153)=IF(OR(Config!$B$13="India", Config!$B$13="Sri Lanka"),4,1),CA130,CA130-BZ130)</f>
        <v>#NAME?</v>
      </c>
      <c r="CB161" s="1094" t="e">
        <f ca="1">IF(MONTH(CB$153)=IF(OR(Config!$B$13="India", Config!$B$13="Sri Lanka"),4,1),CB130,CB130-CA130)</f>
        <v>#NAME?</v>
      </c>
      <c r="CC161" s="1094" t="e">
        <f ca="1">IF(MONTH(CC$153)=IF(OR(Config!$B$13="India", Config!$B$13="Sri Lanka"),4,1),CC130,CC130-CB130)</f>
        <v>#NAME?</v>
      </c>
      <c r="CD161" s="1094" t="e">
        <f ca="1">IF(MONTH(CD$153)=IF(OR(Config!$B$13="India", Config!$B$13="Sri Lanka"),4,1),CD130,CD130-CC130)</f>
        <v>#NAME?</v>
      </c>
      <c r="CE161" s="1094" t="e">
        <f ca="1">IF(MONTH(CE$153)=IF(OR(Config!$B$13="India", Config!$B$13="Sri Lanka"),4,1),CE130,CE130-CD130)</f>
        <v>#NAME?</v>
      </c>
      <c r="CF161" s="1094" t="e">
        <f ca="1">IF(MONTH(CF$153)=IF(OR(Config!$B$13="India", Config!$B$13="Sri Lanka"),4,1),CF130,CF130-CE130)</f>
        <v>#NAME?</v>
      </c>
      <c r="CG161" s="1094" t="e">
        <f ca="1">IF(MONTH(CG$153)=IF(OR(Config!$B$13="India", Config!$B$13="Sri Lanka"),4,1),CG130,CG130-CF130)</f>
        <v>#NAME?</v>
      </c>
      <c r="CH161" s="1094" t="e">
        <f ca="1">IF(MONTH(CH$153)=IF(OR(Config!$B$13="India", Config!$B$13="Sri Lanka"),4,1),CH130,CH130-CG130)</f>
        <v>#NAME?</v>
      </c>
      <c r="CS161" s="42" t="s">
        <v>30</v>
      </c>
      <c r="CT161" s="25">
        <f t="shared" ref="CT161:DE161" ca="1" si="226">+CT32</f>
        <v>0</v>
      </c>
      <c r="CU161" s="25">
        <f t="shared" ca="1" si="226"/>
        <v>0</v>
      </c>
      <c r="CV161" s="25">
        <f t="shared" ca="1" si="226"/>
        <v>0</v>
      </c>
      <c r="CW161" s="25">
        <f t="shared" ca="1" si="226"/>
        <v>0</v>
      </c>
      <c r="CX161" s="25">
        <f t="shared" ca="1" si="226"/>
        <v>0</v>
      </c>
      <c r="CY161" s="25">
        <f t="shared" ca="1" si="226"/>
        <v>0</v>
      </c>
      <c r="CZ161" s="25">
        <f t="shared" ca="1" si="226"/>
        <v>0</v>
      </c>
      <c r="DA161" s="25">
        <f t="shared" ca="1" si="226"/>
        <v>0</v>
      </c>
      <c r="DB161" s="25">
        <f t="shared" ca="1" si="226"/>
        <v>0</v>
      </c>
      <c r="DC161" s="25">
        <f t="shared" ca="1" si="226"/>
        <v>0</v>
      </c>
      <c r="DD161" s="25">
        <f t="shared" ca="1" si="226"/>
        <v>0</v>
      </c>
      <c r="DE161" s="25">
        <f t="shared" ca="1" si="226"/>
        <v>0</v>
      </c>
    </row>
    <row r="162" spans="1:109">
      <c r="A162" t="str">
        <f>RIGHT(DB_LOAD!I157,4)</f>
        <v/>
      </c>
      <c r="B162">
        <f>DB_LOAD!K157</f>
        <v>0</v>
      </c>
      <c r="D162" s="58" t="s">
        <v>100</v>
      </c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X162" s="53" t="s">
        <v>98</v>
      </c>
      <c r="AY162" s="1094" t="e">
        <f ca="1">IF(MONTH(AY$153)=IF(OR(Config!$B$13="India", Config!$B$13="Sri Lanka"),4,1),AY131,AY131-AW131)</f>
        <v>#NAME?</v>
      </c>
      <c r="AZ162" s="1094" t="e">
        <f ca="1">IF(MONTH(AZ$153)=IF(OR(Config!$B$13="India", Config!$B$13="Sri Lanka"),4,1),AZ131,AZ131-AY131)</f>
        <v>#NAME?</v>
      </c>
      <c r="BA162" s="1094" t="e">
        <f ca="1">IF(MONTH(BA$153)=IF(OR(Config!$B$13="India", Config!$B$13="Sri Lanka"),4,1),BA131,BA131-AZ131)</f>
        <v>#NAME?</v>
      </c>
      <c r="BB162" s="1094" t="e">
        <f ca="1">IF(MONTH(BB$153)=IF(OR(Config!$B$13="India", Config!$B$13="Sri Lanka"),4,1),BB131,BB131-BA131)</f>
        <v>#NAME?</v>
      </c>
      <c r="BC162" s="1094" t="e">
        <f ca="1">IF(MONTH(BC$153)=IF(OR(Config!$B$13="India", Config!$B$13="Sri Lanka"),4,1),BC131,BC131-BB131)</f>
        <v>#NAME?</v>
      </c>
      <c r="BD162" s="1094" t="e">
        <f ca="1">IF(MONTH(BD$153)=IF(OR(Config!$B$13="India", Config!$B$13="Sri Lanka"),4,1),BD131,BD131-BC131)</f>
        <v>#NAME?</v>
      </c>
      <c r="BE162" s="1094" t="e">
        <f ca="1">IF(MONTH(BE$153)=IF(OR(Config!$B$13="India", Config!$B$13="Sri Lanka"),4,1),BE131,BE131-BD131)</f>
        <v>#NAME?</v>
      </c>
      <c r="BF162" s="1094" t="e">
        <f ca="1">IF(MONTH(BF$153)=IF(OR(Config!$B$13="India", Config!$B$13="Sri Lanka"),4,1),BF131,BF131-BE131)</f>
        <v>#NAME?</v>
      </c>
      <c r="BG162" s="1094" t="e">
        <f ca="1">IF(MONTH(BG$153)=IF(OR(Config!$B$13="India", Config!$B$13="Sri Lanka"),4,1),BG131,BG131-BF131)</f>
        <v>#NAME?</v>
      </c>
      <c r="BH162" s="1094" t="e">
        <f ca="1">IF(MONTH(BH$153)=IF(OR(Config!$B$13="India", Config!$B$13="Sri Lanka"),4,1),BH131,BH131-BG131)</f>
        <v>#NAME?</v>
      </c>
      <c r="BI162" s="1094" t="e">
        <f ca="1">IF(MONTH(BI$153)=IF(OR(Config!$B$13="India", Config!$B$13="Sri Lanka"),4,1),BI131,BI131-BH131)</f>
        <v>#NAME?</v>
      </c>
      <c r="BJ162" s="1094" t="e">
        <f ca="1">IF(MONTH(BJ$153)=IF(OR(Config!$B$13="India", Config!$B$13="Sri Lanka"),4,1),BJ131,BJ131-BI131)</f>
        <v>#NAME?</v>
      </c>
      <c r="BK162" s="1094" t="e">
        <f ca="1">IF(MONTH(BK$153)=IF(OR(Config!$B$13="India", Config!$B$13="Sri Lanka"),4,1),BK131,BK131-BJ131)</f>
        <v>#NAME?</v>
      </c>
      <c r="BL162" s="1094" t="e">
        <f ca="1">IF(MONTH(BL$153)=IF(OR(Config!$B$13="India", Config!$B$13="Sri Lanka"),4,1),BL131,BL131-BK131)</f>
        <v>#NAME?</v>
      </c>
      <c r="BM162" s="1094" t="e">
        <f ca="1">IF(MONTH(BM$153)=IF(OR(Config!$B$13="India", Config!$B$13="Sri Lanka"),4,1),BM131,BM131-BL131)</f>
        <v>#NAME?</v>
      </c>
      <c r="BN162" s="1094" t="e">
        <f ca="1">IF(MONTH(BN$153)=IF(OR(Config!$B$13="India", Config!$B$13="Sri Lanka"),4,1),BN131,BN131-BM131)</f>
        <v>#NAME?</v>
      </c>
      <c r="BO162" s="1094" t="e">
        <f ca="1">IF(MONTH(BO$153)=IF(OR(Config!$B$13="India", Config!$B$13="Sri Lanka"),4,1),BO131,BO131-BN131)</f>
        <v>#NAME?</v>
      </c>
      <c r="BP162" s="1094" t="e">
        <f ca="1">IF(MONTH(BP$153)=IF(OR(Config!$B$13="India", Config!$B$13="Sri Lanka"),4,1),BP131,BP131-BO131)</f>
        <v>#NAME?</v>
      </c>
      <c r="BQ162" s="1094" t="e">
        <f ca="1">IF(MONTH(BQ$153)=IF(OR(Config!$B$13="India", Config!$B$13="Sri Lanka"),4,1),BQ131,BQ131-BP131)</f>
        <v>#NAME?</v>
      </c>
      <c r="BR162" s="1094" t="e">
        <f ca="1">IF(MONTH(BR$153)=IF(OR(Config!$B$13="India", Config!$B$13="Sri Lanka"),4,1),BR131,BR131-BQ131)</f>
        <v>#NAME?</v>
      </c>
      <c r="BS162" s="1094" t="e">
        <f ca="1">IF(MONTH(BS$153)=IF(OR(Config!$B$13="India", Config!$B$13="Sri Lanka"),4,1),BS131,BS131-BR131)</f>
        <v>#NAME?</v>
      </c>
      <c r="BT162" s="1094" t="e">
        <f ca="1">IF(MONTH(BT$153)=IF(OR(Config!$B$13="India", Config!$B$13="Sri Lanka"),4,1),BT131,BT131-BS131)</f>
        <v>#NAME?</v>
      </c>
      <c r="BU162" s="1094" t="e">
        <f ca="1">IF(MONTH(BU$153)=IF(OR(Config!$B$13="India", Config!$B$13="Sri Lanka"),4,1),BU131,BU131-BT131)</f>
        <v>#NAME?</v>
      </c>
      <c r="BV162" s="1094" t="e">
        <f ca="1">IF(MONTH(BV$153)=IF(OR(Config!$B$13="India", Config!$B$13="Sri Lanka"),4,1),BV131,BV131-BU131)</f>
        <v>#NAME?</v>
      </c>
      <c r="BW162" s="1094" t="e">
        <f ca="1">IF(MONTH(BW$153)=IF(OR(Config!$B$13="India", Config!$B$13="Sri Lanka"),4,1),BW131,BW131-BV131)</f>
        <v>#NAME?</v>
      </c>
      <c r="BX162" s="1094" t="e">
        <f ca="1">IF(MONTH(BX$153)=IF(OR(Config!$B$13="India", Config!$B$13="Sri Lanka"),4,1),BX131,BX131-BW131)</f>
        <v>#NAME?</v>
      </c>
      <c r="BY162" s="1094" t="e">
        <f ca="1">IF(MONTH(BY$153)=IF(OR(Config!$B$13="India", Config!$B$13="Sri Lanka"),4,1),BY131,BY131-BX131)</f>
        <v>#NAME?</v>
      </c>
      <c r="BZ162" s="1094" t="e">
        <f ca="1">IF(MONTH(BZ$153)=IF(OR(Config!$B$13="India", Config!$B$13="Sri Lanka"),4,1),BZ131,BZ131-BY131)</f>
        <v>#NAME?</v>
      </c>
      <c r="CA162" s="1094" t="e">
        <f ca="1">IF(MONTH(CA$153)=IF(OR(Config!$B$13="India", Config!$B$13="Sri Lanka"),4,1),CA131,CA131-BZ131)</f>
        <v>#NAME?</v>
      </c>
      <c r="CB162" s="1094" t="e">
        <f ca="1">IF(MONTH(CB$153)=IF(OR(Config!$B$13="India", Config!$B$13="Sri Lanka"),4,1),CB131,CB131-CA131)</f>
        <v>#NAME?</v>
      </c>
      <c r="CC162" s="1094" t="e">
        <f ca="1">IF(MONTH(CC$153)=IF(OR(Config!$B$13="India", Config!$B$13="Sri Lanka"),4,1),CC131,CC131-CB131)</f>
        <v>#NAME?</v>
      </c>
      <c r="CD162" s="1094" t="e">
        <f ca="1">IF(MONTH(CD$153)=IF(OR(Config!$B$13="India", Config!$B$13="Sri Lanka"),4,1),CD131,CD131-CC131)</f>
        <v>#NAME?</v>
      </c>
      <c r="CE162" s="1094" t="e">
        <f ca="1">IF(MONTH(CE$153)=IF(OR(Config!$B$13="India", Config!$B$13="Sri Lanka"),4,1),CE131,CE131-CD131)</f>
        <v>#NAME?</v>
      </c>
      <c r="CF162" s="1094" t="e">
        <f ca="1">IF(MONTH(CF$153)=IF(OR(Config!$B$13="India", Config!$B$13="Sri Lanka"),4,1),CF131,CF131-CE131)</f>
        <v>#NAME?</v>
      </c>
      <c r="CG162" s="1094" t="e">
        <f ca="1">IF(MONTH(CG$153)=IF(OR(Config!$B$13="India", Config!$B$13="Sri Lanka"),4,1),CG131,CG131-CF131)</f>
        <v>#NAME?</v>
      </c>
      <c r="CH162" s="1094" t="e">
        <f ca="1">IF(MONTH(CH$153)=IF(OR(Config!$B$13="India", Config!$B$13="Sri Lanka"),4,1),CH131,CH131-CG131)</f>
        <v>#NAME?</v>
      </c>
      <c r="CS162" s="42" t="s">
        <v>47</v>
      </c>
      <c r="CT162" s="25">
        <f t="shared" ref="CT162:DE162" ca="1" si="227">+CT33</f>
        <v>0</v>
      </c>
      <c r="CU162" s="25">
        <f t="shared" ca="1" si="227"/>
        <v>0</v>
      </c>
      <c r="CV162" s="25">
        <f t="shared" ca="1" si="227"/>
        <v>0</v>
      </c>
      <c r="CW162" s="25">
        <f t="shared" ca="1" si="227"/>
        <v>0</v>
      </c>
      <c r="CX162" s="25">
        <f t="shared" ca="1" si="227"/>
        <v>0</v>
      </c>
      <c r="CY162" s="25">
        <f t="shared" ca="1" si="227"/>
        <v>0</v>
      </c>
      <c r="CZ162" s="25">
        <f t="shared" ca="1" si="227"/>
        <v>0</v>
      </c>
      <c r="DA162" s="25">
        <f t="shared" ca="1" si="227"/>
        <v>0</v>
      </c>
      <c r="DB162" s="25">
        <f t="shared" ca="1" si="227"/>
        <v>0</v>
      </c>
      <c r="DC162" s="25">
        <f t="shared" ca="1" si="227"/>
        <v>0</v>
      </c>
      <c r="DD162" s="25">
        <f t="shared" ca="1" si="227"/>
        <v>0</v>
      </c>
      <c r="DE162" s="25">
        <f t="shared" ca="1" si="227"/>
        <v>0</v>
      </c>
    </row>
    <row r="163" spans="1:109">
      <c r="A163" t="str">
        <f>RIGHT(DB_LOAD!I158,4)</f>
        <v/>
      </c>
      <c r="B163">
        <f>DB_LOAD!K158</f>
        <v>0</v>
      </c>
      <c r="D163" s="35" t="s">
        <v>103</v>
      </c>
      <c r="E163" s="25" t="e">
        <f t="shared" si="214"/>
        <v>#VALUE!</v>
      </c>
      <c r="F163" s="25" t="e">
        <f t="shared" si="214"/>
        <v>#VALUE!</v>
      </c>
      <c r="G163" s="25" t="e">
        <f t="shared" si="214"/>
        <v>#VALUE!</v>
      </c>
      <c r="H163" s="25" t="e">
        <f t="shared" si="214"/>
        <v>#VALUE!</v>
      </c>
      <c r="I163" s="25" t="e">
        <f t="shared" si="214"/>
        <v>#VALUE!</v>
      </c>
      <c r="J163" s="25" t="e">
        <f t="shared" si="214"/>
        <v>#VALUE!</v>
      </c>
      <c r="K163" s="25" t="e">
        <f t="shared" si="214"/>
        <v>#VALUE!</v>
      </c>
      <c r="L163" s="25" t="e">
        <f t="shared" si="214"/>
        <v>#VALUE!</v>
      </c>
      <c r="M163" s="25" t="e">
        <f t="shared" si="214"/>
        <v>#VALUE!</v>
      </c>
      <c r="N163" s="25" t="e">
        <f t="shared" si="214"/>
        <v>#VALUE!</v>
      </c>
      <c r="O163" s="25" t="e">
        <f t="shared" si="214"/>
        <v>#VALUE!</v>
      </c>
      <c r="P163" s="25" t="e">
        <f t="shared" si="214"/>
        <v>#VALUE!</v>
      </c>
      <c r="Q163" s="25" t="e">
        <f t="shared" si="214"/>
        <v>#VALUE!</v>
      </c>
      <c r="R163" s="25" t="e">
        <f t="shared" si="214"/>
        <v>#VALUE!</v>
      </c>
      <c r="S163" s="25" t="e">
        <f t="shared" si="214"/>
        <v>#VALUE!</v>
      </c>
      <c r="T163" s="25" t="e">
        <f t="shared" si="214"/>
        <v>#VALUE!</v>
      </c>
      <c r="U163" s="25" t="e">
        <f t="shared" si="223"/>
        <v>#VALUE!</v>
      </c>
      <c r="V163" s="25" t="e">
        <f t="shared" si="223"/>
        <v>#VALUE!</v>
      </c>
      <c r="W163" s="25" t="e">
        <f t="shared" si="223"/>
        <v>#VALUE!</v>
      </c>
      <c r="X163" s="25" t="e">
        <f t="shared" si="223"/>
        <v>#VALUE!</v>
      </c>
      <c r="Y163" s="25" t="e">
        <f t="shared" si="223"/>
        <v>#VALUE!</v>
      </c>
      <c r="Z163" s="25" t="e">
        <f t="shared" si="223"/>
        <v>#VALUE!</v>
      </c>
      <c r="AA163" s="25" t="e">
        <f t="shared" si="223"/>
        <v>#VALUE!</v>
      </c>
      <c r="AB163" s="25" t="e">
        <f t="shared" si="223"/>
        <v>#VALUE!</v>
      </c>
      <c r="AC163" s="25" t="e">
        <f t="shared" si="223"/>
        <v>#VALUE!</v>
      </c>
      <c r="AD163" s="25" t="e">
        <f t="shared" si="223"/>
        <v>#VALUE!</v>
      </c>
      <c r="AE163" s="25" t="e">
        <f t="shared" si="223"/>
        <v>#VALUE!</v>
      </c>
      <c r="AF163" s="25" t="e">
        <f t="shared" si="224"/>
        <v>#VALUE!</v>
      </c>
      <c r="AG163" s="25" t="e">
        <f t="shared" si="224"/>
        <v>#VALUE!</v>
      </c>
      <c r="AH163" s="25" t="e">
        <f t="shared" si="224"/>
        <v>#VALUE!</v>
      </c>
      <c r="AI163" s="25" t="e">
        <f t="shared" si="224"/>
        <v>#VALUE!</v>
      </c>
      <c r="AJ163" s="25" t="e">
        <f t="shared" si="224"/>
        <v>#VALUE!</v>
      </c>
      <c r="AK163" s="25" t="e">
        <f t="shared" si="224"/>
        <v>#VALUE!</v>
      </c>
      <c r="AL163" s="25" t="e">
        <f t="shared" si="224"/>
        <v>#VALUE!</v>
      </c>
      <c r="AM163" s="25" t="e">
        <f t="shared" si="224"/>
        <v>#VALUE!</v>
      </c>
      <c r="AN163" s="25" t="e">
        <f t="shared" si="224"/>
        <v>#NUM!</v>
      </c>
      <c r="AX163" s="45" t="s">
        <v>99</v>
      </c>
      <c r="AY163" s="46" t="e">
        <f t="shared" ref="AY163:CH163" ca="1" si="228">SUM(AY161:AY162,AY158)</f>
        <v>#NAME?</v>
      </c>
      <c r="AZ163" s="46" t="e">
        <f t="shared" ca="1" si="228"/>
        <v>#NAME?</v>
      </c>
      <c r="BA163" s="46" t="e">
        <f t="shared" ca="1" si="228"/>
        <v>#NAME?</v>
      </c>
      <c r="BB163" s="46" t="e">
        <f t="shared" ca="1" si="228"/>
        <v>#NAME?</v>
      </c>
      <c r="BC163" s="46" t="e">
        <f t="shared" ca="1" si="228"/>
        <v>#NAME?</v>
      </c>
      <c r="BD163" s="46" t="e">
        <f t="shared" ca="1" si="228"/>
        <v>#NAME?</v>
      </c>
      <c r="BE163" s="46" t="e">
        <f t="shared" ca="1" si="228"/>
        <v>#NAME?</v>
      </c>
      <c r="BF163" s="46" t="e">
        <f t="shared" ca="1" si="228"/>
        <v>#NAME?</v>
      </c>
      <c r="BG163" s="46" t="e">
        <f t="shared" ca="1" si="228"/>
        <v>#NAME?</v>
      </c>
      <c r="BH163" s="46" t="e">
        <f t="shared" ca="1" si="228"/>
        <v>#NAME?</v>
      </c>
      <c r="BI163" s="46" t="e">
        <f t="shared" ca="1" si="228"/>
        <v>#NAME?</v>
      </c>
      <c r="BJ163" s="46" t="e">
        <f t="shared" ca="1" si="228"/>
        <v>#NAME?</v>
      </c>
      <c r="BK163" s="46" t="e">
        <f t="shared" ca="1" si="228"/>
        <v>#NAME?</v>
      </c>
      <c r="BL163" s="46" t="e">
        <f t="shared" ca="1" si="228"/>
        <v>#NAME?</v>
      </c>
      <c r="BM163" s="46" t="e">
        <f t="shared" ca="1" si="228"/>
        <v>#NAME?</v>
      </c>
      <c r="BN163" s="46" t="e">
        <f t="shared" ca="1" si="228"/>
        <v>#NAME?</v>
      </c>
      <c r="BO163" s="46" t="e">
        <f t="shared" ca="1" si="228"/>
        <v>#NAME?</v>
      </c>
      <c r="BP163" s="46" t="e">
        <f t="shared" ca="1" si="228"/>
        <v>#NAME?</v>
      </c>
      <c r="BQ163" s="46" t="e">
        <f t="shared" ca="1" si="228"/>
        <v>#NAME?</v>
      </c>
      <c r="BR163" s="46" t="e">
        <f t="shared" ca="1" si="228"/>
        <v>#NAME?</v>
      </c>
      <c r="BS163" s="46" t="e">
        <f t="shared" ca="1" si="228"/>
        <v>#NAME?</v>
      </c>
      <c r="BT163" s="46" t="e">
        <f t="shared" ca="1" si="228"/>
        <v>#NAME?</v>
      </c>
      <c r="BU163" s="46" t="e">
        <f t="shared" ca="1" si="228"/>
        <v>#NAME?</v>
      </c>
      <c r="BV163" s="46" t="e">
        <f t="shared" ca="1" si="228"/>
        <v>#NAME?</v>
      </c>
      <c r="BW163" s="46" t="e">
        <f t="shared" ca="1" si="228"/>
        <v>#NAME?</v>
      </c>
      <c r="BX163" s="46" t="e">
        <f t="shared" ca="1" si="228"/>
        <v>#NAME?</v>
      </c>
      <c r="BY163" s="46" t="e">
        <f t="shared" ca="1" si="228"/>
        <v>#NAME?</v>
      </c>
      <c r="BZ163" s="46" t="e">
        <f t="shared" ca="1" si="228"/>
        <v>#NAME?</v>
      </c>
      <c r="CA163" s="46" t="e">
        <f t="shared" ca="1" si="228"/>
        <v>#NAME?</v>
      </c>
      <c r="CB163" s="46" t="e">
        <f t="shared" ca="1" si="228"/>
        <v>#NAME?</v>
      </c>
      <c r="CC163" s="46" t="e">
        <f t="shared" ca="1" si="228"/>
        <v>#NAME?</v>
      </c>
      <c r="CD163" s="46" t="e">
        <f t="shared" ca="1" si="228"/>
        <v>#NAME?</v>
      </c>
      <c r="CE163" s="46" t="e">
        <f t="shared" ca="1" si="228"/>
        <v>#NAME?</v>
      </c>
      <c r="CF163" s="46" t="e">
        <f t="shared" ca="1" si="228"/>
        <v>#NAME?</v>
      </c>
      <c r="CG163" s="46" t="e">
        <f t="shared" ca="1" si="228"/>
        <v>#NAME?</v>
      </c>
      <c r="CH163" s="46" t="e">
        <f t="shared" ca="1" si="228"/>
        <v>#NAME?</v>
      </c>
      <c r="CS163" s="42" t="s">
        <v>102</v>
      </c>
      <c r="CT163" s="25">
        <f t="shared" ref="CT163:DE163" ca="1" si="229">+CT34</f>
        <v>0</v>
      </c>
      <c r="CU163" s="25">
        <f t="shared" ca="1" si="229"/>
        <v>0</v>
      </c>
      <c r="CV163" s="25">
        <f t="shared" ca="1" si="229"/>
        <v>0</v>
      </c>
      <c r="CW163" s="25">
        <f t="shared" ca="1" si="229"/>
        <v>0</v>
      </c>
      <c r="CX163" s="25">
        <f t="shared" ca="1" si="229"/>
        <v>0</v>
      </c>
      <c r="CY163" s="25">
        <f t="shared" ca="1" si="229"/>
        <v>0</v>
      </c>
      <c r="CZ163" s="25">
        <f t="shared" ca="1" si="229"/>
        <v>0</v>
      </c>
      <c r="DA163" s="25">
        <f t="shared" ca="1" si="229"/>
        <v>0</v>
      </c>
      <c r="DB163" s="25">
        <f t="shared" ca="1" si="229"/>
        <v>0</v>
      </c>
      <c r="DC163" s="25">
        <f t="shared" ca="1" si="229"/>
        <v>0</v>
      </c>
      <c r="DD163" s="25">
        <f t="shared" ca="1" si="229"/>
        <v>0</v>
      </c>
      <c r="DE163" s="25">
        <f t="shared" ca="1" si="229"/>
        <v>0</v>
      </c>
    </row>
    <row r="164" spans="1:109">
      <c r="A164" t="str">
        <f>RIGHT(DB_LOAD!I159,4)</f>
        <v/>
      </c>
      <c r="B164">
        <f>DB_LOAD!K159</f>
        <v>0</v>
      </c>
      <c r="D164" s="56" t="s">
        <v>105</v>
      </c>
      <c r="E164" s="25" t="e">
        <f t="shared" si="214"/>
        <v>#VALUE!</v>
      </c>
      <c r="F164" s="25" t="e">
        <f t="shared" si="214"/>
        <v>#VALUE!</v>
      </c>
      <c r="G164" s="25" t="e">
        <f t="shared" si="214"/>
        <v>#VALUE!</v>
      </c>
      <c r="H164" s="25" t="e">
        <f t="shared" si="214"/>
        <v>#VALUE!</v>
      </c>
      <c r="I164" s="25" t="e">
        <f t="shared" si="214"/>
        <v>#VALUE!</v>
      </c>
      <c r="J164" s="25" t="e">
        <f t="shared" si="214"/>
        <v>#VALUE!</v>
      </c>
      <c r="K164" s="25" t="e">
        <f t="shared" si="214"/>
        <v>#VALUE!</v>
      </c>
      <c r="L164" s="25" t="e">
        <f t="shared" si="214"/>
        <v>#VALUE!</v>
      </c>
      <c r="M164" s="25" t="e">
        <f t="shared" si="214"/>
        <v>#VALUE!</v>
      </c>
      <c r="N164" s="25" t="e">
        <f t="shared" si="214"/>
        <v>#VALUE!</v>
      </c>
      <c r="O164" s="25" t="e">
        <f t="shared" si="214"/>
        <v>#VALUE!</v>
      </c>
      <c r="P164" s="25" t="e">
        <f t="shared" si="214"/>
        <v>#VALUE!</v>
      </c>
      <c r="Q164" s="25" t="e">
        <f t="shared" si="214"/>
        <v>#VALUE!</v>
      </c>
      <c r="R164" s="25" t="e">
        <f t="shared" si="214"/>
        <v>#VALUE!</v>
      </c>
      <c r="S164" s="25" t="e">
        <f t="shared" si="214"/>
        <v>#VALUE!</v>
      </c>
      <c r="T164" s="25" t="e">
        <f t="shared" si="214"/>
        <v>#VALUE!</v>
      </c>
      <c r="U164" s="25" t="e">
        <f t="shared" si="223"/>
        <v>#VALUE!</v>
      </c>
      <c r="V164" s="25" t="e">
        <f t="shared" si="223"/>
        <v>#VALUE!</v>
      </c>
      <c r="W164" s="25" t="e">
        <f t="shared" si="223"/>
        <v>#VALUE!</v>
      </c>
      <c r="X164" s="25" t="e">
        <f t="shared" si="223"/>
        <v>#VALUE!</v>
      </c>
      <c r="Y164" s="25" t="e">
        <f t="shared" si="223"/>
        <v>#VALUE!</v>
      </c>
      <c r="Z164" s="25" t="e">
        <f t="shared" si="223"/>
        <v>#VALUE!</v>
      </c>
      <c r="AA164" s="25" t="e">
        <f t="shared" si="223"/>
        <v>#VALUE!</v>
      </c>
      <c r="AB164" s="25" t="e">
        <f t="shared" si="223"/>
        <v>#VALUE!</v>
      </c>
      <c r="AC164" s="25" t="e">
        <f t="shared" si="223"/>
        <v>#VALUE!</v>
      </c>
      <c r="AD164" s="25" t="e">
        <f t="shared" si="223"/>
        <v>#VALUE!</v>
      </c>
      <c r="AE164" s="25" t="e">
        <f t="shared" si="223"/>
        <v>#VALUE!</v>
      </c>
      <c r="AF164" s="25" t="e">
        <f t="shared" si="224"/>
        <v>#VALUE!</v>
      </c>
      <c r="AG164" s="25" t="e">
        <f t="shared" si="224"/>
        <v>#VALUE!</v>
      </c>
      <c r="AH164" s="25" t="e">
        <f t="shared" si="224"/>
        <v>#VALUE!</v>
      </c>
      <c r="AI164" s="25" t="e">
        <f t="shared" si="224"/>
        <v>#VALUE!</v>
      </c>
      <c r="AJ164" s="25" t="e">
        <f t="shared" si="224"/>
        <v>#VALUE!</v>
      </c>
      <c r="AK164" s="25" t="e">
        <f t="shared" si="224"/>
        <v>#VALUE!</v>
      </c>
      <c r="AL164" s="25" t="e">
        <f t="shared" si="224"/>
        <v>#VALUE!</v>
      </c>
      <c r="AM164" s="25" t="e">
        <f t="shared" si="224"/>
        <v>#VALUE!</v>
      </c>
      <c r="AN164" s="25" t="e">
        <f t="shared" si="224"/>
        <v>#NUM!</v>
      </c>
      <c r="AX164" s="47" t="s">
        <v>101</v>
      </c>
      <c r="AY164" s="48" t="e">
        <f t="shared" ref="AY164:CH164" ca="1" si="230">AY163/$AY$123</f>
        <v>#NAME?</v>
      </c>
      <c r="AZ164" s="48" t="e">
        <f t="shared" ca="1" si="230"/>
        <v>#NAME?</v>
      </c>
      <c r="BA164" s="48" t="e">
        <f t="shared" ca="1" si="230"/>
        <v>#NAME?</v>
      </c>
      <c r="BB164" s="48" t="e">
        <f t="shared" ca="1" si="230"/>
        <v>#NAME?</v>
      </c>
      <c r="BC164" s="48" t="e">
        <f t="shared" ca="1" si="230"/>
        <v>#NAME?</v>
      </c>
      <c r="BD164" s="48" t="e">
        <f t="shared" ca="1" si="230"/>
        <v>#NAME?</v>
      </c>
      <c r="BE164" s="48" t="e">
        <f t="shared" ca="1" si="230"/>
        <v>#NAME?</v>
      </c>
      <c r="BF164" s="48" t="e">
        <f t="shared" ca="1" si="230"/>
        <v>#NAME?</v>
      </c>
      <c r="BG164" s="48" t="e">
        <f t="shared" ca="1" si="230"/>
        <v>#NAME?</v>
      </c>
      <c r="BH164" s="48" t="e">
        <f t="shared" ca="1" si="230"/>
        <v>#NAME?</v>
      </c>
      <c r="BI164" s="48" t="e">
        <f t="shared" ca="1" si="230"/>
        <v>#NAME?</v>
      </c>
      <c r="BJ164" s="48" t="e">
        <f t="shared" ca="1" si="230"/>
        <v>#NAME?</v>
      </c>
      <c r="BK164" s="48" t="e">
        <f t="shared" ca="1" si="230"/>
        <v>#NAME?</v>
      </c>
      <c r="BL164" s="48" t="e">
        <f t="shared" ca="1" si="230"/>
        <v>#NAME?</v>
      </c>
      <c r="BM164" s="48" t="e">
        <f t="shared" ca="1" si="230"/>
        <v>#NAME?</v>
      </c>
      <c r="BN164" s="48" t="e">
        <f t="shared" ca="1" si="230"/>
        <v>#NAME?</v>
      </c>
      <c r="BO164" s="48" t="e">
        <f t="shared" ca="1" si="230"/>
        <v>#NAME?</v>
      </c>
      <c r="BP164" s="48" t="e">
        <f t="shared" ca="1" si="230"/>
        <v>#NAME?</v>
      </c>
      <c r="BQ164" s="48" t="e">
        <f t="shared" ca="1" si="230"/>
        <v>#NAME?</v>
      </c>
      <c r="BR164" s="48" t="e">
        <f t="shared" ca="1" si="230"/>
        <v>#NAME?</v>
      </c>
      <c r="BS164" s="48" t="e">
        <f t="shared" ca="1" si="230"/>
        <v>#NAME?</v>
      </c>
      <c r="BT164" s="48" t="e">
        <f t="shared" ca="1" si="230"/>
        <v>#NAME?</v>
      </c>
      <c r="BU164" s="48" t="e">
        <f t="shared" ca="1" si="230"/>
        <v>#NAME?</v>
      </c>
      <c r="BV164" s="48" t="e">
        <f t="shared" ca="1" si="230"/>
        <v>#NAME?</v>
      </c>
      <c r="BW164" s="48" t="e">
        <f t="shared" ca="1" si="230"/>
        <v>#NAME?</v>
      </c>
      <c r="BX164" s="48" t="e">
        <f t="shared" ca="1" si="230"/>
        <v>#NAME?</v>
      </c>
      <c r="BY164" s="48" t="e">
        <f t="shared" ca="1" si="230"/>
        <v>#NAME?</v>
      </c>
      <c r="BZ164" s="48" t="e">
        <f t="shared" ca="1" si="230"/>
        <v>#NAME?</v>
      </c>
      <c r="CA164" s="48" t="e">
        <f t="shared" ca="1" si="230"/>
        <v>#NAME?</v>
      </c>
      <c r="CB164" s="48" t="e">
        <f t="shared" ca="1" si="230"/>
        <v>#NAME?</v>
      </c>
      <c r="CC164" s="48" t="e">
        <f t="shared" ca="1" si="230"/>
        <v>#NAME?</v>
      </c>
      <c r="CD164" s="48" t="e">
        <f t="shared" ca="1" si="230"/>
        <v>#NAME?</v>
      </c>
      <c r="CE164" s="48" t="e">
        <f t="shared" ca="1" si="230"/>
        <v>#NAME?</v>
      </c>
      <c r="CF164" s="48" t="e">
        <f t="shared" ca="1" si="230"/>
        <v>#NAME?</v>
      </c>
      <c r="CG164" s="48" t="e">
        <f t="shared" ca="1" si="230"/>
        <v>#NAME?</v>
      </c>
      <c r="CH164" s="48" t="e">
        <f t="shared" ca="1" si="230"/>
        <v>#NAME?</v>
      </c>
      <c r="CS164" s="60" t="s">
        <v>104</v>
      </c>
      <c r="CT164" s="51">
        <f t="shared" ref="CT164:DE164" ca="1" si="231">+CT35</f>
        <v>0</v>
      </c>
      <c r="CU164" s="51">
        <f t="shared" ca="1" si="231"/>
        <v>0</v>
      </c>
      <c r="CV164" s="51">
        <f t="shared" ca="1" si="231"/>
        <v>0</v>
      </c>
      <c r="CW164" s="51">
        <f t="shared" ca="1" si="231"/>
        <v>0</v>
      </c>
      <c r="CX164" s="51">
        <f t="shared" ca="1" si="231"/>
        <v>0</v>
      </c>
      <c r="CY164" s="51">
        <f t="shared" ca="1" si="231"/>
        <v>0</v>
      </c>
      <c r="CZ164" s="51">
        <f t="shared" ca="1" si="231"/>
        <v>0</v>
      </c>
      <c r="DA164" s="51">
        <f t="shared" ca="1" si="231"/>
        <v>0</v>
      </c>
      <c r="DB164" s="51">
        <f t="shared" ca="1" si="231"/>
        <v>0</v>
      </c>
      <c r="DC164" s="51">
        <f t="shared" ca="1" si="231"/>
        <v>0</v>
      </c>
      <c r="DD164" s="51">
        <f t="shared" ca="1" si="231"/>
        <v>0</v>
      </c>
      <c r="DE164" s="51">
        <f t="shared" ca="1" si="231"/>
        <v>0</v>
      </c>
    </row>
    <row r="165" spans="1:109" ht="15.75" thickBot="1">
      <c r="A165" t="str">
        <f>RIGHT(DB_LOAD!I160,4)</f>
        <v/>
      </c>
      <c r="B165">
        <f>DB_LOAD!K160</f>
        <v>0</v>
      </c>
      <c r="D165" s="40" t="s">
        <v>108</v>
      </c>
      <c r="E165" s="25" t="e">
        <f t="shared" si="214"/>
        <v>#VALUE!</v>
      </c>
      <c r="F165" s="25" t="e">
        <f t="shared" si="214"/>
        <v>#VALUE!</v>
      </c>
      <c r="G165" s="25" t="e">
        <f t="shared" si="214"/>
        <v>#VALUE!</v>
      </c>
      <c r="H165" s="25" t="e">
        <f t="shared" si="214"/>
        <v>#VALUE!</v>
      </c>
      <c r="I165" s="25" t="e">
        <f t="shared" si="214"/>
        <v>#VALUE!</v>
      </c>
      <c r="J165" s="25" t="e">
        <f t="shared" si="214"/>
        <v>#VALUE!</v>
      </c>
      <c r="K165" s="25" t="e">
        <f t="shared" si="214"/>
        <v>#VALUE!</v>
      </c>
      <c r="L165" s="25" t="e">
        <f t="shared" si="214"/>
        <v>#VALUE!</v>
      </c>
      <c r="M165" s="25" t="e">
        <f t="shared" si="214"/>
        <v>#VALUE!</v>
      </c>
      <c r="N165" s="25" t="e">
        <f t="shared" si="214"/>
        <v>#VALUE!</v>
      </c>
      <c r="O165" s="25" t="e">
        <f t="shared" si="214"/>
        <v>#VALUE!</v>
      </c>
      <c r="P165" s="25" t="e">
        <f t="shared" si="214"/>
        <v>#VALUE!</v>
      </c>
      <c r="Q165" s="25" t="e">
        <f t="shared" si="214"/>
        <v>#VALUE!</v>
      </c>
      <c r="R165" s="25" t="e">
        <f t="shared" si="214"/>
        <v>#VALUE!</v>
      </c>
      <c r="S165" s="25" t="e">
        <f t="shared" si="214"/>
        <v>#VALUE!</v>
      </c>
      <c r="T165" s="25" t="e">
        <f t="shared" si="214"/>
        <v>#VALUE!</v>
      </c>
      <c r="U165" s="25" t="e">
        <f t="shared" si="223"/>
        <v>#VALUE!</v>
      </c>
      <c r="V165" s="25" t="e">
        <f t="shared" si="223"/>
        <v>#VALUE!</v>
      </c>
      <c r="W165" s="25" t="e">
        <f t="shared" si="223"/>
        <v>#VALUE!</v>
      </c>
      <c r="X165" s="25" t="e">
        <f t="shared" si="223"/>
        <v>#VALUE!</v>
      </c>
      <c r="Y165" s="25" t="e">
        <f t="shared" si="223"/>
        <v>#VALUE!</v>
      </c>
      <c r="Z165" s="25" t="e">
        <f t="shared" si="223"/>
        <v>#VALUE!</v>
      </c>
      <c r="AA165" s="25" t="e">
        <f t="shared" si="223"/>
        <v>#VALUE!</v>
      </c>
      <c r="AB165" s="25" t="e">
        <f t="shared" si="223"/>
        <v>#VALUE!</v>
      </c>
      <c r="AC165" s="25" t="e">
        <f t="shared" si="223"/>
        <v>#VALUE!</v>
      </c>
      <c r="AD165" s="25" t="e">
        <f t="shared" si="223"/>
        <v>#VALUE!</v>
      </c>
      <c r="AE165" s="25" t="e">
        <f t="shared" si="223"/>
        <v>#VALUE!</v>
      </c>
      <c r="AF165" s="25" t="e">
        <f t="shared" si="224"/>
        <v>#VALUE!</v>
      </c>
      <c r="AG165" s="25" t="e">
        <f t="shared" si="224"/>
        <v>#VALUE!</v>
      </c>
      <c r="AH165" s="25" t="e">
        <f t="shared" si="224"/>
        <v>#VALUE!</v>
      </c>
      <c r="AI165" s="25" t="e">
        <f t="shared" si="224"/>
        <v>#VALUE!</v>
      </c>
      <c r="AJ165" s="25" t="e">
        <f t="shared" si="224"/>
        <v>#VALUE!</v>
      </c>
      <c r="AK165" s="25" t="e">
        <f t="shared" si="224"/>
        <v>#VALUE!</v>
      </c>
      <c r="AL165" s="25" t="e">
        <f t="shared" si="224"/>
        <v>#VALUE!</v>
      </c>
      <c r="AM165" s="25" t="e">
        <f t="shared" si="224"/>
        <v>#VALUE!</v>
      </c>
      <c r="AN165" s="25" t="e">
        <f t="shared" si="224"/>
        <v>#NUM!</v>
      </c>
      <c r="AX165" s="59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S165" s="62"/>
      <c r="CT165" s="63">
        <f t="shared" ref="CT165:DE165" ca="1" si="232">+CT36</f>
        <v>0</v>
      </c>
      <c r="CU165" s="63">
        <f t="shared" ca="1" si="232"/>
        <v>0</v>
      </c>
      <c r="CV165" s="63">
        <f t="shared" ca="1" si="232"/>
        <v>0</v>
      </c>
      <c r="CW165" s="63">
        <f t="shared" ca="1" si="232"/>
        <v>0</v>
      </c>
      <c r="CX165" s="63">
        <f t="shared" ca="1" si="232"/>
        <v>0</v>
      </c>
      <c r="CY165" s="63">
        <f t="shared" ca="1" si="232"/>
        <v>0</v>
      </c>
      <c r="CZ165" s="63">
        <f t="shared" ca="1" si="232"/>
        <v>0</v>
      </c>
      <c r="DA165" s="63">
        <f t="shared" ca="1" si="232"/>
        <v>0</v>
      </c>
      <c r="DB165" s="63">
        <f t="shared" ca="1" si="232"/>
        <v>0</v>
      </c>
      <c r="DC165" s="63">
        <f t="shared" ca="1" si="232"/>
        <v>0</v>
      </c>
      <c r="DD165" s="63">
        <f t="shared" ca="1" si="232"/>
        <v>0</v>
      </c>
      <c r="DE165" s="63">
        <f t="shared" ca="1" si="232"/>
        <v>0</v>
      </c>
    </row>
    <row r="166" spans="1:109">
      <c r="A166" t="str">
        <f>RIGHT(DB_LOAD!I161,4)</f>
        <v/>
      </c>
      <c r="B166">
        <f>DB_LOAD!K161</f>
        <v>0</v>
      </c>
      <c r="D166" s="40" t="s">
        <v>110</v>
      </c>
      <c r="E166" s="25" t="e">
        <f t="shared" si="214"/>
        <v>#VALUE!</v>
      </c>
      <c r="F166" s="25" t="e">
        <f t="shared" si="214"/>
        <v>#VALUE!</v>
      </c>
      <c r="G166" s="25" t="e">
        <f t="shared" si="214"/>
        <v>#VALUE!</v>
      </c>
      <c r="H166" s="25" t="e">
        <f t="shared" si="214"/>
        <v>#VALUE!</v>
      </c>
      <c r="I166" s="25" t="e">
        <f t="shared" si="214"/>
        <v>#VALUE!</v>
      </c>
      <c r="J166" s="25" t="e">
        <f t="shared" si="214"/>
        <v>#VALUE!</v>
      </c>
      <c r="K166" s="25" t="e">
        <f t="shared" si="214"/>
        <v>#VALUE!</v>
      </c>
      <c r="L166" s="25" t="e">
        <f t="shared" si="214"/>
        <v>#VALUE!</v>
      </c>
      <c r="M166" s="25" t="e">
        <f t="shared" si="214"/>
        <v>#VALUE!</v>
      </c>
      <c r="N166" s="25" t="e">
        <f t="shared" si="214"/>
        <v>#VALUE!</v>
      </c>
      <c r="O166" s="25" t="e">
        <f t="shared" si="214"/>
        <v>#VALUE!</v>
      </c>
      <c r="P166" s="25" t="e">
        <f t="shared" si="214"/>
        <v>#VALUE!</v>
      </c>
      <c r="Q166" s="25" t="e">
        <f t="shared" si="214"/>
        <v>#VALUE!</v>
      </c>
      <c r="R166" s="25" t="e">
        <f t="shared" si="214"/>
        <v>#VALUE!</v>
      </c>
      <c r="S166" s="25" t="e">
        <f t="shared" si="214"/>
        <v>#VALUE!</v>
      </c>
      <c r="T166" s="25" t="e">
        <f t="shared" si="214"/>
        <v>#VALUE!</v>
      </c>
      <c r="U166" s="25" t="e">
        <f t="shared" si="223"/>
        <v>#VALUE!</v>
      </c>
      <c r="V166" s="25" t="e">
        <f t="shared" si="223"/>
        <v>#VALUE!</v>
      </c>
      <c r="W166" s="25" t="e">
        <f t="shared" si="223"/>
        <v>#VALUE!</v>
      </c>
      <c r="X166" s="25" t="e">
        <f t="shared" si="223"/>
        <v>#VALUE!</v>
      </c>
      <c r="Y166" s="25" t="e">
        <f t="shared" si="223"/>
        <v>#VALUE!</v>
      </c>
      <c r="Z166" s="25" t="e">
        <f t="shared" si="223"/>
        <v>#VALUE!</v>
      </c>
      <c r="AA166" s="25" t="e">
        <f t="shared" si="223"/>
        <v>#VALUE!</v>
      </c>
      <c r="AB166" s="25" t="e">
        <f t="shared" si="223"/>
        <v>#VALUE!</v>
      </c>
      <c r="AC166" s="25" t="e">
        <f t="shared" si="223"/>
        <v>#VALUE!</v>
      </c>
      <c r="AD166" s="25" t="e">
        <f t="shared" si="223"/>
        <v>#VALUE!</v>
      </c>
      <c r="AE166" s="25" t="e">
        <f t="shared" si="223"/>
        <v>#VALUE!</v>
      </c>
      <c r="AF166" s="25" t="e">
        <f t="shared" si="224"/>
        <v>#VALUE!</v>
      </c>
      <c r="AG166" s="25" t="e">
        <f t="shared" si="224"/>
        <v>#VALUE!</v>
      </c>
      <c r="AH166" s="25" t="e">
        <f t="shared" si="224"/>
        <v>#VALUE!</v>
      </c>
      <c r="AI166" s="25" t="e">
        <f t="shared" si="224"/>
        <v>#VALUE!</v>
      </c>
      <c r="AJ166" s="25" t="e">
        <f t="shared" si="224"/>
        <v>#VALUE!</v>
      </c>
      <c r="AK166" s="25" t="e">
        <f t="shared" si="224"/>
        <v>#VALUE!</v>
      </c>
      <c r="AL166" s="25" t="e">
        <f t="shared" si="224"/>
        <v>#VALUE!</v>
      </c>
      <c r="AM166" s="25" t="e">
        <f t="shared" si="224"/>
        <v>#VALUE!</v>
      </c>
      <c r="AN166" s="25" t="e">
        <f t="shared" si="224"/>
        <v>#NUM!</v>
      </c>
      <c r="AX166" s="61" t="s">
        <v>106</v>
      </c>
      <c r="AY166" s="1094" t="e">
        <f ca="1">IF(MONTH(AY$153)=IF(OR(Config!$B$13="India", Config!$B$13="Sri Lanka"),4,1),AY135,AY135-AW135)</f>
        <v>#NAME?</v>
      </c>
      <c r="AZ166" s="1094" t="e">
        <f ca="1">IF(MONTH(AZ$153)=IF(OR(Config!$B$13="India", Config!$B$13="Sri Lanka"),4,1),AZ135,AZ135-AY135)</f>
        <v>#NAME?</v>
      </c>
      <c r="BA166" s="1094" t="e">
        <f ca="1">IF(MONTH(BA$153)=IF(OR(Config!$B$13="India", Config!$B$13="Sri Lanka"),4,1),BA135,BA135-AZ135)</f>
        <v>#NAME?</v>
      </c>
      <c r="BB166" s="1094" t="e">
        <f ca="1">IF(MONTH(BB$153)=IF(OR(Config!$B$13="India", Config!$B$13="Sri Lanka"),4,1),BB135,BB135-BA135)</f>
        <v>#NAME?</v>
      </c>
      <c r="BC166" s="1094" t="e">
        <f ca="1">IF(MONTH(BC$153)=IF(OR(Config!$B$13="India", Config!$B$13="Sri Lanka"),4,1),BC135,BC135-BB135)</f>
        <v>#NAME?</v>
      </c>
      <c r="BD166" s="1094" t="e">
        <f ca="1">IF(MONTH(BD$153)=IF(OR(Config!$B$13="India", Config!$B$13="Sri Lanka"),4,1),BD135,BD135-BC135)</f>
        <v>#NAME?</v>
      </c>
      <c r="BE166" s="1094" t="e">
        <f ca="1">IF(MONTH(BE$153)=IF(OR(Config!$B$13="India", Config!$B$13="Sri Lanka"),4,1),BE135,BE135-BD135)</f>
        <v>#NAME?</v>
      </c>
      <c r="BF166" s="1094" t="e">
        <f ca="1">IF(MONTH(BF$153)=IF(OR(Config!$B$13="India", Config!$B$13="Sri Lanka"),4,1),BF135,BF135-BE135)</f>
        <v>#NAME?</v>
      </c>
      <c r="BG166" s="1094" t="e">
        <f ca="1">IF(MONTH(BG$153)=IF(OR(Config!$B$13="India", Config!$B$13="Sri Lanka"),4,1),BG135,BG135-BF135)</f>
        <v>#NAME?</v>
      </c>
      <c r="BH166" s="1094" t="e">
        <f ca="1">IF(MONTH(BH$153)=IF(OR(Config!$B$13="India", Config!$B$13="Sri Lanka"),4,1),BH135,BH135-BG135)</f>
        <v>#NAME?</v>
      </c>
      <c r="BI166" s="1094" t="e">
        <f ca="1">IF(MONTH(BI$153)=IF(OR(Config!$B$13="India", Config!$B$13="Sri Lanka"),4,1),BI135,BI135-BH135)</f>
        <v>#NAME?</v>
      </c>
      <c r="BJ166" s="1094" t="e">
        <f ca="1">IF(MONTH(BJ$153)=IF(OR(Config!$B$13="India", Config!$B$13="Sri Lanka"),4,1),BJ135,BJ135-BI135)</f>
        <v>#NAME?</v>
      </c>
      <c r="BK166" s="1094" t="e">
        <f ca="1">IF(MONTH(BK$153)=IF(OR(Config!$B$13="India", Config!$B$13="Sri Lanka"),4,1),BK135,BK135-BJ135)</f>
        <v>#NAME?</v>
      </c>
      <c r="BL166" s="1094" t="e">
        <f ca="1">IF(MONTH(BL$153)=IF(OR(Config!$B$13="India", Config!$B$13="Sri Lanka"),4,1),BL135,BL135-BK135)</f>
        <v>#NAME?</v>
      </c>
      <c r="BM166" s="1094" t="e">
        <f ca="1">IF(MONTH(BM$153)=IF(OR(Config!$B$13="India", Config!$B$13="Sri Lanka"),4,1),BM135,BM135-BL135)</f>
        <v>#NAME?</v>
      </c>
      <c r="BN166" s="1094" t="e">
        <f ca="1">IF(MONTH(BN$153)=IF(OR(Config!$B$13="India", Config!$B$13="Sri Lanka"),4,1),BN135,BN135-BM135)</f>
        <v>#NAME?</v>
      </c>
      <c r="BO166" s="1094" t="e">
        <f ca="1">IF(MONTH(BO$153)=IF(OR(Config!$B$13="India", Config!$B$13="Sri Lanka"),4,1),BO135,BO135-BN135)</f>
        <v>#NAME?</v>
      </c>
      <c r="BP166" s="1094" t="e">
        <f ca="1">IF(MONTH(BP$153)=IF(OR(Config!$B$13="India", Config!$B$13="Sri Lanka"),4,1),BP135,BP135-BO135)</f>
        <v>#NAME?</v>
      </c>
      <c r="BQ166" s="1094" t="e">
        <f ca="1">IF(MONTH(BQ$153)=IF(OR(Config!$B$13="India", Config!$B$13="Sri Lanka"),4,1),BQ135,BQ135-BP135)</f>
        <v>#NAME?</v>
      </c>
      <c r="BR166" s="1094" t="e">
        <f ca="1">IF(MONTH(BR$153)=IF(OR(Config!$B$13="India", Config!$B$13="Sri Lanka"),4,1),BR135,BR135-BQ135)</f>
        <v>#NAME?</v>
      </c>
      <c r="BS166" s="1094" t="e">
        <f ca="1">IF(MONTH(BS$153)=IF(OR(Config!$B$13="India", Config!$B$13="Sri Lanka"),4,1),BS135,BS135-BR135)</f>
        <v>#NAME?</v>
      </c>
      <c r="BT166" s="1094" t="e">
        <f ca="1">IF(MONTH(BT$153)=IF(OR(Config!$B$13="India", Config!$B$13="Sri Lanka"),4,1),BT135,BT135-BS135)</f>
        <v>#NAME?</v>
      </c>
      <c r="BU166" s="1094" t="e">
        <f ca="1">IF(MONTH(BU$153)=IF(OR(Config!$B$13="India", Config!$B$13="Sri Lanka"),4,1),BU135,BU135-BT135)</f>
        <v>#NAME?</v>
      </c>
      <c r="BV166" s="1094" t="e">
        <f ca="1">IF(MONTH(BV$153)=IF(OR(Config!$B$13="India", Config!$B$13="Sri Lanka"),4,1),BV135,BV135-BU135)</f>
        <v>#NAME?</v>
      </c>
      <c r="BW166" s="1094" t="e">
        <f ca="1">IF(MONTH(BW$153)=IF(OR(Config!$B$13="India", Config!$B$13="Sri Lanka"),4,1),BW135,BW135-BV135)</f>
        <v>#NAME?</v>
      </c>
      <c r="BX166" s="1094" t="e">
        <f ca="1">IF(MONTH(BX$153)=IF(OR(Config!$B$13="India", Config!$B$13="Sri Lanka"),4,1),BX135,BX135-BW135)</f>
        <v>#NAME?</v>
      </c>
      <c r="BY166" s="1094" t="e">
        <f ca="1">IF(MONTH(BY$153)=IF(OR(Config!$B$13="India", Config!$B$13="Sri Lanka"),4,1),BY135,BY135-BX135)</f>
        <v>#NAME?</v>
      </c>
      <c r="BZ166" s="1094" t="e">
        <f ca="1">IF(MONTH(BZ$153)=IF(OR(Config!$B$13="India", Config!$B$13="Sri Lanka"),4,1),BZ135,BZ135-BY135)</f>
        <v>#NAME?</v>
      </c>
      <c r="CA166" s="1094" t="e">
        <f ca="1">IF(MONTH(CA$153)=IF(OR(Config!$B$13="India", Config!$B$13="Sri Lanka"),4,1),CA135,CA135-BZ135)</f>
        <v>#NAME?</v>
      </c>
      <c r="CB166" s="1094" t="e">
        <f ca="1">IF(MONTH(CB$153)=IF(OR(Config!$B$13="India", Config!$B$13="Sri Lanka"),4,1),CB135,CB135-CA135)</f>
        <v>#NAME?</v>
      </c>
      <c r="CC166" s="1094" t="e">
        <f ca="1">IF(MONTH(CC$153)=IF(OR(Config!$B$13="India", Config!$B$13="Sri Lanka"),4,1),CC135,CC135-CB135)</f>
        <v>#NAME?</v>
      </c>
      <c r="CD166" s="1094" t="e">
        <f ca="1">IF(MONTH(CD$153)=IF(OR(Config!$B$13="India", Config!$B$13="Sri Lanka"),4,1),CD135,CD135-CC135)</f>
        <v>#NAME?</v>
      </c>
      <c r="CE166" s="1094" t="e">
        <f ca="1">IF(MONTH(CE$153)=IF(OR(Config!$B$13="India", Config!$B$13="Sri Lanka"),4,1),CE135,CE135-CD135)</f>
        <v>#NAME?</v>
      </c>
      <c r="CF166" s="1094" t="e">
        <f ca="1">IF(MONTH(CF$153)=IF(OR(Config!$B$13="India", Config!$B$13="Sri Lanka"),4,1),CF135,CF135-CE135)</f>
        <v>#NAME?</v>
      </c>
      <c r="CG166" s="1094" t="e">
        <f ca="1">IF(MONTH(CG$153)=IF(OR(Config!$B$13="India", Config!$B$13="Sri Lanka"),4,1),CG135,CG135-CF135)</f>
        <v>#NAME?</v>
      </c>
      <c r="CH166" s="1094" t="e">
        <f ca="1">IF(MONTH(CH$153)=IF(OR(Config!$B$13="India", Config!$B$13="Sri Lanka"),4,1),CH135,CH135-CG135)</f>
        <v>#NAME?</v>
      </c>
    </row>
    <row r="167" spans="1:109">
      <c r="A167" t="str">
        <f>RIGHT(DB_LOAD!I162,4)</f>
        <v/>
      </c>
      <c r="B167">
        <f>DB_LOAD!K162</f>
        <v>0</v>
      </c>
      <c r="D167" s="65" t="s">
        <v>112</v>
      </c>
      <c r="E167" s="25" t="e">
        <f t="shared" si="214"/>
        <v>#VALUE!</v>
      </c>
      <c r="F167" s="25" t="e">
        <f t="shared" si="214"/>
        <v>#VALUE!</v>
      </c>
      <c r="G167" s="25" t="e">
        <f t="shared" si="214"/>
        <v>#VALUE!</v>
      </c>
      <c r="H167" s="25" t="e">
        <f t="shared" si="214"/>
        <v>#VALUE!</v>
      </c>
      <c r="I167" s="25" t="e">
        <f t="shared" si="214"/>
        <v>#VALUE!</v>
      </c>
      <c r="J167" s="25" t="e">
        <f t="shared" si="214"/>
        <v>#VALUE!</v>
      </c>
      <c r="K167" s="25" t="e">
        <f t="shared" si="214"/>
        <v>#VALUE!</v>
      </c>
      <c r="L167" s="25" t="e">
        <f t="shared" si="214"/>
        <v>#VALUE!</v>
      </c>
      <c r="M167" s="25" t="e">
        <f t="shared" si="214"/>
        <v>#VALUE!</v>
      </c>
      <c r="N167" s="25" t="e">
        <f t="shared" si="214"/>
        <v>#VALUE!</v>
      </c>
      <c r="O167" s="25" t="e">
        <f t="shared" si="214"/>
        <v>#VALUE!</v>
      </c>
      <c r="P167" s="25" t="e">
        <f t="shared" si="214"/>
        <v>#VALUE!</v>
      </c>
      <c r="Q167" s="25" t="e">
        <f t="shared" si="214"/>
        <v>#VALUE!</v>
      </c>
      <c r="R167" s="25" t="e">
        <f t="shared" si="214"/>
        <v>#VALUE!</v>
      </c>
      <c r="S167" s="25" t="e">
        <f t="shared" si="214"/>
        <v>#VALUE!</v>
      </c>
      <c r="T167" s="25" t="e">
        <f t="shared" si="214"/>
        <v>#VALUE!</v>
      </c>
      <c r="U167" s="25" t="e">
        <f t="shared" si="223"/>
        <v>#VALUE!</v>
      </c>
      <c r="V167" s="25" t="e">
        <f t="shared" si="223"/>
        <v>#VALUE!</v>
      </c>
      <c r="W167" s="25" t="e">
        <f t="shared" si="223"/>
        <v>#VALUE!</v>
      </c>
      <c r="X167" s="25" t="e">
        <f t="shared" si="223"/>
        <v>#VALUE!</v>
      </c>
      <c r="Y167" s="25" t="e">
        <f t="shared" si="223"/>
        <v>#VALUE!</v>
      </c>
      <c r="Z167" s="25" t="e">
        <f t="shared" si="223"/>
        <v>#VALUE!</v>
      </c>
      <c r="AA167" s="25" t="e">
        <f t="shared" si="223"/>
        <v>#VALUE!</v>
      </c>
      <c r="AB167" s="25" t="e">
        <f t="shared" si="223"/>
        <v>#VALUE!</v>
      </c>
      <c r="AC167" s="25" t="e">
        <f t="shared" si="223"/>
        <v>#VALUE!</v>
      </c>
      <c r="AD167" s="25" t="e">
        <f t="shared" si="223"/>
        <v>#VALUE!</v>
      </c>
      <c r="AE167" s="25" t="e">
        <f t="shared" si="223"/>
        <v>#VALUE!</v>
      </c>
      <c r="AF167" s="25" t="e">
        <f t="shared" si="224"/>
        <v>#VALUE!</v>
      </c>
      <c r="AG167" s="25" t="e">
        <f t="shared" si="224"/>
        <v>#VALUE!</v>
      </c>
      <c r="AH167" s="25" t="e">
        <f t="shared" si="224"/>
        <v>#VALUE!</v>
      </c>
      <c r="AI167" s="25" t="e">
        <f t="shared" si="224"/>
        <v>#VALUE!</v>
      </c>
      <c r="AJ167" s="25" t="e">
        <f t="shared" si="224"/>
        <v>#VALUE!</v>
      </c>
      <c r="AK167" s="25" t="e">
        <f t="shared" si="224"/>
        <v>#VALUE!</v>
      </c>
      <c r="AL167" s="25" t="e">
        <f t="shared" si="224"/>
        <v>#VALUE!</v>
      </c>
      <c r="AM167" s="25" t="e">
        <f t="shared" si="224"/>
        <v>#VALUE!</v>
      </c>
      <c r="AN167" s="25" t="e">
        <f t="shared" si="224"/>
        <v>#NUM!</v>
      </c>
      <c r="AX167" s="61" t="s">
        <v>109</v>
      </c>
      <c r="AY167" s="1094" t="e">
        <f ca="1">IF(MONTH(AY$153)=IF(OR(Config!$B$13="India", Config!$B$13="Sri Lanka"),4,1),AY136,AY136-AW136)</f>
        <v>#NAME?</v>
      </c>
      <c r="AZ167" s="1094" t="e">
        <f ca="1">IF(MONTH(AZ$153)=IF(OR(Config!$B$13="India", Config!$B$13="Sri Lanka"),4,1),AZ136,AZ136-AY136)</f>
        <v>#NAME?</v>
      </c>
      <c r="BA167" s="1094" t="e">
        <f ca="1">IF(MONTH(BA$153)=IF(OR(Config!$B$13="India", Config!$B$13="Sri Lanka"),4,1),BA136,BA136-AZ136)</f>
        <v>#NAME?</v>
      </c>
      <c r="BB167" s="1094" t="e">
        <f ca="1">IF(MONTH(BB$153)=IF(OR(Config!$B$13="India", Config!$B$13="Sri Lanka"),4,1),BB136,BB136-BA136)</f>
        <v>#NAME?</v>
      </c>
      <c r="BC167" s="1094" t="e">
        <f ca="1">IF(MONTH(BC$153)=IF(OR(Config!$B$13="India", Config!$B$13="Sri Lanka"),4,1),BC136,BC136-BB136)</f>
        <v>#NAME?</v>
      </c>
      <c r="BD167" s="1094" t="e">
        <f ca="1">IF(MONTH(BD$153)=IF(OR(Config!$B$13="India", Config!$B$13="Sri Lanka"),4,1),BD136,BD136-BC136)</f>
        <v>#NAME?</v>
      </c>
      <c r="BE167" s="1094" t="e">
        <f ca="1">IF(MONTH(BE$153)=IF(OR(Config!$B$13="India", Config!$B$13="Sri Lanka"),4,1),BE136,BE136-BD136)</f>
        <v>#NAME?</v>
      </c>
      <c r="BF167" s="1094" t="e">
        <f ca="1">IF(MONTH(BF$153)=IF(OR(Config!$B$13="India", Config!$B$13="Sri Lanka"),4,1),BF136,BF136-BE136)</f>
        <v>#NAME?</v>
      </c>
      <c r="BG167" s="1094" t="e">
        <f ca="1">IF(MONTH(BG$153)=IF(OR(Config!$B$13="India", Config!$B$13="Sri Lanka"),4,1),BG136,BG136-BF136)</f>
        <v>#NAME?</v>
      </c>
      <c r="BH167" s="1094" t="e">
        <f ca="1">IF(MONTH(BH$153)=IF(OR(Config!$B$13="India", Config!$B$13="Sri Lanka"),4,1),BH136,BH136-BG136)</f>
        <v>#NAME?</v>
      </c>
      <c r="BI167" s="1094" t="e">
        <f ca="1">IF(MONTH(BI$153)=IF(OR(Config!$B$13="India", Config!$B$13="Sri Lanka"),4,1),BI136,BI136-BH136)</f>
        <v>#NAME?</v>
      </c>
      <c r="BJ167" s="1094" t="e">
        <f ca="1">IF(MONTH(BJ$153)=IF(OR(Config!$B$13="India", Config!$B$13="Sri Lanka"),4,1),BJ136,BJ136-BI136)</f>
        <v>#NAME?</v>
      </c>
      <c r="BK167" s="1094" t="e">
        <f ca="1">IF(MONTH(BK$153)=IF(OR(Config!$B$13="India", Config!$B$13="Sri Lanka"),4,1),BK136,BK136-BJ136)</f>
        <v>#NAME?</v>
      </c>
      <c r="BL167" s="1094" t="e">
        <f ca="1">IF(MONTH(BL$153)=IF(OR(Config!$B$13="India", Config!$B$13="Sri Lanka"),4,1),BL136,BL136-BK136)</f>
        <v>#NAME?</v>
      </c>
      <c r="BM167" s="1094" t="e">
        <f ca="1">IF(MONTH(BM$153)=IF(OR(Config!$B$13="India", Config!$B$13="Sri Lanka"),4,1),BM136,BM136-BL136)</f>
        <v>#NAME?</v>
      </c>
      <c r="BN167" s="1094" t="e">
        <f ca="1">IF(MONTH(BN$153)=IF(OR(Config!$B$13="India", Config!$B$13="Sri Lanka"),4,1),BN136,BN136-BM136)</f>
        <v>#NAME?</v>
      </c>
      <c r="BO167" s="1094" t="e">
        <f ca="1">IF(MONTH(BO$153)=IF(OR(Config!$B$13="India", Config!$B$13="Sri Lanka"),4,1),BO136,BO136-BN136)</f>
        <v>#NAME?</v>
      </c>
      <c r="BP167" s="1094" t="e">
        <f ca="1">IF(MONTH(BP$153)=IF(OR(Config!$B$13="India", Config!$B$13="Sri Lanka"),4,1),BP136,BP136-BO136)</f>
        <v>#NAME?</v>
      </c>
      <c r="BQ167" s="1094" t="e">
        <f ca="1">IF(MONTH(BQ$153)=IF(OR(Config!$B$13="India", Config!$B$13="Sri Lanka"),4,1),BQ136,BQ136-BP136)</f>
        <v>#NAME?</v>
      </c>
      <c r="BR167" s="1094" t="e">
        <f ca="1">IF(MONTH(BR$153)=IF(OR(Config!$B$13="India", Config!$B$13="Sri Lanka"),4,1),BR136,BR136-BQ136)</f>
        <v>#NAME?</v>
      </c>
      <c r="BS167" s="1094" t="e">
        <f ca="1">IF(MONTH(BS$153)=IF(OR(Config!$B$13="India", Config!$B$13="Sri Lanka"),4,1),BS136,BS136-BR136)</f>
        <v>#NAME?</v>
      </c>
      <c r="BT167" s="1094" t="e">
        <f ca="1">IF(MONTH(BT$153)=IF(OR(Config!$B$13="India", Config!$B$13="Sri Lanka"),4,1),BT136,BT136-BS136)</f>
        <v>#NAME?</v>
      </c>
      <c r="BU167" s="1094" t="e">
        <f ca="1">IF(MONTH(BU$153)=IF(OR(Config!$B$13="India", Config!$B$13="Sri Lanka"),4,1),BU136,BU136-BT136)</f>
        <v>#NAME?</v>
      </c>
      <c r="BV167" s="1094" t="e">
        <f ca="1">IF(MONTH(BV$153)=IF(OR(Config!$B$13="India", Config!$B$13="Sri Lanka"),4,1),BV136,BV136-BU136)</f>
        <v>#NAME?</v>
      </c>
      <c r="BW167" s="1094" t="e">
        <f ca="1">IF(MONTH(BW$153)=IF(OR(Config!$B$13="India", Config!$B$13="Sri Lanka"),4,1),BW136,BW136-BV136)</f>
        <v>#NAME?</v>
      </c>
      <c r="BX167" s="1094" t="e">
        <f ca="1">IF(MONTH(BX$153)=IF(OR(Config!$B$13="India", Config!$B$13="Sri Lanka"),4,1),BX136,BX136-BW136)</f>
        <v>#NAME?</v>
      </c>
      <c r="BY167" s="1094" t="e">
        <f ca="1">IF(MONTH(BY$153)=IF(OR(Config!$B$13="India", Config!$B$13="Sri Lanka"),4,1),BY136,BY136-BX136)</f>
        <v>#NAME?</v>
      </c>
      <c r="BZ167" s="1094" t="e">
        <f ca="1">IF(MONTH(BZ$153)=IF(OR(Config!$B$13="India", Config!$B$13="Sri Lanka"),4,1),BZ136,BZ136-BY136)</f>
        <v>#NAME?</v>
      </c>
      <c r="CA167" s="1094" t="e">
        <f ca="1">IF(MONTH(CA$153)=IF(OR(Config!$B$13="India", Config!$B$13="Sri Lanka"),4,1),CA136,CA136-BZ136)</f>
        <v>#NAME?</v>
      </c>
      <c r="CB167" s="1094" t="e">
        <f ca="1">IF(MONTH(CB$153)=IF(OR(Config!$B$13="India", Config!$B$13="Sri Lanka"),4,1),CB136,CB136-CA136)</f>
        <v>#NAME?</v>
      </c>
      <c r="CC167" s="1094" t="e">
        <f ca="1">IF(MONTH(CC$153)=IF(OR(Config!$B$13="India", Config!$B$13="Sri Lanka"),4,1),CC136,CC136-CB136)</f>
        <v>#NAME?</v>
      </c>
      <c r="CD167" s="1094" t="e">
        <f ca="1">IF(MONTH(CD$153)=IF(OR(Config!$B$13="India", Config!$B$13="Sri Lanka"),4,1),CD136,CD136-CC136)</f>
        <v>#NAME?</v>
      </c>
      <c r="CE167" s="1094" t="e">
        <f ca="1">IF(MONTH(CE$153)=IF(OR(Config!$B$13="India", Config!$B$13="Sri Lanka"),4,1),CE136,CE136-CD136)</f>
        <v>#NAME?</v>
      </c>
      <c r="CF167" s="1094" t="e">
        <f ca="1">IF(MONTH(CF$153)=IF(OR(Config!$B$13="India", Config!$B$13="Sri Lanka"),4,1),CF136,CF136-CE136)</f>
        <v>#NAME?</v>
      </c>
      <c r="CG167" s="1094" t="e">
        <f ca="1">IF(MONTH(CG$153)=IF(OR(Config!$B$13="India", Config!$B$13="Sri Lanka"),4,1),CG136,CG136-CF136)</f>
        <v>#NAME?</v>
      </c>
      <c r="CH167" s="1094" t="e">
        <f ca="1">IF(MONTH(CH$153)=IF(OR(Config!$B$13="India", Config!$B$13="Sri Lanka"),4,1),CH136,CH136-CG136)</f>
        <v>#NAME?</v>
      </c>
    </row>
    <row r="168" spans="1:109">
      <c r="A168" t="str">
        <f>RIGHT(DB_LOAD!I163,4)</f>
        <v/>
      </c>
      <c r="B168">
        <f>DB_LOAD!K163</f>
        <v>0</v>
      </c>
      <c r="D168" s="66" t="s">
        <v>114</v>
      </c>
      <c r="E168" s="25" t="e">
        <f t="shared" si="214"/>
        <v>#VALUE!</v>
      </c>
      <c r="F168" s="25" t="e">
        <f t="shared" si="214"/>
        <v>#VALUE!</v>
      </c>
      <c r="G168" s="25" t="e">
        <f t="shared" si="214"/>
        <v>#VALUE!</v>
      </c>
      <c r="H168" s="25" t="e">
        <f t="shared" si="214"/>
        <v>#VALUE!</v>
      </c>
      <c r="I168" s="25" t="e">
        <f t="shared" si="214"/>
        <v>#VALUE!</v>
      </c>
      <c r="J168" s="25" t="e">
        <f t="shared" si="214"/>
        <v>#VALUE!</v>
      </c>
      <c r="K168" s="25" t="e">
        <f t="shared" si="214"/>
        <v>#VALUE!</v>
      </c>
      <c r="L168" s="25" t="e">
        <f t="shared" si="214"/>
        <v>#VALUE!</v>
      </c>
      <c r="M168" s="25" t="e">
        <f t="shared" si="214"/>
        <v>#VALUE!</v>
      </c>
      <c r="N168" s="25" t="e">
        <f t="shared" si="214"/>
        <v>#VALUE!</v>
      </c>
      <c r="O168" s="25" t="e">
        <f t="shared" si="214"/>
        <v>#VALUE!</v>
      </c>
      <c r="P168" s="25" t="e">
        <f t="shared" si="214"/>
        <v>#VALUE!</v>
      </c>
      <c r="Q168" s="25" t="e">
        <f t="shared" si="214"/>
        <v>#VALUE!</v>
      </c>
      <c r="R168" s="25" t="e">
        <f t="shared" si="214"/>
        <v>#VALUE!</v>
      </c>
      <c r="S168" s="25" t="e">
        <f t="shared" si="214"/>
        <v>#VALUE!</v>
      </c>
      <c r="T168" s="25" t="e">
        <f t="shared" si="214"/>
        <v>#VALUE!</v>
      </c>
      <c r="U168" s="25" t="e">
        <f t="shared" si="223"/>
        <v>#VALUE!</v>
      </c>
      <c r="V168" s="25" t="e">
        <f t="shared" si="223"/>
        <v>#VALUE!</v>
      </c>
      <c r="W168" s="25" t="e">
        <f t="shared" si="223"/>
        <v>#VALUE!</v>
      </c>
      <c r="X168" s="25" t="e">
        <f t="shared" si="223"/>
        <v>#VALUE!</v>
      </c>
      <c r="Y168" s="25" t="e">
        <f t="shared" si="223"/>
        <v>#VALUE!</v>
      </c>
      <c r="Z168" s="25" t="e">
        <f t="shared" si="223"/>
        <v>#VALUE!</v>
      </c>
      <c r="AA168" s="25" t="e">
        <f t="shared" si="223"/>
        <v>#VALUE!</v>
      </c>
      <c r="AB168" s="25" t="e">
        <f t="shared" si="223"/>
        <v>#VALUE!</v>
      </c>
      <c r="AC168" s="25" t="e">
        <f t="shared" si="223"/>
        <v>#VALUE!</v>
      </c>
      <c r="AD168" s="25" t="e">
        <f t="shared" si="223"/>
        <v>#VALUE!</v>
      </c>
      <c r="AE168" s="25" t="e">
        <f t="shared" si="223"/>
        <v>#VALUE!</v>
      </c>
      <c r="AF168" s="25" t="e">
        <f t="shared" si="224"/>
        <v>#VALUE!</v>
      </c>
      <c r="AG168" s="25" t="e">
        <f t="shared" si="224"/>
        <v>#VALUE!</v>
      </c>
      <c r="AH168" s="25" t="e">
        <f t="shared" si="224"/>
        <v>#VALUE!</v>
      </c>
      <c r="AI168" s="25" t="e">
        <f t="shared" si="224"/>
        <v>#VALUE!</v>
      </c>
      <c r="AJ168" s="25" t="e">
        <f t="shared" si="224"/>
        <v>#VALUE!</v>
      </c>
      <c r="AK168" s="25" t="e">
        <f t="shared" si="224"/>
        <v>#VALUE!</v>
      </c>
      <c r="AL168" s="25" t="e">
        <f t="shared" si="224"/>
        <v>#VALUE!</v>
      </c>
      <c r="AM168" s="25" t="e">
        <f t="shared" si="224"/>
        <v>#VALUE!</v>
      </c>
      <c r="AN168" s="25" t="e">
        <f t="shared" si="224"/>
        <v>#NUM!</v>
      </c>
      <c r="AX168" s="64" t="s">
        <v>111</v>
      </c>
      <c r="AY168" s="25" t="e">
        <f t="shared" ref="AY168:CH168" ca="1" si="233">SUM(AY166:AY167)</f>
        <v>#NAME?</v>
      </c>
      <c r="AZ168" s="25" t="e">
        <f t="shared" ca="1" si="233"/>
        <v>#NAME?</v>
      </c>
      <c r="BA168" s="25" t="e">
        <f t="shared" ca="1" si="233"/>
        <v>#NAME?</v>
      </c>
      <c r="BB168" s="25" t="e">
        <f t="shared" ca="1" si="233"/>
        <v>#NAME?</v>
      </c>
      <c r="BC168" s="25" t="e">
        <f t="shared" ca="1" si="233"/>
        <v>#NAME?</v>
      </c>
      <c r="BD168" s="25" t="e">
        <f t="shared" ca="1" si="233"/>
        <v>#NAME?</v>
      </c>
      <c r="BE168" s="25" t="e">
        <f t="shared" ca="1" si="233"/>
        <v>#NAME?</v>
      </c>
      <c r="BF168" s="25" t="e">
        <f t="shared" ca="1" si="233"/>
        <v>#NAME?</v>
      </c>
      <c r="BG168" s="25" t="e">
        <f t="shared" ca="1" si="233"/>
        <v>#NAME?</v>
      </c>
      <c r="BH168" s="25" t="e">
        <f t="shared" ca="1" si="233"/>
        <v>#NAME?</v>
      </c>
      <c r="BI168" s="25" t="e">
        <f t="shared" ca="1" si="233"/>
        <v>#NAME?</v>
      </c>
      <c r="BJ168" s="25" t="e">
        <f t="shared" ca="1" si="233"/>
        <v>#NAME?</v>
      </c>
      <c r="BK168" s="25" t="e">
        <f t="shared" ca="1" si="233"/>
        <v>#NAME?</v>
      </c>
      <c r="BL168" s="25" t="e">
        <f t="shared" ca="1" si="233"/>
        <v>#NAME?</v>
      </c>
      <c r="BM168" s="25" t="e">
        <f t="shared" ca="1" si="233"/>
        <v>#NAME?</v>
      </c>
      <c r="BN168" s="25" t="e">
        <f t="shared" ca="1" si="233"/>
        <v>#NAME?</v>
      </c>
      <c r="BO168" s="25" t="e">
        <f t="shared" ca="1" si="233"/>
        <v>#NAME?</v>
      </c>
      <c r="BP168" s="25" t="e">
        <f t="shared" ca="1" si="233"/>
        <v>#NAME?</v>
      </c>
      <c r="BQ168" s="25" t="e">
        <f t="shared" ca="1" si="233"/>
        <v>#NAME?</v>
      </c>
      <c r="BR168" s="25" t="e">
        <f t="shared" ca="1" si="233"/>
        <v>#NAME?</v>
      </c>
      <c r="BS168" s="25" t="e">
        <f t="shared" ca="1" si="233"/>
        <v>#NAME?</v>
      </c>
      <c r="BT168" s="25" t="e">
        <f t="shared" ca="1" si="233"/>
        <v>#NAME?</v>
      </c>
      <c r="BU168" s="25" t="e">
        <f t="shared" ca="1" si="233"/>
        <v>#NAME?</v>
      </c>
      <c r="BV168" s="25" t="e">
        <f t="shared" ca="1" si="233"/>
        <v>#NAME?</v>
      </c>
      <c r="BW168" s="25" t="e">
        <f t="shared" ca="1" si="233"/>
        <v>#NAME?</v>
      </c>
      <c r="BX168" s="25" t="e">
        <f t="shared" ca="1" si="233"/>
        <v>#NAME?</v>
      </c>
      <c r="BY168" s="25" t="e">
        <f t="shared" ca="1" si="233"/>
        <v>#NAME?</v>
      </c>
      <c r="BZ168" s="25" t="e">
        <f t="shared" ca="1" si="233"/>
        <v>#NAME?</v>
      </c>
      <c r="CA168" s="25" t="e">
        <f t="shared" ca="1" si="233"/>
        <v>#NAME?</v>
      </c>
      <c r="CB168" s="25" t="e">
        <f t="shared" ca="1" si="233"/>
        <v>#NAME?</v>
      </c>
      <c r="CC168" s="25" t="e">
        <f t="shared" ca="1" si="233"/>
        <v>#NAME?</v>
      </c>
      <c r="CD168" s="25" t="e">
        <f t="shared" ca="1" si="233"/>
        <v>#NAME?</v>
      </c>
      <c r="CE168" s="25" t="e">
        <f t="shared" ca="1" si="233"/>
        <v>#NAME?</v>
      </c>
      <c r="CF168" s="25" t="e">
        <f t="shared" ca="1" si="233"/>
        <v>#NAME?</v>
      </c>
      <c r="CG168" s="25" t="e">
        <f t="shared" ca="1" si="233"/>
        <v>#NAME?</v>
      </c>
      <c r="CH168" s="25" t="e">
        <f t="shared" ca="1" si="233"/>
        <v>#NAME?</v>
      </c>
    </row>
    <row r="169" spans="1:109">
      <c r="A169" t="str">
        <f>RIGHT(DB_LOAD!I164,4)</f>
        <v/>
      </c>
      <c r="B169">
        <f>DB_LOAD!K164</f>
        <v>0</v>
      </c>
      <c r="D169" s="65" t="s">
        <v>116</v>
      </c>
      <c r="E169" s="25" t="e">
        <f t="shared" si="214"/>
        <v>#VALUE!</v>
      </c>
      <c r="F169" s="25" t="e">
        <f t="shared" si="214"/>
        <v>#VALUE!</v>
      </c>
      <c r="G169" s="25" t="e">
        <f t="shared" si="214"/>
        <v>#VALUE!</v>
      </c>
      <c r="H169" s="25" t="e">
        <f t="shared" si="214"/>
        <v>#VALUE!</v>
      </c>
      <c r="I169" s="25" t="e">
        <f t="shared" si="214"/>
        <v>#VALUE!</v>
      </c>
      <c r="J169" s="25" t="e">
        <f t="shared" si="214"/>
        <v>#VALUE!</v>
      </c>
      <c r="K169" s="25" t="e">
        <f t="shared" si="214"/>
        <v>#VALUE!</v>
      </c>
      <c r="L169" s="25" t="e">
        <f t="shared" si="214"/>
        <v>#VALUE!</v>
      </c>
      <c r="M169" s="25" t="e">
        <f t="shared" si="214"/>
        <v>#VALUE!</v>
      </c>
      <c r="N169" s="25" t="e">
        <f t="shared" si="214"/>
        <v>#VALUE!</v>
      </c>
      <c r="O169" s="25" t="e">
        <f t="shared" si="214"/>
        <v>#VALUE!</v>
      </c>
      <c r="P169" s="25" t="e">
        <f t="shared" si="214"/>
        <v>#VALUE!</v>
      </c>
      <c r="Q169" s="25" t="e">
        <f t="shared" si="214"/>
        <v>#VALUE!</v>
      </c>
      <c r="R169" s="25" t="e">
        <f t="shared" si="214"/>
        <v>#VALUE!</v>
      </c>
      <c r="S169" s="25" t="e">
        <f t="shared" si="214"/>
        <v>#VALUE!</v>
      </c>
      <c r="T169" s="25" t="e">
        <f t="shared" si="214"/>
        <v>#VALUE!</v>
      </c>
      <c r="U169" s="25" t="e">
        <f t="shared" si="223"/>
        <v>#VALUE!</v>
      </c>
      <c r="V169" s="25" t="e">
        <f t="shared" si="223"/>
        <v>#VALUE!</v>
      </c>
      <c r="W169" s="25" t="e">
        <f t="shared" si="223"/>
        <v>#VALUE!</v>
      </c>
      <c r="X169" s="25" t="e">
        <f t="shared" si="223"/>
        <v>#VALUE!</v>
      </c>
      <c r="Y169" s="25" t="e">
        <f t="shared" si="223"/>
        <v>#VALUE!</v>
      </c>
      <c r="Z169" s="25" t="e">
        <f t="shared" si="223"/>
        <v>#VALUE!</v>
      </c>
      <c r="AA169" s="25" t="e">
        <f t="shared" si="223"/>
        <v>#VALUE!</v>
      </c>
      <c r="AB169" s="25" t="e">
        <f t="shared" si="223"/>
        <v>#VALUE!</v>
      </c>
      <c r="AC169" s="25" t="e">
        <f t="shared" si="223"/>
        <v>#VALUE!</v>
      </c>
      <c r="AD169" s="25" t="e">
        <f t="shared" si="223"/>
        <v>#VALUE!</v>
      </c>
      <c r="AE169" s="25" t="e">
        <f t="shared" si="223"/>
        <v>#VALUE!</v>
      </c>
      <c r="AF169" s="25" t="e">
        <f t="shared" si="224"/>
        <v>#VALUE!</v>
      </c>
      <c r="AG169" s="25" t="e">
        <f t="shared" si="224"/>
        <v>#VALUE!</v>
      </c>
      <c r="AH169" s="25" t="e">
        <f t="shared" si="224"/>
        <v>#VALUE!</v>
      </c>
      <c r="AI169" s="25" t="e">
        <f t="shared" si="224"/>
        <v>#VALUE!</v>
      </c>
      <c r="AJ169" s="25" t="e">
        <f t="shared" si="224"/>
        <v>#VALUE!</v>
      </c>
      <c r="AK169" s="25" t="e">
        <f t="shared" si="224"/>
        <v>#VALUE!</v>
      </c>
      <c r="AL169" s="25" t="e">
        <f t="shared" si="224"/>
        <v>#VALUE!</v>
      </c>
      <c r="AM169" s="25" t="e">
        <f t="shared" si="224"/>
        <v>#VALUE!</v>
      </c>
      <c r="AN169" s="25" t="e">
        <f t="shared" si="224"/>
        <v>#NUM!</v>
      </c>
      <c r="AX169" s="45" t="s">
        <v>113</v>
      </c>
      <c r="AY169" s="46" t="e">
        <f t="shared" ref="AY169:CH169" ca="1" si="234">SUM(AY168,AY163)</f>
        <v>#NAME?</v>
      </c>
      <c r="AZ169" s="46" t="e">
        <f t="shared" ca="1" si="234"/>
        <v>#NAME?</v>
      </c>
      <c r="BA169" s="46" t="e">
        <f t="shared" ca="1" si="234"/>
        <v>#NAME?</v>
      </c>
      <c r="BB169" s="46" t="e">
        <f t="shared" ca="1" si="234"/>
        <v>#NAME?</v>
      </c>
      <c r="BC169" s="46" t="e">
        <f t="shared" ca="1" si="234"/>
        <v>#NAME?</v>
      </c>
      <c r="BD169" s="46" t="e">
        <f t="shared" ca="1" si="234"/>
        <v>#NAME?</v>
      </c>
      <c r="BE169" s="46" t="e">
        <f t="shared" ca="1" si="234"/>
        <v>#NAME?</v>
      </c>
      <c r="BF169" s="46" t="e">
        <f t="shared" ca="1" si="234"/>
        <v>#NAME?</v>
      </c>
      <c r="BG169" s="46" t="e">
        <f t="shared" ca="1" si="234"/>
        <v>#NAME?</v>
      </c>
      <c r="BH169" s="46" t="e">
        <f t="shared" ca="1" si="234"/>
        <v>#NAME?</v>
      </c>
      <c r="BI169" s="46" t="e">
        <f t="shared" ca="1" si="234"/>
        <v>#NAME?</v>
      </c>
      <c r="BJ169" s="46" t="e">
        <f t="shared" ca="1" si="234"/>
        <v>#NAME?</v>
      </c>
      <c r="BK169" s="46" t="e">
        <f t="shared" ca="1" si="234"/>
        <v>#NAME?</v>
      </c>
      <c r="BL169" s="46" t="e">
        <f t="shared" ca="1" si="234"/>
        <v>#NAME?</v>
      </c>
      <c r="BM169" s="46" t="e">
        <f t="shared" ca="1" si="234"/>
        <v>#NAME?</v>
      </c>
      <c r="BN169" s="46" t="e">
        <f t="shared" ca="1" si="234"/>
        <v>#NAME?</v>
      </c>
      <c r="BO169" s="46" t="e">
        <f t="shared" ca="1" si="234"/>
        <v>#NAME?</v>
      </c>
      <c r="BP169" s="46" t="e">
        <f t="shared" ca="1" si="234"/>
        <v>#NAME?</v>
      </c>
      <c r="BQ169" s="46" t="e">
        <f t="shared" ca="1" si="234"/>
        <v>#NAME?</v>
      </c>
      <c r="BR169" s="46" t="e">
        <f t="shared" ca="1" si="234"/>
        <v>#NAME?</v>
      </c>
      <c r="BS169" s="46" t="e">
        <f t="shared" ca="1" si="234"/>
        <v>#NAME?</v>
      </c>
      <c r="BT169" s="46" t="e">
        <f t="shared" ca="1" si="234"/>
        <v>#NAME?</v>
      </c>
      <c r="BU169" s="46" t="e">
        <f t="shared" ca="1" si="234"/>
        <v>#NAME?</v>
      </c>
      <c r="BV169" s="46" t="e">
        <f t="shared" ca="1" si="234"/>
        <v>#NAME?</v>
      </c>
      <c r="BW169" s="46" t="e">
        <f t="shared" ca="1" si="234"/>
        <v>#NAME?</v>
      </c>
      <c r="BX169" s="46" t="e">
        <f t="shared" ca="1" si="234"/>
        <v>#NAME?</v>
      </c>
      <c r="BY169" s="46" t="e">
        <f t="shared" ca="1" si="234"/>
        <v>#NAME?</v>
      </c>
      <c r="BZ169" s="46" t="e">
        <f t="shared" ca="1" si="234"/>
        <v>#NAME?</v>
      </c>
      <c r="CA169" s="46" t="e">
        <f t="shared" ca="1" si="234"/>
        <v>#NAME?</v>
      </c>
      <c r="CB169" s="46" t="e">
        <f t="shared" ca="1" si="234"/>
        <v>#NAME?</v>
      </c>
      <c r="CC169" s="46" t="e">
        <f t="shared" ca="1" si="234"/>
        <v>#NAME?</v>
      </c>
      <c r="CD169" s="46" t="e">
        <f t="shared" ca="1" si="234"/>
        <v>#NAME?</v>
      </c>
      <c r="CE169" s="46" t="e">
        <f t="shared" ca="1" si="234"/>
        <v>#NAME?</v>
      </c>
      <c r="CF169" s="46" t="e">
        <f t="shared" ca="1" si="234"/>
        <v>#NAME?</v>
      </c>
      <c r="CG169" s="46" t="e">
        <f t="shared" ca="1" si="234"/>
        <v>#NAME?</v>
      </c>
      <c r="CH169" s="46" t="e">
        <f t="shared" ca="1" si="234"/>
        <v>#NAME?</v>
      </c>
    </row>
    <row r="170" spans="1:109">
      <c r="A170" t="str">
        <f>RIGHT(DB_LOAD!I165,4)</f>
        <v/>
      </c>
      <c r="B170">
        <f>DB_LOAD!K165</f>
        <v>0</v>
      </c>
      <c r="D170" s="35" t="s">
        <v>117</v>
      </c>
      <c r="E170" s="25" t="e">
        <f t="shared" si="214"/>
        <v>#VALUE!</v>
      </c>
      <c r="F170" s="25" t="e">
        <f t="shared" si="214"/>
        <v>#VALUE!</v>
      </c>
      <c r="G170" s="25" t="e">
        <f t="shared" si="214"/>
        <v>#VALUE!</v>
      </c>
      <c r="H170" s="25" t="e">
        <f t="shared" si="214"/>
        <v>#VALUE!</v>
      </c>
      <c r="I170" s="25" t="e">
        <f t="shared" si="214"/>
        <v>#VALUE!</v>
      </c>
      <c r="J170" s="25" t="e">
        <f t="shared" si="214"/>
        <v>#VALUE!</v>
      </c>
      <c r="K170" s="25" t="e">
        <f t="shared" si="214"/>
        <v>#VALUE!</v>
      </c>
      <c r="L170" s="25" t="e">
        <f t="shared" si="214"/>
        <v>#VALUE!</v>
      </c>
      <c r="M170" s="25" t="e">
        <f t="shared" si="214"/>
        <v>#VALUE!</v>
      </c>
      <c r="N170" s="25" t="e">
        <f t="shared" si="214"/>
        <v>#VALUE!</v>
      </c>
      <c r="O170" s="25" t="e">
        <f t="shared" si="214"/>
        <v>#VALUE!</v>
      </c>
      <c r="P170" s="25" t="e">
        <f t="shared" si="214"/>
        <v>#VALUE!</v>
      </c>
      <c r="Q170" s="25" t="e">
        <f t="shared" si="214"/>
        <v>#VALUE!</v>
      </c>
      <c r="R170" s="25" t="e">
        <f t="shared" si="214"/>
        <v>#VALUE!</v>
      </c>
      <c r="S170" s="25" t="e">
        <f t="shared" si="214"/>
        <v>#VALUE!</v>
      </c>
      <c r="T170" s="25" t="e">
        <f t="shared" si="214"/>
        <v>#VALUE!</v>
      </c>
      <c r="U170" s="25" t="e">
        <f t="shared" si="223"/>
        <v>#VALUE!</v>
      </c>
      <c r="V170" s="25" t="e">
        <f t="shared" si="223"/>
        <v>#VALUE!</v>
      </c>
      <c r="W170" s="25" t="e">
        <f t="shared" si="223"/>
        <v>#VALUE!</v>
      </c>
      <c r="X170" s="25" t="e">
        <f t="shared" si="223"/>
        <v>#VALUE!</v>
      </c>
      <c r="Y170" s="25" t="e">
        <f t="shared" si="223"/>
        <v>#VALUE!</v>
      </c>
      <c r="Z170" s="25" t="e">
        <f t="shared" si="223"/>
        <v>#VALUE!</v>
      </c>
      <c r="AA170" s="25" t="e">
        <f t="shared" si="223"/>
        <v>#VALUE!</v>
      </c>
      <c r="AB170" s="25" t="e">
        <f t="shared" si="223"/>
        <v>#VALUE!</v>
      </c>
      <c r="AC170" s="25" t="e">
        <f t="shared" si="223"/>
        <v>#VALUE!</v>
      </c>
      <c r="AD170" s="25" t="e">
        <f t="shared" si="223"/>
        <v>#VALUE!</v>
      </c>
      <c r="AE170" s="25" t="e">
        <f t="shared" si="223"/>
        <v>#VALUE!</v>
      </c>
      <c r="AF170" s="25" t="e">
        <f t="shared" si="224"/>
        <v>#VALUE!</v>
      </c>
      <c r="AG170" s="25" t="e">
        <f t="shared" si="224"/>
        <v>#VALUE!</v>
      </c>
      <c r="AH170" s="25" t="e">
        <f t="shared" si="224"/>
        <v>#VALUE!</v>
      </c>
      <c r="AI170" s="25" t="e">
        <f t="shared" si="224"/>
        <v>#VALUE!</v>
      </c>
      <c r="AJ170" s="25" t="e">
        <f t="shared" si="224"/>
        <v>#VALUE!</v>
      </c>
      <c r="AK170" s="25" t="e">
        <f t="shared" si="224"/>
        <v>#VALUE!</v>
      </c>
      <c r="AL170" s="25" t="e">
        <f t="shared" si="224"/>
        <v>#VALUE!</v>
      </c>
      <c r="AM170" s="25" t="e">
        <f t="shared" si="224"/>
        <v>#VALUE!</v>
      </c>
      <c r="AN170" s="25" t="e">
        <f t="shared" si="224"/>
        <v>#NUM!</v>
      </c>
      <c r="AX170" s="67" t="s">
        <v>115</v>
      </c>
      <c r="AY170" s="48" t="e">
        <f t="shared" ref="AY170:CH170" ca="1" si="235">AY169/$AY$123</f>
        <v>#NAME?</v>
      </c>
      <c r="AZ170" s="48" t="e">
        <f t="shared" ca="1" si="235"/>
        <v>#NAME?</v>
      </c>
      <c r="BA170" s="48" t="e">
        <f t="shared" ca="1" si="235"/>
        <v>#NAME?</v>
      </c>
      <c r="BB170" s="48" t="e">
        <f t="shared" ca="1" si="235"/>
        <v>#NAME?</v>
      </c>
      <c r="BC170" s="48" t="e">
        <f t="shared" ca="1" si="235"/>
        <v>#NAME?</v>
      </c>
      <c r="BD170" s="48" t="e">
        <f t="shared" ca="1" si="235"/>
        <v>#NAME?</v>
      </c>
      <c r="BE170" s="48" t="e">
        <f t="shared" ca="1" si="235"/>
        <v>#NAME?</v>
      </c>
      <c r="BF170" s="48" t="e">
        <f t="shared" ca="1" si="235"/>
        <v>#NAME?</v>
      </c>
      <c r="BG170" s="48" t="e">
        <f t="shared" ca="1" si="235"/>
        <v>#NAME?</v>
      </c>
      <c r="BH170" s="48" t="e">
        <f t="shared" ca="1" si="235"/>
        <v>#NAME?</v>
      </c>
      <c r="BI170" s="48" t="e">
        <f t="shared" ca="1" si="235"/>
        <v>#NAME?</v>
      </c>
      <c r="BJ170" s="48" t="e">
        <f t="shared" ca="1" si="235"/>
        <v>#NAME?</v>
      </c>
      <c r="BK170" s="48" t="e">
        <f t="shared" ca="1" si="235"/>
        <v>#NAME?</v>
      </c>
      <c r="BL170" s="48" t="e">
        <f t="shared" ca="1" si="235"/>
        <v>#NAME?</v>
      </c>
      <c r="BM170" s="48" t="e">
        <f t="shared" ca="1" si="235"/>
        <v>#NAME?</v>
      </c>
      <c r="BN170" s="48" t="e">
        <f t="shared" ca="1" si="235"/>
        <v>#NAME?</v>
      </c>
      <c r="BO170" s="48" t="e">
        <f t="shared" ca="1" si="235"/>
        <v>#NAME?</v>
      </c>
      <c r="BP170" s="48" t="e">
        <f t="shared" ca="1" si="235"/>
        <v>#NAME?</v>
      </c>
      <c r="BQ170" s="48" t="e">
        <f t="shared" ca="1" si="235"/>
        <v>#NAME?</v>
      </c>
      <c r="BR170" s="48" t="e">
        <f t="shared" ca="1" si="235"/>
        <v>#NAME?</v>
      </c>
      <c r="BS170" s="48" t="e">
        <f t="shared" ca="1" si="235"/>
        <v>#NAME?</v>
      </c>
      <c r="BT170" s="48" t="e">
        <f t="shared" ca="1" si="235"/>
        <v>#NAME?</v>
      </c>
      <c r="BU170" s="48" t="e">
        <f t="shared" ca="1" si="235"/>
        <v>#NAME?</v>
      </c>
      <c r="BV170" s="48" t="e">
        <f t="shared" ca="1" si="235"/>
        <v>#NAME?</v>
      </c>
      <c r="BW170" s="48" t="e">
        <f t="shared" ca="1" si="235"/>
        <v>#NAME?</v>
      </c>
      <c r="BX170" s="48" t="e">
        <f t="shared" ca="1" si="235"/>
        <v>#NAME?</v>
      </c>
      <c r="BY170" s="48" t="e">
        <f t="shared" ca="1" si="235"/>
        <v>#NAME?</v>
      </c>
      <c r="BZ170" s="48" t="e">
        <f t="shared" ca="1" si="235"/>
        <v>#NAME?</v>
      </c>
      <c r="CA170" s="48" t="e">
        <f t="shared" ca="1" si="235"/>
        <v>#NAME?</v>
      </c>
      <c r="CB170" s="48" t="e">
        <f t="shared" ca="1" si="235"/>
        <v>#NAME?</v>
      </c>
      <c r="CC170" s="48" t="e">
        <f t="shared" ca="1" si="235"/>
        <v>#NAME?</v>
      </c>
      <c r="CD170" s="48" t="e">
        <f t="shared" ca="1" si="235"/>
        <v>#NAME?</v>
      </c>
      <c r="CE170" s="48" t="e">
        <f t="shared" ca="1" si="235"/>
        <v>#NAME?</v>
      </c>
      <c r="CF170" s="48" t="e">
        <f t="shared" ca="1" si="235"/>
        <v>#NAME?</v>
      </c>
      <c r="CG170" s="48" t="e">
        <f t="shared" ca="1" si="235"/>
        <v>#NAME?</v>
      </c>
      <c r="CH170" s="48" t="e">
        <f t="shared" ca="1" si="235"/>
        <v>#NAME?</v>
      </c>
    </row>
    <row r="171" spans="1:109">
      <c r="A171" t="str">
        <f>RIGHT(DB_LOAD!I166,4)</f>
        <v/>
      </c>
      <c r="B171">
        <f>DB_LOAD!K166</f>
        <v>0</v>
      </c>
      <c r="D171" s="68" t="s">
        <v>119</v>
      </c>
      <c r="E171" s="69" t="e">
        <f t="shared" si="214"/>
        <v>#VALUE!</v>
      </c>
      <c r="F171" s="69" t="e">
        <f t="shared" si="214"/>
        <v>#VALUE!</v>
      </c>
      <c r="G171" s="69" t="e">
        <f t="shared" si="214"/>
        <v>#VALUE!</v>
      </c>
      <c r="H171" s="69" t="e">
        <f t="shared" si="214"/>
        <v>#VALUE!</v>
      </c>
      <c r="I171" s="69" t="e">
        <f t="shared" si="214"/>
        <v>#VALUE!</v>
      </c>
      <c r="J171" s="69" t="e">
        <f t="shared" si="214"/>
        <v>#VALUE!</v>
      </c>
      <c r="K171" s="69" t="e">
        <f t="shared" si="214"/>
        <v>#VALUE!</v>
      </c>
      <c r="L171" s="69" t="e">
        <f t="shared" si="214"/>
        <v>#VALUE!</v>
      </c>
      <c r="M171" s="69" t="e">
        <f t="shared" si="214"/>
        <v>#VALUE!</v>
      </c>
      <c r="N171" s="69" t="e">
        <f t="shared" si="214"/>
        <v>#VALUE!</v>
      </c>
      <c r="O171" s="69" t="e">
        <f t="shared" si="214"/>
        <v>#VALUE!</v>
      </c>
      <c r="P171" s="69" t="e">
        <f t="shared" si="214"/>
        <v>#VALUE!</v>
      </c>
      <c r="Q171" s="69" t="e">
        <f t="shared" si="214"/>
        <v>#VALUE!</v>
      </c>
      <c r="R171" s="69" t="e">
        <f t="shared" si="214"/>
        <v>#VALUE!</v>
      </c>
      <c r="S171" s="69" t="e">
        <f t="shared" si="214"/>
        <v>#VALUE!</v>
      </c>
      <c r="T171" s="69" t="e">
        <f t="shared" si="214"/>
        <v>#VALUE!</v>
      </c>
      <c r="U171" s="69" t="e">
        <f t="shared" si="223"/>
        <v>#VALUE!</v>
      </c>
      <c r="V171" s="69" t="e">
        <f t="shared" si="223"/>
        <v>#VALUE!</v>
      </c>
      <c r="W171" s="69" t="e">
        <f t="shared" si="223"/>
        <v>#VALUE!</v>
      </c>
      <c r="X171" s="69" t="e">
        <f t="shared" si="223"/>
        <v>#VALUE!</v>
      </c>
      <c r="Y171" s="69" t="e">
        <f t="shared" si="223"/>
        <v>#VALUE!</v>
      </c>
      <c r="Z171" s="69" t="e">
        <f t="shared" si="223"/>
        <v>#VALUE!</v>
      </c>
      <c r="AA171" s="69" t="e">
        <f t="shared" si="223"/>
        <v>#VALUE!</v>
      </c>
      <c r="AB171" s="69" t="e">
        <f t="shared" si="223"/>
        <v>#VALUE!</v>
      </c>
      <c r="AC171" s="69" t="e">
        <f t="shared" si="223"/>
        <v>#VALUE!</v>
      </c>
      <c r="AD171" s="69" t="e">
        <f t="shared" si="223"/>
        <v>#VALUE!</v>
      </c>
      <c r="AE171" s="69" t="e">
        <f t="shared" si="223"/>
        <v>#VALUE!</v>
      </c>
      <c r="AF171" s="69" t="e">
        <f t="shared" si="224"/>
        <v>#VALUE!</v>
      </c>
      <c r="AG171" s="69" t="e">
        <f t="shared" si="224"/>
        <v>#VALUE!</v>
      </c>
      <c r="AH171" s="69" t="e">
        <f t="shared" si="224"/>
        <v>#VALUE!</v>
      </c>
      <c r="AI171" s="69" t="e">
        <f t="shared" si="224"/>
        <v>#VALUE!</v>
      </c>
      <c r="AJ171" s="69" t="e">
        <f t="shared" si="224"/>
        <v>#VALUE!</v>
      </c>
      <c r="AK171" s="69" t="e">
        <f t="shared" si="224"/>
        <v>#VALUE!</v>
      </c>
      <c r="AL171" s="69" t="e">
        <f t="shared" si="224"/>
        <v>#VALUE!</v>
      </c>
      <c r="AM171" s="69" t="e">
        <f t="shared" si="224"/>
        <v>#VALUE!</v>
      </c>
      <c r="AN171" s="69" t="e">
        <f t="shared" si="224"/>
        <v>#NUM!</v>
      </c>
      <c r="AX171" s="47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</row>
    <row r="172" spans="1:109">
      <c r="A172" t="str">
        <f>RIGHT(DB_LOAD!I167,4)</f>
        <v/>
      </c>
      <c r="B172">
        <f>DB_LOAD!K167</f>
        <v>0</v>
      </c>
      <c r="D172" s="70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X172" s="61" t="s">
        <v>118</v>
      </c>
      <c r="AY172" s="1094" t="e">
        <f ca="1">IF(MONTH(AY$153)=IF(OR(Config!$B$13="India", Config!$B$13="Sri Lanka"),4,1),AY141,AY141-AW141)</f>
        <v>#NAME?</v>
      </c>
      <c r="AZ172" s="1094" t="e">
        <f ca="1">IF(MONTH(AZ$153)=IF(OR(Config!$B$13="India", Config!$B$13="Sri Lanka"),4,1),AZ141,AZ141-AY141)</f>
        <v>#NAME?</v>
      </c>
      <c r="BA172" s="1094" t="e">
        <f ca="1">IF(MONTH(BA$153)=IF(OR(Config!$B$13="India", Config!$B$13="Sri Lanka"),4,1),BA141,BA141-AZ141)</f>
        <v>#NAME?</v>
      </c>
      <c r="BB172" s="1094" t="e">
        <f ca="1">IF(MONTH(BB$153)=IF(OR(Config!$B$13="India", Config!$B$13="Sri Lanka"),4,1),BB141,BB141-BA141)</f>
        <v>#NAME?</v>
      </c>
      <c r="BC172" s="1094" t="e">
        <f ca="1">IF(MONTH(BC$153)=IF(OR(Config!$B$13="India", Config!$B$13="Sri Lanka"),4,1),BC141,BC141-BB141)</f>
        <v>#NAME?</v>
      </c>
      <c r="BD172" s="1094" t="e">
        <f ca="1">IF(MONTH(BD$153)=IF(OR(Config!$B$13="India", Config!$B$13="Sri Lanka"),4,1),BD141,BD141-BC141)</f>
        <v>#NAME?</v>
      </c>
      <c r="BE172" s="1094" t="e">
        <f ca="1">IF(MONTH(BE$153)=IF(OR(Config!$B$13="India", Config!$B$13="Sri Lanka"),4,1),BE141,BE141-BD141)</f>
        <v>#NAME?</v>
      </c>
      <c r="BF172" s="1094" t="e">
        <f ca="1">IF(MONTH(BF$153)=IF(OR(Config!$B$13="India", Config!$B$13="Sri Lanka"),4,1),BF141,BF141-BE141)</f>
        <v>#NAME?</v>
      </c>
      <c r="BG172" s="1094" t="e">
        <f ca="1">IF(MONTH(BG$153)=IF(OR(Config!$B$13="India", Config!$B$13="Sri Lanka"),4,1),BG141,BG141-BF141)</f>
        <v>#NAME?</v>
      </c>
      <c r="BH172" s="1094" t="e">
        <f ca="1">IF(MONTH(BH$153)=IF(OR(Config!$B$13="India", Config!$B$13="Sri Lanka"),4,1),BH141,BH141-BG141)</f>
        <v>#NAME?</v>
      </c>
      <c r="BI172" s="1094" t="e">
        <f ca="1">IF(MONTH(BI$153)=IF(OR(Config!$B$13="India", Config!$B$13="Sri Lanka"),4,1),BI141,BI141-BH141)</f>
        <v>#NAME?</v>
      </c>
      <c r="BJ172" s="1094" t="e">
        <f ca="1">IF(MONTH(BJ$153)=IF(OR(Config!$B$13="India", Config!$B$13="Sri Lanka"),4,1),BJ141,BJ141-BI141)</f>
        <v>#NAME?</v>
      </c>
      <c r="BK172" s="1094" t="e">
        <f ca="1">IF(MONTH(BK$153)=IF(OR(Config!$B$13="India", Config!$B$13="Sri Lanka"),4,1),BK141,BK141-BJ141)</f>
        <v>#NAME?</v>
      </c>
      <c r="BL172" s="1094" t="e">
        <f ca="1">IF(MONTH(BL$153)=IF(OR(Config!$B$13="India", Config!$B$13="Sri Lanka"),4,1),BL141,BL141-BK141)</f>
        <v>#NAME?</v>
      </c>
      <c r="BM172" s="1094" t="e">
        <f ca="1">IF(MONTH(BM$153)=IF(OR(Config!$B$13="India", Config!$B$13="Sri Lanka"),4,1),BM141,BM141-BL141)</f>
        <v>#NAME?</v>
      </c>
      <c r="BN172" s="1094" t="e">
        <f ca="1">IF(MONTH(BN$153)=IF(OR(Config!$B$13="India", Config!$B$13="Sri Lanka"),4,1),BN141,BN141-BM141)</f>
        <v>#NAME?</v>
      </c>
      <c r="BO172" s="1094" t="e">
        <f ca="1">IF(MONTH(BO$153)=IF(OR(Config!$B$13="India", Config!$B$13="Sri Lanka"),4,1),BO141,BO141-BN141)</f>
        <v>#NAME?</v>
      </c>
      <c r="BP172" s="1094" t="e">
        <f ca="1">IF(MONTH(BP$153)=IF(OR(Config!$B$13="India", Config!$B$13="Sri Lanka"),4,1),BP141,BP141-BO141)</f>
        <v>#NAME?</v>
      </c>
      <c r="BQ172" s="1094" t="e">
        <f ca="1">IF(MONTH(BQ$153)=IF(OR(Config!$B$13="India", Config!$B$13="Sri Lanka"),4,1),BQ141,BQ141-BP141)</f>
        <v>#NAME?</v>
      </c>
      <c r="BR172" s="1094" t="e">
        <f ca="1">IF(MONTH(BR$153)=IF(OR(Config!$B$13="India", Config!$B$13="Sri Lanka"),4,1),BR141,BR141-BQ141)</f>
        <v>#NAME?</v>
      </c>
      <c r="BS172" s="1094" t="e">
        <f ca="1">IF(MONTH(BS$153)=IF(OR(Config!$B$13="India", Config!$B$13="Sri Lanka"),4,1),BS141,BS141-BR141)</f>
        <v>#NAME?</v>
      </c>
      <c r="BT172" s="1094" t="e">
        <f ca="1">IF(MONTH(BT$153)=IF(OR(Config!$B$13="India", Config!$B$13="Sri Lanka"),4,1),BT141,BT141-BS141)</f>
        <v>#NAME?</v>
      </c>
      <c r="BU172" s="1094" t="e">
        <f ca="1">IF(MONTH(BU$153)=IF(OR(Config!$B$13="India", Config!$B$13="Sri Lanka"),4,1),BU141,BU141-BT141)</f>
        <v>#NAME?</v>
      </c>
      <c r="BV172" s="1094" t="e">
        <f ca="1">IF(MONTH(BV$153)=IF(OR(Config!$B$13="India", Config!$B$13="Sri Lanka"),4,1),BV141,BV141-BU141)</f>
        <v>#NAME?</v>
      </c>
      <c r="BW172" s="1094" t="e">
        <f ca="1">IF(MONTH(BW$153)=IF(OR(Config!$B$13="India", Config!$B$13="Sri Lanka"),4,1),BW141,BW141-BV141)</f>
        <v>#NAME?</v>
      </c>
      <c r="BX172" s="1094" t="e">
        <f ca="1">IF(MONTH(BX$153)=IF(OR(Config!$B$13="India", Config!$B$13="Sri Lanka"),4,1),BX141,BX141-BW141)</f>
        <v>#NAME?</v>
      </c>
      <c r="BY172" s="1094" t="e">
        <f ca="1">IF(MONTH(BY$153)=IF(OR(Config!$B$13="India", Config!$B$13="Sri Lanka"),4,1),BY141,BY141-BX141)</f>
        <v>#NAME?</v>
      </c>
      <c r="BZ172" s="1094" t="e">
        <f ca="1">IF(MONTH(BZ$153)=IF(OR(Config!$B$13="India", Config!$B$13="Sri Lanka"),4,1),BZ141,BZ141-BY141)</f>
        <v>#NAME?</v>
      </c>
      <c r="CA172" s="1094" t="e">
        <f ca="1">IF(MONTH(CA$153)=IF(OR(Config!$B$13="India", Config!$B$13="Sri Lanka"),4,1),CA141,CA141-BZ141)</f>
        <v>#NAME?</v>
      </c>
      <c r="CB172" s="1094" t="e">
        <f ca="1">IF(MONTH(CB$153)=IF(OR(Config!$B$13="India", Config!$B$13="Sri Lanka"),4,1),CB141,CB141-CA141)</f>
        <v>#NAME?</v>
      </c>
      <c r="CC172" s="1094" t="e">
        <f ca="1">IF(MONTH(CC$153)=IF(OR(Config!$B$13="India", Config!$B$13="Sri Lanka"),4,1),CC141,CC141-CB141)</f>
        <v>#NAME?</v>
      </c>
      <c r="CD172" s="1094" t="e">
        <f ca="1">IF(MONTH(CD$153)=IF(OR(Config!$B$13="India", Config!$B$13="Sri Lanka"),4,1),CD141,CD141-CC141)</f>
        <v>#NAME?</v>
      </c>
      <c r="CE172" s="1094" t="e">
        <f ca="1">IF(MONTH(CE$153)=IF(OR(Config!$B$13="India", Config!$B$13="Sri Lanka"),4,1),CE141,CE141-CD141)</f>
        <v>#NAME?</v>
      </c>
      <c r="CF172" s="1094" t="e">
        <f ca="1">IF(MONTH(CF$153)=IF(OR(Config!$B$13="India", Config!$B$13="Sri Lanka"),4,1),CF141,CF141-CE141)</f>
        <v>#NAME?</v>
      </c>
      <c r="CG172" s="1094" t="e">
        <f ca="1">IF(MONTH(CG$153)=IF(OR(Config!$B$13="India", Config!$B$13="Sri Lanka"),4,1),CG141,CG141-CF141)</f>
        <v>#NAME?</v>
      </c>
      <c r="CH172" s="1094" t="e">
        <f ca="1">IF(MONTH(CH$153)=IF(OR(Config!$B$13="India", Config!$B$13="Sri Lanka"),4,1),CH141,CH141-CG141)</f>
        <v>#NAME?</v>
      </c>
    </row>
    <row r="173" spans="1:109">
      <c r="A173" t="str">
        <f>RIGHT(DB_LOAD!I168,4)</f>
        <v/>
      </c>
      <c r="B173">
        <f>DB_LOAD!K168</f>
        <v>0</v>
      </c>
      <c r="D173" s="58" t="s">
        <v>121</v>
      </c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X173" s="45" t="s">
        <v>120</v>
      </c>
      <c r="AY173" s="46" t="e">
        <f t="shared" ref="AY173:CH173" ca="1" si="236">SUM(AY172,AY169)</f>
        <v>#NAME?</v>
      </c>
      <c r="AZ173" s="46" t="e">
        <f t="shared" ca="1" si="236"/>
        <v>#NAME?</v>
      </c>
      <c r="BA173" s="46" t="e">
        <f t="shared" ca="1" si="236"/>
        <v>#NAME?</v>
      </c>
      <c r="BB173" s="46" t="e">
        <f t="shared" ca="1" si="236"/>
        <v>#NAME?</v>
      </c>
      <c r="BC173" s="46" t="e">
        <f t="shared" ca="1" si="236"/>
        <v>#NAME?</v>
      </c>
      <c r="BD173" s="46" t="e">
        <f t="shared" ca="1" si="236"/>
        <v>#NAME?</v>
      </c>
      <c r="BE173" s="46" t="e">
        <f t="shared" ca="1" si="236"/>
        <v>#NAME?</v>
      </c>
      <c r="BF173" s="46" t="e">
        <f t="shared" ca="1" si="236"/>
        <v>#NAME?</v>
      </c>
      <c r="BG173" s="46" t="e">
        <f t="shared" ca="1" si="236"/>
        <v>#NAME?</v>
      </c>
      <c r="BH173" s="46" t="e">
        <f t="shared" ca="1" si="236"/>
        <v>#NAME?</v>
      </c>
      <c r="BI173" s="46" t="e">
        <f t="shared" ca="1" si="236"/>
        <v>#NAME?</v>
      </c>
      <c r="BJ173" s="46" t="e">
        <f t="shared" ca="1" si="236"/>
        <v>#NAME?</v>
      </c>
      <c r="BK173" s="46" t="e">
        <f t="shared" ca="1" si="236"/>
        <v>#NAME?</v>
      </c>
      <c r="BL173" s="46" t="e">
        <f t="shared" ca="1" si="236"/>
        <v>#NAME?</v>
      </c>
      <c r="BM173" s="46" t="e">
        <f t="shared" ca="1" si="236"/>
        <v>#NAME?</v>
      </c>
      <c r="BN173" s="46" t="e">
        <f t="shared" ca="1" si="236"/>
        <v>#NAME?</v>
      </c>
      <c r="BO173" s="46" t="e">
        <f t="shared" ca="1" si="236"/>
        <v>#NAME?</v>
      </c>
      <c r="BP173" s="46" t="e">
        <f t="shared" ca="1" si="236"/>
        <v>#NAME?</v>
      </c>
      <c r="BQ173" s="46" t="e">
        <f t="shared" ca="1" si="236"/>
        <v>#NAME?</v>
      </c>
      <c r="BR173" s="46" t="e">
        <f t="shared" ca="1" si="236"/>
        <v>#NAME?</v>
      </c>
      <c r="BS173" s="46" t="e">
        <f t="shared" ca="1" si="236"/>
        <v>#NAME?</v>
      </c>
      <c r="BT173" s="46" t="e">
        <f t="shared" ca="1" si="236"/>
        <v>#NAME?</v>
      </c>
      <c r="BU173" s="46" t="e">
        <f t="shared" ca="1" si="236"/>
        <v>#NAME?</v>
      </c>
      <c r="BV173" s="46" t="e">
        <f t="shared" ca="1" si="236"/>
        <v>#NAME?</v>
      </c>
      <c r="BW173" s="46" t="e">
        <f t="shared" ca="1" si="236"/>
        <v>#NAME?</v>
      </c>
      <c r="BX173" s="46" t="e">
        <f t="shared" ca="1" si="236"/>
        <v>#NAME?</v>
      </c>
      <c r="BY173" s="46" t="e">
        <f t="shared" ca="1" si="236"/>
        <v>#NAME?</v>
      </c>
      <c r="BZ173" s="46" t="e">
        <f t="shared" ca="1" si="236"/>
        <v>#NAME?</v>
      </c>
      <c r="CA173" s="46" t="e">
        <f t="shared" ca="1" si="236"/>
        <v>#NAME?</v>
      </c>
      <c r="CB173" s="46" t="e">
        <f t="shared" ca="1" si="236"/>
        <v>#NAME?</v>
      </c>
      <c r="CC173" s="46" t="e">
        <f t="shared" ca="1" si="236"/>
        <v>#NAME?</v>
      </c>
      <c r="CD173" s="46" t="e">
        <f t="shared" ca="1" si="236"/>
        <v>#NAME?</v>
      </c>
      <c r="CE173" s="46" t="e">
        <f t="shared" ca="1" si="236"/>
        <v>#NAME?</v>
      </c>
      <c r="CF173" s="46" t="e">
        <f t="shared" ca="1" si="236"/>
        <v>#NAME?</v>
      </c>
      <c r="CG173" s="46" t="e">
        <f t="shared" ca="1" si="236"/>
        <v>#NAME?</v>
      </c>
      <c r="CH173" s="46" t="e">
        <f t="shared" ca="1" si="236"/>
        <v>#NAME?</v>
      </c>
    </row>
    <row r="174" spans="1:109">
      <c r="A174" t="str">
        <f>RIGHT(DB_LOAD!I169,4)</f>
        <v/>
      </c>
      <c r="B174">
        <f>DB_LOAD!K169</f>
        <v>0</v>
      </c>
      <c r="D174" s="35" t="s">
        <v>123</v>
      </c>
      <c r="E174" s="25" t="e">
        <f t="shared" si="214"/>
        <v>#VALUE!</v>
      </c>
      <c r="F174" s="25" t="e">
        <f t="shared" si="214"/>
        <v>#VALUE!</v>
      </c>
      <c r="G174" s="25" t="e">
        <f t="shared" si="214"/>
        <v>#VALUE!</v>
      </c>
      <c r="H174" s="25" t="e">
        <f t="shared" si="214"/>
        <v>#VALUE!</v>
      </c>
      <c r="I174" s="25" t="e">
        <f t="shared" si="214"/>
        <v>#VALUE!</v>
      </c>
      <c r="J174" s="25" t="e">
        <f t="shared" si="214"/>
        <v>#VALUE!</v>
      </c>
      <c r="K174" s="25" t="e">
        <f t="shared" si="214"/>
        <v>#VALUE!</v>
      </c>
      <c r="L174" s="25" t="e">
        <f t="shared" si="214"/>
        <v>#VALUE!</v>
      </c>
      <c r="M174" s="25" t="e">
        <f t="shared" si="214"/>
        <v>#VALUE!</v>
      </c>
      <c r="N174" s="25" t="e">
        <f t="shared" si="214"/>
        <v>#VALUE!</v>
      </c>
      <c r="O174" s="25" t="e">
        <f t="shared" si="214"/>
        <v>#VALUE!</v>
      </c>
      <c r="P174" s="25" t="e">
        <f t="shared" si="214"/>
        <v>#VALUE!</v>
      </c>
      <c r="Q174" s="25" t="e">
        <f t="shared" si="214"/>
        <v>#VALUE!</v>
      </c>
      <c r="R174" s="25" t="e">
        <f t="shared" si="214"/>
        <v>#VALUE!</v>
      </c>
      <c r="S174" s="25" t="e">
        <f t="shared" si="214"/>
        <v>#VALUE!</v>
      </c>
      <c r="T174" s="25" t="e">
        <f t="shared" si="214"/>
        <v>#VALUE!</v>
      </c>
      <c r="U174" s="25" t="e">
        <f t="shared" si="223"/>
        <v>#VALUE!</v>
      </c>
      <c r="V174" s="25" t="e">
        <f t="shared" si="223"/>
        <v>#VALUE!</v>
      </c>
      <c r="W174" s="25" t="e">
        <f t="shared" si="223"/>
        <v>#VALUE!</v>
      </c>
      <c r="X174" s="25" t="e">
        <f t="shared" si="223"/>
        <v>#VALUE!</v>
      </c>
      <c r="Y174" s="25" t="e">
        <f t="shared" si="223"/>
        <v>#VALUE!</v>
      </c>
      <c r="Z174" s="25" t="e">
        <f t="shared" si="223"/>
        <v>#VALUE!</v>
      </c>
      <c r="AA174" s="25" t="e">
        <f t="shared" si="223"/>
        <v>#VALUE!</v>
      </c>
      <c r="AB174" s="25" t="e">
        <f t="shared" si="223"/>
        <v>#VALUE!</v>
      </c>
      <c r="AC174" s="25" t="e">
        <f t="shared" si="223"/>
        <v>#VALUE!</v>
      </c>
      <c r="AD174" s="25" t="e">
        <f t="shared" si="223"/>
        <v>#VALUE!</v>
      </c>
      <c r="AE174" s="25" t="e">
        <f t="shared" si="223"/>
        <v>#VALUE!</v>
      </c>
      <c r="AF174" s="25" t="e">
        <f t="shared" si="224"/>
        <v>#VALUE!</v>
      </c>
      <c r="AG174" s="25" t="e">
        <f t="shared" si="224"/>
        <v>#VALUE!</v>
      </c>
      <c r="AH174" s="25" t="e">
        <f t="shared" si="224"/>
        <v>#VALUE!</v>
      </c>
      <c r="AI174" s="25" t="e">
        <f t="shared" si="224"/>
        <v>#VALUE!</v>
      </c>
      <c r="AJ174" s="25" t="e">
        <f t="shared" si="224"/>
        <v>#VALUE!</v>
      </c>
      <c r="AK174" s="25" t="e">
        <f t="shared" si="224"/>
        <v>#VALUE!</v>
      </c>
      <c r="AL174" s="25" t="e">
        <f t="shared" si="224"/>
        <v>#VALUE!</v>
      </c>
      <c r="AM174" s="25" t="e">
        <f>HLOOKUP(AM$151,$E$122:$AN$148,ROW($D174)-ROW($D$151)+1,FALSE)</f>
        <v>#VALUE!</v>
      </c>
      <c r="AN174" s="25" t="e">
        <f t="shared" si="224"/>
        <v>#NUM!</v>
      </c>
      <c r="AX174" s="47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</row>
    <row r="175" spans="1:109">
      <c r="A175" t="str">
        <f>RIGHT(DB_LOAD!I170,4)</f>
        <v/>
      </c>
      <c r="B175">
        <f>DB_LOAD!K170</f>
        <v>0</v>
      </c>
      <c r="D175" s="35" t="s">
        <v>125</v>
      </c>
      <c r="E175" s="25" t="e">
        <f t="shared" si="214"/>
        <v>#VALUE!</v>
      </c>
      <c r="F175" s="25" t="e">
        <f t="shared" si="214"/>
        <v>#VALUE!</v>
      </c>
      <c r="G175" s="25" t="e">
        <f t="shared" si="214"/>
        <v>#VALUE!</v>
      </c>
      <c r="H175" s="25" t="e">
        <f t="shared" si="214"/>
        <v>#VALUE!</v>
      </c>
      <c r="I175" s="25" t="e">
        <f t="shared" si="214"/>
        <v>#VALUE!</v>
      </c>
      <c r="J175" s="25" t="e">
        <f t="shared" si="214"/>
        <v>#VALUE!</v>
      </c>
      <c r="K175" s="25" t="e">
        <f t="shared" si="214"/>
        <v>#VALUE!</v>
      </c>
      <c r="L175" s="25" t="e">
        <f t="shared" si="214"/>
        <v>#VALUE!</v>
      </c>
      <c r="M175" s="25" t="e">
        <f t="shared" si="214"/>
        <v>#VALUE!</v>
      </c>
      <c r="N175" s="25" t="e">
        <f t="shared" si="214"/>
        <v>#VALUE!</v>
      </c>
      <c r="O175" s="25" t="e">
        <f t="shared" si="214"/>
        <v>#VALUE!</v>
      </c>
      <c r="P175" s="25" t="e">
        <f t="shared" si="214"/>
        <v>#VALUE!</v>
      </c>
      <c r="Q175" s="25" t="e">
        <f t="shared" si="214"/>
        <v>#VALUE!</v>
      </c>
      <c r="R175" s="25" t="e">
        <f t="shared" si="214"/>
        <v>#VALUE!</v>
      </c>
      <c r="S175" s="25" t="e">
        <f t="shared" si="214"/>
        <v>#VALUE!</v>
      </c>
      <c r="T175" s="25" t="e">
        <f t="shared" si="214"/>
        <v>#VALUE!</v>
      </c>
      <c r="U175" s="25" t="e">
        <f t="shared" si="223"/>
        <v>#VALUE!</v>
      </c>
      <c r="V175" s="25" t="e">
        <f t="shared" si="223"/>
        <v>#VALUE!</v>
      </c>
      <c r="W175" s="25" t="e">
        <f t="shared" si="223"/>
        <v>#VALUE!</v>
      </c>
      <c r="X175" s="25" t="e">
        <f t="shared" si="223"/>
        <v>#VALUE!</v>
      </c>
      <c r="Y175" s="25" t="e">
        <f t="shared" si="223"/>
        <v>#VALUE!</v>
      </c>
      <c r="Z175" s="25" t="e">
        <f t="shared" si="223"/>
        <v>#VALUE!</v>
      </c>
      <c r="AA175" s="25" t="e">
        <f t="shared" si="223"/>
        <v>#VALUE!</v>
      </c>
      <c r="AB175" s="25" t="e">
        <f t="shared" si="223"/>
        <v>#VALUE!</v>
      </c>
      <c r="AC175" s="25" t="e">
        <f t="shared" si="223"/>
        <v>#VALUE!</v>
      </c>
      <c r="AD175" s="25" t="e">
        <f t="shared" si="223"/>
        <v>#VALUE!</v>
      </c>
      <c r="AE175" s="25" t="e">
        <f t="shared" si="223"/>
        <v>#VALUE!</v>
      </c>
      <c r="AF175" s="25" t="e">
        <f t="shared" si="224"/>
        <v>#VALUE!</v>
      </c>
      <c r="AG175" s="25" t="e">
        <f t="shared" si="224"/>
        <v>#VALUE!</v>
      </c>
      <c r="AH175" s="25" t="e">
        <f t="shared" si="224"/>
        <v>#VALUE!</v>
      </c>
      <c r="AI175" s="25" t="e">
        <f t="shared" si="224"/>
        <v>#VALUE!</v>
      </c>
      <c r="AJ175" s="25" t="e">
        <f t="shared" si="224"/>
        <v>#VALUE!</v>
      </c>
      <c r="AK175" s="25" t="e">
        <f t="shared" si="224"/>
        <v>#VALUE!</v>
      </c>
      <c r="AL175" s="25" t="e">
        <f t="shared" si="224"/>
        <v>#VALUE!</v>
      </c>
      <c r="AM175" s="25" t="e">
        <f t="shared" si="224"/>
        <v>#VALUE!</v>
      </c>
      <c r="AN175" s="25" t="e">
        <f t="shared" si="224"/>
        <v>#NUM!</v>
      </c>
      <c r="AX175" s="61" t="s">
        <v>122</v>
      </c>
      <c r="AY175" s="1094" t="e">
        <f ca="1">IF(MONTH(AY$153)=IF(OR(Config!$B$13="India", Config!$B$13="Sri Lanka"),4,1),AY144,AY144-AW144)</f>
        <v>#NAME?</v>
      </c>
      <c r="AZ175" s="1094" t="e">
        <f ca="1">IF(MONTH(AZ$153)=IF(OR(Config!$B$13="India", Config!$B$13="Sri Lanka"),4,1),AZ144,AZ144-AY144)</f>
        <v>#NAME?</v>
      </c>
      <c r="BA175" s="1094" t="e">
        <f ca="1">IF(MONTH(BA$153)=IF(OR(Config!$B$13="India", Config!$B$13="Sri Lanka"),4,1),BA144,BA144-AZ144)</f>
        <v>#NAME?</v>
      </c>
      <c r="BB175" s="1094" t="e">
        <f ca="1">IF(MONTH(BB$153)=IF(OR(Config!$B$13="India", Config!$B$13="Sri Lanka"),4,1),BB144,BB144-BA144)</f>
        <v>#NAME?</v>
      </c>
      <c r="BC175" s="1094" t="e">
        <f ca="1">IF(MONTH(BC$153)=IF(OR(Config!$B$13="India", Config!$B$13="Sri Lanka"),4,1),BC144,BC144-BB144)</f>
        <v>#NAME?</v>
      </c>
      <c r="BD175" s="1094" t="e">
        <f ca="1">IF(MONTH(BD$153)=IF(OR(Config!$B$13="India", Config!$B$13="Sri Lanka"),4,1),BD144,BD144-BC144)</f>
        <v>#NAME?</v>
      </c>
      <c r="BE175" s="1094" t="e">
        <f ca="1">IF(MONTH(BE$153)=IF(OR(Config!$B$13="India", Config!$B$13="Sri Lanka"),4,1),BE144,BE144-BD144)</f>
        <v>#NAME?</v>
      </c>
      <c r="BF175" s="1094" t="e">
        <f ca="1">IF(MONTH(BF$153)=IF(OR(Config!$B$13="India", Config!$B$13="Sri Lanka"),4,1),BF144,BF144-BE144)</f>
        <v>#NAME?</v>
      </c>
      <c r="BG175" s="1094" t="e">
        <f ca="1">IF(MONTH(BG$153)=IF(OR(Config!$B$13="India", Config!$B$13="Sri Lanka"),4,1),BG144,BG144-BF144)</f>
        <v>#NAME?</v>
      </c>
      <c r="BH175" s="1094" t="e">
        <f ca="1">IF(MONTH(BH$153)=IF(OR(Config!$B$13="India", Config!$B$13="Sri Lanka"),4,1),BH144,BH144-BG144)</f>
        <v>#NAME?</v>
      </c>
      <c r="BI175" s="1094" t="e">
        <f ca="1">IF(MONTH(BI$153)=IF(OR(Config!$B$13="India", Config!$B$13="Sri Lanka"),4,1),BI144,BI144-BH144)</f>
        <v>#NAME?</v>
      </c>
      <c r="BJ175" s="1094" t="e">
        <f ca="1">IF(MONTH(BJ$153)=IF(OR(Config!$B$13="India", Config!$B$13="Sri Lanka"),4,1),BJ144,BJ144-BI144)</f>
        <v>#NAME?</v>
      </c>
      <c r="BK175" s="1094" t="e">
        <f ca="1">IF(MONTH(BK$153)=IF(OR(Config!$B$13="India", Config!$B$13="Sri Lanka"),4,1),BK144,BK144-BJ144)</f>
        <v>#NAME?</v>
      </c>
      <c r="BL175" s="1094" t="e">
        <f ca="1">IF(MONTH(BL$153)=IF(OR(Config!$B$13="India", Config!$B$13="Sri Lanka"),4,1),BL144,BL144-BK144)</f>
        <v>#NAME?</v>
      </c>
      <c r="BM175" s="1094" t="e">
        <f ca="1">IF(MONTH(BM$153)=IF(OR(Config!$B$13="India", Config!$B$13="Sri Lanka"),4,1),BM144,BM144-BL144)</f>
        <v>#NAME?</v>
      </c>
      <c r="BN175" s="1094" t="e">
        <f ca="1">IF(MONTH(BN$153)=IF(OR(Config!$B$13="India", Config!$B$13="Sri Lanka"),4,1),BN144,BN144-BM144)</f>
        <v>#NAME?</v>
      </c>
      <c r="BO175" s="1094" t="e">
        <f ca="1">IF(MONTH(BO$153)=IF(OR(Config!$B$13="India", Config!$B$13="Sri Lanka"),4,1),BO144,BO144-BN144)</f>
        <v>#NAME?</v>
      </c>
      <c r="BP175" s="1094" t="e">
        <f ca="1">IF(MONTH(BP$153)=IF(OR(Config!$B$13="India", Config!$B$13="Sri Lanka"),4,1),BP144,BP144-BO144)</f>
        <v>#NAME?</v>
      </c>
      <c r="BQ175" s="1094" t="e">
        <f ca="1">IF(MONTH(BQ$153)=IF(OR(Config!$B$13="India", Config!$B$13="Sri Lanka"),4,1),BQ144,BQ144-BP144)</f>
        <v>#NAME?</v>
      </c>
      <c r="BR175" s="1094" t="e">
        <f ca="1">IF(MONTH(BR$153)=IF(OR(Config!$B$13="India", Config!$B$13="Sri Lanka"),4,1),BR144,BR144-BQ144)</f>
        <v>#NAME?</v>
      </c>
      <c r="BS175" s="1094" t="e">
        <f ca="1">IF(MONTH(BS$153)=IF(OR(Config!$B$13="India", Config!$B$13="Sri Lanka"),4,1),BS144,BS144-BR144)</f>
        <v>#NAME?</v>
      </c>
      <c r="BT175" s="1094" t="e">
        <f ca="1">IF(MONTH(BT$153)=IF(OR(Config!$B$13="India", Config!$B$13="Sri Lanka"),4,1),BT144,BT144-BS144)</f>
        <v>#NAME?</v>
      </c>
      <c r="BU175" s="1094" t="e">
        <f ca="1">IF(MONTH(BU$153)=IF(OR(Config!$B$13="India", Config!$B$13="Sri Lanka"),4,1),BU144,BU144-BT144)</f>
        <v>#NAME?</v>
      </c>
      <c r="BV175" s="1094" t="e">
        <f ca="1">IF(MONTH(BV$153)=IF(OR(Config!$B$13="India", Config!$B$13="Sri Lanka"),4,1),BV144,BV144-BU144)</f>
        <v>#NAME?</v>
      </c>
      <c r="BW175" s="1094" t="e">
        <f ca="1">IF(MONTH(BW$153)=IF(OR(Config!$B$13="India", Config!$B$13="Sri Lanka"),4,1),BW144,BW144-BV144)</f>
        <v>#NAME?</v>
      </c>
      <c r="BX175" s="1094" t="e">
        <f ca="1">IF(MONTH(BX$153)=IF(OR(Config!$B$13="India", Config!$B$13="Sri Lanka"),4,1),BX144,BX144-BW144)</f>
        <v>#NAME?</v>
      </c>
      <c r="BY175" s="1094" t="e">
        <f ca="1">IF(MONTH(BY$153)=IF(OR(Config!$B$13="India", Config!$B$13="Sri Lanka"),4,1),BY144,BY144-BX144)</f>
        <v>#NAME?</v>
      </c>
      <c r="BZ175" s="1094" t="e">
        <f ca="1">IF(MONTH(BZ$153)=IF(OR(Config!$B$13="India", Config!$B$13="Sri Lanka"),4,1),BZ144,BZ144-BY144)</f>
        <v>#NAME?</v>
      </c>
      <c r="CA175" s="1094" t="e">
        <f ca="1">IF(MONTH(CA$153)=IF(OR(Config!$B$13="India", Config!$B$13="Sri Lanka"),4,1),CA144,CA144-BZ144)</f>
        <v>#NAME?</v>
      </c>
      <c r="CB175" s="1094" t="e">
        <f ca="1">IF(MONTH(CB$153)=IF(OR(Config!$B$13="India", Config!$B$13="Sri Lanka"),4,1),CB144,CB144-CA144)</f>
        <v>#NAME?</v>
      </c>
      <c r="CC175" s="1094" t="e">
        <f ca="1">IF(MONTH(CC$153)=IF(OR(Config!$B$13="India", Config!$B$13="Sri Lanka"),4,1),CC144,CC144-CB144)</f>
        <v>#NAME?</v>
      </c>
      <c r="CD175" s="1094" t="e">
        <f ca="1">IF(MONTH(CD$153)=IF(OR(Config!$B$13="India", Config!$B$13="Sri Lanka"),4,1),CD144,CD144-CC144)</f>
        <v>#NAME?</v>
      </c>
      <c r="CE175" s="1094" t="e">
        <f ca="1">IF(MONTH(CE$153)=IF(OR(Config!$B$13="India", Config!$B$13="Sri Lanka"),4,1),CE144,CE144-CD144)</f>
        <v>#NAME?</v>
      </c>
      <c r="CF175" s="1094" t="e">
        <f ca="1">IF(MONTH(CF$153)=IF(OR(Config!$B$13="India", Config!$B$13="Sri Lanka"),4,1),CF144,CF144-CE144)</f>
        <v>#NAME?</v>
      </c>
      <c r="CG175" s="1094" t="e">
        <f ca="1">IF(MONTH(CG$153)=IF(OR(Config!$B$13="India", Config!$B$13="Sri Lanka"),4,1),CG144,CG144-CF144)</f>
        <v>#NAME?</v>
      </c>
      <c r="CH175" s="1094" t="e">
        <f ca="1">IF(MONTH(CH$153)=IF(OR(Config!$B$13="India", Config!$B$13="Sri Lanka"),4,1),CH144,CH144-CG144)</f>
        <v>#NAME?</v>
      </c>
    </row>
    <row r="176" spans="1:109">
      <c r="A176" t="str">
        <f>RIGHT(DB_LOAD!I171,4)</f>
        <v/>
      </c>
      <c r="B176">
        <f>DB_LOAD!K171</f>
        <v>0</v>
      </c>
      <c r="D176" s="68" t="s">
        <v>126</v>
      </c>
      <c r="E176" s="69" t="e">
        <f t="shared" si="214"/>
        <v>#VALUE!</v>
      </c>
      <c r="F176" s="69" t="e">
        <f t="shared" si="214"/>
        <v>#VALUE!</v>
      </c>
      <c r="G176" s="69" t="e">
        <f t="shared" si="214"/>
        <v>#VALUE!</v>
      </c>
      <c r="H176" s="69" t="e">
        <f t="shared" si="214"/>
        <v>#VALUE!</v>
      </c>
      <c r="I176" s="69" t="e">
        <f t="shared" si="214"/>
        <v>#VALUE!</v>
      </c>
      <c r="J176" s="69" t="e">
        <f t="shared" si="214"/>
        <v>#VALUE!</v>
      </c>
      <c r="K176" s="69" t="e">
        <f t="shared" si="214"/>
        <v>#VALUE!</v>
      </c>
      <c r="L176" s="69" t="e">
        <f t="shared" si="214"/>
        <v>#VALUE!</v>
      </c>
      <c r="M176" s="69" t="e">
        <f t="shared" si="214"/>
        <v>#VALUE!</v>
      </c>
      <c r="N176" s="69" t="e">
        <f t="shared" si="214"/>
        <v>#VALUE!</v>
      </c>
      <c r="O176" s="69" t="e">
        <f t="shared" si="214"/>
        <v>#VALUE!</v>
      </c>
      <c r="P176" s="69" t="e">
        <f t="shared" si="214"/>
        <v>#VALUE!</v>
      </c>
      <c r="Q176" s="69" t="e">
        <f t="shared" si="214"/>
        <v>#VALUE!</v>
      </c>
      <c r="R176" s="69" t="e">
        <f t="shared" si="214"/>
        <v>#VALUE!</v>
      </c>
      <c r="S176" s="69" t="e">
        <f t="shared" si="214"/>
        <v>#VALUE!</v>
      </c>
      <c r="T176" s="69" t="e">
        <f t="shared" si="214"/>
        <v>#VALUE!</v>
      </c>
      <c r="U176" s="69" t="e">
        <f t="shared" si="223"/>
        <v>#VALUE!</v>
      </c>
      <c r="V176" s="69" t="e">
        <f t="shared" si="223"/>
        <v>#VALUE!</v>
      </c>
      <c r="W176" s="69" t="e">
        <f t="shared" si="223"/>
        <v>#VALUE!</v>
      </c>
      <c r="X176" s="69" t="e">
        <f t="shared" si="223"/>
        <v>#VALUE!</v>
      </c>
      <c r="Y176" s="69" t="e">
        <f t="shared" si="223"/>
        <v>#VALUE!</v>
      </c>
      <c r="Z176" s="69" t="e">
        <f t="shared" si="223"/>
        <v>#VALUE!</v>
      </c>
      <c r="AA176" s="69" t="e">
        <f t="shared" si="223"/>
        <v>#VALUE!</v>
      </c>
      <c r="AB176" s="69" t="e">
        <f t="shared" si="223"/>
        <v>#VALUE!</v>
      </c>
      <c r="AC176" s="69" t="e">
        <f t="shared" si="223"/>
        <v>#VALUE!</v>
      </c>
      <c r="AD176" s="69" t="e">
        <f t="shared" si="223"/>
        <v>#VALUE!</v>
      </c>
      <c r="AE176" s="69" t="e">
        <f t="shared" si="223"/>
        <v>#VALUE!</v>
      </c>
      <c r="AF176" s="69" t="e">
        <f t="shared" si="224"/>
        <v>#VALUE!</v>
      </c>
      <c r="AG176" s="69" t="e">
        <f t="shared" si="224"/>
        <v>#VALUE!</v>
      </c>
      <c r="AH176" s="69" t="e">
        <f t="shared" si="224"/>
        <v>#VALUE!</v>
      </c>
      <c r="AI176" s="69" t="e">
        <f t="shared" si="224"/>
        <v>#VALUE!</v>
      </c>
      <c r="AJ176" s="69" t="e">
        <f t="shared" si="224"/>
        <v>#VALUE!</v>
      </c>
      <c r="AK176" s="69" t="e">
        <f t="shared" si="224"/>
        <v>#VALUE!</v>
      </c>
      <c r="AL176" s="69" t="e">
        <f t="shared" si="224"/>
        <v>#VALUE!</v>
      </c>
      <c r="AM176" s="69" t="e">
        <f t="shared" si="224"/>
        <v>#VALUE!</v>
      </c>
      <c r="AN176" s="69" t="e">
        <f t="shared" si="224"/>
        <v>#NUM!</v>
      </c>
      <c r="AX176" s="45" t="s">
        <v>124</v>
      </c>
      <c r="AY176" s="46" t="e">
        <f t="shared" ref="AY176:CH176" ca="1" si="237">SUM(AY175,AY173)</f>
        <v>#NAME?</v>
      </c>
      <c r="AZ176" s="46" t="e">
        <f t="shared" ca="1" si="237"/>
        <v>#NAME?</v>
      </c>
      <c r="BA176" s="46" t="e">
        <f t="shared" ca="1" si="237"/>
        <v>#NAME?</v>
      </c>
      <c r="BB176" s="46" t="e">
        <f t="shared" ca="1" si="237"/>
        <v>#NAME?</v>
      </c>
      <c r="BC176" s="46" t="e">
        <f t="shared" ca="1" si="237"/>
        <v>#NAME?</v>
      </c>
      <c r="BD176" s="46" t="e">
        <f t="shared" ca="1" si="237"/>
        <v>#NAME?</v>
      </c>
      <c r="BE176" s="46" t="e">
        <f t="shared" ca="1" si="237"/>
        <v>#NAME?</v>
      </c>
      <c r="BF176" s="46" t="e">
        <f t="shared" ca="1" si="237"/>
        <v>#NAME?</v>
      </c>
      <c r="BG176" s="46" t="e">
        <f t="shared" ca="1" si="237"/>
        <v>#NAME?</v>
      </c>
      <c r="BH176" s="46" t="e">
        <f t="shared" ca="1" si="237"/>
        <v>#NAME?</v>
      </c>
      <c r="BI176" s="46" t="e">
        <f t="shared" ca="1" si="237"/>
        <v>#NAME?</v>
      </c>
      <c r="BJ176" s="46" t="e">
        <f t="shared" ca="1" si="237"/>
        <v>#NAME?</v>
      </c>
      <c r="BK176" s="46" t="e">
        <f t="shared" ca="1" si="237"/>
        <v>#NAME?</v>
      </c>
      <c r="BL176" s="46" t="e">
        <f t="shared" ca="1" si="237"/>
        <v>#NAME?</v>
      </c>
      <c r="BM176" s="46" t="e">
        <f t="shared" ca="1" si="237"/>
        <v>#NAME?</v>
      </c>
      <c r="BN176" s="46" t="e">
        <f t="shared" ca="1" si="237"/>
        <v>#NAME?</v>
      </c>
      <c r="BO176" s="46" t="e">
        <f t="shared" ca="1" si="237"/>
        <v>#NAME?</v>
      </c>
      <c r="BP176" s="46" t="e">
        <f t="shared" ca="1" si="237"/>
        <v>#NAME?</v>
      </c>
      <c r="BQ176" s="46" t="e">
        <f t="shared" ca="1" si="237"/>
        <v>#NAME?</v>
      </c>
      <c r="BR176" s="46" t="e">
        <f t="shared" ca="1" si="237"/>
        <v>#NAME?</v>
      </c>
      <c r="BS176" s="46" t="e">
        <f t="shared" ca="1" si="237"/>
        <v>#NAME?</v>
      </c>
      <c r="BT176" s="46" t="e">
        <f t="shared" ca="1" si="237"/>
        <v>#NAME?</v>
      </c>
      <c r="BU176" s="46" t="e">
        <f t="shared" ca="1" si="237"/>
        <v>#NAME?</v>
      </c>
      <c r="BV176" s="46" t="e">
        <f t="shared" ca="1" si="237"/>
        <v>#NAME?</v>
      </c>
      <c r="BW176" s="46" t="e">
        <f t="shared" ca="1" si="237"/>
        <v>#NAME?</v>
      </c>
      <c r="BX176" s="46" t="e">
        <f t="shared" ca="1" si="237"/>
        <v>#NAME?</v>
      </c>
      <c r="BY176" s="46" t="e">
        <f t="shared" ca="1" si="237"/>
        <v>#NAME?</v>
      </c>
      <c r="BZ176" s="46" t="e">
        <f t="shared" ca="1" si="237"/>
        <v>#NAME?</v>
      </c>
      <c r="CA176" s="46" t="e">
        <f t="shared" ca="1" si="237"/>
        <v>#NAME?</v>
      </c>
      <c r="CB176" s="46" t="e">
        <f t="shared" ca="1" si="237"/>
        <v>#NAME?</v>
      </c>
      <c r="CC176" s="46" t="e">
        <f t="shared" ca="1" si="237"/>
        <v>#NAME?</v>
      </c>
      <c r="CD176" s="46" t="e">
        <f t="shared" ca="1" si="237"/>
        <v>#NAME?</v>
      </c>
      <c r="CE176" s="46" t="e">
        <f t="shared" ca="1" si="237"/>
        <v>#NAME?</v>
      </c>
      <c r="CF176" s="46" t="e">
        <f t="shared" ca="1" si="237"/>
        <v>#NAME?</v>
      </c>
      <c r="CG176" s="46" t="e">
        <f t="shared" ca="1" si="237"/>
        <v>#NAME?</v>
      </c>
      <c r="CH176" s="46" t="e">
        <f t="shared" ca="1" si="237"/>
        <v>#NAME?</v>
      </c>
    </row>
    <row r="177" spans="1:86" ht="15.75" thickBot="1">
      <c r="A177" t="str">
        <f>RIGHT(DB_LOAD!I172,4)</f>
        <v/>
      </c>
      <c r="B177">
        <f>DB_LOAD!K172</f>
        <v>0</v>
      </c>
      <c r="D177" s="75" t="s">
        <v>127</v>
      </c>
      <c r="E177" s="76" t="e">
        <f t="shared" ref="E177:AN177" si="238">HLOOKUP(E$151,$E$122:$AN$148,ROW($D177)-ROW($D$151)+1,FALSE)</f>
        <v>#VALUE!</v>
      </c>
      <c r="F177" s="76" t="e">
        <f t="shared" si="238"/>
        <v>#VALUE!</v>
      </c>
      <c r="G177" s="76" t="e">
        <f t="shared" si="238"/>
        <v>#VALUE!</v>
      </c>
      <c r="H177" s="76" t="e">
        <f t="shared" si="238"/>
        <v>#VALUE!</v>
      </c>
      <c r="I177" s="76" t="e">
        <f t="shared" si="238"/>
        <v>#VALUE!</v>
      </c>
      <c r="J177" s="76" t="e">
        <f t="shared" si="238"/>
        <v>#VALUE!</v>
      </c>
      <c r="K177" s="76" t="e">
        <f t="shared" si="238"/>
        <v>#VALUE!</v>
      </c>
      <c r="L177" s="76" t="e">
        <f t="shared" si="238"/>
        <v>#VALUE!</v>
      </c>
      <c r="M177" s="76" t="e">
        <f t="shared" si="238"/>
        <v>#VALUE!</v>
      </c>
      <c r="N177" s="76" t="e">
        <f t="shared" si="238"/>
        <v>#VALUE!</v>
      </c>
      <c r="O177" s="76" t="e">
        <f t="shared" si="238"/>
        <v>#VALUE!</v>
      </c>
      <c r="P177" s="76" t="e">
        <f t="shared" si="238"/>
        <v>#VALUE!</v>
      </c>
      <c r="Q177" s="76" t="e">
        <f t="shared" si="238"/>
        <v>#VALUE!</v>
      </c>
      <c r="R177" s="76" t="e">
        <f t="shared" si="238"/>
        <v>#VALUE!</v>
      </c>
      <c r="S177" s="76" t="e">
        <f t="shared" si="238"/>
        <v>#VALUE!</v>
      </c>
      <c r="T177" s="76" t="e">
        <f t="shared" si="238"/>
        <v>#VALUE!</v>
      </c>
      <c r="U177" s="76" t="e">
        <f t="shared" si="238"/>
        <v>#VALUE!</v>
      </c>
      <c r="V177" s="76" t="e">
        <f t="shared" si="238"/>
        <v>#VALUE!</v>
      </c>
      <c r="W177" s="76" t="e">
        <f t="shared" si="238"/>
        <v>#VALUE!</v>
      </c>
      <c r="X177" s="76" t="e">
        <f t="shared" si="238"/>
        <v>#VALUE!</v>
      </c>
      <c r="Y177" s="76" t="e">
        <f t="shared" si="238"/>
        <v>#VALUE!</v>
      </c>
      <c r="Z177" s="76" t="e">
        <f t="shared" si="238"/>
        <v>#VALUE!</v>
      </c>
      <c r="AA177" s="76" t="e">
        <f t="shared" si="238"/>
        <v>#VALUE!</v>
      </c>
      <c r="AB177" s="76" t="e">
        <f t="shared" si="238"/>
        <v>#VALUE!</v>
      </c>
      <c r="AC177" s="76" t="e">
        <f t="shared" si="238"/>
        <v>#VALUE!</v>
      </c>
      <c r="AD177" s="76" t="e">
        <f t="shared" si="238"/>
        <v>#VALUE!</v>
      </c>
      <c r="AE177" s="76" t="e">
        <f t="shared" si="238"/>
        <v>#VALUE!</v>
      </c>
      <c r="AF177" s="76" t="e">
        <f t="shared" si="238"/>
        <v>#VALUE!</v>
      </c>
      <c r="AG177" s="76" t="e">
        <f t="shared" si="238"/>
        <v>#VALUE!</v>
      </c>
      <c r="AH177" s="76" t="e">
        <f t="shared" si="238"/>
        <v>#VALUE!</v>
      </c>
      <c r="AI177" s="76" t="e">
        <f t="shared" si="238"/>
        <v>#VALUE!</v>
      </c>
      <c r="AJ177" s="76" t="e">
        <f t="shared" si="238"/>
        <v>#VALUE!</v>
      </c>
      <c r="AK177" s="76" t="e">
        <f t="shared" si="238"/>
        <v>#VALUE!</v>
      </c>
      <c r="AL177" s="76" t="e">
        <f t="shared" si="238"/>
        <v>#VALUE!</v>
      </c>
      <c r="AM177" s="76" t="e">
        <f t="shared" si="238"/>
        <v>#VALUE!</v>
      </c>
      <c r="AN177" s="76" t="e">
        <f t="shared" si="238"/>
        <v>#NUM!</v>
      </c>
      <c r="AX177" s="67" t="s">
        <v>4</v>
      </c>
      <c r="AY177" s="48" t="e">
        <f t="shared" ref="AY177:CH177" ca="1" si="239">AY176/$AY$123</f>
        <v>#NAME?</v>
      </c>
      <c r="AZ177" s="48" t="e">
        <f t="shared" ca="1" si="239"/>
        <v>#NAME?</v>
      </c>
      <c r="BA177" s="48" t="e">
        <f t="shared" ca="1" si="239"/>
        <v>#NAME?</v>
      </c>
      <c r="BB177" s="48" t="e">
        <f t="shared" ca="1" si="239"/>
        <v>#NAME?</v>
      </c>
      <c r="BC177" s="48" t="e">
        <f t="shared" ca="1" si="239"/>
        <v>#NAME?</v>
      </c>
      <c r="BD177" s="48" t="e">
        <f t="shared" ca="1" si="239"/>
        <v>#NAME?</v>
      </c>
      <c r="BE177" s="48" t="e">
        <f t="shared" ca="1" si="239"/>
        <v>#NAME?</v>
      </c>
      <c r="BF177" s="48" t="e">
        <f t="shared" ca="1" si="239"/>
        <v>#NAME?</v>
      </c>
      <c r="BG177" s="48" t="e">
        <f t="shared" ca="1" si="239"/>
        <v>#NAME?</v>
      </c>
      <c r="BH177" s="48" t="e">
        <f t="shared" ca="1" si="239"/>
        <v>#NAME?</v>
      </c>
      <c r="BI177" s="48" t="e">
        <f t="shared" ca="1" si="239"/>
        <v>#NAME?</v>
      </c>
      <c r="BJ177" s="48" t="e">
        <f t="shared" ca="1" si="239"/>
        <v>#NAME?</v>
      </c>
      <c r="BK177" s="48" t="e">
        <f t="shared" ca="1" si="239"/>
        <v>#NAME?</v>
      </c>
      <c r="BL177" s="48" t="e">
        <f t="shared" ca="1" si="239"/>
        <v>#NAME?</v>
      </c>
      <c r="BM177" s="48" t="e">
        <f t="shared" ca="1" si="239"/>
        <v>#NAME?</v>
      </c>
      <c r="BN177" s="48" t="e">
        <f t="shared" ca="1" si="239"/>
        <v>#NAME?</v>
      </c>
      <c r="BO177" s="48" t="e">
        <f t="shared" ca="1" si="239"/>
        <v>#NAME?</v>
      </c>
      <c r="BP177" s="48" t="e">
        <f t="shared" ca="1" si="239"/>
        <v>#NAME?</v>
      </c>
      <c r="BQ177" s="48" t="e">
        <f t="shared" ca="1" si="239"/>
        <v>#NAME?</v>
      </c>
      <c r="BR177" s="48" t="e">
        <f t="shared" ca="1" si="239"/>
        <v>#NAME?</v>
      </c>
      <c r="BS177" s="48" t="e">
        <f t="shared" ca="1" si="239"/>
        <v>#NAME?</v>
      </c>
      <c r="BT177" s="48" t="e">
        <f t="shared" ca="1" si="239"/>
        <v>#NAME?</v>
      </c>
      <c r="BU177" s="48" t="e">
        <f t="shared" ca="1" si="239"/>
        <v>#NAME?</v>
      </c>
      <c r="BV177" s="48" t="e">
        <f t="shared" ca="1" si="239"/>
        <v>#NAME?</v>
      </c>
      <c r="BW177" s="48" t="e">
        <f t="shared" ca="1" si="239"/>
        <v>#NAME?</v>
      </c>
      <c r="BX177" s="48" t="e">
        <f t="shared" ca="1" si="239"/>
        <v>#NAME?</v>
      </c>
      <c r="BY177" s="48" t="e">
        <f t="shared" ca="1" si="239"/>
        <v>#NAME?</v>
      </c>
      <c r="BZ177" s="48" t="e">
        <f t="shared" ca="1" si="239"/>
        <v>#NAME?</v>
      </c>
      <c r="CA177" s="48" t="e">
        <f t="shared" ca="1" si="239"/>
        <v>#NAME?</v>
      </c>
      <c r="CB177" s="48" t="e">
        <f t="shared" ca="1" si="239"/>
        <v>#NAME?</v>
      </c>
      <c r="CC177" s="48" t="e">
        <f t="shared" ca="1" si="239"/>
        <v>#NAME?</v>
      </c>
      <c r="CD177" s="48" t="e">
        <f t="shared" ca="1" si="239"/>
        <v>#NAME?</v>
      </c>
      <c r="CE177" s="48" t="e">
        <f t="shared" ca="1" si="239"/>
        <v>#NAME?</v>
      </c>
      <c r="CF177" s="48" t="e">
        <f t="shared" ca="1" si="239"/>
        <v>#NAME?</v>
      </c>
      <c r="CG177" s="48" t="e">
        <f t="shared" ca="1" si="239"/>
        <v>#NAME?</v>
      </c>
      <c r="CH177" s="48" t="e">
        <f t="shared" ca="1" si="239"/>
        <v>#NAME?</v>
      </c>
    </row>
    <row r="178" spans="1:86">
      <c r="A178" t="str">
        <f>RIGHT(DB_LOAD!I173,4)</f>
        <v/>
      </c>
      <c r="B178">
        <f>DB_LOAD!K173</f>
        <v>0</v>
      </c>
      <c r="AX178" s="67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</row>
    <row r="179" spans="1:86" ht="15.75" thickBot="1">
      <c r="A179" t="str">
        <f>RIGHT(DB_LOAD!I174,4)</f>
        <v/>
      </c>
      <c r="B179">
        <f>DB_LOAD!K174</f>
        <v>0</v>
      </c>
      <c r="D179" t="s">
        <v>392</v>
      </c>
      <c r="E179" t="e">
        <f ca="1">HLOOKUP(E$180,$E$7:$AN$8,2,FALSE)</f>
        <v>#NAME?</v>
      </c>
      <c r="F179" t="e">
        <f t="shared" ref="F179:I179" ca="1" si="240">HLOOKUP(F$180,$E$7:$AN$8,2,FALSE)</f>
        <v>#NAME?</v>
      </c>
      <c r="G179" t="e">
        <f t="shared" ca="1" si="240"/>
        <v>#NAME?</v>
      </c>
      <c r="I179" t="e">
        <f t="shared" ca="1" si="240"/>
        <v>#NAME?</v>
      </c>
      <c r="L179" t="e">
        <f ca="1">HLOOKUP(L180,$E$43:$AN$44,2,FALSE)</f>
        <v>#NAME?</v>
      </c>
      <c r="M179" t="e">
        <f t="shared" ref="M179:N179" ca="1" si="241">HLOOKUP(M180,$E$43:$AN$44,2,FALSE)</f>
        <v>#NAME?</v>
      </c>
      <c r="N179" t="e">
        <f t="shared" ca="1" si="241"/>
        <v>#NAME?</v>
      </c>
      <c r="AC179" s="448"/>
      <c r="AD179" s="448"/>
      <c r="AE179" s="448"/>
      <c r="AF179" s="448"/>
      <c r="AX179" s="61" t="s">
        <v>128</v>
      </c>
      <c r="AY179" s="1094" t="e">
        <f ca="1">IF(MONTH(AY$153)=IF(OR(Config!$B$13="India", Config!$B$13="Sri Lanka"),4,1),AY148,AY148-AW148)</f>
        <v>#NAME?</v>
      </c>
      <c r="AZ179" s="1094" t="e">
        <f ca="1">IF(MONTH(AZ$153)=IF(OR(Config!$B$13="India", Config!$B$13="Sri Lanka"),4,1),AZ148,AZ148-AY148)</f>
        <v>#NAME?</v>
      </c>
      <c r="BA179" s="1094" t="e">
        <f ca="1">IF(MONTH(BA$153)=IF(OR(Config!$B$13="India", Config!$B$13="Sri Lanka"),4,1),BA148,BA148-AZ148)</f>
        <v>#NAME?</v>
      </c>
      <c r="BB179" s="1094" t="e">
        <f ca="1">IF(MONTH(BB$153)=IF(OR(Config!$B$13="India", Config!$B$13="Sri Lanka"),4,1),BB148,BB148-BA148)</f>
        <v>#NAME?</v>
      </c>
      <c r="BC179" s="1094" t="e">
        <f ca="1">IF(MONTH(BC$153)=IF(OR(Config!$B$13="India", Config!$B$13="Sri Lanka"),4,1),BC148,BC148-BB148)</f>
        <v>#NAME?</v>
      </c>
      <c r="BD179" s="1094" t="e">
        <f ca="1">IF(MONTH(BD$153)=IF(OR(Config!$B$13="India", Config!$B$13="Sri Lanka"),4,1),BD148,BD148-BC148)</f>
        <v>#NAME?</v>
      </c>
      <c r="BE179" s="1094" t="e">
        <f ca="1">IF(MONTH(BE$153)=IF(OR(Config!$B$13="India", Config!$B$13="Sri Lanka"),4,1),BE148,BE148-BD148)</f>
        <v>#NAME?</v>
      </c>
      <c r="BF179" s="1094" t="e">
        <f ca="1">IF(MONTH(BF$153)=IF(OR(Config!$B$13="India", Config!$B$13="Sri Lanka"),4,1),BF148,BF148-BE148)</f>
        <v>#NAME?</v>
      </c>
      <c r="BG179" s="1094" t="e">
        <f ca="1">IF(MONTH(BG$153)=IF(OR(Config!$B$13="India", Config!$B$13="Sri Lanka"),4,1),BG148,BG148-BF148)</f>
        <v>#NAME?</v>
      </c>
      <c r="BH179" s="1094" t="e">
        <f ca="1">IF(MONTH(BH$153)=IF(OR(Config!$B$13="India", Config!$B$13="Sri Lanka"),4,1),BH148,BH148-BG148)</f>
        <v>#NAME?</v>
      </c>
      <c r="BI179" s="1094" t="e">
        <f ca="1">IF(MONTH(BI$153)=IF(OR(Config!$B$13="India", Config!$B$13="Sri Lanka"),4,1),BI148,BI148-BH148)</f>
        <v>#NAME?</v>
      </c>
      <c r="BJ179" s="1094" t="e">
        <f ca="1">IF(MONTH(BJ$153)=IF(OR(Config!$B$13="India", Config!$B$13="Sri Lanka"),4,1),BJ148,BJ148-BI148)</f>
        <v>#NAME?</v>
      </c>
      <c r="BK179" s="1094" t="e">
        <f ca="1">IF(MONTH(BK$153)=IF(OR(Config!$B$13="India", Config!$B$13="Sri Lanka"),4,1),BK148,BK148-BJ148)</f>
        <v>#NAME?</v>
      </c>
      <c r="BL179" s="1094" t="e">
        <f ca="1">IF(MONTH(BL$153)=IF(OR(Config!$B$13="India", Config!$B$13="Sri Lanka"),4,1),BL148,BL148-BK148)</f>
        <v>#NAME?</v>
      </c>
      <c r="BM179" s="1094" t="e">
        <f ca="1">IF(MONTH(BM$153)=IF(OR(Config!$B$13="India", Config!$B$13="Sri Lanka"),4,1),BM148,BM148-BL148)</f>
        <v>#NAME?</v>
      </c>
      <c r="BN179" s="1094" t="e">
        <f ca="1">IF(MONTH(BN$153)=IF(OR(Config!$B$13="India", Config!$B$13="Sri Lanka"),4,1),BN148,BN148-BM148)</f>
        <v>#NAME?</v>
      </c>
      <c r="BO179" s="1094" t="e">
        <f ca="1">IF(MONTH(BO$153)=IF(OR(Config!$B$13="India", Config!$B$13="Sri Lanka"),4,1),BO148,BO148-BN148)</f>
        <v>#NAME?</v>
      </c>
      <c r="BP179" s="1094" t="e">
        <f ca="1">IF(MONTH(BP$153)=IF(OR(Config!$B$13="India", Config!$B$13="Sri Lanka"),4,1),BP148,BP148-BO148)</f>
        <v>#NAME?</v>
      </c>
      <c r="BQ179" s="1094" t="e">
        <f ca="1">IF(MONTH(BQ$153)=IF(OR(Config!$B$13="India", Config!$B$13="Sri Lanka"),4,1),BQ148,BQ148-BP148)</f>
        <v>#NAME?</v>
      </c>
      <c r="BR179" s="1094" t="e">
        <f ca="1">IF(MONTH(BR$153)=IF(OR(Config!$B$13="India", Config!$B$13="Sri Lanka"),4,1),BR148,BR148-BQ148)</f>
        <v>#NAME?</v>
      </c>
      <c r="BS179" s="1094" t="e">
        <f ca="1">IF(MONTH(BS$153)=IF(OR(Config!$B$13="India", Config!$B$13="Sri Lanka"),4,1),BS148,BS148-BR148)</f>
        <v>#NAME?</v>
      </c>
      <c r="BT179" s="1094" t="e">
        <f ca="1">IF(MONTH(BT$153)=IF(OR(Config!$B$13="India", Config!$B$13="Sri Lanka"),4,1),BT148,BT148-BS148)</f>
        <v>#NAME?</v>
      </c>
      <c r="BU179" s="1094" t="e">
        <f ca="1">IF(MONTH(BU$153)=IF(OR(Config!$B$13="India", Config!$B$13="Sri Lanka"),4,1),BU148,BU148-BT148)</f>
        <v>#NAME?</v>
      </c>
      <c r="BV179" s="1094" t="e">
        <f ca="1">IF(MONTH(BV$153)=IF(OR(Config!$B$13="India", Config!$B$13="Sri Lanka"),4,1),BV148,BV148-BU148)</f>
        <v>#NAME?</v>
      </c>
      <c r="BW179" s="1094" t="e">
        <f ca="1">IF(MONTH(BW$153)=IF(OR(Config!$B$13="India", Config!$B$13="Sri Lanka"),4,1),BW148,BW148-BV148)</f>
        <v>#NAME?</v>
      </c>
      <c r="BX179" s="1094" t="e">
        <f ca="1">IF(MONTH(BX$153)=IF(OR(Config!$B$13="India", Config!$B$13="Sri Lanka"),4,1),BX148,BX148-BW148)</f>
        <v>#NAME?</v>
      </c>
      <c r="BY179" s="1094" t="e">
        <f ca="1">IF(MONTH(BY$153)=IF(OR(Config!$B$13="India", Config!$B$13="Sri Lanka"),4,1),BY148,BY148-BX148)</f>
        <v>#NAME?</v>
      </c>
      <c r="BZ179" s="1094" t="e">
        <f ca="1">IF(MONTH(BZ$153)=IF(OR(Config!$B$13="India", Config!$B$13="Sri Lanka"),4,1),BZ148,BZ148-BY148)</f>
        <v>#NAME?</v>
      </c>
      <c r="CA179" s="1094" t="e">
        <f ca="1">IF(MONTH(CA$153)=IF(OR(Config!$B$13="India", Config!$B$13="Sri Lanka"),4,1),CA148,CA148-BZ148)</f>
        <v>#NAME?</v>
      </c>
      <c r="CB179" s="1094" t="e">
        <f ca="1">IF(MONTH(CB$153)=IF(OR(Config!$B$13="India", Config!$B$13="Sri Lanka"),4,1),CB148,CB148-CA148)</f>
        <v>#NAME?</v>
      </c>
      <c r="CC179" s="1094" t="e">
        <f ca="1">IF(MONTH(CC$153)=IF(OR(Config!$B$13="India", Config!$B$13="Sri Lanka"),4,1),CC148,CC148-CB148)</f>
        <v>#NAME?</v>
      </c>
      <c r="CD179" s="1094" t="e">
        <f ca="1">IF(MONTH(CD$153)=IF(OR(Config!$B$13="India", Config!$B$13="Sri Lanka"),4,1),CD148,CD148-CC148)</f>
        <v>#NAME?</v>
      </c>
      <c r="CE179" s="1094" t="e">
        <f ca="1">IF(MONTH(CE$153)=IF(OR(Config!$B$13="India", Config!$B$13="Sri Lanka"),4,1),CE148,CE148-CD148)</f>
        <v>#NAME?</v>
      </c>
      <c r="CF179" s="1094" t="e">
        <f ca="1">IF(MONTH(CF$153)=IF(OR(Config!$B$13="India", Config!$B$13="Sri Lanka"),4,1),CF148,CF148-CE148)</f>
        <v>#NAME?</v>
      </c>
      <c r="CG179" s="1094" t="e">
        <f ca="1">IF(MONTH(CG$153)=IF(OR(Config!$B$13="India", Config!$B$13="Sri Lanka"),4,1),CG148,CG148-CF148)</f>
        <v>#NAME?</v>
      </c>
      <c r="CH179" s="1094" t="e">
        <f ca="1">IF(MONTH(CH$153)=IF(OR(Config!$B$13="India", Config!$B$13="Sri Lanka"),4,1),CH148,CH148-CG148)</f>
        <v>#NAME?</v>
      </c>
    </row>
    <row r="180" spans="1:86" ht="15.75" thickBot="1">
      <c r="A180" t="str">
        <f>RIGHT(DB_LOAD!I175,4)</f>
        <v/>
      </c>
      <c r="B180">
        <f>DB_LOAD!K175</f>
        <v>0</v>
      </c>
      <c r="D180" s="18"/>
      <c r="E180" s="19" t="e">
        <f ca="1">DATE(YEAR(F180)-1,IF(OR(Config!$B$13="India", Config!$B$13="Sri Lanka"),3,12),31)</f>
        <v>#NAME?</v>
      </c>
      <c r="F180" s="19" t="e">
        <f ca="1">DATE(YEAR(G180)-1,IF(OR(Config!$B$13="India", Config!$B$13="Sri Lanka"),3,12),31)</f>
        <v>#NAME?</v>
      </c>
      <c r="G180" s="19" t="e">
        <f ca="1">DATE(YEAR(I180)-1,IF(OR(Config!$B$13="India", Config!$B$13="Sri Lanka"),3,12),31)</f>
        <v>#NAME?</v>
      </c>
      <c r="I180" s="19" t="e">
        <f ca="1">DATE(
 IF(OR(Config!$B$13="India", Config!$B$13="Sri Lanka"),YEAR(AN7)+1,IF(MONTH(AN7)=12,YEAR(AN7),YEAR(AN7)-1)),IF(OR(Config!$B$13="India", Config!$B$13="Sri Lanka"), 3,12),31
)</f>
        <v>#NAME?</v>
      </c>
      <c r="L180" s="19" t="e">
        <f ca="1">E180</f>
        <v>#NAME?</v>
      </c>
      <c r="M180" s="19" t="e">
        <f t="shared" ref="M180:N180" ca="1" si="242">F180</f>
        <v>#NAME?</v>
      </c>
      <c r="N180" s="19" t="e">
        <f t="shared" ca="1" si="242"/>
        <v>#NAME?</v>
      </c>
      <c r="P180" s="19" t="e">
        <f ca="1">I180</f>
        <v>#NAME?</v>
      </c>
      <c r="R180" s="20"/>
      <c r="S180" s="19" t="e">
        <f ca="1">L180</f>
        <v>#NAME?</v>
      </c>
      <c r="T180" s="19" t="e">
        <f t="shared" ref="T180:U180" ca="1" si="243">M180</f>
        <v>#NAME?</v>
      </c>
      <c r="U180" s="19" t="e">
        <f t="shared" ca="1" si="243"/>
        <v>#NAME?</v>
      </c>
      <c r="W180" s="19" t="e">
        <f ca="1">P180</f>
        <v>#NAME?</v>
      </c>
      <c r="Y180" s="20"/>
      <c r="Z180" s="19" t="e">
        <f ca="1">S180</f>
        <v>#NAME?</v>
      </c>
      <c r="AA180" s="19" t="e">
        <f t="shared" ref="AA180:AB180" ca="1" si="244">T180</f>
        <v>#NAME?</v>
      </c>
      <c r="AB180" s="19" t="e">
        <f t="shared" ca="1" si="244"/>
        <v>#NAME?</v>
      </c>
      <c r="AD180" s="19" t="e">
        <f ca="1">W180</f>
        <v>#NAME?</v>
      </c>
      <c r="AG180" s="19"/>
      <c r="AH180" s="19" t="e">
        <f ca="1">Z180</f>
        <v>#NAME?</v>
      </c>
      <c r="AI180" s="19" t="e">
        <f t="shared" ref="AI180:AJ180" ca="1" si="245">AA180</f>
        <v>#NAME?</v>
      </c>
      <c r="AJ180" s="19" t="e">
        <f t="shared" ca="1" si="245"/>
        <v>#NAME?</v>
      </c>
      <c r="AL180" s="19" t="e">
        <f ca="1">AD180</f>
        <v>#NAME?</v>
      </c>
      <c r="AM180" s="6"/>
      <c r="AX180" s="45" t="s">
        <v>129</v>
      </c>
      <c r="AY180" s="46" t="e">
        <f t="shared" ref="AY180:CH180" ca="1" si="246">SUM(AY179,AY176)</f>
        <v>#NAME?</v>
      </c>
      <c r="AZ180" s="46" t="e">
        <f t="shared" ca="1" si="246"/>
        <v>#NAME?</v>
      </c>
      <c r="BA180" s="46" t="e">
        <f t="shared" ca="1" si="246"/>
        <v>#NAME?</v>
      </c>
      <c r="BB180" s="46" t="e">
        <f t="shared" ca="1" si="246"/>
        <v>#NAME?</v>
      </c>
      <c r="BC180" s="46" t="e">
        <f t="shared" ca="1" si="246"/>
        <v>#NAME?</v>
      </c>
      <c r="BD180" s="46" t="e">
        <f t="shared" ca="1" si="246"/>
        <v>#NAME?</v>
      </c>
      <c r="BE180" s="46" t="e">
        <f t="shared" ca="1" si="246"/>
        <v>#NAME?</v>
      </c>
      <c r="BF180" s="46" t="e">
        <f t="shared" ca="1" si="246"/>
        <v>#NAME?</v>
      </c>
      <c r="BG180" s="46" t="e">
        <f t="shared" ca="1" si="246"/>
        <v>#NAME?</v>
      </c>
      <c r="BH180" s="46" t="e">
        <f t="shared" ca="1" si="246"/>
        <v>#NAME?</v>
      </c>
      <c r="BI180" s="46" t="e">
        <f t="shared" ca="1" si="246"/>
        <v>#NAME?</v>
      </c>
      <c r="BJ180" s="46" t="e">
        <f t="shared" ca="1" si="246"/>
        <v>#NAME?</v>
      </c>
      <c r="BK180" s="46" t="e">
        <f t="shared" ca="1" si="246"/>
        <v>#NAME?</v>
      </c>
      <c r="BL180" s="46" t="e">
        <f t="shared" ca="1" si="246"/>
        <v>#NAME?</v>
      </c>
      <c r="BM180" s="46" t="e">
        <f t="shared" ca="1" si="246"/>
        <v>#NAME?</v>
      </c>
      <c r="BN180" s="46" t="e">
        <f t="shared" ca="1" si="246"/>
        <v>#NAME?</v>
      </c>
      <c r="BO180" s="46" t="e">
        <f t="shared" ca="1" si="246"/>
        <v>#NAME?</v>
      </c>
      <c r="BP180" s="46" t="e">
        <f t="shared" ca="1" si="246"/>
        <v>#NAME?</v>
      </c>
      <c r="BQ180" s="46" t="e">
        <f t="shared" ca="1" si="246"/>
        <v>#NAME?</v>
      </c>
      <c r="BR180" s="46" t="e">
        <f t="shared" ca="1" si="246"/>
        <v>#NAME?</v>
      </c>
      <c r="BS180" s="46" t="e">
        <f t="shared" ca="1" si="246"/>
        <v>#NAME?</v>
      </c>
      <c r="BT180" s="46" t="e">
        <f t="shared" ca="1" si="246"/>
        <v>#NAME?</v>
      </c>
      <c r="BU180" s="46" t="e">
        <f t="shared" ca="1" si="246"/>
        <v>#NAME?</v>
      </c>
      <c r="BV180" s="46" t="e">
        <f t="shared" ca="1" si="246"/>
        <v>#NAME?</v>
      </c>
      <c r="BW180" s="46" t="e">
        <f t="shared" ca="1" si="246"/>
        <v>#NAME?</v>
      </c>
      <c r="BX180" s="46" t="e">
        <f t="shared" ca="1" si="246"/>
        <v>#NAME?</v>
      </c>
      <c r="BY180" s="46" t="e">
        <f t="shared" ca="1" si="246"/>
        <v>#NAME?</v>
      </c>
      <c r="BZ180" s="46" t="e">
        <f t="shared" ca="1" si="246"/>
        <v>#NAME?</v>
      </c>
      <c r="CA180" s="46" t="e">
        <f t="shared" ca="1" si="246"/>
        <v>#NAME?</v>
      </c>
      <c r="CB180" s="46" t="e">
        <f t="shared" ca="1" si="246"/>
        <v>#NAME?</v>
      </c>
      <c r="CC180" s="46" t="e">
        <f t="shared" ca="1" si="246"/>
        <v>#NAME?</v>
      </c>
      <c r="CD180" s="46" t="e">
        <f t="shared" ca="1" si="246"/>
        <v>#NAME?</v>
      </c>
      <c r="CE180" s="46" t="e">
        <f t="shared" ca="1" si="246"/>
        <v>#NAME?</v>
      </c>
      <c r="CF180" s="46" t="e">
        <f t="shared" ca="1" si="246"/>
        <v>#NAME?</v>
      </c>
      <c r="CG180" s="46" t="e">
        <f t="shared" ca="1" si="246"/>
        <v>#NAME?</v>
      </c>
      <c r="CH180" s="46" t="e">
        <f t="shared" ca="1" si="246"/>
        <v>#NAME?</v>
      </c>
    </row>
    <row r="181" spans="1:86" ht="15.75" thickBot="1">
      <c r="A181" t="str">
        <f>RIGHT(DB_LOAD!I176,4)</f>
        <v/>
      </c>
      <c r="B181">
        <f>DB_LOAD!K176</f>
        <v>0</v>
      </c>
      <c r="D181" s="22" t="s">
        <v>64</v>
      </c>
      <c r="E181" s="23"/>
      <c r="F181" s="23"/>
      <c r="G181" s="23"/>
      <c r="I181" s="23"/>
      <c r="K181" s="24" t="s">
        <v>65</v>
      </c>
      <c r="L181" s="25" t="e">
        <f t="shared" ref="L181:N207" ca="1" si="247">HLOOKUP(L$180,$AY$122:$CH$150,ROW($K182)-ROW($K$181)+1,FALSE)</f>
        <v>#NAME?</v>
      </c>
      <c r="M181" s="25" t="e">
        <f t="shared" ca="1" si="247"/>
        <v>#NAME?</v>
      </c>
      <c r="N181" s="25" t="e">
        <f t="shared" ca="1" si="247"/>
        <v>#NAME?</v>
      </c>
      <c r="P181" s="25" t="e">
        <f t="shared" ref="P181:P207" ca="1" si="248">HLOOKUP(P$180,$AY$122:$CH$150,ROW($K182)-ROW($K$181)+1,FALSE)</f>
        <v>#NAME?</v>
      </c>
      <c r="R181" s="26"/>
      <c r="S181" s="28"/>
      <c r="T181" s="28"/>
      <c r="U181" s="28"/>
      <c r="W181" s="28"/>
      <c r="Y181" s="30"/>
      <c r="Z181" s="33"/>
      <c r="AA181" s="33"/>
      <c r="AB181" s="33"/>
      <c r="AD181" s="33"/>
      <c r="AH181" s="34"/>
      <c r="AI181" s="34"/>
      <c r="AJ181" s="34"/>
      <c r="AL181" s="34"/>
      <c r="AX181" s="79"/>
      <c r="AY181" s="48" t="e">
        <f t="shared" ref="AY181:CH181" ca="1" si="249">AY180/$AY$123</f>
        <v>#NAME?</v>
      </c>
      <c r="AZ181" s="48" t="e">
        <f t="shared" ca="1" si="249"/>
        <v>#NAME?</v>
      </c>
      <c r="BA181" s="48" t="e">
        <f t="shared" ca="1" si="249"/>
        <v>#NAME?</v>
      </c>
      <c r="BB181" s="48" t="e">
        <f t="shared" ca="1" si="249"/>
        <v>#NAME?</v>
      </c>
      <c r="BC181" s="48" t="e">
        <f t="shared" ca="1" si="249"/>
        <v>#NAME?</v>
      </c>
      <c r="BD181" s="48" t="e">
        <f t="shared" ca="1" si="249"/>
        <v>#NAME?</v>
      </c>
      <c r="BE181" s="48" t="e">
        <f t="shared" ca="1" si="249"/>
        <v>#NAME?</v>
      </c>
      <c r="BF181" s="48" t="e">
        <f t="shared" ca="1" si="249"/>
        <v>#NAME?</v>
      </c>
      <c r="BG181" s="48" t="e">
        <f t="shared" ca="1" si="249"/>
        <v>#NAME?</v>
      </c>
      <c r="BH181" s="48" t="e">
        <f t="shared" ca="1" si="249"/>
        <v>#NAME?</v>
      </c>
      <c r="BI181" s="48" t="e">
        <f t="shared" ca="1" si="249"/>
        <v>#NAME?</v>
      </c>
      <c r="BJ181" s="48" t="e">
        <f t="shared" ca="1" si="249"/>
        <v>#NAME?</v>
      </c>
      <c r="BK181" s="48" t="e">
        <f t="shared" ca="1" si="249"/>
        <v>#NAME?</v>
      </c>
      <c r="BL181" s="48" t="e">
        <f t="shared" ca="1" si="249"/>
        <v>#NAME?</v>
      </c>
      <c r="BM181" s="48" t="e">
        <f t="shared" ca="1" si="249"/>
        <v>#NAME?</v>
      </c>
      <c r="BN181" s="48" t="e">
        <f t="shared" ca="1" si="249"/>
        <v>#NAME?</v>
      </c>
      <c r="BO181" s="48" t="e">
        <f t="shared" ca="1" si="249"/>
        <v>#NAME?</v>
      </c>
      <c r="BP181" s="48" t="e">
        <f t="shared" ca="1" si="249"/>
        <v>#NAME?</v>
      </c>
      <c r="BQ181" s="48" t="e">
        <f t="shared" ca="1" si="249"/>
        <v>#NAME?</v>
      </c>
      <c r="BR181" s="48" t="e">
        <f t="shared" ca="1" si="249"/>
        <v>#NAME?</v>
      </c>
      <c r="BS181" s="48" t="e">
        <f t="shared" ca="1" si="249"/>
        <v>#NAME?</v>
      </c>
      <c r="BT181" s="48" t="e">
        <f t="shared" ca="1" si="249"/>
        <v>#NAME?</v>
      </c>
      <c r="BU181" s="48" t="e">
        <f t="shared" ca="1" si="249"/>
        <v>#NAME?</v>
      </c>
      <c r="BV181" s="48" t="e">
        <f t="shared" ca="1" si="249"/>
        <v>#NAME?</v>
      </c>
      <c r="BW181" s="48" t="e">
        <f t="shared" ca="1" si="249"/>
        <v>#NAME?</v>
      </c>
      <c r="BX181" s="48" t="e">
        <f t="shared" ca="1" si="249"/>
        <v>#NAME?</v>
      </c>
      <c r="BY181" s="48" t="e">
        <f t="shared" ca="1" si="249"/>
        <v>#NAME?</v>
      </c>
      <c r="BZ181" s="48" t="e">
        <f t="shared" ca="1" si="249"/>
        <v>#NAME?</v>
      </c>
      <c r="CA181" s="48" t="e">
        <f t="shared" ca="1" si="249"/>
        <v>#NAME?</v>
      </c>
      <c r="CB181" s="48" t="e">
        <f t="shared" ca="1" si="249"/>
        <v>#NAME?</v>
      </c>
      <c r="CC181" s="48" t="e">
        <f t="shared" ca="1" si="249"/>
        <v>#NAME?</v>
      </c>
      <c r="CD181" s="48" t="e">
        <f t="shared" ca="1" si="249"/>
        <v>#NAME?</v>
      </c>
      <c r="CE181" s="48" t="e">
        <f t="shared" ca="1" si="249"/>
        <v>#NAME?</v>
      </c>
      <c r="CF181" s="48" t="e">
        <f t="shared" ca="1" si="249"/>
        <v>#NAME?</v>
      </c>
      <c r="CG181" s="48" t="e">
        <f t="shared" ca="1" si="249"/>
        <v>#NAME?</v>
      </c>
      <c r="CH181" s="48" t="e">
        <f t="shared" ca="1" si="249"/>
        <v>#NAME?</v>
      </c>
    </row>
    <row r="182" spans="1:86">
      <c r="A182" t="str">
        <f>RIGHT(DB_LOAD!I177,4)</f>
        <v/>
      </c>
      <c r="B182">
        <f>DB_LOAD!K177</f>
        <v>0</v>
      </c>
      <c r="D182" s="35" t="s">
        <v>66</v>
      </c>
      <c r="E182" s="25" t="e">
        <f ca="1">HLOOKUP(E$180,$E$122:$AN$148,ROW($D182)-ROW($D$180)+1,FALSE)</f>
        <v>#NAME?</v>
      </c>
      <c r="F182" s="25" t="e">
        <f ca="1">HLOOKUP(F$180,$E$122:$AN$148,ROW($D182)-ROW($D$180)+1,FALSE)</f>
        <v>#NAME?</v>
      </c>
      <c r="G182" s="25" t="e">
        <f t="shared" ref="F182:G197" ca="1" si="250">HLOOKUP(G$180,$E$122:$AN$148,ROW($D182)-ROW($D$180)+1,FALSE)</f>
        <v>#NAME?</v>
      </c>
      <c r="I182" s="25" t="e">
        <f t="shared" ref="I182:I206" ca="1" si="251">HLOOKUP(I$180,$E$122:$AN$148,ROW($D182)-ROW($D$180)+1,FALSE)</f>
        <v>#NAME?</v>
      </c>
      <c r="K182" s="36" t="s">
        <v>67</v>
      </c>
      <c r="L182" s="25" t="e">
        <f t="shared" ca="1" si="247"/>
        <v>#NAME?</v>
      </c>
      <c r="M182" s="25" t="e">
        <f t="shared" ca="1" si="247"/>
        <v>#NAME?</v>
      </c>
      <c r="N182" s="25" t="e">
        <f t="shared" ca="1" si="247"/>
        <v>#NAME?</v>
      </c>
      <c r="P182" s="25" t="e">
        <f t="shared" ca="1" si="248"/>
        <v>#NAME?</v>
      </c>
      <c r="R182" s="36" t="s">
        <v>68</v>
      </c>
      <c r="S182" s="25" t="e">
        <f t="shared" ref="S182:U193" ca="1" si="252">HLOOKUP(S$180,$CT$122:$EC$135,ROW($R182)-ROW($R$180)+1,FALSE)</f>
        <v>#NAME?</v>
      </c>
      <c r="T182" s="25" t="e">
        <f t="shared" ca="1" si="252"/>
        <v>#NAME?</v>
      </c>
      <c r="U182" s="25" t="e">
        <f t="shared" ca="1" si="252"/>
        <v>#NAME?</v>
      </c>
      <c r="W182" s="25" t="e">
        <f t="shared" ref="W182:W193" ca="1" si="253">HLOOKUP(W$180,$CT$122:$EC$135,ROW($R182)-ROW($R$180)+1,FALSE)</f>
        <v>#NAME?</v>
      </c>
      <c r="Y182" s="38" t="s">
        <v>69</v>
      </c>
      <c r="Z182" s="25" t="e">
        <f t="shared" ref="Z182:AB187" ca="1" si="254">HLOOKUP(Z$180,$EO$122:$FX$129,ROW($Y182)-ROW($Y$180)+1,FALSE)</f>
        <v>#NAME?</v>
      </c>
      <c r="AA182" s="25" t="e">
        <f t="shared" ca="1" si="254"/>
        <v>#NAME?</v>
      </c>
      <c r="AB182" s="25" t="e">
        <f t="shared" ca="1" si="254"/>
        <v>#NAME?</v>
      </c>
      <c r="AD182" s="25" t="e">
        <f t="shared" ref="AD182:AD187" ca="1" si="255">HLOOKUP(AD$180,$EO$122:$FX$129,ROW($Y182)-ROW($Y$180)+1,FALSE)</f>
        <v>#NAME?</v>
      </c>
      <c r="AG182" s="39" t="s">
        <v>70</v>
      </c>
      <c r="AH182" s="25" t="e">
        <f t="shared" ref="AH182:AI186" ca="1" si="256">HLOOKUP(AH$180,$GH$122:$HQ$128,ROW($AG182)-ROW($AG$180)+1,FALSE)</f>
        <v>#NAME?</v>
      </c>
      <c r="AI182" s="25" t="e">
        <f t="shared" ca="1" si="256"/>
        <v>#NAME?</v>
      </c>
      <c r="AJ182" s="25" t="e">
        <f t="shared" ref="AJ182:AJ186" ca="1" si="257">HLOOKUP(AJ$180,$GH$122:$HQ$128,ROW($AG182)-ROW($AG$180)+1,FALSE)</f>
        <v>#NAME?</v>
      </c>
      <c r="AL182" s="25" t="e">
        <f t="shared" ref="AL182:AL183" ca="1" si="258">HLOOKUP(AL$180,$GH$122:$HQ$128,ROW($AG182)-ROW($AG$180)+1,FALSE)</f>
        <v>#NAME?</v>
      </c>
      <c r="AX182" s="81"/>
      <c r="AY182" s="82"/>
      <c r="AZ182" s="82"/>
      <c r="BA182" s="82"/>
      <c r="BB182" s="82"/>
      <c r="BC182" s="82"/>
      <c r="BD182" s="82"/>
      <c r="BE182" s="82"/>
      <c r="BF182" s="82"/>
      <c r="BG182" s="82"/>
      <c r="BH182" s="82"/>
      <c r="BI182" s="82"/>
      <c r="BJ182" s="82"/>
      <c r="BK182" s="82"/>
      <c r="BL182" s="82"/>
      <c r="BM182" s="82"/>
      <c r="BN182" s="82"/>
      <c r="BO182" s="82"/>
      <c r="BP182" s="82"/>
      <c r="BQ182" s="82"/>
      <c r="BR182" s="82"/>
      <c r="BS182" s="82"/>
      <c r="BT182" s="82"/>
      <c r="BU182" s="82"/>
      <c r="BV182" s="82"/>
      <c r="BW182" s="82"/>
      <c r="BX182" s="82"/>
      <c r="BY182" s="82"/>
      <c r="BZ182" s="82"/>
      <c r="CA182" s="82"/>
      <c r="CB182" s="82"/>
      <c r="CC182" s="82"/>
      <c r="CD182" s="82"/>
      <c r="CE182" s="82"/>
      <c r="CF182" s="82"/>
      <c r="CG182" s="82"/>
      <c r="CH182" s="82"/>
    </row>
    <row r="183" spans="1:86" ht="15.75" thickBot="1">
      <c r="A183" t="str">
        <f>RIGHT(DB_LOAD!I178,4)</f>
        <v/>
      </c>
      <c r="B183">
        <f>DB_LOAD!K178</f>
        <v>0</v>
      </c>
      <c r="D183" s="40" t="s">
        <v>71</v>
      </c>
      <c r="E183" s="25" t="e">
        <f t="shared" ref="E183:G206" ca="1" si="259">HLOOKUP(E$180,$E$122:$AN$148,ROW($D183)-ROW($D$180)+1,FALSE)</f>
        <v>#NAME?</v>
      </c>
      <c r="F183" s="25" t="e">
        <f t="shared" ca="1" si="250"/>
        <v>#NAME?</v>
      </c>
      <c r="G183" s="25" t="e">
        <f t="shared" ca="1" si="250"/>
        <v>#NAME?</v>
      </c>
      <c r="I183" s="25" t="e">
        <f t="shared" ca="1" si="251"/>
        <v>#NAME?</v>
      </c>
      <c r="K183" s="36" t="s">
        <v>72</v>
      </c>
      <c r="L183" s="25" t="e">
        <f t="shared" ca="1" si="247"/>
        <v>#NAME?</v>
      </c>
      <c r="M183" s="25" t="e">
        <f t="shared" ca="1" si="247"/>
        <v>#NAME?</v>
      </c>
      <c r="N183" s="25" t="e">
        <f t="shared" ca="1" si="247"/>
        <v>#NAME?</v>
      </c>
      <c r="P183" s="25" t="e">
        <f t="shared" ca="1" si="248"/>
        <v>#NAME?</v>
      </c>
      <c r="R183" s="36" t="s">
        <v>73</v>
      </c>
      <c r="S183" s="25" t="e">
        <f t="shared" ca="1" si="252"/>
        <v>#NAME?</v>
      </c>
      <c r="T183" s="25" t="e">
        <f t="shared" ca="1" si="252"/>
        <v>#NAME?</v>
      </c>
      <c r="U183" s="25" t="e">
        <f t="shared" ca="1" si="252"/>
        <v>#NAME?</v>
      </c>
      <c r="W183" s="25" t="e">
        <f t="shared" ca="1" si="253"/>
        <v>#NAME?</v>
      </c>
      <c r="Y183" s="36" t="s">
        <v>74</v>
      </c>
      <c r="Z183" s="25" t="e">
        <f t="shared" ca="1" si="254"/>
        <v>#NAME?</v>
      </c>
      <c r="AA183" s="25" t="e">
        <f t="shared" ca="1" si="254"/>
        <v>#NAME?</v>
      </c>
      <c r="AB183" s="25" t="e">
        <f t="shared" ca="1" si="254"/>
        <v>#NAME?</v>
      </c>
      <c r="AD183" s="25" t="e">
        <f t="shared" ca="1" si="255"/>
        <v>#NAME?</v>
      </c>
      <c r="AG183" s="41" t="s">
        <v>75</v>
      </c>
      <c r="AH183" s="25" t="e">
        <f t="shared" ca="1" si="256"/>
        <v>#NAME?</v>
      </c>
      <c r="AI183" s="25" t="e">
        <f t="shared" ca="1" si="256"/>
        <v>#NAME?</v>
      </c>
      <c r="AJ183" s="25" t="e">
        <f t="shared" ca="1" si="257"/>
        <v>#NAME?</v>
      </c>
      <c r="AL183" s="25" t="e">
        <f t="shared" ca="1" si="258"/>
        <v>#NAME?</v>
      </c>
      <c r="AY183" t="e">
        <f t="shared" ref="AY183:CH183" si="260">YEAR(AY184)</f>
        <v>#NUM!</v>
      </c>
      <c r="AZ183" t="e">
        <f t="shared" si="260"/>
        <v>#NUM!</v>
      </c>
      <c r="BA183" t="e">
        <f t="shared" si="260"/>
        <v>#NUM!</v>
      </c>
      <c r="BB183" t="e">
        <f t="shared" si="260"/>
        <v>#NUM!</v>
      </c>
      <c r="BC183" t="e">
        <f t="shared" si="260"/>
        <v>#NUM!</v>
      </c>
      <c r="BD183" t="e">
        <f t="shared" si="260"/>
        <v>#NUM!</v>
      </c>
      <c r="BE183" t="e">
        <f t="shared" si="260"/>
        <v>#NUM!</v>
      </c>
      <c r="BF183" t="e">
        <f t="shared" si="260"/>
        <v>#NUM!</v>
      </c>
      <c r="BG183" t="e">
        <f t="shared" si="260"/>
        <v>#NUM!</v>
      </c>
      <c r="BH183" t="e">
        <f t="shared" si="260"/>
        <v>#NUM!</v>
      </c>
      <c r="BI183" t="e">
        <f t="shared" si="260"/>
        <v>#NUM!</v>
      </c>
      <c r="BJ183" t="e">
        <f t="shared" si="260"/>
        <v>#NUM!</v>
      </c>
      <c r="BK183" t="e">
        <f t="shared" si="260"/>
        <v>#NUM!</v>
      </c>
      <c r="BL183" t="e">
        <f t="shared" si="260"/>
        <v>#NUM!</v>
      </c>
      <c r="BM183" t="e">
        <f t="shared" si="260"/>
        <v>#NUM!</v>
      </c>
      <c r="BN183" t="e">
        <f t="shared" si="260"/>
        <v>#NUM!</v>
      </c>
      <c r="BO183" t="e">
        <f t="shared" si="260"/>
        <v>#NUM!</v>
      </c>
      <c r="BP183" t="e">
        <f t="shared" si="260"/>
        <v>#NUM!</v>
      </c>
      <c r="BQ183" t="e">
        <f t="shared" si="260"/>
        <v>#NUM!</v>
      </c>
      <c r="BR183" t="e">
        <f t="shared" si="260"/>
        <v>#NUM!</v>
      </c>
      <c r="BS183" t="e">
        <f t="shared" si="260"/>
        <v>#NUM!</v>
      </c>
      <c r="BT183" t="e">
        <f t="shared" si="260"/>
        <v>#NUM!</v>
      </c>
      <c r="BU183" t="e">
        <f t="shared" si="260"/>
        <v>#NUM!</v>
      </c>
      <c r="BV183" t="e">
        <f t="shared" si="260"/>
        <v>#NUM!</v>
      </c>
      <c r="BW183" t="e">
        <f t="shared" si="260"/>
        <v>#NUM!</v>
      </c>
      <c r="BX183" t="e">
        <f t="shared" si="260"/>
        <v>#NUM!</v>
      </c>
      <c r="BY183" t="e">
        <f t="shared" si="260"/>
        <v>#NUM!</v>
      </c>
      <c r="BZ183" t="e">
        <f t="shared" si="260"/>
        <v>#NUM!</v>
      </c>
      <c r="CA183" t="e">
        <f t="shared" si="260"/>
        <v>#NUM!</v>
      </c>
      <c r="CB183" t="e">
        <f t="shared" si="260"/>
        <v>#NUM!</v>
      </c>
      <c r="CC183" t="e">
        <f t="shared" si="260"/>
        <v>#NUM!</v>
      </c>
      <c r="CD183" t="e">
        <f t="shared" si="260"/>
        <v>#NUM!</v>
      </c>
      <c r="CE183" t="e">
        <f t="shared" si="260"/>
        <v>#NUM!</v>
      </c>
      <c r="CF183" t="e">
        <f t="shared" si="260"/>
        <v>#NUM!</v>
      </c>
      <c r="CG183" t="e">
        <f t="shared" si="260"/>
        <v>#NUM!</v>
      </c>
      <c r="CH183" t="e">
        <f t="shared" si="260"/>
        <v>#NUM!</v>
      </c>
    </row>
    <row r="184" spans="1:86" ht="15.75" thickBot="1">
      <c r="A184" t="str">
        <f>RIGHT(DB_LOAD!I179,4)</f>
        <v/>
      </c>
      <c r="B184">
        <f>DB_LOAD!K179</f>
        <v>0</v>
      </c>
      <c r="D184" s="40" t="s">
        <v>76</v>
      </c>
      <c r="E184" s="25" t="e">
        <f t="shared" ca="1" si="259"/>
        <v>#NAME?</v>
      </c>
      <c r="F184" s="25" t="e">
        <f t="shared" ca="1" si="250"/>
        <v>#NAME?</v>
      </c>
      <c r="G184" s="25" t="e">
        <f t="shared" ca="1" si="250"/>
        <v>#NAME?</v>
      </c>
      <c r="I184" s="25" t="e">
        <f t="shared" ca="1" si="251"/>
        <v>#NAME?</v>
      </c>
      <c r="K184" s="42" t="s">
        <v>77</v>
      </c>
      <c r="L184" s="25" t="e">
        <f t="shared" ca="1" si="247"/>
        <v>#NAME?</v>
      </c>
      <c r="M184" s="25" t="e">
        <f t="shared" ca="1" si="247"/>
        <v>#NAME?</v>
      </c>
      <c r="N184" s="25" t="e">
        <f t="shared" ca="1" si="247"/>
        <v>#NAME?</v>
      </c>
      <c r="P184" s="25" t="e">
        <f t="shared" ca="1" si="248"/>
        <v>#NAME?</v>
      </c>
      <c r="R184" s="43" t="s">
        <v>78</v>
      </c>
      <c r="S184" s="51" t="e">
        <f t="shared" ca="1" si="252"/>
        <v>#NAME?</v>
      </c>
      <c r="T184" s="51" t="e">
        <f t="shared" ca="1" si="252"/>
        <v>#NAME?</v>
      </c>
      <c r="U184" s="51" t="e">
        <f t="shared" ca="1" si="252"/>
        <v>#NAME?</v>
      </c>
      <c r="W184" s="51" t="e">
        <f t="shared" ca="1" si="253"/>
        <v>#NAME?</v>
      </c>
      <c r="Y184" s="36" t="s">
        <v>79</v>
      </c>
      <c r="Z184" s="25" t="e">
        <f t="shared" ca="1" si="254"/>
        <v>#NAME?</v>
      </c>
      <c r="AA184" s="25" t="e">
        <f t="shared" ca="1" si="254"/>
        <v>#NAME?</v>
      </c>
      <c r="AB184" s="25" t="e">
        <f t="shared" ca="1" si="254"/>
        <v>#NAME?</v>
      </c>
      <c r="AD184" s="25" t="e">
        <f t="shared" ca="1" si="255"/>
        <v>#NAME?</v>
      </c>
      <c r="AG184" s="44" t="s">
        <v>80</v>
      </c>
      <c r="AH184" s="25" t="e">
        <f t="shared" ca="1" si="256"/>
        <v>#NAME?</v>
      </c>
      <c r="AI184" s="25" t="e">
        <f ca="1">HLOOKUP(AI$180,$GH$122:$HQ$128,ROW($AG184)-ROW($AG$180)+1,FALSE)</f>
        <v>#NAME?</v>
      </c>
      <c r="AJ184" s="25" t="e">
        <f t="shared" ca="1" si="257"/>
        <v>#NAME?</v>
      </c>
      <c r="AL184" s="25" t="e">
        <f ca="1">HLOOKUP(AL$180,$GH$122:$HQ$128,ROW($AG184)-ROW($AG$180)+1,FALSE)</f>
        <v>#NAME?</v>
      </c>
      <c r="AY184" s="19" t="e">
        <f t="shared" ref="AY184:CH184" si="261">EOMONTH(AY185,-12)</f>
        <v>#NUM!</v>
      </c>
      <c r="AZ184" s="19" t="e">
        <f t="shared" si="261"/>
        <v>#NUM!</v>
      </c>
      <c r="BA184" s="19" t="e">
        <f t="shared" si="261"/>
        <v>#NUM!</v>
      </c>
      <c r="BB184" s="19" t="e">
        <f t="shared" si="261"/>
        <v>#NUM!</v>
      </c>
      <c r="BC184" s="19" t="e">
        <f t="shared" si="261"/>
        <v>#NUM!</v>
      </c>
      <c r="BD184" s="19" t="e">
        <f t="shared" si="261"/>
        <v>#NUM!</v>
      </c>
      <c r="BE184" s="19" t="e">
        <f t="shared" si="261"/>
        <v>#NUM!</v>
      </c>
      <c r="BF184" s="19" t="e">
        <f t="shared" si="261"/>
        <v>#NUM!</v>
      </c>
      <c r="BG184" s="19" t="e">
        <f t="shared" si="261"/>
        <v>#NUM!</v>
      </c>
      <c r="BH184" s="19" t="e">
        <f t="shared" si="261"/>
        <v>#NUM!</v>
      </c>
      <c r="BI184" s="19" t="e">
        <f t="shared" si="261"/>
        <v>#NUM!</v>
      </c>
      <c r="BJ184" s="19" t="e">
        <f t="shared" si="261"/>
        <v>#NUM!</v>
      </c>
      <c r="BK184" s="19" t="e">
        <f t="shared" si="261"/>
        <v>#NUM!</v>
      </c>
      <c r="BL184" s="19" t="e">
        <f t="shared" si="261"/>
        <v>#NUM!</v>
      </c>
      <c r="BM184" s="19" t="e">
        <f t="shared" si="261"/>
        <v>#NUM!</v>
      </c>
      <c r="BN184" s="19" t="e">
        <f t="shared" si="261"/>
        <v>#NUM!</v>
      </c>
      <c r="BO184" s="19" t="e">
        <f t="shared" si="261"/>
        <v>#NUM!</v>
      </c>
      <c r="BP184" s="19" t="e">
        <f t="shared" si="261"/>
        <v>#NUM!</v>
      </c>
      <c r="BQ184" s="19" t="e">
        <f t="shared" si="261"/>
        <v>#NUM!</v>
      </c>
      <c r="BR184" s="19" t="e">
        <f t="shared" si="261"/>
        <v>#NUM!</v>
      </c>
      <c r="BS184" s="19" t="e">
        <f t="shared" si="261"/>
        <v>#NUM!</v>
      </c>
      <c r="BT184" s="19" t="e">
        <f t="shared" si="261"/>
        <v>#NUM!</v>
      </c>
      <c r="BU184" s="19" t="e">
        <f t="shared" si="261"/>
        <v>#NUM!</v>
      </c>
      <c r="BV184" s="19" t="e">
        <f t="shared" si="261"/>
        <v>#NUM!</v>
      </c>
      <c r="BW184" s="19" t="e">
        <f t="shared" si="261"/>
        <v>#NUM!</v>
      </c>
      <c r="BX184" s="19" t="e">
        <f t="shared" si="261"/>
        <v>#NUM!</v>
      </c>
      <c r="BY184" s="19" t="e">
        <f t="shared" si="261"/>
        <v>#NUM!</v>
      </c>
      <c r="BZ184" s="19" t="e">
        <f t="shared" si="261"/>
        <v>#NUM!</v>
      </c>
      <c r="CA184" s="19" t="e">
        <f t="shared" si="261"/>
        <v>#NUM!</v>
      </c>
      <c r="CB184" s="19" t="e">
        <f t="shared" si="261"/>
        <v>#NUM!</v>
      </c>
      <c r="CC184" s="19" t="e">
        <f t="shared" si="261"/>
        <v>#NUM!</v>
      </c>
      <c r="CD184" s="19" t="e">
        <f t="shared" si="261"/>
        <v>#NUM!</v>
      </c>
      <c r="CE184" s="19" t="e">
        <f t="shared" si="261"/>
        <v>#NUM!</v>
      </c>
      <c r="CF184" s="19" t="e">
        <f t="shared" si="261"/>
        <v>#NUM!</v>
      </c>
      <c r="CG184" s="19" t="e">
        <f t="shared" si="261"/>
        <v>#NUM!</v>
      </c>
      <c r="CH184" s="19" t="e">
        <f t="shared" si="261"/>
        <v>#NUM!</v>
      </c>
    </row>
    <row r="185" spans="1:86" ht="15.75" thickBot="1">
      <c r="A185" t="str">
        <f>RIGHT(DB_LOAD!I180,4)</f>
        <v/>
      </c>
      <c r="B185">
        <f>DB_LOAD!K180</f>
        <v>0</v>
      </c>
      <c r="D185" s="40" t="s">
        <v>81</v>
      </c>
      <c r="E185" s="25" t="e">
        <f t="shared" ca="1" si="259"/>
        <v>#NAME?</v>
      </c>
      <c r="F185" s="25" t="e">
        <f t="shared" ca="1" si="250"/>
        <v>#NAME?</v>
      </c>
      <c r="G185" s="25" t="e">
        <f t="shared" ca="1" si="250"/>
        <v>#NAME?</v>
      </c>
      <c r="I185" s="25" t="e">
        <f t="shared" ca="1" si="251"/>
        <v>#NAME?</v>
      </c>
      <c r="K185" s="45" t="s">
        <v>82</v>
      </c>
      <c r="L185" s="46" t="e">
        <f t="shared" ca="1" si="247"/>
        <v>#NAME?</v>
      </c>
      <c r="M185" s="46" t="e">
        <f t="shared" ca="1" si="247"/>
        <v>#NAME?</v>
      </c>
      <c r="N185" s="46" t="e">
        <f t="shared" ca="1" si="247"/>
        <v>#NAME?</v>
      </c>
      <c r="P185" s="46" t="e">
        <f t="shared" ca="1" si="248"/>
        <v>#NAME?</v>
      </c>
      <c r="R185" s="42" t="s">
        <v>83</v>
      </c>
      <c r="S185" s="25" t="e">
        <f t="shared" ca="1" si="252"/>
        <v>#NAME?</v>
      </c>
      <c r="T185" s="25" t="e">
        <f t="shared" ca="1" si="252"/>
        <v>#NAME?</v>
      </c>
      <c r="U185" s="25" t="e">
        <f t="shared" ca="1" si="252"/>
        <v>#NAME?</v>
      </c>
      <c r="W185" s="25" t="e">
        <f t="shared" ca="1" si="253"/>
        <v>#NAME?</v>
      </c>
      <c r="Y185" s="42" t="s">
        <v>84</v>
      </c>
      <c r="Z185" s="25" t="e">
        <f t="shared" ca="1" si="254"/>
        <v>#NAME?</v>
      </c>
      <c r="AA185" s="25" t="e">
        <f t="shared" ca="1" si="254"/>
        <v>#NAME?</v>
      </c>
      <c r="AB185" s="25" t="e">
        <f t="shared" ca="1" si="254"/>
        <v>#NAME?</v>
      </c>
      <c r="AD185" s="25" t="e">
        <f t="shared" ca="1" si="255"/>
        <v>#NAME?</v>
      </c>
      <c r="AG185" s="41" t="s">
        <v>85</v>
      </c>
      <c r="AH185" s="25" t="e">
        <f t="shared" ca="1" si="256"/>
        <v>#NAME?</v>
      </c>
      <c r="AI185" s="25" t="e">
        <f t="shared" ca="1" si="256"/>
        <v>#NAME?</v>
      </c>
      <c r="AJ185" s="25" t="e">
        <f t="shared" ca="1" si="257"/>
        <v>#NAME?</v>
      </c>
      <c r="AL185" s="25" t="e">
        <f t="shared" ref="AL185:AL186" ca="1" si="262">HLOOKUP(AL$180,$GH$122:$HQ$128,ROW($AG185)-ROW($AG$180)+1,FALSE)</f>
        <v>#NAME?</v>
      </c>
      <c r="AX185" s="20" t="s">
        <v>441</v>
      </c>
      <c r="AY185" s="19">
        <f t="shared" ref="AY185:CH185" si="263">AY153</f>
        <v>0</v>
      </c>
      <c r="AZ185" s="19">
        <f t="shared" si="263"/>
        <v>0</v>
      </c>
      <c r="BA185" s="19">
        <f t="shared" si="263"/>
        <v>0</v>
      </c>
      <c r="BB185" s="19">
        <f t="shared" si="263"/>
        <v>0</v>
      </c>
      <c r="BC185" s="19">
        <f t="shared" si="263"/>
        <v>0</v>
      </c>
      <c r="BD185" s="19">
        <f t="shared" si="263"/>
        <v>0</v>
      </c>
      <c r="BE185" s="19">
        <f t="shared" si="263"/>
        <v>0</v>
      </c>
      <c r="BF185" s="19">
        <f t="shared" si="263"/>
        <v>0</v>
      </c>
      <c r="BG185" s="19">
        <f t="shared" si="263"/>
        <v>0</v>
      </c>
      <c r="BH185" s="19">
        <f t="shared" si="263"/>
        <v>0</v>
      </c>
      <c r="BI185" s="19">
        <f t="shared" si="263"/>
        <v>0</v>
      </c>
      <c r="BJ185" s="19">
        <f t="shared" si="263"/>
        <v>0</v>
      </c>
      <c r="BK185" s="19">
        <f t="shared" si="263"/>
        <v>0</v>
      </c>
      <c r="BL185" s="19">
        <f t="shared" si="263"/>
        <v>0</v>
      </c>
      <c r="BM185" s="19">
        <f t="shared" si="263"/>
        <v>0</v>
      </c>
      <c r="BN185" s="19">
        <f t="shared" si="263"/>
        <v>0</v>
      </c>
      <c r="BO185" s="19">
        <f t="shared" si="263"/>
        <v>0</v>
      </c>
      <c r="BP185" s="19">
        <f t="shared" si="263"/>
        <v>0</v>
      </c>
      <c r="BQ185" s="19">
        <f t="shared" si="263"/>
        <v>0</v>
      </c>
      <c r="BR185" s="19">
        <f t="shared" si="263"/>
        <v>0</v>
      </c>
      <c r="BS185" s="19">
        <f t="shared" si="263"/>
        <v>0</v>
      </c>
      <c r="BT185" s="19">
        <f t="shared" si="263"/>
        <v>0</v>
      </c>
      <c r="BU185" s="19">
        <f t="shared" si="263"/>
        <v>0</v>
      </c>
      <c r="BV185" s="19">
        <f t="shared" si="263"/>
        <v>0</v>
      </c>
      <c r="BW185" s="19">
        <f t="shared" si="263"/>
        <v>0</v>
      </c>
      <c r="BX185" s="19">
        <f t="shared" si="263"/>
        <v>0</v>
      </c>
      <c r="BY185" s="19">
        <f t="shared" si="263"/>
        <v>0</v>
      </c>
      <c r="BZ185" s="19">
        <f t="shared" si="263"/>
        <v>0</v>
      </c>
      <c r="CA185" s="19">
        <f t="shared" si="263"/>
        <v>0</v>
      </c>
      <c r="CB185" s="19">
        <f t="shared" si="263"/>
        <v>0</v>
      </c>
      <c r="CC185" s="19">
        <f t="shared" si="263"/>
        <v>0</v>
      </c>
      <c r="CD185" s="19">
        <f t="shared" si="263"/>
        <v>0</v>
      </c>
      <c r="CE185" s="19">
        <f t="shared" si="263"/>
        <v>0</v>
      </c>
      <c r="CF185" s="19">
        <f t="shared" si="263"/>
        <v>0</v>
      </c>
      <c r="CG185" s="19">
        <f t="shared" si="263"/>
        <v>0</v>
      </c>
      <c r="CH185" s="19">
        <f t="shared" si="263"/>
        <v>0</v>
      </c>
    </row>
    <row r="186" spans="1:86" ht="15.75" thickBot="1">
      <c r="A186" t="str">
        <f>RIGHT(DB_LOAD!I181,4)</f>
        <v/>
      </c>
      <c r="B186">
        <f>DB_LOAD!K181</f>
        <v>0</v>
      </c>
      <c r="D186" s="35" t="s">
        <v>10</v>
      </c>
      <c r="E186" s="25" t="e">
        <f t="shared" ca="1" si="259"/>
        <v>#NAME?</v>
      </c>
      <c r="F186" s="25" t="e">
        <f t="shared" ca="1" si="250"/>
        <v>#NAME?</v>
      </c>
      <c r="G186" s="25" t="e">
        <f t="shared" ca="1" si="250"/>
        <v>#NAME?</v>
      </c>
      <c r="I186" s="25" t="e">
        <f t="shared" ca="1" si="251"/>
        <v>#NAME?</v>
      </c>
      <c r="K186" s="47" t="s">
        <v>87</v>
      </c>
      <c r="L186" s="48" t="e">
        <f t="shared" ca="1" si="247"/>
        <v>#NAME?</v>
      </c>
      <c r="M186" s="48" t="e">
        <f t="shared" ca="1" si="247"/>
        <v>#NAME?</v>
      </c>
      <c r="N186" s="48" t="e">
        <f t="shared" ca="1" si="247"/>
        <v>#NAME?</v>
      </c>
      <c r="P186" s="48" t="e">
        <f t="shared" ca="1" si="248"/>
        <v>#NAME?</v>
      </c>
      <c r="R186" s="42" t="s">
        <v>88</v>
      </c>
      <c r="S186" s="25" t="e">
        <f t="shared" ca="1" si="252"/>
        <v>#NAME?</v>
      </c>
      <c r="T186" s="25" t="e">
        <f t="shared" ca="1" si="252"/>
        <v>#NAME?</v>
      </c>
      <c r="U186" s="25" t="e">
        <f t="shared" ca="1" si="252"/>
        <v>#NAME?</v>
      </c>
      <c r="W186" s="25" t="e">
        <f t="shared" ca="1" si="253"/>
        <v>#NAME?</v>
      </c>
      <c r="Y186" s="42" t="s">
        <v>89</v>
      </c>
      <c r="Z186" s="25" t="e">
        <f t="shared" ca="1" si="254"/>
        <v>#NAME?</v>
      </c>
      <c r="AA186" s="25" t="e">
        <f t="shared" ca="1" si="254"/>
        <v>#NAME?</v>
      </c>
      <c r="AB186" s="25" t="e">
        <f t="shared" ca="1" si="254"/>
        <v>#NAME?</v>
      </c>
      <c r="AD186" s="25" t="e">
        <f ca="1">HLOOKUP(AD$180,$EO$122:$FX$129,ROW($Y186)-ROW($Y$180)+1,FALSE)</f>
        <v>#NAME?</v>
      </c>
      <c r="AG186" s="49" t="s">
        <v>90</v>
      </c>
      <c r="AH186" s="25" t="e">
        <f t="shared" ca="1" si="256"/>
        <v>#NAME?</v>
      </c>
      <c r="AI186" s="25" t="e">
        <f t="shared" ca="1" si="256"/>
        <v>#NAME?</v>
      </c>
      <c r="AJ186" s="25" t="e">
        <f t="shared" ca="1" si="257"/>
        <v>#NAME?</v>
      </c>
      <c r="AL186" s="25" t="e">
        <f t="shared" ca="1" si="262"/>
        <v>#NAME?</v>
      </c>
      <c r="AX186" s="24" t="s">
        <v>65</v>
      </c>
      <c r="AY186" s="25" t="e">
        <f t="shared" ref="AY186:BI189" ca="1" si="264">HLOOKUP(AY$185,$AY$122:$CH$150,ROW(AX186)-ROW($AX$185)+1,FALSE)+HLOOKUP(AY$183,$CM$121:$CP$150,ROW(AX186)-ROW($AX$185)+1,FALSE)-HLOOKUP(AY$184,$AY$122:$CH$150,ROW(AX186)-ROW($AX$185)+1,FALSE)</f>
        <v>#NAME?</v>
      </c>
      <c r="AZ186" s="25" t="e">
        <f t="shared" ca="1" si="264"/>
        <v>#NAME?</v>
      </c>
      <c r="BA186" s="25" t="e">
        <f t="shared" ca="1" si="264"/>
        <v>#NAME?</v>
      </c>
      <c r="BB186" s="25" t="e">
        <f t="shared" ca="1" si="264"/>
        <v>#NAME?</v>
      </c>
      <c r="BC186" s="25" t="e">
        <f t="shared" ca="1" si="264"/>
        <v>#NAME?</v>
      </c>
      <c r="BD186" s="25" t="e">
        <f t="shared" ca="1" si="264"/>
        <v>#NAME?</v>
      </c>
      <c r="BE186" s="25" t="e">
        <f t="shared" ca="1" si="264"/>
        <v>#NAME?</v>
      </c>
      <c r="BF186" s="25" t="e">
        <f t="shared" ca="1" si="264"/>
        <v>#NAME?</v>
      </c>
      <c r="BG186" s="25" t="e">
        <f t="shared" ca="1" si="264"/>
        <v>#NAME?</v>
      </c>
      <c r="BH186" s="25" t="e">
        <f t="shared" ca="1" si="264"/>
        <v>#NAME?</v>
      </c>
      <c r="BI186" s="25" t="e">
        <f t="shared" ca="1" si="264"/>
        <v>#NAME?</v>
      </c>
      <c r="BJ186" s="25" t="e">
        <f t="shared" ref="BJ186:BS189" ca="1" si="265">IFERROR(HLOOKUP(BJ$185,$AY$122:$CH$150,ROW($AX186)-ROW($AX$185)+1,FALSE)+HLOOKUP(BJ$183,$CM$121:$CP$150,ROW($AX186)-ROW($AX$184)+1,FALSE)-HLOOKUP(BJ$184,$AY$122:$CH$150,ROW($AX186)-ROW($AX$185)+1,FALSE),SUM(AY154:BJ154))</f>
        <v>#NAME?</v>
      </c>
      <c r="BK186" s="25" t="e">
        <f t="shared" ca="1" si="265"/>
        <v>#NAME?</v>
      </c>
      <c r="BL186" s="25" t="e">
        <f t="shared" ca="1" si="265"/>
        <v>#NAME?</v>
      </c>
      <c r="BM186" s="25" t="e">
        <f t="shared" ca="1" si="265"/>
        <v>#NAME?</v>
      </c>
      <c r="BN186" s="25" t="e">
        <f t="shared" ca="1" si="265"/>
        <v>#NAME?</v>
      </c>
      <c r="BO186" s="25" t="e">
        <f t="shared" ca="1" si="265"/>
        <v>#NAME?</v>
      </c>
      <c r="BP186" s="25" t="e">
        <f t="shared" ca="1" si="265"/>
        <v>#NAME?</v>
      </c>
      <c r="BQ186" s="25" t="e">
        <f t="shared" ca="1" si="265"/>
        <v>#NAME?</v>
      </c>
      <c r="BR186" s="25" t="e">
        <f t="shared" ca="1" si="265"/>
        <v>#NAME?</v>
      </c>
      <c r="BS186" s="25" t="e">
        <f t="shared" ca="1" si="265"/>
        <v>#NAME?</v>
      </c>
      <c r="BT186" s="25" t="e">
        <f t="shared" ref="BT186:CH189" ca="1" si="266">IFERROR(HLOOKUP(BT$185,$AY$122:$CH$150,ROW($AX186)-ROW($AX$185)+1,FALSE)+HLOOKUP(BT$183,$CM$121:$CP$150,ROW($AX186)-ROW($AX$184)+1,FALSE)-HLOOKUP(BT$184,$AY$122:$CH$150,ROW($AX186)-ROW($AX$185)+1,FALSE),SUM(BI154:BT154))</f>
        <v>#NAME?</v>
      </c>
      <c r="BU186" s="25" t="e">
        <f t="shared" ca="1" si="266"/>
        <v>#NAME?</v>
      </c>
      <c r="BV186" s="25" t="e">
        <f t="shared" ca="1" si="266"/>
        <v>#NAME?</v>
      </c>
      <c r="BW186" s="25" t="e">
        <f t="shared" ca="1" si="266"/>
        <v>#NAME?</v>
      </c>
      <c r="BX186" s="25" t="e">
        <f t="shared" ca="1" si="266"/>
        <v>#NAME?</v>
      </c>
      <c r="BY186" s="25" t="e">
        <f t="shared" ca="1" si="266"/>
        <v>#NAME?</v>
      </c>
      <c r="BZ186" s="25" t="e">
        <f t="shared" ca="1" si="266"/>
        <v>#NAME?</v>
      </c>
      <c r="CA186" s="25" t="e">
        <f t="shared" ca="1" si="266"/>
        <v>#NAME?</v>
      </c>
      <c r="CB186" s="25" t="e">
        <f t="shared" ca="1" si="266"/>
        <v>#NAME?</v>
      </c>
      <c r="CC186" s="25" t="e">
        <f t="shared" ca="1" si="266"/>
        <v>#NAME?</v>
      </c>
      <c r="CD186" s="25" t="e">
        <f t="shared" ca="1" si="266"/>
        <v>#NAME?</v>
      </c>
      <c r="CE186" s="25" t="e">
        <f t="shared" ca="1" si="266"/>
        <v>#NAME?</v>
      </c>
      <c r="CF186" s="25" t="e">
        <f t="shared" ca="1" si="266"/>
        <v>#NAME?</v>
      </c>
      <c r="CG186" s="25" t="e">
        <f t="shared" ca="1" si="266"/>
        <v>#NAME?</v>
      </c>
      <c r="CH186" s="25" t="e">
        <f t="shared" ca="1" si="266"/>
        <v>#NAME?</v>
      </c>
    </row>
    <row r="187" spans="1:86" ht="15.75" thickBot="1">
      <c r="A187" t="str">
        <f>RIGHT(DB_LOAD!I182,4)</f>
        <v/>
      </c>
      <c r="B187">
        <f>DB_LOAD!K182</f>
        <v>0</v>
      </c>
      <c r="D187" s="35" t="s">
        <v>91</v>
      </c>
      <c r="E187" s="25" t="e">
        <f t="shared" ca="1" si="259"/>
        <v>#NAME?</v>
      </c>
      <c r="F187" s="25" t="e">
        <f t="shared" ca="1" si="250"/>
        <v>#NAME?</v>
      </c>
      <c r="G187" s="25" t="e">
        <f t="shared" ca="1" si="250"/>
        <v>#NAME?</v>
      </c>
      <c r="I187" s="25" t="e">
        <f t="shared" ca="1" si="251"/>
        <v>#NAME?</v>
      </c>
      <c r="K187" s="50"/>
      <c r="L187" s="51" t="e">
        <f t="shared" ca="1" si="247"/>
        <v>#NAME?</v>
      </c>
      <c r="M187" s="51" t="e">
        <f t="shared" ca="1" si="247"/>
        <v>#NAME?</v>
      </c>
      <c r="N187" s="51" t="e">
        <f t="shared" ca="1" si="247"/>
        <v>#NAME?</v>
      </c>
      <c r="P187" s="51" t="e">
        <f t="shared" ca="1" si="248"/>
        <v>#NAME?</v>
      </c>
      <c r="R187" s="42" t="s">
        <v>92</v>
      </c>
      <c r="S187" s="25" t="e">
        <f t="shared" ca="1" si="252"/>
        <v>#NAME?</v>
      </c>
      <c r="T187" s="25" t="e">
        <f t="shared" ca="1" si="252"/>
        <v>#NAME?</v>
      </c>
      <c r="U187" s="25" t="e">
        <f t="shared" ca="1" si="252"/>
        <v>#NAME?</v>
      </c>
      <c r="W187" s="25" t="e">
        <f t="shared" ca="1" si="253"/>
        <v>#NAME?</v>
      </c>
      <c r="Y187" s="52" t="s">
        <v>93</v>
      </c>
      <c r="Z187" s="25" t="e">
        <f t="shared" ca="1" si="254"/>
        <v>#NAME?</v>
      </c>
      <c r="AA187" s="25" t="e">
        <f t="shared" ca="1" si="254"/>
        <v>#NAME?</v>
      </c>
      <c r="AB187" s="25" t="e">
        <f t="shared" ca="1" si="254"/>
        <v>#NAME?</v>
      </c>
      <c r="AD187" s="25" t="e">
        <f t="shared" ca="1" si="255"/>
        <v>#NAME?</v>
      </c>
      <c r="AX187" s="36" t="s">
        <v>67</v>
      </c>
      <c r="AY187" s="25" t="e">
        <f t="shared" ca="1" si="264"/>
        <v>#NAME?</v>
      </c>
      <c r="AZ187" s="25" t="e">
        <f t="shared" ca="1" si="264"/>
        <v>#NAME?</v>
      </c>
      <c r="BA187" s="25" t="e">
        <f t="shared" ca="1" si="264"/>
        <v>#NAME?</v>
      </c>
      <c r="BB187" s="25" t="e">
        <f t="shared" ca="1" si="264"/>
        <v>#NAME?</v>
      </c>
      <c r="BC187" s="25" t="e">
        <f t="shared" ca="1" si="264"/>
        <v>#NAME?</v>
      </c>
      <c r="BD187" s="25" t="e">
        <f t="shared" ca="1" si="264"/>
        <v>#NAME?</v>
      </c>
      <c r="BE187" s="25" t="e">
        <f t="shared" ca="1" si="264"/>
        <v>#NAME?</v>
      </c>
      <c r="BF187" s="25" t="e">
        <f t="shared" ca="1" si="264"/>
        <v>#NAME?</v>
      </c>
      <c r="BG187" s="25" t="e">
        <f t="shared" ca="1" si="264"/>
        <v>#NAME?</v>
      </c>
      <c r="BH187" s="25" t="e">
        <f t="shared" ca="1" si="264"/>
        <v>#NAME?</v>
      </c>
      <c r="BI187" s="25" t="e">
        <f t="shared" ca="1" si="264"/>
        <v>#NAME?</v>
      </c>
      <c r="BJ187" s="25" t="e">
        <f t="shared" ca="1" si="265"/>
        <v>#NAME?</v>
      </c>
      <c r="BK187" s="25" t="e">
        <f t="shared" ca="1" si="265"/>
        <v>#NAME?</v>
      </c>
      <c r="BL187" s="25" t="e">
        <f t="shared" ca="1" si="265"/>
        <v>#NAME?</v>
      </c>
      <c r="BM187" s="25" t="e">
        <f t="shared" ca="1" si="265"/>
        <v>#NAME?</v>
      </c>
      <c r="BN187" s="25" t="e">
        <f t="shared" ca="1" si="265"/>
        <v>#NAME?</v>
      </c>
      <c r="BO187" s="25" t="e">
        <f t="shared" ca="1" si="265"/>
        <v>#NAME?</v>
      </c>
      <c r="BP187" s="25" t="e">
        <f t="shared" ca="1" si="265"/>
        <v>#NAME?</v>
      </c>
      <c r="BQ187" s="25" t="e">
        <f t="shared" ca="1" si="265"/>
        <v>#NAME?</v>
      </c>
      <c r="BR187" s="25" t="e">
        <f t="shared" ca="1" si="265"/>
        <v>#NAME?</v>
      </c>
      <c r="BS187" s="25" t="e">
        <f t="shared" ca="1" si="265"/>
        <v>#NAME?</v>
      </c>
      <c r="BT187" s="25" t="e">
        <f t="shared" ca="1" si="266"/>
        <v>#NAME?</v>
      </c>
      <c r="BU187" s="25" t="e">
        <f t="shared" ca="1" si="266"/>
        <v>#NAME?</v>
      </c>
      <c r="BV187" s="25" t="e">
        <f t="shared" ca="1" si="266"/>
        <v>#NAME?</v>
      </c>
      <c r="BW187" s="25" t="e">
        <f t="shared" ca="1" si="266"/>
        <v>#NAME?</v>
      </c>
      <c r="BX187" s="25" t="e">
        <f t="shared" ca="1" si="266"/>
        <v>#NAME?</v>
      </c>
      <c r="BY187" s="25" t="e">
        <f t="shared" ca="1" si="266"/>
        <v>#NAME?</v>
      </c>
      <c r="BZ187" s="25" t="e">
        <f t="shared" ca="1" si="266"/>
        <v>#NAME?</v>
      </c>
      <c r="CA187" s="25" t="e">
        <f t="shared" ca="1" si="266"/>
        <v>#NAME?</v>
      </c>
      <c r="CB187" s="25" t="e">
        <f t="shared" ca="1" si="266"/>
        <v>#NAME?</v>
      </c>
      <c r="CC187" s="25" t="e">
        <f t="shared" ca="1" si="266"/>
        <v>#NAME?</v>
      </c>
      <c r="CD187" s="25" t="e">
        <f t="shared" ca="1" si="266"/>
        <v>#NAME?</v>
      </c>
      <c r="CE187" s="25" t="e">
        <f t="shared" ca="1" si="266"/>
        <v>#NAME?</v>
      </c>
      <c r="CF187" s="25" t="e">
        <f t="shared" ca="1" si="266"/>
        <v>#NAME?</v>
      </c>
      <c r="CG187" s="25" t="e">
        <f t="shared" ca="1" si="266"/>
        <v>#NAME?</v>
      </c>
      <c r="CH187" s="25" t="e">
        <f t="shared" ca="1" si="266"/>
        <v>#NAME?</v>
      </c>
    </row>
    <row r="188" spans="1:86">
      <c r="A188" t="str">
        <f>RIGHT(DB_LOAD!I183,4)</f>
        <v/>
      </c>
      <c r="B188">
        <f>DB_LOAD!K183</f>
        <v>0</v>
      </c>
      <c r="D188" s="35" t="s">
        <v>94</v>
      </c>
      <c r="E188" s="25" t="e">
        <f t="shared" ca="1" si="259"/>
        <v>#NAME?</v>
      </c>
      <c r="F188" s="25" t="e">
        <f t="shared" ca="1" si="250"/>
        <v>#NAME?</v>
      </c>
      <c r="G188" s="25" t="e">
        <f t="shared" ca="1" si="250"/>
        <v>#NAME?</v>
      </c>
      <c r="I188" s="25" t="e">
        <f t="shared" ca="1" si="251"/>
        <v>#NAME?</v>
      </c>
      <c r="K188" s="53" t="s">
        <v>95</v>
      </c>
      <c r="L188" s="25" t="e">
        <f t="shared" ca="1" si="247"/>
        <v>#NAME?</v>
      </c>
      <c r="M188" s="25" t="e">
        <f t="shared" ca="1" si="247"/>
        <v>#NAME?</v>
      </c>
      <c r="N188" s="25" t="e">
        <f t="shared" ca="1" si="247"/>
        <v>#NAME?</v>
      </c>
      <c r="P188" s="25" t="e">
        <f t="shared" ca="1" si="248"/>
        <v>#NAME?</v>
      </c>
      <c r="R188" s="42" t="s">
        <v>96</v>
      </c>
      <c r="S188" s="25" t="e">
        <f t="shared" ca="1" si="252"/>
        <v>#NAME?</v>
      </c>
      <c r="T188" s="25" t="e">
        <f t="shared" ca="1" si="252"/>
        <v>#NAME?</v>
      </c>
      <c r="U188" s="25" t="e">
        <f t="shared" ca="1" si="252"/>
        <v>#NAME?</v>
      </c>
      <c r="W188" s="25" t="e">
        <f t="shared" ca="1" si="253"/>
        <v>#NAME?</v>
      </c>
      <c r="AX188" s="36" t="s">
        <v>72</v>
      </c>
      <c r="AY188" s="25" t="e">
        <f t="shared" ca="1" si="264"/>
        <v>#NAME?</v>
      </c>
      <c r="AZ188" s="25" t="e">
        <f t="shared" ca="1" si="264"/>
        <v>#NAME?</v>
      </c>
      <c r="BA188" s="25" t="e">
        <f t="shared" ca="1" si="264"/>
        <v>#NAME?</v>
      </c>
      <c r="BB188" s="25" t="e">
        <f t="shared" ca="1" si="264"/>
        <v>#NAME?</v>
      </c>
      <c r="BC188" s="25" t="e">
        <f t="shared" ca="1" si="264"/>
        <v>#NAME?</v>
      </c>
      <c r="BD188" s="25" t="e">
        <f t="shared" ca="1" si="264"/>
        <v>#NAME?</v>
      </c>
      <c r="BE188" s="25" t="e">
        <f t="shared" ca="1" si="264"/>
        <v>#NAME?</v>
      </c>
      <c r="BF188" s="25" t="e">
        <f t="shared" ca="1" si="264"/>
        <v>#NAME?</v>
      </c>
      <c r="BG188" s="25" t="e">
        <f t="shared" ca="1" si="264"/>
        <v>#NAME?</v>
      </c>
      <c r="BH188" s="25" t="e">
        <f t="shared" ca="1" si="264"/>
        <v>#NAME?</v>
      </c>
      <c r="BI188" s="25" t="e">
        <f t="shared" ca="1" si="264"/>
        <v>#NAME?</v>
      </c>
      <c r="BJ188" s="25" t="e">
        <f t="shared" ca="1" si="265"/>
        <v>#NAME?</v>
      </c>
      <c r="BK188" s="25" t="e">
        <f t="shared" ca="1" si="265"/>
        <v>#NAME?</v>
      </c>
      <c r="BL188" s="25" t="e">
        <f t="shared" ca="1" si="265"/>
        <v>#NAME?</v>
      </c>
      <c r="BM188" s="25" t="e">
        <f t="shared" ca="1" si="265"/>
        <v>#NAME?</v>
      </c>
      <c r="BN188" s="25" t="e">
        <f t="shared" ca="1" si="265"/>
        <v>#NAME?</v>
      </c>
      <c r="BO188" s="25" t="e">
        <f t="shared" ca="1" si="265"/>
        <v>#NAME?</v>
      </c>
      <c r="BP188" s="25" t="e">
        <f t="shared" ca="1" si="265"/>
        <v>#NAME?</v>
      </c>
      <c r="BQ188" s="25" t="e">
        <f t="shared" ca="1" si="265"/>
        <v>#NAME?</v>
      </c>
      <c r="BR188" s="25" t="e">
        <f t="shared" ca="1" si="265"/>
        <v>#NAME?</v>
      </c>
      <c r="BS188" s="25" t="e">
        <f t="shared" ca="1" si="265"/>
        <v>#NAME?</v>
      </c>
      <c r="BT188" s="25" t="e">
        <f t="shared" ca="1" si="266"/>
        <v>#NAME?</v>
      </c>
      <c r="BU188" s="25" t="e">
        <f t="shared" ca="1" si="266"/>
        <v>#NAME?</v>
      </c>
      <c r="BV188" s="25" t="e">
        <f t="shared" ca="1" si="266"/>
        <v>#NAME?</v>
      </c>
      <c r="BW188" s="25" t="e">
        <f t="shared" ca="1" si="266"/>
        <v>#NAME?</v>
      </c>
      <c r="BX188" s="25" t="e">
        <f t="shared" ca="1" si="266"/>
        <v>#NAME?</v>
      </c>
      <c r="BY188" s="25" t="e">
        <f t="shared" ca="1" si="266"/>
        <v>#NAME?</v>
      </c>
      <c r="BZ188" s="25" t="e">
        <f t="shared" ca="1" si="266"/>
        <v>#NAME?</v>
      </c>
      <c r="CA188" s="25" t="e">
        <f t="shared" ca="1" si="266"/>
        <v>#NAME?</v>
      </c>
      <c r="CB188" s="25" t="e">
        <f t="shared" ca="1" si="266"/>
        <v>#NAME?</v>
      </c>
      <c r="CC188" s="25" t="e">
        <f t="shared" ca="1" si="266"/>
        <v>#NAME?</v>
      </c>
      <c r="CD188" s="25" t="e">
        <f t="shared" ca="1" si="266"/>
        <v>#NAME?</v>
      </c>
      <c r="CE188" s="25" t="e">
        <f t="shared" ca="1" si="266"/>
        <v>#NAME?</v>
      </c>
      <c r="CF188" s="25" t="e">
        <f t="shared" ca="1" si="266"/>
        <v>#NAME?</v>
      </c>
      <c r="CG188" s="25" t="e">
        <f t="shared" ca="1" si="266"/>
        <v>#NAME?</v>
      </c>
      <c r="CH188" s="25" t="e">
        <f t="shared" ca="1" si="266"/>
        <v>#NAME?</v>
      </c>
    </row>
    <row r="189" spans="1:86">
      <c r="A189" t="str">
        <f>RIGHT(DB_LOAD!I184,4)</f>
        <v/>
      </c>
      <c r="B189">
        <f>DB_LOAD!K184</f>
        <v>0</v>
      </c>
      <c r="D189" s="54" t="s">
        <v>97</v>
      </c>
      <c r="E189" s="55" t="e">
        <f t="shared" ca="1" si="259"/>
        <v>#NAME?</v>
      </c>
      <c r="F189" s="55" t="e">
        <f t="shared" ca="1" si="250"/>
        <v>#NAME?</v>
      </c>
      <c r="G189" s="55" t="e">
        <f t="shared" ca="1" si="250"/>
        <v>#NAME?</v>
      </c>
      <c r="I189" s="55" t="e">
        <f t="shared" ca="1" si="251"/>
        <v>#NAME?</v>
      </c>
      <c r="K189" s="53" t="s">
        <v>98</v>
      </c>
      <c r="L189" s="25" t="e">
        <f t="shared" ca="1" si="247"/>
        <v>#NAME?</v>
      </c>
      <c r="M189" s="25" t="e">
        <f t="shared" ca="1" si="247"/>
        <v>#NAME?</v>
      </c>
      <c r="N189" s="25" t="e">
        <f t="shared" ca="1" si="247"/>
        <v>#NAME?</v>
      </c>
      <c r="P189" s="25" t="e">
        <f t="shared" ca="1" si="248"/>
        <v>#NAME?</v>
      </c>
      <c r="R189" s="42" t="s">
        <v>30</v>
      </c>
      <c r="S189" s="25" t="e">
        <f t="shared" ca="1" si="252"/>
        <v>#NAME?</v>
      </c>
      <c r="T189" s="25" t="e">
        <f t="shared" ca="1" si="252"/>
        <v>#NAME?</v>
      </c>
      <c r="U189" s="25" t="e">
        <f t="shared" ca="1" si="252"/>
        <v>#NAME?</v>
      </c>
      <c r="W189" s="25" t="e">
        <f t="shared" ca="1" si="253"/>
        <v>#NAME?</v>
      </c>
      <c r="AX189" s="42" t="s">
        <v>77</v>
      </c>
      <c r="AY189" s="25" t="e">
        <f t="shared" ca="1" si="264"/>
        <v>#NAME?</v>
      </c>
      <c r="AZ189" s="25" t="e">
        <f t="shared" ca="1" si="264"/>
        <v>#NAME?</v>
      </c>
      <c r="BA189" s="25" t="e">
        <f t="shared" ca="1" si="264"/>
        <v>#NAME?</v>
      </c>
      <c r="BB189" s="25" t="e">
        <f t="shared" ca="1" si="264"/>
        <v>#NAME?</v>
      </c>
      <c r="BC189" s="25" t="e">
        <f t="shared" ca="1" si="264"/>
        <v>#NAME?</v>
      </c>
      <c r="BD189" s="25" t="e">
        <f t="shared" ca="1" si="264"/>
        <v>#NAME?</v>
      </c>
      <c r="BE189" s="25" t="e">
        <f t="shared" ca="1" si="264"/>
        <v>#NAME?</v>
      </c>
      <c r="BF189" s="25" t="e">
        <f t="shared" ca="1" si="264"/>
        <v>#NAME?</v>
      </c>
      <c r="BG189" s="25" t="e">
        <f t="shared" ca="1" si="264"/>
        <v>#NAME?</v>
      </c>
      <c r="BH189" s="25" t="e">
        <f t="shared" ca="1" si="264"/>
        <v>#NAME?</v>
      </c>
      <c r="BI189" s="25" t="e">
        <f t="shared" ca="1" si="264"/>
        <v>#NAME?</v>
      </c>
      <c r="BJ189" s="25" t="e">
        <f t="shared" ca="1" si="265"/>
        <v>#NAME?</v>
      </c>
      <c r="BK189" s="25" t="e">
        <f t="shared" ca="1" si="265"/>
        <v>#NAME?</v>
      </c>
      <c r="BL189" s="25" t="e">
        <f t="shared" ca="1" si="265"/>
        <v>#NAME?</v>
      </c>
      <c r="BM189" s="25" t="e">
        <f t="shared" ca="1" si="265"/>
        <v>#NAME?</v>
      </c>
      <c r="BN189" s="25" t="e">
        <f t="shared" ca="1" si="265"/>
        <v>#NAME?</v>
      </c>
      <c r="BO189" s="25" t="e">
        <f t="shared" ca="1" si="265"/>
        <v>#NAME?</v>
      </c>
      <c r="BP189" s="25" t="e">
        <f t="shared" ca="1" si="265"/>
        <v>#NAME?</v>
      </c>
      <c r="BQ189" s="25" t="e">
        <f t="shared" ca="1" si="265"/>
        <v>#NAME?</v>
      </c>
      <c r="BR189" s="25" t="e">
        <f t="shared" ca="1" si="265"/>
        <v>#NAME?</v>
      </c>
      <c r="BS189" s="25" t="e">
        <f t="shared" ca="1" si="265"/>
        <v>#NAME?</v>
      </c>
      <c r="BT189" s="25" t="e">
        <f t="shared" ca="1" si="266"/>
        <v>#NAME?</v>
      </c>
      <c r="BU189" s="25" t="e">
        <f t="shared" ca="1" si="266"/>
        <v>#NAME?</v>
      </c>
      <c r="BV189" s="25" t="e">
        <f t="shared" ca="1" si="266"/>
        <v>#NAME?</v>
      </c>
      <c r="BW189" s="25" t="e">
        <f t="shared" ca="1" si="266"/>
        <v>#NAME?</v>
      </c>
      <c r="BX189" s="25" t="e">
        <f t="shared" ca="1" si="266"/>
        <v>#NAME?</v>
      </c>
      <c r="BY189" s="25" t="e">
        <f t="shared" ca="1" si="266"/>
        <v>#NAME?</v>
      </c>
      <c r="BZ189" s="25" t="e">
        <f t="shared" ca="1" si="266"/>
        <v>#NAME?</v>
      </c>
      <c r="CA189" s="25" t="e">
        <f t="shared" ca="1" si="266"/>
        <v>#NAME?</v>
      </c>
      <c r="CB189" s="25" t="e">
        <f t="shared" ca="1" si="266"/>
        <v>#NAME?</v>
      </c>
      <c r="CC189" s="25" t="e">
        <f t="shared" ca="1" si="266"/>
        <v>#NAME?</v>
      </c>
      <c r="CD189" s="25" t="e">
        <f t="shared" ca="1" si="266"/>
        <v>#NAME?</v>
      </c>
      <c r="CE189" s="25" t="e">
        <f t="shared" ca="1" si="266"/>
        <v>#NAME?</v>
      </c>
      <c r="CF189" s="25" t="e">
        <f t="shared" ca="1" si="266"/>
        <v>#NAME?</v>
      </c>
      <c r="CG189" s="25" t="e">
        <f t="shared" ca="1" si="266"/>
        <v>#NAME?</v>
      </c>
      <c r="CH189" s="25" t="e">
        <f t="shared" ca="1" si="266"/>
        <v>#NAME?</v>
      </c>
    </row>
    <row r="190" spans="1:86">
      <c r="A190" t="str">
        <f>RIGHT(DB_LOAD!I185,4)</f>
        <v/>
      </c>
      <c r="B190">
        <f>DB_LOAD!K185</f>
        <v>0</v>
      </c>
      <c r="D190" s="56"/>
      <c r="E190" s="57"/>
      <c r="F190" s="57"/>
      <c r="G190" s="57"/>
      <c r="I190" s="57" t="e">
        <f t="shared" ca="1" si="251"/>
        <v>#NAME?</v>
      </c>
      <c r="K190" s="45" t="s">
        <v>99</v>
      </c>
      <c r="L190" s="46" t="e">
        <f t="shared" ca="1" si="247"/>
        <v>#NAME?</v>
      </c>
      <c r="M190" s="46" t="e">
        <f t="shared" ca="1" si="247"/>
        <v>#NAME?</v>
      </c>
      <c r="N190" s="46" t="e">
        <f t="shared" ca="1" si="247"/>
        <v>#NAME?</v>
      </c>
      <c r="P190" s="46" t="e">
        <f t="shared" ca="1" si="248"/>
        <v>#NAME?</v>
      </c>
      <c r="R190" s="42" t="s">
        <v>47</v>
      </c>
      <c r="S190" s="25" t="e">
        <f t="shared" ref="S190:U191" ca="1" si="267">HLOOKUP(S$180,$CT$139:$EC$143,ROW($R190)-ROW($R$189)+1,FALSE)</f>
        <v>#NAME?</v>
      </c>
      <c r="T190" s="25" t="e">
        <f t="shared" ca="1" si="267"/>
        <v>#NAME?</v>
      </c>
      <c r="U190" s="25" t="e">
        <f t="shared" ca="1" si="267"/>
        <v>#NAME?</v>
      </c>
      <c r="W190" s="25" t="e">
        <f ca="1">HLOOKUP(W$180,$CT$139:$EC$143,ROW($R190)-ROW($R$189)+1,FALSE)</f>
        <v>#NAME?</v>
      </c>
      <c r="AX190" s="45" t="s">
        <v>82</v>
      </c>
      <c r="AY190" s="46" t="e">
        <f t="shared" ref="AY190:CH190" ca="1" si="268">SUM(AY186:AY189)</f>
        <v>#NAME?</v>
      </c>
      <c r="AZ190" s="46" t="e">
        <f t="shared" ca="1" si="268"/>
        <v>#NAME?</v>
      </c>
      <c r="BA190" s="46" t="e">
        <f t="shared" ca="1" si="268"/>
        <v>#NAME?</v>
      </c>
      <c r="BB190" s="46" t="e">
        <f t="shared" ca="1" si="268"/>
        <v>#NAME?</v>
      </c>
      <c r="BC190" s="46" t="e">
        <f t="shared" ca="1" si="268"/>
        <v>#NAME?</v>
      </c>
      <c r="BD190" s="46" t="e">
        <f t="shared" ca="1" si="268"/>
        <v>#NAME?</v>
      </c>
      <c r="BE190" s="46" t="e">
        <f t="shared" ca="1" si="268"/>
        <v>#NAME?</v>
      </c>
      <c r="BF190" s="46" t="e">
        <f t="shared" ca="1" si="268"/>
        <v>#NAME?</v>
      </c>
      <c r="BG190" s="46" t="e">
        <f t="shared" ca="1" si="268"/>
        <v>#NAME?</v>
      </c>
      <c r="BH190" s="46" t="e">
        <f t="shared" ca="1" si="268"/>
        <v>#NAME?</v>
      </c>
      <c r="BI190" s="46" t="e">
        <f t="shared" ca="1" si="268"/>
        <v>#NAME?</v>
      </c>
      <c r="BJ190" s="46" t="e">
        <f t="shared" ca="1" si="268"/>
        <v>#NAME?</v>
      </c>
      <c r="BK190" s="46" t="e">
        <f t="shared" ca="1" si="268"/>
        <v>#NAME?</v>
      </c>
      <c r="BL190" s="46" t="e">
        <f t="shared" ca="1" si="268"/>
        <v>#NAME?</v>
      </c>
      <c r="BM190" s="46" t="e">
        <f t="shared" ca="1" si="268"/>
        <v>#NAME?</v>
      </c>
      <c r="BN190" s="46" t="e">
        <f t="shared" ca="1" si="268"/>
        <v>#NAME?</v>
      </c>
      <c r="BO190" s="46" t="e">
        <f t="shared" ca="1" si="268"/>
        <v>#NAME?</v>
      </c>
      <c r="BP190" s="46" t="e">
        <f t="shared" ca="1" si="268"/>
        <v>#NAME?</v>
      </c>
      <c r="BQ190" s="46" t="e">
        <f t="shared" ca="1" si="268"/>
        <v>#NAME?</v>
      </c>
      <c r="BR190" s="46" t="e">
        <f t="shared" ca="1" si="268"/>
        <v>#NAME?</v>
      </c>
      <c r="BS190" s="46" t="e">
        <f t="shared" ca="1" si="268"/>
        <v>#NAME?</v>
      </c>
      <c r="BT190" s="46" t="e">
        <f t="shared" ca="1" si="268"/>
        <v>#NAME?</v>
      </c>
      <c r="BU190" s="46" t="e">
        <f t="shared" ca="1" si="268"/>
        <v>#NAME?</v>
      </c>
      <c r="BV190" s="46" t="e">
        <f t="shared" ca="1" si="268"/>
        <v>#NAME?</v>
      </c>
      <c r="BW190" s="46" t="e">
        <f t="shared" ca="1" si="268"/>
        <v>#NAME?</v>
      </c>
      <c r="BX190" s="46" t="e">
        <f t="shared" ca="1" si="268"/>
        <v>#NAME?</v>
      </c>
      <c r="BY190" s="46" t="e">
        <f t="shared" ca="1" si="268"/>
        <v>#NAME?</v>
      </c>
      <c r="BZ190" s="46" t="e">
        <f t="shared" ca="1" si="268"/>
        <v>#NAME?</v>
      </c>
      <c r="CA190" s="46" t="e">
        <f t="shared" ca="1" si="268"/>
        <v>#NAME?</v>
      </c>
      <c r="CB190" s="46" t="e">
        <f t="shared" ca="1" si="268"/>
        <v>#NAME?</v>
      </c>
      <c r="CC190" s="46" t="e">
        <f t="shared" ca="1" si="268"/>
        <v>#NAME?</v>
      </c>
      <c r="CD190" s="46" t="e">
        <f t="shared" ca="1" si="268"/>
        <v>#NAME?</v>
      </c>
      <c r="CE190" s="46" t="e">
        <f t="shared" ca="1" si="268"/>
        <v>#NAME?</v>
      </c>
      <c r="CF190" s="46" t="e">
        <f t="shared" ca="1" si="268"/>
        <v>#NAME?</v>
      </c>
      <c r="CG190" s="46" t="e">
        <f t="shared" ca="1" si="268"/>
        <v>#NAME?</v>
      </c>
      <c r="CH190" s="46" t="e">
        <f t="shared" ca="1" si="268"/>
        <v>#NAME?</v>
      </c>
    </row>
    <row r="191" spans="1:86">
      <c r="A191" t="str">
        <f>RIGHT(DB_LOAD!I186,4)</f>
        <v/>
      </c>
      <c r="B191">
        <f>DB_LOAD!K186</f>
        <v>0</v>
      </c>
      <c r="D191" s="58" t="s">
        <v>100</v>
      </c>
      <c r="E191" s="57"/>
      <c r="F191" s="57"/>
      <c r="G191" s="57"/>
      <c r="I191" s="57" t="e">
        <f t="shared" ca="1" si="251"/>
        <v>#NAME?</v>
      </c>
      <c r="K191" s="47" t="s">
        <v>101</v>
      </c>
      <c r="L191" s="48" t="e">
        <f t="shared" ca="1" si="247"/>
        <v>#NAME?</v>
      </c>
      <c r="M191" s="48" t="e">
        <f t="shared" ca="1" si="247"/>
        <v>#NAME?</v>
      </c>
      <c r="N191" s="48" t="e">
        <f t="shared" ca="1" si="247"/>
        <v>#NAME?</v>
      </c>
      <c r="P191" s="48" t="e">
        <f t="shared" ca="1" si="248"/>
        <v>#NAME?</v>
      </c>
      <c r="R191" s="42" t="s">
        <v>102</v>
      </c>
      <c r="S191" s="25" t="e">
        <f t="shared" ca="1" si="267"/>
        <v>#NAME?</v>
      </c>
      <c r="T191" s="25" t="e">
        <f t="shared" ca="1" si="267"/>
        <v>#NAME?</v>
      </c>
      <c r="U191" s="25" t="e">
        <f t="shared" ca="1" si="267"/>
        <v>#NAME?</v>
      </c>
      <c r="W191" s="25" t="e">
        <f ca="1">HLOOKUP(W$180,$CT$139:$EC$143,ROW($R191)-ROW($R$189)+1,FALSE)</f>
        <v>#NAME?</v>
      </c>
      <c r="AX191" s="47" t="s">
        <v>87</v>
      </c>
      <c r="AY191" s="48" t="e">
        <f t="shared" ref="AY191:CH191" ca="1" si="269">AY190/$CH$186</f>
        <v>#NAME?</v>
      </c>
      <c r="AZ191" s="48" t="e">
        <f t="shared" ca="1" si="269"/>
        <v>#NAME?</v>
      </c>
      <c r="BA191" s="48" t="e">
        <f t="shared" ca="1" si="269"/>
        <v>#NAME?</v>
      </c>
      <c r="BB191" s="48" t="e">
        <f t="shared" ca="1" si="269"/>
        <v>#NAME?</v>
      </c>
      <c r="BC191" s="48" t="e">
        <f t="shared" ca="1" si="269"/>
        <v>#NAME?</v>
      </c>
      <c r="BD191" s="48" t="e">
        <f t="shared" ca="1" si="269"/>
        <v>#NAME?</v>
      </c>
      <c r="BE191" s="48" t="e">
        <f t="shared" ca="1" si="269"/>
        <v>#NAME?</v>
      </c>
      <c r="BF191" s="48" t="e">
        <f t="shared" ca="1" si="269"/>
        <v>#NAME?</v>
      </c>
      <c r="BG191" s="48" t="e">
        <f t="shared" ca="1" si="269"/>
        <v>#NAME?</v>
      </c>
      <c r="BH191" s="48" t="e">
        <f t="shared" ca="1" si="269"/>
        <v>#NAME?</v>
      </c>
      <c r="BI191" s="48" t="e">
        <f t="shared" ca="1" si="269"/>
        <v>#NAME?</v>
      </c>
      <c r="BJ191" s="48" t="e">
        <f t="shared" ca="1" si="269"/>
        <v>#NAME?</v>
      </c>
      <c r="BK191" s="48" t="e">
        <f t="shared" ca="1" si="269"/>
        <v>#NAME?</v>
      </c>
      <c r="BL191" s="48" t="e">
        <f t="shared" ca="1" si="269"/>
        <v>#NAME?</v>
      </c>
      <c r="BM191" s="48" t="e">
        <f t="shared" ca="1" si="269"/>
        <v>#NAME?</v>
      </c>
      <c r="BN191" s="48" t="e">
        <f t="shared" ca="1" si="269"/>
        <v>#NAME?</v>
      </c>
      <c r="BO191" s="48" t="e">
        <f t="shared" ca="1" si="269"/>
        <v>#NAME?</v>
      </c>
      <c r="BP191" s="48" t="e">
        <f t="shared" ca="1" si="269"/>
        <v>#NAME?</v>
      </c>
      <c r="BQ191" s="48" t="e">
        <f t="shared" ca="1" si="269"/>
        <v>#NAME?</v>
      </c>
      <c r="BR191" s="48" t="e">
        <f t="shared" ca="1" si="269"/>
        <v>#NAME?</v>
      </c>
      <c r="BS191" s="48" t="e">
        <f t="shared" ca="1" si="269"/>
        <v>#NAME?</v>
      </c>
      <c r="BT191" s="48" t="e">
        <f t="shared" ca="1" si="269"/>
        <v>#NAME?</v>
      </c>
      <c r="BU191" s="48" t="e">
        <f t="shared" ca="1" si="269"/>
        <v>#NAME?</v>
      </c>
      <c r="BV191" s="48" t="e">
        <f t="shared" ca="1" si="269"/>
        <v>#NAME?</v>
      </c>
      <c r="BW191" s="48" t="e">
        <f t="shared" ca="1" si="269"/>
        <v>#NAME?</v>
      </c>
      <c r="BX191" s="48" t="e">
        <f t="shared" ca="1" si="269"/>
        <v>#NAME?</v>
      </c>
      <c r="BY191" s="48" t="e">
        <f t="shared" ca="1" si="269"/>
        <v>#NAME?</v>
      </c>
      <c r="BZ191" s="48" t="e">
        <f t="shared" ca="1" si="269"/>
        <v>#NAME?</v>
      </c>
      <c r="CA191" s="48" t="e">
        <f t="shared" ca="1" si="269"/>
        <v>#NAME?</v>
      </c>
      <c r="CB191" s="48" t="e">
        <f t="shared" ca="1" si="269"/>
        <v>#NAME?</v>
      </c>
      <c r="CC191" s="48" t="e">
        <f t="shared" ca="1" si="269"/>
        <v>#NAME?</v>
      </c>
      <c r="CD191" s="48" t="e">
        <f t="shared" ca="1" si="269"/>
        <v>#NAME?</v>
      </c>
      <c r="CE191" s="48" t="e">
        <f t="shared" ca="1" si="269"/>
        <v>#NAME?</v>
      </c>
      <c r="CF191" s="48" t="e">
        <f t="shared" ca="1" si="269"/>
        <v>#NAME?</v>
      </c>
      <c r="CG191" s="48" t="e">
        <f t="shared" ca="1" si="269"/>
        <v>#NAME?</v>
      </c>
      <c r="CH191" s="48" t="e">
        <f t="shared" ca="1" si="269"/>
        <v>#NAME?</v>
      </c>
    </row>
    <row r="192" spans="1:86">
      <c r="A192" t="str">
        <f>RIGHT(DB_LOAD!I187,4)</f>
        <v/>
      </c>
      <c r="B192">
        <f>DB_LOAD!K187</f>
        <v>0</v>
      </c>
      <c r="D192" s="35" t="s">
        <v>103</v>
      </c>
      <c r="E192" s="25" t="e">
        <f t="shared" ca="1" si="259"/>
        <v>#NAME?</v>
      </c>
      <c r="F192" s="25" t="e">
        <f t="shared" ca="1" si="250"/>
        <v>#NAME?</v>
      </c>
      <c r="G192" s="25" t="e">
        <f t="shared" ca="1" si="250"/>
        <v>#NAME?</v>
      </c>
      <c r="I192" s="25" t="e">
        <f t="shared" ca="1" si="251"/>
        <v>#NAME?</v>
      </c>
      <c r="K192" s="59"/>
      <c r="L192" s="51" t="e">
        <f t="shared" ca="1" si="247"/>
        <v>#NAME?</v>
      </c>
      <c r="M192" s="51" t="e">
        <f t="shared" ca="1" si="247"/>
        <v>#NAME?</v>
      </c>
      <c r="N192" s="51" t="e">
        <f t="shared" ca="1" si="247"/>
        <v>#NAME?</v>
      </c>
      <c r="P192" s="51" t="e">
        <f t="shared" ca="1" si="248"/>
        <v>#NAME?</v>
      </c>
      <c r="R192" s="60" t="s">
        <v>104</v>
      </c>
      <c r="S192" s="51" t="e">
        <f ca="1">+S190-S191</f>
        <v>#NAME?</v>
      </c>
      <c r="T192" s="51" t="e">
        <f t="shared" ref="T192:U192" ca="1" si="270">+T190-T191</f>
        <v>#NAME?</v>
      </c>
      <c r="U192" s="51" t="e">
        <f t="shared" ca="1" si="270"/>
        <v>#NAME?</v>
      </c>
      <c r="V192" s="51"/>
      <c r="W192" s="51" t="e">
        <f ca="1">+W190-W191</f>
        <v>#NAME?</v>
      </c>
      <c r="AX192" s="50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</row>
    <row r="193" spans="1:86" ht="15.75" thickBot="1">
      <c r="A193" t="str">
        <f>RIGHT(DB_LOAD!I188,4)</f>
        <v/>
      </c>
      <c r="B193">
        <f>DB_LOAD!K188</f>
        <v>0</v>
      </c>
      <c r="D193" s="56" t="s">
        <v>105</v>
      </c>
      <c r="E193" s="25" t="e">
        <f t="shared" ca="1" si="259"/>
        <v>#NAME?</v>
      </c>
      <c r="F193" s="25" t="e">
        <f t="shared" ca="1" si="250"/>
        <v>#NAME?</v>
      </c>
      <c r="G193" s="25" t="e">
        <f t="shared" ca="1" si="250"/>
        <v>#NAME?</v>
      </c>
      <c r="I193" s="25" t="e">
        <f t="shared" ca="1" si="251"/>
        <v>#NAME?</v>
      </c>
      <c r="K193" s="61" t="s">
        <v>106</v>
      </c>
      <c r="L193" s="25" t="e">
        <f t="shared" ca="1" si="247"/>
        <v>#NAME?</v>
      </c>
      <c r="M193" s="25" t="e">
        <f t="shared" ca="1" si="247"/>
        <v>#NAME?</v>
      </c>
      <c r="N193" s="25" t="e">
        <f t="shared" ca="1" si="247"/>
        <v>#NAME?</v>
      </c>
      <c r="P193" s="25" t="e">
        <f t="shared" ca="1" si="248"/>
        <v>#NAME?</v>
      </c>
      <c r="R193" s="62" t="s">
        <v>107</v>
      </c>
      <c r="S193" s="63" t="e">
        <f t="shared" ca="1" si="252"/>
        <v>#NAME?</v>
      </c>
      <c r="T193" s="63" t="e">
        <f t="shared" ca="1" si="252"/>
        <v>#NAME?</v>
      </c>
      <c r="U193" s="63" t="e">
        <f t="shared" ca="1" si="252"/>
        <v>#NAME?</v>
      </c>
      <c r="W193" s="63" t="e">
        <f t="shared" ca="1" si="253"/>
        <v>#NAME?</v>
      </c>
      <c r="AX193" s="53" t="s">
        <v>95</v>
      </c>
      <c r="AY193" s="25" t="e">
        <f t="shared" ref="AY193:BI194" ca="1" si="271">HLOOKUP(AY$185,$AY$122:$CH$150,ROW(AX193)-ROW($AX$185)+1,FALSE)+HLOOKUP(AY$183,$CM$121:$CP$150,ROW(AX193)-ROW($AX$185)+1,FALSE)-HLOOKUP(AY$184,$AY$122:$CH$150,ROW(AX193)-ROW($AX$185)+1,FALSE)</f>
        <v>#NAME?</v>
      </c>
      <c r="AZ193" s="25" t="e">
        <f t="shared" ca="1" si="271"/>
        <v>#NAME?</v>
      </c>
      <c r="BA193" s="25" t="e">
        <f t="shared" ca="1" si="271"/>
        <v>#NAME?</v>
      </c>
      <c r="BB193" s="25" t="e">
        <f t="shared" ca="1" si="271"/>
        <v>#NAME?</v>
      </c>
      <c r="BC193" s="25" t="e">
        <f t="shared" ca="1" si="271"/>
        <v>#NAME?</v>
      </c>
      <c r="BD193" s="25" t="e">
        <f t="shared" ca="1" si="271"/>
        <v>#NAME?</v>
      </c>
      <c r="BE193" s="25" t="e">
        <f t="shared" ca="1" si="271"/>
        <v>#NAME?</v>
      </c>
      <c r="BF193" s="25" t="e">
        <f t="shared" ca="1" si="271"/>
        <v>#NAME?</v>
      </c>
      <c r="BG193" s="25" t="e">
        <f t="shared" ca="1" si="271"/>
        <v>#NAME?</v>
      </c>
      <c r="BH193" s="25" t="e">
        <f t="shared" ca="1" si="271"/>
        <v>#NAME?</v>
      </c>
      <c r="BI193" s="25" t="e">
        <f t="shared" ca="1" si="271"/>
        <v>#NAME?</v>
      </c>
      <c r="BJ193" s="25" t="e">
        <f t="shared" ref="BJ193:CH194" ca="1" si="272">IFERROR(HLOOKUP(BJ$185,$AY$122:$CH$150,ROW($AX193)-ROW($AX$185)+1,FALSE)+HLOOKUP(BJ$183,$CM$121:$CP$150,ROW($AX193)-ROW($AX$184)+1,FALSE)-HLOOKUP(BJ$184,$AY$122:$CH$150,ROW($AX193)-ROW($AX$185)+1,FALSE),SUM(AY161:BJ161))</f>
        <v>#NAME?</v>
      </c>
      <c r="BK193" s="25" t="e">
        <f t="shared" ca="1" si="272"/>
        <v>#NAME?</v>
      </c>
      <c r="BL193" s="25" t="e">
        <f t="shared" ca="1" si="272"/>
        <v>#NAME?</v>
      </c>
      <c r="BM193" s="25" t="e">
        <f t="shared" ca="1" si="272"/>
        <v>#NAME?</v>
      </c>
      <c r="BN193" s="25" t="e">
        <f t="shared" ca="1" si="272"/>
        <v>#NAME?</v>
      </c>
      <c r="BO193" s="25" t="e">
        <f t="shared" ca="1" si="272"/>
        <v>#NAME?</v>
      </c>
      <c r="BP193" s="25" t="e">
        <f t="shared" ca="1" si="272"/>
        <v>#NAME?</v>
      </c>
      <c r="BQ193" s="25" t="e">
        <f t="shared" ca="1" si="272"/>
        <v>#NAME?</v>
      </c>
      <c r="BR193" s="25" t="e">
        <f t="shared" ca="1" si="272"/>
        <v>#NAME?</v>
      </c>
      <c r="BS193" s="25" t="e">
        <f t="shared" ca="1" si="272"/>
        <v>#NAME?</v>
      </c>
      <c r="BT193" s="25" t="e">
        <f t="shared" ca="1" si="272"/>
        <v>#NAME?</v>
      </c>
      <c r="BU193" s="25" t="e">
        <f t="shared" ca="1" si="272"/>
        <v>#NAME?</v>
      </c>
      <c r="BV193" s="25" t="e">
        <f t="shared" ca="1" si="272"/>
        <v>#NAME?</v>
      </c>
      <c r="BW193" s="25" t="e">
        <f t="shared" ca="1" si="272"/>
        <v>#NAME?</v>
      </c>
      <c r="BX193" s="25" t="e">
        <f t="shared" ca="1" si="272"/>
        <v>#NAME?</v>
      </c>
      <c r="BY193" s="25" t="e">
        <f t="shared" ca="1" si="272"/>
        <v>#NAME?</v>
      </c>
      <c r="BZ193" s="25" t="e">
        <f t="shared" ca="1" si="272"/>
        <v>#NAME?</v>
      </c>
      <c r="CA193" s="25" t="e">
        <f t="shared" ca="1" si="272"/>
        <v>#NAME?</v>
      </c>
      <c r="CB193" s="25" t="e">
        <f t="shared" ca="1" si="272"/>
        <v>#NAME?</v>
      </c>
      <c r="CC193" s="25" t="e">
        <f t="shared" ca="1" si="272"/>
        <v>#NAME?</v>
      </c>
      <c r="CD193" s="25" t="e">
        <f t="shared" ca="1" si="272"/>
        <v>#NAME?</v>
      </c>
      <c r="CE193" s="25" t="e">
        <f t="shared" ca="1" si="272"/>
        <v>#NAME?</v>
      </c>
      <c r="CF193" s="25" t="e">
        <f t="shared" ca="1" si="272"/>
        <v>#NAME?</v>
      </c>
      <c r="CG193" s="25" t="e">
        <f t="shared" ca="1" si="272"/>
        <v>#NAME?</v>
      </c>
      <c r="CH193" s="25" t="e">
        <f t="shared" ca="1" si="272"/>
        <v>#NAME?</v>
      </c>
    </row>
    <row r="194" spans="1:86">
      <c r="A194" t="str">
        <f>RIGHT(DB_LOAD!I189,4)</f>
        <v/>
      </c>
      <c r="B194">
        <f>DB_LOAD!K189</f>
        <v>0</v>
      </c>
      <c r="D194" s="40" t="s">
        <v>108</v>
      </c>
      <c r="E194" s="25" t="e">
        <f t="shared" ca="1" si="259"/>
        <v>#NAME?</v>
      </c>
      <c r="F194" s="25" t="e">
        <f t="shared" ca="1" si="250"/>
        <v>#NAME?</v>
      </c>
      <c r="G194" s="25" t="e">
        <f t="shared" ca="1" si="250"/>
        <v>#NAME?</v>
      </c>
      <c r="I194" s="25" t="e">
        <f t="shared" ca="1" si="251"/>
        <v>#NAME?</v>
      </c>
      <c r="K194" s="61" t="s">
        <v>109</v>
      </c>
      <c r="L194" s="25" t="e">
        <f t="shared" ca="1" si="247"/>
        <v>#NAME?</v>
      </c>
      <c r="M194" s="25" t="e">
        <f t="shared" ca="1" si="247"/>
        <v>#NAME?</v>
      </c>
      <c r="N194" s="25" t="e">
        <f t="shared" ca="1" si="247"/>
        <v>#NAME?</v>
      </c>
      <c r="P194" s="25" t="e">
        <f t="shared" ca="1" si="248"/>
        <v>#NAME?</v>
      </c>
      <c r="AX194" s="53" t="s">
        <v>98</v>
      </c>
      <c r="AY194" s="25" t="e">
        <f t="shared" ca="1" si="271"/>
        <v>#NAME?</v>
      </c>
      <c r="AZ194" s="25" t="e">
        <f t="shared" ca="1" si="271"/>
        <v>#NAME?</v>
      </c>
      <c r="BA194" s="25" t="e">
        <f t="shared" ca="1" si="271"/>
        <v>#NAME?</v>
      </c>
      <c r="BB194" s="25" t="e">
        <f t="shared" ca="1" si="271"/>
        <v>#NAME?</v>
      </c>
      <c r="BC194" s="25" t="e">
        <f t="shared" ca="1" si="271"/>
        <v>#NAME?</v>
      </c>
      <c r="BD194" s="25" t="e">
        <f t="shared" ca="1" si="271"/>
        <v>#NAME?</v>
      </c>
      <c r="BE194" s="25" t="e">
        <f t="shared" ca="1" si="271"/>
        <v>#NAME?</v>
      </c>
      <c r="BF194" s="25" t="e">
        <f t="shared" ca="1" si="271"/>
        <v>#NAME?</v>
      </c>
      <c r="BG194" s="25" t="e">
        <f t="shared" ca="1" si="271"/>
        <v>#NAME?</v>
      </c>
      <c r="BH194" s="25" t="e">
        <f t="shared" ca="1" si="271"/>
        <v>#NAME?</v>
      </c>
      <c r="BI194" s="25" t="e">
        <f t="shared" ca="1" si="271"/>
        <v>#NAME?</v>
      </c>
      <c r="BJ194" s="25" t="e">
        <f t="shared" ca="1" si="272"/>
        <v>#NAME?</v>
      </c>
      <c r="BK194" s="25" t="e">
        <f t="shared" ca="1" si="272"/>
        <v>#NAME?</v>
      </c>
      <c r="BL194" s="25" t="e">
        <f t="shared" ca="1" si="272"/>
        <v>#NAME?</v>
      </c>
      <c r="BM194" s="25" t="e">
        <f t="shared" ca="1" si="272"/>
        <v>#NAME?</v>
      </c>
      <c r="BN194" s="25" t="e">
        <f t="shared" ca="1" si="272"/>
        <v>#NAME?</v>
      </c>
      <c r="BO194" s="25" t="e">
        <f t="shared" ca="1" si="272"/>
        <v>#NAME?</v>
      </c>
      <c r="BP194" s="25" t="e">
        <f t="shared" ca="1" si="272"/>
        <v>#NAME?</v>
      </c>
      <c r="BQ194" s="25" t="e">
        <f t="shared" ca="1" si="272"/>
        <v>#NAME?</v>
      </c>
      <c r="BR194" s="25" t="e">
        <f t="shared" ca="1" si="272"/>
        <v>#NAME?</v>
      </c>
      <c r="BS194" s="25" t="e">
        <f t="shared" ca="1" si="272"/>
        <v>#NAME?</v>
      </c>
      <c r="BT194" s="25" t="e">
        <f t="shared" ca="1" si="272"/>
        <v>#NAME?</v>
      </c>
      <c r="BU194" s="25" t="e">
        <f t="shared" ca="1" si="272"/>
        <v>#NAME?</v>
      </c>
      <c r="BV194" s="25" t="e">
        <f t="shared" ca="1" si="272"/>
        <v>#NAME?</v>
      </c>
      <c r="BW194" s="25" t="e">
        <f t="shared" ca="1" si="272"/>
        <v>#NAME?</v>
      </c>
      <c r="BX194" s="25" t="e">
        <f t="shared" ca="1" si="272"/>
        <v>#NAME?</v>
      </c>
      <c r="BY194" s="25" t="e">
        <f t="shared" ca="1" si="272"/>
        <v>#NAME?</v>
      </c>
      <c r="BZ194" s="25" t="e">
        <f t="shared" ca="1" si="272"/>
        <v>#NAME?</v>
      </c>
      <c r="CA194" s="25" t="e">
        <f t="shared" ca="1" si="272"/>
        <v>#NAME?</v>
      </c>
      <c r="CB194" s="25" t="e">
        <f t="shared" ca="1" si="272"/>
        <v>#NAME?</v>
      </c>
      <c r="CC194" s="25" t="e">
        <f t="shared" ca="1" si="272"/>
        <v>#NAME?</v>
      </c>
      <c r="CD194" s="25" t="e">
        <f t="shared" ca="1" si="272"/>
        <v>#NAME?</v>
      </c>
      <c r="CE194" s="25" t="e">
        <f t="shared" ca="1" si="272"/>
        <v>#NAME?</v>
      </c>
      <c r="CF194" s="25" t="e">
        <f t="shared" ca="1" si="272"/>
        <v>#NAME?</v>
      </c>
      <c r="CG194" s="25" t="e">
        <f t="shared" ca="1" si="272"/>
        <v>#NAME?</v>
      </c>
      <c r="CH194" s="25" t="e">
        <f t="shared" ca="1" si="272"/>
        <v>#NAME?</v>
      </c>
    </row>
    <row r="195" spans="1:86">
      <c r="A195" t="str">
        <f>RIGHT(DB_LOAD!I190,4)</f>
        <v/>
      </c>
      <c r="B195">
        <f>DB_LOAD!K190</f>
        <v>0</v>
      </c>
      <c r="D195" s="40" t="s">
        <v>110</v>
      </c>
      <c r="E195" s="25" t="e">
        <f t="shared" ca="1" si="259"/>
        <v>#NAME?</v>
      </c>
      <c r="F195" s="25" t="e">
        <f t="shared" ca="1" si="250"/>
        <v>#NAME?</v>
      </c>
      <c r="G195" s="25" t="e">
        <f t="shared" ca="1" si="250"/>
        <v>#NAME?</v>
      </c>
      <c r="I195" s="25" t="e">
        <f t="shared" ca="1" si="251"/>
        <v>#NAME?</v>
      </c>
      <c r="K195" s="64" t="s">
        <v>111</v>
      </c>
      <c r="L195" s="25" t="e">
        <f t="shared" ca="1" si="247"/>
        <v>#NAME?</v>
      </c>
      <c r="M195" s="25" t="e">
        <f t="shared" ca="1" si="247"/>
        <v>#NAME?</v>
      </c>
      <c r="N195" s="25" t="e">
        <f t="shared" ca="1" si="247"/>
        <v>#NAME?</v>
      </c>
      <c r="P195" s="25" t="e">
        <f t="shared" ca="1" si="248"/>
        <v>#NAME?</v>
      </c>
      <c r="AX195" s="45" t="s">
        <v>99</v>
      </c>
      <c r="AY195" s="46" t="e">
        <f t="shared" ref="AY195:CH195" ca="1" si="273">SUM(AY193:AY194,AY190)</f>
        <v>#NAME?</v>
      </c>
      <c r="AZ195" s="46" t="e">
        <f t="shared" ca="1" si="273"/>
        <v>#NAME?</v>
      </c>
      <c r="BA195" s="46" t="e">
        <f t="shared" ca="1" si="273"/>
        <v>#NAME?</v>
      </c>
      <c r="BB195" s="46" t="e">
        <f t="shared" ca="1" si="273"/>
        <v>#NAME?</v>
      </c>
      <c r="BC195" s="46" t="e">
        <f t="shared" ca="1" si="273"/>
        <v>#NAME?</v>
      </c>
      <c r="BD195" s="46" t="e">
        <f t="shared" ca="1" si="273"/>
        <v>#NAME?</v>
      </c>
      <c r="BE195" s="46" t="e">
        <f t="shared" ca="1" si="273"/>
        <v>#NAME?</v>
      </c>
      <c r="BF195" s="46" t="e">
        <f t="shared" ca="1" si="273"/>
        <v>#NAME?</v>
      </c>
      <c r="BG195" s="46" t="e">
        <f t="shared" ca="1" si="273"/>
        <v>#NAME?</v>
      </c>
      <c r="BH195" s="46" t="e">
        <f t="shared" ca="1" si="273"/>
        <v>#NAME?</v>
      </c>
      <c r="BI195" s="46" t="e">
        <f t="shared" ca="1" si="273"/>
        <v>#NAME?</v>
      </c>
      <c r="BJ195" s="46" t="e">
        <f t="shared" ca="1" si="273"/>
        <v>#NAME?</v>
      </c>
      <c r="BK195" s="46" t="e">
        <f t="shared" ca="1" si="273"/>
        <v>#NAME?</v>
      </c>
      <c r="BL195" s="46" t="e">
        <f t="shared" ca="1" si="273"/>
        <v>#NAME?</v>
      </c>
      <c r="BM195" s="46" t="e">
        <f t="shared" ca="1" si="273"/>
        <v>#NAME?</v>
      </c>
      <c r="BN195" s="46" t="e">
        <f t="shared" ca="1" si="273"/>
        <v>#NAME?</v>
      </c>
      <c r="BO195" s="46" t="e">
        <f t="shared" ca="1" si="273"/>
        <v>#NAME?</v>
      </c>
      <c r="BP195" s="46" t="e">
        <f t="shared" ca="1" si="273"/>
        <v>#NAME?</v>
      </c>
      <c r="BQ195" s="46" t="e">
        <f t="shared" ca="1" si="273"/>
        <v>#NAME?</v>
      </c>
      <c r="BR195" s="46" t="e">
        <f t="shared" ca="1" si="273"/>
        <v>#NAME?</v>
      </c>
      <c r="BS195" s="46" t="e">
        <f t="shared" ca="1" si="273"/>
        <v>#NAME?</v>
      </c>
      <c r="BT195" s="46" t="e">
        <f t="shared" ca="1" si="273"/>
        <v>#NAME?</v>
      </c>
      <c r="BU195" s="46" t="e">
        <f t="shared" ca="1" si="273"/>
        <v>#NAME?</v>
      </c>
      <c r="BV195" s="46" t="e">
        <f t="shared" ca="1" si="273"/>
        <v>#NAME?</v>
      </c>
      <c r="BW195" s="46" t="e">
        <f t="shared" ca="1" si="273"/>
        <v>#NAME?</v>
      </c>
      <c r="BX195" s="46" t="e">
        <f t="shared" ca="1" si="273"/>
        <v>#NAME?</v>
      </c>
      <c r="BY195" s="46" t="e">
        <f t="shared" ca="1" si="273"/>
        <v>#NAME?</v>
      </c>
      <c r="BZ195" s="46" t="e">
        <f t="shared" ca="1" si="273"/>
        <v>#NAME?</v>
      </c>
      <c r="CA195" s="46" t="e">
        <f t="shared" ca="1" si="273"/>
        <v>#NAME?</v>
      </c>
      <c r="CB195" s="46" t="e">
        <f t="shared" ca="1" si="273"/>
        <v>#NAME?</v>
      </c>
      <c r="CC195" s="46" t="e">
        <f t="shared" ca="1" si="273"/>
        <v>#NAME?</v>
      </c>
      <c r="CD195" s="46" t="e">
        <f t="shared" ca="1" si="273"/>
        <v>#NAME?</v>
      </c>
      <c r="CE195" s="46" t="e">
        <f t="shared" ca="1" si="273"/>
        <v>#NAME?</v>
      </c>
      <c r="CF195" s="46" t="e">
        <f t="shared" ca="1" si="273"/>
        <v>#NAME?</v>
      </c>
      <c r="CG195" s="46" t="e">
        <f t="shared" ca="1" si="273"/>
        <v>#NAME?</v>
      </c>
      <c r="CH195" s="46" t="e">
        <f t="shared" ca="1" si="273"/>
        <v>#NAME?</v>
      </c>
    </row>
    <row r="196" spans="1:86">
      <c r="A196" t="str">
        <f>RIGHT(DB_LOAD!I191,4)</f>
        <v/>
      </c>
      <c r="B196">
        <f>DB_LOAD!K191</f>
        <v>0</v>
      </c>
      <c r="D196" s="65" t="s">
        <v>112</v>
      </c>
      <c r="E196" s="25" t="e">
        <f t="shared" ca="1" si="259"/>
        <v>#NAME?</v>
      </c>
      <c r="F196" s="25" t="e">
        <f t="shared" ca="1" si="250"/>
        <v>#NAME?</v>
      </c>
      <c r="G196" s="25" t="e">
        <f t="shared" ca="1" si="250"/>
        <v>#NAME?</v>
      </c>
      <c r="I196" s="25" t="e">
        <f t="shared" ca="1" si="251"/>
        <v>#NAME?</v>
      </c>
      <c r="K196" s="45" t="s">
        <v>113</v>
      </c>
      <c r="L196" s="46" t="e">
        <f t="shared" ca="1" si="247"/>
        <v>#NAME?</v>
      </c>
      <c r="M196" s="46" t="e">
        <f t="shared" ca="1" si="247"/>
        <v>#NAME?</v>
      </c>
      <c r="N196" s="46" t="e">
        <f t="shared" ca="1" si="247"/>
        <v>#NAME?</v>
      </c>
      <c r="P196" s="46" t="e">
        <f t="shared" ca="1" si="248"/>
        <v>#NAME?</v>
      </c>
      <c r="AX196" s="47" t="s">
        <v>101</v>
      </c>
      <c r="AY196" s="48" t="e">
        <f t="shared" ref="AY196:CH196" ca="1" si="274">AY195/$CH$186</f>
        <v>#NAME?</v>
      </c>
      <c r="AZ196" s="48" t="e">
        <f t="shared" ca="1" si="274"/>
        <v>#NAME?</v>
      </c>
      <c r="BA196" s="48" t="e">
        <f t="shared" ca="1" si="274"/>
        <v>#NAME?</v>
      </c>
      <c r="BB196" s="48" t="e">
        <f t="shared" ca="1" si="274"/>
        <v>#NAME?</v>
      </c>
      <c r="BC196" s="48" t="e">
        <f t="shared" ca="1" si="274"/>
        <v>#NAME?</v>
      </c>
      <c r="BD196" s="48" t="e">
        <f t="shared" ca="1" si="274"/>
        <v>#NAME?</v>
      </c>
      <c r="BE196" s="48" t="e">
        <f t="shared" ca="1" si="274"/>
        <v>#NAME?</v>
      </c>
      <c r="BF196" s="48" t="e">
        <f t="shared" ca="1" si="274"/>
        <v>#NAME?</v>
      </c>
      <c r="BG196" s="48" t="e">
        <f t="shared" ca="1" si="274"/>
        <v>#NAME?</v>
      </c>
      <c r="BH196" s="48" t="e">
        <f t="shared" ca="1" si="274"/>
        <v>#NAME?</v>
      </c>
      <c r="BI196" s="48" t="e">
        <f t="shared" ca="1" si="274"/>
        <v>#NAME?</v>
      </c>
      <c r="BJ196" s="48" t="e">
        <f t="shared" ca="1" si="274"/>
        <v>#NAME?</v>
      </c>
      <c r="BK196" s="48" t="e">
        <f t="shared" ca="1" si="274"/>
        <v>#NAME?</v>
      </c>
      <c r="BL196" s="48" t="e">
        <f t="shared" ca="1" si="274"/>
        <v>#NAME?</v>
      </c>
      <c r="BM196" s="48" t="e">
        <f t="shared" ca="1" si="274"/>
        <v>#NAME?</v>
      </c>
      <c r="BN196" s="48" t="e">
        <f t="shared" ca="1" si="274"/>
        <v>#NAME?</v>
      </c>
      <c r="BO196" s="48" t="e">
        <f t="shared" ca="1" si="274"/>
        <v>#NAME?</v>
      </c>
      <c r="BP196" s="48" t="e">
        <f t="shared" ca="1" si="274"/>
        <v>#NAME?</v>
      </c>
      <c r="BQ196" s="48" t="e">
        <f t="shared" ca="1" si="274"/>
        <v>#NAME?</v>
      </c>
      <c r="BR196" s="48" t="e">
        <f t="shared" ca="1" si="274"/>
        <v>#NAME?</v>
      </c>
      <c r="BS196" s="48" t="e">
        <f t="shared" ca="1" si="274"/>
        <v>#NAME?</v>
      </c>
      <c r="BT196" s="48" t="e">
        <f t="shared" ca="1" si="274"/>
        <v>#NAME?</v>
      </c>
      <c r="BU196" s="48" t="e">
        <f t="shared" ca="1" si="274"/>
        <v>#NAME?</v>
      </c>
      <c r="BV196" s="48" t="e">
        <f t="shared" ca="1" si="274"/>
        <v>#NAME?</v>
      </c>
      <c r="BW196" s="48" t="e">
        <f t="shared" ca="1" si="274"/>
        <v>#NAME?</v>
      </c>
      <c r="BX196" s="48" t="e">
        <f t="shared" ca="1" si="274"/>
        <v>#NAME?</v>
      </c>
      <c r="BY196" s="48" t="e">
        <f t="shared" ca="1" si="274"/>
        <v>#NAME?</v>
      </c>
      <c r="BZ196" s="48" t="e">
        <f t="shared" ca="1" si="274"/>
        <v>#NAME?</v>
      </c>
      <c r="CA196" s="48" t="e">
        <f t="shared" ca="1" si="274"/>
        <v>#NAME?</v>
      </c>
      <c r="CB196" s="48" t="e">
        <f t="shared" ca="1" si="274"/>
        <v>#NAME?</v>
      </c>
      <c r="CC196" s="48" t="e">
        <f t="shared" ca="1" si="274"/>
        <v>#NAME?</v>
      </c>
      <c r="CD196" s="48" t="e">
        <f t="shared" ca="1" si="274"/>
        <v>#NAME?</v>
      </c>
      <c r="CE196" s="48" t="e">
        <f t="shared" ca="1" si="274"/>
        <v>#NAME?</v>
      </c>
      <c r="CF196" s="48" t="e">
        <f t="shared" ca="1" si="274"/>
        <v>#NAME?</v>
      </c>
      <c r="CG196" s="48" t="e">
        <f t="shared" ca="1" si="274"/>
        <v>#NAME?</v>
      </c>
      <c r="CH196" s="48" t="e">
        <f t="shared" ca="1" si="274"/>
        <v>#NAME?</v>
      </c>
    </row>
    <row r="197" spans="1:86">
      <c r="A197" t="str">
        <f>RIGHT(DB_LOAD!I192,4)</f>
        <v/>
      </c>
      <c r="B197">
        <f>DB_LOAD!K192</f>
        <v>0</v>
      </c>
      <c r="D197" s="66" t="s">
        <v>114</v>
      </c>
      <c r="E197" s="25" t="e">
        <f t="shared" ca="1" si="259"/>
        <v>#NAME?</v>
      </c>
      <c r="F197" s="25" t="e">
        <f t="shared" ca="1" si="250"/>
        <v>#NAME?</v>
      </c>
      <c r="G197" s="25" t="e">
        <f t="shared" ca="1" si="250"/>
        <v>#NAME?</v>
      </c>
      <c r="I197" s="25" t="e">
        <f t="shared" ca="1" si="251"/>
        <v>#NAME?</v>
      </c>
      <c r="K197" s="67" t="s">
        <v>115</v>
      </c>
      <c r="L197" s="48" t="e">
        <f t="shared" ca="1" si="247"/>
        <v>#NAME?</v>
      </c>
      <c r="M197" s="48" t="e">
        <f t="shared" ca="1" si="247"/>
        <v>#NAME?</v>
      </c>
      <c r="N197" s="48" t="e">
        <f t="shared" ca="1" si="247"/>
        <v>#NAME?</v>
      </c>
      <c r="P197" s="48" t="e">
        <f t="shared" ca="1" si="248"/>
        <v>#NAME?</v>
      </c>
      <c r="AX197" s="59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</row>
    <row r="198" spans="1:86">
      <c r="A198" t="str">
        <f>RIGHT(DB_LOAD!I193,4)</f>
        <v/>
      </c>
      <c r="B198">
        <f>DB_LOAD!K193</f>
        <v>0</v>
      </c>
      <c r="D198" s="65" t="s">
        <v>116</v>
      </c>
      <c r="E198" s="25" t="e">
        <f t="shared" ca="1" si="259"/>
        <v>#NAME?</v>
      </c>
      <c r="F198" s="25" t="e">
        <f t="shared" ca="1" si="259"/>
        <v>#NAME?</v>
      </c>
      <c r="G198" s="25" t="e">
        <f t="shared" ca="1" si="259"/>
        <v>#NAME?</v>
      </c>
      <c r="I198" s="25" t="e">
        <f t="shared" ca="1" si="251"/>
        <v>#NAME?</v>
      </c>
      <c r="K198" s="47"/>
      <c r="L198" s="51" t="e">
        <f t="shared" ca="1" si="247"/>
        <v>#NAME?</v>
      </c>
      <c r="M198" s="51" t="e">
        <f t="shared" ca="1" si="247"/>
        <v>#NAME?</v>
      </c>
      <c r="N198" s="51" t="e">
        <f t="shared" ca="1" si="247"/>
        <v>#NAME?</v>
      </c>
      <c r="P198" s="51" t="e">
        <f t="shared" ca="1" si="248"/>
        <v>#NAME?</v>
      </c>
      <c r="AX198" s="61" t="s">
        <v>106</v>
      </c>
      <c r="AY198" s="25" t="e">
        <f t="shared" ref="AY198:BI199" ca="1" si="275">HLOOKUP(AY$185,$AY$122:$CH$150,ROW(AX198)-ROW($AX$185)+1,FALSE)+HLOOKUP(AY$183,$CM$121:$CP$150,ROW(AX198)-ROW($AX$185)+1,FALSE)-HLOOKUP(AY$184,$AY$122:$CH$150,ROW(AX198)-ROW($AX$185)+1,FALSE)</f>
        <v>#NAME?</v>
      </c>
      <c r="AZ198" s="25" t="e">
        <f t="shared" ca="1" si="275"/>
        <v>#NAME?</v>
      </c>
      <c r="BA198" s="25" t="e">
        <f t="shared" ca="1" si="275"/>
        <v>#NAME?</v>
      </c>
      <c r="BB198" s="25" t="e">
        <f t="shared" ca="1" si="275"/>
        <v>#NAME?</v>
      </c>
      <c r="BC198" s="25" t="e">
        <f t="shared" ca="1" si="275"/>
        <v>#NAME?</v>
      </c>
      <c r="BD198" s="25" t="e">
        <f t="shared" ca="1" si="275"/>
        <v>#NAME?</v>
      </c>
      <c r="BE198" s="25" t="e">
        <f t="shared" ca="1" si="275"/>
        <v>#NAME?</v>
      </c>
      <c r="BF198" s="25" t="e">
        <f t="shared" ca="1" si="275"/>
        <v>#NAME?</v>
      </c>
      <c r="BG198" s="25" t="e">
        <f t="shared" ca="1" si="275"/>
        <v>#NAME?</v>
      </c>
      <c r="BH198" s="25" t="e">
        <f t="shared" ca="1" si="275"/>
        <v>#NAME?</v>
      </c>
      <c r="BI198" s="25" t="e">
        <f t="shared" ca="1" si="275"/>
        <v>#NAME?</v>
      </c>
      <c r="BJ198" s="25" t="e">
        <f t="shared" ref="BJ198:CH199" ca="1" si="276">IFERROR(HLOOKUP(BJ$185,$AY$122:$CH$150,ROW($AX198)-ROW($AX$185)+1,FALSE)+HLOOKUP(BJ$183,$CM$121:$CP$150,ROW($AX198)-ROW($AX$184)+1,FALSE)-HLOOKUP(BJ$184,$AY$122:$CH$150,ROW($AX198)-ROW($AX$185)+1,FALSE),SUM(AY166:BJ166))</f>
        <v>#NAME?</v>
      </c>
      <c r="BK198" s="25" t="e">
        <f t="shared" ca="1" si="276"/>
        <v>#NAME?</v>
      </c>
      <c r="BL198" s="25" t="e">
        <f t="shared" ca="1" si="276"/>
        <v>#NAME?</v>
      </c>
      <c r="BM198" s="25" t="e">
        <f t="shared" ca="1" si="276"/>
        <v>#NAME?</v>
      </c>
      <c r="BN198" s="25" t="e">
        <f t="shared" ca="1" si="276"/>
        <v>#NAME?</v>
      </c>
      <c r="BO198" s="25" t="e">
        <f t="shared" ca="1" si="276"/>
        <v>#NAME?</v>
      </c>
      <c r="BP198" s="25" t="e">
        <f t="shared" ca="1" si="276"/>
        <v>#NAME?</v>
      </c>
      <c r="BQ198" s="25" t="e">
        <f t="shared" ca="1" si="276"/>
        <v>#NAME?</v>
      </c>
      <c r="BR198" s="25" t="e">
        <f t="shared" ca="1" si="276"/>
        <v>#NAME?</v>
      </c>
      <c r="BS198" s="25" t="e">
        <f t="shared" ca="1" si="276"/>
        <v>#NAME?</v>
      </c>
      <c r="BT198" s="25" t="e">
        <f t="shared" ca="1" si="276"/>
        <v>#NAME?</v>
      </c>
      <c r="BU198" s="25" t="e">
        <f t="shared" ca="1" si="276"/>
        <v>#NAME?</v>
      </c>
      <c r="BV198" s="25" t="e">
        <f t="shared" ca="1" si="276"/>
        <v>#NAME?</v>
      </c>
      <c r="BW198" s="25" t="e">
        <f t="shared" ca="1" si="276"/>
        <v>#NAME?</v>
      </c>
      <c r="BX198" s="25" t="e">
        <f t="shared" ca="1" si="276"/>
        <v>#NAME?</v>
      </c>
      <c r="BY198" s="25" t="e">
        <f t="shared" ca="1" si="276"/>
        <v>#NAME?</v>
      </c>
      <c r="BZ198" s="25" t="e">
        <f t="shared" ca="1" si="276"/>
        <v>#NAME?</v>
      </c>
      <c r="CA198" s="25" t="e">
        <f t="shared" ca="1" si="276"/>
        <v>#NAME?</v>
      </c>
      <c r="CB198" s="25" t="e">
        <f t="shared" ca="1" si="276"/>
        <v>#NAME?</v>
      </c>
      <c r="CC198" s="25" t="e">
        <f t="shared" ca="1" si="276"/>
        <v>#NAME?</v>
      </c>
      <c r="CD198" s="25" t="e">
        <f t="shared" ca="1" si="276"/>
        <v>#NAME?</v>
      </c>
      <c r="CE198" s="25" t="e">
        <f t="shared" ca="1" si="276"/>
        <v>#NAME?</v>
      </c>
      <c r="CF198" s="25" t="e">
        <f t="shared" ca="1" si="276"/>
        <v>#NAME?</v>
      </c>
      <c r="CG198" s="25" t="e">
        <f t="shared" ca="1" si="276"/>
        <v>#NAME?</v>
      </c>
      <c r="CH198" s="25" t="e">
        <f t="shared" ca="1" si="276"/>
        <v>#NAME?</v>
      </c>
    </row>
    <row r="199" spans="1:86">
      <c r="A199" t="str">
        <f>RIGHT(DB_LOAD!I194,4)</f>
        <v/>
      </c>
      <c r="B199">
        <f>DB_LOAD!K194</f>
        <v>0</v>
      </c>
      <c r="D199" s="35" t="s">
        <v>117</v>
      </c>
      <c r="E199" s="25" t="e">
        <f t="shared" ca="1" si="259"/>
        <v>#NAME?</v>
      </c>
      <c r="F199" s="25" t="e">
        <f t="shared" ca="1" si="259"/>
        <v>#NAME?</v>
      </c>
      <c r="G199" s="25" t="e">
        <f t="shared" ca="1" si="259"/>
        <v>#NAME?</v>
      </c>
      <c r="I199" s="25" t="e">
        <f t="shared" ca="1" si="251"/>
        <v>#NAME?</v>
      </c>
      <c r="K199" s="61" t="s">
        <v>118</v>
      </c>
      <c r="L199" s="25" t="e">
        <f t="shared" ca="1" si="247"/>
        <v>#NAME?</v>
      </c>
      <c r="M199" s="25" t="e">
        <f t="shared" ca="1" si="247"/>
        <v>#NAME?</v>
      </c>
      <c r="N199" s="25" t="e">
        <f t="shared" ca="1" si="247"/>
        <v>#NAME?</v>
      </c>
      <c r="P199" s="25" t="e">
        <f t="shared" ca="1" si="248"/>
        <v>#NAME?</v>
      </c>
      <c r="AX199" s="61" t="s">
        <v>109</v>
      </c>
      <c r="AY199" s="25" t="e">
        <f t="shared" ca="1" si="275"/>
        <v>#NAME?</v>
      </c>
      <c r="AZ199" s="25" t="e">
        <f t="shared" ca="1" si="275"/>
        <v>#NAME?</v>
      </c>
      <c r="BA199" s="25" t="e">
        <f t="shared" ca="1" si="275"/>
        <v>#NAME?</v>
      </c>
      <c r="BB199" s="25" t="e">
        <f t="shared" ca="1" si="275"/>
        <v>#NAME?</v>
      </c>
      <c r="BC199" s="25" t="e">
        <f t="shared" ca="1" si="275"/>
        <v>#NAME?</v>
      </c>
      <c r="BD199" s="25" t="e">
        <f t="shared" ca="1" si="275"/>
        <v>#NAME?</v>
      </c>
      <c r="BE199" s="25" t="e">
        <f t="shared" ca="1" si="275"/>
        <v>#NAME?</v>
      </c>
      <c r="BF199" s="25" t="e">
        <f t="shared" ca="1" si="275"/>
        <v>#NAME?</v>
      </c>
      <c r="BG199" s="25" t="e">
        <f t="shared" ca="1" si="275"/>
        <v>#NAME?</v>
      </c>
      <c r="BH199" s="25" t="e">
        <f t="shared" ca="1" si="275"/>
        <v>#NAME?</v>
      </c>
      <c r="BI199" s="25" t="e">
        <f t="shared" ca="1" si="275"/>
        <v>#NAME?</v>
      </c>
      <c r="BJ199" s="25" t="e">
        <f t="shared" ca="1" si="276"/>
        <v>#NAME?</v>
      </c>
      <c r="BK199" s="25" t="e">
        <f t="shared" ca="1" si="276"/>
        <v>#NAME?</v>
      </c>
      <c r="BL199" s="25" t="e">
        <f t="shared" ca="1" si="276"/>
        <v>#NAME?</v>
      </c>
      <c r="BM199" s="25" t="e">
        <f t="shared" ca="1" si="276"/>
        <v>#NAME?</v>
      </c>
      <c r="BN199" s="25" t="e">
        <f t="shared" ca="1" si="276"/>
        <v>#NAME?</v>
      </c>
      <c r="BO199" s="25" t="e">
        <f t="shared" ca="1" si="276"/>
        <v>#NAME?</v>
      </c>
      <c r="BP199" s="25" t="e">
        <f t="shared" ca="1" si="276"/>
        <v>#NAME?</v>
      </c>
      <c r="BQ199" s="25" t="e">
        <f t="shared" ca="1" si="276"/>
        <v>#NAME?</v>
      </c>
      <c r="BR199" s="25" t="e">
        <f t="shared" ca="1" si="276"/>
        <v>#NAME?</v>
      </c>
      <c r="BS199" s="25" t="e">
        <f t="shared" ca="1" si="276"/>
        <v>#NAME?</v>
      </c>
      <c r="BT199" s="25" t="e">
        <f t="shared" ca="1" si="276"/>
        <v>#NAME?</v>
      </c>
      <c r="BU199" s="25" t="e">
        <f t="shared" ca="1" si="276"/>
        <v>#NAME?</v>
      </c>
      <c r="BV199" s="25" t="e">
        <f t="shared" ca="1" si="276"/>
        <v>#NAME?</v>
      </c>
      <c r="BW199" s="25" t="e">
        <f t="shared" ca="1" si="276"/>
        <v>#NAME?</v>
      </c>
      <c r="BX199" s="25" t="e">
        <f t="shared" ca="1" si="276"/>
        <v>#NAME?</v>
      </c>
      <c r="BY199" s="25" t="e">
        <f t="shared" ca="1" si="276"/>
        <v>#NAME?</v>
      </c>
      <c r="BZ199" s="25" t="e">
        <f t="shared" ca="1" si="276"/>
        <v>#NAME?</v>
      </c>
      <c r="CA199" s="25" t="e">
        <f t="shared" ca="1" si="276"/>
        <v>#NAME?</v>
      </c>
      <c r="CB199" s="25" t="e">
        <f t="shared" ca="1" si="276"/>
        <v>#NAME?</v>
      </c>
      <c r="CC199" s="25" t="e">
        <f t="shared" ca="1" si="276"/>
        <v>#NAME?</v>
      </c>
      <c r="CD199" s="25" t="e">
        <f t="shared" ca="1" si="276"/>
        <v>#NAME?</v>
      </c>
      <c r="CE199" s="25" t="e">
        <f t="shared" ca="1" si="276"/>
        <v>#NAME?</v>
      </c>
      <c r="CF199" s="25" t="e">
        <f t="shared" ca="1" si="276"/>
        <v>#NAME?</v>
      </c>
      <c r="CG199" s="25" t="e">
        <f t="shared" ca="1" si="276"/>
        <v>#NAME?</v>
      </c>
      <c r="CH199" s="25" t="e">
        <f t="shared" ca="1" si="276"/>
        <v>#NAME?</v>
      </c>
    </row>
    <row r="200" spans="1:86">
      <c r="A200" t="str">
        <f>RIGHT(DB_LOAD!I195,4)</f>
        <v/>
      </c>
      <c r="B200">
        <f>DB_LOAD!K195</f>
        <v>0</v>
      </c>
      <c r="D200" s="68" t="s">
        <v>119</v>
      </c>
      <c r="E200" s="69" t="e">
        <f t="shared" ca="1" si="259"/>
        <v>#NAME?</v>
      </c>
      <c r="F200" s="69" t="e">
        <f t="shared" ca="1" si="259"/>
        <v>#NAME?</v>
      </c>
      <c r="G200" s="69" t="e">
        <f t="shared" ca="1" si="259"/>
        <v>#NAME?</v>
      </c>
      <c r="I200" s="69" t="e">
        <f t="shared" ca="1" si="251"/>
        <v>#NAME?</v>
      </c>
      <c r="K200" s="45" t="s">
        <v>120</v>
      </c>
      <c r="L200" s="46" t="e">
        <f t="shared" ca="1" si="247"/>
        <v>#NAME?</v>
      </c>
      <c r="M200" s="46" t="e">
        <f t="shared" ca="1" si="247"/>
        <v>#NAME?</v>
      </c>
      <c r="N200" s="46" t="e">
        <f t="shared" ca="1" si="247"/>
        <v>#NAME?</v>
      </c>
      <c r="P200" s="46" t="e">
        <f t="shared" ca="1" si="248"/>
        <v>#NAME?</v>
      </c>
      <c r="AX200" s="64" t="s">
        <v>111</v>
      </c>
      <c r="AY200" s="25" t="e">
        <f t="shared" ref="AY200:CH200" ca="1" si="277">SUM(AY198:AY199)</f>
        <v>#NAME?</v>
      </c>
      <c r="AZ200" s="25" t="e">
        <f t="shared" ca="1" si="277"/>
        <v>#NAME?</v>
      </c>
      <c r="BA200" s="25" t="e">
        <f t="shared" ca="1" si="277"/>
        <v>#NAME?</v>
      </c>
      <c r="BB200" s="25" t="e">
        <f t="shared" ca="1" si="277"/>
        <v>#NAME?</v>
      </c>
      <c r="BC200" s="25" t="e">
        <f t="shared" ca="1" si="277"/>
        <v>#NAME?</v>
      </c>
      <c r="BD200" s="25" t="e">
        <f t="shared" ca="1" si="277"/>
        <v>#NAME?</v>
      </c>
      <c r="BE200" s="25" t="e">
        <f t="shared" ca="1" si="277"/>
        <v>#NAME?</v>
      </c>
      <c r="BF200" s="25" t="e">
        <f t="shared" ca="1" si="277"/>
        <v>#NAME?</v>
      </c>
      <c r="BG200" s="25" t="e">
        <f t="shared" ca="1" si="277"/>
        <v>#NAME?</v>
      </c>
      <c r="BH200" s="25" t="e">
        <f t="shared" ca="1" si="277"/>
        <v>#NAME?</v>
      </c>
      <c r="BI200" s="25" t="e">
        <f t="shared" ca="1" si="277"/>
        <v>#NAME?</v>
      </c>
      <c r="BJ200" s="25" t="e">
        <f t="shared" ca="1" si="277"/>
        <v>#NAME?</v>
      </c>
      <c r="BK200" s="25" t="e">
        <f t="shared" ca="1" si="277"/>
        <v>#NAME?</v>
      </c>
      <c r="BL200" s="25" t="e">
        <f t="shared" ca="1" si="277"/>
        <v>#NAME?</v>
      </c>
      <c r="BM200" s="25" t="e">
        <f t="shared" ca="1" si="277"/>
        <v>#NAME?</v>
      </c>
      <c r="BN200" s="25" t="e">
        <f t="shared" ca="1" si="277"/>
        <v>#NAME?</v>
      </c>
      <c r="BO200" s="25" t="e">
        <f t="shared" ca="1" si="277"/>
        <v>#NAME?</v>
      </c>
      <c r="BP200" s="25" t="e">
        <f t="shared" ca="1" si="277"/>
        <v>#NAME?</v>
      </c>
      <c r="BQ200" s="25" t="e">
        <f t="shared" ca="1" si="277"/>
        <v>#NAME?</v>
      </c>
      <c r="BR200" s="25" t="e">
        <f t="shared" ca="1" si="277"/>
        <v>#NAME?</v>
      </c>
      <c r="BS200" s="25" t="e">
        <f t="shared" ca="1" si="277"/>
        <v>#NAME?</v>
      </c>
      <c r="BT200" s="25" t="e">
        <f t="shared" ca="1" si="277"/>
        <v>#NAME?</v>
      </c>
      <c r="BU200" s="25" t="e">
        <f t="shared" ca="1" si="277"/>
        <v>#NAME?</v>
      </c>
      <c r="BV200" s="25" t="e">
        <f t="shared" ca="1" si="277"/>
        <v>#NAME?</v>
      </c>
      <c r="BW200" s="25" t="e">
        <f t="shared" ca="1" si="277"/>
        <v>#NAME?</v>
      </c>
      <c r="BX200" s="25" t="e">
        <f t="shared" ca="1" si="277"/>
        <v>#NAME?</v>
      </c>
      <c r="BY200" s="25" t="e">
        <f t="shared" ca="1" si="277"/>
        <v>#NAME?</v>
      </c>
      <c r="BZ200" s="25" t="e">
        <f t="shared" ca="1" si="277"/>
        <v>#NAME?</v>
      </c>
      <c r="CA200" s="25" t="e">
        <f t="shared" ca="1" si="277"/>
        <v>#NAME?</v>
      </c>
      <c r="CB200" s="25" t="e">
        <f t="shared" ca="1" si="277"/>
        <v>#NAME?</v>
      </c>
      <c r="CC200" s="25" t="e">
        <f t="shared" ca="1" si="277"/>
        <v>#NAME?</v>
      </c>
      <c r="CD200" s="25" t="e">
        <f t="shared" ca="1" si="277"/>
        <v>#NAME?</v>
      </c>
      <c r="CE200" s="25" t="e">
        <f t="shared" ca="1" si="277"/>
        <v>#NAME?</v>
      </c>
      <c r="CF200" s="25" t="e">
        <f t="shared" ca="1" si="277"/>
        <v>#NAME?</v>
      </c>
      <c r="CG200" s="25" t="e">
        <f t="shared" ca="1" si="277"/>
        <v>#NAME?</v>
      </c>
      <c r="CH200" s="25" t="e">
        <f t="shared" ca="1" si="277"/>
        <v>#NAME?</v>
      </c>
    </row>
    <row r="201" spans="1:86">
      <c r="A201" t="str">
        <f>RIGHT(DB_LOAD!I196,4)</f>
        <v/>
      </c>
      <c r="B201">
        <f>DB_LOAD!K196</f>
        <v>0</v>
      </c>
      <c r="D201" s="70"/>
      <c r="E201" s="71" t="e">
        <f t="shared" ca="1" si="259"/>
        <v>#NAME?</v>
      </c>
      <c r="F201" s="71" t="e">
        <f t="shared" ca="1" si="259"/>
        <v>#NAME?</v>
      </c>
      <c r="G201" s="71" t="e">
        <f t="shared" ca="1" si="259"/>
        <v>#NAME?</v>
      </c>
      <c r="I201" s="71" t="e">
        <f t="shared" ca="1" si="251"/>
        <v>#NAME?</v>
      </c>
      <c r="K201" s="47"/>
      <c r="L201" s="51" t="e">
        <f t="shared" ca="1" si="247"/>
        <v>#NAME?</v>
      </c>
      <c r="M201" s="51" t="e">
        <f t="shared" ca="1" si="247"/>
        <v>#NAME?</v>
      </c>
      <c r="N201" s="51" t="e">
        <f t="shared" ca="1" si="247"/>
        <v>#NAME?</v>
      </c>
      <c r="P201" s="51" t="e">
        <f t="shared" ca="1" si="248"/>
        <v>#NAME?</v>
      </c>
      <c r="AX201" s="45" t="s">
        <v>113</v>
      </c>
      <c r="AY201" s="46" t="e">
        <f t="shared" ref="AY201:CH201" ca="1" si="278">SUM(AY200,AY195)</f>
        <v>#NAME?</v>
      </c>
      <c r="AZ201" s="46" t="e">
        <f t="shared" ca="1" si="278"/>
        <v>#NAME?</v>
      </c>
      <c r="BA201" s="46" t="e">
        <f t="shared" ca="1" si="278"/>
        <v>#NAME?</v>
      </c>
      <c r="BB201" s="46" t="e">
        <f t="shared" ca="1" si="278"/>
        <v>#NAME?</v>
      </c>
      <c r="BC201" s="46" t="e">
        <f t="shared" ca="1" si="278"/>
        <v>#NAME?</v>
      </c>
      <c r="BD201" s="46" t="e">
        <f t="shared" ca="1" si="278"/>
        <v>#NAME?</v>
      </c>
      <c r="BE201" s="46" t="e">
        <f t="shared" ca="1" si="278"/>
        <v>#NAME?</v>
      </c>
      <c r="BF201" s="46" t="e">
        <f t="shared" ca="1" si="278"/>
        <v>#NAME?</v>
      </c>
      <c r="BG201" s="46" t="e">
        <f t="shared" ca="1" si="278"/>
        <v>#NAME?</v>
      </c>
      <c r="BH201" s="46" t="e">
        <f t="shared" ca="1" si="278"/>
        <v>#NAME?</v>
      </c>
      <c r="BI201" s="46" t="e">
        <f t="shared" ca="1" si="278"/>
        <v>#NAME?</v>
      </c>
      <c r="BJ201" s="46" t="e">
        <f t="shared" ca="1" si="278"/>
        <v>#NAME?</v>
      </c>
      <c r="BK201" s="46" t="e">
        <f t="shared" ca="1" si="278"/>
        <v>#NAME?</v>
      </c>
      <c r="BL201" s="46" t="e">
        <f t="shared" ca="1" si="278"/>
        <v>#NAME?</v>
      </c>
      <c r="BM201" s="46" t="e">
        <f t="shared" ca="1" si="278"/>
        <v>#NAME?</v>
      </c>
      <c r="BN201" s="46" t="e">
        <f t="shared" ca="1" si="278"/>
        <v>#NAME?</v>
      </c>
      <c r="BO201" s="46" t="e">
        <f t="shared" ca="1" si="278"/>
        <v>#NAME?</v>
      </c>
      <c r="BP201" s="46" t="e">
        <f t="shared" ca="1" si="278"/>
        <v>#NAME?</v>
      </c>
      <c r="BQ201" s="46" t="e">
        <f t="shared" ca="1" si="278"/>
        <v>#NAME?</v>
      </c>
      <c r="BR201" s="46" t="e">
        <f t="shared" ca="1" si="278"/>
        <v>#NAME?</v>
      </c>
      <c r="BS201" s="46" t="e">
        <f t="shared" ca="1" si="278"/>
        <v>#NAME?</v>
      </c>
      <c r="BT201" s="46" t="e">
        <f t="shared" ca="1" si="278"/>
        <v>#NAME?</v>
      </c>
      <c r="BU201" s="46" t="e">
        <f t="shared" ca="1" si="278"/>
        <v>#NAME?</v>
      </c>
      <c r="BV201" s="46" t="e">
        <f t="shared" ca="1" si="278"/>
        <v>#NAME?</v>
      </c>
      <c r="BW201" s="46" t="e">
        <f t="shared" ca="1" si="278"/>
        <v>#NAME?</v>
      </c>
      <c r="BX201" s="46" t="e">
        <f t="shared" ca="1" si="278"/>
        <v>#NAME?</v>
      </c>
      <c r="BY201" s="46" t="e">
        <f t="shared" ca="1" si="278"/>
        <v>#NAME?</v>
      </c>
      <c r="BZ201" s="46" t="e">
        <f t="shared" ca="1" si="278"/>
        <v>#NAME?</v>
      </c>
      <c r="CA201" s="46" t="e">
        <f t="shared" ca="1" si="278"/>
        <v>#NAME?</v>
      </c>
      <c r="CB201" s="46" t="e">
        <f t="shared" ca="1" si="278"/>
        <v>#NAME?</v>
      </c>
      <c r="CC201" s="46" t="e">
        <f t="shared" ca="1" si="278"/>
        <v>#NAME?</v>
      </c>
      <c r="CD201" s="46" t="e">
        <f t="shared" ca="1" si="278"/>
        <v>#NAME?</v>
      </c>
      <c r="CE201" s="46" t="e">
        <f t="shared" ca="1" si="278"/>
        <v>#NAME?</v>
      </c>
      <c r="CF201" s="46" t="e">
        <f t="shared" ca="1" si="278"/>
        <v>#NAME?</v>
      </c>
      <c r="CG201" s="46" t="e">
        <f t="shared" ca="1" si="278"/>
        <v>#NAME?</v>
      </c>
      <c r="CH201" s="46" t="e">
        <f t="shared" ca="1" si="278"/>
        <v>#NAME?</v>
      </c>
    </row>
    <row r="202" spans="1:86">
      <c r="A202" t="str">
        <f>RIGHT(DB_LOAD!I197,4)</f>
        <v/>
      </c>
      <c r="B202">
        <f>DB_LOAD!K197</f>
        <v>0</v>
      </c>
      <c r="D202" s="58" t="s">
        <v>121</v>
      </c>
      <c r="E202" s="71" t="e">
        <f t="shared" ca="1" si="259"/>
        <v>#NAME?</v>
      </c>
      <c r="F202" s="71" t="e">
        <f t="shared" ca="1" si="259"/>
        <v>#NAME?</v>
      </c>
      <c r="G202" s="71" t="e">
        <f t="shared" ca="1" si="259"/>
        <v>#NAME?</v>
      </c>
      <c r="I202" s="71" t="e">
        <f t="shared" ca="1" si="251"/>
        <v>#NAME?</v>
      </c>
      <c r="K202" s="61" t="s">
        <v>122</v>
      </c>
      <c r="L202" s="25" t="e">
        <f t="shared" ca="1" si="247"/>
        <v>#NAME?</v>
      </c>
      <c r="M202" s="25" t="e">
        <f t="shared" ca="1" si="247"/>
        <v>#NAME?</v>
      </c>
      <c r="N202" s="25" t="e">
        <f t="shared" ca="1" si="247"/>
        <v>#NAME?</v>
      </c>
      <c r="P202" s="25" t="e">
        <f t="shared" ca="1" si="248"/>
        <v>#NAME?</v>
      </c>
      <c r="AX202" s="67" t="s">
        <v>115</v>
      </c>
      <c r="AY202" s="48" t="e">
        <f t="shared" ref="AY202:CH202" ca="1" si="279">AY201/$CH$186</f>
        <v>#NAME?</v>
      </c>
      <c r="AZ202" s="48" t="e">
        <f t="shared" ca="1" si="279"/>
        <v>#NAME?</v>
      </c>
      <c r="BA202" s="48" t="e">
        <f t="shared" ca="1" si="279"/>
        <v>#NAME?</v>
      </c>
      <c r="BB202" s="48" t="e">
        <f t="shared" ca="1" si="279"/>
        <v>#NAME?</v>
      </c>
      <c r="BC202" s="48" t="e">
        <f t="shared" ca="1" si="279"/>
        <v>#NAME?</v>
      </c>
      <c r="BD202" s="48" t="e">
        <f t="shared" ca="1" si="279"/>
        <v>#NAME?</v>
      </c>
      <c r="BE202" s="48" t="e">
        <f t="shared" ca="1" si="279"/>
        <v>#NAME?</v>
      </c>
      <c r="BF202" s="48" t="e">
        <f t="shared" ca="1" si="279"/>
        <v>#NAME?</v>
      </c>
      <c r="BG202" s="48" t="e">
        <f t="shared" ca="1" si="279"/>
        <v>#NAME?</v>
      </c>
      <c r="BH202" s="48" t="e">
        <f t="shared" ca="1" si="279"/>
        <v>#NAME?</v>
      </c>
      <c r="BI202" s="48" t="e">
        <f t="shared" ca="1" si="279"/>
        <v>#NAME?</v>
      </c>
      <c r="BJ202" s="48" t="e">
        <f t="shared" ca="1" si="279"/>
        <v>#NAME?</v>
      </c>
      <c r="BK202" s="48" t="e">
        <f t="shared" ca="1" si="279"/>
        <v>#NAME?</v>
      </c>
      <c r="BL202" s="48" t="e">
        <f t="shared" ca="1" si="279"/>
        <v>#NAME?</v>
      </c>
      <c r="BM202" s="48" t="e">
        <f t="shared" ca="1" si="279"/>
        <v>#NAME?</v>
      </c>
      <c r="BN202" s="48" t="e">
        <f t="shared" ca="1" si="279"/>
        <v>#NAME?</v>
      </c>
      <c r="BO202" s="48" t="e">
        <f t="shared" ca="1" si="279"/>
        <v>#NAME?</v>
      </c>
      <c r="BP202" s="48" t="e">
        <f t="shared" ca="1" si="279"/>
        <v>#NAME?</v>
      </c>
      <c r="BQ202" s="48" t="e">
        <f t="shared" ca="1" si="279"/>
        <v>#NAME?</v>
      </c>
      <c r="BR202" s="48" t="e">
        <f t="shared" ca="1" si="279"/>
        <v>#NAME?</v>
      </c>
      <c r="BS202" s="48" t="e">
        <f t="shared" ca="1" si="279"/>
        <v>#NAME?</v>
      </c>
      <c r="BT202" s="48" t="e">
        <f t="shared" ca="1" si="279"/>
        <v>#NAME?</v>
      </c>
      <c r="BU202" s="48" t="e">
        <f t="shared" ca="1" si="279"/>
        <v>#NAME?</v>
      </c>
      <c r="BV202" s="48" t="e">
        <f t="shared" ca="1" si="279"/>
        <v>#NAME?</v>
      </c>
      <c r="BW202" s="48" t="e">
        <f t="shared" ca="1" si="279"/>
        <v>#NAME?</v>
      </c>
      <c r="BX202" s="48" t="e">
        <f t="shared" ca="1" si="279"/>
        <v>#NAME?</v>
      </c>
      <c r="BY202" s="48" t="e">
        <f t="shared" ca="1" si="279"/>
        <v>#NAME?</v>
      </c>
      <c r="BZ202" s="48" t="e">
        <f t="shared" ca="1" si="279"/>
        <v>#NAME?</v>
      </c>
      <c r="CA202" s="48" t="e">
        <f t="shared" ca="1" si="279"/>
        <v>#NAME?</v>
      </c>
      <c r="CB202" s="48" t="e">
        <f t="shared" ca="1" si="279"/>
        <v>#NAME?</v>
      </c>
      <c r="CC202" s="48" t="e">
        <f t="shared" ca="1" si="279"/>
        <v>#NAME?</v>
      </c>
      <c r="CD202" s="48" t="e">
        <f t="shared" ca="1" si="279"/>
        <v>#NAME?</v>
      </c>
      <c r="CE202" s="48" t="e">
        <f t="shared" ca="1" si="279"/>
        <v>#NAME?</v>
      </c>
      <c r="CF202" s="48" t="e">
        <f t="shared" ca="1" si="279"/>
        <v>#NAME?</v>
      </c>
      <c r="CG202" s="48" t="e">
        <f t="shared" ca="1" si="279"/>
        <v>#NAME?</v>
      </c>
      <c r="CH202" s="48" t="e">
        <f t="shared" ca="1" si="279"/>
        <v>#NAME?</v>
      </c>
    </row>
    <row r="203" spans="1:86">
      <c r="A203" t="str">
        <f>RIGHT(DB_LOAD!I198,4)</f>
        <v/>
      </c>
      <c r="B203">
        <f>DB_LOAD!K198</f>
        <v>0</v>
      </c>
      <c r="D203" s="35" t="s">
        <v>123</v>
      </c>
      <c r="E203" s="25" t="e">
        <f t="shared" ca="1" si="259"/>
        <v>#NAME?</v>
      </c>
      <c r="F203" s="25" t="e">
        <f t="shared" ca="1" si="259"/>
        <v>#NAME?</v>
      </c>
      <c r="G203" s="25" t="e">
        <f t="shared" ca="1" si="259"/>
        <v>#NAME?</v>
      </c>
      <c r="I203" s="25" t="e">
        <f t="shared" ca="1" si="251"/>
        <v>#NAME?</v>
      </c>
      <c r="K203" s="45" t="s">
        <v>124</v>
      </c>
      <c r="L203" s="46" t="e">
        <f t="shared" ca="1" si="247"/>
        <v>#NAME?</v>
      </c>
      <c r="M203" s="46" t="e">
        <f t="shared" ca="1" si="247"/>
        <v>#NAME?</v>
      </c>
      <c r="N203" s="46" t="e">
        <f t="shared" ca="1" si="247"/>
        <v>#NAME?</v>
      </c>
      <c r="P203" s="46" t="e">
        <f t="shared" ca="1" si="248"/>
        <v>#NAME?</v>
      </c>
      <c r="AX203" s="47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</row>
    <row r="204" spans="1:86">
      <c r="A204" t="str">
        <f>RIGHT(DB_LOAD!I199,4)</f>
        <v/>
      </c>
      <c r="B204">
        <f>DB_LOAD!K199</f>
        <v>0</v>
      </c>
      <c r="D204" s="35" t="s">
        <v>125</v>
      </c>
      <c r="E204" s="25" t="e">
        <f t="shared" ca="1" si="259"/>
        <v>#NAME?</v>
      </c>
      <c r="F204" s="25" t="e">
        <f t="shared" ca="1" si="259"/>
        <v>#NAME?</v>
      </c>
      <c r="G204" s="25" t="e">
        <f t="shared" ca="1" si="259"/>
        <v>#NAME?</v>
      </c>
      <c r="I204" s="25" t="e">
        <f t="shared" ca="1" si="251"/>
        <v>#NAME?</v>
      </c>
      <c r="K204" s="67" t="s">
        <v>4</v>
      </c>
      <c r="L204" s="48" t="e">
        <f t="shared" ca="1" si="247"/>
        <v>#NAME?</v>
      </c>
      <c r="M204" s="48" t="e">
        <f t="shared" ca="1" si="247"/>
        <v>#NAME?</v>
      </c>
      <c r="N204" s="48" t="e">
        <f t="shared" ca="1" si="247"/>
        <v>#NAME?</v>
      </c>
      <c r="P204" s="48" t="e">
        <f t="shared" ca="1" si="248"/>
        <v>#NAME?</v>
      </c>
      <c r="AX204" s="61" t="s">
        <v>118</v>
      </c>
      <c r="AY204" s="25" t="e">
        <f t="shared" ref="AY204:BI204" ca="1" si="280">HLOOKUP(AY$185,$AY$122:$CH$150,ROW(AX204)-ROW($AX$185)+1,FALSE)+HLOOKUP(AY$183,$CM$121:$CP$150,ROW(AX204)-ROW($AX$185)+1,FALSE)-HLOOKUP(AY$184,$AY$122:$CH$150,ROW(AX204)-ROW($AX$185)+1,FALSE)</f>
        <v>#NAME?</v>
      </c>
      <c r="AZ204" s="25" t="e">
        <f t="shared" ca="1" si="280"/>
        <v>#NAME?</v>
      </c>
      <c r="BA204" s="25" t="e">
        <f t="shared" ca="1" si="280"/>
        <v>#NAME?</v>
      </c>
      <c r="BB204" s="25" t="e">
        <f t="shared" ca="1" si="280"/>
        <v>#NAME?</v>
      </c>
      <c r="BC204" s="25" t="e">
        <f t="shared" ca="1" si="280"/>
        <v>#NAME?</v>
      </c>
      <c r="BD204" s="25" t="e">
        <f t="shared" ca="1" si="280"/>
        <v>#NAME?</v>
      </c>
      <c r="BE204" s="25" t="e">
        <f t="shared" ca="1" si="280"/>
        <v>#NAME?</v>
      </c>
      <c r="BF204" s="25" t="e">
        <f t="shared" ca="1" si="280"/>
        <v>#NAME?</v>
      </c>
      <c r="BG204" s="25" t="e">
        <f t="shared" ca="1" si="280"/>
        <v>#NAME?</v>
      </c>
      <c r="BH204" s="25" t="e">
        <f t="shared" ca="1" si="280"/>
        <v>#NAME?</v>
      </c>
      <c r="BI204" s="25" t="e">
        <f t="shared" ca="1" si="280"/>
        <v>#NAME?</v>
      </c>
      <c r="BJ204" s="25" t="e">
        <f t="shared" ref="BJ204:CH204" ca="1" si="281">IFERROR(HLOOKUP(BJ$185,$AY$122:$CH$150,ROW($AX204)-ROW($AX$185)+1,FALSE)+HLOOKUP(BJ$183,$CM$121:$CP$150,ROW($AX204)-ROW($AX$184)+1,FALSE)-HLOOKUP(BJ$184,$AY$122:$CH$150,ROW($AX204)-ROW($AX$185)+1,FALSE),SUM(AY172:BJ172))</f>
        <v>#NAME?</v>
      </c>
      <c r="BK204" s="25" t="e">
        <f t="shared" ca="1" si="281"/>
        <v>#NAME?</v>
      </c>
      <c r="BL204" s="25" t="e">
        <f t="shared" ca="1" si="281"/>
        <v>#NAME?</v>
      </c>
      <c r="BM204" s="25" t="e">
        <f t="shared" ca="1" si="281"/>
        <v>#NAME?</v>
      </c>
      <c r="BN204" s="25" t="e">
        <f t="shared" ca="1" si="281"/>
        <v>#NAME?</v>
      </c>
      <c r="BO204" s="25" t="e">
        <f t="shared" ca="1" si="281"/>
        <v>#NAME?</v>
      </c>
      <c r="BP204" s="25" t="e">
        <f t="shared" ca="1" si="281"/>
        <v>#NAME?</v>
      </c>
      <c r="BQ204" s="25" t="e">
        <f t="shared" ca="1" si="281"/>
        <v>#NAME?</v>
      </c>
      <c r="BR204" s="25" t="e">
        <f t="shared" ca="1" si="281"/>
        <v>#NAME?</v>
      </c>
      <c r="BS204" s="25" t="e">
        <f t="shared" ca="1" si="281"/>
        <v>#NAME?</v>
      </c>
      <c r="BT204" s="25" t="e">
        <f t="shared" ca="1" si="281"/>
        <v>#NAME?</v>
      </c>
      <c r="BU204" s="25" t="e">
        <f t="shared" ca="1" si="281"/>
        <v>#NAME?</v>
      </c>
      <c r="BV204" s="25" t="e">
        <f t="shared" ca="1" si="281"/>
        <v>#NAME?</v>
      </c>
      <c r="BW204" s="25" t="e">
        <f t="shared" ca="1" si="281"/>
        <v>#NAME?</v>
      </c>
      <c r="BX204" s="25" t="e">
        <f t="shared" ca="1" si="281"/>
        <v>#NAME?</v>
      </c>
      <c r="BY204" s="25" t="e">
        <f t="shared" ca="1" si="281"/>
        <v>#NAME?</v>
      </c>
      <c r="BZ204" s="25" t="e">
        <f t="shared" ca="1" si="281"/>
        <v>#NAME?</v>
      </c>
      <c r="CA204" s="25" t="e">
        <f t="shared" ca="1" si="281"/>
        <v>#NAME?</v>
      </c>
      <c r="CB204" s="25" t="e">
        <f t="shared" ca="1" si="281"/>
        <v>#NAME?</v>
      </c>
      <c r="CC204" s="25" t="e">
        <f t="shared" ca="1" si="281"/>
        <v>#NAME?</v>
      </c>
      <c r="CD204" s="25" t="e">
        <f t="shared" ca="1" si="281"/>
        <v>#NAME?</v>
      </c>
      <c r="CE204" s="25" t="e">
        <f t="shared" ca="1" si="281"/>
        <v>#NAME?</v>
      </c>
      <c r="CF204" s="25" t="e">
        <f t="shared" ca="1" si="281"/>
        <v>#NAME?</v>
      </c>
      <c r="CG204" s="25" t="e">
        <f t="shared" ca="1" si="281"/>
        <v>#NAME?</v>
      </c>
      <c r="CH204" s="25" t="e">
        <f t="shared" ca="1" si="281"/>
        <v>#NAME?</v>
      </c>
    </row>
    <row r="205" spans="1:86">
      <c r="A205" t="str">
        <f>RIGHT(DB_LOAD!I200,4)</f>
        <v/>
      </c>
      <c r="B205">
        <f>DB_LOAD!K200</f>
        <v>0</v>
      </c>
      <c r="D205" s="68" t="s">
        <v>126</v>
      </c>
      <c r="E205" s="69" t="e">
        <f t="shared" ca="1" si="259"/>
        <v>#NAME?</v>
      </c>
      <c r="F205" s="69" t="e">
        <f t="shared" ca="1" si="259"/>
        <v>#NAME?</v>
      </c>
      <c r="G205" s="69" t="e">
        <f t="shared" ca="1" si="259"/>
        <v>#NAME?</v>
      </c>
      <c r="I205" s="69" t="e">
        <f t="shared" ca="1" si="251"/>
        <v>#NAME?</v>
      </c>
      <c r="K205" s="67"/>
      <c r="L205" s="74" t="e">
        <f t="shared" ca="1" si="247"/>
        <v>#NAME?</v>
      </c>
      <c r="M205" s="74" t="e">
        <f t="shared" ca="1" si="247"/>
        <v>#NAME?</v>
      </c>
      <c r="N205" s="74" t="e">
        <f t="shared" ca="1" si="247"/>
        <v>#NAME?</v>
      </c>
      <c r="P205" s="74" t="e">
        <f t="shared" ca="1" si="248"/>
        <v>#NAME?</v>
      </c>
      <c r="AX205" s="45" t="s">
        <v>120</v>
      </c>
      <c r="AY205" s="46" t="e">
        <f t="shared" ref="AY205:CH205" ca="1" si="282">SUM(AY204,AY201)</f>
        <v>#NAME?</v>
      </c>
      <c r="AZ205" s="46" t="e">
        <f t="shared" ca="1" si="282"/>
        <v>#NAME?</v>
      </c>
      <c r="BA205" s="46" t="e">
        <f t="shared" ca="1" si="282"/>
        <v>#NAME?</v>
      </c>
      <c r="BB205" s="46" t="e">
        <f t="shared" ca="1" si="282"/>
        <v>#NAME?</v>
      </c>
      <c r="BC205" s="46" t="e">
        <f t="shared" ca="1" si="282"/>
        <v>#NAME?</v>
      </c>
      <c r="BD205" s="46" t="e">
        <f t="shared" ca="1" si="282"/>
        <v>#NAME?</v>
      </c>
      <c r="BE205" s="46" t="e">
        <f t="shared" ca="1" si="282"/>
        <v>#NAME?</v>
      </c>
      <c r="BF205" s="46" t="e">
        <f t="shared" ca="1" si="282"/>
        <v>#NAME?</v>
      </c>
      <c r="BG205" s="46" t="e">
        <f t="shared" ca="1" si="282"/>
        <v>#NAME?</v>
      </c>
      <c r="BH205" s="46" t="e">
        <f t="shared" ca="1" si="282"/>
        <v>#NAME?</v>
      </c>
      <c r="BI205" s="46" t="e">
        <f t="shared" ca="1" si="282"/>
        <v>#NAME?</v>
      </c>
      <c r="BJ205" s="46" t="e">
        <f t="shared" ca="1" si="282"/>
        <v>#NAME?</v>
      </c>
      <c r="BK205" s="46" t="e">
        <f t="shared" ca="1" si="282"/>
        <v>#NAME?</v>
      </c>
      <c r="BL205" s="46" t="e">
        <f t="shared" ca="1" si="282"/>
        <v>#NAME?</v>
      </c>
      <c r="BM205" s="46" t="e">
        <f t="shared" ca="1" si="282"/>
        <v>#NAME?</v>
      </c>
      <c r="BN205" s="46" t="e">
        <f t="shared" ca="1" si="282"/>
        <v>#NAME?</v>
      </c>
      <c r="BO205" s="46" t="e">
        <f t="shared" ca="1" si="282"/>
        <v>#NAME?</v>
      </c>
      <c r="BP205" s="46" t="e">
        <f t="shared" ca="1" si="282"/>
        <v>#NAME?</v>
      </c>
      <c r="BQ205" s="46" t="e">
        <f t="shared" ca="1" si="282"/>
        <v>#NAME?</v>
      </c>
      <c r="BR205" s="46" t="e">
        <f t="shared" ca="1" si="282"/>
        <v>#NAME?</v>
      </c>
      <c r="BS205" s="46" t="e">
        <f t="shared" ca="1" si="282"/>
        <v>#NAME?</v>
      </c>
      <c r="BT205" s="46" t="e">
        <f t="shared" ca="1" si="282"/>
        <v>#NAME?</v>
      </c>
      <c r="BU205" s="46" t="e">
        <f t="shared" ca="1" si="282"/>
        <v>#NAME?</v>
      </c>
      <c r="BV205" s="46" t="e">
        <f t="shared" ca="1" si="282"/>
        <v>#NAME?</v>
      </c>
      <c r="BW205" s="46" t="e">
        <f t="shared" ca="1" si="282"/>
        <v>#NAME?</v>
      </c>
      <c r="BX205" s="46" t="e">
        <f t="shared" ca="1" si="282"/>
        <v>#NAME?</v>
      </c>
      <c r="BY205" s="46" t="e">
        <f t="shared" ca="1" si="282"/>
        <v>#NAME?</v>
      </c>
      <c r="BZ205" s="46" t="e">
        <f t="shared" ca="1" si="282"/>
        <v>#NAME?</v>
      </c>
      <c r="CA205" s="46" t="e">
        <f t="shared" ca="1" si="282"/>
        <v>#NAME?</v>
      </c>
      <c r="CB205" s="46" t="e">
        <f t="shared" ca="1" si="282"/>
        <v>#NAME?</v>
      </c>
      <c r="CC205" s="46" t="e">
        <f t="shared" ca="1" si="282"/>
        <v>#NAME?</v>
      </c>
      <c r="CD205" s="46" t="e">
        <f t="shared" ca="1" si="282"/>
        <v>#NAME?</v>
      </c>
      <c r="CE205" s="46" t="e">
        <f t="shared" ca="1" si="282"/>
        <v>#NAME?</v>
      </c>
      <c r="CF205" s="46" t="e">
        <f t="shared" ca="1" si="282"/>
        <v>#NAME?</v>
      </c>
      <c r="CG205" s="46" t="e">
        <f t="shared" ca="1" si="282"/>
        <v>#NAME?</v>
      </c>
      <c r="CH205" s="46" t="e">
        <f t="shared" ca="1" si="282"/>
        <v>#NAME?</v>
      </c>
    </row>
    <row r="206" spans="1:86" ht="15.75" thickBot="1">
      <c r="A206" t="str">
        <f>RIGHT(DB_LOAD!I201,4)</f>
        <v/>
      </c>
      <c r="B206">
        <f>DB_LOAD!K201</f>
        <v>0</v>
      </c>
      <c r="D206" s="75" t="s">
        <v>127</v>
      </c>
      <c r="E206" s="76" t="e">
        <f t="shared" ca="1" si="259"/>
        <v>#NAME?</v>
      </c>
      <c r="F206" s="76" t="e">
        <f t="shared" ca="1" si="259"/>
        <v>#NAME?</v>
      </c>
      <c r="G206" s="76" t="e">
        <f t="shared" ca="1" si="259"/>
        <v>#NAME?</v>
      </c>
      <c r="I206" s="76" t="e">
        <f t="shared" ca="1" si="251"/>
        <v>#NAME?</v>
      </c>
      <c r="K206" s="61" t="s">
        <v>128</v>
      </c>
      <c r="L206" s="25" t="e">
        <f t="shared" ca="1" si="247"/>
        <v>#NAME?</v>
      </c>
      <c r="M206" s="25" t="e">
        <f t="shared" ca="1" si="247"/>
        <v>#NAME?</v>
      </c>
      <c r="N206" s="25" t="e">
        <f t="shared" ca="1" si="247"/>
        <v>#NAME?</v>
      </c>
      <c r="P206" s="25" t="e">
        <f t="shared" ca="1" si="248"/>
        <v>#NAME?</v>
      </c>
      <c r="AX206" s="47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</row>
    <row r="207" spans="1:86">
      <c r="A207" t="str">
        <f>RIGHT(DB_LOAD!I202,4)</f>
        <v/>
      </c>
      <c r="B207">
        <f>DB_LOAD!K202</f>
        <v>0</v>
      </c>
      <c r="K207" s="45" t="s">
        <v>129</v>
      </c>
      <c r="L207" s="46" t="e">
        <f t="shared" ca="1" si="247"/>
        <v>#NAME?</v>
      </c>
      <c r="M207" s="46" t="e">
        <f t="shared" ca="1" si="247"/>
        <v>#NAME?</v>
      </c>
      <c r="N207" s="46" t="e">
        <f t="shared" ca="1" si="247"/>
        <v>#NAME?</v>
      </c>
      <c r="P207" s="46" t="e">
        <f t="shared" ca="1" si="248"/>
        <v>#NAME?</v>
      </c>
      <c r="AX207" s="61" t="s">
        <v>122</v>
      </c>
      <c r="AY207" s="25" t="e">
        <f t="shared" ref="AY207:BI207" ca="1" si="283">HLOOKUP(AY$185,$AY$122:$CH$150,ROW(AX207)-ROW($AX$185)+1,FALSE)+HLOOKUP(AY$183,$CM$121:$CP$150,ROW(AX207)-ROW($AX$185)+1,FALSE)-HLOOKUP(AY$184,$AY$122:$CH$150,ROW(AX207)-ROW($AX$185)+1,FALSE)</f>
        <v>#NAME?</v>
      </c>
      <c r="AZ207" s="25" t="e">
        <f t="shared" ca="1" si="283"/>
        <v>#NAME?</v>
      </c>
      <c r="BA207" s="25" t="e">
        <f t="shared" ca="1" si="283"/>
        <v>#NAME?</v>
      </c>
      <c r="BB207" s="25" t="e">
        <f t="shared" ca="1" si="283"/>
        <v>#NAME?</v>
      </c>
      <c r="BC207" s="25" t="e">
        <f t="shared" ca="1" si="283"/>
        <v>#NAME?</v>
      </c>
      <c r="BD207" s="25" t="e">
        <f t="shared" ca="1" si="283"/>
        <v>#NAME?</v>
      </c>
      <c r="BE207" s="25" t="e">
        <f t="shared" ca="1" si="283"/>
        <v>#NAME?</v>
      </c>
      <c r="BF207" s="25" t="e">
        <f t="shared" ca="1" si="283"/>
        <v>#NAME?</v>
      </c>
      <c r="BG207" s="25" t="e">
        <f t="shared" ca="1" si="283"/>
        <v>#NAME?</v>
      </c>
      <c r="BH207" s="25" t="e">
        <f t="shared" ca="1" si="283"/>
        <v>#NAME?</v>
      </c>
      <c r="BI207" s="25" t="e">
        <f t="shared" ca="1" si="283"/>
        <v>#NAME?</v>
      </c>
      <c r="BJ207" s="25" t="e">
        <f t="shared" ref="BJ207:CH207" ca="1" si="284">IFERROR(HLOOKUP(BJ$185,$AY$122:$CH$150,ROW($AX207)-ROW($AX$185)+1,FALSE)+HLOOKUP(BJ$183,$CM$121:$CP$150,ROW($AX207)-ROW($AX$184)+1,FALSE)-HLOOKUP(BJ$184,$AY$122:$CH$150,ROW($AX207)-ROW($AX$185)+1,FALSE),SUM(AY175:BJ175))</f>
        <v>#NAME?</v>
      </c>
      <c r="BK207" s="25" t="e">
        <f t="shared" ca="1" si="284"/>
        <v>#NAME?</v>
      </c>
      <c r="BL207" s="25" t="e">
        <f t="shared" ca="1" si="284"/>
        <v>#NAME?</v>
      </c>
      <c r="BM207" s="25" t="e">
        <f t="shared" ca="1" si="284"/>
        <v>#NAME?</v>
      </c>
      <c r="BN207" s="25" t="e">
        <f t="shared" ca="1" si="284"/>
        <v>#NAME?</v>
      </c>
      <c r="BO207" s="25" t="e">
        <f t="shared" ca="1" si="284"/>
        <v>#NAME?</v>
      </c>
      <c r="BP207" s="25" t="e">
        <f t="shared" ca="1" si="284"/>
        <v>#NAME?</v>
      </c>
      <c r="BQ207" s="25" t="e">
        <f t="shared" ca="1" si="284"/>
        <v>#NAME?</v>
      </c>
      <c r="BR207" s="25" t="e">
        <f t="shared" ca="1" si="284"/>
        <v>#NAME?</v>
      </c>
      <c r="BS207" s="25" t="e">
        <f t="shared" ca="1" si="284"/>
        <v>#NAME?</v>
      </c>
      <c r="BT207" s="25" t="e">
        <f t="shared" ca="1" si="284"/>
        <v>#NAME?</v>
      </c>
      <c r="BU207" s="25" t="e">
        <f t="shared" ca="1" si="284"/>
        <v>#NAME?</v>
      </c>
      <c r="BV207" s="25" t="e">
        <f t="shared" ca="1" si="284"/>
        <v>#NAME?</v>
      </c>
      <c r="BW207" s="25" t="e">
        <f t="shared" ca="1" si="284"/>
        <v>#NAME?</v>
      </c>
      <c r="BX207" s="25" t="e">
        <f t="shared" ca="1" si="284"/>
        <v>#NAME?</v>
      </c>
      <c r="BY207" s="25" t="e">
        <f t="shared" ca="1" si="284"/>
        <v>#NAME?</v>
      </c>
      <c r="BZ207" s="25" t="e">
        <f t="shared" ca="1" si="284"/>
        <v>#NAME?</v>
      </c>
      <c r="CA207" s="25" t="e">
        <f t="shared" ca="1" si="284"/>
        <v>#NAME?</v>
      </c>
      <c r="CB207" s="25" t="e">
        <f t="shared" ca="1" si="284"/>
        <v>#NAME?</v>
      </c>
      <c r="CC207" s="25" t="e">
        <f t="shared" ca="1" si="284"/>
        <v>#NAME?</v>
      </c>
      <c r="CD207" s="25" t="e">
        <f t="shared" ca="1" si="284"/>
        <v>#NAME?</v>
      </c>
      <c r="CE207" s="25" t="e">
        <f t="shared" ca="1" si="284"/>
        <v>#NAME?</v>
      </c>
      <c r="CF207" s="25" t="e">
        <f t="shared" ca="1" si="284"/>
        <v>#NAME?</v>
      </c>
      <c r="CG207" s="25" t="e">
        <f t="shared" ca="1" si="284"/>
        <v>#NAME?</v>
      </c>
      <c r="CH207" s="25" t="e">
        <f t="shared" ca="1" si="284"/>
        <v>#NAME?</v>
      </c>
    </row>
    <row r="208" spans="1:86" ht="15.75" thickBot="1">
      <c r="A208" t="str">
        <f>RIGHT(DB_LOAD!I203,4)</f>
        <v/>
      </c>
      <c r="B208">
        <f>DB_LOAD!K203</f>
        <v>0</v>
      </c>
      <c r="K208" s="79"/>
      <c r="L208" s="48" t="e">
        <f ca="1">HLOOKUP(L$180,$AY$122:$CH$150,ROW($J209)-ROW($K$181)+1,FALSE)</f>
        <v>#NAME?</v>
      </c>
      <c r="M208" s="48" t="e">
        <f ca="1">HLOOKUP(M$180,$AY$122:$CH$150,ROW($J209)-ROW($K$181)+1,FALSE)</f>
        <v>#NAME?</v>
      </c>
      <c r="N208" s="48" t="e">
        <f ca="1">HLOOKUP(N$180,$AY$122:$CH$150,ROW($J209)-ROW($K$181)+1,FALSE)</f>
        <v>#NAME?</v>
      </c>
      <c r="P208" s="48" t="e">
        <f ca="1">HLOOKUP(P$180,$AY$122:$CH$150,ROW($J209)-ROW($K$181)+1,FALSE)</f>
        <v>#NAME?</v>
      </c>
      <c r="AX208" s="45" t="s">
        <v>124</v>
      </c>
      <c r="AY208" s="46" t="e">
        <f t="shared" ref="AY208:CH208" ca="1" si="285">SUM(AY207,AY205)</f>
        <v>#NAME?</v>
      </c>
      <c r="AZ208" s="46" t="e">
        <f t="shared" ca="1" si="285"/>
        <v>#NAME?</v>
      </c>
      <c r="BA208" s="46" t="e">
        <f t="shared" ca="1" si="285"/>
        <v>#NAME?</v>
      </c>
      <c r="BB208" s="46" t="e">
        <f t="shared" ca="1" si="285"/>
        <v>#NAME?</v>
      </c>
      <c r="BC208" s="46" t="e">
        <f t="shared" ca="1" si="285"/>
        <v>#NAME?</v>
      </c>
      <c r="BD208" s="46" t="e">
        <f t="shared" ca="1" si="285"/>
        <v>#NAME?</v>
      </c>
      <c r="BE208" s="46" t="e">
        <f t="shared" ca="1" si="285"/>
        <v>#NAME?</v>
      </c>
      <c r="BF208" s="46" t="e">
        <f t="shared" ca="1" si="285"/>
        <v>#NAME?</v>
      </c>
      <c r="BG208" s="46" t="e">
        <f t="shared" ca="1" si="285"/>
        <v>#NAME?</v>
      </c>
      <c r="BH208" s="46" t="e">
        <f t="shared" ca="1" si="285"/>
        <v>#NAME?</v>
      </c>
      <c r="BI208" s="46" t="e">
        <f t="shared" ca="1" si="285"/>
        <v>#NAME?</v>
      </c>
      <c r="BJ208" s="46" t="e">
        <f t="shared" ca="1" si="285"/>
        <v>#NAME?</v>
      </c>
      <c r="BK208" s="46" t="e">
        <f t="shared" ca="1" si="285"/>
        <v>#NAME?</v>
      </c>
      <c r="BL208" s="46" t="e">
        <f t="shared" ca="1" si="285"/>
        <v>#NAME?</v>
      </c>
      <c r="BM208" s="46" t="e">
        <f t="shared" ca="1" si="285"/>
        <v>#NAME?</v>
      </c>
      <c r="BN208" s="46" t="e">
        <f t="shared" ca="1" si="285"/>
        <v>#NAME?</v>
      </c>
      <c r="BO208" s="46" t="e">
        <f t="shared" ca="1" si="285"/>
        <v>#NAME?</v>
      </c>
      <c r="BP208" s="46" t="e">
        <f t="shared" ca="1" si="285"/>
        <v>#NAME?</v>
      </c>
      <c r="BQ208" s="46" t="e">
        <f t="shared" ca="1" si="285"/>
        <v>#NAME?</v>
      </c>
      <c r="BR208" s="46" t="e">
        <f t="shared" ca="1" si="285"/>
        <v>#NAME?</v>
      </c>
      <c r="BS208" s="46" t="e">
        <f t="shared" ca="1" si="285"/>
        <v>#NAME?</v>
      </c>
      <c r="BT208" s="46" t="e">
        <f t="shared" ca="1" si="285"/>
        <v>#NAME?</v>
      </c>
      <c r="BU208" s="46" t="e">
        <f t="shared" ca="1" si="285"/>
        <v>#NAME?</v>
      </c>
      <c r="BV208" s="46" t="e">
        <f t="shared" ca="1" si="285"/>
        <v>#NAME?</v>
      </c>
      <c r="BW208" s="46" t="e">
        <f t="shared" ca="1" si="285"/>
        <v>#NAME?</v>
      </c>
      <c r="BX208" s="46" t="e">
        <f t="shared" ca="1" si="285"/>
        <v>#NAME?</v>
      </c>
      <c r="BY208" s="46" t="e">
        <f t="shared" ca="1" si="285"/>
        <v>#NAME?</v>
      </c>
      <c r="BZ208" s="46" t="e">
        <f t="shared" ca="1" si="285"/>
        <v>#NAME?</v>
      </c>
      <c r="CA208" s="46" t="e">
        <f t="shared" ca="1" si="285"/>
        <v>#NAME?</v>
      </c>
      <c r="CB208" s="46" t="e">
        <f t="shared" ca="1" si="285"/>
        <v>#NAME?</v>
      </c>
      <c r="CC208" s="46" t="e">
        <f t="shared" ca="1" si="285"/>
        <v>#NAME?</v>
      </c>
      <c r="CD208" s="46" t="e">
        <f t="shared" ca="1" si="285"/>
        <v>#NAME?</v>
      </c>
      <c r="CE208" s="46" t="e">
        <f t="shared" ca="1" si="285"/>
        <v>#NAME?</v>
      </c>
      <c r="CF208" s="46" t="e">
        <f t="shared" ca="1" si="285"/>
        <v>#NAME?</v>
      </c>
      <c r="CG208" s="46" t="e">
        <f t="shared" ca="1" si="285"/>
        <v>#NAME?</v>
      </c>
      <c r="CH208" s="46" t="e">
        <f t="shared" ca="1" si="285"/>
        <v>#NAME?</v>
      </c>
    </row>
    <row r="209" spans="1:86">
      <c r="A209" t="str">
        <f>RIGHT(DB_LOAD!I204,4)</f>
        <v/>
      </c>
      <c r="B209">
        <f>DB_LOAD!K204</f>
        <v>0</v>
      </c>
      <c r="AX209" s="67" t="s">
        <v>4</v>
      </c>
      <c r="AY209" s="48" t="e">
        <f t="shared" ref="AY209:CH209" ca="1" si="286">AY208/$CH$186</f>
        <v>#NAME?</v>
      </c>
      <c r="AZ209" s="48" t="e">
        <f t="shared" ca="1" si="286"/>
        <v>#NAME?</v>
      </c>
      <c r="BA209" s="48" t="e">
        <f t="shared" ca="1" si="286"/>
        <v>#NAME?</v>
      </c>
      <c r="BB209" s="48" t="e">
        <f t="shared" ca="1" si="286"/>
        <v>#NAME?</v>
      </c>
      <c r="BC209" s="48" t="e">
        <f t="shared" ca="1" si="286"/>
        <v>#NAME?</v>
      </c>
      <c r="BD209" s="48" t="e">
        <f t="shared" ca="1" si="286"/>
        <v>#NAME?</v>
      </c>
      <c r="BE209" s="48" t="e">
        <f t="shared" ca="1" si="286"/>
        <v>#NAME?</v>
      </c>
      <c r="BF209" s="48" t="e">
        <f t="shared" ca="1" si="286"/>
        <v>#NAME?</v>
      </c>
      <c r="BG209" s="48" t="e">
        <f t="shared" ca="1" si="286"/>
        <v>#NAME?</v>
      </c>
      <c r="BH209" s="48" t="e">
        <f t="shared" ca="1" si="286"/>
        <v>#NAME?</v>
      </c>
      <c r="BI209" s="48" t="e">
        <f t="shared" ca="1" si="286"/>
        <v>#NAME?</v>
      </c>
      <c r="BJ209" s="48" t="e">
        <f t="shared" ca="1" si="286"/>
        <v>#NAME?</v>
      </c>
      <c r="BK209" s="48" t="e">
        <f t="shared" ca="1" si="286"/>
        <v>#NAME?</v>
      </c>
      <c r="BL209" s="48" t="e">
        <f t="shared" ca="1" si="286"/>
        <v>#NAME?</v>
      </c>
      <c r="BM209" s="48" t="e">
        <f t="shared" ca="1" si="286"/>
        <v>#NAME?</v>
      </c>
      <c r="BN209" s="48" t="e">
        <f t="shared" ca="1" si="286"/>
        <v>#NAME?</v>
      </c>
      <c r="BO209" s="48" t="e">
        <f t="shared" ca="1" si="286"/>
        <v>#NAME?</v>
      </c>
      <c r="BP209" s="48" t="e">
        <f t="shared" ca="1" si="286"/>
        <v>#NAME?</v>
      </c>
      <c r="BQ209" s="48" t="e">
        <f t="shared" ca="1" si="286"/>
        <v>#NAME?</v>
      </c>
      <c r="BR209" s="48" t="e">
        <f t="shared" ca="1" si="286"/>
        <v>#NAME?</v>
      </c>
      <c r="BS209" s="48" t="e">
        <f t="shared" ca="1" si="286"/>
        <v>#NAME?</v>
      </c>
      <c r="BT209" s="48" t="e">
        <f t="shared" ca="1" si="286"/>
        <v>#NAME?</v>
      </c>
      <c r="BU209" s="48" t="e">
        <f t="shared" ca="1" si="286"/>
        <v>#NAME?</v>
      </c>
      <c r="BV209" s="48" t="e">
        <f t="shared" ca="1" si="286"/>
        <v>#NAME?</v>
      </c>
      <c r="BW209" s="48" t="e">
        <f t="shared" ca="1" si="286"/>
        <v>#NAME?</v>
      </c>
      <c r="BX209" s="48" t="e">
        <f t="shared" ca="1" si="286"/>
        <v>#NAME?</v>
      </c>
      <c r="BY209" s="48" t="e">
        <f t="shared" ca="1" si="286"/>
        <v>#NAME?</v>
      </c>
      <c r="BZ209" s="48" t="e">
        <f t="shared" ca="1" si="286"/>
        <v>#NAME?</v>
      </c>
      <c r="CA209" s="48" t="e">
        <f t="shared" ca="1" si="286"/>
        <v>#NAME?</v>
      </c>
      <c r="CB209" s="48" t="e">
        <f t="shared" ca="1" si="286"/>
        <v>#NAME?</v>
      </c>
      <c r="CC209" s="48" t="e">
        <f t="shared" ca="1" si="286"/>
        <v>#NAME?</v>
      </c>
      <c r="CD209" s="48" t="e">
        <f t="shared" ca="1" si="286"/>
        <v>#NAME?</v>
      </c>
      <c r="CE209" s="48" t="e">
        <f t="shared" ca="1" si="286"/>
        <v>#NAME?</v>
      </c>
      <c r="CF209" s="48" t="e">
        <f t="shared" ca="1" si="286"/>
        <v>#NAME?</v>
      </c>
      <c r="CG209" s="48" t="e">
        <f t="shared" ca="1" si="286"/>
        <v>#NAME?</v>
      </c>
      <c r="CH209" s="48" t="e">
        <f t="shared" ca="1" si="286"/>
        <v>#NAME?</v>
      </c>
    </row>
    <row r="210" spans="1:86">
      <c r="A210" t="str">
        <f>RIGHT(DB_LOAD!I205,4)</f>
        <v/>
      </c>
      <c r="B210">
        <f>DB_LOAD!K205</f>
        <v>0</v>
      </c>
      <c r="AX210" s="67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</row>
    <row r="211" spans="1:86">
      <c r="A211" t="str">
        <f>RIGHT(DB_LOAD!I206,4)</f>
        <v/>
      </c>
      <c r="B211">
        <f>DB_LOAD!K206</f>
        <v>0</v>
      </c>
      <c r="AX211" s="61" t="s">
        <v>128</v>
      </c>
      <c r="AY211" s="25" t="e">
        <f t="shared" ref="AY211:BI211" ca="1" si="287">HLOOKUP(AY$185,$AY$122:$CH$150,ROW(AX211)-ROW($AX$185)+1,FALSE)+HLOOKUP(AY$183,$CM$121:$CP$150,ROW(AX211)-ROW($AX$185)+1,FALSE)-HLOOKUP(AY$184,$AY$122:$CH$150,ROW(AX211)-ROW($AX$185)+1,FALSE)</f>
        <v>#NAME?</v>
      </c>
      <c r="AZ211" s="25" t="e">
        <f t="shared" ca="1" si="287"/>
        <v>#NAME?</v>
      </c>
      <c r="BA211" s="25" t="e">
        <f t="shared" ca="1" si="287"/>
        <v>#NAME?</v>
      </c>
      <c r="BB211" s="25" t="e">
        <f t="shared" ca="1" si="287"/>
        <v>#NAME?</v>
      </c>
      <c r="BC211" s="25" t="e">
        <f t="shared" ca="1" si="287"/>
        <v>#NAME?</v>
      </c>
      <c r="BD211" s="25" t="e">
        <f t="shared" ca="1" si="287"/>
        <v>#NAME?</v>
      </c>
      <c r="BE211" s="25" t="e">
        <f t="shared" ca="1" si="287"/>
        <v>#NAME?</v>
      </c>
      <c r="BF211" s="25" t="e">
        <f t="shared" ca="1" si="287"/>
        <v>#NAME?</v>
      </c>
      <c r="BG211" s="25" t="e">
        <f t="shared" ca="1" si="287"/>
        <v>#NAME?</v>
      </c>
      <c r="BH211" s="25" t="e">
        <f t="shared" ca="1" si="287"/>
        <v>#NAME?</v>
      </c>
      <c r="BI211" s="25" t="e">
        <f t="shared" ca="1" si="287"/>
        <v>#NAME?</v>
      </c>
      <c r="BJ211" s="25" t="e">
        <f t="shared" ref="BJ211:CH211" ca="1" si="288">IFERROR(HLOOKUP(BJ$185,$AY$122:$CH$150,ROW($AX211)-ROW($AX$185)+1,FALSE)+HLOOKUP(BJ$183,$CM$121:$CP$150,ROW($AX211)-ROW($AX$184)+1,FALSE)-HLOOKUP(BJ$184,$AY$122:$CH$150,ROW($AX211)-ROW($AX$185)+1,FALSE),SUM(AY179:BJ179))</f>
        <v>#NAME?</v>
      </c>
      <c r="BK211" s="25" t="e">
        <f t="shared" ca="1" si="288"/>
        <v>#NAME?</v>
      </c>
      <c r="BL211" s="25" t="e">
        <f t="shared" ca="1" si="288"/>
        <v>#NAME?</v>
      </c>
      <c r="BM211" s="25" t="e">
        <f t="shared" ca="1" si="288"/>
        <v>#NAME?</v>
      </c>
      <c r="BN211" s="25" t="e">
        <f t="shared" ca="1" si="288"/>
        <v>#NAME?</v>
      </c>
      <c r="BO211" s="25" t="e">
        <f t="shared" ca="1" si="288"/>
        <v>#NAME?</v>
      </c>
      <c r="BP211" s="25" t="e">
        <f t="shared" ca="1" si="288"/>
        <v>#NAME?</v>
      </c>
      <c r="BQ211" s="25" t="e">
        <f t="shared" ca="1" si="288"/>
        <v>#NAME?</v>
      </c>
      <c r="BR211" s="25" t="e">
        <f t="shared" ca="1" si="288"/>
        <v>#NAME?</v>
      </c>
      <c r="BS211" s="25" t="e">
        <f t="shared" ca="1" si="288"/>
        <v>#NAME?</v>
      </c>
      <c r="BT211" s="25" t="e">
        <f t="shared" ca="1" si="288"/>
        <v>#NAME?</v>
      </c>
      <c r="BU211" s="25" t="e">
        <f t="shared" ca="1" si="288"/>
        <v>#NAME?</v>
      </c>
      <c r="BV211" s="25" t="e">
        <f t="shared" ca="1" si="288"/>
        <v>#NAME?</v>
      </c>
      <c r="BW211" s="25" t="e">
        <f t="shared" ca="1" si="288"/>
        <v>#NAME?</v>
      </c>
      <c r="BX211" s="25" t="e">
        <f t="shared" ca="1" si="288"/>
        <v>#NAME?</v>
      </c>
      <c r="BY211" s="25" t="e">
        <f t="shared" ca="1" si="288"/>
        <v>#NAME?</v>
      </c>
      <c r="BZ211" s="25" t="e">
        <f t="shared" ca="1" si="288"/>
        <v>#NAME?</v>
      </c>
      <c r="CA211" s="25" t="e">
        <f t="shared" ca="1" si="288"/>
        <v>#NAME?</v>
      </c>
      <c r="CB211" s="25" t="e">
        <f t="shared" ca="1" si="288"/>
        <v>#NAME?</v>
      </c>
      <c r="CC211" s="25" t="e">
        <f t="shared" ca="1" si="288"/>
        <v>#NAME?</v>
      </c>
      <c r="CD211" s="25" t="e">
        <f t="shared" ca="1" si="288"/>
        <v>#NAME?</v>
      </c>
      <c r="CE211" s="25" t="e">
        <f t="shared" ca="1" si="288"/>
        <v>#NAME?</v>
      </c>
      <c r="CF211" s="25" t="e">
        <f t="shared" ca="1" si="288"/>
        <v>#NAME?</v>
      </c>
      <c r="CG211" s="25" t="e">
        <f t="shared" ca="1" si="288"/>
        <v>#NAME?</v>
      </c>
      <c r="CH211" s="25" t="e">
        <f t="shared" ca="1" si="288"/>
        <v>#NAME?</v>
      </c>
    </row>
    <row r="212" spans="1:86">
      <c r="A212" t="str">
        <f>RIGHT(DB_LOAD!I207,4)</f>
        <v/>
      </c>
      <c r="B212">
        <f>DB_LOAD!K207</f>
        <v>0</v>
      </c>
      <c r="AX212" s="45" t="s">
        <v>129</v>
      </c>
      <c r="AY212" s="46" t="e">
        <f t="shared" ref="AY212:CH212" ca="1" si="289">SUM(AY211,AY208)</f>
        <v>#NAME?</v>
      </c>
      <c r="AZ212" s="46" t="e">
        <f t="shared" ca="1" si="289"/>
        <v>#NAME?</v>
      </c>
      <c r="BA212" s="46" t="e">
        <f t="shared" ca="1" si="289"/>
        <v>#NAME?</v>
      </c>
      <c r="BB212" s="46" t="e">
        <f t="shared" ca="1" si="289"/>
        <v>#NAME?</v>
      </c>
      <c r="BC212" s="46" t="e">
        <f t="shared" ca="1" si="289"/>
        <v>#NAME?</v>
      </c>
      <c r="BD212" s="46" t="e">
        <f t="shared" ca="1" si="289"/>
        <v>#NAME?</v>
      </c>
      <c r="BE212" s="46" t="e">
        <f t="shared" ca="1" si="289"/>
        <v>#NAME?</v>
      </c>
      <c r="BF212" s="46" t="e">
        <f t="shared" ca="1" si="289"/>
        <v>#NAME?</v>
      </c>
      <c r="BG212" s="46" t="e">
        <f t="shared" ca="1" si="289"/>
        <v>#NAME?</v>
      </c>
      <c r="BH212" s="46" t="e">
        <f t="shared" ca="1" si="289"/>
        <v>#NAME?</v>
      </c>
      <c r="BI212" s="46" t="e">
        <f t="shared" ca="1" si="289"/>
        <v>#NAME?</v>
      </c>
      <c r="BJ212" s="46" t="e">
        <f t="shared" ca="1" si="289"/>
        <v>#NAME?</v>
      </c>
      <c r="BK212" s="46" t="e">
        <f t="shared" ca="1" si="289"/>
        <v>#NAME?</v>
      </c>
      <c r="BL212" s="46" t="e">
        <f t="shared" ca="1" si="289"/>
        <v>#NAME?</v>
      </c>
      <c r="BM212" s="46" t="e">
        <f t="shared" ca="1" si="289"/>
        <v>#NAME?</v>
      </c>
      <c r="BN212" s="46" t="e">
        <f t="shared" ca="1" si="289"/>
        <v>#NAME?</v>
      </c>
      <c r="BO212" s="46" t="e">
        <f t="shared" ca="1" si="289"/>
        <v>#NAME?</v>
      </c>
      <c r="BP212" s="46" t="e">
        <f t="shared" ca="1" si="289"/>
        <v>#NAME?</v>
      </c>
      <c r="BQ212" s="46" t="e">
        <f t="shared" ca="1" si="289"/>
        <v>#NAME?</v>
      </c>
      <c r="BR212" s="46" t="e">
        <f t="shared" ca="1" si="289"/>
        <v>#NAME?</v>
      </c>
      <c r="BS212" s="46" t="e">
        <f t="shared" ca="1" si="289"/>
        <v>#NAME?</v>
      </c>
      <c r="BT212" s="46" t="e">
        <f t="shared" ca="1" si="289"/>
        <v>#NAME?</v>
      </c>
      <c r="BU212" s="46" t="e">
        <f t="shared" ca="1" si="289"/>
        <v>#NAME?</v>
      </c>
      <c r="BV212" s="46" t="e">
        <f t="shared" ca="1" si="289"/>
        <v>#NAME?</v>
      </c>
      <c r="BW212" s="46" t="e">
        <f t="shared" ca="1" si="289"/>
        <v>#NAME?</v>
      </c>
      <c r="BX212" s="46" t="e">
        <f t="shared" ca="1" si="289"/>
        <v>#NAME?</v>
      </c>
      <c r="BY212" s="46" t="e">
        <f t="shared" ca="1" si="289"/>
        <v>#NAME?</v>
      </c>
      <c r="BZ212" s="46" t="e">
        <f t="shared" ca="1" si="289"/>
        <v>#NAME?</v>
      </c>
      <c r="CA212" s="46" t="e">
        <f t="shared" ca="1" si="289"/>
        <v>#NAME?</v>
      </c>
      <c r="CB212" s="46" t="e">
        <f t="shared" ca="1" si="289"/>
        <v>#NAME?</v>
      </c>
      <c r="CC212" s="46" t="e">
        <f t="shared" ca="1" si="289"/>
        <v>#NAME?</v>
      </c>
      <c r="CD212" s="46" t="e">
        <f t="shared" ca="1" si="289"/>
        <v>#NAME?</v>
      </c>
      <c r="CE212" s="46" t="e">
        <f t="shared" ca="1" si="289"/>
        <v>#NAME?</v>
      </c>
      <c r="CF212" s="46" t="e">
        <f t="shared" ca="1" si="289"/>
        <v>#NAME?</v>
      </c>
      <c r="CG212" s="46" t="e">
        <f t="shared" ca="1" si="289"/>
        <v>#NAME?</v>
      </c>
      <c r="CH212" s="46" t="e">
        <f t="shared" ca="1" si="289"/>
        <v>#NAME?</v>
      </c>
    </row>
    <row r="213" spans="1:86" ht="15.75" thickBot="1">
      <c r="A213" t="str">
        <f>RIGHT(DB_LOAD!I208,4)</f>
        <v/>
      </c>
      <c r="B213">
        <f>DB_LOAD!K208</f>
        <v>0</v>
      </c>
      <c r="AX213" s="79"/>
      <c r="AY213" s="48" t="e">
        <f t="shared" ref="AY213:CH213" ca="1" si="290">AY212/$CH$186</f>
        <v>#NAME?</v>
      </c>
      <c r="AZ213" s="48" t="e">
        <f t="shared" ca="1" si="290"/>
        <v>#NAME?</v>
      </c>
      <c r="BA213" s="48" t="e">
        <f t="shared" ca="1" si="290"/>
        <v>#NAME?</v>
      </c>
      <c r="BB213" s="48" t="e">
        <f t="shared" ca="1" si="290"/>
        <v>#NAME?</v>
      </c>
      <c r="BC213" s="48" t="e">
        <f t="shared" ca="1" si="290"/>
        <v>#NAME?</v>
      </c>
      <c r="BD213" s="48" t="e">
        <f t="shared" ca="1" si="290"/>
        <v>#NAME?</v>
      </c>
      <c r="BE213" s="48" t="e">
        <f t="shared" ca="1" si="290"/>
        <v>#NAME?</v>
      </c>
      <c r="BF213" s="48" t="e">
        <f t="shared" ca="1" si="290"/>
        <v>#NAME?</v>
      </c>
      <c r="BG213" s="48" t="e">
        <f t="shared" ca="1" si="290"/>
        <v>#NAME?</v>
      </c>
      <c r="BH213" s="48" t="e">
        <f t="shared" ca="1" si="290"/>
        <v>#NAME?</v>
      </c>
      <c r="BI213" s="48" t="e">
        <f t="shared" ca="1" si="290"/>
        <v>#NAME?</v>
      </c>
      <c r="BJ213" s="48" t="e">
        <f t="shared" ca="1" si="290"/>
        <v>#NAME?</v>
      </c>
      <c r="BK213" s="48" t="e">
        <f t="shared" ca="1" si="290"/>
        <v>#NAME?</v>
      </c>
      <c r="BL213" s="48" t="e">
        <f t="shared" ca="1" si="290"/>
        <v>#NAME?</v>
      </c>
      <c r="BM213" s="48" t="e">
        <f t="shared" ca="1" si="290"/>
        <v>#NAME?</v>
      </c>
      <c r="BN213" s="48" t="e">
        <f t="shared" ca="1" si="290"/>
        <v>#NAME?</v>
      </c>
      <c r="BO213" s="48" t="e">
        <f t="shared" ca="1" si="290"/>
        <v>#NAME?</v>
      </c>
      <c r="BP213" s="48" t="e">
        <f t="shared" ca="1" si="290"/>
        <v>#NAME?</v>
      </c>
      <c r="BQ213" s="48" t="e">
        <f t="shared" ca="1" si="290"/>
        <v>#NAME?</v>
      </c>
      <c r="BR213" s="48" t="e">
        <f t="shared" ca="1" si="290"/>
        <v>#NAME?</v>
      </c>
      <c r="BS213" s="48" t="e">
        <f t="shared" ca="1" si="290"/>
        <v>#NAME?</v>
      </c>
      <c r="BT213" s="48" t="e">
        <f t="shared" ca="1" si="290"/>
        <v>#NAME?</v>
      </c>
      <c r="BU213" s="48" t="e">
        <f t="shared" ca="1" si="290"/>
        <v>#NAME?</v>
      </c>
      <c r="BV213" s="48" t="e">
        <f t="shared" ca="1" si="290"/>
        <v>#NAME?</v>
      </c>
      <c r="BW213" s="48" t="e">
        <f t="shared" ca="1" si="290"/>
        <v>#NAME?</v>
      </c>
      <c r="BX213" s="48" t="e">
        <f t="shared" ca="1" si="290"/>
        <v>#NAME?</v>
      </c>
      <c r="BY213" s="48" t="e">
        <f t="shared" ca="1" si="290"/>
        <v>#NAME?</v>
      </c>
      <c r="BZ213" s="48" t="e">
        <f t="shared" ca="1" si="290"/>
        <v>#NAME?</v>
      </c>
      <c r="CA213" s="48" t="e">
        <f t="shared" ca="1" si="290"/>
        <v>#NAME?</v>
      </c>
      <c r="CB213" s="48" t="e">
        <f t="shared" ca="1" si="290"/>
        <v>#NAME?</v>
      </c>
      <c r="CC213" s="48" t="e">
        <f t="shared" ca="1" si="290"/>
        <v>#NAME?</v>
      </c>
      <c r="CD213" s="48" t="e">
        <f t="shared" ca="1" si="290"/>
        <v>#NAME?</v>
      </c>
      <c r="CE213" s="48" t="e">
        <f t="shared" ca="1" si="290"/>
        <v>#NAME?</v>
      </c>
      <c r="CF213" s="48" t="e">
        <f t="shared" ca="1" si="290"/>
        <v>#NAME?</v>
      </c>
      <c r="CG213" s="48" t="e">
        <f t="shared" ca="1" si="290"/>
        <v>#NAME?</v>
      </c>
      <c r="CH213" s="48" t="e">
        <f t="shared" ca="1" si="290"/>
        <v>#NAME?</v>
      </c>
    </row>
    <row r="214" spans="1:86">
      <c r="A214" t="str">
        <f>RIGHT(DB_LOAD!I209,4)</f>
        <v/>
      </c>
      <c r="B214">
        <f>DB_LOAD!K209</f>
        <v>0</v>
      </c>
    </row>
    <row r="215" spans="1:86" ht="15.75" thickBot="1">
      <c r="A215" t="str">
        <f>RIGHT(DB_LOAD!I210,4)</f>
        <v/>
      </c>
      <c r="B215">
        <f>DB_LOAD!K210</f>
        <v>0</v>
      </c>
      <c r="AY215" t="e">
        <f t="shared" ref="AY215:CH215" si="291">YEAR(AY216)</f>
        <v>#NUM!</v>
      </c>
      <c r="AZ215" t="e">
        <f t="shared" si="291"/>
        <v>#NUM!</v>
      </c>
      <c r="BA215" t="e">
        <f t="shared" si="291"/>
        <v>#NUM!</v>
      </c>
      <c r="BB215" t="e">
        <f t="shared" si="291"/>
        <v>#NUM!</v>
      </c>
      <c r="BC215" t="e">
        <f t="shared" si="291"/>
        <v>#NUM!</v>
      </c>
      <c r="BD215" t="e">
        <f t="shared" si="291"/>
        <v>#NUM!</v>
      </c>
      <c r="BE215" t="e">
        <f t="shared" si="291"/>
        <v>#NUM!</v>
      </c>
      <c r="BF215" t="e">
        <f t="shared" si="291"/>
        <v>#NUM!</v>
      </c>
      <c r="BG215" t="e">
        <f t="shared" si="291"/>
        <v>#NUM!</v>
      </c>
      <c r="BH215" t="e">
        <f t="shared" si="291"/>
        <v>#NUM!</v>
      </c>
      <c r="BI215" t="e">
        <f t="shared" si="291"/>
        <v>#NUM!</v>
      </c>
      <c r="BJ215" t="e">
        <f t="shared" si="291"/>
        <v>#NUM!</v>
      </c>
      <c r="BK215" t="e">
        <f t="shared" si="291"/>
        <v>#NUM!</v>
      </c>
      <c r="BL215" t="e">
        <f t="shared" si="291"/>
        <v>#NUM!</v>
      </c>
      <c r="BM215" t="e">
        <f t="shared" si="291"/>
        <v>#NUM!</v>
      </c>
      <c r="BN215" t="e">
        <f t="shared" si="291"/>
        <v>#NUM!</v>
      </c>
      <c r="BO215" t="e">
        <f t="shared" si="291"/>
        <v>#NUM!</v>
      </c>
      <c r="BP215" t="e">
        <f t="shared" si="291"/>
        <v>#NUM!</v>
      </c>
      <c r="BQ215" t="e">
        <f t="shared" si="291"/>
        <v>#NUM!</v>
      </c>
      <c r="BR215" t="e">
        <f t="shared" si="291"/>
        <v>#NUM!</v>
      </c>
      <c r="BS215" t="e">
        <f t="shared" si="291"/>
        <v>#NUM!</v>
      </c>
      <c r="BT215" t="e">
        <f t="shared" si="291"/>
        <v>#NUM!</v>
      </c>
      <c r="BU215" t="e">
        <f t="shared" si="291"/>
        <v>#NUM!</v>
      </c>
      <c r="BV215" t="e">
        <f t="shared" si="291"/>
        <v>#NUM!</v>
      </c>
      <c r="BW215" t="e">
        <f t="shared" si="291"/>
        <v>#NUM!</v>
      </c>
      <c r="BX215" t="e">
        <f t="shared" si="291"/>
        <v>#NUM!</v>
      </c>
      <c r="BY215" t="e">
        <f t="shared" si="291"/>
        <v>#NUM!</v>
      </c>
      <c r="BZ215" t="e">
        <f t="shared" si="291"/>
        <v>#NUM!</v>
      </c>
      <c r="CA215" t="e">
        <f t="shared" si="291"/>
        <v>#NUM!</v>
      </c>
      <c r="CB215" t="e">
        <f t="shared" si="291"/>
        <v>#NUM!</v>
      </c>
      <c r="CC215" t="e">
        <f t="shared" si="291"/>
        <v>#NUM!</v>
      </c>
      <c r="CD215" t="e">
        <f t="shared" si="291"/>
        <v>#NUM!</v>
      </c>
      <c r="CE215" t="e">
        <f t="shared" si="291"/>
        <v>#NUM!</v>
      </c>
      <c r="CF215" t="e">
        <f t="shared" si="291"/>
        <v>#NUM!</v>
      </c>
      <c r="CG215" t="e">
        <f t="shared" si="291"/>
        <v>#NUM!</v>
      </c>
      <c r="CH215" t="e">
        <f t="shared" si="291"/>
        <v>#NUM!</v>
      </c>
    </row>
    <row r="216" spans="1:86" ht="15.75" thickBot="1">
      <c r="A216" t="str">
        <f>RIGHT(DB_LOAD!I211,4)</f>
        <v/>
      </c>
      <c r="B216">
        <f>DB_LOAD!K211</f>
        <v>0</v>
      </c>
      <c r="AY216" s="19" t="e">
        <f>EOMONTH(AY217,-3)</f>
        <v>#NUM!</v>
      </c>
      <c r="AZ216" s="19" t="e">
        <f t="shared" ref="AZ216:CH216" si="292">EOMONTH(AZ217,-3)</f>
        <v>#NUM!</v>
      </c>
      <c r="BA216" s="19" t="e">
        <f t="shared" si="292"/>
        <v>#NUM!</v>
      </c>
      <c r="BB216" s="19" t="e">
        <f t="shared" si="292"/>
        <v>#NUM!</v>
      </c>
      <c r="BC216" s="19" t="e">
        <f t="shared" si="292"/>
        <v>#NUM!</v>
      </c>
      <c r="BD216" s="19" t="e">
        <f t="shared" si="292"/>
        <v>#NUM!</v>
      </c>
      <c r="BE216" s="19" t="e">
        <f t="shared" si="292"/>
        <v>#NUM!</v>
      </c>
      <c r="BF216" s="19" t="e">
        <f t="shared" si="292"/>
        <v>#NUM!</v>
      </c>
      <c r="BG216" s="19" t="e">
        <f t="shared" si="292"/>
        <v>#NUM!</v>
      </c>
      <c r="BH216" s="19" t="e">
        <f t="shared" si="292"/>
        <v>#NUM!</v>
      </c>
      <c r="BI216" s="19" t="e">
        <f t="shared" si="292"/>
        <v>#NUM!</v>
      </c>
      <c r="BJ216" s="19" t="e">
        <f t="shared" si="292"/>
        <v>#NUM!</v>
      </c>
      <c r="BK216" s="19" t="e">
        <f t="shared" si="292"/>
        <v>#NUM!</v>
      </c>
      <c r="BL216" s="19" t="e">
        <f t="shared" si="292"/>
        <v>#NUM!</v>
      </c>
      <c r="BM216" s="19" t="e">
        <f t="shared" si="292"/>
        <v>#NUM!</v>
      </c>
      <c r="BN216" s="19" t="e">
        <f t="shared" si="292"/>
        <v>#NUM!</v>
      </c>
      <c r="BO216" s="19" t="e">
        <f t="shared" si="292"/>
        <v>#NUM!</v>
      </c>
      <c r="BP216" s="19" t="e">
        <f t="shared" si="292"/>
        <v>#NUM!</v>
      </c>
      <c r="BQ216" s="19" t="e">
        <f t="shared" si="292"/>
        <v>#NUM!</v>
      </c>
      <c r="BR216" s="19" t="e">
        <f t="shared" si="292"/>
        <v>#NUM!</v>
      </c>
      <c r="BS216" s="19" t="e">
        <f t="shared" si="292"/>
        <v>#NUM!</v>
      </c>
      <c r="BT216" s="19" t="e">
        <f t="shared" si="292"/>
        <v>#NUM!</v>
      </c>
      <c r="BU216" s="19" t="e">
        <f t="shared" si="292"/>
        <v>#NUM!</v>
      </c>
      <c r="BV216" s="19" t="e">
        <f t="shared" si="292"/>
        <v>#NUM!</v>
      </c>
      <c r="BW216" s="19" t="e">
        <f t="shared" si="292"/>
        <v>#NUM!</v>
      </c>
      <c r="BX216" s="19" t="e">
        <f t="shared" si="292"/>
        <v>#NUM!</v>
      </c>
      <c r="BY216" s="19" t="e">
        <f t="shared" si="292"/>
        <v>#NUM!</v>
      </c>
      <c r="BZ216" s="19" t="e">
        <f t="shared" si="292"/>
        <v>#NUM!</v>
      </c>
      <c r="CA216" s="19" t="e">
        <f t="shared" si="292"/>
        <v>#NUM!</v>
      </c>
      <c r="CB216" s="19" t="e">
        <f t="shared" si="292"/>
        <v>#NUM!</v>
      </c>
      <c r="CC216" s="19" t="e">
        <f t="shared" si="292"/>
        <v>#NUM!</v>
      </c>
      <c r="CD216" s="19" t="e">
        <f t="shared" si="292"/>
        <v>#NUM!</v>
      </c>
      <c r="CE216" s="19" t="e">
        <f t="shared" si="292"/>
        <v>#NUM!</v>
      </c>
      <c r="CF216" s="19" t="e">
        <f t="shared" si="292"/>
        <v>#NUM!</v>
      </c>
      <c r="CG216" s="19" t="e">
        <f t="shared" si="292"/>
        <v>#NUM!</v>
      </c>
      <c r="CH216" s="19" t="e">
        <f t="shared" si="292"/>
        <v>#NUM!</v>
      </c>
    </row>
    <row r="217" spans="1:86" ht="15.75" thickBot="1">
      <c r="A217" t="str">
        <f>RIGHT(DB_LOAD!I212,4)</f>
        <v/>
      </c>
      <c r="B217">
        <f>DB_LOAD!K212</f>
        <v>0</v>
      </c>
      <c r="AX217" s="20" t="s">
        <v>440</v>
      </c>
      <c r="AY217" s="19">
        <f t="shared" ref="AY217:CH217" si="293">AY185</f>
        <v>0</v>
      </c>
      <c r="AZ217" s="19">
        <f t="shared" si="293"/>
        <v>0</v>
      </c>
      <c r="BA217" s="19">
        <f t="shared" si="293"/>
        <v>0</v>
      </c>
      <c r="BB217" s="19">
        <f t="shared" si="293"/>
        <v>0</v>
      </c>
      <c r="BC217" s="19">
        <f t="shared" si="293"/>
        <v>0</v>
      </c>
      <c r="BD217" s="19">
        <f t="shared" si="293"/>
        <v>0</v>
      </c>
      <c r="BE217" s="19">
        <f t="shared" si="293"/>
        <v>0</v>
      </c>
      <c r="BF217" s="19">
        <f t="shared" si="293"/>
        <v>0</v>
      </c>
      <c r="BG217" s="19">
        <f t="shared" si="293"/>
        <v>0</v>
      </c>
      <c r="BH217" s="19">
        <f t="shared" si="293"/>
        <v>0</v>
      </c>
      <c r="BI217" s="19">
        <f t="shared" si="293"/>
        <v>0</v>
      </c>
      <c r="BJ217" s="19">
        <f t="shared" si="293"/>
        <v>0</v>
      </c>
      <c r="BK217" s="19">
        <f t="shared" si="293"/>
        <v>0</v>
      </c>
      <c r="BL217" s="19">
        <f t="shared" si="293"/>
        <v>0</v>
      </c>
      <c r="BM217" s="19">
        <f t="shared" si="293"/>
        <v>0</v>
      </c>
      <c r="BN217" s="19">
        <f t="shared" si="293"/>
        <v>0</v>
      </c>
      <c r="BO217" s="19">
        <f t="shared" si="293"/>
        <v>0</v>
      </c>
      <c r="BP217" s="19">
        <f t="shared" si="293"/>
        <v>0</v>
      </c>
      <c r="BQ217" s="19">
        <f t="shared" si="293"/>
        <v>0</v>
      </c>
      <c r="BR217" s="19">
        <f t="shared" si="293"/>
        <v>0</v>
      </c>
      <c r="BS217" s="19">
        <f t="shared" si="293"/>
        <v>0</v>
      </c>
      <c r="BT217" s="19">
        <f t="shared" si="293"/>
        <v>0</v>
      </c>
      <c r="BU217" s="19">
        <f t="shared" si="293"/>
        <v>0</v>
      </c>
      <c r="BV217" s="19">
        <f t="shared" si="293"/>
        <v>0</v>
      </c>
      <c r="BW217" s="19">
        <f t="shared" si="293"/>
        <v>0</v>
      </c>
      <c r="BX217" s="19">
        <f t="shared" si="293"/>
        <v>0</v>
      </c>
      <c r="BY217" s="19">
        <f t="shared" si="293"/>
        <v>0</v>
      </c>
      <c r="BZ217" s="19">
        <f t="shared" si="293"/>
        <v>0</v>
      </c>
      <c r="CA217" s="19">
        <f t="shared" si="293"/>
        <v>0</v>
      </c>
      <c r="CB217" s="19">
        <f t="shared" si="293"/>
        <v>0</v>
      </c>
      <c r="CC217" s="19">
        <f t="shared" si="293"/>
        <v>0</v>
      </c>
      <c r="CD217" s="19">
        <f t="shared" si="293"/>
        <v>0</v>
      </c>
      <c r="CE217" s="19">
        <f t="shared" si="293"/>
        <v>0</v>
      </c>
      <c r="CF217" s="19">
        <f t="shared" si="293"/>
        <v>0</v>
      </c>
      <c r="CG217" s="19">
        <f t="shared" si="293"/>
        <v>0</v>
      </c>
      <c r="CH217" s="19">
        <f t="shared" si="293"/>
        <v>0</v>
      </c>
    </row>
    <row r="218" spans="1:86">
      <c r="A218" t="str">
        <f>RIGHT(DB_LOAD!I213,4)</f>
        <v/>
      </c>
      <c r="B218">
        <f>DB_LOAD!K213</f>
        <v>0</v>
      </c>
      <c r="AX218" s="24" t="s">
        <v>65</v>
      </c>
      <c r="AY218" s="25"/>
      <c r="AZ218" s="25"/>
      <c r="BA218" s="25" t="e">
        <f ca="1">SUM(AY154:BA154)</f>
        <v>#NAME?</v>
      </c>
      <c r="BB218" s="25" t="e">
        <f t="shared" ref="BB218:CH218" ca="1" si="294">SUM(AZ154:BB154)</f>
        <v>#NAME?</v>
      </c>
      <c r="BC218" s="25" t="e">
        <f t="shared" ca="1" si="294"/>
        <v>#NAME?</v>
      </c>
      <c r="BD218" s="25" t="e">
        <f t="shared" ca="1" si="294"/>
        <v>#NAME?</v>
      </c>
      <c r="BE218" s="25" t="e">
        <f t="shared" ca="1" si="294"/>
        <v>#NAME?</v>
      </c>
      <c r="BF218" s="25" t="e">
        <f t="shared" ca="1" si="294"/>
        <v>#NAME?</v>
      </c>
      <c r="BG218" s="25" t="e">
        <f t="shared" ca="1" si="294"/>
        <v>#NAME?</v>
      </c>
      <c r="BH218" s="25" t="e">
        <f t="shared" ca="1" si="294"/>
        <v>#NAME?</v>
      </c>
      <c r="BI218" s="25" t="e">
        <f t="shared" ca="1" si="294"/>
        <v>#NAME?</v>
      </c>
      <c r="BJ218" s="25" t="e">
        <f t="shared" ca="1" si="294"/>
        <v>#NAME?</v>
      </c>
      <c r="BK218" s="25" t="e">
        <f t="shared" ca="1" si="294"/>
        <v>#NAME?</v>
      </c>
      <c r="BL218" s="25" t="e">
        <f t="shared" ca="1" si="294"/>
        <v>#NAME?</v>
      </c>
      <c r="BM218" s="25" t="e">
        <f t="shared" ca="1" si="294"/>
        <v>#NAME?</v>
      </c>
      <c r="BN218" s="25" t="e">
        <f t="shared" ca="1" si="294"/>
        <v>#NAME?</v>
      </c>
      <c r="BO218" s="25" t="e">
        <f t="shared" ca="1" si="294"/>
        <v>#NAME?</v>
      </c>
      <c r="BP218" s="25" t="e">
        <f t="shared" ca="1" si="294"/>
        <v>#NAME?</v>
      </c>
      <c r="BQ218" s="25" t="e">
        <f t="shared" ca="1" si="294"/>
        <v>#NAME?</v>
      </c>
      <c r="BR218" s="25" t="e">
        <f t="shared" ca="1" si="294"/>
        <v>#NAME?</v>
      </c>
      <c r="BS218" s="25" t="e">
        <f t="shared" ca="1" si="294"/>
        <v>#NAME?</v>
      </c>
      <c r="BT218" s="25" t="e">
        <f t="shared" ca="1" si="294"/>
        <v>#NAME?</v>
      </c>
      <c r="BU218" s="25" t="e">
        <f t="shared" ca="1" si="294"/>
        <v>#NAME?</v>
      </c>
      <c r="BV218" s="25" t="e">
        <f t="shared" ca="1" si="294"/>
        <v>#NAME?</v>
      </c>
      <c r="BW218" s="25" t="e">
        <f t="shared" ca="1" si="294"/>
        <v>#NAME?</v>
      </c>
      <c r="BX218" s="25" t="e">
        <f t="shared" ca="1" si="294"/>
        <v>#NAME?</v>
      </c>
      <c r="BY218" s="25" t="e">
        <f t="shared" ca="1" si="294"/>
        <v>#NAME?</v>
      </c>
      <c r="BZ218" s="25" t="e">
        <f t="shared" ca="1" si="294"/>
        <v>#NAME?</v>
      </c>
      <c r="CA218" s="25" t="e">
        <f t="shared" ca="1" si="294"/>
        <v>#NAME?</v>
      </c>
      <c r="CB218" s="25" t="e">
        <f t="shared" ca="1" si="294"/>
        <v>#NAME?</v>
      </c>
      <c r="CC218" s="25" t="e">
        <f t="shared" ca="1" si="294"/>
        <v>#NAME?</v>
      </c>
      <c r="CD218" s="25" t="e">
        <f t="shared" ca="1" si="294"/>
        <v>#NAME?</v>
      </c>
      <c r="CE218" s="25" t="e">
        <f t="shared" ca="1" si="294"/>
        <v>#NAME?</v>
      </c>
      <c r="CF218" s="25" t="e">
        <f t="shared" ca="1" si="294"/>
        <v>#NAME?</v>
      </c>
      <c r="CG218" s="25" t="e">
        <f t="shared" ca="1" si="294"/>
        <v>#NAME?</v>
      </c>
      <c r="CH218" s="25" t="e">
        <f t="shared" ca="1" si="294"/>
        <v>#NAME?</v>
      </c>
    </row>
    <row r="219" spans="1:86">
      <c r="A219" t="str">
        <f>RIGHT(DB_LOAD!I214,4)</f>
        <v/>
      </c>
      <c r="B219">
        <f>DB_LOAD!K214</f>
        <v>0</v>
      </c>
      <c r="AX219" s="36" t="s">
        <v>67</v>
      </c>
      <c r="AY219" s="25"/>
      <c r="AZ219" s="25"/>
      <c r="BA219" s="25" t="e">
        <f t="shared" ref="BA219:CH221" ca="1" si="295">SUM(AY155:BA155)</f>
        <v>#NAME?</v>
      </c>
      <c r="BB219" s="25" t="e">
        <f t="shared" ca="1" si="295"/>
        <v>#NAME?</v>
      </c>
      <c r="BC219" s="25" t="e">
        <f t="shared" ca="1" si="295"/>
        <v>#NAME?</v>
      </c>
      <c r="BD219" s="25" t="e">
        <f t="shared" ca="1" si="295"/>
        <v>#NAME?</v>
      </c>
      <c r="BE219" s="25" t="e">
        <f t="shared" ca="1" si="295"/>
        <v>#NAME?</v>
      </c>
      <c r="BF219" s="25" t="e">
        <f t="shared" ca="1" si="295"/>
        <v>#NAME?</v>
      </c>
      <c r="BG219" s="25" t="e">
        <f t="shared" ca="1" si="295"/>
        <v>#NAME?</v>
      </c>
      <c r="BH219" s="25" t="e">
        <f t="shared" ca="1" si="295"/>
        <v>#NAME?</v>
      </c>
      <c r="BI219" s="25" t="e">
        <f t="shared" ca="1" si="295"/>
        <v>#NAME?</v>
      </c>
      <c r="BJ219" s="25" t="e">
        <f t="shared" ca="1" si="295"/>
        <v>#NAME?</v>
      </c>
      <c r="BK219" s="25" t="e">
        <f t="shared" ca="1" si="295"/>
        <v>#NAME?</v>
      </c>
      <c r="BL219" s="25" t="e">
        <f t="shared" ca="1" si="295"/>
        <v>#NAME?</v>
      </c>
      <c r="BM219" s="25" t="e">
        <f t="shared" ca="1" si="295"/>
        <v>#NAME?</v>
      </c>
      <c r="BN219" s="25" t="e">
        <f t="shared" ca="1" si="295"/>
        <v>#NAME?</v>
      </c>
      <c r="BO219" s="25" t="e">
        <f t="shared" ca="1" si="295"/>
        <v>#NAME?</v>
      </c>
      <c r="BP219" s="25" t="e">
        <f t="shared" ca="1" si="295"/>
        <v>#NAME?</v>
      </c>
      <c r="BQ219" s="25" t="e">
        <f t="shared" ca="1" si="295"/>
        <v>#NAME?</v>
      </c>
      <c r="BR219" s="25" t="e">
        <f t="shared" ca="1" si="295"/>
        <v>#NAME?</v>
      </c>
      <c r="BS219" s="25" t="e">
        <f t="shared" ca="1" si="295"/>
        <v>#NAME?</v>
      </c>
      <c r="BT219" s="25" t="e">
        <f t="shared" ca="1" si="295"/>
        <v>#NAME?</v>
      </c>
      <c r="BU219" s="25" t="e">
        <f t="shared" ca="1" si="295"/>
        <v>#NAME?</v>
      </c>
      <c r="BV219" s="25" t="e">
        <f t="shared" ca="1" si="295"/>
        <v>#NAME?</v>
      </c>
      <c r="BW219" s="25" t="e">
        <f t="shared" ca="1" si="295"/>
        <v>#NAME?</v>
      </c>
      <c r="BX219" s="25" t="e">
        <f t="shared" ca="1" si="295"/>
        <v>#NAME?</v>
      </c>
      <c r="BY219" s="25" t="e">
        <f t="shared" ca="1" si="295"/>
        <v>#NAME?</v>
      </c>
      <c r="BZ219" s="25" t="e">
        <f t="shared" ca="1" si="295"/>
        <v>#NAME?</v>
      </c>
      <c r="CA219" s="25" t="e">
        <f t="shared" ca="1" si="295"/>
        <v>#NAME?</v>
      </c>
      <c r="CB219" s="25" t="e">
        <f t="shared" ca="1" si="295"/>
        <v>#NAME?</v>
      </c>
      <c r="CC219" s="25" t="e">
        <f t="shared" ca="1" si="295"/>
        <v>#NAME?</v>
      </c>
      <c r="CD219" s="25" t="e">
        <f t="shared" ca="1" si="295"/>
        <v>#NAME?</v>
      </c>
      <c r="CE219" s="25" t="e">
        <f t="shared" ca="1" si="295"/>
        <v>#NAME?</v>
      </c>
      <c r="CF219" s="25" t="e">
        <f t="shared" ca="1" si="295"/>
        <v>#NAME?</v>
      </c>
      <c r="CG219" s="25" t="e">
        <f t="shared" ca="1" si="295"/>
        <v>#NAME?</v>
      </c>
      <c r="CH219" s="25" t="e">
        <f t="shared" ca="1" si="295"/>
        <v>#NAME?</v>
      </c>
    </row>
    <row r="220" spans="1:86">
      <c r="A220" t="str">
        <f>RIGHT(DB_LOAD!I215,4)</f>
        <v/>
      </c>
      <c r="B220">
        <f>DB_LOAD!K215</f>
        <v>0</v>
      </c>
      <c r="AX220" s="36" t="s">
        <v>72</v>
      </c>
      <c r="AY220" s="25"/>
      <c r="AZ220" s="25"/>
      <c r="BA220" s="25" t="e">
        <f t="shared" ca="1" si="295"/>
        <v>#NAME?</v>
      </c>
      <c r="BB220" s="25" t="e">
        <f t="shared" ca="1" si="295"/>
        <v>#NAME?</v>
      </c>
      <c r="BC220" s="25" t="e">
        <f t="shared" ca="1" si="295"/>
        <v>#NAME?</v>
      </c>
      <c r="BD220" s="25" t="e">
        <f t="shared" ca="1" si="295"/>
        <v>#NAME?</v>
      </c>
      <c r="BE220" s="25" t="e">
        <f t="shared" ca="1" si="295"/>
        <v>#NAME?</v>
      </c>
      <c r="BF220" s="25" t="e">
        <f t="shared" ca="1" si="295"/>
        <v>#NAME?</v>
      </c>
      <c r="BG220" s="25" t="e">
        <f t="shared" ca="1" si="295"/>
        <v>#NAME?</v>
      </c>
      <c r="BH220" s="25" t="e">
        <f t="shared" ca="1" si="295"/>
        <v>#NAME?</v>
      </c>
      <c r="BI220" s="25" t="e">
        <f t="shared" ca="1" si="295"/>
        <v>#NAME?</v>
      </c>
      <c r="BJ220" s="25" t="e">
        <f t="shared" ca="1" si="295"/>
        <v>#NAME?</v>
      </c>
      <c r="BK220" s="25" t="e">
        <f t="shared" ca="1" si="295"/>
        <v>#NAME?</v>
      </c>
      <c r="BL220" s="25" t="e">
        <f t="shared" ca="1" si="295"/>
        <v>#NAME?</v>
      </c>
      <c r="BM220" s="25" t="e">
        <f t="shared" ca="1" si="295"/>
        <v>#NAME?</v>
      </c>
      <c r="BN220" s="25" t="e">
        <f t="shared" ca="1" si="295"/>
        <v>#NAME?</v>
      </c>
      <c r="BO220" s="25" t="e">
        <f t="shared" ca="1" si="295"/>
        <v>#NAME?</v>
      </c>
      <c r="BP220" s="25" t="e">
        <f t="shared" ca="1" si="295"/>
        <v>#NAME?</v>
      </c>
      <c r="BQ220" s="25" t="e">
        <f t="shared" ca="1" si="295"/>
        <v>#NAME?</v>
      </c>
      <c r="BR220" s="25" t="e">
        <f t="shared" ca="1" si="295"/>
        <v>#NAME?</v>
      </c>
      <c r="BS220" s="25" t="e">
        <f t="shared" ca="1" si="295"/>
        <v>#NAME?</v>
      </c>
      <c r="BT220" s="25" t="e">
        <f t="shared" ca="1" si="295"/>
        <v>#NAME?</v>
      </c>
      <c r="BU220" s="25" t="e">
        <f t="shared" ca="1" si="295"/>
        <v>#NAME?</v>
      </c>
      <c r="BV220" s="25" t="e">
        <f t="shared" ca="1" si="295"/>
        <v>#NAME?</v>
      </c>
      <c r="BW220" s="25" t="e">
        <f t="shared" ca="1" si="295"/>
        <v>#NAME?</v>
      </c>
      <c r="BX220" s="25" t="e">
        <f t="shared" ca="1" si="295"/>
        <v>#NAME?</v>
      </c>
      <c r="BY220" s="25" t="e">
        <f t="shared" ca="1" si="295"/>
        <v>#NAME?</v>
      </c>
      <c r="BZ220" s="25" t="e">
        <f t="shared" ca="1" si="295"/>
        <v>#NAME?</v>
      </c>
      <c r="CA220" s="25" t="e">
        <f t="shared" ca="1" si="295"/>
        <v>#NAME?</v>
      </c>
      <c r="CB220" s="25" t="e">
        <f t="shared" ca="1" si="295"/>
        <v>#NAME?</v>
      </c>
      <c r="CC220" s="25" t="e">
        <f t="shared" ca="1" si="295"/>
        <v>#NAME?</v>
      </c>
      <c r="CD220" s="25" t="e">
        <f t="shared" ca="1" si="295"/>
        <v>#NAME?</v>
      </c>
      <c r="CE220" s="25" t="e">
        <f t="shared" ca="1" si="295"/>
        <v>#NAME?</v>
      </c>
      <c r="CF220" s="25" t="e">
        <f t="shared" ca="1" si="295"/>
        <v>#NAME?</v>
      </c>
      <c r="CG220" s="25" t="e">
        <f t="shared" ca="1" si="295"/>
        <v>#NAME?</v>
      </c>
      <c r="CH220" s="25" t="e">
        <f t="shared" ca="1" si="295"/>
        <v>#NAME?</v>
      </c>
    </row>
    <row r="221" spans="1:86">
      <c r="A221" t="str">
        <f>RIGHT(DB_LOAD!I216,4)</f>
        <v/>
      </c>
      <c r="B221">
        <f>DB_LOAD!K216</f>
        <v>0</v>
      </c>
      <c r="AX221" s="42" t="s">
        <v>77</v>
      </c>
      <c r="AY221" s="25"/>
      <c r="AZ221" s="25"/>
      <c r="BA221" s="25" t="e">
        <f t="shared" ca="1" si="295"/>
        <v>#NAME?</v>
      </c>
      <c r="BB221" s="25" t="e">
        <f t="shared" ca="1" si="295"/>
        <v>#NAME?</v>
      </c>
      <c r="BC221" s="25" t="e">
        <f t="shared" ca="1" si="295"/>
        <v>#NAME?</v>
      </c>
      <c r="BD221" s="25" t="e">
        <f t="shared" ca="1" si="295"/>
        <v>#NAME?</v>
      </c>
      <c r="BE221" s="25" t="e">
        <f t="shared" ca="1" si="295"/>
        <v>#NAME?</v>
      </c>
      <c r="BF221" s="25" t="e">
        <f t="shared" ca="1" si="295"/>
        <v>#NAME?</v>
      </c>
      <c r="BG221" s="25" t="e">
        <f t="shared" ca="1" si="295"/>
        <v>#NAME?</v>
      </c>
      <c r="BH221" s="25" t="e">
        <f t="shared" ca="1" si="295"/>
        <v>#NAME?</v>
      </c>
      <c r="BI221" s="25" t="e">
        <f t="shared" ca="1" si="295"/>
        <v>#NAME?</v>
      </c>
      <c r="BJ221" s="25" t="e">
        <f t="shared" ca="1" si="295"/>
        <v>#NAME?</v>
      </c>
      <c r="BK221" s="25" t="e">
        <f t="shared" ca="1" si="295"/>
        <v>#NAME?</v>
      </c>
      <c r="BL221" s="25" t="e">
        <f t="shared" ca="1" si="295"/>
        <v>#NAME?</v>
      </c>
      <c r="BM221" s="25" t="e">
        <f t="shared" ca="1" si="295"/>
        <v>#NAME?</v>
      </c>
      <c r="BN221" s="25" t="e">
        <f t="shared" ca="1" si="295"/>
        <v>#NAME?</v>
      </c>
      <c r="BO221" s="25" t="e">
        <f t="shared" ca="1" si="295"/>
        <v>#NAME?</v>
      </c>
      <c r="BP221" s="25" t="e">
        <f t="shared" ca="1" si="295"/>
        <v>#NAME?</v>
      </c>
      <c r="BQ221" s="25" t="e">
        <f t="shared" ca="1" si="295"/>
        <v>#NAME?</v>
      </c>
      <c r="BR221" s="25" t="e">
        <f t="shared" ca="1" si="295"/>
        <v>#NAME?</v>
      </c>
      <c r="BS221" s="25" t="e">
        <f t="shared" ca="1" si="295"/>
        <v>#NAME?</v>
      </c>
      <c r="BT221" s="25" t="e">
        <f t="shared" ca="1" si="295"/>
        <v>#NAME?</v>
      </c>
      <c r="BU221" s="25" t="e">
        <f t="shared" ca="1" si="295"/>
        <v>#NAME?</v>
      </c>
      <c r="BV221" s="25" t="e">
        <f t="shared" ca="1" si="295"/>
        <v>#NAME?</v>
      </c>
      <c r="BW221" s="25" t="e">
        <f t="shared" ca="1" si="295"/>
        <v>#NAME?</v>
      </c>
      <c r="BX221" s="25" t="e">
        <f t="shared" ca="1" si="295"/>
        <v>#NAME?</v>
      </c>
      <c r="BY221" s="25" t="e">
        <f t="shared" ca="1" si="295"/>
        <v>#NAME?</v>
      </c>
      <c r="BZ221" s="25" t="e">
        <f t="shared" ca="1" si="295"/>
        <v>#NAME?</v>
      </c>
      <c r="CA221" s="25" t="e">
        <f t="shared" ca="1" si="295"/>
        <v>#NAME?</v>
      </c>
      <c r="CB221" s="25" t="e">
        <f t="shared" ca="1" si="295"/>
        <v>#NAME?</v>
      </c>
      <c r="CC221" s="25" t="e">
        <f t="shared" ca="1" si="295"/>
        <v>#NAME?</v>
      </c>
      <c r="CD221" s="25" t="e">
        <f t="shared" ca="1" si="295"/>
        <v>#NAME?</v>
      </c>
      <c r="CE221" s="25" t="e">
        <f t="shared" ca="1" si="295"/>
        <v>#NAME?</v>
      </c>
      <c r="CF221" s="25" t="e">
        <f t="shared" ca="1" si="295"/>
        <v>#NAME?</v>
      </c>
      <c r="CG221" s="25" t="e">
        <f t="shared" ca="1" si="295"/>
        <v>#NAME?</v>
      </c>
      <c r="CH221" s="25" t="e">
        <f t="shared" ca="1" si="295"/>
        <v>#NAME?</v>
      </c>
    </row>
    <row r="222" spans="1:86">
      <c r="A222" t="str">
        <f>RIGHT(DB_LOAD!I217,4)</f>
        <v/>
      </c>
      <c r="B222">
        <f>DB_LOAD!K217</f>
        <v>0</v>
      </c>
      <c r="AX222" s="45" t="s">
        <v>82</v>
      </c>
      <c r="AY222" s="46">
        <f t="shared" ref="AY222:CH222" si="296">SUM(AY218:AY221)</f>
        <v>0</v>
      </c>
      <c r="AZ222" s="46">
        <f t="shared" si="296"/>
        <v>0</v>
      </c>
      <c r="BA222" s="46" t="e">
        <f t="shared" ca="1" si="296"/>
        <v>#NAME?</v>
      </c>
      <c r="BB222" s="46" t="e">
        <f t="shared" ca="1" si="296"/>
        <v>#NAME?</v>
      </c>
      <c r="BC222" s="46" t="e">
        <f t="shared" ca="1" si="296"/>
        <v>#NAME?</v>
      </c>
      <c r="BD222" s="46" t="e">
        <f t="shared" ca="1" si="296"/>
        <v>#NAME?</v>
      </c>
      <c r="BE222" s="46" t="e">
        <f t="shared" ca="1" si="296"/>
        <v>#NAME?</v>
      </c>
      <c r="BF222" s="46" t="e">
        <f t="shared" ca="1" si="296"/>
        <v>#NAME?</v>
      </c>
      <c r="BG222" s="46" t="e">
        <f t="shared" ca="1" si="296"/>
        <v>#NAME?</v>
      </c>
      <c r="BH222" s="46" t="e">
        <f t="shared" ca="1" si="296"/>
        <v>#NAME?</v>
      </c>
      <c r="BI222" s="46" t="e">
        <f t="shared" ca="1" si="296"/>
        <v>#NAME?</v>
      </c>
      <c r="BJ222" s="46" t="e">
        <f t="shared" ca="1" si="296"/>
        <v>#NAME?</v>
      </c>
      <c r="BK222" s="46" t="e">
        <f t="shared" ca="1" si="296"/>
        <v>#NAME?</v>
      </c>
      <c r="BL222" s="46" t="e">
        <f t="shared" ca="1" si="296"/>
        <v>#NAME?</v>
      </c>
      <c r="BM222" s="46" t="e">
        <f t="shared" ca="1" si="296"/>
        <v>#NAME?</v>
      </c>
      <c r="BN222" s="46" t="e">
        <f t="shared" ca="1" si="296"/>
        <v>#NAME?</v>
      </c>
      <c r="BO222" s="46" t="e">
        <f t="shared" ca="1" si="296"/>
        <v>#NAME?</v>
      </c>
      <c r="BP222" s="46" t="e">
        <f t="shared" ca="1" si="296"/>
        <v>#NAME?</v>
      </c>
      <c r="BQ222" s="46" t="e">
        <f t="shared" ca="1" si="296"/>
        <v>#NAME?</v>
      </c>
      <c r="BR222" s="46" t="e">
        <f t="shared" ca="1" si="296"/>
        <v>#NAME?</v>
      </c>
      <c r="BS222" s="46" t="e">
        <f t="shared" ca="1" si="296"/>
        <v>#NAME?</v>
      </c>
      <c r="BT222" s="46" t="e">
        <f t="shared" ca="1" si="296"/>
        <v>#NAME?</v>
      </c>
      <c r="BU222" s="46" t="e">
        <f t="shared" ca="1" si="296"/>
        <v>#NAME?</v>
      </c>
      <c r="BV222" s="46" t="e">
        <f t="shared" ca="1" si="296"/>
        <v>#NAME?</v>
      </c>
      <c r="BW222" s="46" t="e">
        <f t="shared" ca="1" si="296"/>
        <v>#NAME?</v>
      </c>
      <c r="BX222" s="46" t="e">
        <f t="shared" ca="1" si="296"/>
        <v>#NAME?</v>
      </c>
      <c r="BY222" s="46" t="e">
        <f t="shared" ca="1" si="296"/>
        <v>#NAME?</v>
      </c>
      <c r="BZ222" s="46" t="e">
        <f t="shared" ca="1" si="296"/>
        <v>#NAME?</v>
      </c>
      <c r="CA222" s="46" t="e">
        <f t="shared" ca="1" si="296"/>
        <v>#NAME?</v>
      </c>
      <c r="CB222" s="46" t="e">
        <f t="shared" ca="1" si="296"/>
        <v>#NAME?</v>
      </c>
      <c r="CC222" s="46" t="e">
        <f t="shared" ca="1" si="296"/>
        <v>#NAME?</v>
      </c>
      <c r="CD222" s="46" t="e">
        <f t="shared" ca="1" si="296"/>
        <v>#NAME?</v>
      </c>
      <c r="CE222" s="46" t="e">
        <f t="shared" ca="1" si="296"/>
        <v>#NAME?</v>
      </c>
      <c r="CF222" s="46" t="e">
        <f t="shared" ca="1" si="296"/>
        <v>#NAME?</v>
      </c>
      <c r="CG222" s="46" t="e">
        <f t="shared" ca="1" si="296"/>
        <v>#NAME?</v>
      </c>
      <c r="CH222" s="46" t="e">
        <f t="shared" ca="1" si="296"/>
        <v>#NAME?</v>
      </c>
    </row>
    <row r="223" spans="1:86">
      <c r="A223" t="str">
        <f>RIGHT(DB_LOAD!I218,4)</f>
        <v/>
      </c>
      <c r="B223">
        <f>DB_LOAD!K218</f>
        <v>0</v>
      </c>
      <c r="AX223" s="47" t="s">
        <v>87</v>
      </c>
      <c r="AY223" s="48" t="e">
        <f t="shared" ref="AY223:CH223" ca="1" si="297">AY222/$CH$186</f>
        <v>#NAME?</v>
      </c>
      <c r="AZ223" s="48" t="e">
        <f t="shared" ca="1" si="297"/>
        <v>#NAME?</v>
      </c>
      <c r="BA223" s="48" t="e">
        <f t="shared" ca="1" si="297"/>
        <v>#NAME?</v>
      </c>
      <c r="BB223" s="48" t="e">
        <f t="shared" ca="1" si="297"/>
        <v>#NAME?</v>
      </c>
      <c r="BC223" s="48" t="e">
        <f t="shared" ca="1" si="297"/>
        <v>#NAME?</v>
      </c>
      <c r="BD223" s="48" t="e">
        <f t="shared" ca="1" si="297"/>
        <v>#NAME?</v>
      </c>
      <c r="BE223" s="48" t="e">
        <f t="shared" ca="1" si="297"/>
        <v>#NAME?</v>
      </c>
      <c r="BF223" s="48" t="e">
        <f t="shared" ca="1" si="297"/>
        <v>#NAME?</v>
      </c>
      <c r="BG223" s="48" t="e">
        <f t="shared" ca="1" si="297"/>
        <v>#NAME?</v>
      </c>
      <c r="BH223" s="48" t="e">
        <f t="shared" ca="1" si="297"/>
        <v>#NAME?</v>
      </c>
      <c r="BI223" s="48" t="e">
        <f t="shared" ca="1" si="297"/>
        <v>#NAME?</v>
      </c>
      <c r="BJ223" s="48" t="e">
        <f t="shared" ca="1" si="297"/>
        <v>#NAME?</v>
      </c>
      <c r="BK223" s="48" t="e">
        <f t="shared" ca="1" si="297"/>
        <v>#NAME?</v>
      </c>
      <c r="BL223" s="48" t="e">
        <f t="shared" ca="1" si="297"/>
        <v>#NAME?</v>
      </c>
      <c r="BM223" s="48" t="e">
        <f t="shared" ca="1" si="297"/>
        <v>#NAME?</v>
      </c>
      <c r="BN223" s="48" t="e">
        <f t="shared" ca="1" si="297"/>
        <v>#NAME?</v>
      </c>
      <c r="BO223" s="48" t="e">
        <f t="shared" ca="1" si="297"/>
        <v>#NAME?</v>
      </c>
      <c r="BP223" s="48" t="e">
        <f t="shared" ca="1" si="297"/>
        <v>#NAME?</v>
      </c>
      <c r="BQ223" s="48" t="e">
        <f t="shared" ca="1" si="297"/>
        <v>#NAME?</v>
      </c>
      <c r="BR223" s="48" t="e">
        <f t="shared" ca="1" si="297"/>
        <v>#NAME?</v>
      </c>
      <c r="BS223" s="48" t="e">
        <f t="shared" ca="1" si="297"/>
        <v>#NAME?</v>
      </c>
      <c r="BT223" s="48" t="e">
        <f t="shared" ca="1" si="297"/>
        <v>#NAME?</v>
      </c>
      <c r="BU223" s="48" t="e">
        <f t="shared" ca="1" si="297"/>
        <v>#NAME?</v>
      </c>
      <c r="BV223" s="48" t="e">
        <f t="shared" ca="1" si="297"/>
        <v>#NAME?</v>
      </c>
      <c r="BW223" s="48" t="e">
        <f t="shared" ca="1" si="297"/>
        <v>#NAME?</v>
      </c>
      <c r="BX223" s="48" t="e">
        <f t="shared" ca="1" si="297"/>
        <v>#NAME?</v>
      </c>
      <c r="BY223" s="48" t="e">
        <f t="shared" ca="1" si="297"/>
        <v>#NAME?</v>
      </c>
      <c r="BZ223" s="48" t="e">
        <f t="shared" ca="1" si="297"/>
        <v>#NAME?</v>
      </c>
      <c r="CA223" s="48" t="e">
        <f t="shared" ca="1" si="297"/>
        <v>#NAME?</v>
      </c>
      <c r="CB223" s="48" t="e">
        <f t="shared" ca="1" si="297"/>
        <v>#NAME?</v>
      </c>
      <c r="CC223" s="48" t="e">
        <f t="shared" ca="1" si="297"/>
        <v>#NAME?</v>
      </c>
      <c r="CD223" s="48" t="e">
        <f t="shared" ca="1" si="297"/>
        <v>#NAME?</v>
      </c>
      <c r="CE223" s="48" t="e">
        <f t="shared" ca="1" si="297"/>
        <v>#NAME?</v>
      </c>
      <c r="CF223" s="48" t="e">
        <f t="shared" ca="1" si="297"/>
        <v>#NAME?</v>
      </c>
      <c r="CG223" s="48" t="e">
        <f t="shared" ca="1" si="297"/>
        <v>#NAME?</v>
      </c>
      <c r="CH223" s="48" t="e">
        <f t="shared" ca="1" si="297"/>
        <v>#NAME?</v>
      </c>
    </row>
    <row r="224" spans="1:86">
      <c r="A224" t="str">
        <f>RIGHT(DB_LOAD!I219,4)</f>
        <v/>
      </c>
      <c r="B224">
        <f>DB_LOAD!K219</f>
        <v>0</v>
      </c>
      <c r="AX224" s="50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</row>
    <row r="225" spans="1:86">
      <c r="A225" t="str">
        <f>RIGHT(DB_LOAD!I220,4)</f>
        <v/>
      </c>
      <c r="B225">
        <f>DB_LOAD!K220</f>
        <v>0</v>
      </c>
      <c r="AX225" s="53" t="s">
        <v>95</v>
      </c>
      <c r="AY225" s="25"/>
      <c r="AZ225" s="25"/>
      <c r="BA225" s="25" t="e">
        <f t="shared" ref="BA225:BA226" ca="1" si="298">SUM(AY161:BA161)</f>
        <v>#NAME?</v>
      </c>
      <c r="BB225" s="25" t="e">
        <f t="shared" ref="BB225:CH226" ca="1" si="299">SUM(AZ161:BB161)</f>
        <v>#NAME?</v>
      </c>
      <c r="BC225" s="25" t="e">
        <f t="shared" ca="1" si="299"/>
        <v>#NAME?</v>
      </c>
      <c r="BD225" s="25" t="e">
        <f t="shared" ca="1" si="299"/>
        <v>#NAME?</v>
      </c>
      <c r="BE225" s="25" t="e">
        <f t="shared" ca="1" si="299"/>
        <v>#NAME?</v>
      </c>
      <c r="BF225" s="25" t="e">
        <f t="shared" ca="1" si="299"/>
        <v>#NAME?</v>
      </c>
      <c r="BG225" s="25" t="e">
        <f t="shared" ca="1" si="299"/>
        <v>#NAME?</v>
      </c>
      <c r="BH225" s="25" t="e">
        <f t="shared" ca="1" si="299"/>
        <v>#NAME?</v>
      </c>
      <c r="BI225" s="25" t="e">
        <f t="shared" ca="1" si="299"/>
        <v>#NAME?</v>
      </c>
      <c r="BJ225" s="25" t="e">
        <f t="shared" ca="1" si="299"/>
        <v>#NAME?</v>
      </c>
      <c r="BK225" s="25" t="e">
        <f t="shared" ca="1" si="299"/>
        <v>#NAME?</v>
      </c>
      <c r="BL225" s="25" t="e">
        <f t="shared" ca="1" si="299"/>
        <v>#NAME?</v>
      </c>
      <c r="BM225" s="25" t="e">
        <f t="shared" ca="1" si="299"/>
        <v>#NAME?</v>
      </c>
      <c r="BN225" s="25" t="e">
        <f t="shared" ca="1" si="299"/>
        <v>#NAME?</v>
      </c>
      <c r="BO225" s="25" t="e">
        <f t="shared" ca="1" si="299"/>
        <v>#NAME?</v>
      </c>
      <c r="BP225" s="25" t="e">
        <f t="shared" ca="1" si="299"/>
        <v>#NAME?</v>
      </c>
      <c r="BQ225" s="25" t="e">
        <f t="shared" ca="1" si="299"/>
        <v>#NAME?</v>
      </c>
      <c r="BR225" s="25" t="e">
        <f t="shared" ca="1" si="299"/>
        <v>#NAME?</v>
      </c>
      <c r="BS225" s="25" t="e">
        <f t="shared" ca="1" si="299"/>
        <v>#NAME?</v>
      </c>
      <c r="BT225" s="25" t="e">
        <f t="shared" ca="1" si="299"/>
        <v>#NAME?</v>
      </c>
      <c r="BU225" s="25" t="e">
        <f t="shared" ca="1" si="299"/>
        <v>#NAME?</v>
      </c>
      <c r="BV225" s="25" t="e">
        <f t="shared" ca="1" si="299"/>
        <v>#NAME?</v>
      </c>
      <c r="BW225" s="25" t="e">
        <f t="shared" ca="1" si="299"/>
        <v>#NAME?</v>
      </c>
      <c r="BX225" s="25" t="e">
        <f t="shared" ca="1" si="299"/>
        <v>#NAME?</v>
      </c>
      <c r="BY225" s="25" t="e">
        <f t="shared" ca="1" si="299"/>
        <v>#NAME?</v>
      </c>
      <c r="BZ225" s="25" t="e">
        <f t="shared" ca="1" si="299"/>
        <v>#NAME?</v>
      </c>
      <c r="CA225" s="25" t="e">
        <f t="shared" ca="1" si="299"/>
        <v>#NAME?</v>
      </c>
      <c r="CB225" s="25" t="e">
        <f t="shared" ca="1" si="299"/>
        <v>#NAME?</v>
      </c>
      <c r="CC225" s="25" t="e">
        <f t="shared" ca="1" si="299"/>
        <v>#NAME?</v>
      </c>
      <c r="CD225" s="25" t="e">
        <f t="shared" ca="1" si="299"/>
        <v>#NAME?</v>
      </c>
      <c r="CE225" s="25" t="e">
        <f t="shared" ca="1" si="299"/>
        <v>#NAME?</v>
      </c>
      <c r="CF225" s="25" t="e">
        <f t="shared" ca="1" si="299"/>
        <v>#NAME?</v>
      </c>
      <c r="CG225" s="25" t="e">
        <f t="shared" ca="1" si="299"/>
        <v>#NAME?</v>
      </c>
      <c r="CH225" s="25" t="e">
        <f t="shared" ca="1" si="299"/>
        <v>#NAME?</v>
      </c>
    </row>
    <row r="226" spans="1:86">
      <c r="A226" t="str">
        <f>RIGHT(DB_LOAD!I221,4)</f>
        <v/>
      </c>
      <c r="B226">
        <f>DB_LOAD!K221</f>
        <v>0</v>
      </c>
      <c r="AX226" s="53" t="s">
        <v>98</v>
      </c>
      <c r="AY226" s="25"/>
      <c r="AZ226" s="25"/>
      <c r="BA226" s="25" t="e">
        <f t="shared" ca="1" si="298"/>
        <v>#NAME?</v>
      </c>
      <c r="BB226" s="25" t="e">
        <f t="shared" ca="1" si="299"/>
        <v>#NAME?</v>
      </c>
      <c r="BC226" s="25" t="e">
        <f t="shared" ca="1" si="299"/>
        <v>#NAME?</v>
      </c>
      <c r="BD226" s="25" t="e">
        <f t="shared" ca="1" si="299"/>
        <v>#NAME?</v>
      </c>
      <c r="BE226" s="25" t="e">
        <f t="shared" ca="1" si="299"/>
        <v>#NAME?</v>
      </c>
      <c r="BF226" s="25" t="e">
        <f t="shared" ca="1" si="299"/>
        <v>#NAME?</v>
      </c>
      <c r="BG226" s="25" t="e">
        <f t="shared" ca="1" si="299"/>
        <v>#NAME?</v>
      </c>
      <c r="BH226" s="25" t="e">
        <f t="shared" ca="1" si="299"/>
        <v>#NAME?</v>
      </c>
      <c r="BI226" s="25" t="e">
        <f t="shared" ca="1" si="299"/>
        <v>#NAME?</v>
      </c>
      <c r="BJ226" s="25" t="e">
        <f t="shared" ca="1" si="299"/>
        <v>#NAME?</v>
      </c>
      <c r="BK226" s="25" t="e">
        <f t="shared" ca="1" si="299"/>
        <v>#NAME?</v>
      </c>
      <c r="BL226" s="25" t="e">
        <f t="shared" ca="1" si="299"/>
        <v>#NAME?</v>
      </c>
      <c r="BM226" s="25" t="e">
        <f t="shared" ca="1" si="299"/>
        <v>#NAME?</v>
      </c>
      <c r="BN226" s="25" t="e">
        <f t="shared" ca="1" si="299"/>
        <v>#NAME?</v>
      </c>
      <c r="BO226" s="25" t="e">
        <f t="shared" ca="1" si="299"/>
        <v>#NAME?</v>
      </c>
      <c r="BP226" s="25" t="e">
        <f t="shared" ca="1" si="299"/>
        <v>#NAME?</v>
      </c>
      <c r="BQ226" s="25" t="e">
        <f t="shared" ca="1" si="299"/>
        <v>#NAME?</v>
      </c>
      <c r="BR226" s="25" t="e">
        <f t="shared" ca="1" si="299"/>
        <v>#NAME?</v>
      </c>
      <c r="BS226" s="25" t="e">
        <f t="shared" ca="1" si="299"/>
        <v>#NAME?</v>
      </c>
      <c r="BT226" s="25" t="e">
        <f t="shared" ca="1" si="299"/>
        <v>#NAME?</v>
      </c>
      <c r="BU226" s="25" t="e">
        <f t="shared" ca="1" si="299"/>
        <v>#NAME?</v>
      </c>
      <c r="BV226" s="25" t="e">
        <f t="shared" ca="1" si="299"/>
        <v>#NAME?</v>
      </c>
      <c r="BW226" s="25" t="e">
        <f t="shared" ca="1" si="299"/>
        <v>#NAME?</v>
      </c>
      <c r="BX226" s="25" t="e">
        <f t="shared" ca="1" si="299"/>
        <v>#NAME?</v>
      </c>
      <c r="BY226" s="25" t="e">
        <f t="shared" ca="1" si="299"/>
        <v>#NAME?</v>
      </c>
      <c r="BZ226" s="25" t="e">
        <f t="shared" ca="1" si="299"/>
        <v>#NAME?</v>
      </c>
      <c r="CA226" s="25" t="e">
        <f t="shared" ca="1" si="299"/>
        <v>#NAME?</v>
      </c>
      <c r="CB226" s="25" t="e">
        <f t="shared" ca="1" si="299"/>
        <v>#NAME?</v>
      </c>
      <c r="CC226" s="25" t="e">
        <f t="shared" ca="1" si="299"/>
        <v>#NAME?</v>
      </c>
      <c r="CD226" s="25" t="e">
        <f t="shared" ca="1" si="299"/>
        <v>#NAME?</v>
      </c>
      <c r="CE226" s="25" t="e">
        <f t="shared" ca="1" si="299"/>
        <v>#NAME?</v>
      </c>
      <c r="CF226" s="25" t="e">
        <f t="shared" ca="1" si="299"/>
        <v>#NAME?</v>
      </c>
      <c r="CG226" s="25" t="e">
        <f t="shared" ca="1" si="299"/>
        <v>#NAME?</v>
      </c>
      <c r="CH226" s="25" t="e">
        <f t="shared" ca="1" si="299"/>
        <v>#NAME?</v>
      </c>
    </row>
    <row r="227" spans="1:86">
      <c r="A227" t="str">
        <f>RIGHT(DB_LOAD!I222,4)</f>
        <v/>
      </c>
      <c r="B227">
        <f>DB_LOAD!K222</f>
        <v>0</v>
      </c>
      <c r="AX227" s="45" t="s">
        <v>99</v>
      </c>
      <c r="AY227" s="46">
        <f t="shared" ref="AY227:CH227" si="300">SUM(AY225:AY226,AY222)</f>
        <v>0</v>
      </c>
      <c r="AZ227" s="46">
        <f t="shared" si="300"/>
        <v>0</v>
      </c>
      <c r="BA227" s="46" t="e">
        <f t="shared" ca="1" si="300"/>
        <v>#NAME?</v>
      </c>
      <c r="BB227" s="46" t="e">
        <f t="shared" ca="1" si="300"/>
        <v>#NAME?</v>
      </c>
      <c r="BC227" s="46" t="e">
        <f t="shared" ca="1" si="300"/>
        <v>#NAME?</v>
      </c>
      <c r="BD227" s="46" t="e">
        <f t="shared" ca="1" si="300"/>
        <v>#NAME?</v>
      </c>
      <c r="BE227" s="46" t="e">
        <f t="shared" ca="1" si="300"/>
        <v>#NAME?</v>
      </c>
      <c r="BF227" s="46" t="e">
        <f t="shared" ca="1" si="300"/>
        <v>#NAME?</v>
      </c>
      <c r="BG227" s="46" t="e">
        <f t="shared" ca="1" si="300"/>
        <v>#NAME?</v>
      </c>
      <c r="BH227" s="46" t="e">
        <f t="shared" ca="1" si="300"/>
        <v>#NAME?</v>
      </c>
      <c r="BI227" s="46" t="e">
        <f t="shared" ca="1" si="300"/>
        <v>#NAME?</v>
      </c>
      <c r="BJ227" s="46" t="e">
        <f t="shared" ca="1" si="300"/>
        <v>#NAME?</v>
      </c>
      <c r="BK227" s="46" t="e">
        <f t="shared" ca="1" si="300"/>
        <v>#NAME?</v>
      </c>
      <c r="BL227" s="46" t="e">
        <f t="shared" ca="1" si="300"/>
        <v>#NAME?</v>
      </c>
      <c r="BM227" s="46" t="e">
        <f t="shared" ca="1" si="300"/>
        <v>#NAME?</v>
      </c>
      <c r="BN227" s="46" t="e">
        <f t="shared" ca="1" si="300"/>
        <v>#NAME?</v>
      </c>
      <c r="BO227" s="46" t="e">
        <f t="shared" ca="1" si="300"/>
        <v>#NAME?</v>
      </c>
      <c r="BP227" s="46" t="e">
        <f t="shared" ca="1" si="300"/>
        <v>#NAME?</v>
      </c>
      <c r="BQ227" s="46" t="e">
        <f t="shared" ca="1" si="300"/>
        <v>#NAME?</v>
      </c>
      <c r="BR227" s="46" t="e">
        <f t="shared" ca="1" si="300"/>
        <v>#NAME?</v>
      </c>
      <c r="BS227" s="46" t="e">
        <f t="shared" ca="1" si="300"/>
        <v>#NAME?</v>
      </c>
      <c r="BT227" s="46" t="e">
        <f t="shared" ca="1" si="300"/>
        <v>#NAME?</v>
      </c>
      <c r="BU227" s="46" t="e">
        <f t="shared" ca="1" si="300"/>
        <v>#NAME?</v>
      </c>
      <c r="BV227" s="46" t="e">
        <f t="shared" ca="1" si="300"/>
        <v>#NAME?</v>
      </c>
      <c r="BW227" s="46" t="e">
        <f t="shared" ca="1" si="300"/>
        <v>#NAME?</v>
      </c>
      <c r="BX227" s="46" t="e">
        <f t="shared" ca="1" si="300"/>
        <v>#NAME?</v>
      </c>
      <c r="BY227" s="46" t="e">
        <f t="shared" ca="1" si="300"/>
        <v>#NAME?</v>
      </c>
      <c r="BZ227" s="46" t="e">
        <f t="shared" ca="1" si="300"/>
        <v>#NAME?</v>
      </c>
      <c r="CA227" s="46" t="e">
        <f t="shared" ca="1" si="300"/>
        <v>#NAME?</v>
      </c>
      <c r="CB227" s="46" t="e">
        <f t="shared" ca="1" si="300"/>
        <v>#NAME?</v>
      </c>
      <c r="CC227" s="46" t="e">
        <f t="shared" ca="1" si="300"/>
        <v>#NAME?</v>
      </c>
      <c r="CD227" s="46" t="e">
        <f t="shared" ca="1" si="300"/>
        <v>#NAME?</v>
      </c>
      <c r="CE227" s="46" t="e">
        <f t="shared" ca="1" si="300"/>
        <v>#NAME?</v>
      </c>
      <c r="CF227" s="46" t="e">
        <f t="shared" ca="1" si="300"/>
        <v>#NAME?</v>
      </c>
      <c r="CG227" s="46" t="e">
        <f t="shared" ca="1" si="300"/>
        <v>#NAME?</v>
      </c>
      <c r="CH227" s="46" t="e">
        <f t="shared" ca="1" si="300"/>
        <v>#NAME?</v>
      </c>
    </row>
    <row r="228" spans="1:86">
      <c r="A228" t="str">
        <f>RIGHT(DB_LOAD!I223,4)</f>
        <v/>
      </c>
      <c r="B228">
        <f>DB_LOAD!K223</f>
        <v>0</v>
      </c>
      <c r="AX228" s="47" t="s">
        <v>101</v>
      </c>
      <c r="AY228" s="48" t="e">
        <f t="shared" ref="AY228:CH228" ca="1" si="301">AY227/$CH$186</f>
        <v>#NAME?</v>
      </c>
      <c r="AZ228" s="48" t="e">
        <f t="shared" ca="1" si="301"/>
        <v>#NAME?</v>
      </c>
      <c r="BA228" s="48" t="e">
        <f t="shared" ca="1" si="301"/>
        <v>#NAME?</v>
      </c>
      <c r="BB228" s="48" t="e">
        <f t="shared" ca="1" si="301"/>
        <v>#NAME?</v>
      </c>
      <c r="BC228" s="48" t="e">
        <f t="shared" ca="1" si="301"/>
        <v>#NAME?</v>
      </c>
      <c r="BD228" s="48" t="e">
        <f t="shared" ca="1" si="301"/>
        <v>#NAME?</v>
      </c>
      <c r="BE228" s="48" t="e">
        <f t="shared" ca="1" si="301"/>
        <v>#NAME?</v>
      </c>
      <c r="BF228" s="48" t="e">
        <f t="shared" ca="1" si="301"/>
        <v>#NAME?</v>
      </c>
      <c r="BG228" s="48" t="e">
        <f t="shared" ca="1" si="301"/>
        <v>#NAME?</v>
      </c>
      <c r="BH228" s="48" t="e">
        <f t="shared" ca="1" si="301"/>
        <v>#NAME?</v>
      </c>
      <c r="BI228" s="48" t="e">
        <f t="shared" ca="1" si="301"/>
        <v>#NAME?</v>
      </c>
      <c r="BJ228" s="48" t="e">
        <f t="shared" ca="1" si="301"/>
        <v>#NAME?</v>
      </c>
      <c r="BK228" s="48" t="e">
        <f t="shared" ca="1" si="301"/>
        <v>#NAME?</v>
      </c>
      <c r="BL228" s="48" t="e">
        <f t="shared" ca="1" si="301"/>
        <v>#NAME?</v>
      </c>
      <c r="BM228" s="48" t="e">
        <f t="shared" ca="1" si="301"/>
        <v>#NAME?</v>
      </c>
      <c r="BN228" s="48" t="e">
        <f t="shared" ca="1" si="301"/>
        <v>#NAME?</v>
      </c>
      <c r="BO228" s="48" t="e">
        <f t="shared" ca="1" si="301"/>
        <v>#NAME?</v>
      </c>
      <c r="BP228" s="48" t="e">
        <f t="shared" ca="1" si="301"/>
        <v>#NAME?</v>
      </c>
      <c r="BQ228" s="48" t="e">
        <f t="shared" ca="1" si="301"/>
        <v>#NAME?</v>
      </c>
      <c r="BR228" s="48" t="e">
        <f t="shared" ca="1" si="301"/>
        <v>#NAME?</v>
      </c>
      <c r="BS228" s="48" t="e">
        <f t="shared" ca="1" si="301"/>
        <v>#NAME?</v>
      </c>
      <c r="BT228" s="48" t="e">
        <f t="shared" ca="1" si="301"/>
        <v>#NAME?</v>
      </c>
      <c r="BU228" s="48" t="e">
        <f t="shared" ca="1" si="301"/>
        <v>#NAME?</v>
      </c>
      <c r="BV228" s="48" t="e">
        <f t="shared" ca="1" si="301"/>
        <v>#NAME?</v>
      </c>
      <c r="BW228" s="48" t="e">
        <f t="shared" ca="1" si="301"/>
        <v>#NAME?</v>
      </c>
      <c r="BX228" s="48" t="e">
        <f t="shared" ca="1" si="301"/>
        <v>#NAME?</v>
      </c>
      <c r="BY228" s="48" t="e">
        <f t="shared" ca="1" si="301"/>
        <v>#NAME?</v>
      </c>
      <c r="BZ228" s="48" t="e">
        <f t="shared" ca="1" si="301"/>
        <v>#NAME?</v>
      </c>
      <c r="CA228" s="48" t="e">
        <f t="shared" ca="1" si="301"/>
        <v>#NAME?</v>
      </c>
      <c r="CB228" s="48" t="e">
        <f t="shared" ca="1" si="301"/>
        <v>#NAME?</v>
      </c>
      <c r="CC228" s="48" t="e">
        <f t="shared" ca="1" si="301"/>
        <v>#NAME?</v>
      </c>
      <c r="CD228" s="48" t="e">
        <f t="shared" ca="1" si="301"/>
        <v>#NAME?</v>
      </c>
      <c r="CE228" s="48" t="e">
        <f t="shared" ca="1" si="301"/>
        <v>#NAME?</v>
      </c>
      <c r="CF228" s="48" t="e">
        <f t="shared" ca="1" si="301"/>
        <v>#NAME?</v>
      </c>
      <c r="CG228" s="48" t="e">
        <f t="shared" ca="1" si="301"/>
        <v>#NAME?</v>
      </c>
      <c r="CH228" s="48" t="e">
        <f t="shared" ca="1" si="301"/>
        <v>#NAME?</v>
      </c>
    </row>
    <row r="229" spans="1:86">
      <c r="A229" t="str">
        <f>RIGHT(DB_LOAD!I224,4)</f>
        <v/>
      </c>
      <c r="B229">
        <f>DB_LOAD!K224</f>
        <v>0</v>
      </c>
      <c r="AX229" s="59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</row>
    <row r="230" spans="1:86">
      <c r="A230" t="str">
        <f>RIGHT(DB_LOAD!I225,4)</f>
        <v/>
      </c>
      <c r="B230">
        <f>DB_LOAD!K225</f>
        <v>0</v>
      </c>
      <c r="AX230" s="61" t="s">
        <v>106</v>
      </c>
      <c r="AY230" s="25"/>
      <c r="AZ230" s="25"/>
      <c r="BA230" s="25" t="e">
        <f t="shared" ref="BA230:CH232" ca="1" si="302">SUM(AY166:BA166)</f>
        <v>#NAME?</v>
      </c>
      <c r="BB230" s="25" t="e">
        <f t="shared" ca="1" si="302"/>
        <v>#NAME?</v>
      </c>
      <c r="BC230" s="25" t="e">
        <f t="shared" ca="1" si="302"/>
        <v>#NAME?</v>
      </c>
      <c r="BD230" s="25" t="e">
        <f t="shared" ca="1" si="302"/>
        <v>#NAME?</v>
      </c>
      <c r="BE230" s="25" t="e">
        <f t="shared" ca="1" si="302"/>
        <v>#NAME?</v>
      </c>
      <c r="BF230" s="25" t="e">
        <f t="shared" ca="1" si="302"/>
        <v>#NAME?</v>
      </c>
      <c r="BG230" s="25" t="e">
        <f t="shared" ca="1" si="302"/>
        <v>#NAME?</v>
      </c>
      <c r="BH230" s="25" t="e">
        <f t="shared" ca="1" si="302"/>
        <v>#NAME?</v>
      </c>
      <c r="BI230" s="25" t="e">
        <f t="shared" ca="1" si="302"/>
        <v>#NAME?</v>
      </c>
      <c r="BJ230" s="25" t="e">
        <f t="shared" ca="1" si="302"/>
        <v>#NAME?</v>
      </c>
      <c r="BK230" s="25" t="e">
        <f t="shared" ca="1" si="302"/>
        <v>#NAME?</v>
      </c>
      <c r="BL230" s="25" t="e">
        <f t="shared" ca="1" si="302"/>
        <v>#NAME?</v>
      </c>
      <c r="BM230" s="25" t="e">
        <f t="shared" ca="1" si="302"/>
        <v>#NAME?</v>
      </c>
      <c r="BN230" s="25" t="e">
        <f t="shared" ca="1" si="302"/>
        <v>#NAME?</v>
      </c>
      <c r="BO230" s="25" t="e">
        <f t="shared" ca="1" si="302"/>
        <v>#NAME?</v>
      </c>
      <c r="BP230" s="25" t="e">
        <f t="shared" ca="1" si="302"/>
        <v>#NAME?</v>
      </c>
      <c r="BQ230" s="25" t="e">
        <f t="shared" ca="1" si="302"/>
        <v>#NAME?</v>
      </c>
      <c r="BR230" s="25" t="e">
        <f t="shared" ca="1" si="302"/>
        <v>#NAME?</v>
      </c>
      <c r="BS230" s="25" t="e">
        <f t="shared" ca="1" si="302"/>
        <v>#NAME?</v>
      </c>
      <c r="BT230" s="25" t="e">
        <f t="shared" ca="1" si="302"/>
        <v>#NAME?</v>
      </c>
      <c r="BU230" s="25" t="e">
        <f t="shared" ca="1" si="302"/>
        <v>#NAME?</v>
      </c>
      <c r="BV230" s="25" t="e">
        <f t="shared" ca="1" si="302"/>
        <v>#NAME?</v>
      </c>
      <c r="BW230" s="25" t="e">
        <f t="shared" ca="1" si="302"/>
        <v>#NAME?</v>
      </c>
      <c r="BX230" s="25" t="e">
        <f t="shared" ca="1" si="302"/>
        <v>#NAME?</v>
      </c>
      <c r="BY230" s="25" t="e">
        <f t="shared" ca="1" si="302"/>
        <v>#NAME?</v>
      </c>
      <c r="BZ230" s="25" t="e">
        <f t="shared" ca="1" si="302"/>
        <v>#NAME?</v>
      </c>
      <c r="CA230" s="25" t="e">
        <f t="shared" ca="1" si="302"/>
        <v>#NAME?</v>
      </c>
      <c r="CB230" s="25" t="e">
        <f t="shared" ca="1" si="302"/>
        <v>#NAME?</v>
      </c>
      <c r="CC230" s="25" t="e">
        <f t="shared" ca="1" si="302"/>
        <v>#NAME?</v>
      </c>
      <c r="CD230" s="25" t="e">
        <f t="shared" ca="1" si="302"/>
        <v>#NAME?</v>
      </c>
      <c r="CE230" s="25" t="e">
        <f t="shared" ca="1" si="302"/>
        <v>#NAME?</v>
      </c>
      <c r="CF230" s="25" t="e">
        <f t="shared" ca="1" si="302"/>
        <v>#NAME?</v>
      </c>
      <c r="CG230" s="25" t="e">
        <f t="shared" ca="1" si="302"/>
        <v>#NAME?</v>
      </c>
      <c r="CH230" s="25" t="e">
        <f t="shared" ca="1" si="302"/>
        <v>#NAME?</v>
      </c>
    </row>
    <row r="231" spans="1:86">
      <c r="A231" t="str">
        <f>RIGHT(DB_LOAD!I226,4)</f>
        <v/>
      </c>
      <c r="B231">
        <f>DB_LOAD!K226</f>
        <v>0</v>
      </c>
      <c r="AX231" s="61" t="s">
        <v>109</v>
      </c>
      <c r="AY231" s="25"/>
      <c r="AZ231" s="25"/>
      <c r="BA231" s="25" t="e">
        <f t="shared" ca="1" si="302"/>
        <v>#NAME?</v>
      </c>
      <c r="BB231" s="25" t="e">
        <f t="shared" ca="1" si="302"/>
        <v>#NAME?</v>
      </c>
      <c r="BC231" s="25" t="e">
        <f t="shared" ca="1" si="302"/>
        <v>#NAME?</v>
      </c>
      <c r="BD231" s="25" t="e">
        <f t="shared" ca="1" si="302"/>
        <v>#NAME?</v>
      </c>
      <c r="BE231" s="25" t="e">
        <f t="shared" ca="1" si="302"/>
        <v>#NAME?</v>
      </c>
      <c r="BF231" s="25" t="e">
        <f t="shared" ca="1" si="302"/>
        <v>#NAME?</v>
      </c>
      <c r="BG231" s="25" t="e">
        <f t="shared" ca="1" si="302"/>
        <v>#NAME?</v>
      </c>
      <c r="BH231" s="25" t="e">
        <f t="shared" ca="1" si="302"/>
        <v>#NAME?</v>
      </c>
      <c r="BI231" s="25" t="e">
        <f t="shared" ca="1" si="302"/>
        <v>#NAME?</v>
      </c>
      <c r="BJ231" s="25" t="e">
        <f t="shared" ca="1" si="302"/>
        <v>#NAME?</v>
      </c>
      <c r="BK231" s="25" t="e">
        <f t="shared" ca="1" si="302"/>
        <v>#NAME?</v>
      </c>
      <c r="BL231" s="25" t="e">
        <f t="shared" ca="1" si="302"/>
        <v>#NAME?</v>
      </c>
      <c r="BM231" s="25" t="e">
        <f t="shared" ca="1" si="302"/>
        <v>#NAME?</v>
      </c>
      <c r="BN231" s="25" t="e">
        <f t="shared" ca="1" si="302"/>
        <v>#NAME?</v>
      </c>
      <c r="BO231" s="25" t="e">
        <f t="shared" ca="1" si="302"/>
        <v>#NAME?</v>
      </c>
      <c r="BP231" s="25" t="e">
        <f t="shared" ca="1" si="302"/>
        <v>#NAME?</v>
      </c>
      <c r="BQ231" s="25" t="e">
        <f t="shared" ca="1" si="302"/>
        <v>#NAME?</v>
      </c>
      <c r="BR231" s="25" t="e">
        <f t="shared" ca="1" si="302"/>
        <v>#NAME?</v>
      </c>
      <c r="BS231" s="25" t="e">
        <f t="shared" ca="1" si="302"/>
        <v>#NAME?</v>
      </c>
      <c r="BT231" s="25" t="e">
        <f t="shared" ca="1" si="302"/>
        <v>#NAME?</v>
      </c>
      <c r="BU231" s="25" t="e">
        <f t="shared" ca="1" si="302"/>
        <v>#NAME?</v>
      </c>
      <c r="BV231" s="25" t="e">
        <f t="shared" ca="1" si="302"/>
        <v>#NAME?</v>
      </c>
      <c r="BW231" s="25" t="e">
        <f t="shared" ca="1" si="302"/>
        <v>#NAME?</v>
      </c>
      <c r="BX231" s="25" t="e">
        <f t="shared" ca="1" si="302"/>
        <v>#NAME?</v>
      </c>
      <c r="BY231" s="25" t="e">
        <f t="shared" ca="1" si="302"/>
        <v>#NAME?</v>
      </c>
      <c r="BZ231" s="25" t="e">
        <f t="shared" ca="1" si="302"/>
        <v>#NAME?</v>
      </c>
      <c r="CA231" s="25" t="e">
        <f t="shared" ca="1" si="302"/>
        <v>#NAME?</v>
      </c>
      <c r="CB231" s="25" t="e">
        <f t="shared" ca="1" si="302"/>
        <v>#NAME?</v>
      </c>
      <c r="CC231" s="25" t="e">
        <f t="shared" ca="1" si="302"/>
        <v>#NAME?</v>
      </c>
      <c r="CD231" s="25" t="e">
        <f t="shared" ca="1" si="302"/>
        <v>#NAME?</v>
      </c>
      <c r="CE231" s="25" t="e">
        <f t="shared" ca="1" si="302"/>
        <v>#NAME?</v>
      </c>
      <c r="CF231" s="25" t="e">
        <f t="shared" ca="1" si="302"/>
        <v>#NAME?</v>
      </c>
      <c r="CG231" s="25" t="e">
        <f t="shared" ca="1" si="302"/>
        <v>#NAME?</v>
      </c>
      <c r="CH231" s="25" t="e">
        <f t="shared" ca="1" si="302"/>
        <v>#NAME?</v>
      </c>
    </row>
    <row r="232" spans="1:86">
      <c r="A232" t="str">
        <f>RIGHT(DB_LOAD!I227,4)</f>
        <v/>
      </c>
      <c r="B232">
        <f>DB_LOAD!K227</f>
        <v>0</v>
      </c>
      <c r="AX232" s="64" t="s">
        <v>111</v>
      </c>
      <c r="AY232" s="25"/>
      <c r="AZ232" s="25"/>
      <c r="BA232" s="25" t="e">
        <f t="shared" ca="1" si="302"/>
        <v>#NAME?</v>
      </c>
      <c r="BB232" s="25" t="e">
        <f t="shared" ca="1" si="302"/>
        <v>#NAME?</v>
      </c>
      <c r="BC232" s="25" t="e">
        <f t="shared" ca="1" si="302"/>
        <v>#NAME?</v>
      </c>
      <c r="BD232" s="25" t="e">
        <f t="shared" ca="1" si="302"/>
        <v>#NAME?</v>
      </c>
      <c r="BE232" s="25" t="e">
        <f t="shared" ca="1" si="302"/>
        <v>#NAME?</v>
      </c>
      <c r="BF232" s="25" t="e">
        <f t="shared" ca="1" si="302"/>
        <v>#NAME?</v>
      </c>
      <c r="BG232" s="25" t="e">
        <f t="shared" ca="1" si="302"/>
        <v>#NAME?</v>
      </c>
      <c r="BH232" s="25" t="e">
        <f t="shared" ca="1" si="302"/>
        <v>#NAME?</v>
      </c>
      <c r="BI232" s="25" t="e">
        <f t="shared" ca="1" si="302"/>
        <v>#NAME?</v>
      </c>
      <c r="BJ232" s="25" t="e">
        <f t="shared" ca="1" si="302"/>
        <v>#NAME?</v>
      </c>
      <c r="BK232" s="25" t="e">
        <f t="shared" ca="1" si="302"/>
        <v>#NAME?</v>
      </c>
      <c r="BL232" s="25" t="e">
        <f t="shared" ca="1" si="302"/>
        <v>#NAME?</v>
      </c>
      <c r="BM232" s="25" t="e">
        <f t="shared" ca="1" si="302"/>
        <v>#NAME?</v>
      </c>
      <c r="BN232" s="25" t="e">
        <f t="shared" ca="1" si="302"/>
        <v>#NAME?</v>
      </c>
      <c r="BO232" s="25" t="e">
        <f t="shared" ca="1" si="302"/>
        <v>#NAME?</v>
      </c>
      <c r="BP232" s="25" t="e">
        <f t="shared" ca="1" si="302"/>
        <v>#NAME?</v>
      </c>
      <c r="BQ232" s="25" t="e">
        <f t="shared" ca="1" si="302"/>
        <v>#NAME?</v>
      </c>
      <c r="BR232" s="25" t="e">
        <f t="shared" ca="1" si="302"/>
        <v>#NAME?</v>
      </c>
      <c r="BS232" s="25" t="e">
        <f t="shared" ca="1" si="302"/>
        <v>#NAME?</v>
      </c>
      <c r="BT232" s="25" t="e">
        <f t="shared" ca="1" si="302"/>
        <v>#NAME?</v>
      </c>
      <c r="BU232" s="25" t="e">
        <f t="shared" ca="1" si="302"/>
        <v>#NAME?</v>
      </c>
      <c r="BV232" s="25" t="e">
        <f t="shared" ca="1" si="302"/>
        <v>#NAME?</v>
      </c>
      <c r="BW232" s="25" t="e">
        <f t="shared" ca="1" si="302"/>
        <v>#NAME?</v>
      </c>
      <c r="BX232" s="25" t="e">
        <f t="shared" ca="1" si="302"/>
        <v>#NAME?</v>
      </c>
      <c r="BY232" s="25" t="e">
        <f t="shared" ca="1" si="302"/>
        <v>#NAME?</v>
      </c>
      <c r="BZ232" s="25" t="e">
        <f t="shared" ca="1" si="302"/>
        <v>#NAME?</v>
      </c>
      <c r="CA232" s="25" t="e">
        <f t="shared" ca="1" si="302"/>
        <v>#NAME?</v>
      </c>
      <c r="CB232" s="25" t="e">
        <f t="shared" ca="1" si="302"/>
        <v>#NAME?</v>
      </c>
      <c r="CC232" s="25" t="e">
        <f t="shared" ca="1" si="302"/>
        <v>#NAME?</v>
      </c>
      <c r="CD232" s="25" t="e">
        <f t="shared" ca="1" si="302"/>
        <v>#NAME?</v>
      </c>
      <c r="CE232" s="25" t="e">
        <f t="shared" ca="1" si="302"/>
        <v>#NAME?</v>
      </c>
      <c r="CF232" s="25" t="e">
        <f t="shared" ca="1" si="302"/>
        <v>#NAME?</v>
      </c>
      <c r="CG232" s="25" t="e">
        <f t="shared" ca="1" si="302"/>
        <v>#NAME?</v>
      </c>
      <c r="CH232" s="25" t="e">
        <f t="shared" ca="1" si="302"/>
        <v>#NAME?</v>
      </c>
    </row>
    <row r="233" spans="1:86">
      <c r="A233" t="str">
        <f>RIGHT(DB_LOAD!I228,4)</f>
        <v/>
      </c>
      <c r="B233">
        <f>DB_LOAD!K228</f>
        <v>0</v>
      </c>
      <c r="AX233" s="45" t="s">
        <v>113</v>
      </c>
      <c r="AY233" s="46">
        <f t="shared" ref="AY233:CH233" si="303">SUM(AY232,AY227)</f>
        <v>0</v>
      </c>
      <c r="AZ233" s="46">
        <f t="shared" si="303"/>
        <v>0</v>
      </c>
      <c r="BA233" s="46" t="e">
        <f t="shared" ca="1" si="303"/>
        <v>#NAME?</v>
      </c>
      <c r="BB233" s="46" t="e">
        <f t="shared" ca="1" si="303"/>
        <v>#NAME?</v>
      </c>
      <c r="BC233" s="46" t="e">
        <f t="shared" ca="1" si="303"/>
        <v>#NAME?</v>
      </c>
      <c r="BD233" s="46" t="e">
        <f t="shared" ca="1" si="303"/>
        <v>#NAME?</v>
      </c>
      <c r="BE233" s="46" t="e">
        <f t="shared" ca="1" si="303"/>
        <v>#NAME?</v>
      </c>
      <c r="BF233" s="46" t="e">
        <f t="shared" ca="1" si="303"/>
        <v>#NAME?</v>
      </c>
      <c r="BG233" s="46" t="e">
        <f t="shared" ca="1" si="303"/>
        <v>#NAME?</v>
      </c>
      <c r="BH233" s="46" t="e">
        <f t="shared" ca="1" si="303"/>
        <v>#NAME?</v>
      </c>
      <c r="BI233" s="46" t="e">
        <f t="shared" ca="1" si="303"/>
        <v>#NAME?</v>
      </c>
      <c r="BJ233" s="46" t="e">
        <f t="shared" ca="1" si="303"/>
        <v>#NAME?</v>
      </c>
      <c r="BK233" s="46" t="e">
        <f t="shared" ca="1" si="303"/>
        <v>#NAME?</v>
      </c>
      <c r="BL233" s="46" t="e">
        <f t="shared" ca="1" si="303"/>
        <v>#NAME?</v>
      </c>
      <c r="BM233" s="46" t="e">
        <f t="shared" ca="1" si="303"/>
        <v>#NAME?</v>
      </c>
      <c r="BN233" s="46" t="e">
        <f t="shared" ca="1" si="303"/>
        <v>#NAME?</v>
      </c>
      <c r="BO233" s="46" t="e">
        <f t="shared" ca="1" si="303"/>
        <v>#NAME?</v>
      </c>
      <c r="BP233" s="46" t="e">
        <f t="shared" ca="1" si="303"/>
        <v>#NAME?</v>
      </c>
      <c r="BQ233" s="46" t="e">
        <f t="shared" ca="1" si="303"/>
        <v>#NAME?</v>
      </c>
      <c r="BR233" s="46" t="e">
        <f t="shared" ca="1" si="303"/>
        <v>#NAME?</v>
      </c>
      <c r="BS233" s="46" t="e">
        <f t="shared" ca="1" si="303"/>
        <v>#NAME?</v>
      </c>
      <c r="BT233" s="46" t="e">
        <f t="shared" ca="1" si="303"/>
        <v>#NAME?</v>
      </c>
      <c r="BU233" s="46" t="e">
        <f t="shared" ca="1" si="303"/>
        <v>#NAME?</v>
      </c>
      <c r="BV233" s="46" t="e">
        <f t="shared" ca="1" si="303"/>
        <v>#NAME?</v>
      </c>
      <c r="BW233" s="46" t="e">
        <f t="shared" ca="1" si="303"/>
        <v>#NAME?</v>
      </c>
      <c r="BX233" s="46" t="e">
        <f t="shared" ca="1" si="303"/>
        <v>#NAME?</v>
      </c>
      <c r="BY233" s="46" t="e">
        <f t="shared" ca="1" si="303"/>
        <v>#NAME?</v>
      </c>
      <c r="BZ233" s="46" t="e">
        <f t="shared" ca="1" si="303"/>
        <v>#NAME?</v>
      </c>
      <c r="CA233" s="46" t="e">
        <f t="shared" ca="1" si="303"/>
        <v>#NAME?</v>
      </c>
      <c r="CB233" s="46" t="e">
        <f t="shared" ca="1" si="303"/>
        <v>#NAME?</v>
      </c>
      <c r="CC233" s="46" t="e">
        <f t="shared" ca="1" si="303"/>
        <v>#NAME?</v>
      </c>
      <c r="CD233" s="46" t="e">
        <f t="shared" ca="1" si="303"/>
        <v>#NAME?</v>
      </c>
      <c r="CE233" s="46" t="e">
        <f t="shared" ca="1" si="303"/>
        <v>#NAME?</v>
      </c>
      <c r="CF233" s="46" t="e">
        <f t="shared" ca="1" si="303"/>
        <v>#NAME?</v>
      </c>
      <c r="CG233" s="46" t="e">
        <f t="shared" ca="1" si="303"/>
        <v>#NAME?</v>
      </c>
      <c r="CH233" s="46" t="e">
        <f t="shared" ca="1" si="303"/>
        <v>#NAME?</v>
      </c>
    </row>
    <row r="234" spans="1:86">
      <c r="A234" t="str">
        <f>RIGHT(DB_LOAD!I229,4)</f>
        <v/>
      </c>
      <c r="B234">
        <f>DB_LOAD!K229</f>
        <v>0</v>
      </c>
      <c r="AX234" s="67" t="s">
        <v>115</v>
      </c>
      <c r="AY234" s="48" t="e">
        <f t="shared" ref="AY234:CH234" ca="1" si="304">AY233/$CH$186</f>
        <v>#NAME?</v>
      </c>
      <c r="AZ234" s="48" t="e">
        <f t="shared" ca="1" si="304"/>
        <v>#NAME?</v>
      </c>
      <c r="BA234" s="48" t="e">
        <f t="shared" ca="1" si="304"/>
        <v>#NAME?</v>
      </c>
      <c r="BB234" s="48" t="e">
        <f t="shared" ca="1" si="304"/>
        <v>#NAME?</v>
      </c>
      <c r="BC234" s="48" t="e">
        <f t="shared" ca="1" si="304"/>
        <v>#NAME?</v>
      </c>
      <c r="BD234" s="48" t="e">
        <f t="shared" ca="1" si="304"/>
        <v>#NAME?</v>
      </c>
      <c r="BE234" s="48" t="e">
        <f t="shared" ca="1" si="304"/>
        <v>#NAME?</v>
      </c>
      <c r="BF234" s="48" t="e">
        <f t="shared" ca="1" si="304"/>
        <v>#NAME?</v>
      </c>
      <c r="BG234" s="48" t="e">
        <f t="shared" ca="1" si="304"/>
        <v>#NAME?</v>
      </c>
      <c r="BH234" s="48" t="e">
        <f t="shared" ca="1" si="304"/>
        <v>#NAME?</v>
      </c>
      <c r="BI234" s="48" t="e">
        <f t="shared" ca="1" si="304"/>
        <v>#NAME?</v>
      </c>
      <c r="BJ234" s="48" t="e">
        <f t="shared" ca="1" si="304"/>
        <v>#NAME?</v>
      </c>
      <c r="BK234" s="48" t="e">
        <f t="shared" ca="1" si="304"/>
        <v>#NAME?</v>
      </c>
      <c r="BL234" s="48" t="e">
        <f t="shared" ca="1" si="304"/>
        <v>#NAME?</v>
      </c>
      <c r="BM234" s="48" t="e">
        <f t="shared" ca="1" si="304"/>
        <v>#NAME?</v>
      </c>
      <c r="BN234" s="48" t="e">
        <f t="shared" ca="1" si="304"/>
        <v>#NAME?</v>
      </c>
      <c r="BO234" s="48" t="e">
        <f t="shared" ca="1" si="304"/>
        <v>#NAME?</v>
      </c>
      <c r="BP234" s="48" t="e">
        <f t="shared" ca="1" si="304"/>
        <v>#NAME?</v>
      </c>
      <c r="BQ234" s="48" t="e">
        <f t="shared" ca="1" si="304"/>
        <v>#NAME?</v>
      </c>
      <c r="BR234" s="48" t="e">
        <f t="shared" ca="1" si="304"/>
        <v>#NAME?</v>
      </c>
      <c r="BS234" s="48" t="e">
        <f t="shared" ca="1" si="304"/>
        <v>#NAME?</v>
      </c>
      <c r="BT234" s="48" t="e">
        <f t="shared" ca="1" si="304"/>
        <v>#NAME?</v>
      </c>
      <c r="BU234" s="48" t="e">
        <f t="shared" ca="1" si="304"/>
        <v>#NAME?</v>
      </c>
      <c r="BV234" s="48" t="e">
        <f t="shared" ca="1" si="304"/>
        <v>#NAME?</v>
      </c>
      <c r="BW234" s="48" t="e">
        <f t="shared" ca="1" si="304"/>
        <v>#NAME?</v>
      </c>
      <c r="BX234" s="48" t="e">
        <f t="shared" ca="1" si="304"/>
        <v>#NAME?</v>
      </c>
      <c r="BY234" s="48" t="e">
        <f t="shared" ca="1" si="304"/>
        <v>#NAME?</v>
      </c>
      <c r="BZ234" s="48" t="e">
        <f t="shared" ca="1" si="304"/>
        <v>#NAME?</v>
      </c>
      <c r="CA234" s="48" t="e">
        <f t="shared" ca="1" si="304"/>
        <v>#NAME?</v>
      </c>
      <c r="CB234" s="48" t="e">
        <f t="shared" ca="1" si="304"/>
        <v>#NAME?</v>
      </c>
      <c r="CC234" s="48" t="e">
        <f t="shared" ca="1" si="304"/>
        <v>#NAME?</v>
      </c>
      <c r="CD234" s="48" t="e">
        <f t="shared" ca="1" si="304"/>
        <v>#NAME?</v>
      </c>
      <c r="CE234" s="48" t="e">
        <f t="shared" ca="1" si="304"/>
        <v>#NAME?</v>
      </c>
      <c r="CF234" s="48" t="e">
        <f t="shared" ca="1" si="304"/>
        <v>#NAME?</v>
      </c>
      <c r="CG234" s="48" t="e">
        <f t="shared" ca="1" si="304"/>
        <v>#NAME?</v>
      </c>
      <c r="CH234" s="48" t="e">
        <f t="shared" ca="1" si="304"/>
        <v>#NAME?</v>
      </c>
    </row>
    <row r="235" spans="1:86">
      <c r="A235" t="str">
        <f>RIGHT(DB_LOAD!I230,4)</f>
        <v/>
      </c>
      <c r="B235">
        <f>DB_LOAD!K230</f>
        <v>0</v>
      </c>
      <c r="AX235" s="47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</row>
    <row r="236" spans="1:86">
      <c r="A236" t="str">
        <f>RIGHT(DB_LOAD!I231,4)</f>
        <v/>
      </c>
      <c r="B236">
        <f>DB_LOAD!K231</f>
        <v>0</v>
      </c>
      <c r="AX236" s="61" t="s">
        <v>118</v>
      </c>
      <c r="AY236" s="25"/>
      <c r="AZ236" s="25"/>
      <c r="BA236" s="25" t="e">
        <f t="shared" ref="BA236:CH236" ca="1" si="305">SUM(AY172:BA172)</f>
        <v>#NAME?</v>
      </c>
      <c r="BB236" s="25" t="e">
        <f t="shared" ca="1" si="305"/>
        <v>#NAME?</v>
      </c>
      <c r="BC236" s="25" t="e">
        <f t="shared" ca="1" si="305"/>
        <v>#NAME?</v>
      </c>
      <c r="BD236" s="25" t="e">
        <f t="shared" ca="1" si="305"/>
        <v>#NAME?</v>
      </c>
      <c r="BE236" s="25" t="e">
        <f t="shared" ca="1" si="305"/>
        <v>#NAME?</v>
      </c>
      <c r="BF236" s="25" t="e">
        <f t="shared" ca="1" si="305"/>
        <v>#NAME?</v>
      </c>
      <c r="BG236" s="25" t="e">
        <f t="shared" ca="1" si="305"/>
        <v>#NAME?</v>
      </c>
      <c r="BH236" s="25" t="e">
        <f t="shared" ca="1" si="305"/>
        <v>#NAME?</v>
      </c>
      <c r="BI236" s="25" t="e">
        <f t="shared" ca="1" si="305"/>
        <v>#NAME?</v>
      </c>
      <c r="BJ236" s="25" t="e">
        <f t="shared" ca="1" si="305"/>
        <v>#NAME?</v>
      </c>
      <c r="BK236" s="25" t="e">
        <f t="shared" ca="1" si="305"/>
        <v>#NAME?</v>
      </c>
      <c r="BL236" s="25" t="e">
        <f t="shared" ca="1" si="305"/>
        <v>#NAME?</v>
      </c>
      <c r="BM236" s="25" t="e">
        <f t="shared" ca="1" si="305"/>
        <v>#NAME?</v>
      </c>
      <c r="BN236" s="25" t="e">
        <f t="shared" ca="1" si="305"/>
        <v>#NAME?</v>
      </c>
      <c r="BO236" s="25" t="e">
        <f t="shared" ca="1" si="305"/>
        <v>#NAME?</v>
      </c>
      <c r="BP236" s="25" t="e">
        <f t="shared" ca="1" si="305"/>
        <v>#NAME?</v>
      </c>
      <c r="BQ236" s="25" t="e">
        <f t="shared" ca="1" si="305"/>
        <v>#NAME?</v>
      </c>
      <c r="BR236" s="25" t="e">
        <f t="shared" ca="1" si="305"/>
        <v>#NAME?</v>
      </c>
      <c r="BS236" s="25" t="e">
        <f t="shared" ca="1" si="305"/>
        <v>#NAME?</v>
      </c>
      <c r="BT236" s="25" t="e">
        <f t="shared" ca="1" si="305"/>
        <v>#NAME?</v>
      </c>
      <c r="BU236" s="25" t="e">
        <f t="shared" ca="1" si="305"/>
        <v>#NAME?</v>
      </c>
      <c r="BV236" s="25" t="e">
        <f t="shared" ca="1" si="305"/>
        <v>#NAME?</v>
      </c>
      <c r="BW236" s="25" t="e">
        <f t="shared" ca="1" si="305"/>
        <v>#NAME?</v>
      </c>
      <c r="BX236" s="25" t="e">
        <f t="shared" ca="1" si="305"/>
        <v>#NAME?</v>
      </c>
      <c r="BY236" s="25" t="e">
        <f t="shared" ca="1" si="305"/>
        <v>#NAME?</v>
      </c>
      <c r="BZ236" s="25" t="e">
        <f t="shared" ca="1" si="305"/>
        <v>#NAME?</v>
      </c>
      <c r="CA236" s="25" t="e">
        <f t="shared" ca="1" si="305"/>
        <v>#NAME?</v>
      </c>
      <c r="CB236" s="25" t="e">
        <f t="shared" ca="1" si="305"/>
        <v>#NAME?</v>
      </c>
      <c r="CC236" s="25" t="e">
        <f t="shared" ca="1" si="305"/>
        <v>#NAME?</v>
      </c>
      <c r="CD236" s="25" t="e">
        <f t="shared" ca="1" si="305"/>
        <v>#NAME?</v>
      </c>
      <c r="CE236" s="25" t="e">
        <f t="shared" ca="1" si="305"/>
        <v>#NAME?</v>
      </c>
      <c r="CF236" s="25" t="e">
        <f t="shared" ca="1" si="305"/>
        <v>#NAME?</v>
      </c>
      <c r="CG236" s="25" t="e">
        <f t="shared" ca="1" si="305"/>
        <v>#NAME?</v>
      </c>
      <c r="CH236" s="25" t="e">
        <f t="shared" ca="1" si="305"/>
        <v>#NAME?</v>
      </c>
    </row>
    <row r="237" spans="1:86">
      <c r="A237" t="str">
        <f>RIGHT(DB_LOAD!I232,4)</f>
        <v/>
      </c>
      <c r="B237">
        <f>DB_LOAD!K232</f>
        <v>0</v>
      </c>
      <c r="AX237" s="45" t="s">
        <v>120</v>
      </c>
      <c r="AY237" s="46">
        <f t="shared" ref="AY237:CH237" si="306">SUM(AY236,AY233)</f>
        <v>0</v>
      </c>
      <c r="AZ237" s="46">
        <f t="shared" si="306"/>
        <v>0</v>
      </c>
      <c r="BA237" s="46" t="e">
        <f t="shared" ca="1" si="306"/>
        <v>#NAME?</v>
      </c>
      <c r="BB237" s="46" t="e">
        <f t="shared" ca="1" si="306"/>
        <v>#NAME?</v>
      </c>
      <c r="BC237" s="46" t="e">
        <f t="shared" ca="1" si="306"/>
        <v>#NAME?</v>
      </c>
      <c r="BD237" s="46" t="e">
        <f t="shared" ca="1" si="306"/>
        <v>#NAME?</v>
      </c>
      <c r="BE237" s="46" t="e">
        <f t="shared" ca="1" si="306"/>
        <v>#NAME?</v>
      </c>
      <c r="BF237" s="46" t="e">
        <f t="shared" ca="1" si="306"/>
        <v>#NAME?</v>
      </c>
      <c r="BG237" s="46" t="e">
        <f t="shared" ca="1" si="306"/>
        <v>#NAME?</v>
      </c>
      <c r="BH237" s="46" t="e">
        <f t="shared" ca="1" si="306"/>
        <v>#NAME?</v>
      </c>
      <c r="BI237" s="46" t="e">
        <f t="shared" ca="1" si="306"/>
        <v>#NAME?</v>
      </c>
      <c r="BJ237" s="46" t="e">
        <f t="shared" ca="1" si="306"/>
        <v>#NAME?</v>
      </c>
      <c r="BK237" s="46" t="e">
        <f t="shared" ca="1" si="306"/>
        <v>#NAME?</v>
      </c>
      <c r="BL237" s="46" t="e">
        <f t="shared" ca="1" si="306"/>
        <v>#NAME?</v>
      </c>
      <c r="BM237" s="46" t="e">
        <f t="shared" ca="1" si="306"/>
        <v>#NAME?</v>
      </c>
      <c r="BN237" s="46" t="e">
        <f t="shared" ca="1" si="306"/>
        <v>#NAME?</v>
      </c>
      <c r="BO237" s="46" t="e">
        <f t="shared" ca="1" si="306"/>
        <v>#NAME?</v>
      </c>
      <c r="BP237" s="46" t="e">
        <f t="shared" ca="1" si="306"/>
        <v>#NAME?</v>
      </c>
      <c r="BQ237" s="46" t="e">
        <f t="shared" ca="1" si="306"/>
        <v>#NAME?</v>
      </c>
      <c r="BR237" s="46" t="e">
        <f t="shared" ca="1" si="306"/>
        <v>#NAME?</v>
      </c>
      <c r="BS237" s="46" t="e">
        <f t="shared" ca="1" si="306"/>
        <v>#NAME?</v>
      </c>
      <c r="BT237" s="46" t="e">
        <f t="shared" ca="1" si="306"/>
        <v>#NAME?</v>
      </c>
      <c r="BU237" s="46" t="e">
        <f t="shared" ca="1" si="306"/>
        <v>#NAME?</v>
      </c>
      <c r="BV237" s="46" t="e">
        <f t="shared" ca="1" si="306"/>
        <v>#NAME?</v>
      </c>
      <c r="BW237" s="46" t="e">
        <f t="shared" ca="1" si="306"/>
        <v>#NAME?</v>
      </c>
      <c r="BX237" s="46" t="e">
        <f t="shared" ca="1" si="306"/>
        <v>#NAME?</v>
      </c>
      <c r="BY237" s="46" t="e">
        <f t="shared" ca="1" si="306"/>
        <v>#NAME?</v>
      </c>
      <c r="BZ237" s="46" t="e">
        <f t="shared" ca="1" si="306"/>
        <v>#NAME?</v>
      </c>
      <c r="CA237" s="46" t="e">
        <f t="shared" ca="1" si="306"/>
        <v>#NAME?</v>
      </c>
      <c r="CB237" s="46" t="e">
        <f t="shared" ca="1" si="306"/>
        <v>#NAME?</v>
      </c>
      <c r="CC237" s="46" t="e">
        <f t="shared" ca="1" si="306"/>
        <v>#NAME?</v>
      </c>
      <c r="CD237" s="46" t="e">
        <f t="shared" ca="1" si="306"/>
        <v>#NAME?</v>
      </c>
      <c r="CE237" s="46" t="e">
        <f t="shared" ca="1" si="306"/>
        <v>#NAME?</v>
      </c>
      <c r="CF237" s="46" t="e">
        <f t="shared" ca="1" si="306"/>
        <v>#NAME?</v>
      </c>
      <c r="CG237" s="46" t="e">
        <f t="shared" ca="1" si="306"/>
        <v>#NAME?</v>
      </c>
      <c r="CH237" s="46" t="e">
        <f t="shared" ca="1" si="306"/>
        <v>#NAME?</v>
      </c>
    </row>
    <row r="238" spans="1:86">
      <c r="A238" t="str">
        <f>RIGHT(DB_LOAD!I233,4)</f>
        <v/>
      </c>
      <c r="B238">
        <f>DB_LOAD!K233</f>
        <v>0</v>
      </c>
      <c r="AX238" s="47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</row>
    <row r="239" spans="1:86">
      <c r="A239" t="str">
        <f>RIGHT(DB_LOAD!I234,4)</f>
        <v/>
      </c>
      <c r="B239">
        <f>DB_LOAD!K234</f>
        <v>0</v>
      </c>
      <c r="AX239" s="61" t="s">
        <v>122</v>
      </c>
      <c r="AY239" s="25"/>
      <c r="AZ239" s="25"/>
      <c r="BA239" s="25" t="e">
        <f t="shared" ref="BA239:CH239" ca="1" si="307">SUM(AY175:BA175)</f>
        <v>#NAME?</v>
      </c>
      <c r="BB239" s="25" t="e">
        <f t="shared" ca="1" si="307"/>
        <v>#NAME?</v>
      </c>
      <c r="BC239" s="25" t="e">
        <f t="shared" ca="1" si="307"/>
        <v>#NAME?</v>
      </c>
      <c r="BD239" s="25" t="e">
        <f t="shared" ca="1" si="307"/>
        <v>#NAME?</v>
      </c>
      <c r="BE239" s="25" t="e">
        <f t="shared" ca="1" si="307"/>
        <v>#NAME?</v>
      </c>
      <c r="BF239" s="25" t="e">
        <f t="shared" ca="1" si="307"/>
        <v>#NAME?</v>
      </c>
      <c r="BG239" s="25" t="e">
        <f t="shared" ca="1" si="307"/>
        <v>#NAME?</v>
      </c>
      <c r="BH239" s="25" t="e">
        <f t="shared" ca="1" si="307"/>
        <v>#NAME?</v>
      </c>
      <c r="BI239" s="25" t="e">
        <f t="shared" ca="1" si="307"/>
        <v>#NAME?</v>
      </c>
      <c r="BJ239" s="25" t="e">
        <f t="shared" ca="1" si="307"/>
        <v>#NAME?</v>
      </c>
      <c r="BK239" s="25" t="e">
        <f t="shared" ca="1" si="307"/>
        <v>#NAME?</v>
      </c>
      <c r="BL239" s="25" t="e">
        <f t="shared" ca="1" si="307"/>
        <v>#NAME?</v>
      </c>
      <c r="BM239" s="25" t="e">
        <f t="shared" ca="1" si="307"/>
        <v>#NAME?</v>
      </c>
      <c r="BN239" s="25" t="e">
        <f t="shared" ca="1" si="307"/>
        <v>#NAME?</v>
      </c>
      <c r="BO239" s="25" t="e">
        <f t="shared" ca="1" si="307"/>
        <v>#NAME?</v>
      </c>
      <c r="BP239" s="25" t="e">
        <f t="shared" ca="1" si="307"/>
        <v>#NAME?</v>
      </c>
      <c r="BQ239" s="25" t="e">
        <f t="shared" ca="1" si="307"/>
        <v>#NAME?</v>
      </c>
      <c r="BR239" s="25" t="e">
        <f t="shared" ca="1" si="307"/>
        <v>#NAME?</v>
      </c>
      <c r="BS239" s="25" t="e">
        <f t="shared" ca="1" si="307"/>
        <v>#NAME?</v>
      </c>
      <c r="BT239" s="25" t="e">
        <f t="shared" ca="1" si="307"/>
        <v>#NAME?</v>
      </c>
      <c r="BU239" s="25" t="e">
        <f t="shared" ca="1" si="307"/>
        <v>#NAME?</v>
      </c>
      <c r="BV239" s="25" t="e">
        <f t="shared" ca="1" si="307"/>
        <v>#NAME?</v>
      </c>
      <c r="BW239" s="25" t="e">
        <f t="shared" ca="1" si="307"/>
        <v>#NAME?</v>
      </c>
      <c r="BX239" s="25" t="e">
        <f t="shared" ca="1" si="307"/>
        <v>#NAME?</v>
      </c>
      <c r="BY239" s="25" t="e">
        <f t="shared" ca="1" si="307"/>
        <v>#NAME?</v>
      </c>
      <c r="BZ239" s="25" t="e">
        <f t="shared" ca="1" si="307"/>
        <v>#NAME?</v>
      </c>
      <c r="CA239" s="25" t="e">
        <f t="shared" ca="1" si="307"/>
        <v>#NAME?</v>
      </c>
      <c r="CB239" s="25" t="e">
        <f t="shared" ca="1" si="307"/>
        <v>#NAME?</v>
      </c>
      <c r="CC239" s="25" t="e">
        <f t="shared" ca="1" si="307"/>
        <v>#NAME?</v>
      </c>
      <c r="CD239" s="25" t="e">
        <f t="shared" ca="1" si="307"/>
        <v>#NAME?</v>
      </c>
      <c r="CE239" s="25" t="e">
        <f t="shared" ca="1" si="307"/>
        <v>#NAME?</v>
      </c>
      <c r="CF239" s="25" t="e">
        <f t="shared" ca="1" si="307"/>
        <v>#NAME?</v>
      </c>
      <c r="CG239" s="25" t="e">
        <f t="shared" ca="1" si="307"/>
        <v>#NAME?</v>
      </c>
      <c r="CH239" s="25" t="e">
        <f t="shared" ca="1" si="307"/>
        <v>#NAME?</v>
      </c>
    </row>
    <row r="240" spans="1:86">
      <c r="A240" t="str">
        <f>RIGHT(DB_LOAD!I235,4)</f>
        <v/>
      </c>
      <c r="B240">
        <f>DB_LOAD!K235</f>
        <v>0</v>
      </c>
      <c r="AX240" s="45" t="s">
        <v>124</v>
      </c>
      <c r="AY240" s="46">
        <f t="shared" ref="AY240:CH240" si="308">SUM(AY239,AY237)</f>
        <v>0</v>
      </c>
      <c r="AZ240" s="46">
        <f t="shared" si="308"/>
        <v>0</v>
      </c>
      <c r="BA240" s="46" t="e">
        <f t="shared" ca="1" si="308"/>
        <v>#NAME?</v>
      </c>
      <c r="BB240" s="46" t="e">
        <f t="shared" ca="1" si="308"/>
        <v>#NAME?</v>
      </c>
      <c r="BC240" s="46" t="e">
        <f t="shared" ca="1" si="308"/>
        <v>#NAME?</v>
      </c>
      <c r="BD240" s="46" t="e">
        <f t="shared" ca="1" si="308"/>
        <v>#NAME?</v>
      </c>
      <c r="BE240" s="46" t="e">
        <f t="shared" ca="1" si="308"/>
        <v>#NAME?</v>
      </c>
      <c r="BF240" s="46" t="e">
        <f t="shared" ca="1" si="308"/>
        <v>#NAME?</v>
      </c>
      <c r="BG240" s="46" t="e">
        <f t="shared" ca="1" si="308"/>
        <v>#NAME?</v>
      </c>
      <c r="BH240" s="46" t="e">
        <f t="shared" ca="1" si="308"/>
        <v>#NAME?</v>
      </c>
      <c r="BI240" s="46" t="e">
        <f t="shared" ca="1" si="308"/>
        <v>#NAME?</v>
      </c>
      <c r="BJ240" s="46" t="e">
        <f t="shared" ca="1" si="308"/>
        <v>#NAME?</v>
      </c>
      <c r="BK240" s="46" t="e">
        <f t="shared" ca="1" si="308"/>
        <v>#NAME?</v>
      </c>
      <c r="BL240" s="46" t="e">
        <f t="shared" ca="1" si="308"/>
        <v>#NAME?</v>
      </c>
      <c r="BM240" s="46" t="e">
        <f t="shared" ca="1" si="308"/>
        <v>#NAME?</v>
      </c>
      <c r="BN240" s="46" t="e">
        <f t="shared" ca="1" si="308"/>
        <v>#NAME?</v>
      </c>
      <c r="BO240" s="46" t="e">
        <f t="shared" ca="1" si="308"/>
        <v>#NAME?</v>
      </c>
      <c r="BP240" s="46" t="e">
        <f t="shared" ca="1" si="308"/>
        <v>#NAME?</v>
      </c>
      <c r="BQ240" s="46" t="e">
        <f t="shared" ca="1" si="308"/>
        <v>#NAME?</v>
      </c>
      <c r="BR240" s="46" t="e">
        <f t="shared" ca="1" si="308"/>
        <v>#NAME?</v>
      </c>
      <c r="BS240" s="46" t="e">
        <f t="shared" ca="1" si="308"/>
        <v>#NAME?</v>
      </c>
      <c r="BT240" s="46" t="e">
        <f t="shared" ca="1" si="308"/>
        <v>#NAME?</v>
      </c>
      <c r="BU240" s="46" t="e">
        <f t="shared" ca="1" si="308"/>
        <v>#NAME?</v>
      </c>
      <c r="BV240" s="46" t="e">
        <f t="shared" ca="1" si="308"/>
        <v>#NAME?</v>
      </c>
      <c r="BW240" s="46" t="e">
        <f t="shared" ca="1" si="308"/>
        <v>#NAME?</v>
      </c>
      <c r="BX240" s="46" t="e">
        <f t="shared" ca="1" si="308"/>
        <v>#NAME?</v>
      </c>
      <c r="BY240" s="46" t="e">
        <f t="shared" ca="1" si="308"/>
        <v>#NAME?</v>
      </c>
      <c r="BZ240" s="46" t="e">
        <f t="shared" ca="1" si="308"/>
        <v>#NAME?</v>
      </c>
      <c r="CA240" s="46" t="e">
        <f t="shared" ca="1" si="308"/>
        <v>#NAME?</v>
      </c>
      <c r="CB240" s="46" t="e">
        <f t="shared" ca="1" si="308"/>
        <v>#NAME?</v>
      </c>
      <c r="CC240" s="46" t="e">
        <f t="shared" ca="1" si="308"/>
        <v>#NAME?</v>
      </c>
      <c r="CD240" s="46" t="e">
        <f t="shared" ca="1" si="308"/>
        <v>#NAME?</v>
      </c>
      <c r="CE240" s="46" t="e">
        <f t="shared" ca="1" si="308"/>
        <v>#NAME?</v>
      </c>
      <c r="CF240" s="46" t="e">
        <f t="shared" ca="1" si="308"/>
        <v>#NAME?</v>
      </c>
      <c r="CG240" s="46" t="e">
        <f t="shared" ca="1" si="308"/>
        <v>#NAME?</v>
      </c>
      <c r="CH240" s="46" t="e">
        <f t="shared" ca="1" si="308"/>
        <v>#NAME?</v>
      </c>
    </row>
    <row r="241" spans="1:86">
      <c r="A241" t="str">
        <f>RIGHT(DB_LOAD!I236,4)</f>
        <v/>
      </c>
      <c r="B241">
        <f>DB_LOAD!K236</f>
        <v>0</v>
      </c>
      <c r="AX241" s="67" t="s">
        <v>4</v>
      </c>
      <c r="AY241" s="48" t="e">
        <f t="shared" ref="AY241:CH241" ca="1" si="309">AY240/$CH$186</f>
        <v>#NAME?</v>
      </c>
      <c r="AZ241" s="48" t="e">
        <f t="shared" ca="1" si="309"/>
        <v>#NAME?</v>
      </c>
      <c r="BA241" s="48" t="e">
        <f t="shared" ca="1" si="309"/>
        <v>#NAME?</v>
      </c>
      <c r="BB241" s="48" t="e">
        <f t="shared" ca="1" si="309"/>
        <v>#NAME?</v>
      </c>
      <c r="BC241" s="48" t="e">
        <f t="shared" ca="1" si="309"/>
        <v>#NAME?</v>
      </c>
      <c r="BD241" s="48" t="e">
        <f t="shared" ca="1" si="309"/>
        <v>#NAME?</v>
      </c>
      <c r="BE241" s="48" t="e">
        <f t="shared" ca="1" si="309"/>
        <v>#NAME?</v>
      </c>
      <c r="BF241" s="48" t="e">
        <f t="shared" ca="1" si="309"/>
        <v>#NAME?</v>
      </c>
      <c r="BG241" s="48" t="e">
        <f t="shared" ca="1" si="309"/>
        <v>#NAME?</v>
      </c>
      <c r="BH241" s="48" t="e">
        <f t="shared" ca="1" si="309"/>
        <v>#NAME?</v>
      </c>
      <c r="BI241" s="48" t="e">
        <f t="shared" ca="1" si="309"/>
        <v>#NAME?</v>
      </c>
      <c r="BJ241" s="48" t="e">
        <f t="shared" ca="1" si="309"/>
        <v>#NAME?</v>
      </c>
      <c r="BK241" s="48" t="e">
        <f t="shared" ca="1" si="309"/>
        <v>#NAME?</v>
      </c>
      <c r="BL241" s="48" t="e">
        <f t="shared" ca="1" si="309"/>
        <v>#NAME?</v>
      </c>
      <c r="BM241" s="48" t="e">
        <f t="shared" ca="1" si="309"/>
        <v>#NAME?</v>
      </c>
      <c r="BN241" s="48" t="e">
        <f t="shared" ca="1" si="309"/>
        <v>#NAME?</v>
      </c>
      <c r="BO241" s="48" t="e">
        <f t="shared" ca="1" si="309"/>
        <v>#NAME?</v>
      </c>
      <c r="BP241" s="48" t="e">
        <f t="shared" ca="1" si="309"/>
        <v>#NAME?</v>
      </c>
      <c r="BQ241" s="48" t="e">
        <f t="shared" ca="1" si="309"/>
        <v>#NAME?</v>
      </c>
      <c r="BR241" s="48" t="e">
        <f t="shared" ca="1" si="309"/>
        <v>#NAME?</v>
      </c>
      <c r="BS241" s="48" t="e">
        <f t="shared" ca="1" si="309"/>
        <v>#NAME?</v>
      </c>
      <c r="BT241" s="48" t="e">
        <f t="shared" ca="1" si="309"/>
        <v>#NAME?</v>
      </c>
      <c r="BU241" s="48" t="e">
        <f t="shared" ca="1" si="309"/>
        <v>#NAME?</v>
      </c>
      <c r="BV241" s="48" t="e">
        <f t="shared" ca="1" si="309"/>
        <v>#NAME?</v>
      </c>
      <c r="BW241" s="48" t="e">
        <f t="shared" ca="1" si="309"/>
        <v>#NAME?</v>
      </c>
      <c r="BX241" s="48" t="e">
        <f t="shared" ca="1" si="309"/>
        <v>#NAME?</v>
      </c>
      <c r="BY241" s="48" t="e">
        <f t="shared" ca="1" si="309"/>
        <v>#NAME?</v>
      </c>
      <c r="BZ241" s="48" t="e">
        <f t="shared" ca="1" si="309"/>
        <v>#NAME?</v>
      </c>
      <c r="CA241" s="48" t="e">
        <f t="shared" ca="1" si="309"/>
        <v>#NAME?</v>
      </c>
      <c r="CB241" s="48" t="e">
        <f t="shared" ca="1" si="309"/>
        <v>#NAME?</v>
      </c>
      <c r="CC241" s="48" t="e">
        <f t="shared" ca="1" si="309"/>
        <v>#NAME?</v>
      </c>
      <c r="CD241" s="48" t="e">
        <f t="shared" ca="1" si="309"/>
        <v>#NAME?</v>
      </c>
      <c r="CE241" s="48" t="e">
        <f t="shared" ca="1" si="309"/>
        <v>#NAME?</v>
      </c>
      <c r="CF241" s="48" t="e">
        <f t="shared" ca="1" si="309"/>
        <v>#NAME?</v>
      </c>
      <c r="CG241" s="48" t="e">
        <f t="shared" ca="1" si="309"/>
        <v>#NAME?</v>
      </c>
      <c r="CH241" s="48" t="e">
        <f t="shared" ca="1" si="309"/>
        <v>#NAME?</v>
      </c>
    </row>
    <row r="242" spans="1:86">
      <c r="A242" t="str">
        <f>RIGHT(DB_LOAD!I237,4)</f>
        <v/>
      </c>
      <c r="B242">
        <f>DB_LOAD!K237</f>
        <v>0</v>
      </c>
      <c r="AX242" s="67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</row>
    <row r="243" spans="1:86">
      <c r="A243" t="str">
        <f>RIGHT(DB_LOAD!I238,4)</f>
        <v/>
      </c>
      <c r="B243">
        <f>DB_LOAD!K238</f>
        <v>0</v>
      </c>
      <c r="AX243" s="61" t="s">
        <v>128</v>
      </c>
      <c r="AY243" s="25"/>
      <c r="AZ243" s="25"/>
      <c r="BA243" s="25" t="e">
        <f t="shared" ref="BA243:CH243" ca="1" si="310">SUM(AY211:BA211)</f>
        <v>#NAME?</v>
      </c>
      <c r="BB243" s="25" t="e">
        <f t="shared" ca="1" si="310"/>
        <v>#NAME?</v>
      </c>
      <c r="BC243" s="25" t="e">
        <f t="shared" ca="1" si="310"/>
        <v>#NAME?</v>
      </c>
      <c r="BD243" s="25" t="e">
        <f t="shared" ca="1" si="310"/>
        <v>#NAME?</v>
      </c>
      <c r="BE243" s="25" t="e">
        <f t="shared" ca="1" si="310"/>
        <v>#NAME?</v>
      </c>
      <c r="BF243" s="25" t="e">
        <f t="shared" ca="1" si="310"/>
        <v>#NAME?</v>
      </c>
      <c r="BG243" s="25" t="e">
        <f t="shared" ca="1" si="310"/>
        <v>#NAME?</v>
      </c>
      <c r="BH243" s="25" t="e">
        <f t="shared" ca="1" si="310"/>
        <v>#NAME?</v>
      </c>
      <c r="BI243" s="25" t="e">
        <f t="shared" ca="1" si="310"/>
        <v>#NAME?</v>
      </c>
      <c r="BJ243" s="25" t="e">
        <f t="shared" ca="1" si="310"/>
        <v>#NAME?</v>
      </c>
      <c r="BK243" s="25" t="e">
        <f t="shared" ca="1" si="310"/>
        <v>#NAME?</v>
      </c>
      <c r="BL243" s="25" t="e">
        <f t="shared" ca="1" si="310"/>
        <v>#NAME?</v>
      </c>
      <c r="BM243" s="25" t="e">
        <f t="shared" ca="1" si="310"/>
        <v>#NAME?</v>
      </c>
      <c r="BN243" s="25" t="e">
        <f t="shared" ca="1" si="310"/>
        <v>#NAME?</v>
      </c>
      <c r="BO243" s="25" t="e">
        <f t="shared" ca="1" si="310"/>
        <v>#NAME?</v>
      </c>
      <c r="BP243" s="25" t="e">
        <f t="shared" ca="1" si="310"/>
        <v>#NAME?</v>
      </c>
      <c r="BQ243" s="25" t="e">
        <f t="shared" ca="1" si="310"/>
        <v>#NAME?</v>
      </c>
      <c r="BR243" s="25" t="e">
        <f t="shared" ca="1" si="310"/>
        <v>#NAME?</v>
      </c>
      <c r="BS243" s="25" t="e">
        <f t="shared" ca="1" si="310"/>
        <v>#NAME?</v>
      </c>
      <c r="BT243" s="25" t="e">
        <f t="shared" ca="1" si="310"/>
        <v>#NAME?</v>
      </c>
      <c r="BU243" s="25" t="e">
        <f t="shared" ca="1" si="310"/>
        <v>#NAME?</v>
      </c>
      <c r="BV243" s="25" t="e">
        <f t="shared" ca="1" si="310"/>
        <v>#NAME?</v>
      </c>
      <c r="BW243" s="25" t="e">
        <f t="shared" ca="1" si="310"/>
        <v>#NAME?</v>
      </c>
      <c r="BX243" s="25" t="e">
        <f t="shared" ca="1" si="310"/>
        <v>#NAME?</v>
      </c>
      <c r="BY243" s="25" t="e">
        <f t="shared" ca="1" si="310"/>
        <v>#NAME?</v>
      </c>
      <c r="BZ243" s="25" t="e">
        <f t="shared" ca="1" si="310"/>
        <v>#NAME?</v>
      </c>
      <c r="CA243" s="25" t="e">
        <f t="shared" ca="1" si="310"/>
        <v>#NAME?</v>
      </c>
      <c r="CB243" s="25" t="e">
        <f t="shared" ca="1" si="310"/>
        <v>#NAME?</v>
      </c>
      <c r="CC243" s="25" t="e">
        <f t="shared" ca="1" si="310"/>
        <v>#NAME?</v>
      </c>
      <c r="CD243" s="25" t="e">
        <f t="shared" ca="1" si="310"/>
        <v>#NAME?</v>
      </c>
      <c r="CE243" s="25" t="e">
        <f t="shared" ca="1" si="310"/>
        <v>#NAME?</v>
      </c>
      <c r="CF243" s="25" t="e">
        <f t="shared" ca="1" si="310"/>
        <v>#NAME?</v>
      </c>
      <c r="CG243" s="25" t="e">
        <f t="shared" ca="1" si="310"/>
        <v>#NAME?</v>
      </c>
      <c r="CH243" s="25" t="e">
        <f t="shared" ca="1" si="310"/>
        <v>#NAME?</v>
      </c>
    </row>
    <row r="244" spans="1:86">
      <c r="A244" t="str">
        <f>RIGHT(DB_LOAD!I239,4)</f>
        <v/>
      </c>
      <c r="B244">
        <f>DB_LOAD!K239</f>
        <v>0</v>
      </c>
      <c r="AX244" s="45" t="s">
        <v>129</v>
      </c>
      <c r="AY244" s="46">
        <f t="shared" ref="AY244:CH244" si="311">SUM(AY243,AY240)</f>
        <v>0</v>
      </c>
      <c r="AZ244" s="46">
        <f t="shared" si="311"/>
        <v>0</v>
      </c>
      <c r="BA244" s="46" t="e">
        <f t="shared" ca="1" si="311"/>
        <v>#NAME?</v>
      </c>
      <c r="BB244" s="46" t="e">
        <f t="shared" ca="1" si="311"/>
        <v>#NAME?</v>
      </c>
      <c r="BC244" s="46" t="e">
        <f t="shared" ca="1" si="311"/>
        <v>#NAME?</v>
      </c>
      <c r="BD244" s="46" t="e">
        <f t="shared" ca="1" si="311"/>
        <v>#NAME?</v>
      </c>
      <c r="BE244" s="46" t="e">
        <f t="shared" ca="1" si="311"/>
        <v>#NAME?</v>
      </c>
      <c r="BF244" s="46" t="e">
        <f t="shared" ca="1" si="311"/>
        <v>#NAME?</v>
      </c>
      <c r="BG244" s="46" t="e">
        <f t="shared" ca="1" si="311"/>
        <v>#NAME?</v>
      </c>
      <c r="BH244" s="46" t="e">
        <f t="shared" ca="1" si="311"/>
        <v>#NAME?</v>
      </c>
      <c r="BI244" s="46" t="e">
        <f t="shared" ca="1" si="311"/>
        <v>#NAME?</v>
      </c>
      <c r="BJ244" s="46" t="e">
        <f t="shared" ca="1" si="311"/>
        <v>#NAME?</v>
      </c>
      <c r="BK244" s="46" t="e">
        <f t="shared" ca="1" si="311"/>
        <v>#NAME?</v>
      </c>
      <c r="BL244" s="46" t="e">
        <f t="shared" ca="1" si="311"/>
        <v>#NAME?</v>
      </c>
      <c r="BM244" s="46" t="e">
        <f t="shared" ca="1" si="311"/>
        <v>#NAME?</v>
      </c>
      <c r="BN244" s="46" t="e">
        <f t="shared" ca="1" si="311"/>
        <v>#NAME?</v>
      </c>
      <c r="BO244" s="46" t="e">
        <f t="shared" ca="1" si="311"/>
        <v>#NAME?</v>
      </c>
      <c r="BP244" s="46" t="e">
        <f t="shared" ca="1" si="311"/>
        <v>#NAME?</v>
      </c>
      <c r="BQ244" s="46" t="e">
        <f t="shared" ca="1" si="311"/>
        <v>#NAME?</v>
      </c>
      <c r="BR244" s="46" t="e">
        <f t="shared" ca="1" si="311"/>
        <v>#NAME?</v>
      </c>
      <c r="BS244" s="46" t="e">
        <f t="shared" ca="1" si="311"/>
        <v>#NAME?</v>
      </c>
      <c r="BT244" s="46" t="e">
        <f t="shared" ca="1" si="311"/>
        <v>#NAME?</v>
      </c>
      <c r="BU244" s="46" t="e">
        <f t="shared" ca="1" si="311"/>
        <v>#NAME?</v>
      </c>
      <c r="BV244" s="46" t="e">
        <f t="shared" ca="1" si="311"/>
        <v>#NAME?</v>
      </c>
      <c r="BW244" s="46" t="e">
        <f t="shared" ca="1" si="311"/>
        <v>#NAME?</v>
      </c>
      <c r="BX244" s="46" t="e">
        <f t="shared" ca="1" si="311"/>
        <v>#NAME?</v>
      </c>
      <c r="BY244" s="46" t="e">
        <f t="shared" ca="1" si="311"/>
        <v>#NAME?</v>
      </c>
      <c r="BZ244" s="46" t="e">
        <f t="shared" ca="1" si="311"/>
        <v>#NAME?</v>
      </c>
      <c r="CA244" s="46" t="e">
        <f t="shared" ca="1" si="311"/>
        <v>#NAME?</v>
      </c>
      <c r="CB244" s="46" t="e">
        <f t="shared" ca="1" si="311"/>
        <v>#NAME?</v>
      </c>
      <c r="CC244" s="46" t="e">
        <f t="shared" ca="1" si="311"/>
        <v>#NAME?</v>
      </c>
      <c r="CD244" s="46" t="e">
        <f t="shared" ca="1" si="311"/>
        <v>#NAME?</v>
      </c>
      <c r="CE244" s="46" t="e">
        <f t="shared" ca="1" si="311"/>
        <v>#NAME?</v>
      </c>
      <c r="CF244" s="46" t="e">
        <f t="shared" ca="1" si="311"/>
        <v>#NAME?</v>
      </c>
      <c r="CG244" s="46" t="e">
        <f t="shared" ca="1" si="311"/>
        <v>#NAME?</v>
      </c>
      <c r="CH244" s="46" t="e">
        <f t="shared" ca="1" si="311"/>
        <v>#NAME?</v>
      </c>
    </row>
    <row r="245" spans="1:86" ht="15.75" thickBot="1">
      <c r="A245" t="str">
        <f>RIGHT(DB_LOAD!I240,4)</f>
        <v/>
      </c>
      <c r="B245">
        <f>DB_LOAD!K240</f>
        <v>0</v>
      </c>
      <c r="AX245" s="79"/>
      <c r="AY245" s="48" t="e">
        <f t="shared" ref="AY245:CH245" ca="1" si="312">AY244/$CH$186</f>
        <v>#NAME?</v>
      </c>
      <c r="AZ245" s="48" t="e">
        <f t="shared" ca="1" si="312"/>
        <v>#NAME?</v>
      </c>
      <c r="BA245" s="48" t="e">
        <f t="shared" ca="1" si="312"/>
        <v>#NAME?</v>
      </c>
      <c r="BB245" s="48" t="e">
        <f t="shared" ca="1" si="312"/>
        <v>#NAME?</v>
      </c>
      <c r="BC245" s="48" t="e">
        <f t="shared" ca="1" si="312"/>
        <v>#NAME?</v>
      </c>
      <c r="BD245" s="48" t="e">
        <f t="shared" ca="1" si="312"/>
        <v>#NAME?</v>
      </c>
      <c r="BE245" s="48" t="e">
        <f t="shared" ca="1" si="312"/>
        <v>#NAME?</v>
      </c>
      <c r="BF245" s="48" t="e">
        <f t="shared" ca="1" si="312"/>
        <v>#NAME?</v>
      </c>
      <c r="BG245" s="48" t="e">
        <f t="shared" ca="1" si="312"/>
        <v>#NAME?</v>
      </c>
      <c r="BH245" s="48" t="e">
        <f t="shared" ca="1" si="312"/>
        <v>#NAME?</v>
      </c>
      <c r="BI245" s="48" t="e">
        <f t="shared" ca="1" si="312"/>
        <v>#NAME?</v>
      </c>
      <c r="BJ245" s="48" t="e">
        <f t="shared" ca="1" si="312"/>
        <v>#NAME?</v>
      </c>
      <c r="BK245" s="48" t="e">
        <f t="shared" ca="1" si="312"/>
        <v>#NAME?</v>
      </c>
      <c r="BL245" s="48" t="e">
        <f t="shared" ca="1" si="312"/>
        <v>#NAME?</v>
      </c>
      <c r="BM245" s="48" t="e">
        <f t="shared" ca="1" si="312"/>
        <v>#NAME?</v>
      </c>
      <c r="BN245" s="48" t="e">
        <f t="shared" ca="1" si="312"/>
        <v>#NAME?</v>
      </c>
      <c r="BO245" s="48" t="e">
        <f t="shared" ca="1" si="312"/>
        <v>#NAME?</v>
      </c>
      <c r="BP245" s="48" t="e">
        <f t="shared" ca="1" si="312"/>
        <v>#NAME?</v>
      </c>
      <c r="BQ245" s="48" t="e">
        <f t="shared" ca="1" si="312"/>
        <v>#NAME?</v>
      </c>
      <c r="BR245" s="48" t="e">
        <f t="shared" ca="1" si="312"/>
        <v>#NAME?</v>
      </c>
      <c r="BS245" s="48" t="e">
        <f t="shared" ca="1" si="312"/>
        <v>#NAME?</v>
      </c>
      <c r="BT245" s="48" t="e">
        <f t="shared" ca="1" si="312"/>
        <v>#NAME?</v>
      </c>
      <c r="BU245" s="48" t="e">
        <f t="shared" ca="1" si="312"/>
        <v>#NAME?</v>
      </c>
      <c r="BV245" s="48" t="e">
        <f t="shared" ca="1" si="312"/>
        <v>#NAME?</v>
      </c>
      <c r="BW245" s="48" t="e">
        <f t="shared" ca="1" si="312"/>
        <v>#NAME?</v>
      </c>
      <c r="BX245" s="48" t="e">
        <f t="shared" ca="1" si="312"/>
        <v>#NAME?</v>
      </c>
      <c r="BY245" s="48" t="e">
        <f t="shared" ca="1" si="312"/>
        <v>#NAME?</v>
      </c>
      <c r="BZ245" s="48" t="e">
        <f t="shared" ca="1" si="312"/>
        <v>#NAME?</v>
      </c>
      <c r="CA245" s="48" t="e">
        <f t="shared" ca="1" si="312"/>
        <v>#NAME?</v>
      </c>
      <c r="CB245" s="48" t="e">
        <f t="shared" ca="1" si="312"/>
        <v>#NAME?</v>
      </c>
      <c r="CC245" s="48" t="e">
        <f t="shared" ca="1" si="312"/>
        <v>#NAME?</v>
      </c>
      <c r="CD245" s="48" t="e">
        <f t="shared" ca="1" si="312"/>
        <v>#NAME?</v>
      </c>
      <c r="CE245" s="48" t="e">
        <f t="shared" ca="1" si="312"/>
        <v>#NAME?</v>
      </c>
      <c r="CF245" s="48" t="e">
        <f t="shared" ca="1" si="312"/>
        <v>#NAME?</v>
      </c>
      <c r="CG245" s="48" t="e">
        <f t="shared" ca="1" si="312"/>
        <v>#NAME?</v>
      </c>
      <c r="CH245" s="48" t="e">
        <f t="shared" ca="1" si="312"/>
        <v>#NAME?</v>
      </c>
    </row>
    <row r="246" spans="1:86">
      <c r="A246" t="str">
        <f>RIGHT(DB_LOAD!I241,4)</f>
        <v/>
      </c>
      <c r="B246">
        <f>DB_LOAD!K241</f>
        <v>0</v>
      </c>
      <c r="BB246">
        <f t="shared" ref="BB246:CH246" ca="1" si="313">AVERAGE(OFFSET($E$6:$AN$6,0,MATCH(BB217,$E$7:$AN$7,0)-1,1,-3))</f>
        <v>1</v>
      </c>
      <c r="BC246">
        <f t="shared" ca="1" si="313"/>
        <v>1</v>
      </c>
      <c r="BD246">
        <f t="shared" ca="1" si="313"/>
        <v>1</v>
      </c>
      <c r="BE246">
        <f t="shared" ca="1" si="313"/>
        <v>1</v>
      </c>
      <c r="BF246">
        <f t="shared" ca="1" si="313"/>
        <v>1</v>
      </c>
      <c r="BG246">
        <f t="shared" ca="1" si="313"/>
        <v>1</v>
      </c>
      <c r="BH246">
        <f t="shared" ca="1" si="313"/>
        <v>1</v>
      </c>
      <c r="BI246">
        <f t="shared" ca="1" si="313"/>
        <v>1</v>
      </c>
      <c r="BJ246">
        <f t="shared" ca="1" si="313"/>
        <v>1</v>
      </c>
      <c r="BK246">
        <f t="shared" ca="1" si="313"/>
        <v>1</v>
      </c>
      <c r="BL246">
        <f t="shared" ca="1" si="313"/>
        <v>1</v>
      </c>
      <c r="BM246">
        <f t="shared" ca="1" si="313"/>
        <v>1</v>
      </c>
      <c r="BN246">
        <f t="shared" ca="1" si="313"/>
        <v>1</v>
      </c>
      <c r="BO246">
        <f t="shared" ca="1" si="313"/>
        <v>1</v>
      </c>
      <c r="BP246">
        <f t="shared" ca="1" si="313"/>
        <v>1</v>
      </c>
      <c r="BQ246">
        <f t="shared" ca="1" si="313"/>
        <v>1</v>
      </c>
      <c r="BR246">
        <f t="shared" ca="1" si="313"/>
        <v>1</v>
      </c>
      <c r="BS246">
        <f t="shared" ca="1" si="313"/>
        <v>1</v>
      </c>
      <c r="BT246">
        <f t="shared" ca="1" si="313"/>
        <v>1</v>
      </c>
      <c r="BU246">
        <f t="shared" ca="1" si="313"/>
        <v>1</v>
      </c>
      <c r="BV246">
        <f t="shared" ca="1" si="313"/>
        <v>1</v>
      </c>
      <c r="BW246">
        <f t="shared" ca="1" si="313"/>
        <v>1</v>
      </c>
      <c r="BX246">
        <f t="shared" ca="1" si="313"/>
        <v>1</v>
      </c>
      <c r="BY246">
        <f t="shared" ca="1" si="313"/>
        <v>1</v>
      </c>
      <c r="BZ246">
        <f t="shared" ca="1" si="313"/>
        <v>1</v>
      </c>
      <c r="CA246">
        <f t="shared" ca="1" si="313"/>
        <v>1</v>
      </c>
      <c r="CB246">
        <f t="shared" ca="1" si="313"/>
        <v>1</v>
      </c>
      <c r="CC246">
        <f t="shared" ca="1" si="313"/>
        <v>1</v>
      </c>
      <c r="CD246">
        <f t="shared" ca="1" si="313"/>
        <v>1</v>
      </c>
      <c r="CE246">
        <f t="shared" ca="1" si="313"/>
        <v>1</v>
      </c>
      <c r="CF246">
        <f t="shared" ca="1" si="313"/>
        <v>1</v>
      </c>
      <c r="CG246">
        <f t="shared" ca="1" si="313"/>
        <v>1</v>
      </c>
      <c r="CH246">
        <f t="shared" ca="1" si="313"/>
        <v>1</v>
      </c>
    </row>
    <row r="247" spans="1:86">
      <c r="A247" t="str">
        <f>RIGHT(DB_LOAD!I242,4)</f>
        <v/>
      </c>
      <c r="B247">
        <f>DB_LOAD!K242</f>
        <v>0</v>
      </c>
    </row>
    <row r="248" spans="1:86">
      <c r="A248" t="str">
        <f>RIGHT(DB_LOAD!I243,4)</f>
        <v/>
      </c>
      <c r="B248">
        <f>DB_LOAD!K243</f>
        <v>0</v>
      </c>
    </row>
    <row r="249" spans="1:86">
      <c r="A249" t="str">
        <f>RIGHT(DB_LOAD!I244,4)</f>
        <v/>
      </c>
      <c r="B249">
        <f>DB_LOAD!K244</f>
        <v>0</v>
      </c>
    </row>
    <row r="250" spans="1:86">
      <c r="A250" t="str">
        <f>RIGHT(DB_LOAD!I245,4)</f>
        <v/>
      </c>
      <c r="B250">
        <f>DB_LOAD!K245</f>
        <v>0</v>
      </c>
    </row>
    <row r="251" spans="1:86">
      <c r="A251" t="str">
        <f>RIGHT(DB_LOAD!I246,4)</f>
        <v/>
      </c>
      <c r="B251">
        <f>DB_LOAD!K246</f>
        <v>0</v>
      </c>
    </row>
    <row r="252" spans="1:86">
      <c r="A252" t="str">
        <f>RIGHT(DB_LOAD!I247,4)</f>
        <v/>
      </c>
      <c r="B252">
        <f>DB_LOAD!K247</f>
        <v>0</v>
      </c>
      <c r="BC252" s="34"/>
    </row>
    <row r="253" spans="1:86">
      <c r="A253" t="str">
        <f>RIGHT(DB_LOAD!I248,4)</f>
        <v/>
      </c>
      <c r="B253">
        <f>DB_LOAD!K248</f>
        <v>0</v>
      </c>
    </row>
    <row r="254" spans="1:86">
      <c r="A254" t="str">
        <f>RIGHT(DB_LOAD!I249,4)</f>
        <v/>
      </c>
      <c r="B254">
        <f>DB_LOAD!K249</f>
        <v>0</v>
      </c>
    </row>
    <row r="255" spans="1:86">
      <c r="A255" t="str">
        <f>RIGHT(DB_LOAD!I250,4)</f>
        <v/>
      </c>
      <c r="B255">
        <f>DB_LOAD!K250</f>
        <v>0</v>
      </c>
    </row>
    <row r="256" spans="1:86">
      <c r="A256" t="str">
        <f>RIGHT(DB_LOAD!I251,4)</f>
        <v/>
      </c>
      <c r="B256">
        <f>DB_LOAD!K251</f>
        <v>0</v>
      </c>
    </row>
    <row r="257" spans="1:2">
      <c r="A257" t="str">
        <f>RIGHT(DB_LOAD!I252,4)</f>
        <v/>
      </c>
      <c r="B257">
        <f>DB_LOAD!K252</f>
        <v>0</v>
      </c>
    </row>
    <row r="258" spans="1:2">
      <c r="A258" t="str">
        <f>RIGHT(DB_LOAD!I253,4)</f>
        <v/>
      </c>
      <c r="B258">
        <f>DB_LOAD!K253</f>
        <v>0</v>
      </c>
    </row>
    <row r="259" spans="1:2">
      <c r="A259" t="str">
        <f>RIGHT(DB_LOAD!I254,4)</f>
        <v/>
      </c>
      <c r="B259">
        <f>DB_LOAD!K254</f>
        <v>0</v>
      </c>
    </row>
    <row r="260" spans="1:2">
      <c r="A260" t="str">
        <f>RIGHT(DB_LOAD!I255,4)</f>
        <v/>
      </c>
      <c r="B260">
        <f>DB_LOAD!K255</f>
        <v>0</v>
      </c>
    </row>
    <row r="261" spans="1:2">
      <c r="A261" t="str">
        <f>RIGHT(DB_LOAD!I256,4)</f>
        <v/>
      </c>
      <c r="B261">
        <f>DB_LOAD!K256</f>
        <v>0</v>
      </c>
    </row>
    <row r="262" spans="1:2">
      <c r="A262" t="str">
        <f>RIGHT(DB_LOAD!I257,4)</f>
        <v/>
      </c>
      <c r="B262">
        <f>DB_LOAD!K257</f>
        <v>0</v>
      </c>
    </row>
    <row r="263" spans="1:2">
      <c r="A263" t="str">
        <f>RIGHT(DB_LOAD!I258,4)</f>
        <v/>
      </c>
      <c r="B263">
        <f>DB_LOAD!K258</f>
        <v>0</v>
      </c>
    </row>
    <row r="264" spans="1:2">
      <c r="A264" t="str">
        <f>RIGHT(DB_LOAD!I259,4)</f>
        <v/>
      </c>
      <c r="B264">
        <f>DB_LOAD!K259</f>
        <v>0</v>
      </c>
    </row>
    <row r="265" spans="1:2">
      <c r="A265" t="str">
        <f>RIGHT(DB_LOAD!I260,4)</f>
        <v/>
      </c>
      <c r="B265">
        <f>DB_LOAD!K260</f>
        <v>0</v>
      </c>
    </row>
    <row r="266" spans="1:2">
      <c r="A266" t="str">
        <f>RIGHT(DB_LOAD!I261,4)</f>
        <v/>
      </c>
      <c r="B266">
        <f>DB_LOAD!K261</f>
        <v>0</v>
      </c>
    </row>
    <row r="267" spans="1:2">
      <c r="A267" t="str">
        <f>RIGHT(DB_LOAD!I262,4)</f>
        <v/>
      </c>
      <c r="B267">
        <f>DB_LOAD!K262</f>
        <v>0</v>
      </c>
    </row>
    <row r="268" spans="1:2">
      <c r="A268" t="str">
        <f>RIGHT(DB_LOAD!I263,4)</f>
        <v/>
      </c>
      <c r="B268">
        <f>DB_LOAD!K263</f>
        <v>0</v>
      </c>
    </row>
    <row r="269" spans="1:2">
      <c r="A269" t="str">
        <f>RIGHT(DB_LOAD!I264,4)</f>
        <v/>
      </c>
      <c r="B269">
        <f>DB_LOAD!K264</f>
        <v>0</v>
      </c>
    </row>
    <row r="270" spans="1:2">
      <c r="A270" t="str">
        <f>RIGHT(DB_LOAD!I265,4)</f>
        <v/>
      </c>
      <c r="B270">
        <f>DB_LOAD!K265</f>
        <v>0</v>
      </c>
    </row>
    <row r="271" spans="1:2">
      <c r="A271" t="str">
        <f>RIGHT(DB_LOAD!I266,4)</f>
        <v/>
      </c>
      <c r="B271">
        <f>DB_LOAD!K266</f>
        <v>0</v>
      </c>
    </row>
    <row r="272" spans="1:2">
      <c r="A272" t="str">
        <f>RIGHT(DB_LOAD!I267,4)</f>
        <v/>
      </c>
      <c r="B272">
        <f>DB_LOAD!K267</f>
        <v>0</v>
      </c>
    </row>
    <row r="273" spans="1:2">
      <c r="A273" t="str">
        <f>RIGHT(DB_LOAD!I268,4)</f>
        <v/>
      </c>
      <c r="B273">
        <f>DB_LOAD!K268</f>
        <v>0</v>
      </c>
    </row>
    <row r="274" spans="1:2">
      <c r="A274" t="str">
        <f>RIGHT(DB_LOAD!I269,4)</f>
        <v/>
      </c>
      <c r="B274">
        <f>DB_LOAD!K269</f>
        <v>0</v>
      </c>
    </row>
    <row r="275" spans="1:2">
      <c r="A275" t="str">
        <f>RIGHT(DB_LOAD!I270,4)</f>
        <v/>
      </c>
      <c r="B275">
        <f>DB_LOAD!K270</f>
        <v>0</v>
      </c>
    </row>
    <row r="276" spans="1:2">
      <c r="A276" t="str">
        <f>RIGHT(DB_LOAD!I271,4)</f>
        <v/>
      </c>
      <c r="B276">
        <f>DB_LOAD!K271</f>
        <v>0</v>
      </c>
    </row>
    <row r="277" spans="1:2">
      <c r="A277" t="str">
        <f>RIGHT(DB_LOAD!I272,4)</f>
        <v/>
      </c>
      <c r="B277">
        <f>DB_LOAD!K272</f>
        <v>0</v>
      </c>
    </row>
    <row r="278" spans="1:2">
      <c r="A278" t="str">
        <f>RIGHT(DB_LOAD!I273,4)</f>
        <v/>
      </c>
      <c r="B278">
        <f>DB_LOAD!K273</f>
        <v>0</v>
      </c>
    </row>
    <row r="279" spans="1:2">
      <c r="A279" t="str">
        <f>RIGHT(DB_LOAD!I274,4)</f>
        <v/>
      </c>
      <c r="B279">
        <f>DB_LOAD!K274</f>
        <v>0</v>
      </c>
    </row>
    <row r="280" spans="1:2">
      <c r="A280" t="str">
        <f>RIGHT(DB_LOAD!I275,4)</f>
        <v/>
      </c>
      <c r="B280">
        <f>DB_LOAD!K275</f>
        <v>0</v>
      </c>
    </row>
    <row r="281" spans="1:2">
      <c r="A281" t="str">
        <f>RIGHT(DB_LOAD!I276,4)</f>
        <v/>
      </c>
      <c r="B281">
        <f>DB_LOAD!K276</f>
        <v>0</v>
      </c>
    </row>
    <row r="282" spans="1:2">
      <c r="A282" t="str">
        <f>RIGHT(DB_LOAD!I277,4)</f>
        <v/>
      </c>
      <c r="B282">
        <f>DB_LOAD!K277</f>
        <v>0</v>
      </c>
    </row>
    <row r="283" spans="1:2">
      <c r="A283" t="str">
        <f>RIGHT(DB_LOAD!I278,4)</f>
        <v/>
      </c>
      <c r="B283">
        <f>DB_LOAD!K278</f>
        <v>0</v>
      </c>
    </row>
    <row r="284" spans="1:2">
      <c r="A284" t="str">
        <f>RIGHT(DB_LOAD!I279,4)</f>
        <v/>
      </c>
      <c r="B284">
        <f>DB_LOAD!K279</f>
        <v>0</v>
      </c>
    </row>
    <row r="285" spans="1:2">
      <c r="A285" t="str">
        <f>RIGHT(DB_LOAD!I280,4)</f>
        <v/>
      </c>
      <c r="B285">
        <f>DB_LOAD!K280</f>
        <v>0</v>
      </c>
    </row>
    <row r="286" spans="1:2">
      <c r="A286" t="str">
        <f>RIGHT(DB_LOAD!I281,4)</f>
        <v/>
      </c>
      <c r="B286">
        <f>DB_LOAD!K281</f>
        <v>0</v>
      </c>
    </row>
    <row r="287" spans="1:2">
      <c r="A287" t="str">
        <f>RIGHT(DB_LOAD!I282,4)</f>
        <v/>
      </c>
      <c r="B287">
        <f>DB_LOAD!K282</f>
        <v>0</v>
      </c>
    </row>
    <row r="288" spans="1:2">
      <c r="A288" t="str">
        <f>RIGHT(DB_LOAD!I283,4)</f>
        <v/>
      </c>
      <c r="B288">
        <f>DB_LOAD!K283</f>
        <v>0</v>
      </c>
    </row>
    <row r="289" spans="1:2">
      <c r="A289" t="str">
        <f>RIGHT(DB_LOAD!I284,4)</f>
        <v/>
      </c>
      <c r="B289">
        <f>DB_LOAD!K284</f>
        <v>0</v>
      </c>
    </row>
    <row r="290" spans="1:2">
      <c r="A290" t="str">
        <f>RIGHT(DB_LOAD!I285,4)</f>
        <v/>
      </c>
      <c r="B290">
        <f>DB_LOAD!K285</f>
        <v>0</v>
      </c>
    </row>
    <row r="291" spans="1:2">
      <c r="A291" t="str">
        <f>RIGHT(DB_LOAD!I286,4)</f>
        <v/>
      </c>
      <c r="B291">
        <f>DB_LOAD!K286</f>
        <v>0</v>
      </c>
    </row>
    <row r="292" spans="1:2">
      <c r="A292" t="str">
        <f>RIGHT(DB_LOAD!I287,4)</f>
        <v/>
      </c>
      <c r="B292">
        <f>DB_LOAD!K287</f>
        <v>0</v>
      </c>
    </row>
    <row r="293" spans="1:2">
      <c r="A293" t="str">
        <f>RIGHT(DB_LOAD!I288,4)</f>
        <v/>
      </c>
      <c r="B293">
        <f>DB_LOAD!K288</f>
        <v>0</v>
      </c>
    </row>
    <row r="294" spans="1:2">
      <c r="A294" t="str">
        <f>RIGHT(DB_LOAD!I289,4)</f>
        <v/>
      </c>
      <c r="B294">
        <f>DB_LOAD!K289</f>
        <v>0</v>
      </c>
    </row>
    <row r="295" spans="1:2">
      <c r="A295" t="str">
        <f>RIGHT(DB_LOAD!I290,4)</f>
        <v/>
      </c>
      <c r="B295">
        <f>DB_LOAD!K290</f>
        <v>0</v>
      </c>
    </row>
    <row r="296" spans="1:2">
      <c r="A296" t="str">
        <f>RIGHT(DB_LOAD!I291,4)</f>
        <v/>
      </c>
      <c r="B296">
        <f>DB_LOAD!K291</f>
        <v>0</v>
      </c>
    </row>
    <row r="297" spans="1:2">
      <c r="A297" t="str">
        <f>RIGHT(DB_LOAD!I292,4)</f>
        <v/>
      </c>
      <c r="B297">
        <f>DB_LOAD!K292</f>
        <v>0</v>
      </c>
    </row>
    <row r="298" spans="1:2">
      <c r="A298" t="str">
        <f>RIGHT(DB_LOAD!I293,4)</f>
        <v/>
      </c>
      <c r="B298">
        <f>DB_LOAD!K293</f>
        <v>0</v>
      </c>
    </row>
    <row r="299" spans="1:2">
      <c r="A299" t="str">
        <f>RIGHT(DB_LOAD!I294,4)</f>
        <v/>
      </c>
      <c r="B299">
        <f>DB_LOAD!K294</f>
        <v>0</v>
      </c>
    </row>
    <row r="300" spans="1:2">
      <c r="A300" t="str">
        <f>RIGHT(DB_LOAD!I295,4)</f>
        <v/>
      </c>
      <c r="B300">
        <f>DB_LOAD!K295</f>
        <v>0</v>
      </c>
    </row>
  </sheetData>
  <conditionalFormatting sqref="CT68:EC68 EF68:EJ68">
    <cfRule type="expression" dxfId="249" priority="2" stopIfTrue="1">
      <formula>CT68="Check LLR"</formula>
    </cfRule>
  </conditionalFormatting>
  <pageMargins left="0.7" right="0.7" top="0.75" bottom="0.75" header="0.3" footer="0.3"/>
  <pageSetup orientation="portrait" r:id="rId1"/>
  <ignoredErrors>
    <ignoredError sqref="BF149:BK149" unlockedFormula="1"/>
  </ignoredError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1"/>
  </sheetPr>
  <dimension ref="A1:Y101"/>
  <sheetViews>
    <sheetView showGridLines="0" tabSelected="1" zoomScale="85" zoomScaleNormal="85" workbookViewId="0"/>
  </sheetViews>
  <sheetFormatPr defaultRowHeight="15"/>
  <cols>
    <col min="1" max="1" width="4" customWidth="1"/>
    <col min="2" max="2" width="31.7109375" customWidth="1"/>
    <col min="3" max="3" width="16.7109375" customWidth="1"/>
    <col min="4" max="4" width="26.5703125" customWidth="1"/>
    <col min="5" max="5" width="20.7109375" customWidth="1"/>
    <col min="6" max="6" width="16.5703125" customWidth="1"/>
    <col min="7" max="7" width="13.140625" style="700" customWidth="1"/>
    <col min="8" max="8" width="24" customWidth="1"/>
    <col min="9" max="9" width="19.42578125" bestFit="1" customWidth="1"/>
    <col min="10" max="10" width="12.140625" bestFit="1" customWidth="1"/>
    <col min="11" max="11" width="13.42578125" customWidth="1"/>
    <col min="12" max="12" width="17.85546875" style="700" hidden="1" customWidth="1"/>
    <col min="13" max="13" width="11" style="700" hidden="1" customWidth="1"/>
    <col min="14" max="14" width="5.85546875" style="700" hidden="1" customWidth="1"/>
    <col min="15" max="15" width="25.42578125" style="700" hidden="1" customWidth="1"/>
    <col min="16" max="16" width="15.85546875" hidden="1" customWidth="1"/>
    <col min="17" max="17" width="11.7109375" customWidth="1"/>
    <col min="18" max="18" width="31.7109375" bestFit="1" customWidth="1"/>
    <col min="19" max="19" width="25.42578125" bestFit="1" customWidth="1"/>
    <col min="20" max="20" width="15.85546875" bestFit="1" customWidth="1"/>
    <col min="21" max="21" width="13.42578125" bestFit="1" customWidth="1"/>
    <col min="22" max="22" width="31.7109375" bestFit="1" customWidth="1"/>
    <col min="23" max="24" width="12" bestFit="1" customWidth="1"/>
    <col min="25" max="25" width="13.42578125" bestFit="1" customWidth="1"/>
  </cols>
  <sheetData>
    <row r="1" spans="2:11" ht="9.75" customHeight="1">
      <c r="B1" s="245" t="e">
        <f ca="1">B2&amp;" Loans"</f>
        <v>#NAME?</v>
      </c>
    </row>
    <row r="2" spans="2:11" ht="22.5">
      <c r="B2" s="701" t="e">
        <f ca="1">Config!B10</f>
        <v>#NAME?</v>
      </c>
      <c r="F2" s="703"/>
    </row>
    <row r="3" spans="2:11" ht="19.5">
      <c r="B3" s="704" t="str">
        <f>IF(ISBLANK(DB_LOAD!AO2),"",DB_LOAD!AO2)</f>
        <v/>
      </c>
      <c r="E3" s="702" t="s">
        <v>481</v>
      </c>
      <c r="F3" s="1107" t="str">
        <f>IFERROR(VALUE(VLOOKUP(E3, DB_LOAD!$BH$2:$BJ$20,3,FALSE)),IFERROR(VLOOKUP(E3, DB_LOAD!$BH$2:$BJ$20,3,FALSE),""))</f>
        <v/>
      </c>
    </row>
    <row r="4" spans="2:11" ht="19.5">
      <c r="B4" s="705" t="e">
        <f ca="1">Config!$B$18&amp;" - "&amp;Config!$B$13&amp;IF(Config!$B$16=0,"","; "&amp;Config!$B$16)</f>
        <v>#NAME?</v>
      </c>
      <c r="E4" s="702" t="s">
        <v>500</v>
      </c>
      <c r="F4" s="1107" t="str">
        <f>IFERROR(IF(ISBLANK(DB_LOAD!BE2),"",VALUE(DB_LOAD!BE2)),"")</f>
        <v/>
      </c>
      <c r="G4"/>
    </row>
    <row r="5" spans="2:11">
      <c r="B5" s="706" t="s">
        <v>502</v>
      </c>
      <c r="C5" s="707"/>
      <c r="E5" s="702" t="s">
        <v>501</v>
      </c>
      <c r="F5" s="1108"/>
      <c r="G5"/>
    </row>
    <row r="6" spans="2:11">
      <c r="B6" s="708" t="s">
        <v>503</v>
      </c>
      <c r="C6" s="4"/>
      <c r="E6" s="702" t="s">
        <v>657</v>
      </c>
      <c r="F6" s="683" t="str">
        <f>IFERROR(VLOOKUP(E6, DB_LOAD!$BH$2:$BJ$20,3,FALSE),"")</f>
        <v/>
      </c>
      <c r="K6" s="37"/>
    </row>
    <row r="7" spans="2:11">
      <c r="K7" s="37"/>
    </row>
    <row r="8" spans="2:11">
      <c r="B8" s="746" t="e">
        <f ca="1">"DWM Investments in "&amp;B2&amp;" as of "&amp;TEXT(TODAY(),"mmmm  yyyy")</f>
        <v>#NAME?</v>
      </c>
      <c r="C8" s="709"/>
      <c r="D8" s="709"/>
      <c r="E8" s="709"/>
      <c r="F8" s="709"/>
      <c r="G8"/>
      <c r="K8" s="745"/>
    </row>
    <row r="9" spans="2:11">
      <c r="B9" s="710" t="s">
        <v>309</v>
      </c>
      <c r="C9" s="710" t="s">
        <v>285</v>
      </c>
      <c r="D9" s="711" t="s">
        <v>621</v>
      </c>
      <c r="E9" s="710" t="s">
        <v>311</v>
      </c>
      <c r="F9" s="710" t="s">
        <v>312</v>
      </c>
      <c r="G9"/>
      <c r="H9" s="712" t="s">
        <v>448</v>
      </c>
      <c r="I9" s="713" t="s">
        <v>449</v>
      </c>
      <c r="J9" s="714" t="s">
        <v>450</v>
      </c>
      <c r="K9" s="745"/>
    </row>
    <row r="10" spans="2:11">
      <c r="B10" s="715" t="str">
        <f>IF(ISBLANK(DB_LOAD!N2),"",DB_LOAD!N2)</f>
        <v/>
      </c>
      <c r="C10" s="716" t="str">
        <f>IF(ISBLANK(DB_LOAD!P2),"",DB_LOAD!R2)</f>
        <v/>
      </c>
      <c r="D10" s="717" t="str">
        <f>IF(ISBLANK(DB_LOAD!R2),"",DB_LOAD!Q2)</f>
        <v/>
      </c>
      <c r="E10" s="1095" t="str">
        <f>IF(DB_LOAD!V2=3,"-",IF(ISBLANK(DB_LOAD!S2),"",DB_LOAD!U2))</f>
        <v/>
      </c>
      <c r="F10" s="718" t="str">
        <f>IF(DB_LOAD!V2=3,"Equity",IF(ISBLANK(DB_LOAD!T2),"",DB_LOAD!T2))</f>
        <v/>
      </c>
      <c r="G10" s="245">
        <f>IF(H10="",0,1)</f>
        <v>0</v>
      </c>
      <c r="H10" s="719" t="str">
        <f>'Risk Assessment'!N9</f>
        <v/>
      </c>
      <c r="I10" s="720" t="e">
        <f>TEXT('Risk Assessment'!AB9,IF($AZ8="Debt to Equity","0.0x",IF(OR($AZ8="Net Income",$AZ8="Total Equity"),"0.00 MM","0.0%")))</f>
        <v>#N/A</v>
      </c>
      <c r="J10" s="721" t="e">
        <f>TEXT(IF(OR('Risk Assessment'!Z9="",ISERROR('Risk Assessment'!Z9)),"",'Risk Assessment'!Z9),IF($AZ8="Debt to Equity","0.0x",IF(OR($AZ8="Net Income",$AZ8="Total Equity"),"0.00 MM","0.0%")))</f>
        <v>#N/A</v>
      </c>
      <c r="K10" s="745"/>
    </row>
    <row r="11" spans="2:11">
      <c r="B11" s="715" t="str">
        <f>IF(ISBLANK(DB_LOAD!N3),"",DB_LOAD!N3)</f>
        <v/>
      </c>
      <c r="C11" s="716" t="str">
        <f>IF(ISBLANK(DB_LOAD!P3),"",DB_LOAD!R3)</f>
        <v/>
      </c>
      <c r="D11" s="717" t="str">
        <f>IF(ISBLANK(DB_LOAD!R3),"",DB_LOAD!Q3)</f>
        <v/>
      </c>
      <c r="E11" s="1095" t="str">
        <f>IF(DB_LOAD!V3=3,"-",IF(ISBLANK(DB_LOAD!S3),"",DB_LOAD!U3))</f>
        <v/>
      </c>
      <c r="F11" s="718" t="str">
        <f>IF(DB_LOAD!V3=3,"Equity",IF(ISBLANK(DB_LOAD!T3),"",DB_LOAD!T3))</f>
        <v/>
      </c>
      <c r="G11" s="245">
        <f t="shared" ref="G11:G16" si="0">IF(H11="",0,1)</f>
        <v>0</v>
      </c>
      <c r="H11" s="719" t="str">
        <f>'Risk Assessment'!N10</f>
        <v/>
      </c>
      <c r="I11" s="720" t="e">
        <f>TEXT('Risk Assessment'!AB10,IF($AZ9="Debt to Equity","0.0x",IF(OR($AZ9="Net Income",$AZ9="Total Equity"),"0.00 MM","0.0%")))</f>
        <v>#N/A</v>
      </c>
      <c r="J11" s="721" t="e">
        <f>TEXT(IF(OR('Risk Assessment'!Z10="",ISERROR('Risk Assessment'!Z10)),"",'Risk Assessment'!Z10),IF($AZ9="Debt to Equity","0.0x",IF(OR($AZ9="Net Income",$AZ9="Total Equity"),"0.00 MM","0.0%")))</f>
        <v>#N/A</v>
      </c>
      <c r="K11" s="245">
        <f>IF(AND(G10=1,G11=0),1,0)</f>
        <v>0</v>
      </c>
    </row>
    <row r="12" spans="2:11">
      <c r="B12" s="715" t="str">
        <f>IF(ISBLANK(DB_LOAD!N4),"",DB_LOAD!N4)</f>
        <v/>
      </c>
      <c r="C12" s="716" t="str">
        <f>IF(ISBLANK(DB_LOAD!P4),"",DB_LOAD!R4)</f>
        <v/>
      </c>
      <c r="D12" s="717" t="str">
        <f>IF(ISBLANK(DB_LOAD!R4),"",DB_LOAD!Q4)</f>
        <v/>
      </c>
      <c r="E12" s="1095" t="str">
        <f>IF(DB_LOAD!V4=3,"-",IF(ISBLANK(DB_LOAD!S4),"",DB_LOAD!U4))</f>
        <v/>
      </c>
      <c r="F12" s="718" t="str">
        <f>IF(DB_LOAD!V4=3,"Equity",IF(ISBLANK(DB_LOAD!T4),"",DB_LOAD!T4))</f>
        <v/>
      </c>
      <c r="G12" s="245">
        <f t="shared" si="0"/>
        <v>0</v>
      </c>
      <c r="H12" s="719" t="str">
        <f>'Risk Assessment'!N11</f>
        <v/>
      </c>
      <c r="I12" s="720" t="e">
        <f>TEXT('Risk Assessment'!AB11,IF($AZ10="Debt to Equity","0.0x",IF(OR($AZ10="Net Income",$AZ10="Total Equity"),"0.00 MM","0.0%")))</f>
        <v>#N/A</v>
      </c>
      <c r="J12" s="721" t="e">
        <f>TEXT(IF(OR('Risk Assessment'!Z11="",ISERROR('Risk Assessment'!Z11)),"",'Risk Assessment'!Z11),IF($AZ10="Debt to Equity","0.0x",IF(OR($AZ10="Net Income",$AZ10="Total Equity"),"0.00 MM","0.0%")))</f>
        <v>#N/A</v>
      </c>
      <c r="K12" s="245">
        <f t="shared" ref="K12:K16" si="1">IF(AND(G11=1,G12=0),1,0)</f>
        <v>0</v>
      </c>
    </row>
    <row r="13" spans="2:11">
      <c r="B13" s="715" t="str">
        <f>IF(ISBLANK(DB_LOAD!N5),"",DB_LOAD!N5)</f>
        <v/>
      </c>
      <c r="C13" s="716" t="str">
        <f>IF(ISBLANK(DB_LOAD!P5),"",DB_LOAD!R5)</f>
        <v/>
      </c>
      <c r="D13" s="717" t="str">
        <f>IF(ISBLANK(DB_LOAD!R5),"",DB_LOAD!Q5)</f>
        <v/>
      </c>
      <c r="E13" s="1095" t="str">
        <f>IF(DB_LOAD!V5=3,"-",IF(ISBLANK(DB_LOAD!S5),"",DB_LOAD!U5))</f>
        <v/>
      </c>
      <c r="F13" s="718" t="str">
        <f>IF(DB_LOAD!V5=3,"Equity",IF(ISBLANK(DB_LOAD!T5),"",DB_LOAD!T5))</f>
        <v/>
      </c>
      <c r="G13" s="245">
        <f t="shared" si="0"/>
        <v>0</v>
      </c>
      <c r="H13" s="719" t="str">
        <f>'Risk Assessment'!N12</f>
        <v/>
      </c>
      <c r="I13" s="720" t="e">
        <f>TEXT('Risk Assessment'!AB12,IF($AZ11="Debt to Equity","0.0x",IF(OR($AZ11="Net Income",$AZ11="Total Equity"),"0.00 MM","0.0%")))</f>
        <v>#N/A</v>
      </c>
      <c r="J13" s="721" t="e">
        <f>TEXT(IF(OR('Risk Assessment'!Z12="",ISERROR('Risk Assessment'!Z12)),"",'Risk Assessment'!Z12),IF($AZ11="Debt to Equity","0.0x",IF(OR($AZ11="Net Income",$AZ11="Total Equity"),"0.00 MM","0.0%")))</f>
        <v>#N/A</v>
      </c>
      <c r="K13" s="245">
        <f t="shared" si="1"/>
        <v>0</v>
      </c>
    </row>
    <row r="14" spans="2:11">
      <c r="B14" s="715" t="str">
        <f>IF(ISBLANK(DB_LOAD!N6),"",DB_LOAD!N6)</f>
        <v/>
      </c>
      <c r="C14" s="716" t="str">
        <f>IF(ISBLANK(DB_LOAD!P6),"",DB_LOAD!R6)</f>
        <v/>
      </c>
      <c r="D14" s="717" t="str">
        <f>IF(ISBLANK(DB_LOAD!R6),"",DB_LOAD!Q6)</f>
        <v/>
      </c>
      <c r="E14" s="1095" t="str">
        <f>IF(DB_LOAD!V6=3,"-",IF(ISBLANK(DB_LOAD!S6),"",DB_LOAD!U6))</f>
        <v/>
      </c>
      <c r="F14" s="718" t="str">
        <f>IF(DB_LOAD!V6=3,"Equity",IF(ISBLANK(DB_LOAD!T6),"",DB_LOAD!T6))</f>
        <v/>
      </c>
      <c r="G14" s="245">
        <f t="shared" si="0"/>
        <v>0</v>
      </c>
      <c r="H14" s="719" t="str">
        <f>'Risk Assessment'!N13</f>
        <v/>
      </c>
      <c r="I14" s="720" t="e">
        <f>TEXT('Risk Assessment'!AB13,IF($AZ12="Debt to Equity","0.0x",IF(OR($AZ12="Net Income",$AZ12="Total Equity"),"0.00 MM","0.0%")))</f>
        <v>#N/A</v>
      </c>
      <c r="J14" s="721" t="e">
        <f>TEXT(IF(OR('Risk Assessment'!Z13="",ISERROR('Risk Assessment'!Z13)),"",'Risk Assessment'!Z13),IF($AZ12="Debt to Equity","0.0x",IF(OR($AZ12="Net Income",$AZ12="Total Equity"),"0.00 MM","0.0%")))</f>
        <v>#N/A</v>
      </c>
      <c r="K14" s="245">
        <f t="shared" si="1"/>
        <v>0</v>
      </c>
    </row>
    <row r="15" spans="2:11">
      <c r="B15" s="715" t="str">
        <f>IF(ISBLANK(DB_LOAD!N7),"",DB_LOAD!N7)</f>
        <v/>
      </c>
      <c r="C15" s="716" t="str">
        <f>IF(ISBLANK(DB_LOAD!P7),"",DB_LOAD!R7)</f>
        <v/>
      </c>
      <c r="D15" s="717" t="str">
        <f>IF(ISBLANK(DB_LOAD!R7),"",DB_LOAD!Q7)</f>
        <v/>
      </c>
      <c r="E15" s="1095" t="str">
        <f>IF(DB_LOAD!V7=3,"-",IF(ISBLANK(DB_LOAD!S7),"",DB_LOAD!U7))</f>
        <v/>
      </c>
      <c r="F15" s="718" t="str">
        <f>IF(DB_LOAD!V7=3,"Equity",IF(ISBLANK(DB_LOAD!T7),"",DB_LOAD!T7))</f>
        <v/>
      </c>
      <c r="G15" s="245">
        <f t="shared" si="0"/>
        <v>0</v>
      </c>
      <c r="H15" s="719" t="str">
        <f>'Risk Assessment'!N14</f>
        <v/>
      </c>
      <c r="I15" s="720" t="e">
        <f>TEXT('Risk Assessment'!AB14,IF($AZ13="Debt to Equity","0.0x",IF(OR($AZ13="Net Income",$AZ13="Total Equity"),"0.00 MM","0.0%")))</f>
        <v>#N/A</v>
      </c>
      <c r="J15" s="721" t="e">
        <f>TEXT(IF(OR('Risk Assessment'!Z14="",ISERROR('Risk Assessment'!Z14)),"",'Risk Assessment'!Z14),IF($AZ13="Debt to Equity","0.0x",IF(OR($AZ13="Net Income",$AZ13="Total Equity"),"0.00 MM","0.0%")))</f>
        <v>#N/A</v>
      </c>
      <c r="K15" s="245">
        <f t="shared" si="1"/>
        <v>0</v>
      </c>
    </row>
    <row r="16" spans="2:11">
      <c r="B16" s="715" t="str">
        <f>IF(ISBLANK(DB_LOAD!N8),"",DB_LOAD!N8)</f>
        <v/>
      </c>
      <c r="C16" s="716" t="str">
        <f>IF(ISBLANK(DB_LOAD!P8),"",DB_LOAD!R8)</f>
        <v/>
      </c>
      <c r="D16" s="717" t="str">
        <f>IF(ISBLANK(DB_LOAD!R8),"",DB_LOAD!Q8)</f>
        <v/>
      </c>
      <c r="E16" s="1095" t="str">
        <f>IF(DB_LOAD!V8=3,"-",IF(ISBLANK(DB_LOAD!S8),"",DB_LOAD!U8))</f>
        <v/>
      </c>
      <c r="F16" s="718" t="str">
        <f>IF(DB_LOAD!V8=3,"Equity",IF(ISBLANK(DB_LOAD!T8),"",DB_LOAD!T8))</f>
        <v/>
      </c>
      <c r="G16" s="245">
        <f t="shared" si="0"/>
        <v>0</v>
      </c>
      <c r="H16" s="719" t="str">
        <f>'Risk Assessment'!N15</f>
        <v/>
      </c>
      <c r="I16" s="720" t="e">
        <f>TEXT('Risk Assessment'!AB15,IF($AZ14="Debt to Equity","0.0x",IF(OR($AZ14="Net Income",$AZ14="Total Equity"),"0.00 MM","0.0%")))</f>
        <v>#N/A</v>
      </c>
      <c r="J16" s="721" t="e">
        <f>TEXT(IF(OR('Risk Assessment'!Z15="",ISERROR('Risk Assessment'!Z15)),"",'Risk Assessment'!Z15),IF($AZ14="Debt to Equity","0.0x",IF(OR($AZ14="Net Income",$AZ14="Total Equity"),"0.00 MM","0.0%")))</f>
        <v>#N/A</v>
      </c>
      <c r="K16" s="245">
        <f t="shared" si="1"/>
        <v>0</v>
      </c>
    </row>
    <row r="17" spans="2:11">
      <c r="B17" s="715" t="str">
        <f>IF(ISBLANK(DB_LOAD!N9),"",DB_LOAD!N9)</f>
        <v/>
      </c>
      <c r="C17" s="716" t="str">
        <f>IF(ISBLANK(DB_LOAD!P9),"",DB_LOAD!R9)</f>
        <v/>
      </c>
      <c r="D17" s="717" t="str">
        <f>IF(ISBLANK(DB_LOAD!R9),"",DB_LOAD!Q9)</f>
        <v/>
      </c>
      <c r="E17" s="1095" t="str">
        <f>IF(DB_LOAD!V9=3,"-",IF(ISBLANK(DB_LOAD!S9),"",DB_LOAD!U9))</f>
        <v/>
      </c>
      <c r="F17" s="718" t="str">
        <f>IF(DB_LOAD!V9=3,"Equity",IF(ISBLANK(DB_LOAD!T9),"",DB_LOAD!T9))</f>
        <v/>
      </c>
      <c r="G17"/>
      <c r="K17" s="745"/>
    </row>
    <row r="18" spans="2:11">
      <c r="B18" s="710" t="s">
        <v>328</v>
      </c>
      <c r="C18" s="710"/>
      <c r="D18" s="722">
        <f>SUM(D10:D17)</f>
        <v>0</v>
      </c>
      <c r="E18" s="710"/>
      <c r="F18" s="710"/>
      <c r="G18"/>
      <c r="K18" s="37"/>
    </row>
    <row r="19" spans="2:11">
      <c r="B19" s="747" t="e">
        <f ca="1">B2&amp;" "&amp;TEXT(D18/H41,"0.0%")</f>
        <v>#NAME?</v>
      </c>
      <c r="G19"/>
      <c r="K19" s="37"/>
    </row>
    <row r="20" spans="2:11" ht="18.75">
      <c r="B20" s="723" t="e">
        <f ca="1">"Total DWM Exposure as % of "&amp;'Balance Sheet'!C2&amp;"'s Total Assets"</f>
        <v>#NAME?</v>
      </c>
      <c r="C20" s="724"/>
      <c r="D20" s="724"/>
      <c r="E20" s="724"/>
      <c r="F20" s="725" t="e">
        <f ca="1">($D$18)/IF('Balance Sheet'!E5="USD",'Balance Sheet'!AQ18,'Balance Sheet'!AQ18/DB_LOAD!K2)</f>
        <v>#NAME?</v>
      </c>
      <c r="G20"/>
      <c r="K20" s="37"/>
    </row>
    <row r="22" spans="2:11">
      <c r="C22" s="489" t="str">
        <f ca="1">'Refi-Annual Review'!AM6</f>
        <v>No Financials</v>
      </c>
      <c r="D22" s="489" t="str">
        <f ca="1">'Refi-Annual Review'!AN6</f>
        <v>No Financials</v>
      </c>
      <c r="E22" s="489" t="str">
        <f>'Refi-Annual Review'!AO6</f>
        <v>Unaudited</v>
      </c>
    </row>
    <row r="23" spans="2:11">
      <c r="B23" s="490" t="s">
        <v>9</v>
      </c>
      <c r="C23" s="491">
        <f ca="1">'Refi-Annual Review'!AM7</f>
        <v>-1</v>
      </c>
      <c r="D23" s="491">
        <f ca="1">'Refi-Annual Review'!AN7</f>
        <v>0</v>
      </c>
      <c r="E23" s="491" t="str">
        <f>'Refi-Annual Review'!AO7</f>
        <v>YTD Jan-00</v>
      </c>
    </row>
    <row r="24" spans="2:11">
      <c r="B24" s="493" t="str">
        <f>'Refi-Annual Review'!AJ8</f>
        <v>Total Assets (USD)</v>
      </c>
      <c r="C24" s="494" t="e">
        <f ca="1">'Refi-Annual Review'!AM8</f>
        <v>#N/A</v>
      </c>
      <c r="D24" s="494" t="e">
        <f ca="1">'Refi-Annual Review'!AN8</f>
        <v>#N/A</v>
      </c>
      <c r="E24" s="494" t="e">
        <f ca="1">'Refi-Annual Review'!AO8</f>
        <v>#NAME?</v>
      </c>
    </row>
    <row r="25" spans="2:11">
      <c r="B25" s="493" t="str">
        <f>'Refi-Annual Review'!AJ9</f>
        <v>Gross Loan Portfolio (USD)</v>
      </c>
      <c r="C25" s="494" t="e">
        <f ca="1">'Refi-Annual Review'!AM9</f>
        <v>#N/A</v>
      </c>
      <c r="D25" s="494" t="e">
        <f ca="1">'Refi-Annual Review'!AN9</f>
        <v>#N/A</v>
      </c>
      <c r="E25" s="494" t="e">
        <f ca="1">'Refi-Annual Review'!AO9</f>
        <v>#NAME?</v>
      </c>
    </row>
    <row r="26" spans="2:11">
      <c r="B26" s="493" t="str">
        <f>LEFT('Refi-Annual Review'!AJ19,LEN('Refi-Annual Review'!AJ19)-5)</f>
        <v xml:space="preserve">GLP (YoY Growth) </v>
      </c>
      <c r="C26" s="496" t="e">
        <f ca="1">'Refi-Annual Review'!AM19</f>
        <v>#N/A</v>
      </c>
      <c r="D26" s="496" t="e">
        <f ca="1">'Refi-Annual Review'!AN19</f>
        <v>#N/A</v>
      </c>
      <c r="E26" s="496" t="e">
        <f ca="1">'Refi-Annual Review'!AO19</f>
        <v>#NAME?</v>
      </c>
    </row>
    <row r="27" spans="2:11">
      <c r="B27" s="493" t="str">
        <f>'Refi-Annual Review'!AJ10</f>
        <v>Active Borrowers</v>
      </c>
      <c r="C27" s="494" t="e">
        <f ca="1">'Refi-Annual Review'!AM10</f>
        <v>#N/A</v>
      </c>
      <c r="D27" s="494" t="e">
        <f ca="1">'Refi-Annual Review'!AN10</f>
        <v>#N/A</v>
      </c>
      <c r="E27" s="494" t="e">
        <f ca="1">'Refi-Annual Review'!AO10</f>
        <v>#NAME?</v>
      </c>
    </row>
    <row r="28" spans="2:11">
      <c r="B28" s="493" t="str">
        <f>'Refi-Annual Review'!AJ13</f>
        <v>Solvency Ratio (E/TA)</v>
      </c>
      <c r="C28" s="496" t="e">
        <f ca="1">'Refi-Annual Review'!AM13</f>
        <v>#N/A</v>
      </c>
      <c r="D28" s="496" t="e">
        <f ca="1">'Refi-Annual Review'!AN13</f>
        <v>#N/A</v>
      </c>
      <c r="E28" s="496" t="e">
        <f ca="1">'Refi-Annual Review'!AO13</f>
        <v>#NAME?</v>
      </c>
    </row>
    <row r="29" spans="2:11">
      <c r="B29" s="493" t="str">
        <f>'Refi-Annual Review'!AJ12</f>
        <v>PAR &gt;30 (R+R)</v>
      </c>
      <c r="C29" s="496" t="e">
        <f ca="1">'Refi-Annual Review'!AM12</f>
        <v>#N/A</v>
      </c>
      <c r="D29" s="496" t="e">
        <f ca="1">'Refi-Annual Review'!AN12</f>
        <v>#N/A</v>
      </c>
      <c r="E29" s="496" t="e">
        <f ca="1">'Refi-Annual Review'!AO12</f>
        <v>#NAME?</v>
      </c>
    </row>
    <row r="30" spans="2:11">
      <c r="B30" s="493" t="str">
        <f>'Refi-Annual Review'!AJ54</f>
        <v>Write-Off Ratio</v>
      </c>
      <c r="C30" s="496" t="e">
        <f ca="1">'Refi-Annual Review'!AM54</f>
        <v>#N/A</v>
      </c>
      <c r="D30" s="496" t="e">
        <f ca="1">'Refi-Annual Review'!AN54</f>
        <v>#N/A</v>
      </c>
      <c r="E30" s="496" t="e">
        <f ca="1">'Refi-Annual Review'!AO54</f>
        <v>#NAME?</v>
      </c>
    </row>
    <row r="31" spans="2:11">
      <c r="B31" s="493" t="str">
        <f>'Refi-Annual Review'!AJ15</f>
        <v>Opp. Self-Sufficiency</v>
      </c>
      <c r="C31" s="496" t="e">
        <f ca="1">'Refi-Annual Review'!AM15</f>
        <v>#N/A</v>
      </c>
      <c r="D31" s="496" t="e">
        <f ca="1">'Refi-Annual Review'!AN15</f>
        <v>#N/A</v>
      </c>
      <c r="E31" s="496" t="e">
        <f ca="1">'Refi-Annual Review'!AO15</f>
        <v>#NAME?</v>
      </c>
    </row>
    <row r="32" spans="2:11">
      <c r="B32" s="493" t="str">
        <f>'Refi-Annual Review'!AJ16</f>
        <v>ROA</v>
      </c>
      <c r="C32" s="496" t="e">
        <f ca="1">'Refi-Annual Review'!AM16</f>
        <v>#N/A</v>
      </c>
      <c r="D32" s="496" t="e">
        <f ca="1">'Refi-Annual Review'!AN16</f>
        <v>#N/A</v>
      </c>
      <c r="E32" s="496" t="e">
        <f ca="1">'Refi-Annual Review'!AO16</f>
        <v>#NAME?</v>
      </c>
    </row>
    <row r="33" spans="1:25">
      <c r="B33" s="493" t="str">
        <f>'Refi-Annual Review'!AJ17</f>
        <v>ROE</v>
      </c>
      <c r="C33" s="496" t="e">
        <f ca="1">'Refi-Annual Review'!AM17</f>
        <v>#N/A</v>
      </c>
      <c r="D33" s="496" t="e">
        <f ca="1">'Refi-Annual Review'!AN17</f>
        <v>#N/A</v>
      </c>
      <c r="E33" s="496" t="e">
        <f ca="1">'Refi-Annual Review'!AO17</f>
        <v>#NAME?</v>
      </c>
      <c r="L33" s="741" t="s">
        <v>511</v>
      </c>
      <c r="M33" s="741" t="s">
        <v>512</v>
      </c>
      <c r="N33" s="741"/>
      <c r="O33" s="742"/>
    </row>
    <row r="34" spans="1:25">
      <c r="B34" s="493" t="str">
        <f>'Refi-Annual Review'!AJ21</f>
        <v>Average Loan Size (USD)</v>
      </c>
      <c r="C34" s="494" t="e">
        <f ca="1">'Refi-Annual Review'!AM21</f>
        <v>#N/A</v>
      </c>
      <c r="D34" s="494" t="e">
        <f ca="1">'Refi-Annual Review'!AN21</f>
        <v>#N/A</v>
      </c>
      <c r="E34" s="494" t="e">
        <f ca="1">'Refi-Annual Review'!AO21</f>
        <v>#NAME?</v>
      </c>
      <c r="L34" s="742" t="e">
        <f ca="1">"Other "&amp;Config!$B$13&amp;" Investments"</f>
        <v>#NAME?</v>
      </c>
      <c r="M34" s="743" t="e">
        <f>VLOOKUP($A$51,$B$46:$J1001,9,FALSE)-D18</f>
        <v>#N/A</v>
      </c>
      <c r="N34" s="744" t="e">
        <f>M34/SUM($M$34:$M$41)</f>
        <v>#N/A</v>
      </c>
      <c r="O34" s="742"/>
    </row>
    <row r="35" spans="1:25">
      <c r="B35" s="856"/>
      <c r="L35" s="744" t="str">
        <f>IFERROR(B10&amp;" -  "&amp;TEXT(N35,P35),"")</f>
        <v/>
      </c>
      <c r="M35" s="743" t="str">
        <f t="shared" ref="M35:M41" si="2">D10</f>
        <v/>
      </c>
      <c r="N35" s="744" t="e">
        <f t="shared" ref="N35:N41" si="3">M35/SUM($M$35:$M$41)</f>
        <v>#VALUE!</v>
      </c>
      <c r="O35" s="742">
        <f>IF(L35="",1,"")</f>
        <v>1</v>
      </c>
      <c r="P35" s="736" t="s">
        <v>495</v>
      </c>
    </row>
    <row r="36" spans="1:25">
      <c r="L36" s="744" t="str">
        <f t="shared" ref="L36:L41" si="4">IFERROR(B11&amp;" "&amp;TEXT(N36,P36),"")</f>
        <v/>
      </c>
      <c r="M36" s="743" t="str">
        <f t="shared" si="2"/>
        <v/>
      </c>
      <c r="N36" s="744" t="e">
        <f t="shared" si="3"/>
        <v>#VALUE!</v>
      </c>
      <c r="O36" s="742">
        <f t="shared" ref="O36:O41" si="5">IF(L36="",1,"")</f>
        <v>1</v>
      </c>
      <c r="P36" s="736" t="s">
        <v>495</v>
      </c>
    </row>
    <row r="37" spans="1:25" ht="13.5" customHeight="1">
      <c r="B37" s="726" t="e">
        <f ca="1">Config!$B$13&amp;" Country Ratings"</f>
        <v>#NAME?</v>
      </c>
      <c r="L37" s="744" t="str">
        <f t="shared" si="4"/>
        <v/>
      </c>
      <c r="M37" s="743" t="str">
        <f t="shared" si="2"/>
        <v/>
      </c>
      <c r="N37" s="744" t="e">
        <f t="shared" si="3"/>
        <v>#VALUE!</v>
      </c>
      <c r="O37" s="742">
        <f t="shared" si="5"/>
        <v>1</v>
      </c>
      <c r="P37" s="736" t="s">
        <v>495</v>
      </c>
    </row>
    <row r="38" spans="1:25" s="258" customFormat="1">
      <c r="B38" s="727"/>
      <c r="C38" s="728" t="s">
        <v>504</v>
      </c>
      <c r="D38" s="728" t="s">
        <v>505</v>
      </c>
      <c r="E38" s="728" t="s">
        <v>506</v>
      </c>
      <c r="F38"/>
      <c r="G38"/>
      <c r="H38"/>
      <c r="I38"/>
      <c r="J38"/>
      <c r="L38" s="744" t="str">
        <f t="shared" si="4"/>
        <v/>
      </c>
      <c r="M38" s="743" t="str">
        <f t="shared" si="2"/>
        <v/>
      </c>
      <c r="N38" s="744" t="e">
        <f t="shared" si="3"/>
        <v>#VALUE!</v>
      </c>
      <c r="O38" s="742">
        <f t="shared" si="5"/>
        <v>1</v>
      </c>
      <c r="P38" s="736" t="s">
        <v>495</v>
      </c>
    </row>
    <row r="39" spans="1:25" s="258" customFormat="1">
      <c r="B39" s="258" t="s">
        <v>507</v>
      </c>
      <c r="E39" s="729"/>
      <c r="F39"/>
      <c r="K39"/>
      <c r="L39" s="744" t="str">
        <f t="shared" si="4"/>
        <v/>
      </c>
      <c r="M39" s="743" t="str">
        <f t="shared" si="2"/>
        <v/>
      </c>
      <c r="N39" s="744" t="e">
        <f t="shared" si="3"/>
        <v>#VALUE!</v>
      </c>
      <c r="O39" s="742">
        <f t="shared" si="5"/>
        <v>1</v>
      </c>
      <c r="P39" s="736" t="s">
        <v>495</v>
      </c>
    </row>
    <row r="40" spans="1:25" s="258" customFormat="1" ht="18.75">
      <c r="B40" s="258" t="s">
        <v>508</v>
      </c>
      <c r="E40" s="729"/>
      <c r="F40"/>
      <c r="H40" s="1133" t="e">
        <f ca="1">"Total DWM Exposure to "&amp;Config!$B$13</f>
        <v>#NAME?</v>
      </c>
      <c r="I40" s="1134"/>
      <c r="J40" s="1134"/>
      <c r="K40" s="1135"/>
      <c r="L40" s="744" t="str">
        <f t="shared" si="4"/>
        <v/>
      </c>
      <c r="M40" s="743" t="str">
        <f t="shared" si="2"/>
        <v/>
      </c>
      <c r="N40" s="744" t="e">
        <f t="shared" si="3"/>
        <v>#VALUE!</v>
      </c>
      <c r="O40" s="742">
        <f t="shared" si="5"/>
        <v>1</v>
      </c>
      <c r="P40" s="736" t="s">
        <v>495</v>
      </c>
    </row>
    <row r="41" spans="1:25" s="258" customFormat="1" ht="18.75">
      <c r="B41" s="258" t="s">
        <v>509</v>
      </c>
      <c r="E41" s="729"/>
      <c r="F41"/>
      <c r="G41"/>
      <c r="H41" s="1136" t="e">
        <f>VLOOKUP($A$51,$B$46:$J1001,9,FALSE)</f>
        <v>#N/A</v>
      </c>
      <c r="I41" s="1137"/>
      <c r="J41" s="1137"/>
      <c r="K41" s="1138"/>
      <c r="L41" s="744" t="str">
        <f t="shared" si="4"/>
        <v/>
      </c>
      <c r="M41" s="743" t="str">
        <f t="shared" si="2"/>
        <v/>
      </c>
      <c r="N41" s="744" t="e">
        <f t="shared" si="3"/>
        <v>#VALUE!</v>
      </c>
      <c r="O41" s="742">
        <f t="shared" si="5"/>
        <v>1</v>
      </c>
      <c r="P41" s="736" t="s">
        <v>495</v>
      </c>
    </row>
    <row r="42" spans="1:25" s="258" customFormat="1">
      <c r="F42"/>
      <c r="G42"/>
      <c r="H42"/>
      <c r="I42"/>
      <c r="J42"/>
      <c r="L42" s="740"/>
      <c r="M42" s="740"/>
      <c r="N42" s="740"/>
      <c r="O42" s="740"/>
    </row>
    <row r="43" spans="1:25" s="258" customFormat="1" ht="13.5" customHeight="1">
      <c r="B43" s="748" t="s">
        <v>648</v>
      </c>
      <c r="C43" s="245">
        <v>1</v>
      </c>
      <c r="D43" s="245">
        <f>C43+COUNTIF(DB_LOAD!$AC$2:$AC$300,C44)</f>
        <v>1</v>
      </c>
      <c r="E43" s="245">
        <f>D43+COUNTIF(DB_LOAD!$AC$2:$AC$300,D44)</f>
        <v>300</v>
      </c>
      <c r="F43" s="245">
        <f>E43+COUNTIF(DB_LOAD!$AC$2:$AC$300,E44)</f>
        <v>599</v>
      </c>
      <c r="G43" s="245">
        <f>F43+COUNTIF(DB_LOAD!$AC$2:$AC$300,F44)</f>
        <v>898</v>
      </c>
      <c r="H43" s="245">
        <f>G43+COUNTIF(DB_LOAD!$AC$2:$AC$300,G44)</f>
        <v>1197</v>
      </c>
      <c r="I43" s="245">
        <f>H43+COUNTIF(DB_LOAD!$AC$2:$AC$300,H44)</f>
        <v>1496</v>
      </c>
      <c r="J43" s="245">
        <f>I43+COUNTIF(DB_LOAD!$AC$2:$AC$300,I44)</f>
        <v>1795</v>
      </c>
      <c r="K43" s="245">
        <f>J43+COUNTIF(DB_LOAD!$AC$2:$AC$300,J44)</f>
        <v>2094</v>
      </c>
      <c r="L43" s="740"/>
      <c r="M43" s="740"/>
      <c r="N43" s="740"/>
      <c r="O43" s="740"/>
      <c r="Q43" s="730">
        <f>K43+COUNTIF(DB_LOAD!$AC$2:$AC$300,K44)</f>
        <v>2393</v>
      </c>
      <c r="R43" s="245">
        <f>Q43+COUNTIF(DB_LOAD!$AC$2:$AC$300,Q44)</f>
        <v>2692</v>
      </c>
      <c r="S43" s="245">
        <f>R43+COUNTIF(DB_LOAD!$AC$2:$AC$300,R44)</f>
        <v>2991</v>
      </c>
      <c r="T43" s="245">
        <f>S43+COUNTIF(DB_LOAD!$AC$2:$AC$300,S44)</f>
        <v>3290</v>
      </c>
      <c r="U43" s="245">
        <f>T43+COUNTIF(DB_LOAD!$AC$2:$AC$300,T44)</f>
        <v>3589</v>
      </c>
      <c r="V43" s="245">
        <f>U43+COUNTIF(DB_LOAD!$AC$2:$AC$300,U44)</f>
        <v>3888</v>
      </c>
      <c r="W43" s="245">
        <f>V43+COUNTIF(DB_LOAD!$AC$2:$AC$300,V44)</f>
        <v>4187</v>
      </c>
      <c r="X43" s="245">
        <f>W43+COUNTIF(DB_LOAD!$AC$2:$AC$300,W44)</f>
        <v>4486</v>
      </c>
      <c r="Y43" s="245">
        <f>X43+COUNTIF(DB_LOAD!$AC$2:$AC$300,X44)</f>
        <v>4785</v>
      </c>
    </row>
    <row r="44" spans="1:25" s="258" customFormat="1">
      <c r="B44" s="1098" t="s">
        <v>309</v>
      </c>
      <c r="C44" s="1099">
        <f>MIN(DB_LOAD!$AC$2:$AC$300)</f>
        <v>0</v>
      </c>
      <c r="D44" s="1099" t="str">
        <f>IFERROR(SMALL(DB_LOAD!$AC$2:$AC$300,D43),"")</f>
        <v/>
      </c>
      <c r="E44" s="1099" t="str">
        <f>IFERROR(SMALL(DB_LOAD!$AC$2:$AC$300,E43),"")</f>
        <v/>
      </c>
      <c r="F44" s="1099" t="str">
        <f>IFERROR(SMALL(DB_LOAD!$AC$2:$AC$300,F43),"")</f>
        <v/>
      </c>
      <c r="G44" s="1099" t="str">
        <f>IFERROR(SMALL(DB_LOAD!$AC$2:$AC$300,G43),"")</f>
        <v/>
      </c>
      <c r="H44" s="1099" t="str">
        <f>IFERROR(SMALL(DB_LOAD!$AC$2:$AC$300,H43),"")</f>
        <v/>
      </c>
      <c r="I44" s="1099" t="str">
        <f>IFERROR(SMALL(DB_LOAD!$AC$2:$AC$300,I43),"")</f>
        <v/>
      </c>
      <c r="J44" s="1099" t="str">
        <f>IFERROR(SMALL(DB_LOAD!$AC$2:$AC$300,J43),"")</f>
        <v/>
      </c>
      <c r="K44" s="1099" t="str">
        <f>IFERROR(SMALL(DB_LOAD!$AC$2:$AC$300,K43),"")</f>
        <v/>
      </c>
      <c r="L44" s="740"/>
      <c r="M44" s="740"/>
      <c r="N44" s="740"/>
      <c r="O44" s="740"/>
      <c r="Q44" s="1099" t="str">
        <f>IFERROR(SMALL(DB_LOAD!$AC$2:$AC$300,Q43),"")</f>
        <v/>
      </c>
      <c r="R44" s="1099" t="str">
        <f>IFERROR(SMALL(DB_LOAD!$AC$2:$AC$300,R43),"")</f>
        <v/>
      </c>
      <c r="S44" s="1099" t="str">
        <f>IFERROR(SMALL(DB_LOAD!$AC$2:$AC$300,S43),"")</f>
        <v/>
      </c>
      <c r="T44" s="1099" t="str">
        <f>IFERROR(SMALL(DB_LOAD!$AC$2:$AC$300,T43),"")</f>
        <v/>
      </c>
      <c r="U44" s="1099" t="str">
        <f>IFERROR(SMALL(DB_LOAD!$AC$2:$AC$300,U43),"")</f>
        <v/>
      </c>
      <c r="V44" s="1099" t="str">
        <f>IFERROR(SMALL(DB_LOAD!$AC$2:$AC$300,V43),"")</f>
        <v/>
      </c>
      <c r="W44" s="1099" t="str">
        <f>IFERROR(SMALL(DB_LOAD!$AC$2:$AC$300,W43),"")</f>
        <v/>
      </c>
      <c r="X44" s="1099" t="str">
        <f>IFERROR(SMALL(DB_LOAD!$AC$2:$AC$300,X43),"")</f>
        <v/>
      </c>
      <c r="Y44" s="1099" t="str">
        <f>IFERROR(SMALL(DB_LOAD!$AC$2:$AC$300,Y43),"")</f>
        <v/>
      </c>
    </row>
    <row r="45" spans="1:25">
      <c r="A45" s="258"/>
      <c r="B45" s="715" t="s">
        <v>455</v>
      </c>
      <c r="C45" s="1103">
        <f>IFERROR(SUMIFS(DB_LOAD!$AA$2:$AA$300,DB_LOAD!$X$2:$X$300,TEXT(C$44,"yyyy-mm-dd")&amp;"-"&amp;$B45),"")</f>
        <v>0</v>
      </c>
      <c r="D45" s="1103">
        <f>IFERROR(SUMIFS(DB_LOAD!$AA$2:$AA$300,DB_LOAD!$X$2:$X$300,TEXT(D$44,"yyyy-mm-dd")&amp;"-"&amp;$B45),"")</f>
        <v>0</v>
      </c>
      <c r="E45" s="1103">
        <f>IFERROR(SUMIFS(DB_LOAD!$AA$2:$AA$300,DB_LOAD!$X$2:$X$300,TEXT(E$44,"yyyy-mm-dd")&amp;"-"&amp;$B45),"")</f>
        <v>0</v>
      </c>
      <c r="F45" s="1103">
        <f>IFERROR(SUMIFS(DB_LOAD!$AA$2:$AA$300,DB_LOAD!$X$2:$X$300,TEXT(F$44,"yyyy-mm-dd")&amp;"-"&amp;$B45),"")</f>
        <v>0</v>
      </c>
      <c r="G45" s="1103">
        <f>IFERROR(SUMIFS(DB_LOAD!$AA$2:$AA$300,DB_LOAD!$X$2:$X$300,TEXT(G$44,"yyyy-mm-dd")&amp;"-"&amp;$B45),"")</f>
        <v>0</v>
      </c>
      <c r="H45" s="1103">
        <f>IFERROR(SUMIFS(DB_LOAD!$AA$2:$AA$300,DB_LOAD!$X$2:$X$300,TEXT(H$44,"yyyy-mm-dd")&amp;"-"&amp;$B45),"")</f>
        <v>0</v>
      </c>
      <c r="I45" s="1103">
        <f>IFERROR(SUMIFS(DB_LOAD!$AA$2:$AA$300,DB_LOAD!$X$2:$X$300,TEXT(I$44,"yyyy-mm-dd")&amp;"-"&amp;$B45),"")</f>
        <v>0</v>
      </c>
      <c r="J45" s="1103">
        <f>IFERROR(SUMIFS(DB_LOAD!$AA$2:$AA$300,DB_LOAD!$X$2:$X$300,TEXT(J$44,"yyyy-mm-dd")&amp;"-"&amp;$B45),"")</f>
        <v>0</v>
      </c>
      <c r="K45" s="1103">
        <f>IFERROR(SUMIFS(DB_LOAD!$AA$2:$AA$300,DB_LOAD!$X$2:$X$300,TEXT(K$44,"yyyy-mm-dd")&amp;"-"&amp;$B45),"")</f>
        <v>0</v>
      </c>
      <c r="Q45" s="1103">
        <f>IFERROR(SUMIFS(DB_LOAD!$AA$2:$AA$300,DB_LOAD!$X$2:$X$300,TEXT(Q$44,"yyyy-mm-dd")&amp;"-"&amp;$B45),"")</f>
        <v>0</v>
      </c>
      <c r="R45" s="1103">
        <f>IFERROR(SUMIFS(DB_LOAD!$AA$2:$AA$300,DB_LOAD!$X$2:$X$300,TEXT(R$44,"yyyy-mm-dd")&amp;"-"&amp;$B45),"")</f>
        <v>0</v>
      </c>
      <c r="S45" s="1103">
        <f>IFERROR(SUMIFS(DB_LOAD!$AA$2:$AA$300,DB_LOAD!$X$2:$X$300,TEXT(S$44,"yyyy-mm-dd")&amp;"-"&amp;$B45),"")</f>
        <v>0</v>
      </c>
      <c r="T45" s="1103">
        <f>IFERROR(SUMIFS(DB_LOAD!$AA$2:$AA$300,DB_LOAD!$X$2:$X$300,TEXT(T$44,"yyyy-mm-dd")&amp;"-"&amp;$B45),"")</f>
        <v>0</v>
      </c>
      <c r="U45" s="1103">
        <f>IFERROR(SUMIFS(DB_LOAD!$AA$2:$AA$300,DB_LOAD!$X$2:$X$300,TEXT(U$44,"yyyy-mm-dd")&amp;"-"&amp;$B45),"")</f>
        <v>0</v>
      </c>
      <c r="V45" s="1103">
        <f>IFERROR(SUMIFS(DB_LOAD!$AA$2:$AA$300,DB_LOAD!$X$2:$X$300,TEXT(V$44,"yyyy-mm-dd")&amp;"-"&amp;$B45),"")</f>
        <v>0</v>
      </c>
      <c r="W45" s="1103">
        <f>IFERROR(SUMIFS(DB_LOAD!$AA$2:$AA$300,DB_LOAD!$X$2:$X$300,TEXT(W$44,"yyyy-mm-dd")&amp;"-"&amp;$B45),"")</f>
        <v>0</v>
      </c>
      <c r="X45" s="1103">
        <f>IFERROR(SUMIFS(DB_LOAD!$AA$2:$AA$300,DB_LOAD!$X$2:$X$300,TEXT(X$44,"yyyy-mm-dd")&amp;"-"&amp;$B45),"")</f>
        <v>0</v>
      </c>
      <c r="Y45" s="1103">
        <f>IFERROR(SUMIFS(DB_LOAD!$AA$2:$AA$300,DB_LOAD!$X$2:$X$300,TEXT(Y$44,"yyyy-mm-dd")&amp;"-"&amp;$B45),"")</f>
        <v>0</v>
      </c>
    </row>
    <row r="46" spans="1:25">
      <c r="A46" s="258"/>
      <c r="B46" s="715" t="s">
        <v>460</v>
      </c>
      <c r="C46" s="1103">
        <f>IFERROR(SUMIFS(DB_LOAD!$AA$2:$AA$300,DB_LOAD!$X$2:$X$300,TEXT(C$44,"yyyy-mm-dd")&amp;"-"&amp;$B46),"")</f>
        <v>0</v>
      </c>
      <c r="D46" s="1103">
        <f>IFERROR(SUMIFS(DB_LOAD!$AA$2:$AA$300,DB_LOAD!$X$2:$X$300,TEXT(D$44,"yyyy-mm-dd")&amp;"-"&amp;$B46),"")</f>
        <v>0</v>
      </c>
      <c r="E46" s="1103">
        <f>IFERROR(SUMIFS(DB_LOAD!$AA$2:$AA$300,DB_LOAD!$X$2:$X$300,TEXT(E$44,"yyyy-mm-dd")&amp;"-"&amp;$B46),"")</f>
        <v>0</v>
      </c>
      <c r="F46" s="1103">
        <f>IFERROR(SUMIFS(DB_LOAD!$AA$2:$AA$300,DB_LOAD!$X$2:$X$300,TEXT(F$44,"yyyy-mm-dd")&amp;"-"&amp;$B46),"")</f>
        <v>0</v>
      </c>
      <c r="G46" s="1103">
        <f>IFERROR(SUMIFS(DB_LOAD!$AA$2:$AA$300,DB_LOAD!$X$2:$X$300,TEXT(G$44,"yyyy-mm-dd")&amp;"-"&amp;$B46),"")</f>
        <v>0</v>
      </c>
      <c r="H46" s="1103">
        <f>IFERROR(SUMIFS(DB_LOAD!$AA$2:$AA$300,DB_LOAD!$X$2:$X$300,TEXT(H$44,"yyyy-mm-dd")&amp;"-"&amp;$B46),"")</f>
        <v>0</v>
      </c>
      <c r="I46" s="1103">
        <f>IFERROR(SUMIFS(DB_LOAD!$AA$2:$AA$300,DB_LOAD!$X$2:$X$300,TEXT(I$44,"yyyy-mm-dd")&amp;"-"&amp;$B46),"")</f>
        <v>0</v>
      </c>
      <c r="J46" s="1103">
        <f>IFERROR(SUMIFS(DB_LOAD!$AA$2:$AA$300,DB_LOAD!$X$2:$X$300,TEXT(J$44,"yyyy-mm-dd")&amp;"-"&amp;$B46),"")</f>
        <v>0</v>
      </c>
      <c r="K46" s="1103">
        <f>IFERROR(SUMIFS(DB_LOAD!$AA$2:$AA$300,DB_LOAD!$X$2:$X$300,TEXT(K$44,"yyyy-mm-dd")&amp;"-"&amp;$B46),"")</f>
        <v>0</v>
      </c>
      <c r="Q46" s="1103">
        <f>IFERROR(SUMIFS(DB_LOAD!$AA$2:$AA$300,DB_LOAD!$X$2:$X$300,TEXT(Q$44,"yyyy-mm-dd")&amp;"-"&amp;$B46),"")</f>
        <v>0</v>
      </c>
      <c r="R46" s="1103">
        <f>IFERROR(SUMIFS(DB_LOAD!$AA$2:$AA$300,DB_LOAD!$X$2:$X$300,TEXT(R$44,"yyyy-mm-dd")&amp;"-"&amp;$B46),"")</f>
        <v>0</v>
      </c>
      <c r="S46" s="1103">
        <f>IFERROR(SUMIFS(DB_LOAD!$AA$2:$AA$300,DB_LOAD!$X$2:$X$300,TEXT(S$44,"yyyy-mm-dd")&amp;"-"&amp;$B46),"")</f>
        <v>0</v>
      </c>
      <c r="T46" s="1103">
        <f>IFERROR(SUMIFS(DB_LOAD!$AA$2:$AA$300,DB_LOAD!$X$2:$X$300,TEXT(T$44,"yyyy-mm-dd")&amp;"-"&amp;$B46),"")</f>
        <v>0</v>
      </c>
      <c r="U46" s="1103">
        <f>IFERROR(SUMIFS(DB_LOAD!$AA$2:$AA$300,DB_LOAD!$X$2:$X$300,TEXT(U$44,"yyyy-mm-dd")&amp;"-"&amp;$B46),"")</f>
        <v>0</v>
      </c>
      <c r="V46" s="1103">
        <f>IFERROR(SUMIFS(DB_LOAD!$AA$2:$AA$300,DB_LOAD!$X$2:$X$300,TEXT(V$44,"yyyy-mm-dd")&amp;"-"&amp;$B46),"")</f>
        <v>0</v>
      </c>
      <c r="W46" s="1103">
        <f>IFERROR(SUMIFS(DB_LOAD!$AA$2:$AA$300,DB_LOAD!$X$2:$X$300,TEXT(W$44,"yyyy-mm-dd")&amp;"-"&amp;$B46),"")</f>
        <v>0</v>
      </c>
      <c r="X46" s="1103">
        <f>IFERROR(SUMIFS(DB_LOAD!$AA$2:$AA$300,DB_LOAD!$X$2:$X$300,TEXT(X$44,"yyyy-mm-dd")&amp;"-"&amp;$B46),"")</f>
        <v>0</v>
      </c>
      <c r="Y46" s="1103">
        <f>IFERROR(SUMIFS(DB_LOAD!$AA$2:$AA$300,DB_LOAD!$X$2:$X$300,TEXT(Y$44,"yyyy-mm-dd")&amp;"-"&amp;$B46),"")</f>
        <v>0</v>
      </c>
    </row>
    <row r="47" spans="1:25">
      <c r="A47" s="258"/>
      <c r="B47" s="715" t="s">
        <v>664</v>
      </c>
      <c r="C47" s="1103">
        <f>IFERROR(SUMIFS(DB_LOAD!$AA$2:$AA$300,DB_LOAD!$X$2:$X$300,TEXT(C$44,"yyyy-mm-dd")&amp;"-"&amp;$B47),"")</f>
        <v>0</v>
      </c>
      <c r="D47" s="1103">
        <f>IFERROR(SUMIFS(DB_LOAD!$AA$2:$AA$300,DB_LOAD!$X$2:$X$300,TEXT(D$44,"yyyy-mm-dd")&amp;"-"&amp;$B47),"")</f>
        <v>0</v>
      </c>
      <c r="E47" s="1103">
        <f>IFERROR(SUMIFS(DB_LOAD!$AA$2:$AA$300,DB_LOAD!$X$2:$X$300,TEXT(E$44,"yyyy-mm-dd")&amp;"-"&amp;$B47),"")</f>
        <v>0</v>
      </c>
      <c r="F47" s="1103">
        <f>IFERROR(SUMIFS(DB_LOAD!$AA$2:$AA$300,DB_LOAD!$X$2:$X$300,TEXT(F$44,"yyyy-mm-dd")&amp;"-"&amp;$B47),"")</f>
        <v>0</v>
      </c>
      <c r="G47" s="1103">
        <f>IFERROR(SUMIFS(DB_LOAD!$AA$2:$AA$300,DB_LOAD!$X$2:$X$300,TEXT(G$44,"yyyy-mm-dd")&amp;"-"&amp;$B47),"")</f>
        <v>0</v>
      </c>
      <c r="H47" s="1103">
        <f>IFERROR(SUMIFS(DB_LOAD!$AA$2:$AA$300,DB_LOAD!$X$2:$X$300,TEXT(H$44,"yyyy-mm-dd")&amp;"-"&amp;$B47),"")</f>
        <v>0</v>
      </c>
      <c r="I47" s="1103">
        <f>IFERROR(SUMIFS(DB_LOAD!$AA$2:$AA$300,DB_LOAD!$X$2:$X$300,TEXT(I$44,"yyyy-mm-dd")&amp;"-"&amp;$B47),"")</f>
        <v>0</v>
      </c>
      <c r="J47" s="1103">
        <f>IFERROR(SUMIFS(DB_LOAD!$AA$2:$AA$300,DB_LOAD!$X$2:$X$300,TEXT(J$44,"yyyy-mm-dd")&amp;"-"&amp;$B47),"")</f>
        <v>0</v>
      </c>
      <c r="K47" s="1103">
        <f>IFERROR(SUMIFS(DB_LOAD!$AA$2:$AA$300,DB_LOAD!$X$2:$X$300,TEXT(K$44,"yyyy-mm-dd")&amp;"-"&amp;$B47),"")</f>
        <v>0</v>
      </c>
      <c r="Q47" s="1103">
        <f>IFERROR(SUMIFS(DB_LOAD!$AA$2:$AA$300,DB_LOAD!$X$2:$X$300,TEXT(Q$44,"yyyy-mm-dd")&amp;"-"&amp;$B47),"")</f>
        <v>0</v>
      </c>
      <c r="R47" s="1103">
        <f>IFERROR(SUMIFS(DB_LOAD!$AA$2:$AA$300,DB_LOAD!$X$2:$X$300,TEXT(R$44,"yyyy-mm-dd")&amp;"-"&amp;$B47),"")</f>
        <v>0</v>
      </c>
      <c r="S47" s="1103">
        <f>IFERROR(SUMIFS(DB_LOAD!$AA$2:$AA$300,DB_LOAD!$X$2:$X$300,TEXT(S$44,"yyyy-mm-dd")&amp;"-"&amp;$B47),"")</f>
        <v>0</v>
      </c>
      <c r="T47" s="1103">
        <f>IFERROR(SUMIFS(DB_LOAD!$AA$2:$AA$300,DB_LOAD!$X$2:$X$300,TEXT(T$44,"yyyy-mm-dd")&amp;"-"&amp;$B47),"")</f>
        <v>0</v>
      </c>
      <c r="U47" s="1103">
        <f>IFERROR(SUMIFS(DB_LOAD!$AA$2:$AA$300,DB_LOAD!$X$2:$X$300,TEXT(U$44,"yyyy-mm-dd")&amp;"-"&amp;$B47),"")</f>
        <v>0</v>
      </c>
      <c r="V47" s="1103">
        <f>IFERROR(SUMIFS(DB_LOAD!$AA$2:$AA$300,DB_LOAD!$X$2:$X$300,TEXT(V$44,"yyyy-mm-dd")&amp;"-"&amp;$B47),"")</f>
        <v>0</v>
      </c>
      <c r="W47" s="1103">
        <f>IFERROR(SUMIFS(DB_LOAD!$AA$2:$AA$300,DB_LOAD!$X$2:$X$300,TEXT(W$44,"yyyy-mm-dd")&amp;"-"&amp;$B47),"")</f>
        <v>0</v>
      </c>
      <c r="X47" s="1103">
        <f>IFERROR(SUMIFS(DB_LOAD!$AA$2:$AA$300,DB_LOAD!$X$2:$X$300,TEXT(X$44,"yyyy-mm-dd")&amp;"-"&amp;$B47),"")</f>
        <v>0</v>
      </c>
      <c r="Y47" s="1103">
        <f>IFERROR(SUMIFS(DB_LOAD!$AA$2:$AA$300,DB_LOAD!$X$2:$X$300,TEXT(Y$44,"yyyy-mm-dd")&amp;"-"&amp;$B47),"")</f>
        <v>0</v>
      </c>
    </row>
    <row r="48" spans="1:25">
      <c r="A48" s="258"/>
      <c r="B48" s="715" t="s">
        <v>665</v>
      </c>
      <c r="C48" s="1103">
        <f>IFERROR(SUMIFS(DB_LOAD!$AA$2:$AA$300,DB_LOAD!$X$2:$X$300,TEXT(C$44,"yyyy-mm-dd")&amp;"-"&amp;$B48),"")</f>
        <v>0</v>
      </c>
      <c r="D48" s="1103">
        <f>IFERROR(SUMIFS(DB_LOAD!$AA$2:$AA$300,DB_LOAD!$X$2:$X$300,TEXT(D$44,"yyyy-mm-dd")&amp;"-"&amp;$B48),"")</f>
        <v>0</v>
      </c>
      <c r="E48" s="1103">
        <f>IFERROR(SUMIFS(DB_LOAD!$AA$2:$AA$300,DB_LOAD!$X$2:$X$300,TEXT(E$44,"yyyy-mm-dd")&amp;"-"&amp;$B48),"")</f>
        <v>0</v>
      </c>
      <c r="F48" s="1103">
        <f>IFERROR(SUMIFS(DB_LOAD!$AA$2:$AA$300,DB_LOAD!$X$2:$X$300,TEXT(F$44,"yyyy-mm-dd")&amp;"-"&amp;$B48),"")</f>
        <v>0</v>
      </c>
      <c r="G48" s="1103">
        <f>IFERROR(SUMIFS(DB_LOAD!$AA$2:$AA$300,DB_LOAD!$X$2:$X$300,TEXT(G$44,"yyyy-mm-dd")&amp;"-"&amp;$B48),"")</f>
        <v>0</v>
      </c>
      <c r="H48" s="1103">
        <f>IFERROR(SUMIFS(DB_LOAD!$AA$2:$AA$300,DB_LOAD!$X$2:$X$300,TEXT(H$44,"yyyy-mm-dd")&amp;"-"&amp;$B48),"")</f>
        <v>0</v>
      </c>
      <c r="I48" s="1103">
        <f>IFERROR(SUMIFS(DB_LOAD!$AA$2:$AA$300,DB_LOAD!$X$2:$X$300,TEXT(I$44,"yyyy-mm-dd")&amp;"-"&amp;$B48),"")</f>
        <v>0</v>
      </c>
      <c r="J48" s="1103">
        <f>IFERROR(SUMIFS(DB_LOAD!$AA$2:$AA$300,DB_LOAD!$X$2:$X$300,TEXT(J$44,"yyyy-mm-dd")&amp;"-"&amp;$B48),"")</f>
        <v>0</v>
      </c>
      <c r="K48" s="1103">
        <f>IFERROR(SUMIFS(DB_LOAD!$AA$2:$AA$300,DB_LOAD!$X$2:$X$300,TEXT(K$44,"yyyy-mm-dd")&amp;"-"&amp;$B48),"")</f>
        <v>0</v>
      </c>
      <c r="Q48" s="1103">
        <f>IFERROR(SUMIFS(DB_LOAD!$AA$2:$AA$300,DB_LOAD!$X$2:$X$300,TEXT(Q$44,"yyyy-mm-dd")&amp;"-"&amp;$B48),"")</f>
        <v>0</v>
      </c>
      <c r="R48" s="1103">
        <f>IFERROR(SUMIFS(DB_LOAD!$AA$2:$AA$300,DB_LOAD!$X$2:$X$300,TEXT(R$44,"yyyy-mm-dd")&amp;"-"&amp;$B48),"")</f>
        <v>0</v>
      </c>
      <c r="S48" s="1103">
        <f>IFERROR(SUMIFS(DB_LOAD!$AA$2:$AA$300,DB_LOAD!$X$2:$X$300,TEXT(S$44,"yyyy-mm-dd")&amp;"-"&amp;$B48),"")</f>
        <v>0</v>
      </c>
      <c r="T48" s="1103">
        <f>IFERROR(SUMIFS(DB_LOAD!$AA$2:$AA$300,DB_LOAD!$X$2:$X$300,TEXT(T$44,"yyyy-mm-dd")&amp;"-"&amp;$B48),"")</f>
        <v>0</v>
      </c>
      <c r="U48" s="1103">
        <f>IFERROR(SUMIFS(DB_LOAD!$AA$2:$AA$300,DB_LOAD!$X$2:$X$300,TEXT(U$44,"yyyy-mm-dd")&amp;"-"&amp;$B48),"")</f>
        <v>0</v>
      </c>
      <c r="V48" s="1103">
        <f>IFERROR(SUMIFS(DB_LOAD!$AA$2:$AA$300,DB_LOAD!$X$2:$X$300,TEXT(V$44,"yyyy-mm-dd")&amp;"-"&amp;$B48),"")</f>
        <v>0</v>
      </c>
      <c r="W48" s="1103">
        <f>IFERROR(SUMIFS(DB_LOAD!$AA$2:$AA$300,DB_LOAD!$X$2:$X$300,TEXT(W$44,"yyyy-mm-dd")&amp;"-"&amp;$B48),"")</f>
        <v>0</v>
      </c>
      <c r="X48" s="1103">
        <f>IFERROR(SUMIFS(DB_LOAD!$AA$2:$AA$300,DB_LOAD!$X$2:$X$300,TEXT(X$44,"yyyy-mm-dd")&amp;"-"&amp;$B48),"")</f>
        <v>0</v>
      </c>
      <c r="Y48" s="1103">
        <f>IFERROR(SUMIFS(DB_LOAD!$AA$2:$AA$300,DB_LOAD!$X$2:$X$300,TEXT(Y$44,"yyyy-mm-dd")&amp;"-"&amp;$B48),"")</f>
        <v>0</v>
      </c>
    </row>
    <row r="49" spans="1:25">
      <c r="A49" s="258"/>
      <c r="B49" s="1100" t="s">
        <v>328</v>
      </c>
      <c r="C49" s="1101">
        <f>SUM(C45:C48)</f>
        <v>0</v>
      </c>
      <c r="D49" s="1101">
        <f t="shared" ref="D49:H49" si="6">SUM(D45:D48)</f>
        <v>0</v>
      </c>
      <c r="E49" s="1101">
        <f t="shared" si="6"/>
        <v>0</v>
      </c>
      <c r="F49" s="1101">
        <f t="shared" si="6"/>
        <v>0</v>
      </c>
      <c r="G49" s="1101">
        <f t="shared" si="6"/>
        <v>0</v>
      </c>
      <c r="H49" s="1101">
        <f t="shared" si="6"/>
        <v>0</v>
      </c>
      <c r="I49" s="1101">
        <f>SUM(I45:I48)</f>
        <v>0</v>
      </c>
      <c r="J49" s="1101">
        <f t="shared" ref="J49:K49" si="7">SUM(J45:J48)</f>
        <v>0</v>
      </c>
      <c r="K49" s="1104">
        <f t="shared" si="7"/>
        <v>0</v>
      </c>
      <c r="Q49" s="1104">
        <f t="shared" ref="Q49:Y49" si="8">SUM(Q45:Q48)</f>
        <v>0</v>
      </c>
      <c r="R49" s="1104">
        <f t="shared" si="8"/>
        <v>0</v>
      </c>
      <c r="S49" s="1104">
        <f t="shared" si="8"/>
        <v>0</v>
      </c>
      <c r="T49" s="1104">
        <f t="shared" si="8"/>
        <v>0</v>
      </c>
      <c r="U49" s="1104">
        <f t="shared" si="8"/>
        <v>0</v>
      </c>
      <c r="V49" s="1104">
        <f t="shared" si="8"/>
        <v>0</v>
      </c>
      <c r="W49" s="1104">
        <f t="shared" si="8"/>
        <v>0</v>
      </c>
      <c r="X49" s="1104">
        <f t="shared" si="8"/>
        <v>0</v>
      </c>
      <c r="Y49" s="1104">
        <f t="shared" si="8"/>
        <v>0</v>
      </c>
    </row>
    <row r="50" spans="1:25">
      <c r="A50" s="258"/>
      <c r="B50" s="749"/>
      <c r="C50" s="750"/>
      <c r="D50" s="750"/>
      <c r="E50" s="750"/>
      <c r="F50" s="750"/>
      <c r="G50" s="750"/>
      <c r="H50" s="750"/>
      <c r="I50" s="750"/>
      <c r="J50" s="750"/>
      <c r="K50" s="258"/>
      <c r="L50" s="740"/>
      <c r="M50" s="740"/>
      <c r="N50" s="740"/>
      <c r="O50" s="740"/>
      <c r="P50" s="258"/>
      <c r="Q50" s="258"/>
      <c r="R50" s="258"/>
      <c r="S50" s="258"/>
      <c r="T50" s="258"/>
      <c r="U50" s="258"/>
      <c r="V50" s="258"/>
      <c r="W50" s="258"/>
      <c r="X50" s="258"/>
      <c r="Y50" s="258"/>
    </row>
    <row r="51" spans="1:25">
      <c r="A51" s="730" t="s">
        <v>510</v>
      </c>
      <c r="B51" s="749"/>
      <c r="C51" s="750"/>
      <c r="D51" s="750"/>
      <c r="E51" s="750"/>
      <c r="F51" s="750"/>
      <c r="G51" s="750"/>
      <c r="H51" s="750"/>
      <c r="I51" s="750"/>
      <c r="J51" s="750"/>
    </row>
    <row r="52" spans="1:25">
      <c r="A52" s="245" t="e">
        <f t="shared" ref="A52:A101" ca="1" si="9">IF(B52=$B$2,1,0)</f>
        <v>#NAME?</v>
      </c>
      <c r="B52" s="749"/>
      <c r="C52" s="750"/>
      <c r="D52" s="750"/>
      <c r="E52" s="750"/>
      <c r="F52" s="750"/>
      <c r="G52" s="750"/>
      <c r="H52" s="750"/>
      <c r="I52" s="750"/>
      <c r="J52" s="750"/>
    </row>
    <row r="53" spans="1:25">
      <c r="A53" s="245" t="e">
        <f t="shared" ca="1" si="9"/>
        <v>#NAME?</v>
      </c>
      <c r="B53" s="751"/>
      <c r="C53" s="752"/>
      <c r="D53" s="752"/>
      <c r="E53" s="752"/>
      <c r="F53" s="752"/>
      <c r="G53" s="752"/>
      <c r="H53" s="752"/>
      <c r="I53" s="752"/>
      <c r="J53" s="752"/>
    </row>
    <row r="54" spans="1:25">
      <c r="A54" s="245" t="e">
        <f t="shared" ca="1" si="9"/>
        <v>#NAME?</v>
      </c>
    </row>
    <row r="55" spans="1:25">
      <c r="A55" s="245" t="e">
        <f t="shared" ca="1" si="9"/>
        <v>#NAME?</v>
      </c>
    </row>
    <row r="56" spans="1:25">
      <c r="A56" s="245" t="e">
        <f t="shared" ca="1" si="9"/>
        <v>#NAME?</v>
      </c>
    </row>
    <row r="57" spans="1:25">
      <c r="A57" s="245" t="e">
        <f t="shared" ca="1" si="9"/>
        <v>#NAME?</v>
      </c>
    </row>
    <row r="58" spans="1:25">
      <c r="A58" s="245" t="e">
        <f t="shared" ca="1" si="9"/>
        <v>#NAME?</v>
      </c>
    </row>
    <row r="59" spans="1:25">
      <c r="A59" s="245" t="e">
        <f t="shared" ca="1" si="9"/>
        <v>#NAME?</v>
      </c>
    </row>
    <row r="60" spans="1:25">
      <c r="A60" s="245" t="e">
        <f t="shared" ca="1" si="9"/>
        <v>#NAME?</v>
      </c>
    </row>
    <row r="61" spans="1:25">
      <c r="A61" s="245" t="e">
        <f t="shared" ca="1" si="9"/>
        <v>#NAME?</v>
      </c>
    </row>
    <row r="62" spans="1:25">
      <c r="A62" s="245" t="e">
        <f t="shared" ca="1" si="9"/>
        <v>#NAME?</v>
      </c>
    </row>
    <row r="63" spans="1:25">
      <c r="A63" s="245" t="e">
        <f t="shared" ca="1" si="9"/>
        <v>#NAME?</v>
      </c>
    </row>
    <row r="64" spans="1:25">
      <c r="A64" s="245" t="e">
        <f t="shared" ca="1" si="9"/>
        <v>#NAME?</v>
      </c>
    </row>
    <row r="65" spans="1:1">
      <c r="A65" s="245" t="e">
        <f t="shared" ca="1" si="9"/>
        <v>#NAME?</v>
      </c>
    </row>
    <row r="66" spans="1:1">
      <c r="A66" s="245" t="e">
        <f t="shared" ca="1" si="9"/>
        <v>#NAME?</v>
      </c>
    </row>
    <row r="67" spans="1:1">
      <c r="A67" s="245" t="e">
        <f t="shared" ca="1" si="9"/>
        <v>#NAME?</v>
      </c>
    </row>
    <row r="68" spans="1:1">
      <c r="A68" s="245" t="e">
        <f t="shared" ca="1" si="9"/>
        <v>#NAME?</v>
      </c>
    </row>
    <row r="69" spans="1:1">
      <c r="A69" s="245" t="e">
        <f t="shared" ca="1" si="9"/>
        <v>#NAME?</v>
      </c>
    </row>
    <row r="70" spans="1:1">
      <c r="A70" s="245" t="e">
        <f t="shared" ca="1" si="9"/>
        <v>#NAME?</v>
      </c>
    </row>
    <row r="71" spans="1:1">
      <c r="A71" s="245" t="e">
        <f t="shared" ca="1" si="9"/>
        <v>#NAME?</v>
      </c>
    </row>
    <row r="72" spans="1:1">
      <c r="A72" s="245" t="e">
        <f t="shared" ca="1" si="9"/>
        <v>#NAME?</v>
      </c>
    </row>
    <row r="73" spans="1:1">
      <c r="A73" s="245" t="e">
        <f t="shared" ca="1" si="9"/>
        <v>#NAME?</v>
      </c>
    </row>
    <row r="74" spans="1:1">
      <c r="A74" s="245" t="e">
        <f t="shared" ca="1" si="9"/>
        <v>#NAME?</v>
      </c>
    </row>
    <row r="75" spans="1:1">
      <c r="A75" s="245" t="e">
        <f t="shared" ca="1" si="9"/>
        <v>#NAME?</v>
      </c>
    </row>
    <row r="76" spans="1:1">
      <c r="A76" s="245" t="e">
        <f t="shared" ca="1" si="9"/>
        <v>#NAME?</v>
      </c>
    </row>
    <row r="77" spans="1:1">
      <c r="A77" s="245" t="e">
        <f t="shared" ca="1" si="9"/>
        <v>#NAME?</v>
      </c>
    </row>
    <row r="78" spans="1:1">
      <c r="A78" s="245" t="e">
        <f t="shared" ca="1" si="9"/>
        <v>#NAME?</v>
      </c>
    </row>
    <row r="79" spans="1:1">
      <c r="A79" s="245" t="e">
        <f t="shared" ca="1" si="9"/>
        <v>#NAME?</v>
      </c>
    </row>
    <row r="80" spans="1:1">
      <c r="A80" s="245" t="e">
        <f t="shared" ca="1" si="9"/>
        <v>#NAME?</v>
      </c>
    </row>
    <row r="81" spans="1:1">
      <c r="A81" s="245" t="e">
        <f t="shared" ca="1" si="9"/>
        <v>#NAME?</v>
      </c>
    </row>
    <row r="82" spans="1:1">
      <c r="A82" s="245" t="e">
        <f t="shared" ca="1" si="9"/>
        <v>#NAME?</v>
      </c>
    </row>
    <row r="83" spans="1:1">
      <c r="A83" s="245" t="e">
        <f t="shared" ca="1" si="9"/>
        <v>#NAME?</v>
      </c>
    </row>
    <row r="84" spans="1:1">
      <c r="A84" s="245" t="e">
        <f t="shared" ca="1" si="9"/>
        <v>#NAME?</v>
      </c>
    </row>
    <row r="85" spans="1:1">
      <c r="A85" s="245" t="e">
        <f t="shared" ca="1" si="9"/>
        <v>#NAME?</v>
      </c>
    </row>
    <row r="86" spans="1:1">
      <c r="A86" s="245" t="e">
        <f t="shared" ca="1" si="9"/>
        <v>#NAME?</v>
      </c>
    </row>
    <row r="87" spans="1:1">
      <c r="A87" s="245" t="e">
        <f t="shared" ca="1" si="9"/>
        <v>#NAME?</v>
      </c>
    </row>
    <row r="88" spans="1:1">
      <c r="A88" s="245" t="e">
        <f t="shared" ca="1" si="9"/>
        <v>#NAME?</v>
      </c>
    </row>
    <row r="89" spans="1:1">
      <c r="A89" s="245" t="e">
        <f t="shared" ca="1" si="9"/>
        <v>#NAME?</v>
      </c>
    </row>
    <row r="90" spans="1:1">
      <c r="A90" s="245" t="e">
        <f t="shared" ca="1" si="9"/>
        <v>#NAME?</v>
      </c>
    </row>
    <row r="91" spans="1:1">
      <c r="A91" s="245" t="e">
        <f t="shared" ca="1" si="9"/>
        <v>#NAME?</v>
      </c>
    </row>
    <row r="92" spans="1:1">
      <c r="A92" s="245" t="e">
        <f t="shared" ca="1" si="9"/>
        <v>#NAME?</v>
      </c>
    </row>
    <row r="93" spans="1:1">
      <c r="A93" s="245" t="e">
        <f t="shared" ca="1" si="9"/>
        <v>#NAME?</v>
      </c>
    </row>
    <row r="94" spans="1:1">
      <c r="A94" s="245" t="e">
        <f t="shared" ca="1" si="9"/>
        <v>#NAME?</v>
      </c>
    </row>
    <row r="95" spans="1:1">
      <c r="A95" s="245" t="e">
        <f t="shared" ca="1" si="9"/>
        <v>#NAME?</v>
      </c>
    </row>
    <row r="96" spans="1:1">
      <c r="A96" s="245" t="e">
        <f t="shared" ca="1" si="9"/>
        <v>#NAME?</v>
      </c>
    </row>
    <row r="97" spans="1:1">
      <c r="A97" s="245" t="e">
        <f t="shared" ca="1" si="9"/>
        <v>#NAME?</v>
      </c>
    </row>
    <row r="98" spans="1:1">
      <c r="A98" s="245" t="e">
        <f t="shared" ca="1" si="9"/>
        <v>#NAME?</v>
      </c>
    </row>
    <row r="99" spans="1:1">
      <c r="A99" s="245" t="e">
        <f t="shared" ca="1" si="9"/>
        <v>#NAME?</v>
      </c>
    </row>
    <row r="100" spans="1:1">
      <c r="A100" s="245" t="e">
        <f t="shared" ca="1" si="9"/>
        <v>#NAME?</v>
      </c>
    </row>
    <row r="101" spans="1:1">
      <c r="A101" s="245" t="e">
        <f t="shared" ca="1" si="9"/>
        <v>#NAME?</v>
      </c>
    </row>
  </sheetData>
  <mergeCells count="2">
    <mergeCell ref="H40:K40"/>
    <mergeCell ref="H41:K41"/>
  </mergeCells>
  <conditionalFormatting sqref="H10:J16">
    <cfRule type="expression" dxfId="248" priority="30">
      <formula>$G10=0</formula>
    </cfRule>
  </conditionalFormatting>
  <conditionalFormatting sqref="B46:J46">
    <cfRule type="expression" dxfId="247" priority="28">
      <formula>$G45=1</formula>
    </cfRule>
  </conditionalFormatting>
  <conditionalFormatting sqref="H11:J16 H10">
    <cfRule type="expression" dxfId="246" priority="29">
      <formula>$K10=1</formula>
    </cfRule>
  </conditionalFormatting>
  <conditionalFormatting sqref="B43 B45:J49 C45:K48">
    <cfRule type="expression" dxfId="245" priority="27">
      <formula>$A43=1</formula>
    </cfRule>
  </conditionalFormatting>
  <conditionalFormatting sqref="B44:K44">
    <cfRule type="expression" dxfId="244" priority="32">
      <formula>$A51=1</formula>
    </cfRule>
  </conditionalFormatting>
  <conditionalFormatting sqref="B44:B49">
    <cfRule type="expression" dxfId="243" priority="25">
      <formula>$A44=1</formula>
    </cfRule>
  </conditionalFormatting>
  <conditionalFormatting sqref="C49:J49">
    <cfRule type="expression" dxfId="242" priority="24">
      <formula>$A49=1</formula>
    </cfRule>
  </conditionalFormatting>
  <conditionalFormatting sqref="K46">
    <cfRule type="expression" dxfId="241" priority="23">
      <formula>$G45=1</formula>
    </cfRule>
  </conditionalFormatting>
  <conditionalFormatting sqref="K45:K49">
    <cfRule type="expression" dxfId="240" priority="22">
      <formula>$A45=1</formula>
    </cfRule>
  </conditionalFormatting>
  <conditionalFormatting sqref="K44">
    <cfRule type="expression" dxfId="239" priority="21">
      <formula>$A51=1</formula>
    </cfRule>
  </conditionalFormatting>
  <conditionalFormatting sqref="K49">
    <cfRule type="expression" dxfId="238" priority="20">
      <formula>$A49=1</formula>
    </cfRule>
  </conditionalFormatting>
  <conditionalFormatting sqref="Q46">
    <cfRule type="expression" dxfId="237" priority="19">
      <formula>$G45=1</formula>
    </cfRule>
  </conditionalFormatting>
  <conditionalFormatting sqref="Q45:Q49">
    <cfRule type="expression" dxfId="236" priority="18">
      <formula>$A45=1</formula>
    </cfRule>
  </conditionalFormatting>
  <conditionalFormatting sqref="Q44">
    <cfRule type="expression" dxfId="235" priority="17">
      <formula>$A51=1</formula>
    </cfRule>
  </conditionalFormatting>
  <conditionalFormatting sqref="Q49">
    <cfRule type="expression" dxfId="234" priority="16">
      <formula>$A49=1</formula>
    </cfRule>
  </conditionalFormatting>
  <conditionalFormatting sqref="Q46">
    <cfRule type="expression" dxfId="233" priority="15">
      <formula>$G45=1</formula>
    </cfRule>
  </conditionalFormatting>
  <conditionalFormatting sqref="Q45:Q49">
    <cfRule type="expression" dxfId="232" priority="14">
      <formula>$A45=1</formula>
    </cfRule>
  </conditionalFormatting>
  <conditionalFormatting sqref="Q44">
    <cfRule type="expression" dxfId="231" priority="13">
      <formula>$A51=1</formula>
    </cfRule>
  </conditionalFormatting>
  <conditionalFormatting sqref="Q49">
    <cfRule type="expression" dxfId="230" priority="12">
      <formula>$A49=1</formula>
    </cfRule>
  </conditionalFormatting>
  <conditionalFormatting sqref="R46:Y46">
    <cfRule type="expression" dxfId="229" priority="11">
      <formula>$G45=1</formula>
    </cfRule>
  </conditionalFormatting>
  <conditionalFormatting sqref="R45:Y49">
    <cfRule type="expression" dxfId="228" priority="10">
      <formula>$A45=1</formula>
    </cfRule>
  </conditionalFormatting>
  <conditionalFormatting sqref="R44:Y44">
    <cfRule type="expression" dxfId="227" priority="9">
      <formula>$A51=1</formula>
    </cfRule>
  </conditionalFormatting>
  <conditionalFormatting sqref="R49:Y49">
    <cfRule type="expression" dxfId="226" priority="8">
      <formula>$A49=1</formula>
    </cfRule>
  </conditionalFormatting>
  <conditionalFormatting sqref="Q44">
    <cfRule type="expression" dxfId="225" priority="7">
      <formula>$A51=1</formula>
    </cfRule>
  </conditionalFormatting>
  <conditionalFormatting sqref="Q44">
    <cfRule type="expression" dxfId="224" priority="6">
      <formula>$A51=1</formula>
    </cfRule>
  </conditionalFormatting>
  <conditionalFormatting sqref="Q45:Y48">
    <cfRule type="expression" dxfId="223" priority="5">
      <formula>$A45=1</formula>
    </cfRule>
  </conditionalFormatting>
  <conditionalFormatting sqref="Q46:Y46">
    <cfRule type="expression" dxfId="222" priority="4">
      <formula>$G45=1</formula>
    </cfRule>
  </conditionalFormatting>
  <conditionalFormatting sqref="Q45:Y48">
    <cfRule type="expression" dxfId="221" priority="3">
      <formula>$A45=1</formula>
    </cfRule>
  </conditionalFormatting>
  <conditionalFormatting sqref="K44:Y49">
    <cfRule type="expression" dxfId="220" priority="1">
      <formula>OR(ISBLANK(K$44),K$44="",K$44=0)</formula>
    </cfRule>
  </conditionalFormatting>
  <pageMargins left="0.7" right="0.7" top="0.75" bottom="0.75" header="0.3" footer="0.3"/>
  <ignoredErrors>
    <ignoredError sqref="J10:J16 I10:I16" evalError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8" tint="-0.499984740745262"/>
  </sheetPr>
  <dimension ref="A2:AN114"/>
  <sheetViews>
    <sheetView showGridLines="0" zoomScale="85" zoomScaleNormal="85" workbookViewId="0">
      <pane xSplit="4" ySplit="8" topLeftCell="E42" activePane="bottomRight" state="frozen"/>
      <selection pane="topRight" activeCell="E1" sqref="E1"/>
      <selection pane="bottomLeft" activeCell="A9" sqref="A9"/>
      <selection pane="bottomRight" activeCell="H73" sqref="H73"/>
    </sheetView>
  </sheetViews>
  <sheetFormatPr defaultRowHeight="16.5" outlineLevelCol="1"/>
  <cols>
    <col min="1" max="2" width="1.28515625" style="150" customWidth="1"/>
    <col min="3" max="3" width="50.42578125" style="150" customWidth="1"/>
    <col min="4" max="4" width="13.7109375" style="953" hidden="1" customWidth="1"/>
    <col min="5" max="5" width="13.85546875" style="954" customWidth="1"/>
    <col min="6" max="6" width="13.7109375" style="954" customWidth="1"/>
    <col min="7" max="7" width="13.28515625" style="954" customWidth="1"/>
    <col min="8" max="8" width="13.140625" style="954" customWidth="1" outlineLevel="1"/>
    <col min="9" max="19" width="13.7109375" style="954" customWidth="1" outlineLevel="1"/>
    <col min="20" max="20" width="13.42578125" style="954" customWidth="1"/>
    <col min="21" max="21" width="13.7109375" style="150" hidden="1" customWidth="1"/>
    <col min="22" max="22" width="2.42578125" style="170" customWidth="1"/>
    <col min="23" max="23" width="9.85546875" style="954" bestFit="1" customWidth="1"/>
    <col min="24" max="24" width="9.7109375" style="954" bestFit="1" customWidth="1"/>
    <col min="25" max="25" width="10" style="954" customWidth="1"/>
    <col min="26" max="29" width="14.5703125" style="150" bestFit="1" customWidth="1"/>
    <col min="30" max="30" width="5.140625" style="150" bestFit="1" customWidth="1"/>
    <col min="31" max="31" width="14.5703125" style="150" bestFit="1" customWidth="1"/>
    <col min="32" max="16384" width="9.140625" style="150"/>
  </cols>
  <sheetData>
    <row r="2" spans="2:40" ht="18.75">
      <c r="C2" s="151" t="e">
        <f ca="1">UPPER('Balance Sheet'!C2&amp;" Ratio &amp; Trend Analysis")</f>
        <v>#NAME?</v>
      </c>
      <c r="D2" s="955"/>
      <c r="E2" s="973"/>
      <c r="F2" s="973"/>
      <c r="G2" s="973"/>
    </row>
    <row r="3" spans="2:40" ht="19.5">
      <c r="C3" s="956" t="e">
        <f ca="1">Config!$B$18&amp;" - "&amp;Config!$B$13&amp;IF(Config!$B$16=0,"","; "&amp;Config!$B$16)&amp;"; "&amp;IF(ISBLANK(DB_LOAD!AO2),"",DB_LOAD!AO2)</f>
        <v>#NAME?</v>
      </c>
      <c r="D3" s="955"/>
      <c r="E3" s="973"/>
      <c r="F3" s="973"/>
      <c r="G3" s="973"/>
    </row>
    <row r="4" spans="2:40" ht="21.75" customHeight="1">
      <c r="C4" s="152">
        <f>T13</f>
        <v>0</v>
      </c>
      <c r="D4" s="957"/>
      <c r="E4" s="974"/>
      <c r="F4" s="974"/>
      <c r="G4" s="974"/>
    </row>
    <row r="5" spans="2:40" ht="12" customHeight="1">
      <c r="C5" s="897" t="str">
        <f>"Figures (#s) in "&amp;'Balance Sheet'!E5</f>
        <v>Figures (#s) in USD</v>
      </c>
      <c r="D5" s="958"/>
      <c r="E5" s="975"/>
      <c r="F5" s="975"/>
      <c r="G5" s="975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</row>
    <row r="6" spans="2:40" ht="21.75" hidden="1" customHeight="1">
      <c r="C6" s="516"/>
      <c r="D6" s="959"/>
      <c r="E6" s="976"/>
      <c r="F6" s="976"/>
      <c r="G6" s="976"/>
      <c r="H6" s="977" t="e">
        <f ca="1">'Balance Sheet'!AE8</f>
        <v>#N/A</v>
      </c>
      <c r="I6" s="977" t="e">
        <f ca="1">'Balance Sheet'!AF8</f>
        <v>#N/A</v>
      </c>
      <c r="J6" s="977" t="e">
        <f ca="1">'Balance Sheet'!AG8</f>
        <v>#N/A</v>
      </c>
      <c r="K6" s="977" t="e">
        <f ca="1">'Balance Sheet'!AH8</f>
        <v>#N/A</v>
      </c>
      <c r="L6" s="977" t="e">
        <f ca="1">'Balance Sheet'!AI8</f>
        <v>#N/A</v>
      </c>
      <c r="M6" s="977" t="e">
        <f ca="1">'Balance Sheet'!AJ8</f>
        <v>#N/A</v>
      </c>
      <c r="N6" s="977" t="e">
        <f ca="1">'Balance Sheet'!AK8</f>
        <v>#N/A</v>
      </c>
      <c r="O6" s="977" t="e">
        <f ca="1">'Balance Sheet'!AL8</f>
        <v>#N/A</v>
      </c>
      <c r="P6" s="977" t="e">
        <f ca="1">'Balance Sheet'!AM8</f>
        <v>#N/A</v>
      </c>
      <c r="Q6" s="977" t="e">
        <f ca="1">'Balance Sheet'!AN8</f>
        <v>#N/A</v>
      </c>
      <c r="R6" s="977" t="e">
        <f ca="1">'Balance Sheet'!AO8</f>
        <v>#N/A</v>
      </c>
      <c r="S6" s="977" t="e">
        <f ca="1">'Balance Sheet'!AP8</f>
        <v>#N/A</v>
      </c>
      <c r="T6" s="977" t="e">
        <f ca="1">'Balance Sheet'!AQ8</f>
        <v>#N/A</v>
      </c>
      <c r="U6" s="169"/>
      <c r="V6" s="960"/>
      <c r="AC6" s="154"/>
      <c r="AD6" s="154"/>
      <c r="AE6" s="154"/>
      <c r="AF6" s="154"/>
      <c r="AG6" s="154"/>
      <c r="AH6" s="154"/>
      <c r="AI6" s="154"/>
      <c r="AJ6" s="154"/>
      <c r="AK6" s="154"/>
      <c r="AL6" s="154"/>
    </row>
    <row r="7" spans="2:40">
      <c r="C7" s="516"/>
      <c r="D7" s="1009">
        <f ca="1">D13</f>
        <v>-3</v>
      </c>
      <c r="E7" s="1010"/>
      <c r="F7" s="1010"/>
      <c r="G7" s="1010"/>
      <c r="H7" s="1011"/>
      <c r="I7" s="1011"/>
      <c r="J7" s="1011"/>
      <c r="K7" s="1011"/>
      <c r="L7" s="1011"/>
      <c r="M7" s="1011"/>
      <c r="N7" s="1011"/>
      <c r="O7" s="1011"/>
      <c r="P7" s="1011"/>
      <c r="Q7" s="1011"/>
      <c r="R7" s="1011"/>
      <c r="S7" s="1011"/>
      <c r="T7" s="1011"/>
      <c r="U7" s="1011" t="e">
        <f t="shared" ref="U7" ca="1" si="0">U13</f>
        <v>#N/A</v>
      </c>
      <c r="V7" s="1011"/>
      <c r="W7" s="1011"/>
      <c r="X7" s="1011"/>
      <c r="Y7" s="1011"/>
      <c r="AC7" s="154"/>
      <c r="AD7" s="154"/>
      <c r="AE7" s="154"/>
      <c r="AF7" s="154"/>
      <c r="AG7" s="154"/>
      <c r="AH7" s="154"/>
      <c r="AI7" s="154"/>
      <c r="AJ7" s="154"/>
      <c r="AK7" s="154"/>
      <c r="AL7" s="154"/>
    </row>
    <row r="8" spans="2:40">
      <c r="C8" s="1071" t="e">
        <f ca="1">IF('Balance Sheet'!E5&lt;&gt;"USD","",Config!$B$13&amp;"/USD Exchange Rate")</f>
        <v>#NAME?</v>
      </c>
      <c r="D8" s="1009"/>
      <c r="E8" s="1072" t="e">
        <f ca="1">IF('Balance Sheet'!$E$5&lt;&gt;"USD","",'Refi-Annual Review'!L5)</f>
        <v>#N/A</v>
      </c>
      <c r="F8" s="1072" t="e">
        <f ca="1">IF('Balance Sheet'!$E$5&lt;&gt;"USD","",'Refi-Annual Review'!M5)</f>
        <v>#N/A</v>
      </c>
      <c r="G8" s="1072" t="e">
        <f ca="1">IF('Balance Sheet'!$E$5&lt;&gt;"USD","",'Refi-Annual Review'!N5)</f>
        <v>#N/A</v>
      </c>
      <c r="H8" s="1072" t="e">
        <f ca="1">IF('Balance Sheet'!$E$5&lt;&gt;"USD","",'Balance Sheet'!AE8)</f>
        <v>#N/A</v>
      </c>
      <c r="I8" s="1072" t="e">
        <f ca="1">IF('Balance Sheet'!$E$5&lt;&gt;"USD","",'Balance Sheet'!AF8)</f>
        <v>#N/A</v>
      </c>
      <c r="J8" s="1072" t="e">
        <f ca="1">IF('Balance Sheet'!$E$5&lt;&gt;"USD","",'Balance Sheet'!AG8)</f>
        <v>#N/A</v>
      </c>
      <c r="K8" s="1072" t="e">
        <f ca="1">IF('Balance Sheet'!$E$5&lt;&gt;"USD","",'Balance Sheet'!AH8)</f>
        <v>#N/A</v>
      </c>
      <c r="L8" s="1072" t="e">
        <f ca="1">IF('Balance Sheet'!$E$5&lt;&gt;"USD","",'Balance Sheet'!AI8)</f>
        <v>#N/A</v>
      </c>
      <c r="M8" s="1072" t="e">
        <f ca="1">IF('Balance Sheet'!$E$5&lt;&gt;"USD","",'Balance Sheet'!AJ8)</f>
        <v>#N/A</v>
      </c>
      <c r="N8" s="1072" t="e">
        <f ca="1">IF('Balance Sheet'!$E$5&lt;&gt;"USD","",'Balance Sheet'!AK8)</f>
        <v>#N/A</v>
      </c>
      <c r="O8" s="1072" t="e">
        <f ca="1">IF('Balance Sheet'!$E$5&lt;&gt;"USD","",'Balance Sheet'!AL8)</f>
        <v>#N/A</v>
      </c>
      <c r="P8" s="1072" t="e">
        <f ca="1">IF('Balance Sheet'!$E$5&lt;&gt;"USD","",'Balance Sheet'!AM8)</f>
        <v>#N/A</v>
      </c>
      <c r="Q8" s="1072" t="e">
        <f ca="1">IF('Balance Sheet'!$E$5&lt;&gt;"USD","",'Balance Sheet'!AN8)</f>
        <v>#N/A</v>
      </c>
      <c r="R8" s="1072" t="e">
        <f ca="1">IF('Balance Sheet'!$E$5&lt;&gt;"USD","",'Balance Sheet'!AO8)</f>
        <v>#N/A</v>
      </c>
      <c r="S8" s="1072" t="e">
        <f ca="1">IF('Balance Sheet'!$E$5&lt;&gt;"USD","",'Balance Sheet'!AP8)</f>
        <v>#N/A</v>
      </c>
      <c r="T8" s="1072" t="e">
        <f ca="1">IF('Balance Sheet'!$E$5&lt;&gt;"USD","",'Balance Sheet'!AQ8)</f>
        <v>#N/A</v>
      </c>
      <c r="U8" s="1011"/>
      <c r="V8" s="1011"/>
      <c r="W8" s="1011"/>
      <c r="X8" s="1011"/>
      <c r="Y8" s="1011"/>
      <c r="AC8" s="154"/>
      <c r="AD8" s="154"/>
      <c r="AE8" s="154"/>
      <c r="AF8" s="154"/>
      <c r="AG8" s="154"/>
      <c r="AH8" s="154"/>
      <c r="AI8" s="154"/>
      <c r="AJ8" s="154"/>
      <c r="AK8" s="154"/>
      <c r="AL8" s="154"/>
    </row>
    <row r="9" spans="2:40" s="2" customFormat="1" ht="15">
      <c r="B9" s="155" t="s">
        <v>248</v>
      </c>
      <c r="C9" s="515"/>
      <c r="D9" s="961"/>
      <c r="E9" s="963"/>
      <c r="F9" s="963"/>
      <c r="G9" s="963"/>
      <c r="H9" s="978" t="e">
        <f ca="1">IF('Balance Sheet'!$E$5="USD",AVERAGE((OFFSET(DB_LOAD!$K:$K,MATCH(H13,DB_LOAD!$H:$H,0)-1,0,12,1))),1)</f>
        <v>#N/A</v>
      </c>
      <c r="I9" s="978" t="e">
        <f ca="1">IF('Balance Sheet'!$E$5="USD",AVERAGE((OFFSET(DB_LOAD!$K:$K,MATCH(I13,DB_LOAD!$H:$H,0)-1,0,12,1))),1)</f>
        <v>#N/A</v>
      </c>
      <c r="J9" s="978" t="e">
        <f ca="1">IF('Balance Sheet'!$E$5="USD",AVERAGE((OFFSET(DB_LOAD!$K:$K,MATCH(J13,DB_LOAD!$H:$H,0)-1,0,12,1))),1)</f>
        <v>#N/A</v>
      </c>
      <c r="K9" s="978" t="e">
        <f ca="1">IF('Balance Sheet'!$E$5="USD",AVERAGE((OFFSET(DB_LOAD!$K:$K,MATCH(K13,DB_LOAD!$H:$H,0)-1,0,12,1))),1)</f>
        <v>#N/A</v>
      </c>
      <c r="L9" s="978" t="e">
        <f ca="1">IF('Balance Sheet'!$E$5="USD",AVERAGE((OFFSET(DB_LOAD!$K:$K,MATCH(L13,DB_LOAD!$H:$H,0)-1,0,12,1))),1)</f>
        <v>#N/A</v>
      </c>
      <c r="M9" s="978" t="e">
        <f ca="1">IF('Balance Sheet'!$E$5="USD",AVERAGE((OFFSET(DB_LOAD!$K:$K,MATCH(M13,DB_LOAD!$H:$H,0)-1,0,12,1))),1)</f>
        <v>#N/A</v>
      </c>
      <c r="N9" s="978" t="e">
        <f ca="1">IF('Balance Sheet'!$E$5="USD",AVERAGE((OFFSET(DB_LOAD!$K:$K,MATCH(N13,DB_LOAD!$H:$H,0)-1,0,12,1))),1)</f>
        <v>#N/A</v>
      </c>
      <c r="O9" s="978" t="e">
        <f ca="1">IF('Balance Sheet'!$E$5="USD",AVERAGE((OFFSET(DB_LOAD!$K:$K,MATCH(O13,DB_LOAD!$H:$H,0)-1,0,12,1))),1)</f>
        <v>#N/A</v>
      </c>
      <c r="P9" s="978" t="e">
        <f ca="1">IF('Balance Sheet'!$E$5="USD",AVERAGE((OFFSET(DB_LOAD!$K:$K,MATCH(P13,DB_LOAD!$H:$H,0)-1,0,12,1))),1)</f>
        <v>#N/A</v>
      </c>
      <c r="Q9" s="978" t="e">
        <f ca="1">IF('Balance Sheet'!$E$5="USD",AVERAGE((OFFSET(DB_LOAD!$K:$K,MATCH(Q13,DB_LOAD!$H:$H,0)-1,0,12,1))),1)</f>
        <v>#N/A</v>
      </c>
      <c r="R9" s="978" t="e">
        <f ca="1">IF('Balance Sheet'!$E$5="USD",AVERAGE((OFFSET(DB_LOAD!$K:$K,MATCH(R13,DB_LOAD!$H:$H,0)-1,0,12,1))),1)</f>
        <v>#N/A</v>
      </c>
      <c r="S9" s="978" t="e">
        <f ca="1">IF('Balance Sheet'!$E$5="USD",AVERAGE((OFFSET(DB_LOAD!$K:$K,MATCH(S13,DB_LOAD!$H:$H,0)-1,0,12,1))),1)</f>
        <v>#N/A</v>
      </c>
      <c r="T9" s="978" t="e">
        <f ca="1">IF('Balance Sheet'!$E$5="USD",AVERAGE((OFFSET(DB_LOAD!$K:$K,MATCH(T13,DB_LOAD!$H:$H,0)-1,0,12,1))),1)</f>
        <v>#N/A</v>
      </c>
      <c r="U9" s="159">
        <v>1000000</v>
      </c>
      <c r="V9" s="962"/>
      <c r="W9" s="963"/>
      <c r="X9" s="963"/>
      <c r="Y9" s="964"/>
      <c r="AC9" s="156"/>
      <c r="AD9" s="156"/>
      <c r="AE9" s="156"/>
      <c r="AF9" s="156"/>
      <c r="AG9" s="156"/>
      <c r="AH9" s="156"/>
      <c r="AI9" s="156"/>
      <c r="AJ9" s="156"/>
      <c r="AK9" s="156"/>
      <c r="AL9" s="156"/>
    </row>
    <row r="10" spans="2:40" s="2" customFormat="1" ht="0.75" customHeight="1">
      <c r="C10" s="515"/>
      <c r="D10" s="965" t="str">
        <f ca="1">'Refi-Annual Review'!AK6</f>
        <v>No Financials</v>
      </c>
      <c r="E10" s="971" t="str">
        <f ca="1">'Refi-Annual Review'!AL6</f>
        <v>No Financials</v>
      </c>
      <c r="F10" s="971" t="str">
        <f ca="1">'Refi-Annual Review'!AM6</f>
        <v>No Financials</v>
      </c>
      <c r="G10" s="971" t="str">
        <f ca="1">'Refi-Annual Review'!AN6</f>
        <v>No Financials</v>
      </c>
      <c r="H10" s="979" t="e">
        <f t="shared" ref="H10:T10" si="1">EOMONTH(H13,-12)</f>
        <v>#VALUE!</v>
      </c>
      <c r="I10" s="979" t="e">
        <f t="shared" si="1"/>
        <v>#VALUE!</v>
      </c>
      <c r="J10" s="979" t="e">
        <f t="shared" si="1"/>
        <v>#VALUE!</v>
      </c>
      <c r="K10" s="979" t="e">
        <f t="shared" si="1"/>
        <v>#VALUE!</v>
      </c>
      <c r="L10" s="979" t="e">
        <f t="shared" si="1"/>
        <v>#VALUE!</v>
      </c>
      <c r="M10" s="979" t="e">
        <f t="shared" si="1"/>
        <v>#VALUE!</v>
      </c>
      <c r="N10" s="979" t="e">
        <f t="shared" si="1"/>
        <v>#VALUE!</v>
      </c>
      <c r="O10" s="979" t="e">
        <f t="shared" si="1"/>
        <v>#VALUE!</v>
      </c>
      <c r="P10" s="979" t="e">
        <f t="shared" si="1"/>
        <v>#VALUE!</v>
      </c>
      <c r="Q10" s="979" t="e">
        <f t="shared" si="1"/>
        <v>#VALUE!</v>
      </c>
      <c r="R10" s="979" t="e">
        <f t="shared" si="1"/>
        <v>#VALUE!</v>
      </c>
      <c r="S10" s="979" t="e">
        <f t="shared" si="1"/>
        <v>#VALUE!</v>
      </c>
      <c r="T10" s="979" t="e">
        <f t="shared" si="1"/>
        <v>#NUM!</v>
      </c>
      <c r="U10" s="622"/>
      <c r="V10" s="966"/>
      <c r="W10" s="195"/>
      <c r="X10" s="195"/>
      <c r="Y10" s="195"/>
      <c r="AC10" s="156"/>
      <c r="AD10" s="156"/>
      <c r="AE10" s="157"/>
      <c r="AF10" s="158"/>
      <c r="AG10" s="158"/>
      <c r="AH10" s="158"/>
      <c r="AI10" s="158"/>
      <c r="AJ10" s="158"/>
      <c r="AK10" s="158"/>
      <c r="AL10" s="158"/>
      <c r="AN10" s="158"/>
    </row>
    <row r="11" spans="2:40" s="2" customFormat="1" ht="0.75" customHeight="1">
      <c r="C11" s="515"/>
      <c r="D11" s="965"/>
      <c r="E11" s="971"/>
      <c r="F11" s="971"/>
      <c r="G11" s="971"/>
      <c r="H11" s="979" t="e">
        <f ca="1">IF(MOD(MONTH(H$63)-MONTH($U$7),12)=0,12,MOD(MONTH(H$63)-MONTH($U$7),12))</f>
        <v>#VALUE!</v>
      </c>
      <c r="I11" s="979" t="e">
        <f t="shared" ref="I11:T11" ca="1" si="2">IF(MOD(MONTH(I$63)-MONTH($U$7),12)=0,12,MOD(MONTH(I$63)-MONTH($U$7),12))</f>
        <v>#VALUE!</v>
      </c>
      <c r="J11" s="979" t="e">
        <f t="shared" ca="1" si="2"/>
        <v>#VALUE!</v>
      </c>
      <c r="K11" s="979" t="e">
        <f t="shared" ca="1" si="2"/>
        <v>#VALUE!</v>
      </c>
      <c r="L11" s="979" t="e">
        <f t="shared" ca="1" si="2"/>
        <v>#VALUE!</v>
      </c>
      <c r="M11" s="979" t="e">
        <f t="shared" ca="1" si="2"/>
        <v>#VALUE!</v>
      </c>
      <c r="N11" s="979" t="e">
        <f t="shared" ca="1" si="2"/>
        <v>#VALUE!</v>
      </c>
      <c r="O11" s="979" t="e">
        <f t="shared" ca="1" si="2"/>
        <v>#VALUE!</v>
      </c>
      <c r="P11" s="979" t="e">
        <f t="shared" ca="1" si="2"/>
        <v>#VALUE!</v>
      </c>
      <c r="Q11" s="979" t="e">
        <f t="shared" ca="1" si="2"/>
        <v>#VALUE!</v>
      </c>
      <c r="R11" s="979" t="e">
        <f t="shared" ca="1" si="2"/>
        <v>#VALUE!</v>
      </c>
      <c r="S11" s="979" t="e">
        <f t="shared" ca="1" si="2"/>
        <v>#VALUE!</v>
      </c>
      <c r="T11" s="979" t="e">
        <f t="shared" ca="1" si="2"/>
        <v>#N/A</v>
      </c>
      <c r="U11" s="622"/>
      <c r="V11" s="966"/>
      <c r="W11" s="195"/>
      <c r="X11" s="195"/>
      <c r="Y11" s="195"/>
      <c r="AC11" s="156"/>
      <c r="AD11" s="156"/>
      <c r="AE11" s="157"/>
      <c r="AF11" s="158"/>
      <c r="AG11" s="158"/>
      <c r="AH11" s="158"/>
      <c r="AI11" s="158"/>
      <c r="AJ11" s="158"/>
      <c r="AK11" s="158"/>
      <c r="AL11" s="158"/>
      <c r="AN11" s="158"/>
    </row>
    <row r="12" spans="2:40" s="2" customFormat="1" ht="1.5" customHeight="1">
      <c r="C12" s="515"/>
      <c r="D12" s="965"/>
      <c r="E12" s="971"/>
      <c r="F12" s="971"/>
      <c r="G12" s="971"/>
      <c r="H12" s="979"/>
      <c r="I12" s="979" t="e">
        <f ca="1">IF(MONTH(I13)=IF(MONTH(AGGREGATED_DATA!$AL$3)-1=0,12,MONTH(AGGREGATED_DATA!$AL$3)-1),1,"")</f>
        <v>#VALUE!</v>
      </c>
      <c r="J12" s="979" t="e">
        <f ca="1">IF(MONTH(J13)=IF(MONTH(AGGREGATED_DATA!$AL$3)-1=0,12,MONTH(AGGREGATED_DATA!$AL$3)-1),1,"")</f>
        <v>#VALUE!</v>
      </c>
      <c r="K12" s="979" t="e">
        <f ca="1">IF(MONTH(K13)=IF(MONTH(AGGREGATED_DATA!$AL$3)-1=0,12,MONTH(AGGREGATED_DATA!$AL$3)-1),1,"")</f>
        <v>#VALUE!</v>
      </c>
      <c r="L12" s="979" t="e">
        <f ca="1">IF(MONTH(L13)=IF(MONTH(AGGREGATED_DATA!$AL$3)-1=0,12,MONTH(AGGREGATED_DATA!$AL$3)-1),1,"")</f>
        <v>#VALUE!</v>
      </c>
      <c r="M12" s="979" t="e">
        <f ca="1">IF(MONTH(M13)=IF(MONTH(AGGREGATED_DATA!$AL$3)-1=0,12,MONTH(AGGREGATED_DATA!$AL$3)-1),1,"")</f>
        <v>#VALUE!</v>
      </c>
      <c r="N12" s="979" t="e">
        <f ca="1">IF(MONTH(N13)=IF(MONTH(AGGREGATED_DATA!$AL$3)-1=0,12,MONTH(AGGREGATED_DATA!$AL$3)-1),1,"")</f>
        <v>#VALUE!</v>
      </c>
      <c r="O12" s="979" t="e">
        <f ca="1">IF(MONTH(O13)=IF(MONTH(AGGREGATED_DATA!$AL$3)-1=0,12,MONTH(AGGREGATED_DATA!$AL$3)-1),1,"")</f>
        <v>#VALUE!</v>
      </c>
      <c r="P12" s="979" t="e">
        <f ca="1">IF(MONTH(P13)=IF(MONTH(AGGREGATED_DATA!$AL$3)-1=0,12,MONTH(AGGREGATED_DATA!$AL$3)-1),1,"")</f>
        <v>#VALUE!</v>
      </c>
      <c r="Q12" s="979" t="e">
        <f ca="1">IF(MONTH(Q13)=IF(MONTH(AGGREGATED_DATA!$AL$3)-1=0,12,MONTH(AGGREGATED_DATA!$AL$3)-1),1,"")</f>
        <v>#VALUE!</v>
      </c>
      <c r="R12" s="979" t="e">
        <f ca="1">IF(MONTH(R13)=IF(MONTH(AGGREGATED_DATA!$AL$3)-1=0,12,MONTH(AGGREGATED_DATA!$AL$3)-1),1,"")</f>
        <v>#VALUE!</v>
      </c>
      <c r="S12" s="979" t="e">
        <f ca="1">IF(MONTH(S13)=IF(MONTH(AGGREGATED_DATA!$AL$3)-1=0,12,MONTH(AGGREGATED_DATA!$AL$3)-1),1,"")</f>
        <v>#VALUE!</v>
      </c>
      <c r="T12" s="979" t="e">
        <f ca="1">IF(MONTH(T13)=IF(MONTH(AGGREGATED_DATA!$AL$3)-1=0,12,MONTH(AGGREGATED_DATA!$AL$3)-1),1,"")</f>
        <v>#NAME?</v>
      </c>
      <c r="U12" s="622"/>
      <c r="V12" s="966"/>
      <c r="W12" s="963"/>
      <c r="X12" s="963"/>
      <c r="Y12" s="964"/>
      <c r="AC12" s="156"/>
      <c r="AD12" s="156"/>
      <c r="AE12" s="157"/>
      <c r="AF12" s="158"/>
      <c r="AG12" s="158"/>
      <c r="AH12" s="158"/>
      <c r="AI12" s="158"/>
      <c r="AJ12" s="158"/>
      <c r="AK12" s="158"/>
      <c r="AL12" s="158"/>
      <c r="AN12" s="158"/>
    </row>
    <row r="13" spans="2:40" s="2" customFormat="1" ht="15">
      <c r="C13" s="1012"/>
      <c r="D13" s="967">
        <f ca="1">'Refi-Annual Review'!AK7</f>
        <v>-3</v>
      </c>
      <c r="E13" s="972">
        <f ca="1">'Refi-Annual Review'!AL7</f>
        <v>-2</v>
      </c>
      <c r="F13" s="972">
        <f ca="1">'Refi-Annual Review'!AM7</f>
        <v>-1</v>
      </c>
      <c r="G13" s="1013">
        <f ca="1">'Refi-Annual Review'!AN7</f>
        <v>0</v>
      </c>
      <c r="H13" s="898" t="str">
        <f>DATA_FORMATTING!AB7</f>
        <v/>
      </c>
      <c r="I13" s="898" t="str">
        <f>DATA_FORMATTING!AC7</f>
        <v/>
      </c>
      <c r="J13" s="898" t="str">
        <f>DATA_FORMATTING!AD7</f>
        <v/>
      </c>
      <c r="K13" s="898" t="str">
        <f>DATA_FORMATTING!AE7</f>
        <v/>
      </c>
      <c r="L13" s="898" t="str">
        <f>DATA_FORMATTING!AF7</f>
        <v/>
      </c>
      <c r="M13" s="898" t="str">
        <f>DATA_FORMATTING!AG7</f>
        <v/>
      </c>
      <c r="N13" s="898" t="str">
        <f>DATA_FORMATTING!AH7</f>
        <v/>
      </c>
      <c r="O13" s="898" t="str">
        <f>DATA_FORMATTING!AI7</f>
        <v/>
      </c>
      <c r="P13" s="898" t="str">
        <f>DATA_FORMATTING!AJ7</f>
        <v/>
      </c>
      <c r="Q13" s="898" t="str">
        <f>DATA_FORMATTING!AK7</f>
        <v/>
      </c>
      <c r="R13" s="898" t="str">
        <f>DATA_FORMATTING!AL7</f>
        <v/>
      </c>
      <c r="S13" s="898" t="str">
        <f>DATA_FORMATTING!AM7</f>
        <v/>
      </c>
      <c r="T13" s="898">
        <f>DATA_FORMATTING!AN7</f>
        <v>0</v>
      </c>
      <c r="U13" s="898" t="e">
        <f t="shared" ref="U13:U20" ca="1" si="3">HLOOKUP(1,$I$12:$T$114,ROW(A13)-ROW($A$12)+1,FALSE)</f>
        <v>#N/A</v>
      </c>
      <c r="V13" s="969"/>
      <c r="W13" s="970" t="s">
        <v>608</v>
      </c>
      <c r="X13" s="970" t="s">
        <v>609</v>
      </c>
      <c r="Y13" s="970" t="s">
        <v>610</v>
      </c>
      <c r="AC13" s="156"/>
      <c r="AD13" s="156"/>
      <c r="AE13" s="157"/>
      <c r="AF13" s="158"/>
      <c r="AG13" s="158"/>
      <c r="AH13" s="158"/>
      <c r="AI13" s="158"/>
      <c r="AJ13" s="158"/>
      <c r="AK13" s="158"/>
      <c r="AL13" s="158"/>
      <c r="AM13" s="159"/>
      <c r="AN13" s="158"/>
    </row>
    <row r="14" spans="2:40" s="2" customFormat="1" ht="15">
      <c r="B14" s="159"/>
      <c r="C14" s="1014" t="s">
        <v>583</v>
      </c>
      <c r="D14" s="899" t="str">
        <f ca="1">IFERROR('Refi-Annual Review'!AK52+'Refi-Annual Review'!AK53,"")</f>
        <v/>
      </c>
      <c r="E14" s="980" t="str">
        <f ca="1">IFERROR('Refi-Annual Review'!AL52+'Refi-Annual Review'!AL53,"")</f>
        <v/>
      </c>
      <c r="F14" s="980" t="str">
        <f ca="1">IFERROR('Refi-Annual Review'!AM52+'Refi-Annual Review'!AM53,"")</f>
        <v/>
      </c>
      <c r="G14" s="1015" t="str">
        <f ca="1">IFERROR('Refi-Annual Review'!AN52+'Refi-Annual Review'!AN53,"")</f>
        <v/>
      </c>
      <c r="H14" s="980" t="e">
        <f t="shared" ref="H14:T14" ca="1" si="4">+H15+H16</f>
        <v>#NAME?</v>
      </c>
      <c r="I14" s="980" t="e">
        <f t="shared" ca="1" si="4"/>
        <v>#NAME?</v>
      </c>
      <c r="J14" s="980" t="e">
        <f t="shared" ca="1" si="4"/>
        <v>#NAME?</v>
      </c>
      <c r="K14" s="980" t="e">
        <f t="shared" ca="1" si="4"/>
        <v>#NAME?</v>
      </c>
      <c r="L14" s="980" t="e">
        <f t="shared" ca="1" si="4"/>
        <v>#NAME?</v>
      </c>
      <c r="M14" s="980" t="e">
        <f t="shared" ca="1" si="4"/>
        <v>#NAME?</v>
      </c>
      <c r="N14" s="980" t="e">
        <f t="shared" ca="1" si="4"/>
        <v>#NAME?</v>
      </c>
      <c r="O14" s="980" t="e">
        <f t="shared" ca="1" si="4"/>
        <v>#NAME?</v>
      </c>
      <c r="P14" s="980" t="e">
        <f t="shared" ca="1" si="4"/>
        <v>#NAME?</v>
      </c>
      <c r="Q14" s="980" t="e">
        <f t="shared" ca="1" si="4"/>
        <v>#NAME?</v>
      </c>
      <c r="R14" s="980" t="e">
        <f t="shared" ca="1" si="4"/>
        <v>#NAME?</v>
      </c>
      <c r="S14" s="980" t="e">
        <f t="shared" ca="1" si="4"/>
        <v>#NAME?</v>
      </c>
      <c r="T14" s="980" t="e">
        <f t="shared" ca="1" si="4"/>
        <v>#NAME?</v>
      </c>
      <c r="U14" s="899" t="e">
        <f t="shared" ca="1" si="3"/>
        <v>#N/A</v>
      </c>
      <c r="W14" s="968">
        <f t="shared" ref="W14:W20" ca="1" si="5">IFERROR(+T14/S14-1,0)</f>
        <v>0</v>
      </c>
      <c r="X14" s="968">
        <f ca="1">IFERROR(+T14/U14-1,0)</f>
        <v>0</v>
      </c>
      <c r="Y14" s="968">
        <f t="shared" ref="Y14:Y20" ca="1" si="6">IFERROR(+T14/H14-1,0)</f>
        <v>0</v>
      </c>
      <c r="AC14" s="156"/>
      <c r="AD14" s="156"/>
      <c r="AE14" s="157"/>
      <c r="AF14" s="158"/>
      <c r="AG14" s="158"/>
      <c r="AH14" s="158"/>
      <c r="AI14" s="158"/>
      <c r="AJ14" s="158"/>
      <c r="AK14" s="158"/>
      <c r="AL14" s="158"/>
      <c r="AM14" s="159"/>
      <c r="AN14" s="158"/>
    </row>
    <row r="15" spans="2:40" s="2" customFormat="1" ht="15">
      <c r="B15" s="159"/>
      <c r="C15" s="1016" t="s">
        <v>584</v>
      </c>
      <c r="D15" s="900" t="str">
        <f ca="1">IFERROR('Refi-Annual Review'!AK52,"")</f>
        <v/>
      </c>
      <c r="E15" s="981" t="str">
        <f ca="1">IFERROR('Refi-Annual Review'!AL52,"")</f>
        <v/>
      </c>
      <c r="F15" s="981" t="str">
        <f ca="1">IFERROR('Refi-Annual Review'!AM52,"")</f>
        <v/>
      </c>
      <c r="G15" s="1017" t="str">
        <f ca="1">IFERROR('Refi-Annual Review'!AN52,"")</f>
        <v/>
      </c>
      <c r="H15" s="981" t="e">
        <f ca="1">'Portfolio Quality'!AM24</f>
        <v>#NAME?</v>
      </c>
      <c r="I15" s="981" t="e">
        <f ca="1">'Portfolio Quality'!AN24</f>
        <v>#NAME?</v>
      </c>
      <c r="J15" s="981" t="e">
        <f ca="1">'Portfolio Quality'!AO24</f>
        <v>#NAME?</v>
      </c>
      <c r="K15" s="981" t="e">
        <f ca="1">'Portfolio Quality'!AP24</f>
        <v>#NAME?</v>
      </c>
      <c r="L15" s="981" t="e">
        <f ca="1">'Portfolio Quality'!AQ24</f>
        <v>#NAME?</v>
      </c>
      <c r="M15" s="981" t="e">
        <f ca="1">'Portfolio Quality'!AR24</f>
        <v>#NAME?</v>
      </c>
      <c r="N15" s="981" t="e">
        <f ca="1">'Portfolio Quality'!AS24</f>
        <v>#NAME?</v>
      </c>
      <c r="O15" s="981" t="e">
        <f ca="1">'Portfolio Quality'!AT24</f>
        <v>#NAME?</v>
      </c>
      <c r="P15" s="981" t="e">
        <f ca="1">'Portfolio Quality'!AU24</f>
        <v>#NAME?</v>
      </c>
      <c r="Q15" s="981" t="e">
        <f ca="1">'Portfolio Quality'!AV24</f>
        <v>#NAME?</v>
      </c>
      <c r="R15" s="981" t="e">
        <f ca="1">'Portfolio Quality'!AW24</f>
        <v>#NAME?</v>
      </c>
      <c r="S15" s="981" t="e">
        <f ca="1">'Portfolio Quality'!AX24</f>
        <v>#NAME?</v>
      </c>
      <c r="T15" s="981" t="e">
        <f ca="1">'Portfolio Quality'!AY24</f>
        <v>#NAME?</v>
      </c>
      <c r="U15" s="900" t="e">
        <f t="shared" ca="1" si="3"/>
        <v>#N/A</v>
      </c>
      <c r="W15" s="968">
        <f t="shared" ca="1" si="5"/>
        <v>0</v>
      </c>
      <c r="X15" s="968">
        <f t="shared" ref="X15:X20" ca="1" si="7">IFERROR(+T15/U15-1,0)</f>
        <v>0</v>
      </c>
      <c r="Y15" s="968">
        <f t="shared" ca="1" si="6"/>
        <v>0</v>
      </c>
      <c r="AC15" s="156"/>
      <c r="AD15" s="156"/>
      <c r="AE15" s="157"/>
      <c r="AF15" s="158"/>
      <c r="AG15" s="158"/>
      <c r="AH15" s="158"/>
      <c r="AI15" s="158"/>
      <c r="AJ15" s="158"/>
      <c r="AK15" s="158"/>
      <c r="AL15" s="158"/>
      <c r="AM15" s="159"/>
      <c r="AN15" s="158"/>
    </row>
    <row r="16" spans="2:40" s="2" customFormat="1" ht="15">
      <c r="B16" s="159"/>
      <c r="C16" s="1016" t="s">
        <v>585</v>
      </c>
      <c r="D16" s="900" t="str">
        <f ca="1">IFERROR(+'Refi-Annual Review'!AK53,"")</f>
        <v/>
      </c>
      <c r="E16" s="981" t="str">
        <f ca="1">IFERROR(+'Refi-Annual Review'!AL53,"")</f>
        <v/>
      </c>
      <c r="F16" s="981" t="str">
        <f ca="1">IFERROR(+'Refi-Annual Review'!AM53,"")</f>
        <v/>
      </c>
      <c r="G16" s="1017" t="str">
        <f ca="1">IFERROR(+'Refi-Annual Review'!AN53,"")</f>
        <v/>
      </c>
      <c r="H16" s="981" t="e">
        <f ca="1">'Portfolio Quality'!AM29</f>
        <v>#NAME?</v>
      </c>
      <c r="I16" s="981" t="e">
        <f ca="1">'Portfolio Quality'!AN29</f>
        <v>#NAME?</v>
      </c>
      <c r="J16" s="981" t="e">
        <f ca="1">'Portfolio Quality'!AO29</f>
        <v>#NAME?</v>
      </c>
      <c r="K16" s="981" t="e">
        <f ca="1">'Portfolio Quality'!AP29</f>
        <v>#NAME?</v>
      </c>
      <c r="L16" s="981" t="e">
        <f ca="1">'Portfolio Quality'!AQ29</f>
        <v>#NAME?</v>
      </c>
      <c r="M16" s="981" t="e">
        <f ca="1">'Portfolio Quality'!AR29</f>
        <v>#NAME?</v>
      </c>
      <c r="N16" s="981" t="e">
        <f ca="1">'Portfolio Quality'!AS29</f>
        <v>#NAME?</v>
      </c>
      <c r="O16" s="981" t="e">
        <f ca="1">'Portfolio Quality'!AT29</f>
        <v>#NAME?</v>
      </c>
      <c r="P16" s="981" t="e">
        <f ca="1">'Portfolio Quality'!AU29</f>
        <v>#NAME?</v>
      </c>
      <c r="Q16" s="981" t="e">
        <f ca="1">'Portfolio Quality'!AV29</f>
        <v>#NAME?</v>
      </c>
      <c r="R16" s="981" t="e">
        <f ca="1">'Portfolio Quality'!AW29</f>
        <v>#NAME?</v>
      </c>
      <c r="S16" s="981" t="e">
        <f ca="1">'Portfolio Quality'!AX29</f>
        <v>#NAME?</v>
      </c>
      <c r="T16" s="981" t="e">
        <f ca="1">'Portfolio Quality'!AY29</f>
        <v>#NAME?</v>
      </c>
      <c r="U16" s="900" t="e">
        <f t="shared" ca="1" si="3"/>
        <v>#N/A</v>
      </c>
      <c r="W16" s="968">
        <f t="shared" ca="1" si="5"/>
        <v>0</v>
      </c>
      <c r="X16" s="968">
        <f t="shared" ca="1" si="7"/>
        <v>0</v>
      </c>
      <c r="Y16" s="968">
        <f t="shared" ca="1" si="6"/>
        <v>0</v>
      </c>
      <c r="AC16" s="156"/>
      <c r="AD16" s="156"/>
      <c r="AE16" s="157"/>
      <c r="AF16" s="158"/>
      <c r="AG16" s="158"/>
      <c r="AH16" s="158"/>
      <c r="AI16" s="158"/>
      <c r="AJ16" s="158"/>
      <c r="AK16" s="158"/>
      <c r="AL16" s="158"/>
      <c r="AM16" s="159"/>
      <c r="AN16" s="158"/>
    </row>
    <row r="17" spans="2:40" s="2" customFormat="1" ht="15">
      <c r="B17" s="159"/>
      <c r="C17" s="1014" t="s">
        <v>586</v>
      </c>
      <c r="D17" s="901"/>
      <c r="E17" s="980" t="str">
        <f ca="1">IFERROR('Refi-Annual Review'!AL54,"")</f>
        <v/>
      </c>
      <c r="F17" s="980" t="str">
        <f ca="1">IFERROR('Refi-Annual Review'!AM54,"")</f>
        <v/>
      </c>
      <c r="G17" s="1015" t="str">
        <f ca="1">IFERROR('Refi-Annual Review'!AN54,"")</f>
        <v/>
      </c>
      <c r="H17" s="980" t="e">
        <f ca="1">'Portfolio Quality'!AM31</f>
        <v>#NAME?</v>
      </c>
      <c r="I17" s="980" t="e">
        <f ca="1">'Portfolio Quality'!AN31</f>
        <v>#NAME?</v>
      </c>
      <c r="J17" s="980" t="e">
        <f ca="1">'Portfolio Quality'!AO31</f>
        <v>#NAME?</v>
      </c>
      <c r="K17" s="980" t="e">
        <f ca="1">'Portfolio Quality'!AP31</f>
        <v>#NAME?</v>
      </c>
      <c r="L17" s="980" t="e">
        <f ca="1">'Portfolio Quality'!AQ31</f>
        <v>#NAME?</v>
      </c>
      <c r="M17" s="980" t="e">
        <f ca="1">'Portfolio Quality'!AR31</f>
        <v>#NAME?</v>
      </c>
      <c r="N17" s="980" t="e">
        <f ca="1">'Portfolio Quality'!AS31</f>
        <v>#NAME?</v>
      </c>
      <c r="O17" s="980" t="e">
        <f ca="1">'Portfolio Quality'!AT31</f>
        <v>#NAME?</v>
      </c>
      <c r="P17" s="980" t="e">
        <f ca="1">'Portfolio Quality'!AU31</f>
        <v>#NAME?</v>
      </c>
      <c r="Q17" s="980" t="e">
        <f ca="1">'Portfolio Quality'!AV31</f>
        <v>#NAME?</v>
      </c>
      <c r="R17" s="980" t="e">
        <f ca="1">'Portfolio Quality'!AW31</f>
        <v>#NAME?</v>
      </c>
      <c r="S17" s="980" t="e">
        <f ca="1">'Portfolio Quality'!AX31</f>
        <v>#NAME?</v>
      </c>
      <c r="T17" s="980" t="e">
        <f ca="1">'Portfolio Quality'!AY31</f>
        <v>#NAME?</v>
      </c>
      <c r="U17" s="901" t="e">
        <f t="shared" ca="1" si="3"/>
        <v>#N/A</v>
      </c>
      <c r="W17" s="968">
        <f t="shared" ca="1" si="5"/>
        <v>0</v>
      </c>
      <c r="X17" s="968">
        <f t="shared" ca="1" si="7"/>
        <v>0</v>
      </c>
      <c r="Y17" s="968">
        <f t="shared" ca="1" si="6"/>
        <v>0</v>
      </c>
      <c r="AC17" s="156"/>
      <c r="AD17" s="156"/>
      <c r="AE17" s="157"/>
      <c r="AF17" s="158"/>
      <c r="AG17" s="158"/>
      <c r="AH17" s="158"/>
      <c r="AI17" s="158"/>
      <c r="AJ17" s="158"/>
      <c r="AK17" s="158"/>
      <c r="AL17" s="158"/>
      <c r="AM17" s="159"/>
      <c r="AN17" s="158"/>
    </row>
    <row r="18" spans="2:40" s="2" customFormat="1" ht="14.25" customHeight="1">
      <c r="B18" s="159"/>
      <c r="C18" s="1016" t="s">
        <v>253</v>
      </c>
      <c r="D18" s="902"/>
      <c r="E18" s="981" t="str">
        <f ca="1">IFERROR(('Refi-Annual Review'!AL164)/'Refi-Annual Review'!AL180,"")</f>
        <v/>
      </c>
      <c r="F18" s="981" t="str">
        <f ca="1">IFERROR(('Refi-Annual Review'!AM164)/'Refi-Annual Review'!AM180,"")</f>
        <v/>
      </c>
      <c r="G18" s="981" t="str">
        <f ca="1">IFERROR(('Refi-Annual Review'!AN164)/'Refi-Annual Review'!AN180,"")</f>
        <v/>
      </c>
      <c r="H18" s="981" t="e">
        <f ca="1">'Portfolio Quality'!AM33</f>
        <v>#NAME?</v>
      </c>
      <c r="I18" s="981" t="e">
        <f ca="1">'Portfolio Quality'!AN33</f>
        <v>#NAME?</v>
      </c>
      <c r="J18" s="981" t="e">
        <f ca="1">'Portfolio Quality'!AO33</f>
        <v>#NAME?</v>
      </c>
      <c r="K18" s="981" t="e">
        <f ca="1">'Portfolio Quality'!AP33</f>
        <v>#NAME?</v>
      </c>
      <c r="L18" s="981" t="e">
        <f ca="1">'Portfolio Quality'!AQ33</f>
        <v>#NAME?</v>
      </c>
      <c r="M18" s="981" t="e">
        <f ca="1">'Portfolio Quality'!AR33</f>
        <v>#NAME?</v>
      </c>
      <c r="N18" s="981" t="e">
        <f ca="1">'Portfolio Quality'!AS33</f>
        <v>#NAME?</v>
      </c>
      <c r="O18" s="981" t="e">
        <f ca="1">'Portfolio Quality'!AT33</f>
        <v>#NAME?</v>
      </c>
      <c r="P18" s="981" t="e">
        <f ca="1">'Portfolio Quality'!AU33</f>
        <v>#NAME?</v>
      </c>
      <c r="Q18" s="981" t="e">
        <f ca="1">'Portfolio Quality'!AV33</f>
        <v>#NAME?</v>
      </c>
      <c r="R18" s="981" t="e">
        <f ca="1">'Portfolio Quality'!AW33</f>
        <v>#NAME?</v>
      </c>
      <c r="S18" s="981" t="e">
        <f ca="1">'Portfolio Quality'!AX33</f>
        <v>#NAME?</v>
      </c>
      <c r="T18" s="981" t="e">
        <f ca="1">'Portfolio Quality'!AY33</f>
        <v>#NAME?</v>
      </c>
      <c r="U18" s="902" t="e">
        <f t="shared" ca="1" si="3"/>
        <v>#N/A</v>
      </c>
      <c r="W18" s="968">
        <f t="shared" ca="1" si="5"/>
        <v>0</v>
      </c>
      <c r="X18" s="968">
        <f t="shared" ca="1" si="7"/>
        <v>0</v>
      </c>
      <c r="Y18" s="968">
        <f t="shared" ca="1" si="6"/>
        <v>0</v>
      </c>
      <c r="AC18" s="156"/>
      <c r="AD18" s="156"/>
      <c r="AE18" s="157"/>
      <c r="AF18" s="158"/>
      <c r="AG18" s="158"/>
      <c r="AH18" s="158"/>
      <c r="AI18" s="158"/>
      <c r="AJ18" s="158"/>
      <c r="AK18" s="158"/>
      <c r="AL18" s="158"/>
      <c r="AM18" s="159"/>
      <c r="AN18" s="158"/>
    </row>
    <row r="19" spans="2:40" s="2" customFormat="1" ht="15">
      <c r="B19" s="159"/>
      <c r="C19" s="1014" t="s">
        <v>254</v>
      </c>
      <c r="D19" s="903" t="str">
        <f ca="1">IFERROR('Refi-Annual Review'!AK59,"")</f>
        <v/>
      </c>
      <c r="E19" s="982" t="str">
        <f ca="1">IFERROR('Refi-Annual Review'!AL59,"")</f>
        <v/>
      </c>
      <c r="F19" s="982" t="str">
        <f ca="1">IFERROR('Refi-Annual Review'!AM59,"")</f>
        <v/>
      </c>
      <c r="G19" s="1015" t="str">
        <f ca="1">IFERROR('Refi-Annual Review'!AN59,"")</f>
        <v/>
      </c>
      <c r="H19" s="982" t="e">
        <f ca="1">-'Balance Sheet'!AE16/SUM('Portfolio Quality'!AM10+'Portfolio Quality'!AM15)</f>
        <v>#VALUE!</v>
      </c>
      <c r="I19" s="982" t="e">
        <f ca="1">-'Balance Sheet'!AF16/SUM('Portfolio Quality'!AN10+'Portfolio Quality'!AN15)</f>
        <v>#VALUE!</v>
      </c>
      <c r="J19" s="982" t="e">
        <f ca="1">-'Balance Sheet'!AG16/SUM('Portfolio Quality'!AO10+'Portfolio Quality'!AO15)</f>
        <v>#VALUE!</v>
      </c>
      <c r="K19" s="982" t="e">
        <f ca="1">-'Balance Sheet'!AH16/SUM('Portfolio Quality'!AP10+'Portfolio Quality'!AP15)</f>
        <v>#VALUE!</v>
      </c>
      <c r="L19" s="982" t="e">
        <f ca="1">-'Balance Sheet'!AI16/SUM('Portfolio Quality'!AQ10+'Portfolio Quality'!AQ15)</f>
        <v>#VALUE!</v>
      </c>
      <c r="M19" s="982" t="e">
        <f ca="1">-'Balance Sheet'!AJ16/SUM('Portfolio Quality'!AR10+'Portfolio Quality'!AR15)</f>
        <v>#VALUE!</v>
      </c>
      <c r="N19" s="982" t="e">
        <f ca="1">-'Balance Sheet'!AK16/SUM('Portfolio Quality'!AS10+'Portfolio Quality'!AS15)</f>
        <v>#VALUE!</v>
      </c>
      <c r="O19" s="982" t="e">
        <f ca="1">-'Balance Sheet'!AL16/SUM('Portfolio Quality'!AT10+'Portfolio Quality'!AT15)</f>
        <v>#VALUE!</v>
      </c>
      <c r="P19" s="982" t="e">
        <f ca="1">-'Balance Sheet'!AM16/SUM('Portfolio Quality'!AU10+'Portfolio Quality'!AU15)</f>
        <v>#VALUE!</v>
      </c>
      <c r="Q19" s="982" t="e">
        <f ca="1">-'Balance Sheet'!AN16/SUM('Portfolio Quality'!AV10+'Portfolio Quality'!AV15)</f>
        <v>#VALUE!</v>
      </c>
      <c r="R19" s="982" t="e">
        <f ca="1">-'Balance Sheet'!AO16/SUM('Portfolio Quality'!AW10+'Portfolio Quality'!AW15)</f>
        <v>#VALUE!</v>
      </c>
      <c r="S19" s="982" t="e">
        <f ca="1">-'Balance Sheet'!AP16/SUM('Portfolio Quality'!AX10+'Portfolio Quality'!AX15)</f>
        <v>#VALUE!</v>
      </c>
      <c r="T19" s="982" t="e">
        <f ca="1">-'Balance Sheet'!AQ16/SUM('Portfolio Quality'!AY10+'Portfolio Quality'!AY15)</f>
        <v>#NAME?</v>
      </c>
      <c r="U19" s="903" t="e">
        <f t="shared" ca="1" si="3"/>
        <v>#N/A</v>
      </c>
      <c r="W19" s="968">
        <f t="shared" ca="1" si="5"/>
        <v>0</v>
      </c>
      <c r="X19" s="968">
        <f t="shared" ca="1" si="7"/>
        <v>0</v>
      </c>
      <c r="Y19" s="968">
        <f t="shared" ca="1" si="6"/>
        <v>0</v>
      </c>
      <c r="AC19" s="156"/>
      <c r="AD19" s="156"/>
      <c r="AE19" s="156"/>
      <c r="AF19" s="156"/>
      <c r="AG19" s="156"/>
      <c r="AH19" s="156"/>
      <c r="AI19" s="156"/>
      <c r="AJ19" s="156"/>
      <c r="AK19" s="156"/>
      <c r="AL19" s="156"/>
      <c r="AM19" s="159"/>
    </row>
    <row r="20" spans="2:40" s="2" customFormat="1" ht="15">
      <c r="B20" s="159"/>
      <c r="C20" s="1018" t="s">
        <v>255</v>
      </c>
      <c r="D20" s="904" t="str">
        <f ca="1">IFERROR('Refi-Annual Review'!AK58,"")</f>
        <v/>
      </c>
      <c r="E20" s="984" t="str">
        <f ca="1">IFERROR('Refi-Annual Review'!AL58,"")</f>
        <v/>
      </c>
      <c r="F20" s="984" t="str">
        <f ca="1">IFERROR('Refi-Annual Review'!AM58,"")</f>
        <v/>
      </c>
      <c r="G20" s="1019" t="str">
        <f ca="1">IFERROR('Refi-Annual Review'!AN58,"")</f>
        <v/>
      </c>
      <c r="H20" s="984" t="e">
        <f ca="1">ABS('Balance Sheet'!AE16/'Balance Sheet'!AE15)</f>
        <v>#VALUE!</v>
      </c>
      <c r="I20" s="984" t="e">
        <f ca="1">ABS('Balance Sheet'!AF16/'Balance Sheet'!AF15)</f>
        <v>#VALUE!</v>
      </c>
      <c r="J20" s="984" t="e">
        <f ca="1">ABS('Balance Sheet'!AG16/'Balance Sheet'!AG15)</f>
        <v>#VALUE!</v>
      </c>
      <c r="K20" s="984" t="e">
        <f ca="1">ABS('Balance Sheet'!AH16/'Balance Sheet'!AH15)</f>
        <v>#VALUE!</v>
      </c>
      <c r="L20" s="984" t="e">
        <f ca="1">ABS('Balance Sheet'!AI16/'Balance Sheet'!AI15)</f>
        <v>#VALUE!</v>
      </c>
      <c r="M20" s="984" t="e">
        <f ca="1">ABS('Balance Sheet'!AJ16/'Balance Sheet'!AJ15)</f>
        <v>#VALUE!</v>
      </c>
      <c r="N20" s="984" t="e">
        <f ca="1">ABS('Balance Sheet'!AK16/'Balance Sheet'!AK15)</f>
        <v>#VALUE!</v>
      </c>
      <c r="O20" s="984" t="e">
        <f ca="1">ABS('Balance Sheet'!AL16/'Balance Sheet'!AL15)</f>
        <v>#VALUE!</v>
      </c>
      <c r="P20" s="984" t="e">
        <f ca="1">ABS('Balance Sheet'!AM16/'Balance Sheet'!AM15)</f>
        <v>#VALUE!</v>
      </c>
      <c r="Q20" s="984" t="e">
        <f ca="1">ABS('Balance Sheet'!AN16/'Balance Sheet'!AN15)</f>
        <v>#VALUE!</v>
      </c>
      <c r="R20" s="984" t="e">
        <f ca="1">ABS('Balance Sheet'!AO16/'Balance Sheet'!AO15)</f>
        <v>#VALUE!</v>
      </c>
      <c r="S20" s="984" t="e">
        <f ca="1">ABS('Balance Sheet'!AP16/'Balance Sheet'!AP15)</f>
        <v>#VALUE!</v>
      </c>
      <c r="T20" s="984" t="e">
        <f ca="1">ABS('Balance Sheet'!AQ16/'Balance Sheet'!AQ15)</f>
        <v>#NAME?</v>
      </c>
      <c r="U20" s="904" t="e">
        <f t="shared" ca="1" si="3"/>
        <v>#N/A</v>
      </c>
      <c r="W20" s="968">
        <f t="shared" ca="1" si="5"/>
        <v>0</v>
      </c>
      <c r="X20" s="968">
        <f t="shared" ca="1" si="7"/>
        <v>0</v>
      </c>
      <c r="Y20" s="968">
        <f t="shared" ca="1" si="6"/>
        <v>0</v>
      </c>
      <c r="AC20" s="156"/>
      <c r="AD20" s="156"/>
      <c r="AE20" s="156"/>
      <c r="AF20" s="156"/>
      <c r="AG20" s="156"/>
      <c r="AH20" s="156"/>
      <c r="AI20" s="156"/>
      <c r="AJ20" s="156"/>
      <c r="AK20" s="156"/>
      <c r="AL20" s="156"/>
      <c r="AM20" s="159"/>
    </row>
    <row r="21" spans="2:40" s="2" customFormat="1" ht="3" customHeight="1">
      <c r="B21" s="159"/>
      <c r="C21" s="1018"/>
      <c r="D21" s="904"/>
      <c r="E21" s="983"/>
      <c r="F21" s="983"/>
      <c r="G21" s="1020"/>
      <c r="H21" s="983"/>
      <c r="I21" s="983"/>
      <c r="J21" s="983"/>
      <c r="K21" s="983"/>
      <c r="L21" s="983"/>
      <c r="M21" s="983"/>
      <c r="N21" s="983"/>
      <c r="O21" s="983"/>
      <c r="P21" s="983"/>
      <c r="Q21" s="983"/>
      <c r="R21" s="983"/>
      <c r="S21" s="983"/>
      <c r="T21" s="983"/>
      <c r="U21" s="904"/>
      <c r="W21" s="968"/>
      <c r="X21" s="968"/>
      <c r="Y21" s="968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9"/>
    </row>
    <row r="22" spans="2:40" s="2" customFormat="1" ht="15">
      <c r="B22" s="159"/>
      <c r="C22" s="1021" t="s">
        <v>587</v>
      </c>
      <c r="D22" s="905"/>
      <c r="E22" s="985"/>
      <c r="F22" s="985"/>
      <c r="G22" s="1022"/>
      <c r="H22" s="985"/>
      <c r="I22" s="985"/>
      <c r="J22" s="985"/>
      <c r="K22" s="985"/>
      <c r="L22" s="985"/>
      <c r="M22" s="985"/>
      <c r="N22" s="985"/>
      <c r="O22" s="985"/>
      <c r="P22" s="985"/>
      <c r="Q22" s="985"/>
      <c r="R22" s="985"/>
      <c r="S22" s="985"/>
      <c r="T22" s="985"/>
      <c r="U22" s="905"/>
      <c r="W22" s="968"/>
      <c r="X22" s="968"/>
      <c r="Y22" s="968"/>
      <c r="AC22" s="156"/>
      <c r="AD22" s="156"/>
      <c r="AE22" s="156"/>
      <c r="AF22" s="156"/>
      <c r="AG22" s="156"/>
      <c r="AH22" s="156"/>
      <c r="AI22" s="156"/>
      <c r="AJ22" s="156"/>
      <c r="AK22" s="156"/>
      <c r="AL22" s="156"/>
      <c r="AM22" s="159"/>
    </row>
    <row r="23" spans="2:40" s="2" customFormat="1" ht="15">
      <c r="B23" s="159"/>
      <c r="C23" s="1018" t="s">
        <v>547</v>
      </c>
      <c r="D23" s="161" t="str">
        <f ca="1">IFERROR('Refi-Annual Review'!AK95/$U$9,"")</f>
        <v/>
      </c>
      <c r="E23" s="986" t="str">
        <f ca="1">IFERROR('Refi-Annual Review'!AL95/$U$9,"")</f>
        <v/>
      </c>
      <c r="F23" s="986" t="str">
        <f ca="1">IFERROR('Refi-Annual Review'!AM95/$U$9,"")</f>
        <v/>
      </c>
      <c r="G23" s="1023" t="str">
        <f ca="1">IFERROR('Refi-Annual Review'!AN95/$U$9,"")</f>
        <v/>
      </c>
      <c r="H23" s="986" t="e">
        <f ca="1">'Balance Sheet'!AE15/$U$9</f>
        <v>#VALUE!</v>
      </c>
      <c r="I23" s="986" t="e">
        <f ca="1">'Balance Sheet'!AF15/$U$9</f>
        <v>#VALUE!</v>
      </c>
      <c r="J23" s="986" t="e">
        <f ca="1">'Balance Sheet'!AG15/$U$9</f>
        <v>#VALUE!</v>
      </c>
      <c r="K23" s="986" t="e">
        <f ca="1">'Balance Sheet'!AH15/$U$9</f>
        <v>#VALUE!</v>
      </c>
      <c r="L23" s="986" t="e">
        <f ca="1">'Balance Sheet'!AI15/$U$9</f>
        <v>#VALUE!</v>
      </c>
      <c r="M23" s="986" t="e">
        <f ca="1">'Balance Sheet'!AJ15/$U$9</f>
        <v>#VALUE!</v>
      </c>
      <c r="N23" s="986" t="e">
        <f ca="1">'Balance Sheet'!AK15/$U$9</f>
        <v>#VALUE!</v>
      </c>
      <c r="O23" s="986" t="e">
        <f ca="1">'Balance Sheet'!AL15/$U$9</f>
        <v>#VALUE!</v>
      </c>
      <c r="P23" s="986" t="e">
        <f ca="1">'Balance Sheet'!AM15/$U$9</f>
        <v>#VALUE!</v>
      </c>
      <c r="Q23" s="986" t="e">
        <f ca="1">'Balance Sheet'!AN15/$U$9</f>
        <v>#VALUE!</v>
      </c>
      <c r="R23" s="986" t="e">
        <f ca="1">'Balance Sheet'!AO15/$U$9</f>
        <v>#VALUE!</v>
      </c>
      <c r="S23" s="986" t="e">
        <f ca="1">'Balance Sheet'!AP15/$U$9</f>
        <v>#VALUE!</v>
      </c>
      <c r="T23" s="986" t="e">
        <f ca="1">'Balance Sheet'!AQ15/$U$9</f>
        <v>#NAME?</v>
      </c>
      <c r="U23" s="161" t="e">
        <f t="shared" ref="U23:U28" ca="1" si="8">HLOOKUP(1,$I$12:$T$114,ROW(A23)-ROW($A$12)+1,FALSE)</f>
        <v>#N/A</v>
      </c>
      <c r="V23" s="1078"/>
      <c r="W23" s="968">
        <f t="shared" ref="W23:W28" ca="1" si="9">IFERROR(+T23/S23-1,0)</f>
        <v>0</v>
      </c>
      <c r="X23" s="968">
        <f t="shared" ref="X23:X28" ca="1" si="10">IFERROR(+T23/U23-1,0)</f>
        <v>0</v>
      </c>
      <c r="Y23" s="968">
        <f t="shared" ref="Y23:Y28" ca="1" si="11">IFERROR(+T23/H23-1,0)</f>
        <v>0</v>
      </c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9"/>
    </row>
    <row r="24" spans="2:40" s="2" customFormat="1" ht="15">
      <c r="B24" s="159"/>
      <c r="C24" s="1024" t="s">
        <v>442</v>
      </c>
      <c r="D24" s="906" t="str">
        <f t="shared" ref="D24:F24" ca="1" si="12">IFERROR(+D23/C23-1,"")</f>
        <v/>
      </c>
      <c r="E24" s="987" t="str">
        <f t="shared" ca="1" si="12"/>
        <v/>
      </c>
      <c r="F24" s="988" t="str">
        <f t="shared" ca="1" si="12"/>
        <v/>
      </c>
      <c r="G24" s="1025" t="str">
        <f ca="1">IFERROR(+G23/F23-1,"")</f>
        <v/>
      </c>
      <c r="H24" s="988" t="e">
        <f ca="1">('Balance Sheet'!AE15-'Balance Sheet'!S15)/ABS('Balance Sheet'!S15)</f>
        <v>#VALUE!</v>
      </c>
      <c r="I24" s="988" t="e">
        <f ca="1">('Balance Sheet'!AF15-'Balance Sheet'!T15)/ABS('Balance Sheet'!T15)</f>
        <v>#VALUE!</v>
      </c>
      <c r="J24" s="988" t="e">
        <f ca="1">('Balance Sheet'!AG15-'Balance Sheet'!U15)/ABS('Balance Sheet'!U15)</f>
        <v>#VALUE!</v>
      </c>
      <c r="K24" s="988" t="e">
        <f ca="1">('Balance Sheet'!AH15-'Balance Sheet'!V15)/ABS('Balance Sheet'!V15)</f>
        <v>#VALUE!</v>
      </c>
      <c r="L24" s="988" t="e">
        <f ca="1">('Balance Sheet'!AI15-'Balance Sheet'!W15)/ABS('Balance Sheet'!W15)</f>
        <v>#VALUE!</v>
      </c>
      <c r="M24" s="988" t="e">
        <f ca="1">('Balance Sheet'!AJ15-'Balance Sheet'!X15)/ABS('Balance Sheet'!X15)</f>
        <v>#VALUE!</v>
      </c>
      <c r="N24" s="988" t="e">
        <f ca="1">('Balance Sheet'!AK15-'Balance Sheet'!Y15)/ABS('Balance Sheet'!Y15)</f>
        <v>#VALUE!</v>
      </c>
      <c r="O24" s="988" t="e">
        <f ca="1">('Balance Sheet'!AL15-'Balance Sheet'!Z15)/ABS('Balance Sheet'!Z15)</f>
        <v>#VALUE!</v>
      </c>
      <c r="P24" s="988" t="e">
        <f ca="1">('Balance Sheet'!AM15-'Balance Sheet'!AA15)/ABS('Balance Sheet'!AA15)</f>
        <v>#VALUE!</v>
      </c>
      <c r="Q24" s="988" t="e">
        <f ca="1">('Balance Sheet'!AN15-'Balance Sheet'!AB15)/ABS('Balance Sheet'!AB15)</f>
        <v>#VALUE!</v>
      </c>
      <c r="R24" s="988" t="e">
        <f ca="1">('Balance Sheet'!AO15-'Balance Sheet'!AC15)/ABS('Balance Sheet'!AC15)</f>
        <v>#VALUE!</v>
      </c>
      <c r="S24" s="988" t="e">
        <f ca="1">('Balance Sheet'!AP15-'Balance Sheet'!AD15)/ABS('Balance Sheet'!AD15)</f>
        <v>#VALUE!</v>
      </c>
      <c r="T24" s="988" t="e">
        <f ca="1">('Balance Sheet'!AQ15-'Balance Sheet'!AE15)/ABS('Balance Sheet'!AE15)</f>
        <v>#NAME?</v>
      </c>
      <c r="U24" s="161" t="e">
        <f t="shared" ca="1" si="8"/>
        <v>#N/A</v>
      </c>
      <c r="W24" s="968">
        <f t="shared" ca="1" si="9"/>
        <v>0</v>
      </c>
      <c r="X24" s="968">
        <f t="shared" ca="1" si="10"/>
        <v>0</v>
      </c>
      <c r="Y24" s="968">
        <f t="shared" ca="1" si="11"/>
        <v>0</v>
      </c>
      <c r="AC24" s="156"/>
      <c r="AD24" s="156"/>
      <c r="AE24" s="156"/>
      <c r="AF24" s="156"/>
      <c r="AG24" s="156"/>
      <c r="AH24" s="156"/>
      <c r="AI24" s="156"/>
      <c r="AJ24" s="156"/>
      <c r="AK24" s="156"/>
      <c r="AL24" s="156"/>
      <c r="AM24" s="159"/>
    </row>
    <row r="25" spans="2:40" s="2" customFormat="1" ht="13.5" customHeight="1">
      <c r="B25" s="159"/>
      <c r="C25" s="1026" t="s">
        <v>250</v>
      </c>
      <c r="D25" s="161" t="str">
        <f ca="1">IFERROR('Refi-Annual Review'!AK156/$U$9,"")</f>
        <v/>
      </c>
      <c r="E25" s="986" t="str">
        <f ca="1">IFERROR('Refi-Annual Review'!AL156/$U$9,"")</f>
        <v/>
      </c>
      <c r="F25" s="986" t="str">
        <f ca="1">IFERROR('Refi-Annual Review'!AM156/$U$9,"")</f>
        <v/>
      </c>
      <c r="G25" s="1023" t="str">
        <f ca="1">IFERROR('Refi-Annual Review'!AN156/$U$9,"")</f>
        <v/>
      </c>
      <c r="H25" s="986" t="e">
        <f ca="1">'Portfolio Quality'!AM10/$U$9</f>
        <v>#NAME?</v>
      </c>
      <c r="I25" s="986" t="e">
        <f ca="1">'Portfolio Quality'!AN10/$U$9</f>
        <v>#NAME?</v>
      </c>
      <c r="J25" s="986" t="e">
        <f ca="1">'Portfolio Quality'!AO10/$U$9</f>
        <v>#NAME?</v>
      </c>
      <c r="K25" s="986" t="e">
        <f ca="1">'Portfolio Quality'!AP10/$U$9</f>
        <v>#NAME?</v>
      </c>
      <c r="L25" s="986" t="e">
        <f ca="1">'Portfolio Quality'!AQ10/$U$9</f>
        <v>#NAME?</v>
      </c>
      <c r="M25" s="986" t="e">
        <f ca="1">'Portfolio Quality'!AR10/$U$9</f>
        <v>#NAME?</v>
      </c>
      <c r="N25" s="986" t="e">
        <f ca="1">'Portfolio Quality'!AS10/$U$9</f>
        <v>#NAME?</v>
      </c>
      <c r="O25" s="986" t="e">
        <f ca="1">'Portfolio Quality'!AT10/$U$9</f>
        <v>#NAME?</v>
      </c>
      <c r="P25" s="986" t="e">
        <f ca="1">'Portfolio Quality'!AU10/$U$9</f>
        <v>#NAME?</v>
      </c>
      <c r="Q25" s="986" t="e">
        <f ca="1">'Portfolio Quality'!AV10/$U$9</f>
        <v>#NAME?</v>
      </c>
      <c r="R25" s="986" t="e">
        <f ca="1">'Portfolio Quality'!AW10/$U$9</f>
        <v>#NAME?</v>
      </c>
      <c r="S25" s="986" t="e">
        <f ca="1">'Portfolio Quality'!AX10/$U$9</f>
        <v>#NAME?</v>
      </c>
      <c r="T25" s="986" t="e">
        <f ca="1">'Portfolio Quality'!AY10/$U$9</f>
        <v>#NAME?</v>
      </c>
      <c r="U25" s="161" t="e">
        <f t="shared" ca="1" si="8"/>
        <v>#N/A</v>
      </c>
      <c r="V25" s="1078"/>
      <c r="W25" s="968">
        <f t="shared" ca="1" si="9"/>
        <v>0</v>
      </c>
      <c r="X25" s="968">
        <f t="shared" ca="1" si="10"/>
        <v>0</v>
      </c>
      <c r="Y25" s="968">
        <f t="shared" ca="1" si="11"/>
        <v>0</v>
      </c>
      <c r="AC25" s="156"/>
      <c r="AD25" s="156"/>
      <c r="AE25" s="156"/>
      <c r="AF25" s="156"/>
      <c r="AG25" s="156"/>
      <c r="AH25" s="156"/>
      <c r="AI25" s="156"/>
      <c r="AJ25" s="156"/>
      <c r="AK25" s="156"/>
      <c r="AL25" s="156"/>
      <c r="AM25" s="159"/>
    </row>
    <row r="26" spans="2:40" s="2" customFormat="1" ht="15">
      <c r="B26" s="159"/>
      <c r="C26" s="1026" t="s">
        <v>251</v>
      </c>
      <c r="D26" s="161" t="str">
        <f ca="1">IFERROR('Refi-Annual Review'!AK160/$U$9,"")</f>
        <v/>
      </c>
      <c r="E26" s="986" t="str">
        <f ca="1">IFERROR('Refi-Annual Review'!AL161/$U$9,"")</f>
        <v/>
      </c>
      <c r="F26" s="986" t="str">
        <f ca="1">IFERROR('Refi-Annual Review'!AM161/$U$9,"")</f>
        <v/>
      </c>
      <c r="G26" s="1023" t="str">
        <f ca="1">IFERROR('Refi-Annual Review'!AN161/$U$9,"")</f>
        <v/>
      </c>
      <c r="H26" s="986" t="e">
        <f ca="1">'Portfolio Quality'!AM15/$U$9</f>
        <v>#NAME?</v>
      </c>
      <c r="I26" s="986" t="e">
        <f ca="1">'Portfolio Quality'!AN15/$U$9</f>
        <v>#NAME?</v>
      </c>
      <c r="J26" s="986" t="e">
        <f ca="1">'Portfolio Quality'!AO15/$U$9</f>
        <v>#NAME?</v>
      </c>
      <c r="K26" s="986" t="e">
        <f ca="1">'Portfolio Quality'!AP15/$U$9</f>
        <v>#NAME?</v>
      </c>
      <c r="L26" s="986" t="e">
        <f ca="1">'Portfolio Quality'!AQ15/$U$9</f>
        <v>#NAME?</v>
      </c>
      <c r="M26" s="986" t="e">
        <f ca="1">'Portfolio Quality'!AR15/$U$9</f>
        <v>#NAME?</v>
      </c>
      <c r="N26" s="986" t="e">
        <f ca="1">'Portfolio Quality'!AS15/$U$9</f>
        <v>#NAME?</v>
      </c>
      <c r="O26" s="986" t="e">
        <f ca="1">'Portfolio Quality'!AT15/$U$9</f>
        <v>#NAME?</v>
      </c>
      <c r="P26" s="986" t="e">
        <f ca="1">'Portfolio Quality'!AU15/$U$9</f>
        <v>#NAME?</v>
      </c>
      <c r="Q26" s="986" t="e">
        <f ca="1">'Portfolio Quality'!AV15/$U$9</f>
        <v>#NAME?</v>
      </c>
      <c r="R26" s="986" t="e">
        <f ca="1">'Portfolio Quality'!AW15/$U$9</f>
        <v>#NAME?</v>
      </c>
      <c r="S26" s="986" t="e">
        <f ca="1">'Portfolio Quality'!AX15/$U$9</f>
        <v>#NAME?</v>
      </c>
      <c r="T26" s="986" t="e">
        <f ca="1">'Portfolio Quality'!AY15/$U$9</f>
        <v>#NAME?</v>
      </c>
      <c r="U26" s="161" t="e">
        <f t="shared" ca="1" si="8"/>
        <v>#N/A</v>
      </c>
      <c r="V26" s="1078"/>
      <c r="W26" s="968">
        <f t="shared" ca="1" si="9"/>
        <v>0</v>
      </c>
      <c r="X26" s="968">
        <f t="shared" ca="1" si="10"/>
        <v>0</v>
      </c>
      <c r="Y26" s="968">
        <f t="shared" ca="1" si="11"/>
        <v>0</v>
      </c>
      <c r="AC26" s="156"/>
      <c r="AD26" s="156"/>
      <c r="AE26" s="156"/>
      <c r="AF26" s="156"/>
      <c r="AG26" s="156"/>
      <c r="AH26" s="156"/>
      <c r="AI26" s="156"/>
      <c r="AJ26" s="156"/>
      <c r="AK26" s="156"/>
      <c r="AL26" s="156"/>
    </row>
    <row r="27" spans="2:40" s="2" customFormat="1" ht="15">
      <c r="B27" s="159"/>
      <c r="C27" s="1026" t="s">
        <v>613</v>
      </c>
      <c r="D27" s="161"/>
      <c r="E27" s="986" t="str">
        <f ca="1">IF(E26="","","N/A")</f>
        <v/>
      </c>
      <c r="F27" s="986" t="str">
        <f t="shared" ref="F27:G27" ca="1" si="13">IF(F26="","","N/A")</f>
        <v/>
      </c>
      <c r="G27" s="1023" t="str">
        <f t="shared" ca="1" si="13"/>
        <v/>
      </c>
      <c r="H27" s="986" t="e">
        <f ca="1">'Portfolio Quality'!AM16/$U$9</f>
        <v>#NAME?</v>
      </c>
      <c r="I27" s="986" t="e">
        <f ca="1">'Portfolio Quality'!AN16/$U$9</f>
        <v>#NAME?</v>
      </c>
      <c r="J27" s="986" t="e">
        <f ca="1">'Portfolio Quality'!AO16/$U$9</f>
        <v>#NAME?</v>
      </c>
      <c r="K27" s="986" t="e">
        <f ca="1">'Portfolio Quality'!AP16/$U$9</f>
        <v>#NAME?</v>
      </c>
      <c r="L27" s="986" t="e">
        <f ca="1">'Portfolio Quality'!AQ16/$U$9</f>
        <v>#NAME?</v>
      </c>
      <c r="M27" s="986" t="e">
        <f ca="1">'Portfolio Quality'!AR16/$U$9</f>
        <v>#NAME?</v>
      </c>
      <c r="N27" s="986" t="e">
        <f ca="1">'Portfolio Quality'!AS16/$U$9</f>
        <v>#NAME?</v>
      </c>
      <c r="O27" s="986" t="e">
        <f ca="1">'Portfolio Quality'!AT16/$U$9</f>
        <v>#NAME?</v>
      </c>
      <c r="P27" s="986" t="e">
        <f ca="1">'Portfolio Quality'!AU16/$U$9</f>
        <v>#NAME?</v>
      </c>
      <c r="Q27" s="986" t="e">
        <f ca="1">'Portfolio Quality'!AV16/$U$9</f>
        <v>#NAME?</v>
      </c>
      <c r="R27" s="986" t="e">
        <f ca="1">'Portfolio Quality'!AW16/$U$9</f>
        <v>#NAME?</v>
      </c>
      <c r="S27" s="986" t="e">
        <f ca="1">'Portfolio Quality'!AX16/$U$9</f>
        <v>#NAME?</v>
      </c>
      <c r="T27" s="986" t="e">
        <f ca="1">'Portfolio Quality'!AY16/$U$9</f>
        <v>#NAME?</v>
      </c>
      <c r="U27" s="161" t="e">
        <f t="shared" ca="1" si="8"/>
        <v>#N/A</v>
      </c>
      <c r="V27" s="986"/>
      <c r="W27" s="968">
        <f t="shared" ca="1" si="9"/>
        <v>0</v>
      </c>
      <c r="X27" s="968">
        <f t="shared" ca="1" si="10"/>
        <v>0</v>
      </c>
      <c r="Y27" s="968">
        <f t="shared" ca="1" si="11"/>
        <v>0</v>
      </c>
      <c r="AC27" s="156"/>
      <c r="AD27" s="156"/>
      <c r="AE27" s="156"/>
      <c r="AF27" s="156"/>
      <c r="AG27" s="156"/>
      <c r="AH27" s="156"/>
      <c r="AI27" s="156"/>
      <c r="AJ27" s="156"/>
      <c r="AK27" s="156"/>
      <c r="AL27" s="156"/>
    </row>
    <row r="28" spans="2:40" s="2" customFormat="1" ht="15">
      <c r="B28" s="159"/>
      <c r="C28" s="1027" t="s">
        <v>612</v>
      </c>
      <c r="D28" s="907" t="str">
        <f ca="1">IFERROR('Refi-Annual Review'!AK162/$U$9,"")</f>
        <v/>
      </c>
      <c r="E28" s="989" t="str">
        <f ca="1">IFERROR('Refi-Annual Review'!AL162/$U$9,"")</f>
        <v/>
      </c>
      <c r="F28" s="989" t="str">
        <f ca="1">IFERROR('Refi-Annual Review'!AM162/$U$9,"")</f>
        <v/>
      </c>
      <c r="G28" s="1028" t="str">
        <f ca="1">IFERROR('Refi-Annual Review'!AN162/$U$9,"")</f>
        <v/>
      </c>
      <c r="H28" s="989" t="e">
        <f ca="1">AGGREGATED_DATA!Z23/AGGREGATED_DATA!Z9/$U$9</f>
        <v>#NAME?</v>
      </c>
      <c r="I28" s="989" t="e">
        <f ca="1">AGGREGATED_DATA!AA23/AGGREGATED_DATA!AA9/$U$9</f>
        <v>#NAME?</v>
      </c>
      <c r="J28" s="989" t="e">
        <f ca="1">AGGREGATED_DATA!AB23/AGGREGATED_DATA!AB9/$U$9</f>
        <v>#NAME?</v>
      </c>
      <c r="K28" s="989" t="e">
        <f ca="1">AGGREGATED_DATA!AC23/AGGREGATED_DATA!AC9/$U$9</f>
        <v>#NAME?</v>
      </c>
      <c r="L28" s="989" t="e">
        <f ca="1">AGGREGATED_DATA!AD23/AGGREGATED_DATA!AD9/$U$9</f>
        <v>#NAME?</v>
      </c>
      <c r="M28" s="989" t="e">
        <f ca="1">AGGREGATED_DATA!AE23/AGGREGATED_DATA!AE9/$U$9</f>
        <v>#NAME?</v>
      </c>
      <c r="N28" s="989" t="e">
        <f ca="1">AGGREGATED_DATA!AF23/AGGREGATED_DATA!AF9/$U$9</f>
        <v>#NAME?</v>
      </c>
      <c r="O28" s="989" t="e">
        <f ca="1">AGGREGATED_DATA!AG23/AGGREGATED_DATA!AG9/$U$9</f>
        <v>#NAME?</v>
      </c>
      <c r="P28" s="989" t="e">
        <f ca="1">AGGREGATED_DATA!AH23/AGGREGATED_DATA!AH9/$U$9</f>
        <v>#NAME?</v>
      </c>
      <c r="Q28" s="989" t="e">
        <f ca="1">AGGREGATED_DATA!AI23/AGGREGATED_DATA!AI9/$U$9</f>
        <v>#NAME?</v>
      </c>
      <c r="R28" s="989" t="e">
        <f ca="1">AGGREGATED_DATA!AJ23/AGGREGATED_DATA!AJ9/$U$9</f>
        <v>#NAME?</v>
      </c>
      <c r="S28" s="989" t="e">
        <f ca="1">AGGREGATED_DATA!AK23/AGGREGATED_DATA!AK9/$U$9</f>
        <v>#NAME?</v>
      </c>
      <c r="T28" s="989" t="e">
        <f ca="1">AGGREGATED_DATA!AL23/AGGREGATED_DATA!AL9/$U$9</f>
        <v>#NAME?</v>
      </c>
      <c r="U28" s="907" t="e">
        <f t="shared" ca="1" si="8"/>
        <v>#N/A</v>
      </c>
      <c r="V28" s="1078"/>
      <c r="W28" s="968">
        <f t="shared" ca="1" si="9"/>
        <v>0</v>
      </c>
      <c r="X28" s="968">
        <f t="shared" ca="1" si="10"/>
        <v>0</v>
      </c>
      <c r="Y28" s="968">
        <f t="shared" ca="1" si="11"/>
        <v>0</v>
      </c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</row>
    <row r="29" spans="2:40" s="2" customFormat="1" ht="4.5" customHeight="1">
      <c r="C29" s="1018"/>
      <c r="E29" s="964"/>
      <c r="F29" s="964"/>
      <c r="G29" s="1029"/>
      <c r="H29" s="964"/>
      <c r="I29" s="964"/>
      <c r="J29" s="964"/>
      <c r="K29" s="964"/>
      <c r="L29" s="964"/>
      <c r="M29" s="964"/>
      <c r="N29" s="964"/>
      <c r="O29" s="964"/>
      <c r="P29" s="964"/>
      <c r="Q29" s="964"/>
      <c r="R29" s="964"/>
      <c r="S29" s="964"/>
      <c r="T29" s="964"/>
      <c r="W29" s="968"/>
      <c r="X29" s="968"/>
      <c r="Y29" s="968"/>
    </row>
    <row r="30" spans="2:40" s="2" customFormat="1" ht="15">
      <c r="B30" s="1" t="s">
        <v>257</v>
      </c>
      <c r="C30" s="1018"/>
      <c r="E30" s="964"/>
      <c r="F30" s="964"/>
      <c r="G30" s="1029"/>
      <c r="H30" s="964"/>
      <c r="I30" s="964"/>
      <c r="J30" s="964"/>
      <c r="K30" s="964"/>
      <c r="L30" s="964"/>
      <c r="M30" s="964"/>
      <c r="N30" s="964"/>
      <c r="O30" s="964"/>
      <c r="P30" s="964"/>
      <c r="Q30" s="964"/>
      <c r="R30" s="964"/>
      <c r="S30" s="964"/>
      <c r="T30" s="990"/>
      <c r="U30" s="160"/>
      <c r="W30" s="1077"/>
      <c r="X30" s="1077"/>
      <c r="Y30" s="1077"/>
    </row>
    <row r="31" spans="2:40" s="2" customFormat="1" ht="3" customHeight="1">
      <c r="C31" s="1018"/>
      <c r="E31" s="964"/>
      <c r="F31" s="964"/>
      <c r="G31" s="1029"/>
      <c r="H31" s="964"/>
      <c r="I31" s="964"/>
      <c r="J31" s="964"/>
      <c r="K31" s="964"/>
      <c r="L31" s="964"/>
      <c r="M31" s="964"/>
      <c r="N31" s="964"/>
      <c r="O31" s="964"/>
      <c r="P31" s="964"/>
      <c r="Q31" s="964"/>
      <c r="R31" s="964"/>
      <c r="S31" s="964"/>
      <c r="T31" s="964"/>
      <c r="W31" s="968"/>
      <c r="X31" s="968"/>
      <c r="Y31" s="968"/>
    </row>
    <row r="32" spans="2:40" s="2" customFormat="1" ht="15">
      <c r="C32" s="1030"/>
      <c r="D32" s="967">
        <f t="shared" ref="D32:F32" ca="1" si="14">D13</f>
        <v>-3</v>
      </c>
      <c r="E32" s="972">
        <f t="shared" ca="1" si="14"/>
        <v>-2</v>
      </c>
      <c r="F32" s="972">
        <f t="shared" ca="1" si="14"/>
        <v>-1</v>
      </c>
      <c r="G32" s="1013">
        <f ca="1">G13</f>
        <v>0</v>
      </c>
      <c r="H32" s="898" t="str">
        <f t="shared" ref="H32:T32" si="15">H13</f>
        <v/>
      </c>
      <c r="I32" s="898" t="str">
        <f t="shared" si="15"/>
        <v/>
      </c>
      <c r="J32" s="898" t="str">
        <f t="shared" si="15"/>
        <v/>
      </c>
      <c r="K32" s="898" t="str">
        <f t="shared" si="15"/>
        <v/>
      </c>
      <c r="L32" s="898" t="str">
        <f t="shared" si="15"/>
        <v/>
      </c>
      <c r="M32" s="898" t="str">
        <f t="shared" si="15"/>
        <v/>
      </c>
      <c r="N32" s="898" t="str">
        <f t="shared" si="15"/>
        <v/>
      </c>
      <c r="O32" s="898" t="str">
        <f t="shared" si="15"/>
        <v/>
      </c>
      <c r="P32" s="898" t="str">
        <f t="shared" si="15"/>
        <v/>
      </c>
      <c r="Q32" s="898" t="str">
        <f t="shared" si="15"/>
        <v/>
      </c>
      <c r="R32" s="898" t="str">
        <f t="shared" si="15"/>
        <v/>
      </c>
      <c r="S32" s="898" t="str">
        <f t="shared" si="15"/>
        <v/>
      </c>
      <c r="T32" s="898">
        <f t="shared" si="15"/>
        <v>0</v>
      </c>
      <c r="U32" s="898" t="e">
        <f t="shared" ref="U32:U38" ca="1" si="16">HLOOKUP(1,$I$12:$T$114,ROW(A32)-ROW($A$12)+1,FALSE)</f>
        <v>#N/A</v>
      </c>
      <c r="W32" s="970" t="s">
        <v>608</v>
      </c>
      <c r="X32" s="970" t="s">
        <v>609</v>
      </c>
      <c r="Y32" s="970" t="s">
        <v>610</v>
      </c>
      <c r="AM32" s="159"/>
    </row>
    <row r="33" spans="2:25" s="2" customFormat="1" ht="15">
      <c r="B33" s="159"/>
      <c r="C33" s="1018" t="s">
        <v>263</v>
      </c>
      <c r="D33" s="162" t="str">
        <f ca="1">IFERROR('Refi-Annual Review'!AK69,"")</f>
        <v/>
      </c>
      <c r="E33" s="984" t="str">
        <f ca="1">IFERROR('Refi-Annual Review'!AL69,"")</f>
        <v/>
      </c>
      <c r="F33" s="984" t="str">
        <f ca="1">IFERROR('Refi-Annual Review'!AM69,"")</f>
        <v/>
      </c>
      <c r="G33" s="1019" t="str">
        <f ca="1">IFERROR('Refi-Annual Review'!AN69,"")</f>
        <v/>
      </c>
      <c r="H33" s="984" t="e">
        <f ca="1">'Balance Sheet'!AE11/'Balance Sheet'!AE18</f>
        <v>#VALUE!</v>
      </c>
      <c r="I33" s="984" t="e">
        <f ca="1">'Balance Sheet'!AF11/'Balance Sheet'!AF18</f>
        <v>#VALUE!</v>
      </c>
      <c r="J33" s="984" t="e">
        <f ca="1">'Balance Sheet'!AG11/'Balance Sheet'!AG18</f>
        <v>#VALUE!</v>
      </c>
      <c r="K33" s="984" t="e">
        <f ca="1">'Balance Sheet'!AH11/'Balance Sheet'!AH18</f>
        <v>#VALUE!</v>
      </c>
      <c r="L33" s="984" t="e">
        <f ca="1">'Balance Sheet'!AI11/'Balance Sheet'!AI18</f>
        <v>#VALUE!</v>
      </c>
      <c r="M33" s="984" t="e">
        <f ca="1">'Balance Sheet'!AJ11/'Balance Sheet'!AJ18</f>
        <v>#VALUE!</v>
      </c>
      <c r="N33" s="984" t="e">
        <f ca="1">'Balance Sheet'!AK11/'Balance Sheet'!AK18</f>
        <v>#VALUE!</v>
      </c>
      <c r="O33" s="984" t="e">
        <f ca="1">'Balance Sheet'!AL11/'Balance Sheet'!AL18</f>
        <v>#VALUE!</v>
      </c>
      <c r="P33" s="984" t="e">
        <f ca="1">'Balance Sheet'!AM11/'Balance Sheet'!AM18</f>
        <v>#VALUE!</v>
      </c>
      <c r="Q33" s="984" t="e">
        <f ca="1">'Balance Sheet'!AN11/'Balance Sheet'!AN18</f>
        <v>#VALUE!</v>
      </c>
      <c r="R33" s="984" t="e">
        <f ca="1">'Balance Sheet'!AO11/'Balance Sheet'!AO18</f>
        <v>#VALUE!</v>
      </c>
      <c r="S33" s="984" t="e">
        <f ca="1">'Balance Sheet'!AP11/'Balance Sheet'!AP18</f>
        <v>#VALUE!</v>
      </c>
      <c r="T33" s="984" t="e">
        <f ca="1">'Balance Sheet'!AQ11/'Balance Sheet'!AQ18</f>
        <v>#NAME?</v>
      </c>
      <c r="U33" s="162" t="e">
        <f t="shared" ca="1" si="16"/>
        <v>#N/A</v>
      </c>
      <c r="W33" s="968">
        <f t="shared" ref="W33:W38" ca="1" si="17">IFERROR(+T33/S33-1,0)</f>
        <v>0</v>
      </c>
      <c r="X33" s="968">
        <f t="shared" ref="X33:X38" ca="1" si="18">IFERROR(+T33/U33-1,0)</f>
        <v>0</v>
      </c>
      <c r="Y33" s="968">
        <f t="shared" ref="Y33:Y38" ca="1" si="19">IFERROR(+T33/H33-1,0)</f>
        <v>0</v>
      </c>
    </row>
    <row r="34" spans="2:25" s="2" customFormat="1" ht="15">
      <c r="B34" s="159"/>
      <c r="C34" s="1018" t="s">
        <v>264</v>
      </c>
      <c r="D34" s="908"/>
      <c r="E34" s="991"/>
      <c r="F34" s="991"/>
      <c r="G34" s="1031"/>
      <c r="H34" s="991" t="str">
        <f t="shared" ref="H34:T34" ca="1" si="20">IFERROR(+H43/H45,"")</f>
        <v/>
      </c>
      <c r="I34" s="991" t="str">
        <f t="shared" ca="1" si="20"/>
        <v/>
      </c>
      <c r="J34" s="991" t="str">
        <f t="shared" ca="1" si="20"/>
        <v/>
      </c>
      <c r="K34" s="991" t="str">
        <f t="shared" ca="1" si="20"/>
        <v/>
      </c>
      <c r="L34" s="991" t="str">
        <f t="shared" ca="1" si="20"/>
        <v/>
      </c>
      <c r="M34" s="991" t="str">
        <f t="shared" ca="1" si="20"/>
        <v/>
      </c>
      <c r="N34" s="991" t="str">
        <f t="shared" ca="1" si="20"/>
        <v/>
      </c>
      <c r="O34" s="991" t="str">
        <f t="shared" ca="1" si="20"/>
        <v/>
      </c>
      <c r="P34" s="991" t="str">
        <f t="shared" ca="1" si="20"/>
        <v/>
      </c>
      <c r="Q34" s="991" t="str">
        <f t="shared" ca="1" si="20"/>
        <v/>
      </c>
      <c r="R34" s="991" t="str">
        <f t="shared" ca="1" si="20"/>
        <v/>
      </c>
      <c r="S34" s="991" t="str">
        <f t="shared" ca="1" si="20"/>
        <v/>
      </c>
      <c r="T34" s="991" t="str">
        <f t="shared" ca="1" si="20"/>
        <v/>
      </c>
      <c r="U34" s="908" t="e">
        <f t="shared" ca="1" si="16"/>
        <v>#N/A</v>
      </c>
      <c r="W34" s="968">
        <f t="shared" ca="1" si="17"/>
        <v>0</v>
      </c>
      <c r="X34" s="968">
        <f t="shared" ca="1" si="18"/>
        <v>0</v>
      </c>
      <c r="Y34" s="968">
        <f t="shared" ca="1" si="19"/>
        <v>0</v>
      </c>
    </row>
    <row r="35" spans="2:25" s="2" customFormat="1" ht="12" customHeight="1">
      <c r="C35" s="1014" t="s">
        <v>261</v>
      </c>
      <c r="D35" s="901" t="str">
        <f ca="1">IFERROR('Refi-Annual Review'!AK13,"")</f>
        <v/>
      </c>
      <c r="E35" s="980" t="str">
        <f ca="1">IFERROR('Refi-Annual Review'!AL13,"")</f>
        <v/>
      </c>
      <c r="F35" s="980" t="str">
        <f ca="1">IFERROR('Refi-Annual Review'!AM13,"")</f>
        <v/>
      </c>
      <c r="G35" s="1015" t="str">
        <f ca="1">IFERROR('Refi-Annual Review'!AN13,"")</f>
        <v/>
      </c>
      <c r="H35" s="980" t="e">
        <f ca="1">'Balance Sheet'!AE34/'Balance Sheet'!AE18</f>
        <v>#VALUE!</v>
      </c>
      <c r="I35" s="980" t="e">
        <f ca="1">'Balance Sheet'!AF34/'Balance Sheet'!AF18</f>
        <v>#VALUE!</v>
      </c>
      <c r="J35" s="980" t="e">
        <f ca="1">'Balance Sheet'!AG34/'Balance Sheet'!AG18</f>
        <v>#VALUE!</v>
      </c>
      <c r="K35" s="980" t="e">
        <f ca="1">'Balance Sheet'!AH34/'Balance Sheet'!AH18</f>
        <v>#VALUE!</v>
      </c>
      <c r="L35" s="980" t="e">
        <f ca="1">'Balance Sheet'!AI34/'Balance Sheet'!AI18</f>
        <v>#VALUE!</v>
      </c>
      <c r="M35" s="980" t="e">
        <f ca="1">'Balance Sheet'!AJ34/'Balance Sheet'!AJ18</f>
        <v>#VALUE!</v>
      </c>
      <c r="N35" s="980" t="e">
        <f ca="1">'Balance Sheet'!AK34/'Balance Sheet'!AK18</f>
        <v>#VALUE!</v>
      </c>
      <c r="O35" s="980" t="e">
        <f ca="1">'Balance Sheet'!AL34/'Balance Sheet'!AL18</f>
        <v>#VALUE!</v>
      </c>
      <c r="P35" s="980" t="e">
        <f ca="1">'Balance Sheet'!AM34/'Balance Sheet'!AM18</f>
        <v>#VALUE!</v>
      </c>
      <c r="Q35" s="980" t="e">
        <f ca="1">'Balance Sheet'!AN34/'Balance Sheet'!AN18</f>
        <v>#VALUE!</v>
      </c>
      <c r="R35" s="980" t="e">
        <f ca="1">'Balance Sheet'!AO34/'Balance Sheet'!AO18</f>
        <v>#VALUE!</v>
      </c>
      <c r="S35" s="980" t="e">
        <f ca="1">'Balance Sheet'!AP34/'Balance Sheet'!AP18</f>
        <v>#VALUE!</v>
      </c>
      <c r="T35" s="980" t="e">
        <f ca="1">'Balance Sheet'!AQ34/'Balance Sheet'!AQ18</f>
        <v>#NAME?</v>
      </c>
      <c r="U35" s="901" t="e">
        <f t="shared" ca="1" si="16"/>
        <v>#N/A</v>
      </c>
      <c r="W35" s="968">
        <f t="shared" ca="1" si="17"/>
        <v>0</v>
      </c>
      <c r="X35" s="968">
        <f t="shared" ca="1" si="18"/>
        <v>0</v>
      </c>
      <c r="Y35" s="968">
        <f t="shared" ca="1" si="19"/>
        <v>0</v>
      </c>
    </row>
    <row r="36" spans="2:25" s="2" customFormat="1" ht="15">
      <c r="C36" s="1016" t="s">
        <v>262</v>
      </c>
      <c r="D36" s="902" t="str">
        <f t="shared" ref="D36:F36" ca="1" si="21">IFERROR(D49/D42,"")</f>
        <v/>
      </c>
      <c r="E36" s="981" t="str">
        <f t="shared" ca="1" si="21"/>
        <v/>
      </c>
      <c r="F36" s="981" t="str">
        <f t="shared" ca="1" si="21"/>
        <v/>
      </c>
      <c r="G36" s="1017" t="str">
        <f ca="1">IFERROR(G49/G42,"")</f>
        <v/>
      </c>
      <c r="H36" s="981" t="e">
        <f t="shared" ref="H36:T36" ca="1" si="22">+H49/H42</f>
        <v>#VALUE!</v>
      </c>
      <c r="I36" s="981" t="e">
        <f t="shared" ca="1" si="22"/>
        <v>#VALUE!</v>
      </c>
      <c r="J36" s="981" t="e">
        <f t="shared" ca="1" si="22"/>
        <v>#VALUE!</v>
      </c>
      <c r="K36" s="981" t="e">
        <f t="shared" ca="1" si="22"/>
        <v>#VALUE!</v>
      </c>
      <c r="L36" s="981" t="e">
        <f t="shared" ca="1" si="22"/>
        <v>#VALUE!</v>
      </c>
      <c r="M36" s="981" t="e">
        <f t="shared" ca="1" si="22"/>
        <v>#VALUE!</v>
      </c>
      <c r="N36" s="981" t="e">
        <f t="shared" ca="1" si="22"/>
        <v>#VALUE!</v>
      </c>
      <c r="O36" s="981" t="e">
        <f t="shared" ca="1" si="22"/>
        <v>#VALUE!</v>
      </c>
      <c r="P36" s="981" t="e">
        <f t="shared" ca="1" si="22"/>
        <v>#VALUE!</v>
      </c>
      <c r="Q36" s="981" t="e">
        <f t="shared" ca="1" si="22"/>
        <v>#VALUE!</v>
      </c>
      <c r="R36" s="981" t="e">
        <f t="shared" ca="1" si="22"/>
        <v>#VALUE!</v>
      </c>
      <c r="S36" s="981" t="e">
        <f t="shared" ca="1" si="22"/>
        <v>#VALUE!</v>
      </c>
      <c r="T36" s="981" t="e">
        <f t="shared" ca="1" si="22"/>
        <v>#NAME?</v>
      </c>
      <c r="U36" s="902" t="e">
        <f t="shared" ca="1" si="16"/>
        <v>#N/A</v>
      </c>
      <c r="W36" s="968">
        <f t="shared" ca="1" si="17"/>
        <v>0</v>
      </c>
      <c r="X36" s="968">
        <f t="shared" ca="1" si="18"/>
        <v>0</v>
      </c>
      <c r="Y36" s="968">
        <f t="shared" ca="1" si="19"/>
        <v>0</v>
      </c>
    </row>
    <row r="37" spans="2:25" s="2" customFormat="1" ht="15">
      <c r="C37" s="1014" t="s">
        <v>42</v>
      </c>
      <c r="D37" s="909" t="str">
        <f ca="1">IFERROR('Refi-Annual Review'!AK112/'Refi-Annual Review'!AK113,"")</f>
        <v/>
      </c>
      <c r="E37" s="992" t="e">
        <f ca="1">SUM('Refi-Annual Review'!AL104:AL105)/'Refi-Annual Review'!AL113</f>
        <v>#N/A</v>
      </c>
      <c r="F37" s="992" t="e">
        <f ca="1">SUM('Refi-Annual Review'!AM104:AM105)/'Refi-Annual Review'!AM113</f>
        <v>#N/A</v>
      </c>
      <c r="G37" s="992" t="e">
        <f ca="1">SUM('Refi-Annual Review'!AN104:AN105)/'Refi-Annual Review'!AN113</f>
        <v>#N/A</v>
      </c>
      <c r="H37" s="992" t="e">
        <f ca="1">SUM('Balance Sheet'!AE21:AE22)/'Balance Sheet'!AE34</f>
        <v>#VALUE!</v>
      </c>
      <c r="I37" s="992" t="e">
        <f ca="1">SUM('Balance Sheet'!AF21:AF22)/'Balance Sheet'!AF34</f>
        <v>#VALUE!</v>
      </c>
      <c r="J37" s="992" t="e">
        <f ca="1">SUM('Balance Sheet'!AG21:AG22)/'Balance Sheet'!AG34</f>
        <v>#VALUE!</v>
      </c>
      <c r="K37" s="992" t="e">
        <f ca="1">SUM('Balance Sheet'!AH21:AH22)/'Balance Sheet'!AH34</f>
        <v>#VALUE!</v>
      </c>
      <c r="L37" s="992" t="e">
        <f ca="1">SUM('Balance Sheet'!AI21:AI22)/'Balance Sheet'!AI34</f>
        <v>#VALUE!</v>
      </c>
      <c r="M37" s="992" t="e">
        <f ca="1">SUM('Balance Sheet'!AJ21:AJ22)/'Balance Sheet'!AJ34</f>
        <v>#VALUE!</v>
      </c>
      <c r="N37" s="992" t="e">
        <f ca="1">SUM('Balance Sheet'!AK21:AK22)/'Balance Sheet'!AK34</f>
        <v>#VALUE!</v>
      </c>
      <c r="O37" s="992" t="e">
        <f ca="1">SUM('Balance Sheet'!AL21:AL22)/'Balance Sheet'!AL34</f>
        <v>#VALUE!</v>
      </c>
      <c r="P37" s="992" t="e">
        <f ca="1">SUM('Balance Sheet'!AM21:AM22)/'Balance Sheet'!AM34</f>
        <v>#VALUE!</v>
      </c>
      <c r="Q37" s="992" t="e">
        <f ca="1">SUM('Balance Sheet'!AN21:AN22)/'Balance Sheet'!AN34</f>
        <v>#VALUE!</v>
      </c>
      <c r="R37" s="992" t="e">
        <f ca="1">SUM('Balance Sheet'!AO21:AO22)/'Balance Sheet'!AO34</f>
        <v>#VALUE!</v>
      </c>
      <c r="S37" s="992" t="e">
        <f ca="1">SUM('Balance Sheet'!AP21:AP22)/'Balance Sheet'!AP34</f>
        <v>#VALUE!</v>
      </c>
      <c r="T37" s="992" t="e">
        <f ca="1">SUM('Balance Sheet'!AQ21:AQ22)/'Balance Sheet'!AQ34</f>
        <v>#NAME?</v>
      </c>
      <c r="U37" s="909" t="e">
        <f t="shared" ca="1" si="16"/>
        <v>#N/A</v>
      </c>
      <c r="W37" s="968">
        <f t="shared" ca="1" si="17"/>
        <v>0</v>
      </c>
      <c r="X37" s="968">
        <f t="shared" ca="1" si="18"/>
        <v>0</v>
      </c>
      <c r="Y37" s="968">
        <f t="shared" ca="1" si="19"/>
        <v>0</v>
      </c>
    </row>
    <row r="38" spans="2:25" s="2" customFormat="1" ht="15">
      <c r="C38" s="1016" t="s">
        <v>260</v>
      </c>
      <c r="D38" s="910" t="str">
        <f t="shared" ref="D38" ca="1" si="23">IFERROR(D44/D49,"")</f>
        <v/>
      </c>
      <c r="E38" s="993" t="str">
        <f ca="1">IFERROR((SUM('Refi-Annual Review'!AL104:AL105)/$U$9)/E49,"")</f>
        <v/>
      </c>
      <c r="F38" s="993" t="str">
        <f ca="1">IFERROR((SUM('Refi-Annual Review'!AM104:AM105)/$U$9)/F49,"")</f>
        <v/>
      </c>
      <c r="G38" s="993" t="str">
        <f ca="1">IFERROR((SUM('Refi-Annual Review'!AN104:AN105)/$U$9)/G49,"")</f>
        <v/>
      </c>
      <c r="H38" s="993" t="e">
        <f ca="1">(SUM('Balance Sheet'!AE21:AE22)/$U$9)/H49</f>
        <v>#VALUE!</v>
      </c>
      <c r="I38" s="993" t="e">
        <f ca="1">(SUM('Balance Sheet'!AF21:AF22)/$U$9)/I49</f>
        <v>#VALUE!</v>
      </c>
      <c r="J38" s="993" t="e">
        <f ca="1">(SUM('Balance Sheet'!AG21:AG22)/$U$9)/J49</f>
        <v>#VALUE!</v>
      </c>
      <c r="K38" s="993" t="e">
        <f ca="1">(SUM('Balance Sheet'!AH21:AH22)/$U$9)/K49</f>
        <v>#VALUE!</v>
      </c>
      <c r="L38" s="993" t="e">
        <f ca="1">(SUM('Balance Sheet'!AI21:AI22)/$U$9)/L49</f>
        <v>#VALUE!</v>
      </c>
      <c r="M38" s="993" t="e">
        <f ca="1">(SUM('Balance Sheet'!AJ21:AJ22)/$U$9)/M49</f>
        <v>#VALUE!</v>
      </c>
      <c r="N38" s="993" t="e">
        <f ca="1">(SUM('Balance Sheet'!AK21:AK22)/$U$9)/N49</f>
        <v>#VALUE!</v>
      </c>
      <c r="O38" s="993" t="e">
        <f ca="1">(SUM('Balance Sheet'!AL21:AL22)/$U$9)/O49</f>
        <v>#VALUE!</v>
      </c>
      <c r="P38" s="993" t="e">
        <f ca="1">(SUM('Balance Sheet'!AM21:AM22)/$U$9)/P49</f>
        <v>#VALUE!</v>
      </c>
      <c r="Q38" s="993" t="e">
        <f ca="1">(SUM('Balance Sheet'!AN21:AN22)/$U$9)/Q49</f>
        <v>#VALUE!</v>
      </c>
      <c r="R38" s="993" t="e">
        <f ca="1">(SUM('Balance Sheet'!AO21:AO22)/$U$9)/R49</f>
        <v>#VALUE!</v>
      </c>
      <c r="S38" s="993" t="e">
        <f ca="1">(SUM('Balance Sheet'!AP21:AP22)/$U$9)/S49</f>
        <v>#VALUE!</v>
      </c>
      <c r="T38" s="993" t="e">
        <f ca="1">(SUM('Balance Sheet'!AQ21:AQ22)/$U$9)/T49</f>
        <v>#NAME?</v>
      </c>
      <c r="U38" s="910" t="e">
        <f t="shared" ca="1" si="16"/>
        <v>#N/A</v>
      </c>
      <c r="W38" s="968">
        <f t="shared" ca="1" si="17"/>
        <v>0</v>
      </c>
      <c r="X38" s="968">
        <f t="shared" ca="1" si="18"/>
        <v>0</v>
      </c>
      <c r="Y38" s="968">
        <f t="shared" ca="1" si="19"/>
        <v>0</v>
      </c>
    </row>
    <row r="39" spans="2:25" s="2" customFormat="1" ht="3" customHeight="1">
      <c r="C39" s="1018"/>
      <c r="E39" s="964"/>
      <c r="F39" s="964"/>
      <c r="G39" s="1029"/>
      <c r="H39" s="964"/>
      <c r="I39" s="964"/>
      <c r="J39" s="964"/>
      <c r="K39" s="964"/>
      <c r="L39" s="964"/>
      <c r="M39" s="964"/>
      <c r="N39" s="964"/>
      <c r="O39" s="964"/>
      <c r="P39" s="964"/>
      <c r="Q39" s="964"/>
      <c r="R39" s="964"/>
      <c r="S39" s="964"/>
      <c r="T39" s="964"/>
      <c r="W39" s="968"/>
      <c r="X39" s="968"/>
      <c r="Y39" s="968"/>
    </row>
    <row r="40" spans="2:25" s="2" customFormat="1" ht="15">
      <c r="C40" s="1021" t="s">
        <v>587</v>
      </c>
      <c r="D40" s="905"/>
      <c r="E40" s="985"/>
      <c r="F40" s="985"/>
      <c r="G40" s="1022"/>
      <c r="H40" s="985"/>
      <c r="I40" s="985"/>
      <c r="J40" s="985"/>
      <c r="K40" s="985"/>
      <c r="L40" s="985"/>
      <c r="M40" s="985"/>
      <c r="N40" s="985"/>
      <c r="O40" s="985"/>
      <c r="P40" s="985"/>
      <c r="Q40" s="985"/>
      <c r="R40" s="985"/>
      <c r="S40" s="985"/>
      <c r="T40" s="985"/>
      <c r="U40" s="905"/>
      <c r="W40" s="968"/>
      <c r="X40" s="968"/>
      <c r="Y40" s="968"/>
    </row>
    <row r="41" spans="2:25" s="2" customFormat="1" ht="15">
      <c r="C41" s="1032" t="s">
        <v>607</v>
      </c>
      <c r="D41" s="161" t="str">
        <f ca="1">IFERROR('Refi-Annual Review'!AK90/$U$9,"")</f>
        <v/>
      </c>
      <c r="E41" s="986" t="str">
        <f ca="1">IFERROR('Refi-Annual Review'!AL90/$U$9,"")</f>
        <v/>
      </c>
      <c r="F41" s="986" t="str">
        <f ca="1">IFERROR('Refi-Annual Review'!AM90/$U$9,"")</f>
        <v/>
      </c>
      <c r="G41" s="1023" t="str">
        <f ca="1">IFERROR('Refi-Annual Review'!AN90/$U$9,"")</f>
        <v/>
      </c>
      <c r="H41" s="986" t="e">
        <f ca="1">'Balance Sheet'!AE11/$U$9</f>
        <v>#VALUE!</v>
      </c>
      <c r="I41" s="986" t="e">
        <f ca="1">'Balance Sheet'!AF11/$U$9</f>
        <v>#VALUE!</v>
      </c>
      <c r="J41" s="986" t="e">
        <f ca="1">'Balance Sheet'!AG11/$U$9</f>
        <v>#VALUE!</v>
      </c>
      <c r="K41" s="986" t="e">
        <f ca="1">'Balance Sheet'!AH11/$U$9</f>
        <v>#VALUE!</v>
      </c>
      <c r="L41" s="986" t="e">
        <f ca="1">'Balance Sheet'!AI11/$U$9</f>
        <v>#VALUE!</v>
      </c>
      <c r="M41" s="986" t="e">
        <f ca="1">'Balance Sheet'!AJ11/$U$9</f>
        <v>#VALUE!</v>
      </c>
      <c r="N41" s="986" t="e">
        <f ca="1">'Balance Sheet'!AK11/$U$9</f>
        <v>#VALUE!</v>
      </c>
      <c r="O41" s="986" t="e">
        <f ca="1">'Balance Sheet'!AL11/$U$9</f>
        <v>#VALUE!</v>
      </c>
      <c r="P41" s="986" t="e">
        <f ca="1">'Balance Sheet'!AM11/$U$9</f>
        <v>#VALUE!</v>
      </c>
      <c r="Q41" s="986" t="e">
        <f ca="1">'Balance Sheet'!AN11/$U$9</f>
        <v>#VALUE!</v>
      </c>
      <c r="R41" s="986" t="e">
        <f ca="1">'Balance Sheet'!AO11/$U$9</f>
        <v>#VALUE!</v>
      </c>
      <c r="S41" s="986" t="e">
        <f ca="1">'Balance Sheet'!AP11/$U$9</f>
        <v>#VALUE!</v>
      </c>
      <c r="T41" s="986" t="e">
        <f ca="1">'Balance Sheet'!AQ11/$U$9</f>
        <v>#NAME?</v>
      </c>
      <c r="U41" s="161" t="e">
        <f t="shared" ref="U41:U49" ca="1" si="24">HLOOKUP(1,$I$12:$T$114,ROW(A41)-ROW($A$12)+1,FALSE)</f>
        <v>#N/A</v>
      </c>
      <c r="V41" s="1078"/>
      <c r="W41" s="968">
        <f t="shared" ref="W41:W49" ca="1" si="25">IFERROR(+T41/S41-1,0)</f>
        <v>0</v>
      </c>
      <c r="X41" s="968">
        <f t="shared" ref="X41:X49" ca="1" si="26">IFERROR(+T41/U41-1,0)</f>
        <v>0</v>
      </c>
      <c r="Y41" s="968">
        <f t="shared" ref="Y41:Y49" ca="1" si="27">IFERROR(+T41/H41-1,0)</f>
        <v>0</v>
      </c>
    </row>
    <row r="42" spans="2:25" s="2" customFormat="1" ht="15">
      <c r="C42" s="1018" t="s">
        <v>370</v>
      </c>
      <c r="D42" s="161" t="str">
        <f ca="1">IFERROR('Refi-Annual Review'!AK101/$U$9,"")</f>
        <v/>
      </c>
      <c r="E42" s="986" t="str">
        <f ca="1">IFERROR('Refi-Annual Review'!AL101/$U$9,"")</f>
        <v/>
      </c>
      <c r="F42" s="986" t="str">
        <f ca="1">IFERROR('Refi-Annual Review'!AM101/$U$9,"")</f>
        <v/>
      </c>
      <c r="G42" s="1023" t="str">
        <f ca="1">IFERROR('Refi-Annual Review'!AN101/$U$9,"")</f>
        <v/>
      </c>
      <c r="H42" s="986" t="e">
        <f ca="1">'Balance Sheet'!AE18/$U$9</f>
        <v>#VALUE!</v>
      </c>
      <c r="I42" s="986" t="e">
        <f ca="1">'Balance Sheet'!AF18/$U$9</f>
        <v>#VALUE!</v>
      </c>
      <c r="J42" s="986" t="e">
        <f ca="1">'Balance Sheet'!AG18/$U$9</f>
        <v>#VALUE!</v>
      </c>
      <c r="K42" s="986" t="e">
        <f ca="1">'Balance Sheet'!AH18/$U$9</f>
        <v>#VALUE!</v>
      </c>
      <c r="L42" s="986" t="e">
        <f ca="1">'Balance Sheet'!AI18/$U$9</f>
        <v>#VALUE!</v>
      </c>
      <c r="M42" s="986" t="e">
        <f ca="1">'Balance Sheet'!AJ18/$U$9</f>
        <v>#VALUE!</v>
      </c>
      <c r="N42" s="986" t="e">
        <f ca="1">'Balance Sheet'!AK18/$U$9</f>
        <v>#VALUE!</v>
      </c>
      <c r="O42" s="986" t="e">
        <f ca="1">'Balance Sheet'!AL18/$U$9</f>
        <v>#VALUE!</v>
      </c>
      <c r="P42" s="986" t="e">
        <f ca="1">'Balance Sheet'!AM18/$U$9</f>
        <v>#VALUE!</v>
      </c>
      <c r="Q42" s="986" t="e">
        <f ca="1">'Balance Sheet'!AN18/$U$9</f>
        <v>#VALUE!</v>
      </c>
      <c r="R42" s="986" t="e">
        <f ca="1">'Balance Sheet'!AO18/$U$9</f>
        <v>#VALUE!</v>
      </c>
      <c r="S42" s="986" t="e">
        <f ca="1">'Balance Sheet'!AP18/$U$9</f>
        <v>#VALUE!</v>
      </c>
      <c r="T42" s="986" t="e">
        <f ca="1">'Balance Sheet'!AQ18/$U$9</f>
        <v>#NAME?</v>
      </c>
      <c r="U42" s="1079" t="e">
        <f t="shared" ca="1" si="24"/>
        <v>#N/A</v>
      </c>
      <c r="V42" s="1078"/>
      <c r="W42" s="968">
        <f t="shared" ca="1" si="25"/>
        <v>0</v>
      </c>
      <c r="X42" s="968">
        <f t="shared" ca="1" si="26"/>
        <v>0</v>
      </c>
      <c r="Y42" s="968">
        <f t="shared" ca="1" si="27"/>
        <v>0</v>
      </c>
    </row>
    <row r="43" spans="2:25" s="2" customFormat="1" ht="15" hidden="1">
      <c r="C43" s="1016" t="s">
        <v>137</v>
      </c>
      <c r="D43" s="161"/>
      <c r="E43" s="1080"/>
      <c r="F43" s="1080"/>
      <c r="G43" s="1081"/>
      <c r="H43" s="1080" t="str">
        <f ca="1">IFERROR(IF(SUM(DATA_FORMATTING!AB76)=0,"",DATA_FORMATTING!AB57)/'Balance Sheet'!AE8/$U$9,"")</f>
        <v/>
      </c>
      <c r="I43" s="1080" t="str">
        <f ca="1">IFERROR(IF(SUM(DATA_FORMATTING!AC76)=0,"",DATA_FORMATTING!AC57)/'Balance Sheet'!AF8/$U$9,"")</f>
        <v/>
      </c>
      <c r="J43" s="1080" t="str">
        <f ca="1">IFERROR(IF(SUM(DATA_FORMATTING!AD76)=0,"",DATA_FORMATTING!AD57)/'Balance Sheet'!AG8/$U$9,"")</f>
        <v/>
      </c>
      <c r="K43" s="1080" t="str">
        <f ca="1">IFERROR(IF(SUM(DATA_FORMATTING!AE76)=0,"",DATA_FORMATTING!AE57)/'Balance Sheet'!AH8/$U$9,"")</f>
        <v/>
      </c>
      <c r="L43" s="1080" t="str">
        <f ca="1">IFERROR(IF(SUM(DATA_FORMATTING!AF76)=0,"",DATA_FORMATTING!AF57)/'Balance Sheet'!AI8/$U$9,"")</f>
        <v/>
      </c>
      <c r="M43" s="1080" t="str">
        <f ca="1">IFERROR(IF(SUM(DATA_FORMATTING!AG76)=0,"",DATA_FORMATTING!AG57)/'Balance Sheet'!AJ8/$U$9,"")</f>
        <v/>
      </c>
      <c r="N43" s="1080" t="str">
        <f ca="1">IFERROR(IF(SUM(DATA_FORMATTING!AH76)=0,"",DATA_FORMATTING!AH57)/'Balance Sheet'!AK8/$U$9,"")</f>
        <v/>
      </c>
      <c r="O43" s="1080" t="str">
        <f ca="1">IFERROR(IF(SUM(DATA_FORMATTING!AI76)=0,"",DATA_FORMATTING!AI57)/'Balance Sheet'!AL8/$U$9,"")</f>
        <v/>
      </c>
      <c r="P43" s="1080" t="str">
        <f ca="1">IFERROR(IF(SUM(DATA_FORMATTING!AJ76)=0,"",DATA_FORMATTING!AJ57)/'Balance Sheet'!AM8/$U$9,"")</f>
        <v/>
      </c>
      <c r="Q43" s="1080" t="str">
        <f ca="1">IFERROR(IF(SUM(DATA_FORMATTING!AK76)=0,"",DATA_FORMATTING!AK57)/'Balance Sheet'!AN8/$U$9,"")</f>
        <v/>
      </c>
      <c r="R43" s="1080" t="str">
        <f ca="1">IFERROR(IF(SUM(DATA_FORMATTING!AL76)=0,"",DATA_FORMATTING!AL57)/'Balance Sheet'!AO8/$U$9,"")</f>
        <v/>
      </c>
      <c r="S43" s="1080" t="str">
        <f ca="1">IFERROR(IF(SUM(DATA_FORMATTING!AM76)=0,"",DATA_FORMATTING!AM57)/'Balance Sheet'!AP8/$U$9,"")</f>
        <v/>
      </c>
      <c r="T43" s="1080" t="str">
        <f ca="1">IFERROR(IF(SUM(DATA_FORMATTING!AN76)=0,"",DATA_FORMATTING!AN57)/'Balance Sheet'!AQ8/$U$9,"")</f>
        <v/>
      </c>
      <c r="U43" s="161" t="e">
        <f t="shared" ca="1" si="24"/>
        <v>#N/A</v>
      </c>
      <c r="V43" s="1078"/>
      <c r="W43" s="968">
        <f t="shared" ca="1" si="25"/>
        <v>0</v>
      </c>
      <c r="X43" s="968">
        <f t="shared" ca="1" si="26"/>
        <v>0</v>
      </c>
      <c r="Y43" s="968">
        <f t="shared" ca="1" si="27"/>
        <v>0</v>
      </c>
    </row>
    <row r="44" spans="2:25" s="2" customFormat="1" ht="15">
      <c r="C44" s="1018" t="s">
        <v>559</v>
      </c>
      <c r="D44" s="161" t="str">
        <f ca="1">IFERROR('Refi-Annual Review'!AK112/$U$9,"")</f>
        <v/>
      </c>
      <c r="E44" s="986" t="str">
        <f ca="1">IFERROR('Refi-Annual Review'!AL112/$U$9,"")</f>
        <v/>
      </c>
      <c r="F44" s="986" t="str">
        <f ca="1">IFERROR('Refi-Annual Review'!AM112/$U$9,"")</f>
        <v/>
      </c>
      <c r="G44" s="1023" t="str">
        <f ca="1">IFERROR('Refi-Annual Review'!AN112/$U$9,"")</f>
        <v/>
      </c>
      <c r="H44" s="986" t="e">
        <f ca="1">'Balance Sheet'!AE29/$U$9</f>
        <v>#VALUE!</v>
      </c>
      <c r="I44" s="986" t="e">
        <f ca="1">'Balance Sheet'!AF29/$U$9</f>
        <v>#VALUE!</v>
      </c>
      <c r="J44" s="986" t="e">
        <f ca="1">'Balance Sheet'!AG29/$U$9</f>
        <v>#VALUE!</v>
      </c>
      <c r="K44" s="986" t="e">
        <f ca="1">'Balance Sheet'!AH29/$U$9</f>
        <v>#VALUE!</v>
      </c>
      <c r="L44" s="986" t="e">
        <f ca="1">'Balance Sheet'!AI29/$U$9</f>
        <v>#VALUE!</v>
      </c>
      <c r="M44" s="986" t="e">
        <f ca="1">'Balance Sheet'!AJ29/$U$9</f>
        <v>#VALUE!</v>
      </c>
      <c r="N44" s="986" t="e">
        <f ca="1">'Balance Sheet'!AK29/$U$9</f>
        <v>#VALUE!</v>
      </c>
      <c r="O44" s="986" t="e">
        <f ca="1">'Balance Sheet'!AL29/$U$9</f>
        <v>#VALUE!</v>
      </c>
      <c r="P44" s="986" t="e">
        <f ca="1">'Balance Sheet'!AM29/$U$9</f>
        <v>#VALUE!</v>
      </c>
      <c r="Q44" s="986" t="e">
        <f ca="1">'Balance Sheet'!AN29/$U$9</f>
        <v>#VALUE!</v>
      </c>
      <c r="R44" s="986" t="e">
        <f ca="1">'Balance Sheet'!AO29/$U$9</f>
        <v>#VALUE!</v>
      </c>
      <c r="S44" s="986" t="e">
        <f ca="1">'Balance Sheet'!AP29/$U$9</f>
        <v>#VALUE!</v>
      </c>
      <c r="T44" s="986" t="e">
        <f ca="1">'Balance Sheet'!AQ29/$U$9</f>
        <v>#NAME?</v>
      </c>
      <c r="U44" s="1079" t="e">
        <f t="shared" ca="1" si="24"/>
        <v>#N/A</v>
      </c>
      <c r="V44" s="1078"/>
      <c r="W44" s="968">
        <f t="shared" ca="1" si="25"/>
        <v>0</v>
      </c>
      <c r="X44" s="968">
        <f t="shared" ca="1" si="26"/>
        <v>0</v>
      </c>
      <c r="Y44" s="968">
        <f t="shared" ca="1" si="27"/>
        <v>0</v>
      </c>
    </row>
    <row r="45" spans="2:25" s="2" customFormat="1" ht="15" hidden="1">
      <c r="C45" s="1016" t="s">
        <v>588</v>
      </c>
      <c r="D45" s="161"/>
      <c r="E45" s="1080"/>
      <c r="F45" s="1080"/>
      <c r="G45" s="1081"/>
      <c r="H45" s="1080" t="str">
        <f ca="1">IFERROR(IF(SUM(DATA_FORMATTING!AB76)=0,"",DATA_FORMATTING!AB90)/'Balance Sheet'!AE8/$U$9,"")</f>
        <v/>
      </c>
      <c r="I45" s="1080" t="str">
        <f ca="1">IFERROR(IF(SUM(DATA_FORMATTING!AC76)=0,"",DATA_FORMATTING!AC90)/'Balance Sheet'!AF8/$U$9,"")</f>
        <v/>
      </c>
      <c r="J45" s="1080" t="str">
        <f ca="1">IFERROR(IF(SUM(DATA_FORMATTING!AD76)=0,"",DATA_FORMATTING!AD90)/'Balance Sheet'!AG8/$U$9,"")</f>
        <v/>
      </c>
      <c r="K45" s="1080" t="str">
        <f ca="1">IFERROR(IF(SUM(DATA_FORMATTING!AE76)=0,"",DATA_FORMATTING!AE90)/'Balance Sheet'!AH8/$U$9,"")</f>
        <v/>
      </c>
      <c r="L45" s="1080" t="str">
        <f ca="1">IFERROR(IF(SUM(DATA_FORMATTING!AF76)=0,"",DATA_FORMATTING!AF90)/'Balance Sheet'!AI8/$U$9,"")</f>
        <v/>
      </c>
      <c r="M45" s="1080" t="str">
        <f ca="1">IFERROR(IF(SUM(DATA_FORMATTING!AG76)=0,"",DATA_FORMATTING!AG90)/'Balance Sheet'!AJ8/$U$9,"")</f>
        <v/>
      </c>
      <c r="N45" s="1080" t="str">
        <f ca="1">IFERROR(IF(SUM(DATA_FORMATTING!AH76)=0,"",DATA_FORMATTING!AH90)/'Balance Sheet'!AK8/$U$9,"")</f>
        <v/>
      </c>
      <c r="O45" s="1080" t="str">
        <f ca="1">IFERROR(IF(SUM(DATA_FORMATTING!AI76)=0,"",DATA_FORMATTING!AI90)/'Balance Sheet'!AL8/$U$9,"")</f>
        <v/>
      </c>
      <c r="P45" s="1080" t="str">
        <f ca="1">IFERROR(IF(SUM(DATA_FORMATTING!AJ76)=0,"",DATA_FORMATTING!AJ90)/'Balance Sheet'!AM8/$U$9,"")</f>
        <v/>
      </c>
      <c r="Q45" s="1080" t="str">
        <f ca="1">IFERROR(IF(SUM(DATA_FORMATTING!AK76)=0,"",DATA_FORMATTING!AK90)/'Balance Sheet'!AN8/$U$9,"")</f>
        <v/>
      </c>
      <c r="R45" s="1080" t="str">
        <f ca="1">IFERROR(IF(SUM(DATA_FORMATTING!AL76)=0,"",DATA_FORMATTING!AL90)/'Balance Sheet'!AO8/$U$9,"")</f>
        <v/>
      </c>
      <c r="S45" s="1080" t="str">
        <f ca="1">IFERROR(IF(SUM(DATA_FORMATTING!AM76)=0,"",DATA_FORMATTING!AM90)/'Balance Sheet'!AP8/$U$9,"")</f>
        <v/>
      </c>
      <c r="T45" s="1080" t="str">
        <f ca="1">IFERROR(IF(SUM(DATA_FORMATTING!AN76)=0,"",DATA_FORMATTING!AN90)/'Balance Sheet'!AQ8/$U$9,"")</f>
        <v/>
      </c>
      <c r="U45" s="161" t="e">
        <f t="shared" ca="1" si="24"/>
        <v>#N/A</v>
      </c>
      <c r="V45" s="1078"/>
      <c r="W45" s="968">
        <f t="shared" ca="1" si="25"/>
        <v>0</v>
      </c>
      <c r="X45" s="968">
        <f t="shared" ca="1" si="26"/>
        <v>0</v>
      </c>
      <c r="Y45" s="968">
        <f t="shared" ca="1" si="27"/>
        <v>0</v>
      </c>
    </row>
    <row r="46" spans="2:25" s="2" customFormat="1" ht="15">
      <c r="C46" s="1018" t="s">
        <v>105</v>
      </c>
      <c r="D46" s="161" t="str">
        <f ca="1">IFERROR('Refi-Annual Review'!AK105/$U$9,"")</f>
        <v/>
      </c>
      <c r="E46" s="986" t="str">
        <f ca="1">IFERROR('Refi-Annual Review'!AL105/$U$9,"")</f>
        <v/>
      </c>
      <c r="F46" s="986" t="str">
        <f ca="1">IFERROR('Refi-Annual Review'!AM105/$U$9,"")</f>
        <v/>
      </c>
      <c r="G46" s="1023" t="str">
        <f ca="1">IFERROR('Refi-Annual Review'!AN105/$U$9,"")</f>
        <v/>
      </c>
      <c r="H46" s="986" t="e">
        <f ca="1">'Balance Sheet'!AE22/$U$9</f>
        <v>#VALUE!</v>
      </c>
      <c r="I46" s="986" t="e">
        <f ca="1">'Balance Sheet'!AF22/$U$9</f>
        <v>#VALUE!</v>
      </c>
      <c r="J46" s="986" t="e">
        <f ca="1">'Balance Sheet'!AG22/$U$9</f>
        <v>#VALUE!</v>
      </c>
      <c r="K46" s="986" t="e">
        <f ca="1">'Balance Sheet'!AH22/$U$9</f>
        <v>#VALUE!</v>
      </c>
      <c r="L46" s="986" t="e">
        <f ca="1">'Balance Sheet'!AI22/$U$9</f>
        <v>#VALUE!</v>
      </c>
      <c r="M46" s="986" t="e">
        <f ca="1">'Balance Sheet'!AJ22/$U$9</f>
        <v>#VALUE!</v>
      </c>
      <c r="N46" s="986" t="e">
        <f ca="1">'Balance Sheet'!AK22/$U$9</f>
        <v>#VALUE!</v>
      </c>
      <c r="O46" s="986" t="e">
        <f ca="1">'Balance Sheet'!AL22/$U$9</f>
        <v>#VALUE!</v>
      </c>
      <c r="P46" s="986" t="e">
        <f ca="1">'Balance Sheet'!AM22/$U$9</f>
        <v>#VALUE!</v>
      </c>
      <c r="Q46" s="986" t="e">
        <f ca="1">'Balance Sheet'!AN22/$U$9</f>
        <v>#VALUE!</v>
      </c>
      <c r="R46" s="986" t="e">
        <f ca="1">'Balance Sheet'!AO22/$U$9</f>
        <v>#VALUE!</v>
      </c>
      <c r="S46" s="986" t="e">
        <f ca="1">'Balance Sheet'!AP22/$U$9</f>
        <v>#VALUE!</v>
      </c>
      <c r="T46" s="986" t="e">
        <f ca="1">'Balance Sheet'!AQ22/$U$9</f>
        <v>#NAME?</v>
      </c>
      <c r="U46" s="161" t="e">
        <f t="shared" ca="1" si="24"/>
        <v>#N/A</v>
      </c>
      <c r="V46" s="1078"/>
      <c r="W46" s="968">
        <f t="shared" ca="1" si="25"/>
        <v>0</v>
      </c>
      <c r="X46" s="968">
        <f t="shared" ca="1" si="26"/>
        <v>0</v>
      </c>
      <c r="Y46" s="968">
        <f t="shared" ca="1" si="27"/>
        <v>0</v>
      </c>
    </row>
    <row r="47" spans="2:25" s="2" customFormat="1" ht="15">
      <c r="C47" s="1018" t="s">
        <v>126</v>
      </c>
      <c r="D47" s="161" t="str">
        <f ca="1">IFERROR('Refi-Annual Review'!AK113/$U$9,"")</f>
        <v/>
      </c>
      <c r="E47" s="986" t="str">
        <f ca="1">IFERROR('Refi-Annual Review'!AL113/$U$9,"")</f>
        <v/>
      </c>
      <c r="F47" s="986" t="str">
        <f ca="1">IFERROR('Refi-Annual Review'!AM113/$U$9,"")</f>
        <v/>
      </c>
      <c r="G47" s="1023" t="str">
        <f ca="1">IFERROR('Refi-Annual Review'!AN113/$U$9,"")</f>
        <v/>
      </c>
      <c r="H47" s="986" t="e">
        <f ca="1">'Balance Sheet'!AE34/$U$9</f>
        <v>#VALUE!</v>
      </c>
      <c r="I47" s="986" t="e">
        <f ca="1">'Balance Sheet'!AF34/$U$9</f>
        <v>#VALUE!</v>
      </c>
      <c r="J47" s="986" t="e">
        <f ca="1">'Balance Sheet'!AG34/$U$9</f>
        <v>#VALUE!</v>
      </c>
      <c r="K47" s="986" t="e">
        <f ca="1">'Balance Sheet'!AH34/$U$9</f>
        <v>#VALUE!</v>
      </c>
      <c r="L47" s="986" t="e">
        <f ca="1">'Balance Sheet'!AI34/$U$9</f>
        <v>#VALUE!</v>
      </c>
      <c r="M47" s="986" t="e">
        <f ca="1">'Balance Sheet'!AJ34/$U$9</f>
        <v>#VALUE!</v>
      </c>
      <c r="N47" s="986" t="e">
        <f ca="1">'Balance Sheet'!AK34/$U$9</f>
        <v>#VALUE!</v>
      </c>
      <c r="O47" s="986" t="e">
        <f ca="1">'Balance Sheet'!AL34/$U$9</f>
        <v>#VALUE!</v>
      </c>
      <c r="P47" s="986" t="e">
        <f ca="1">'Balance Sheet'!AM34/$U$9</f>
        <v>#VALUE!</v>
      </c>
      <c r="Q47" s="986" t="e">
        <f ca="1">'Balance Sheet'!AN34/$U$9</f>
        <v>#VALUE!</v>
      </c>
      <c r="R47" s="986" t="e">
        <f ca="1">'Balance Sheet'!AO34/$U$9</f>
        <v>#VALUE!</v>
      </c>
      <c r="S47" s="986" t="e">
        <f ca="1">'Balance Sheet'!AP34/$U$9</f>
        <v>#VALUE!</v>
      </c>
      <c r="T47" s="986" t="e">
        <f ca="1">'Balance Sheet'!AQ34/$U$9</f>
        <v>#NAME?</v>
      </c>
      <c r="U47" s="1079" t="e">
        <f t="shared" ca="1" si="24"/>
        <v>#N/A</v>
      </c>
      <c r="V47" s="1078"/>
      <c r="W47" s="968">
        <f t="shared" ca="1" si="25"/>
        <v>0</v>
      </c>
      <c r="X47" s="968">
        <f t="shared" ca="1" si="26"/>
        <v>0</v>
      </c>
      <c r="Y47" s="968">
        <f t="shared" ca="1" si="27"/>
        <v>0</v>
      </c>
    </row>
    <row r="48" spans="2:25" s="2" customFormat="1" ht="15">
      <c r="C48" s="1016" t="s">
        <v>259</v>
      </c>
      <c r="D48" s="911" t="str">
        <f ca="1">IFERROR(-('Refi-Annual Review'!AK156+'Refi-Annual Review'!AK161+'Refi-Annual Review'!AK97)/$U$9,"")</f>
        <v/>
      </c>
      <c r="E48" s="1080" t="str">
        <f ca="1">IFERROR(-('Refi-Annual Review'!AL156+'Refi-Annual Review'!AL161+'Refi-Annual Review'!AL97)/$U$9,"")</f>
        <v/>
      </c>
      <c r="F48" s="1080" t="str">
        <f ca="1">IFERROR(-('Refi-Annual Review'!AM156+'Refi-Annual Review'!AM161+'Refi-Annual Review'!AM97)/$U$9,"")</f>
        <v/>
      </c>
      <c r="G48" s="1081" t="str">
        <f ca="1">IFERROR(-('Refi-Annual Review'!AN156+'Refi-Annual Review'!AN161+'Refi-Annual Review'!AN97)/$U$9,"")</f>
        <v/>
      </c>
      <c r="H48" s="1080" t="e">
        <f ca="1">-('Portfolio Quality'!AM10+'Portfolio Quality'!AM15+'Balance Sheet'!AE16)/$U$9</f>
        <v>#NAME?</v>
      </c>
      <c r="I48" s="1080" t="e">
        <f ca="1">-('Portfolio Quality'!AN10+'Portfolio Quality'!AN15+'Balance Sheet'!AF16)/$U$9</f>
        <v>#NAME?</v>
      </c>
      <c r="J48" s="1080" t="e">
        <f ca="1">-('Portfolio Quality'!AO10+'Portfolio Quality'!AO15+'Balance Sheet'!AG16)/$U$9</f>
        <v>#NAME?</v>
      </c>
      <c r="K48" s="1080" t="e">
        <f ca="1">-('Portfolio Quality'!AP10+'Portfolio Quality'!AP15+'Balance Sheet'!AH16)/$U$9</f>
        <v>#NAME?</v>
      </c>
      <c r="L48" s="1080" t="e">
        <f ca="1">-('Portfolio Quality'!AQ10+'Portfolio Quality'!AQ15+'Balance Sheet'!AI16)/$U$9</f>
        <v>#NAME?</v>
      </c>
      <c r="M48" s="1080" t="e">
        <f ca="1">-('Portfolio Quality'!AR10+'Portfolio Quality'!AR15+'Balance Sheet'!AJ16)/$U$9</f>
        <v>#NAME?</v>
      </c>
      <c r="N48" s="1080" t="e">
        <f ca="1">-('Portfolio Quality'!AS10+'Portfolio Quality'!AS15+'Balance Sheet'!AK16)/$U$9</f>
        <v>#NAME?</v>
      </c>
      <c r="O48" s="1080" t="e">
        <f ca="1">-('Portfolio Quality'!AT10+'Portfolio Quality'!AT15+'Balance Sheet'!AL16)/$U$9</f>
        <v>#NAME?</v>
      </c>
      <c r="P48" s="1080" t="e">
        <f ca="1">-('Portfolio Quality'!AU10+'Portfolio Quality'!AU15+'Balance Sheet'!AM16)/$U$9</f>
        <v>#NAME?</v>
      </c>
      <c r="Q48" s="1080" t="e">
        <f ca="1">-('Portfolio Quality'!AV10+'Portfolio Quality'!AV15+'Balance Sheet'!AN16)/$U$9</f>
        <v>#NAME?</v>
      </c>
      <c r="R48" s="1080" t="e">
        <f ca="1">-('Portfolio Quality'!AW10+'Portfolio Quality'!AW15+'Balance Sheet'!AO16)/$U$9</f>
        <v>#NAME?</v>
      </c>
      <c r="S48" s="1080" t="e">
        <f ca="1">-('Portfolio Quality'!AX10+'Portfolio Quality'!AX15+'Balance Sheet'!AP16)/$U$9</f>
        <v>#NAME?</v>
      </c>
      <c r="T48" s="1080" t="e">
        <f ca="1">-('Portfolio Quality'!AY10+'Portfolio Quality'!AY15+'Balance Sheet'!AQ16)/$U$9</f>
        <v>#NAME?</v>
      </c>
      <c r="U48" s="911" t="e">
        <f t="shared" ca="1" si="24"/>
        <v>#N/A</v>
      </c>
      <c r="V48" s="1078"/>
      <c r="W48" s="968">
        <f t="shared" ca="1" si="25"/>
        <v>0</v>
      </c>
      <c r="X48" s="968">
        <f t="shared" ca="1" si="26"/>
        <v>0</v>
      </c>
      <c r="Y48" s="968">
        <f t="shared" ca="1" si="27"/>
        <v>0</v>
      </c>
    </row>
    <row r="49" spans="2:25" s="2" customFormat="1" ht="15">
      <c r="C49" s="1070" t="s">
        <v>589</v>
      </c>
      <c r="D49" s="912" t="str">
        <f t="shared" ref="D49:F49" ca="1" si="28">IFERROR(D47+D48,"")</f>
        <v/>
      </c>
      <c r="E49" s="1082" t="str">
        <f t="shared" ca="1" si="28"/>
        <v/>
      </c>
      <c r="F49" s="1082" t="str">
        <f t="shared" ca="1" si="28"/>
        <v/>
      </c>
      <c r="G49" s="1083" t="str">
        <f ca="1">IFERROR(G47+G48,"")</f>
        <v/>
      </c>
      <c r="H49" s="1082" t="e">
        <f ca="1">+H47+H48</f>
        <v>#VALUE!</v>
      </c>
      <c r="I49" s="1082" t="e">
        <f ca="1">+I47+I48</f>
        <v>#VALUE!</v>
      </c>
      <c r="J49" s="1082" t="e">
        <f t="shared" ref="J49:T49" ca="1" si="29">+J47+J48</f>
        <v>#VALUE!</v>
      </c>
      <c r="K49" s="1082" t="e">
        <f t="shared" ca="1" si="29"/>
        <v>#VALUE!</v>
      </c>
      <c r="L49" s="1082" t="e">
        <f t="shared" ca="1" si="29"/>
        <v>#VALUE!</v>
      </c>
      <c r="M49" s="1082" t="e">
        <f t="shared" ca="1" si="29"/>
        <v>#VALUE!</v>
      </c>
      <c r="N49" s="1082" t="e">
        <f t="shared" ca="1" si="29"/>
        <v>#VALUE!</v>
      </c>
      <c r="O49" s="1082" t="e">
        <f t="shared" ca="1" si="29"/>
        <v>#VALUE!</v>
      </c>
      <c r="P49" s="1082" t="e">
        <f t="shared" ca="1" si="29"/>
        <v>#VALUE!</v>
      </c>
      <c r="Q49" s="1082" t="e">
        <f t="shared" ca="1" si="29"/>
        <v>#VALUE!</v>
      </c>
      <c r="R49" s="1082" t="e">
        <f t="shared" ca="1" si="29"/>
        <v>#VALUE!</v>
      </c>
      <c r="S49" s="1082" t="e">
        <f t="shared" ca="1" si="29"/>
        <v>#VALUE!</v>
      </c>
      <c r="T49" s="1082" t="e">
        <f t="shared" ca="1" si="29"/>
        <v>#NAME?</v>
      </c>
      <c r="U49" s="912" t="e">
        <f t="shared" ca="1" si="24"/>
        <v>#N/A</v>
      </c>
      <c r="V49" s="1078"/>
      <c r="W49" s="968">
        <f t="shared" ca="1" si="25"/>
        <v>0</v>
      </c>
      <c r="X49" s="968">
        <f t="shared" ca="1" si="26"/>
        <v>0</v>
      </c>
      <c r="Y49" s="968">
        <f t="shared" ca="1" si="27"/>
        <v>0</v>
      </c>
    </row>
    <row r="50" spans="2:25" s="2" customFormat="1" ht="6" customHeight="1">
      <c r="C50" s="1018"/>
      <c r="E50" s="964"/>
      <c r="F50" s="964"/>
      <c r="G50" s="1029"/>
      <c r="H50" s="964"/>
      <c r="I50" s="964"/>
      <c r="J50" s="964"/>
      <c r="K50" s="964"/>
      <c r="L50" s="964"/>
      <c r="M50" s="964"/>
      <c r="N50" s="964"/>
      <c r="O50" s="964"/>
      <c r="P50" s="964"/>
      <c r="Q50" s="964"/>
      <c r="R50" s="964"/>
      <c r="S50" s="964"/>
      <c r="T50" s="964"/>
      <c r="W50" s="968"/>
      <c r="X50" s="968"/>
      <c r="Y50" s="968"/>
    </row>
    <row r="51" spans="2:25" s="2" customFormat="1" ht="15">
      <c r="B51" s="1" t="s">
        <v>266</v>
      </c>
      <c r="C51" s="1033"/>
      <c r="D51" s="163"/>
      <c r="E51" s="994"/>
      <c r="F51" s="994"/>
      <c r="G51" s="1034"/>
      <c r="H51" s="994"/>
      <c r="I51" s="994"/>
      <c r="J51" s="994"/>
      <c r="K51" s="994"/>
      <c r="L51" s="994"/>
      <c r="M51" s="994"/>
      <c r="N51" s="994"/>
      <c r="O51" s="994"/>
      <c r="P51" s="994"/>
      <c r="Q51" s="994"/>
      <c r="R51" s="994"/>
      <c r="S51" s="994"/>
      <c r="T51" s="994"/>
      <c r="U51" s="163"/>
      <c r="W51" s="1077"/>
      <c r="X51" s="1077"/>
      <c r="Y51" s="1077"/>
    </row>
    <row r="52" spans="2:25" s="2" customFormat="1" ht="3.75" customHeight="1">
      <c r="B52" s="1"/>
      <c r="C52" s="1033"/>
      <c r="D52" s="163"/>
      <c r="E52" s="994"/>
      <c r="F52" s="994"/>
      <c r="G52" s="1034"/>
      <c r="H52" s="994"/>
      <c r="I52" s="994"/>
      <c r="J52" s="994"/>
      <c r="K52" s="994"/>
      <c r="L52" s="994"/>
      <c r="M52" s="994"/>
      <c r="N52" s="994"/>
      <c r="O52" s="994"/>
      <c r="P52" s="994"/>
      <c r="Q52" s="994"/>
      <c r="R52" s="994"/>
      <c r="S52" s="994"/>
      <c r="T52" s="994"/>
      <c r="U52" s="163"/>
      <c r="W52" s="968"/>
      <c r="X52" s="968"/>
      <c r="Y52" s="968"/>
    </row>
    <row r="53" spans="2:25" s="2" customFormat="1" ht="15">
      <c r="C53" s="1030"/>
      <c r="D53" s="967">
        <f t="shared" ref="D53:F53" ca="1" si="30">D32</f>
        <v>-3</v>
      </c>
      <c r="E53" s="972">
        <f t="shared" ca="1" si="30"/>
        <v>-2</v>
      </c>
      <c r="F53" s="972">
        <f t="shared" ca="1" si="30"/>
        <v>-1</v>
      </c>
      <c r="G53" s="1013">
        <f ca="1">G32</f>
        <v>0</v>
      </c>
      <c r="H53" s="898" t="str">
        <f t="shared" ref="H53:T53" si="31">H92</f>
        <v/>
      </c>
      <c r="I53" s="898" t="str">
        <f t="shared" si="31"/>
        <v/>
      </c>
      <c r="J53" s="898" t="str">
        <f t="shared" si="31"/>
        <v/>
      </c>
      <c r="K53" s="898" t="str">
        <f t="shared" si="31"/>
        <v/>
      </c>
      <c r="L53" s="898" t="str">
        <f t="shared" si="31"/>
        <v/>
      </c>
      <c r="M53" s="898" t="str">
        <f t="shared" si="31"/>
        <v/>
      </c>
      <c r="N53" s="898" t="str">
        <f t="shared" si="31"/>
        <v/>
      </c>
      <c r="O53" s="898" t="str">
        <f t="shared" si="31"/>
        <v/>
      </c>
      <c r="P53" s="898" t="str">
        <f t="shared" si="31"/>
        <v/>
      </c>
      <c r="Q53" s="898" t="str">
        <f t="shared" si="31"/>
        <v/>
      </c>
      <c r="R53" s="898" t="str">
        <f t="shared" si="31"/>
        <v/>
      </c>
      <c r="S53" s="898" t="str">
        <f t="shared" si="31"/>
        <v/>
      </c>
      <c r="T53" s="898">
        <f t="shared" si="31"/>
        <v>0</v>
      </c>
      <c r="U53" s="898" t="e">
        <f ca="1">HLOOKUP(1,$I$12:$T$114,ROW(A53)-ROW($A$12)+1,FALSE)</f>
        <v>#N/A</v>
      </c>
      <c r="W53" s="970" t="s">
        <v>608</v>
      </c>
      <c r="X53" s="970" t="s">
        <v>609</v>
      </c>
      <c r="Y53" s="970" t="s">
        <v>610</v>
      </c>
    </row>
    <row r="54" spans="2:25" s="2" customFormat="1" ht="15">
      <c r="C54" s="1014" t="s">
        <v>590</v>
      </c>
      <c r="D54" s="924" t="str">
        <f t="shared" ref="D54:F54" ca="1" si="32">IFERROR((D57-D58)/D47,"")</f>
        <v/>
      </c>
      <c r="E54" s="995" t="str">
        <f t="shared" ca="1" si="32"/>
        <v/>
      </c>
      <c r="F54" s="995" t="str">
        <f t="shared" ca="1" si="32"/>
        <v/>
      </c>
      <c r="G54" s="1035" t="str">
        <f ca="1">IFERROR((G57-G58)/G47,"")</f>
        <v/>
      </c>
      <c r="H54" s="995" t="e">
        <f t="shared" ref="H54:S54" ca="1" si="33">+((H57+H59)-(H58+H60))/H47</f>
        <v>#NAME?</v>
      </c>
      <c r="I54" s="995" t="e">
        <f t="shared" ca="1" si="33"/>
        <v>#NAME?</v>
      </c>
      <c r="J54" s="995" t="e">
        <f t="shared" ca="1" si="33"/>
        <v>#NAME?</v>
      </c>
      <c r="K54" s="995" t="e">
        <f t="shared" ca="1" si="33"/>
        <v>#NAME?</v>
      </c>
      <c r="L54" s="995" t="e">
        <f t="shared" ca="1" si="33"/>
        <v>#NAME?</v>
      </c>
      <c r="M54" s="995" t="e">
        <f t="shared" ca="1" si="33"/>
        <v>#NAME?</v>
      </c>
      <c r="N54" s="995" t="e">
        <f t="shared" ca="1" si="33"/>
        <v>#NAME?</v>
      </c>
      <c r="O54" s="995" t="e">
        <f t="shared" ca="1" si="33"/>
        <v>#NAME?</v>
      </c>
      <c r="P54" s="995" t="e">
        <f t="shared" ca="1" si="33"/>
        <v>#NAME?</v>
      </c>
      <c r="Q54" s="995" t="e">
        <f t="shared" ca="1" si="33"/>
        <v>#NAME?</v>
      </c>
      <c r="R54" s="995" t="e">
        <f t="shared" ca="1" si="33"/>
        <v>#NAME?</v>
      </c>
      <c r="S54" s="995" t="e">
        <f t="shared" ca="1" si="33"/>
        <v>#NAME?</v>
      </c>
      <c r="T54" s="995" t="e">
        <f ca="1">+((T57+T59)-(T58+T60))/T47</f>
        <v>#NAME?</v>
      </c>
      <c r="U54" s="924" t="e">
        <f ca="1">HLOOKUP(1,$I$12:$T$114,ROW(A54)-ROW($A$12)+1,FALSE)</f>
        <v>#N/A</v>
      </c>
      <c r="W54" s="968">
        <f ca="1">IFERROR(+T54/S54-1,0)</f>
        <v>0</v>
      </c>
      <c r="X54" s="968">
        <f ca="1">IFERROR(+T54/U54-1,0)</f>
        <v>0</v>
      </c>
      <c r="Y54" s="968">
        <f ca="1">IFERROR(+T54/H54-1,0)</f>
        <v>0</v>
      </c>
    </row>
    <row r="55" spans="2:25" s="2" customFormat="1" ht="6" customHeight="1">
      <c r="C55" s="1033"/>
      <c r="D55" s="164"/>
      <c r="E55" s="996"/>
      <c r="F55" s="996"/>
      <c r="G55" s="1036"/>
      <c r="H55" s="996"/>
      <c r="I55" s="996"/>
      <c r="J55" s="996"/>
      <c r="K55" s="996"/>
      <c r="L55" s="996"/>
      <c r="M55" s="996"/>
      <c r="N55" s="996"/>
      <c r="O55" s="996"/>
      <c r="P55" s="996"/>
      <c r="Q55" s="996"/>
      <c r="R55" s="996"/>
      <c r="S55" s="996"/>
      <c r="T55" s="996"/>
      <c r="U55" s="164"/>
      <c r="W55" s="968"/>
      <c r="X55" s="968"/>
      <c r="Y55" s="968"/>
    </row>
    <row r="56" spans="2:25" s="2" customFormat="1" ht="16.5" customHeight="1">
      <c r="C56" s="1021" t="s">
        <v>587</v>
      </c>
      <c r="D56" s="905"/>
      <c r="E56" s="985"/>
      <c r="F56" s="985"/>
      <c r="G56" s="1022"/>
      <c r="H56" s="985"/>
      <c r="I56" s="985"/>
      <c r="J56" s="985"/>
      <c r="K56" s="985"/>
      <c r="L56" s="985"/>
      <c r="M56" s="985"/>
      <c r="N56" s="985"/>
      <c r="O56" s="985"/>
      <c r="P56" s="985"/>
      <c r="Q56" s="985"/>
      <c r="R56" s="985"/>
      <c r="S56" s="985"/>
      <c r="T56" s="985"/>
      <c r="U56" s="905"/>
      <c r="W56" s="968"/>
      <c r="X56" s="968"/>
      <c r="Y56" s="968"/>
    </row>
    <row r="57" spans="2:25" s="2" customFormat="1" ht="15">
      <c r="C57" s="1037" t="s">
        <v>591</v>
      </c>
      <c r="D57" s="161" t="str">
        <f ca="1">IFERROR('Refi-Annual Review'!AK173/$U$9,"")</f>
        <v/>
      </c>
      <c r="E57" s="986" t="str">
        <f ca="1">IFERROR('Refi-Annual Review'!AL173/$U$9,"")</f>
        <v/>
      </c>
      <c r="F57" s="986" t="str">
        <f ca="1">IFERROR('Refi-Annual Review'!AM173/$U$9,"")</f>
        <v/>
      </c>
      <c r="G57" s="1023" t="str">
        <f ca="1">IFERROR('Refi-Annual Review'!AN173/$U$9,"")</f>
        <v/>
      </c>
      <c r="H57" s="986" t="e">
        <f ca="1">'Balance Sheet'!AE41/$U$9</f>
        <v>#NAME?</v>
      </c>
      <c r="I57" s="986" t="e">
        <f ca="1">'Balance Sheet'!AF41/$U$9</f>
        <v>#NAME?</v>
      </c>
      <c r="J57" s="986" t="e">
        <f ca="1">'Balance Sheet'!AG41/$U$9</f>
        <v>#NAME?</v>
      </c>
      <c r="K57" s="986" t="e">
        <f ca="1">'Balance Sheet'!AH41/$U$9</f>
        <v>#NAME?</v>
      </c>
      <c r="L57" s="986" t="e">
        <f ca="1">'Balance Sheet'!AI41/$U$9</f>
        <v>#NAME?</v>
      </c>
      <c r="M57" s="986" t="e">
        <f ca="1">'Balance Sheet'!AJ41/$U$9</f>
        <v>#NAME?</v>
      </c>
      <c r="N57" s="986" t="e">
        <f ca="1">'Balance Sheet'!AK41/$U$9</f>
        <v>#NAME?</v>
      </c>
      <c r="O57" s="986" t="e">
        <f ca="1">'Balance Sheet'!AL41/$U$9</f>
        <v>#NAME?</v>
      </c>
      <c r="P57" s="986" t="e">
        <f ca="1">'Balance Sheet'!AM41/$U$9</f>
        <v>#NAME?</v>
      </c>
      <c r="Q57" s="986" t="e">
        <f ca="1">'Balance Sheet'!AN41/$U$9</f>
        <v>#NAME?</v>
      </c>
      <c r="R57" s="986" t="e">
        <f ca="1">'Balance Sheet'!AO41/$U$9</f>
        <v>#NAME?</v>
      </c>
      <c r="S57" s="986" t="e">
        <f ca="1">'Balance Sheet'!AP41/$U$9</f>
        <v>#NAME?</v>
      </c>
      <c r="T57" s="986" t="e">
        <f ca="1">'Balance Sheet'!AQ41/$U$9</f>
        <v>#NAME?</v>
      </c>
      <c r="U57" s="161" t="e">
        <f ca="1">HLOOKUP(1,$I$12:$T$114,ROW(A57)-ROW($A$12)+1,FALSE)</f>
        <v>#N/A</v>
      </c>
      <c r="W57" s="968">
        <f ca="1">IFERROR(+T57/S57-1,0)</f>
        <v>0</v>
      </c>
      <c r="X57" s="968">
        <f ca="1">IFERROR(+T57/U57-1,0)</f>
        <v>0</v>
      </c>
      <c r="Y57" s="968">
        <f ca="1">IFERROR(+T57/H57-1,0)</f>
        <v>0</v>
      </c>
    </row>
    <row r="58" spans="2:25" s="2" customFormat="1" ht="15.75" customHeight="1">
      <c r="C58" s="1037" t="s">
        <v>592</v>
      </c>
      <c r="D58" s="161" t="str">
        <f ca="1">IFERROR('Refi-Annual Review'!AK175/$U$9,"")</f>
        <v/>
      </c>
      <c r="E58" s="986" t="str">
        <f ca="1">IFERROR('Refi-Annual Review'!AL175/$U$9,"")</f>
        <v/>
      </c>
      <c r="F58" s="986" t="str">
        <f ca="1">IFERROR('Refi-Annual Review'!AM175/$U$9,"")</f>
        <v/>
      </c>
      <c r="G58" s="1023" t="str">
        <f ca="1">IFERROR('Refi-Annual Review'!AN175/$U$9,"")</f>
        <v/>
      </c>
      <c r="H58" s="986" t="e">
        <f ca="1">'Balance Sheet'!AE43/$U$9</f>
        <v>#NAME?</v>
      </c>
      <c r="I58" s="986" t="e">
        <f ca="1">'Balance Sheet'!AF43/$U$9</f>
        <v>#NAME?</v>
      </c>
      <c r="J58" s="986" t="e">
        <f ca="1">'Balance Sheet'!AG43/$U$9</f>
        <v>#NAME?</v>
      </c>
      <c r="K58" s="986" t="e">
        <f ca="1">'Balance Sheet'!AH43/$U$9</f>
        <v>#NAME?</v>
      </c>
      <c r="L58" s="986" t="e">
        <f ca="1">'Balance Sheet'!AI43/$U$9</f>
        <v>#NAME?</v>
      </c>
      <c r="M58" s="986" t="e">
        <f ca="1">'Balance Sheet'!AJ43/$U$9</f>
        <v>#NAME?</v>
      </c>
      <c r="N58" s="986" t="e">
        <f ca="1">'Balance Sheet'!AK43/$U$9</f>
        <v>#NAME?</v>
      </c>
      <c r="O58" s="986" t="e">
        <f ca="1">'Balance Sheet'!AL43/$U$9</f>
        <v>#NAME?</v>
      </c>
      <c r="P58" s="986" t="e">
        <f ca="1">'Balance Sheet'!AM43/$U$9</f>
        <v>#NAME?</v>
      </c>
      <c r="Q58" s="986" t="e">
        <f ca="1">'Balance Sheet'!AN43/$U$9</f>
        <v>#NAME?</v>
      </c>
      <c r="R58" s="986" t="e">
        <f ca="1">'Balance Sheet'!AO43/$U$9</f>
        <v>#NAME?</v>
      </c>
      <c r="S58" s="986" t="e">
        <f ca="1">'Balance Sheet'!AP43/$U$9</f>
        <v>#NAME?</v>
      </c>
      <c r="T58" s="986" t="e">
        <f ca="1">'Balance Sheet'!AQ43/$U$9</f>
        <v>#NAME?</v>
      </c>
      <c r="U58" s="161" t="e">
        <f ca="1">HLOOKUP(1,$I$12:$T$114,ROW(A58)-ROW($A$12)+1,FALSE)</f>
        <v>#N/A</v>
      </c>
      <c r="W58" s="968">
        <f ca="1">IFERROR(+T58/S58-1,0)</f>
        <v>0</v>
      </c>
      <c r="X58" s="968">
        <f ca="1">IFERROR(+T58/U58-1,0)</f>
        <v>0</v>
      </c>
      <c r="Y58" s="968">
        <f ca="1">IFERROR(+T58/H58-1,0)</f>
        <v>0</v>
      </c>
    </row>
    <row r="59" spans="2:25" s="2" customFormat="1" ht="15.75" customHeight="1">
      <c r="C59" s="1037" t="s">
        <v>646</v>
      </c>
      <c r="D59" s="161"/>
      <c r="E59" s="986"/>
      <c r="F59" s="986"/>
      <c r="G59" s="1023"/>
      <c r="H59" s="986" t="e">
        <f ca="1">'Balance Sheet'!AE50/$U$9</f>
        <v>#NAME?</v>
      </c>
      <c r="I59" s="986" t="e">
        <f ca="1">'Balance Sheet'!AF50/$U$9</f>
        <v>#NAME?</v>
      </c>
      <c r="J59" s="986" t="e">
        <f ca="1">'Balance Sheet'!AG50/$U$9</f>
        <v>#NAME?</v>
      </c>
      <c r="K59" s="986" t="e">
        <f ca="1">'Balance Sheet'!AH50/$U$9</f>
        <v>#NAME?</v>
      </c>
      <c r="L59" s="986" t="e">
        <f ca="1">'Balance Sheet'!AI50/$U$9</f>
        <v>#NAME?</v>
      </c>
      <c r="M59" s="986" t="e">
        <f ca="1">'Balance Sheet'!AJ50/$U$9</f>
        <v>#NAME?</v>
      </c>
      <c r="N59" s="986" t="e">
        <f ca="1">'Balance Sheet'!AK50/$U$9</f>
        <v>#NAME?</v>
      </c>
      <c r="O59" s="986" t="e">
        <f ca="1">'Balance Sheet'!AL50/$U$9</f>
        <v>#NAME?</v>
      </c>
      <c r="P59" s="986" t="e">
        <f ca="1">'Balance Sheet'!AM50/$U$9</f>
        <v>#NAME?</v>
      </c>
      <c r="Q59" s="986" t="e">
        <f ca="1">'Balance Sheet'!AN50/$U$9</f>
        <v>#NAME?</v>
      </c>
      <c r="R59" s="986" t="e">
        <f ca="1">'Balance Sheet'!AO50/$U$9</f>
        <v>#NAME?</v>
      </c>
      <c r="S59" s="986" t="e">
        <f ca="1">'Balance Sheet'!AP50/$U$9</f>
        <v>#NAME?</v>
      </c>
      <c r="T59" s="986" t="e">
        <f ca="1">'Balance Sheet'!AQ50/$U$9</f>
        <v>#NAME?</v>
      </c>
      <c r="U59" s="161"/>
      <c r="W59" s="968"/>
      <c r="X59" s="968"/>
      <c r="Y59" s="968"/>
    </row>
    <row r="60" spans="2:25" s="2" customFormat="1" ht="15.75" customHeight="1">
      <c r="C60" s="1037" t="s">
        <v>647</v>
      </c>
      <c r="D60" s="161"/>
      <c r="E60" s="986"/>
      <c r="F60" s="986"/>
      <c r="G60" s="1023"/>
      <c r="H60" s="986" t="e">
        <f ca="1">'Balance Sheet'!AE56/$U$9</f>
        <v>#NAME?</v>
      </c>
      <c r="I60" s="986" t="e">
        <f ca="1">'Balance Sheet'!AF56/$U$9</f>
        <v>#NAME?</v>
      </c>
      <c r="J60" s="986" t="e">
        <f ca="1">'Balance Sheet'!AG56/$U$9</f>
        <v>#NAME?</v>
      </c>
      <c r="K60" s="986" t="e">
        <f ca="1">'Balance Sheet'!AH56/$U$9</f>
        <v>#NAME?</v>
      </c>
      <c r="L60" s="986" t="e">
        <f ca="1">'Balance Sheet'!AI56/$U$9</f>
        <v>#NAME?</v>
      </c>
      <c r="M60" s="986" t="e">
        <f ca="1">'Balance Sheet'!AJ56/$U$9</f>
        <v>#NAME?</v>
      </c>
      <c r="N60" s="986" t="e">
        <f ca="1">'Balance Sheet'!AK56/$U$9</f>
        <v>#NAME?</v>
      </c>
      <c r="O60" s="986" t="e">
        <f ca="1">'Balance Sheet'!AL56/$U$9</f>
        <v>#NAME?</v>
      </c>
      <c r="P60" s="986" t="e">
        <f ca="1">'Balance Sheet'!AM56/$U$9</f>
        <v>#NAME?</v>
      </c>
      <c r="Q60" s="986" t="e">
        <f ca="1">'Balance Sheet'!AN56/$U$9</f>
        <v>#NAME?</v>
      </c>
      <c r="R60" s="986" t="e">
        <f ca="1">'Balance Sheet'!AO56/$U$9</f>
        <v>#NAME?</v>
      </c>
      <c r="S60" s="986" t="e">
        <f ca="1">'Balance Sheet'!AP56/$U$9</f>
        <v>#NAME?</v>
      </c>
      <c r="T60" s="986" t="e">
        <f ca="1">'Balance Sheet'!AQ56/$U$9</f>
        <v>#NAME?</v>
      </c>
      <c r="U60" s="161"/>
      <c r="W60" s="968"/>
      <c r="X60" s="968"/>
      <c r="Y60" s="968"/>
    </row>
    <row r="61" spans="2:25" s="2" customFormat="1" ht="15">
      <c r="B61" s="1" t="str">
        <f>"Profitability"</f>
        <v>Profitability</v>
      </c>
      <c r="C61" s="1018"/>
      <c r="D61" s="165"/>
      <c r="E61" s="997"/>
      <c r="F61" s="997"/>
      <c r="G61" s="1038"/>
      <c r="H61" s="997" t="str">
        <f>'Income Statement'!D3</f>
        <v>Result Period</v>
      </c>
      <c r="I61" s="997" t="str">
        <f>'Income Statement'!E3</f>
        <v>YTD</v>
      </c>
      <c r="J61" s="964"/>
      <c r="K61" s="964"/>
      <c r="L61" s="964"/>
      <c r="M61" s="964"/>
      <c r="N61" s="964"/>
      <c r="O61" s="964"/>
      <c r="P61" s="964"/>
      <c r="Q61" s="964"/>
      <c r="R61" s="964"/>
      <c r="S61" s="964"/>
      <c r="T61" s="964"/>
      <c r="W61" s="1077"/>
      <c r="X61" s="1077"/>
      <c r="Y61" s="1077"/>
    </row>
    <row r="62" spans="2:25" s="2" customFormat="1" ht="1.5" customHeight="1">
      <c r="C62" s="1018"/>
      <c r="E62" s="964"/>
      <c r="F62" s="964"/>
      <c r="G62" s="1029"/>
      <c r="H62" s="964"/>
      <c r="I62" s="964"/>
      <c r="J62" s="964"/>
      <c r="K62" s="964"/>
      <c r="L62" s="964"/>
      <c r="M62" s="964"/>
      <c r="N62" s="964"/>
      <c r="O62" s="964"/>
      <c r="P62" s="964"/>
      <c r="Q62" s="964"/>
      <c r="R62" s="964"/>
      <c r="S62" s="964"/>
      <c r="T62" s="964"/>
      <c r="W62" s="968"/>
      <c r="X62" s="968"/>
      <c r="Y62" s="968"/>
    </row>
    <row r="63" spans="2:25" s="2" customFormat="1" ht="15">
      <c r="C63" s="1030"/>
      <c r="D63" s="967">
        <f t="shared" ref="D63:F63" ca="1" si="34">D53</f>
        <v>-3</v>
      </c>
      <c r="E63" s="972">
        <f t="shared" ca="1" si="34"/>
        <v>-2</v>
      </c>
      <c r="F63" s="972">
        <f t="shared" ca="1" si="34"/>
        <v>-1</v>
      </c>
      <c r="G63" s="1013">
        <f ca="1">G53</f>
        <v>0</v>
      </c>
      <c r="H63" s="898" t="str">
        <f t="shared" ref="H63:T63" si="35">H13</f>
        <v/>
      </c>
      <c r="I63" s="898" t="str">
        <f t="shared" si="35"/>
        <v/>
      </c>
      <c r="J63" s="898" t="str">
        <f t="shared" si="35"/>
        <v/>
      </c>
      <c r="K63" s="898" t="str">
        <f t="shared" si="35"/>
        <v/>
      </c>
      <c r="L63" s="898" t="str">
        <f t="shared" si="35"/>
        <v/>
      </c>
      <c r="M63" s="898" t="str">
        <f t="shared" si="35"/>
        <v/>
      </c>
      <c r="N63" s="898" t="str">
        <f t="shared" si="35"/>
        <v/>
      </c>
      <c r="O63" s="898" t="str">
        <f t="shared" si="35"/>
        <v/>
      </c>
      <c r="P63" s="898" t="str">
        <f t="shared" si="35"/>
        <v/>
      </c>
      <c r="Q63" s="898" t="str">
        <f t="shared" si="35"/>
        <v/>
      </c>
      <c r="R63" s="898" t="str">
        <f t="shared" si="35"/>
        <v/>
      </c>
      <c r="S63" s="898" t="str">
        <f t="shared" si="35"/>
        <v/>
      </c>
      <c r="T63" s="898">
        <f t="shared" si="35"/>
        <v>0</v>
      </c>
      <c r="U63" s="898" t="e">
        <f ca="1">HLOOKUP(1,$I$12:$T$114,ROW(A63)-ROW($A$12)+1,FALSE)</f>
        <v>#N/A</v>
      </c>
      <c r="W63" s="970" t="s">
        <v>608</v>
      </c>
      <c r="X63" s="970" t="s">
        <v>609</v>
      </c>
      <c r="Y63" s="970" t="s">
        <v>610</v>
      </c>
    </row>
    <row r="64" spans="2:25" s="2" customFormat="1" ht="15">
      <c r="C64" s="1039" t="s">
        <v>441</v>
      </c>
      <c r="G64" s="1018"/>
      <c r="W64" s="1040"/>
      <c r="X64" s="1040"/>
      <c r="Y64" s="1040"/>
    </row>
    <row r="65" spans="3:25" s="2" customFormat="1" ht="15">
      <c r="C65" s="1041" t="s">
        <v>614</v>
      </c>
      <c r="D65" s="913" t="str">
        <f ca="1">IFERROR('Refi-Annual Review'!AK120/'Refi-Annual Review'!AK180,"")</f>
        <v/>
      </c>
      <c r="E65" s="998" t="str">
        <f ca="1">IFERROR('Refi-Annual Review'!AL120/'Refi-Annual Review'!AL180,"")</f>
        <v/>
      </c>
      <c r="F65" s="998" t="str">
        <f ca="1">IFERROR('Refi-Annual Review'!AM120/'Refi-Annual Review'!AM180,"")</f>
        <v/>
      </c>
      <c r="G65" s="1042" t="str">
        <f ca="1">IFERROR('Refi-Annual Review'!AN120/'Refi-Annual Review'!AN180,"")</f>
        <v/>
      </c>
      <c r="H65" s="998" t="e">
        <f ca="1">H80/(AGGREGATED_DATA!Z31/AGGREGATED_DATA!Z9/$U$9)</f>
        <v>#NAME?</v>
      </c>
      <c r="I65" s="998" t="e">
        <f ca="1">I80/(AGGREGATED_DATA!AA31/AGGREGATED_DATA!AA9/$U$9)</f>
        <v>#NAME?</v>
      </c>
      <c r="J65" s="998" t="e">
        <f ca="1">J80/(AGGREGATED_DATA!AB31/AGGREGATED_DATA!AB9/$U$9)</f>
        <v>#NAME?</v>
      </c>
      <c r="K65" s="998" t="e">
        <f ca="1">K80/(AGGREGATED_DATA!AC31/AGGREGATED_DATA!AC9/$U$9)</f>
        <v>#NAME?</v>
      </c>
      <c r="L65" s="998" t="e">
        <f ca="1">L80/(AGGREGATED_DATA!AD31/AGGREGATED_DATA!AD9/$U$9)</f>
        <v>#NAME?</v>
      </c>
      <c r="M65" s="998" t="e">
        <f ca="1">M80/(AGGREGATED_DATA!AE31/AGGREGATED_DATA!AE9/$U$9)</f>
        <v>#NAME?</v>
      </c>
      <c r="N65" s="998" t="e">
        <f ca="1">N80/(AGGREGATED_DATA!AF31/AGGREGATED_DATA!AF9/$U$9)</f>
        <v>#NAME?</v>
      </c>
      <c r="O65" s="998" t="e">
        <f ca="1">O80/(AGGREGATED_DATA!AG31/AGGREGATED_DATA!AG9/$U$9)</f>
        <v>#NAME?</v>
      </c>
      <c r="P65" s="998" t="e">
        <f ca="1">P80/(AGGREGATED_DATA!AH31/AGGREGATED_DATA!AH9/$U$9)</f>
        <v>#NAME?</v>
      </c>
      <c r="Q65" s="998" t="e">
        <f ca="1">Q80/(AGGREGATED_DATA!AI31/AGGREGATED_DATA!AI9/$U$9)</f>
        <v>#NAME?</v>
      </c>
      <c r="R65" s="998" t="e">
        <f ca="1">R80/(AGGREGATED_DATA!AJ31/AGGREGATED_DATA!AJ9/$U$9)</f>
        <v>#NAME?</v>
      </c>
      <c r="S65" s="998" t="e">
        <f ca="1">S80/(AGGREGATED_DATA!AK31/AGGREGATED_DATA!AK9/$U$9)</f>
        <v>#NAME?</v>
      </c>
      <c r="T65" s="998" t="e">
        <f ca="1">T80/(AGGREGATED_DATA!AL31/AGGREGATED_DATA!AL9/$U$9)</f>
        <v>#NAME?</v>
      </c>
      <c r="U65" s="1043" t="e">
        <f ca="1">HLOOKUP(1,$I$12:$T$114,ROW(A65)-ROW($A$12)+1,FALSE)</f>
        <v>#N/A</v>
      </c>
      <c r="V65" s="919"/>
      <c r="W65" s="968">
        <f t="shared" ref="W65:W69" ca="1" si="36">IFERROR(+T65/S65-1,0)</f>
        <v>0</v>
      </c>
      <c r="X65" s="968">
        <f t="shared" ref="X65:X69" ca="1" si="37">IFERROR(+T65/U65-1,0)</f>
        <v>0</v>
      </c>
      <c r="Y65" s="968">
        <f t="shared" ref="Y65:Y69" ca="1" si="38">IFERROR(+T65/H65-1,0)</f>
        <v>0</v>
      </c>
    </row>
    <row r="66" spans="3:25" s="2" customFormat="1" ht="15">
      <c r="C66" s="1044" t="s">
        <v>265</v>
      </c>
      <c r="D66" s="1045" t="str">
        <f ca="1">IFERROR(-'Refi-Annual Review'!AK121/'Refi-Annual Review'!AK183,"")</f>
        <v/>
      </c>
      <c r="E66" s="1046" t="str">
        <f ca="1">IFERROR(-'Refi-Annual Review'!AL121/('Refi-Annual Review'!AL183+'Refi-Annual Review'!AL188),"")</f>
        <v/>
      </c>
      <c r="F66" s="1046" t="str">
        <f ca="1">IFERROR(-'Refi-Annual Review'!AM121/('Refi-Annual Review'!AM183+'Refi-Annual Review'!AM188),"")</f>
        <v/>
      </c>
      <c r="G66" s="1047" t="str">
        <f ca="1">IFERROR(-'Refi-Annual Review'!AN121/('Refi-Annual Review'!AN183+'Refi-Annual Review'!AN188),"")</f>
        <v/>
      </c>
      <c r="H66" s="1046" t="e">
        <f ca="1">-H81/((AGGREGATED_DATA!Z34+AGGREGATED_DATA!Z51)/AGGREGATED_DATA!Z9/$U$9)</f>
        <v>#NAME?</v>
      </c>
      <c r="I66" s="1046" t="e">
        <f ca="1">-I81/((AGGREGATED_DATA!AA34+AGGREGATED_DATA!AA51)/AGGREGATED_DATA!AA9/$U$9)</f>
        <v>#NAME?</v>
      </c>
      <c r="J66" s="1046" t="e">
        <f ca="1">-J81/((AGGREGATED_DATA!AB34+AGGREGATED_DATA!AB51)/AGGREGATED_DATA!AB9/$U$9)</f>
        <v>#NAME?</v>
      </c>
      <c r="K66" s="1046" t="e">
        <f ca="1">-K81/((AGGREGATED_DATA!AC34+AGGREGATED_DATA!AC51)/AGGREGATED_DATA!AC9/$U$9)</f>
        <v>#NAME?</v>
      </c>
      <c r="L66" s="1046" t="e">
        <f ca="1">-L81/((AGGREGATED_DATA!AD34+AGGREGATED_DATA!AD51)/AGGREGATED_DATA!AD9/$U$9)</f>
        <v>#NAME?</v>
      </c>
      <c r="M66" s="1046" t="e">
        <f ca="1">-M81/((AGGREGATED_DATA!AE34+AGGREGATED_DATA!AE51)/AGGREGATED_DATA!AE9/$U$9)</f>
        <v>#NAME?</v>
      </c>
      <c r="N66" s="1046" t="e">
        <f ca="1">-N81/((AGGREGATED_DATA!AF34+AGGREGATED_DATA!AF51)/AGGREGATED_DATA!AF9/$U$9)</f>
        <v>#NAME?</v>
      </c>
      <c r="O66" s="1046" t="e">
        <f ca="1">-O81/((AGGREGATED_DATA!AG34+AGGREGATED_DATA!AG51)/AGGREGATED_DATA!AG9/$U$9)</f>
        <v>#NAME?</v>
      </c>
      <c r="P66" s="1046" t="e">
        <f ca="1">-P81/((AGGREGATED_DATA!AH34+AGGREGATED_DATA!AH51)/AGGREGATED_DATA!AH9/$U$9)</f>
        <v>#NAME?</v>
      </c>
      <c r="Q66" s="1046" t="e">
        <f ca="1">-Q81/((AGGREGATED_DATA!AI34+AGGREGATED_DATA!AI51)/AGGREGATED_DATA!AI9/$U$9)</f>
        <v>#NAME?</v>
      </c>
      <c r="R66" s="1046" t="e">
        <f ca="1">-R81/((AGGREGATED_DATA!AJ34+AGGREGATED_DATA!AJ51)/AGGREGATED_DATA!AJ9/$U$9)</f>
        <v>#NAME?</v>
      </c>
      <c r="S66" s="1046" t="e">
        <f ca="1">-S81/((AGGREGATED_DATA!AK34+AGGREGATED_DATA!AK51)/AGGREGATED_DATA!AK9/$U$9)</f>
        <v>#NAME?</v>
      </c>
      <c r="T66" s="1046" t="e">
        <f ca="1">-T81/((AGGREGATED_DATA!AL34+AGGREGATED_DATA!AL51)/AGGREGATED_DATA!AL9/$U$9)</f>
        <v>#NAME?</v>
      </c>
      <c r="U66" s="1043" t="e">
        <f ca="1">HLOOKUP(1,$I$12:$T$114,ROW(A66)-ROW($A$12)+1,FALSE)</f>
        <v>#N/A</v>
      </c>
      <c r="V66" s="919"/>
      <c r="W66" s="968">
        <f t="shared" ca="1" si="36"/>
        <v>0</v>
      </c>
      <c r="X66" s="968">
        <f t="shared" ca="1" si="37"/>
        <v>0</v>
      </c>
      <c r="Y66" s="968">
        <f t="shared" ca="1" si="38"/>
        <v>0</v>
      </c>
    </row>
    <row r="67" spans="3:25" s="2" customFormat="1" ht="15">
      <c r="C67" s="1048" t="s">
        <v>615</v>
      </c>
      <c r="D67" s="1049" t="str">
        <f ca="1">IFERROR(D85/D108,"")</f>
        <v/>
      </c>
      <c r="E67" s="1050" t="str">
        <f ca="1">IFERROR(E85/E108,"")</f>
        <v/>
      </c>
      <c r="F67" s="1050" t="str">
        <f ca="1">IFERROR(F85/F108,"")</f>
        <v/>
      </c>
      <c r="G67" s="1051" t="str">
        <f ca="1">IFERROR(G85/G108,"")</f>
        <v/>
      </c>
      <c r="H67" s="1050" t="e">
        <f ca="1">'Income Statement'!AE16/('Income Statement'!AE16+'Income Statement'!AE11+'Income Statement'!AE9)</f>
        <v>#NAME?</v>
      </c>
      <c r="I67" s="1050" t="e">
        <f ca="1">'Income Statement'!AF16/('Income Statement'!AF16+'Income Statement'!AF11+'Income Statement'!AF9)</f>
        <v>#NAME?</v>
      </c>
      <c r="J67" s="1050" t="e">
        <f ca="1">'Income Statement'!AG16/('Income Statement'!AG16+'Income Statement'!AG11+'Income Statement'!AG9)</f>
        <v>#NAME?</v>
      </c>
      <c r="K67" s="1050" t="e">
        <f ca="1">'Income Statement'!AH16/('Income Statement'!AH16+'Income Statement'!AH11+'Income Statement'!AH9)</f>
        <v>#NAME?</v>
      </c>
      <c r="L67" s="1050" t="e">
        <f ca="1">'Income Statement'!AI16/('Income Statement'!AI16+'Income Statement'!AI11+'Income Statement'!AI9)</f>
        <v>#NAME?</v>
      </c>
      <c r="M67" s="1050" t="e">
        <f ca="1">'Income Statement'!AJ16/('Income Statement'!AJ16+'Income Statement'!AJ11+'Income Statement'!AJ9)</f>
        <v>#NAME?</v>
      </c>
      <c r="N67" s="1050" t="e">
        <f ca="1">'Income Statement'!AK16/('Income Statement'!AK16+'Income Statement'!AK11+'Income Statement'!AK9)</f>
        <v>#NAME?</v>
      </c>
      <c r="O67" s="1050" t="e">
        <f ca="1">'Income Statement'!AL16/('Income Statement'!AL16+'Income Statement'!AL11+'Income Statement'!AL9)</f>
        <v>#NAME?</v>
      </c>
      <c r="P67" s="1050" t="e">
        <f ca="1">'Income Statement'!AM16/('Income Statement'!AM16+'Income Statement'!AM11+'Income Statement'!AM9)</f>
        <v>#NAME?</v>
      </c>
      <c r="Q67" s="1050" t="e">
        <f ca="1">'Income Statement'!AN16/('Income Statement'!AN16+'Income Statement'!AN11+'Income Statement'!AN9)</f>
        <v>#NAME?</v>
      </c>
      <c r="R67" s="1050" t="e">
        <f ca="1">'Income Statement'!AO16/('Income Statement'!AO16+'Income Statement'!AO11+'Income Statement'!AO9)</f>
        <v>#NAME?</v>
      </c>
      <c r="S67" s="1050" t="e">
        <f ca="1">'Income Statement'!AP16/('Income Statement'!AP16+'Income Statement'!AP11+'Income Statement'!AP9)</f>
        <v>#NAME?</v>
      </c>
      <c r="T67" s="1050" t="e">
        <f ca="1">'Income Statement'!AQ16/('Income Statement'!AQ16+'Income Statement'!AQ11+'Income Statement'!AQ9)</f>
        <v>#NAME?</v>
      </c>
      <c r="U67" s="1049" t="e">
        <f ca="1">HLOOKUP(1,$I$12:$T$114,ROW(A67)-ROW($A$12)+1,FALSE)</f>
        <v>#N/A</v>
      </c>
      <c r="V67" s="919"/>
      <c r="W67" s="968">
        <f t="shared" ca="1" si="36"/>
        <v>0</v>
      </c>
      <c r="X67" s="968">
        <f t="shared" ca="1" si="37"/>
        <v>0</v>
      </c>
      <c r="Y67" s="968">
        <f t="shared" ca="1" si="38"/>
        <v>0</v>
      </c>
    </row>
    <row r="68" spans="3:25" s="2" customFormat="1" ht="15">
      <c r="C68" s="1052" t="s">
        <v>16</v>
      </c>
      <c r="D68" s="920" t="str">
        <f ca="1">IFERROR('Refi-Annual Review'!AK136/'Refi-Annual Review'!AK181,"")</f>
        <v/>
      </c>
      <c r="E68" s="1005" t="str">
        <f ca="1">IFERROR('Refi-Annual Review'!AL142/'Refi-Annual Review'!AL181,"")</f>
        <v/>
      </c>
      <c r="F68" s="1005" t="str">
        <f ca="1">IFERROR('Refi-Annual Review'!AM142/'Refi-Annual Review'!AM181,"")</f>
        <v/>
      </c>
      <c r="G68" s="1051" t="str">
        <f ca="1">IFERROR('Refi-Annual Review'!AN142/'Refi-Annual Review'!AN181,"")</f>
        <v/>
      </c>
      <c r="H68" s="1005" t="e">
        <f ca="1">AGGREGATED_DATA!Z49/AGGREGATED_DATA!Z32</f>
        <v>#NAME?</v>
      </c>
      <c r="I68" s="1005" t="e">
        <f ca="1">AGGREGATED_DATA!AA49/AGGREGATED_DATA!AA32</f>
        <v>#NAME?</v>
      </c>
      <c r="J68" s="1005" t="e">
        <f ca="1">AGGREGATED_DATA!AB49/AGGREGATED_DATA!AB32</f>
        <v>#NAME?</v>
      </c>
      <c r="K68" s="1005" t="e">
        <f ca="1">AGGREGATED_DATA!AC49/AGGREGATED_DATA!AC32</f>
        <v>#NAME?</v>
      </c>
      <c r="L68" s="1005" t="e">
        <f ca="1">AGGREGATED_DATA!AD49/AGGREGATED_DATA!AD32</f>
        <v>#NAME?</v>
      </c>
      <c r="M68" s="1005" t="e">
        <f ca="1">AGGREGATED_DATA!AE49/AGGREGATED_DATA!AE32</f>
        <v>#NAME?</v>
      </c>
      <c r="N68" s="1005" t="e">
        <f ca="1">AGGREGATED_DATA!AF49/AGGREGATED_DATA!AF32</f>
        <v>#NAME?</v>
      </c>
      <c r="O68" s="1005" t="e">
        <f ca="1">AGGREGATED_DATA!AG49/AGGREGATED_DATA!AG32</f>
        <v>#NAME?</v>
      </c>
      <c r="P68" s="1005" t="e">
        <f ca="1">AGGREGATED_DATA!AH49/AGGREGATED_DATA!AH32</f>
        <v>#NAME?</v>
      </c>
      <c r="Q68" s="1005" t="e">
        <f ca="1">AGGREGATED_DATA!AI49/AGGREGATED_DATA!AI32</f>
        <v>#NAME?</v>
      </c>
      <c r="R68" s="1005" t="e">
        <f ca="1">AGGREGATED_DATA!AJ49/AGGREGATED_DATA!AJ32</f>
        <v>#NAME?</v>
      </c>
      <c r="S68" s="1005" t="e">
        <f ca="1">AGGREGATED_DATA!AK49/AGGREGATED_DATA!AK32</f>
        <v>#NAME?</v>
      </c>
      <c r="T68" s="1005" t="e">
        <f ca="1">AGGREGATED_DATA!AL49/AGGREGATED_DATA!AL32</f>
        <v>#NAME?</v>
      </c>
      <c r="U68" s="920" t="e">
        <f ca="1">HLOOKUP(1,$I$12:$T$114,ROW(A68)-ROW($A$12)+1,FALSE)</f>
        <v>#N/A</v>
      </c>
      <c r="V68" s="919"/>
      <c r="W68" s="1053">
        <f t="shared" ca="1" si="36"/>
        <v>0</v>
      </c>
      <c r="X68" s="1053">
        <f t="shared" ca="1" si="37"/>
        <v>0</v>
      </c>
      <c r="Y68" s="1053">
        <f t="shared" ca="1" si="38"/>
        <v>0</v>
      </c>
    </row>
    <row r="69" spans="3:25" s="2" customFormat="1" ht="15">
      <c r="C69" s="1052" t="s">
        <v>17</v>
      </c>
      <c r="D69" s="920" t="str">
        <f ca="1">IFERROR('Refi-Annual Review'!AK145/'Refi-Annual Review'!AK182,"")</f>
        <v/>
      </c>
      <c r="E69" s="1005" t="str">
        <f ca="1">IFERROR('Refi-Annual Review'!AL142/'Refi-Annual Review'!AL182,"")</f>
        <v/>
      </c>
      <c r="F69" s="1005" t="str">
        <f ca="1">IFERROR('Refi-Annual Review'!AM142/'Refi-Annual Review'!AM182,"")</f>
        <v/>
      </c>
      <c r="G69" s="1051" t="str">
        <f ca="1">IFERROR('Refi-Annual Review'!AN142/'Refi-Annual Review'!AN182,"")</f>
        <v/>
      </c>
      <c r="H69" s="1005" t="e">
        <f ca="1">AGGREGATED_DATA!Z49/AGGREGATED_DATA!Z33</f>
        <v>#NAME?</v>
      </c>
      <c r="I69" s="1005" t="e">
        <f ca="1">AGGREGATED_DATA!AA49/AGGREGATED_DATA!AA33</f>
        <v>#NAME?</v>
      </c>
      <c r="J69" s="1005" t="e">
        <f ca="1">AGGREGATED_DATA!AB49/AGGREGATED_DATA!AB33</f>
        <v>#NAME?</v>
      </c>
      <c r="K69" s="1005" t="e">
        <f ca="1">AGGREGATED_DATA!AC49/AGGREGATED_DATA!AC33</f>
        <v>#NAME?</v>
      </c>
      <c r="L69" s="1005" t="e">
        <f ca="1">AGGREGATED_DATA!AD49/AGGREGATED_DATA!AD33</f>
        <v>#NAME?</v>
      </c>
      <c r="M69" s="1005" t="e">
        <f ca="1">AGGREGATED_DATA!AE49/AGGREGATED_DATA!AE33</f>
        <v>#NAME?</v>
      </c>
      <c r="N69" s="1005" t="e">
        <f ca="1">AGGREGATED_DATA!AF49/AGGREGATED_DATA!AF33</f>
        <v>#NAME?</v>
      </c>
      <c r="O69" s="1005" t="e">
        <f ca="1">AGGREGATED_DATA!AG49/AGGREGATED_DATA!AG33</f>
        <v>#NAME?</v>
      </c>
      <c r="P69" s="1005" t="e">
        <f ca="1">AGGREGATED_DATA!AH49/AGGREGATED_DATA!AH33</f>
        <v>#NAME?</v>
      </c>
      <c r="Q69" s="1005" t="e">
        <f ca="1">AGGREGATED_DATA!AI49/AGGREGATED_DATA!AI33</f>
        <v>#NAME?</v>
      </c>
      <c r="R69" s="1005" t="e">
        <f ca="1">AGGREGATED_DATA!AJ49/AGGREGATED_DATA!AJ33</f>
        <v>#NAME?</v>
      </c>
      <c r="S69" s="1005" t="e">
        <f ca="1">AGGREGATED_DATA!AK49/AGGREGATED_DATA!AK33</f>
        <v>#NAME?</v>
      </c>
      <c r="T69" s="1005" t="e">
        <f ca="1">AGGREGATED_DATA!AL49/AGGREGATED_DATA!AL33</f>
        <v>#NAME?</v>
      </c>
      <c r="U69" s="920" t="e">
        <f ca="1">HLOOKUP(1,$I$12:$T$114,ROW(A69)-ROW($A$12)+1,FALSE)</f>
        <v>#N/A</v>
      </c>
      <c r="V69" s="919"/>
      <c r="W69" s="1053">
        <f t="shared" ca="1" si="36"/>
        <v>0</v>
      </c>
      <c r="X69" s="1053">
        <f t="shared" ca="1" si="37"/>
        <v>0</v>
      </c>
      <c r="Y69" s="1053">
        <f t="shared" ca="1" si="38"/>
        <v>0</v>
      </c>
    </row>
    <row r="70" spans="3:25" s="2" customFormat="1" ht="15">
      <c r="C70" s="1039" t="s">
        <v>63</v>
      </c>
      <c r="G70" s="1018"/>
      <c r="W70" s="1040"/>
      <c r="X70" s="1040"/>
      <c r="Y70" s="1040"/>
    </row>
    <row r="71" spans="3:25" s="2" customFormat="1" ht="15">
      <c r="C71" s="1052" t="s">
        <v>256</v>
      </c>
      <c r="D71" s="920" t="str">
        <f ca="1">IFERROR(-D80/(SUM(D81:D83,D85)),"")</f>
        <v/>
      </c>
      <c r="E71" s="1005" t="str">
        <f ca="1">IFERROR(-SUM(E80,E84)/(SUM(E81:E83,E85)),"")</f>
        <v/>
      </c>
      <c r="F71" s="1005" t="str">
        <f ca="1">IFERROR(-SUM(F80,F84)/(SUM(F81:F83,F85)),"")</f>
        <v/>
      </c>
      <c r="G71" s="1051" t="str">
        <f ca="1">IFERROR(-SUM(G80,G84)/(SUM(G81:G83,G85)),"")</f>
        <v/>
      </c>
      <c r="H71" s="1005" t="e">
        <f ca="1">-SUM(DATA_FORMATTING!BV123,DATA_FORMATTING!BV130)/SUM(DATA_FORMATTING!BV124:'DATA_FORMATTING'!BV126,DATA_FORMATTING!BV131)</f>
        <v>#NAME?</v>
      </c>
      <c r="I71" s="1005" t="e">
        <f ca="1">-SUM(DATA_FORMATTING!BW123,DATA_FORMATTING!BW130)/SUM(DATA_FORMATTING!BW124:'DATA_FORMATTING'!BW126,DATA_FORMATTING!BW131)</f>
        <v>#NAME?</v>
      </c>
      <c r="J71" s="1005" t="e">
        <f ca="1">-SUM(DATA_FORMATTING!BX123,DATA_FORMATTING!BX130)/SUM(DATA_FORMATTING!BX124:'DATA_FORMATTING'!BX126,DATA_FORMATTING!BX131)</f>
        <v>#NAME?</v>
      </c>
      <c r="K71" s="1005" t="e">
        <f ca="1">-SUM(DATA_FORMATTING!BY123,DATA_FORMATTING!BY130)/SUM(DATA_FORMATTING!BY124:'DATA_FORMATTING'!BY126,DATA_FORMATTING!BY131)</f>
        <v>#NAME?</v>
      </c>
      <c r="L71" s="1005" t="e">
        <f ca="1">-SUM(DATA_FORMATTING!BZ123,DATA_FORMATTING!BZ130)/SUM(DATA_FORMATTING!BZ124:'DATA_FORMATTING'!BZ126,DATA_FORMATTING!BZ131)</f>
        <v>#NAME?</v>
      </c>
      <c r="M71" s="1005" t="e">
        <f ca="1">-SUM(DATA_FORMATTING!CA123,DATA_FORMATTING!CA130)/SUM(DATA_FORMATTING!CA124:'DATA_FORMATTING'!CA126,DATA_FORMATTING!CA131)</f>
        <v>#NAME?</v>
      </c>
      <c r="N71" s="1005" t="e">
        <f ca="1">-SUM(DATA_FORMATTING!CB123,DATA_FORMATTING!CB130)/SUM(DATA_FORMATTING!CB124:'DATA_FORMATTING'!CB126,DATA_FORMATTING!CB131)</f>
        <v>#NAME?</v>
      </c>
      <c r="O71" s="1005" t="e">
        <f ca="1">-SUM(DATA_FORMATTING!CC123,DATA_FORMATTING!CC130)/SUM(DATA_FORMATTING!CC124:'DATA_FORMATTING'!CC126,DATA_FORMATTING!CC131)</f>
        <v>#NAME?</v>
      </c>
      <c r="P71" s="1005" t="e">
        <f ca="1">-SUM(DATA_FORMATTING!CD123,DATA_FORMATTING!CD130)/SUM(DATA_FORMATTING!CD124:'DATA_FORMATTING'!CD126,DATA_FORMATTING!CD131)</f>
        <v>#NAME?</v>
      </c>
      <c r="Q71" s="1005" t="e">
        <f ca="1">-SUM(DATA_FORMATTING!CE123,DATA_FORMATTING!CE130)/SUM(DATA_FORMATTING!CE124:'DATA_FORMATTING'!CE126,DATA_FORMATTING!CE131)</f>
        <v>#NAME?</v>
      </c>
      <c r="R71" s="1005" t="e">
        <f ca="1">-SUM(DATA_FORMATTING!CF123,DATA_FORMATTING!CF130)/SUM(DATA_FORMATTING!CF124:'DATA_FORMATTING'!CF126,DATA_FORMATTING!CF131)</f>
        <v>#NAME?</v>
      </c>
      <c r="S71" s="1005" t="e">
        <f ca="1">-SUM(DATA_FORMATTING!CG123,DATA_FORMATTING!CG130)/SUM(DATA_FORMATTING!CG124:'DATA_FORMATTING'!CG126,DATA_FORMATTING!CG131)</f>
        <v>#NAME?</v>
      </c>
      <c r="T71" s="1005" t="e">
        <f ca="1">-SUM(DATA_FORMATTING!CH123,DATA_FORMATTING!CH130)/SUM(DATA_FORMATTING!CH124:'DATA_FORMATTING'!CH126,DATA_FORMATTING!CH131)</f>
        <v>#NAME?</v>
      </c>
      <c r="U71" s="920" t="e">
        <f ca="1">HLOOKUP(1,$I$12:$T$114,ROW(A71)-ROW($A$12)+1,FALSE)</f>
        <v>#N/A</v>
      </c>
      <c r="V71" s="919"/>
      <c r="W71" s="968">
        <f t="shared" ref="W71:W76" ca="1" si="39">IFERROR(+T71/S71-1,0)</f>
        <v>0</v>
      </c>
      <c r="X71" s="968">
        <f t="shared" ref="X71:X76" ca="1" si="40">IFERROR(+T71/U71-1,0)</f>
        <v>0</v>
      </c>
      <c r="Y71" s="968">
        <f t="shared" ref="Y71:Y76" ca="1" si="41">IFERROR(+T71/H71-1,0)</f>
        <v>0</v>
      </c>
    </row>
    <row r="72" spans="3:25" s="2" customFormat="1" ht="15">
      <c r="C72" s="1044" t="s">
        <v>653</v>
      </c>
      <c r="E72" s="1005" t="str">
        <f ca="1">IFERROR(-'Refi-Annual Review'!AL121/('Refi-Annual Review'!AL183+'Refi-Annual Review'!AL188),"")</f>
        <v/>
      </c>
      <c r="F72" s="1005" t="str">
        <f ca="1">IFERROR(-'Refi-Annual Review'!AM121/('Refi-Annual Review'!AM183+'Refi-Annual Review'!AM188),"")</f>
        <v/>
      </c>
      <c r="G72" s="1051" t="str">
        <f ca="1">IFERROR(-'Refi-Annual Review'!AN121/('Refi-Annual Review'!AN183+'Refi-Annual Review'!AN188),"")</f>
        <v/>
      </c>
      <c r="H72" s="1005" t="e">
        <f ca="1">(-DATA_FORMATTING!BV124*(12/H$11))/(AGGREGATED_DATA!Z34+AGGREGATED_DATA!Z51)</f>
        <v>#NAME?</v>
      </c>
      <c r="I72" s="1005" t="e">
        <f ca="1">(-DATA_FORMATTING!BW124*(12/I$11))/(AGGREGATED_DATA!AA34+AGGREGATED_DATA!AA51)</f>
        <v>#NAME?</v>
      </c>
      <c r="J72" s="1005" t="e">
        <f ca="1">(-DATA_FORMATTING!BX124*(12/J$11))/(AGGREGATED_DATA!AB34+AGGREGATED_DATA!AB51)</f>
        <v>#NAME?</v>
      </c>
      <c r="K72" s="1005" t="e">
        <f ca="1">(-DATA_FORMATTING!BY124*(12/K$11))/(AGGREGATED_DATA!AC34+AGGREGATED_DATA!AC51)</f>
        <v>#NAME?</v>
      </c>
      <c r="L72" s="1005" t="e">
        <f ca="1">(-DATA_FORMATTING!BZ124*(12/L$11))/(AGGREGATED_DATA!AD34+AGGREGATED_DATA!AD51)</f>
        <v>#NAME?</v>
      </c>
      <c r="M72" s="1005" t="e">
        <f ca="1">(-DATA_FORMATTING!CA124*(12/M$11))/(AGGREGATED_DATA!AE34+AGGREGATED_DATA!AE51)</f>
        <v>#NAME?</v>
      </c>
      <c r="N72" s="1005" t="e">
        <f ca="1">(-DATA_FORMATTING!CB124*(12/N$11))/(AGGREGATED_DATA!AF34+AGGREGATED_DATA!AF51)</f>
        <v>#NAME?</v>
      </c>
      <c r="O72" s="1005" t="e">
        <f ca="1">(-DATA_FORMATTING!CC124*(12/O$11))/(AGGREGATED_DATA!AG34+AGGREGATED_DATA!AG51)</f>
        <v>#NAME?</v>
      </c>
      <c r="P72" s="1005" t="e">
        <f ca="1">(-DATA_FORMATTING!CD124*(12/P$11))/(AGGREGATED_DATA!AH34+AGGREGATED_DATA!AH51)</f>
        <v>#NAME?</v>
      </c>
      <c r="Q72" s="1005" t="e">
        <f ca="1">(-DATA_FORMATTING!CE124*(12/Q$11))/(AGGREGATED_DATA!AI34+AGGREGATED_DATA!AI51)</f>
        <v>#NAME?</v>
      </c>
      <c r="R72" s="1005" t="e">
        <f ca="1">(-DATA_FORMATTING!CF124*(12/R$11))/(AGGREGATED_DATA!AJ34+AGGREGATED_DATA!AJ51)</f>
        <v>#NAME?</v>
      </c>
      <c r="S72" s="1005" t="e">
        <f ca="1">(-DATA_FORMATTING!CG124*(12/S$11))/(AGGREGATED_DATA!AK34+AGGREGATED_DATA!AK51)</f>
        <v>#NAME?</v>
      </c>
      <c r="T72" s="1005" t="e">
        <f ca="1">(-DATA_FORMATTING!CH124*(12/T$11))/(AGGREGATED_DATA!AL34+AGGREGATED_DATA!AL51)</f>
        <v>#NAME?</v>
      </c>
      <c r="W72" s="1040"/>
      <c r="X72" s="1040"/>
      <c r="Y72" s="1040"/>
    </row>
    <row r="73" spans="3:25" s="2" customFormat="1" ht="15">
      <c r="C73" s="1054" t="s">
        <v>3</v>
      </c>
      <c r="D73" s="901" t="str">
        <f ca="1">IFERROR('Refi-Annual Review'!AK130,"")</f>
        <v/>
      </c>
      <c r="E73" s="980" t="str">
        <f ca="1">IFERROR('Refi-Annual Review'!AL130,"")</f>
        <v/>
      </c>
      <c r="F73" s="980" t="str">
        <f ca="1">IFERROR('Refi-Annual Review'!AM130,"")</f>
        <v/>
      </c>
      <c r="G73" s="1015" t="str">
        <f ca="1">IFERROR('Refi-Annual Review'!AN130,"")</f>
        <v/>
      </c>
      <c r="H73" s="980" t="e">
        <f ca="1">DATA_FORMATTING!BV132/DATA_FORMATTING!BV123</f>
        <v>#NAME?</v>
      </c>
      <c r="I73" s="980" t="e">
        <f ca="1">DATA_FORMATTING!BW132/DATA_FORMATTING!BW123</f>
        <v>#NAME?</v>
      </c>
      <c r="J73" s="980" t="e">
        <f ca="1">DATA_FORMATTING!BX132/DATA_FORMATTING!BX123</f>
        <v>#NAME?</v>
      </c>
      <c r="K73" s="980" t="e">
        <f ca="1">DATA_FORMATTING!BY132/DATA_FORMATTING!BY123</f>
        <v>#NAME?</v>
      </c>
      <c r="L73" s="980" t="e">
        <f ca="1">DATA_FORMATTING!BZ132/DATA_FORMATTING!BZ123</f>
        <v>#NAME?</v>
      </c>
      <c r="M73" s="980" t="e">
        <f ca="1">DATA_FORMATTING!CA132/DATA_FORMATTING!CA123</f>
        <v>#NAME?</v>
      </c>
      <c r="N73" s="980" t="e">
        <f ca="1">DATA_FORMATTING!CB132/DATA_FORMATTING!CB123</f>
        <v>#NAME?</v>
      </c>
      <c r="O73" s="980" t="e">
        <f ca="1">DATA_FORMATTING!CC132/DATA_FORMATTING!CC123</f>
        <v>#NAME?</v>
      </c>
      <c r="P73" s="980" t="e">
        <f ca="1">DATA_FORMATTING!CD132/DATA_FORMATTING!CD123</f>
        <v>#NAME?</v>
      </c>
      <c r="Q73" s="980" t="e">
        <f ca="1">DATA_FORMATTING!CE132/DATA_FORMATTING!CE123</f>
        <v>#NAME?</v>
      </c>
      <c r="R73" s="980" t="e">
        <f ca="1">DATA_FORMATTING!CF132/DATA_FORMATTING!CF123</f>
        <v>#NAME?</v>
      </c>
      <c r="S73" s="980" t="e">
        <f ca="1">DATA_FORMATTING!CG132/DATA_FORMATTING!CG123</f>
        <v>#NAME?</v>
      </c>
      <c r="T73" s="980" t="e">
        <f ca="1">DATA_FORMATTING!CH132/DATA_FORMATTING!CH123</f>
        <v>#NAME?</v>
      </c>
      <c r="U73" s="920" t="e">
        <f ca="1">HLOOKUP(1,$I$12:$T$114,ROW(A73)-ROW($A$12)+1,FALSE)</f>
        <v>#N/A</v>
      </c>
      <c r="V73" s="919"/>
      <c r="W73" s="968">
        <f t="shared" ca="1" si="39"/>
        <v>0</v>
      </c>
      <c r="X73" s="968">
        <f t="shared" ca="1" si="40"/>
        <v>0</v>
      </c>
      <c r="Y73" s="968">
        <f t="shared" ca="1" si="41"/>
        <v>0</v>
      </c>
    </row>
    <row r="74" spans="3:25" s="2" customFormat="1" ht="15">
      <c r="C74" s="1054" t="s">
        <v>4</v>
      </c>
      <c r="D74" s="901" t="str">
        <f ca="1">IFERROR(D87/D80,"")</f>
        <v/>
      </c>
      <c r="E74" s="980" t="str">
        <f ca="1">IFERROR(E87/E80,"")</f>
        <v/>
      </c>
      <c r="F74" s="980" t="str">
        <f ca="1">IFERROR(F87/F80,"")</f>
        <v/>
      </c>
      <c r="G74" s="1015" t="str">
        <f ca="1">IFERROR(G87/G80,"")</f>
        <v/>
      </c>
      <c r="H74" s="980" t="e">
        <f ca="1">DATA_FORMATTING!BV145/DATA_FORMATTING!BV123</f>
        <v>#NAME?</v>
      </c>
      <c r="I74" s="980" t="e">
        <f ca="1">DATA_FORMATTING!BW145/DATA_FORMATTING!BW123</f>
        <v>#NAME?</v>
      </c>
      <c r="J74" s="980" t="e">
        <f ca="1">DATA_FORMATTING!BX145/DATA_FORMATTING!BX123</f>
        <v>#NAME?</v>
      </c>
      <c r="K74" s="980" t="e">
        <f ca="1">DATA_FORMATTING!BY145/DATA_FORMATTING!BY123</f>
        <v>#NAME?</v>
      </c>
      <c r="L74" s="980" t="e">
        <f ca="1">DATA_FORMATTING!BZ145/DATA_FORMATTING!BZ123</f>
        <v>#NAME?</v>
      </c>
      <c r="M74" s="980" t="e">
        <f ca="1">DATA_FORMATTING!CA145/DATA_FORMATTING!CA123</f>
        <v>#NAME?</v>
      </c>
      <c r="N74" s="980" t="e">
        <f ca="1">DATA_FORMATTING!CB145/DATA_FORMATTING!CB123</f>
        <v>#NAME?</v>
      </c>
      <c r="O74" s="980" t="e">
        <f ca="1">DATA_FORMATTING!CC145/DATA_FORMATTING!CC123</f>
        <v>#NAME?</v>
      </c>
      <c r="P74" s="980" t="e">
        <f ca="1">DATA_FORMATTING!CD145/DATA_FORMATTING!CD123</f>
        <v>#NAME?</v>
      </c>
      <c r="Q74" s="980" t="e">
        <f ca="1">DATA_FORMATTING!CE145/DATA_FORMATTING!CE123</f>
        <v>#NAME?</v>
      </c>
      <c r="R74" s="980" t="e">
        <f ca="1">DATA_FORMATTING!CF145/DATA_FORMATTING!CF123</f>
        <v>#NAME?</v>
      </c>
      <c r="S74" s="980" t="e">
        <f ca="1">DATA_FORMATTING!CG145/DATA_FORMATTING!CG123</f>
        <v>#NAME?</v>
      </c>
      <c r="T74" s="980" t="e">
        <f ca="1">DATA_FORMATTING!CH145/DATA_FORMATTING!CH123</f>
        <v>#NAME?</v>
      </c>
      <c r="U74" s="1055" t="e">
        <f ca="1">HLOOKUP(1,$I$12:$T$114,ROW(A74)-ROW($A$12)+1,FALSE)</f>
        <v>#N/A</v>
      </c>
      <c r="V74" s="919"/>
      <c r="W74" s="968">
        <f t="shared" ca="1" si="39"/>
        <v>0</v>
      </c>
      <c r="X74" s="968">
        <f t="shared" ca="1" si="40"/>
        <v>0</v>
      </c>
      <c r="Y74" s="968">
        <f t="shared" ca="1" si="41"/>
        <v>0</v>
      </c>
    </row>
    <row r="75" spans="3:25" s="2" customFormat="1" ht="15">
      <c r="C75" s="1052" t="s">
        <v>616</v>
      </c>
      <c r="D75" s="920" t="str">
        <f ca="1">IFERROR('Refi-Annual Review'!AK136/'Refi-Annual Review'!AK181,"")</f>
        <v/>
      </c>
      <c r="E75" s="1005" t="str">
        <f ca="1">IFERROR('Refi-Annual Review'!AL142/'Refi-Annual Review'!AL181,"")</f>
        <v/>
      </c>
      <c r="F75" s="1005" t="str">
        <f ca="1">IFERROR('Refi-Annual Review'!AM142/'Refi-Annual Review'!AM181,"")</f>
        <v/>
      </c>
      <c r="G75" s="1051" t="str">
        <f ca="1">IFERROR('Refi-Annual Review'!AN142/'Refi-Annual Review'!AN181,"")</f>
        <v/>
      </c>
      <c r="H75" s="1005" t="e">
        <f ca="1">AGGREGATED_DATA!Z50*(12/H$11)/AGGREGATED_DATA!Z36</f>
        <v>#VALUE!</v>
      </c>
      <c r="I75" s="1005" t="e">
        <f ca="1">AGGREGATED_DATA!AA50*(12/I$11)/AGGREGATED_DATA!AA36</f>
        <v>#VALUE!</v>
      </c>
      <c r="J75" s="1005" t="e">
        <f ca="1">AGGREGATED_DATA!AB50*(12/J$11)/AGGREGATED_DATA!AB36</f>
        <v>#VALUE!</v>
      </c>
      <c r="K75" s="1005" t="e">
        <f ca="1">AGGREGATED_DATA!AC50*(12/K$11)/AGGREGATED_DATA!AC36</f>
        <v>#VALUE!</v>
      </c>
      <c r="L75" s="1005" t="e">
        <f ca="1">AGGREGATED_DATA!AD50*(12/L$11)/AGGREGATED_DATA!AD36</f>
        <v>#VALUE!</v>
      </c>
      <c r="M75" s="1005" t="e">
        <f ca="1">AGGREGATED_DATA!AE50*(12/M$11)/AGGREGATED_DATA!AE36</f>
        <v>#VALUE!</v>
      </c>
      <c r="N75" s="1005" t="e">
        <f ca="1">AGGREGATED_DATA!AF50*(12/N$11)/AGGREGATED_DATA!AF36</f>
        <v>#VALUE!</v>
      </c>
      <c r="O75" s="1005" t="e">
        <f ca="1">AGGREGATED_DATA!AG50*(12/O$11)/AGGREGATED_DATA!AG36</f>
        <v>#VALUE!</v>
      </c>
      <c r="P75" s="1005" t="e">
        <f ca="1">AGGREGATED_DATA!AH50*(12/P$11)/AGGREGATED_DATA!AH36</f>
        <v>#VALUE!</v>
      </c>
      <c r="Q75" s="1005" t="e">
        <f ca="1">AGGREGATED_DATA!AI50*(12/Q$11)/AGGREGATED_DATA!AI36</f>
        <v>#VALUE!</v>
      </c>
      <c r="R75" s="1005" t="e">
        <f ca="1">AGGREGATED_DATA!AJ50*(12/R$11)/AGGREGATED_DATA!AJ36</f>
        <v>#VALUE!</v>
      </c>
      <c r="S75" s="1005" t="e">
        <f ca="1">AGGREGATED_DATA!AK50*(12/S$11)/AGGREGATED_DATA!AK36</f>
        <v>#VALUE!</v>
      </c>
      <c r="T75" s="1005" t="e">
        <f ca="1">AGGREGATED_DATA!AL50*(12/T$11)/AGGREGATED_DATA!AL36</f>
        <v>#VALUE!</v>
      </c>
      <c r="U75" s="1055" t="e">
        <f>AGGREGATED_DATA!AM16/AGGREGATED_DATA!AM36</f>
        <v>#DIV/0!</v>
      </c>
      <c r="V75" s="919"/>
      <c r="W75" s="968">
        <f t="shared" ca="1" si="39"/>
        <v>0</v>
      </c>
      <c r="X75" s="968">
        <f t="shared" ca="1" si="40"/>
        <v>0</v>
      </c>
      <c r="Y75" s="968">
        <f t="shared" ca="1" si="41"/>
        <v>0</v>
      </c>
    </row>
    <row r="76" spans="3:25" s="2" customFormat="1" ht="15">
      <c r="C76" s="1052" t="s">
        <v>617</v>
      </c>
      <c r="D76" s="920" t="str">
        <f ca="1">IFERROR('Refi-Annual Review'!AK145/'Refi-Annual Review'!AK182,"")</f>
        <v/>
      </c>
      <c r="E76" s="1005" t="str">
        <f ca="1">IFERROR('Refi-Annual Review'!AL142/'Refi-Annual Review'!AL182,"")</f>
        <v/>
      </c>
      <c r="F76" s="1005" t="str">
        <f ca="1">IFERROR('Refi-Annual Review'!AM142/'Refi-Annual Review'!AM182,"")</f>
        <v/>
      </c>
      <c r="G76" s="1051" t="str">
        <f ca="1">IFERROR('Refi-Annual Review'!AN142/'Refi-Annual Review'!AN182,"")</f>
        <v/>
      </c>
      <c r="H76" s="1005" t="e">
        <f ca="1">AGGREGATED_DATA!Z50*(12/H$11)/AGGREGATED_DATA!Z38</f>
        <v>#VALUE!</v>
      </c>
      <c r="I76" s="1005" t="e">
        <f ca="1">AGGREGATED_DATA!AA50*(12/I$11)/AGGREGATED_DATA!AA38</f>
        <v>#VALUE!</v>
      </c>
      <c r="J76" s="1005" t="e">
        <f ca="1">AGGREGATED_DATA!AB50*(12/J$11)/AGGREGATED_DATA!AB38</f>
        <v>#VALUE!</v>
      </c>
      <c r="K76" s="1005" t="e">
        <f ca="1">AGGREGATED_DATA!AC50*(12/K$11)/AGGREGATED_DATA!AC38</f>
        <v>#VALUE!</v>
      </c>
      <c r="L76" s="1005" t="e">
        <f ca="1">AGGREGATED_DATA!AD50*(12/L$11)/AGGREGATED_DATA!AD38</f>
        <v>#VALUE!</v>
      </c>
      <c r="M76" s="1005" t="e">
        <f ca="1">AGGREGATED_DATA!AE50*(12/M$11)/AGGREGATED_DATA!AE38</f>
        <v>#VALUE!</v>
      </c>
      <c r="N76" s="1005" t="e">
        <f ca="1">AGGREGATED_DATA!AF50*(12/N$11)/AGGREGATED_DATA!AF38</f>
        <v>#VALUE!</v>
      </c>
      <c r="O76" s="1005" t="e">
        <f ca="1">AGGREGATED_DATA!AG50*(12/O$11)/AGGREGATED_DATA!AG38</f>
        <v>#VALUE!</v>
      </c>
      <c r="P76" s="1005" t="e">
        <f ca="1">AGGREGATED_DATA!AH50*(12/P$11)/AGGREGATED_DATA!AH38</f>
        <v>#VALUE!</v>
      </c>
      <c r="Q76" s="1005" t="e">
        <f ca="1">AGGREGATED_DATA!AI50*(12/Q$11)/AGGREGATED_DATA!AI38</f>
        <v>#VALUE!</v>
      </c>
      <c r="R76" s="1005" t="e">
        <f ca="1">AGGREGATED_DATA!AJ50*(12/R$11)/AGGREGATED_DATA!AJ38</f>
        <v>#VALUE!</v>
      </c>
      <c r="S76" s="1005" t="e">
        <f ca="1">AGGREGATED_DATA!AK50*(12/S$11)/AGGREGATED_DATA!AK38</f>
        <v>#VALUE!</v>
      </c>
      <c r="T76" s="1005" t="e">
        <f ca="1">AGGREGATED_DATA!AL50*(12/T$11)/AGGREGATED_DATA!AL38</f>
        <v>#VALUE!</v>
      </c>
      <c r="U76" s="1055" t="e">
        <f>AGGREGATED_DATA!AM16/AGGREGATED_DATA!AM33</f>
        <v>#DIV/0!</v>
      </c>
      <c r="V76" s="919"/>
      <c r="W76" s="968">
        <f t="shared" ca="1" si="39"/>
        <v>0</v>
      </c>
      <c r="X76" s="968">
        <f t="shared" ca="1" si="40"/>
        <v>0</v>
      </c>
      <c r="Y76" s="968">
        <f t="shared" ca="1" si="41"/>
        <v>0</v>
      </c>
    </row>
    <row r="77" spans="3:25" s="2" customFormat="1" ht="3" customHeight="1">
      <c r="C77" s="1052"/>
      <c r="D77" s="920"/>
      <c r="E77" s="1005"/>
      <c r="F77" s="1005"/>
      <c r="G77" s="1051"/>
      <c r="H77" s="1005"/>
      <c r="I77" s="1005"/>
      <c r="J77" s="1005"/>
      <c r="K77" s="1005"/>
      <c r="L77" s="1005"/>
      <c r="M77" s="1005"/>
      <c r="N77" s="1005"/>
      <c r="O77" s="1005"/>
      <c r="P77" s="1005"/>
      <c r="Q77" s="1005"/>
      <c r="R77" s="1005"/>
      <c r="S77" s="1005"/>
      <c r="T77" s="1005"/>
      <c r="U77" s="1055"/>
      <c r="V77" s="919"/>
      <c r="W77" s="968"/>
      <c r="X77" s="968"/>
      <c r="Y77" s="968"/>
    </row>
    <row r="78" spans="3:25" s="2" customFormat="1" ht="15">
      <c r="C78" s="1021" t="s">
        <v>587</v>
      </c>
      <c r="D78" s="905"/>
      <c r="E78" s="985"/>
      <c r="F78" s="985"/>
      <c r="G78" s="1022"/>
      <c r="H78" s="985"/>
      <c r="I78" s="985"/>
      <c r="J78" s="985"/>
      <c r="K78" s="985"/>
      <c r="L78" s="985"/>
      <c r="M78" s="985"/>
      <c r="N78" s="985"/>
      <c r="O78" s="985"/>
      <c r="P78" s="985"/>
      <c r="Q78" s="985"/>
      <c r="R78" s="985"/>
      <c r="S78" s="985"/>
      <c r="T78" s="985"/>
      <c r="U78" s="905"/>
      <c r="W78" s="968"/>
      <c r="X78" s="968"/>
      <c r="Y78" s="968"/>
    </row>
    <row r="79" spans="3:25" s="2" customFormat="1" ht="15" hidden="1">
      <c r="C79" s="1056" t="s">
        <v>441</v>
      </c>
      <c r="D79" s="195"/>
      <c r="E79" s="1057"/>
      <c r="F79" s="1057"/>
      <c r="G79" s="1029"/>
      <c r="H79" s="1057"/>
      <c r="I79" s="1057"/>
      <c r="J79" s="1057"/>
      <c r="K79" s="1057"/>
      <c r="L79" s="1057"/>
      <c r="M79" s="1057"/>
      <c r="N79" s="1057"/>
      <c r="O79" s="1057"/>
      <c r="P79" s="1057"/>
      <c r="Q79" s="1057"/>
      <c r="R79" s="1057"/>
      <c r="S79" s="1057"/>
      <c r="T79" s="1057"/>
      <c r="U79" s="195"/>
      <c r="W79" s="968"/>
      <c r="X79" s="968"/>
      <c r="Y79" s="968"/>
    </row>
    <row r="80" spans="3:25" s="2" customFormat="1" ht="15" hidden="1">
      <c r="C80" s="1018" t="s">
        <v>376</v>
      </c>
      <c r="D80" s="161" t="str">
        <f ca="1">IFERROR('Refi-Annual Review'!AK120/$U$9,"")</f>
        <v/>
      </c>
      <c r="E80" s="986" t="str">
        <f ca="1">IFERROR('Refi-Annual Review'!AL120/$U$9,"")</f>
        <v/>
      </c>
      <c r="F80" s="986" t="str">
        <f ca="1">IFERROR('Refi-Annual Review'!AM120/$U$9,"")</f>
        <v/>
      </c>
      <c r="G80" s="1023" t="str">
        <f ca="1">IFERROR('Refi-Annual Review'!AN120/$U$9,"")</f>
        <v/>
      </c>
      <c r="H80" s="986" t="e">
        <f ca="1">AGGREGATED_DATA!Z40/AGGREGATED_DATA!Z9/$U$9</f>
        <v>#NAME?</v>
      </c>
      <c r="I80" s="986" t="e">
        <f ca="1">AGGREGATED_DATA!AA40/AGGREGATED_DATA!AA9/$U$9</f>
        <v>#NAME?</v>
      </c>
      <c r="J80" s="986" t="e">
        <f ca="1">AGGREGATED_DATA!AB40/AGGREGATED_DATA!AB9/$U$9</f>
        <v>#NAME?</v>
      </c>
      <c r="K80" s="986" t="e">
        <f ca="1">AGGREGATED_DATA!AC40/AGGREGATED_DATA!AC9/$U$9</f>
        <v>#NAME?</v>
      </c>
      <c r="L80" s="986" t="e">
        <f ca="1">AGGREGATED_DATA!AD40/AGGREGATED_DATA!AD9/$U$9</f>
        <v>#NAME?</v>
      </c>
      <c r="M80" s="986" t="e">
        <f ca="1">AGGREGATED_DATA!AE40/AGGREGATED_DATA!AE9/$U$9</f>
        <v>#NAME?</v>
      </c>
      <c r="N80" s="986" t="e">
        <f ca="1">AGGREGATED_DATA!AF40/AGGREGATED_DATA!AF9/$U$9</f>
        <v>#NAME?</v>
      </c>
      <c r="O80" s="986" t="e">
        <f ca="1">AGGREGATED_DATA!AG40/AGGREGATED_DATA!AG9/$U$9</f>
        <v>#NAME?</v>
      </c>
      <c r="P80" s="986" t="e">
        <f ca="1">AGGREGATED_DATA!AH40/AGGREGATED_DATA!AH9/$U$9</f>
        <v>#NAME?</v>
      </c>
      <c r="Q80" s="986" t="e">
        <f ca="1">AGGREGATED_DATA!AI40/AGGREGATED_DATA!AI9/$U$9</f>
        <v>#NAME?</v>
      </c>
      <c r="R80" s="986" t="e">
        <f ca="1">AGGREGATED_DATA!AJ40/AGGREGATED_DATA!AJ9/$U$9</f>
        <v>#NAME?</v>
      </c>
      <c r="S80" s="986" t="e">
        <f ca="1">AGGREGATED_DATA!AK40/AGGREGATED_DATA!AK9/$U$9</f>
        <v>#NAME?</v>
      </c>
      <c r="T80" s="986" t="e">
        <f ca="1">AGGREGATED_DATA!AL40/AGGREGATED_DATA!AL9/$U$9</f>
        <v>#NAME?</v>
      </c>
      <c r="U80" s="161" t="e">
        <f ca="1">HLOOKUP(1,$I$12:$T$114,ROW(A80)-ROW($A$12)+1,FALSE)</f>
        <v>#N/A</v>
      </c>
      <c r="W80" s="968">
        <f t="shared" ref="W80:W88" ca="1" si="42">IFERROR(+T80/S80-1,0)</f>
        <v>0</v>
      </c>
      <c r="X80" s="968">
        <f t="shared" ref="X80:X88" ca="1" si="43">IFERROR(+T80/U80-1,0)</f>
        <v>0</v>
      </c>
      <c r="Y80" s="968">
        <f t="shared" ref="Y80:Y88" ca="1" si="44">IFERROR(+T80/H80-1,0)</f>
        <v>0</v>
      </c>
    </row>
    <row r="81" spans="1:25" s="2" customFormat="1" ht="15" hidden="1">
      <c r="C81" s="1018" t="s">
        <v>67</v>
      </c>
      <c r="D81" s="161" t="str">
        <f ca="1">IFERROR('Refi-Annual Review'!AK121/$U$9,"")</f>
        <v/>
      </c>
      <c r="E81" s="986" t="str">
        <f ca="1">IFERROR('Refi-Annual Review'!AL121/$U$9,"")</f>
        <v/>
      </c>
      <c r="F81" s="986" t="str">
        <f ca="1">IFERROR('Refi-Annual Review'!AM121/$U$9,"")</f>
        <v/>
      </c>
      <c r="G81" s="1023" t="str">
        <f ca="1">IFERROR('Refi-Annual Review'!AN121/$U$9,"")</f>
        <v/>
      </c>
      <c r="H81" s="986" t="e">
        <f ca="1">AGGREGATED_DATA!Z41/AGGREGATED_DATA!Z9/$U$9</f>
        <v>#NAME?</v>
      </c>
      <c r="I81" s="986" t="e">
        <f ca="1">AGGREGATED_DATA!AA41/AGGREGATED_DATA!AA9/$U$9</f>
        <v>#NAME?</v>
      </c>
      <c r="J81" s="986" t="e">
        <f ca="1">AGGREGATED_DATA!AB41/AGGREGATED_DATA!AB9/$U$9</f>
        <v>#NAME?</v>
      </c>
      <c r="K81" s="986" t="e">
        <f ca="1">AGGREGATED_DATA!AC41/AGGREGATED_DATA!AC9/$U$9</f>
        <v>#NAME?</v>
      </c>
      <c r="L81" s="986" t="e">
        <f ca="1">AGGREGATED_DATA!AD41/AGGREGATED_DATA!AD9/$U$9</f>
        <v>#NAME?</v>
      </c>
      <c r="M81" s="986" t="e">
        <f ca="1">AGGREGATED_DATA!AE41/AGGREGATED_DATA!AE9/$U$9</f>
        <v>#NAME?</v>
      </c>
      <c r="N81" s="986" t="e">
        <f ca="1">AGGREGATED_DATA!AF41/AGGREGATED_DATA!AF9/$U$9</f>
        <v>#NAME?</v>
      </c>
      <c r="O81" s="986" t="e">
        <f ca="1">AGGREGATED_DATA!AG41/AGGREGATED_DATA!AG9/$U$9</f>
        <v>#NAME?</v>
      </c>
      <c r="P81" s="986" t="e">
        <f ca="1">AGGREGATED_DATA!AH41/AGGREGATED_DATA!AH9/$U$9</f>
        <v>#NAME?</v>
      </c>
      <c r="Q81" s="986" t="e">
        <f ca="1">AGGREGATED_DATA!AI41/AGGREGATED_DATA!AI9/$U$9</f>
        <v>#NAME?</v>
      </c>
      <c r="R81" s="986" t="e">
        <f ca="1">AGGREGATED_DATA!AJ41/AGGREGATED_DATA!AJ9/$U$9</f>
        <v>#NAME?</v>
      </c>
      <c r="S81" s="986" t="e">
        <f ca="1">AGGREGATED_DATA!AK41/AGGREGATED_DATA!AK9/$U$9</f>
        <v>#NAME?</v>
      </c>
      <c r="T81" s="986" t="e">
        <f ca="1">AGGREGATED_DATA!AL41/AGGREGATED_DATA!AL9/$U$9</f>
        <v>#NAME?</v>
      </c>
      <c r="U81" s="161" t="e">
        <f ca="1">HLOOKUP(1,$I$12:$T$114,ROW(A81)-ROW($A$12)+1,FALSE)</f>
        <v>#N/A</v>
      </c>
      <c r="W81" s="968">
        <f t="shared" ca="1" si="42"/>
        <v>0</v>
      </c>
      <c r="X81" s="968">
        <f t="shared" ca="1" si="43"/>
        <v>0</v>
      </c>
      <c r="Y81" s="968">
        <f t="shared" ca="1" si="44"/>
        <v>0</v>
      </c>
    </row>
    <row r="82" spans="1:25" s="2" customFormat="1" ht="15" hidden="1">
      <c r="C82" s="1018" t="s">
        <v>72</v>
      </c>
      <c r="D82" s="161"/>
      <c r="E82" s="986" t="str">
        <f ca="1">IFERROR('Refi-Annual Review'!AL122/$U$9,"")</f>
        <v/>
      </c>
      <c r="F82" s="986" t="str">
        <f ca="1">IFERROR('Refi-Annual Review'!AM122/$U$9,"")</f>
        <v/>
      </c>
      <c r="G82" s="1023" t="str">
        <f ca="1">IFERROR('Refi-Annual Review'!AN122/$U$9,"")</f>
        <v/>
      </c>
      <c r="H82" s="986" t="e">
        <f ca="1">AGGREGATED_DATA!Z42/AGGREGATED_DATA!Z9/$U$9</f>
        <v>#NAME?</v>
      </c>
      <c r="I82" s="986" t="e">
        <f ca="1">AGGREGATED_DATA!AA42/AGGREGATED_DATA!AA9/$U$9</f>
        <v>#NAME?</v>
      </c>
      <c r="J82" s="986" t="e">
        <f ca="1">AGGREGATED_DATA!AB42/AGGREGATED_DATA!AB9/$U$9</f>
        <v>#NAME?</v>
      </c>
      <c r="K82" s="986" t="e">
        <f ca="1">AGGREGATED_DATA!AC42/AGGREGATED_DATA!AC9/$U$9</f>
        <v>#NAME?</v>
      </c>
      <c r="L82" s="986" t="e">
        <f ca="1">AGGREGATED_DATA!AD42/AGGREGATED_DATA!AD9/$U$9</f>
        <v>#NAME?</v>
      </c>
      <c r="M82" s="986" t="e">
        <f ca="1">AGGREGATED_DATA!AE42/AGGREGATED_DATA!AE9/$U$9</f>
        <v>#NAME?</v>
      </c>
      <c r="N82" s="986" t="e">
        <f ca="1">AGGREGATED_DATA!AF42/AGGREGATED_DATA!AF9/$U$9</f>
        <v>#NAME?</v>
      </c>
      <c r="O82" s="986" t="e">
        <f ca="1">AGGREGATED_DATA!AG42/AGGREGATED_DATA!AG9/$U$9</f>
        <v>#NAME?</v>
      </c>
      <c r="P82" s="986" t="e">
        <f ca="1">AGGREGATED_DATA!AH42/AGGREGATED_DATA!AH9/$U$9</f>
        <v>#NAME?</v>
      </c>
      <c r="Q82" s="986" t="e">
        <f ca="1">AGGREGATED_DATA!AI42/AGGREGATED_DATA!AI9/$U$9</f>
        <v>#NAME?</v>
      </c>
      <c r="R82" s="986" t="e">
        <f ca="1">AGGREGATED_DATA!AJ42/AGGREGATED_DATA!AJ9/$U$9</f>
        <v>#NAME?</v>
      </c>
      <c r="S82" s="986" t="e">
        <f ca="1">AGGREGATED_DATA!AK42/AGGREGATED_DATA!AK9/$U$9</f>
        <v>#NAME?</v>
      </c>
      <c r="T82" s="986" t="e">
        <f ca="1">AGGREGATED_DATA!AL42/AGGREGATED_DATA!AL9/$U$9</f>
        <v>#NAME?</v>
      </c>
      <c r="U82" s="161"/>
      <c r="W82" s="968">
        <f t="shared" ref="W82" ca="1" si="45">IFERROR(+T82/S82-1,0)</f>
        <v>0</v>
      </c>
      <c r="X82" s="968">
        <f t="shared" ref="X82" ca="1" si="46">IFERROR(+T82/U82-1,0)</f>
        <v>0</v>
      </c>
      <c r="Y82" s="968">
        <f t="shared" ref="Y82" ca="1" si="47">IFERROR(+T82/H82-1,0)</f>
        <v>0</v>
      </c>
    </row>
    <row r="83" spans="1:25" s="2" customFormat="1" ht="15" hidden="1">
      <c r="C83" s="1018" t="s">
        <v>618</v>
      </c>
      <c r="D83" s="161" t="str">
        <f ca="1">IFERROR('Refi-Annual Review'!AK123/$U$9,"")</f>
        <v/>
      </c>
      <c r="E83" s="986" t="str">
        <f ca="1">IFERROR('Refi-Annual Review'!AL123/$U$9,"")</f>
        <v/>
      </c>
      <c r="F83" s="986" t="str">
        <f ca="1">IFERROR('Refi-Annual Review'!AM123/$U$9,"")</f>
        <v/>
      </c>
      <c r="G83" s="1023" t="str">
        <f ca="1">IFERROR('Refi-Annual Review'!AN123/$U$9,"")</f>
        <v/>
      </c>
      <c r="H83" s="986" t="e">
        <f ca="1">AGGREGATED_DATA!Z42/AGGREGATED_DATA!Z9/$U$9</f>
        <v>#NAME?</v>
      </c>
      <c r="I83" s="986" t="e">
        <f ca="1">AGGREGATED_DATA!AA42/AGGREGATED_DATA!AA9/$U$9</f>
        <v>#NAME?</v>
      </c>
      <c r="J83" s="986" t="e">
        <f ca="1">AGGREGATED_DATA!AB42/AGGREGATED_DATA!AB9/$U$9</f>
        <v>#NAME?</v>
      </c>
      <c r="K83" s="986" t="e">
        <f ca="1">AGGREGATED_DATA!AC42/AGGREGATED_DATA!AC9/$U$9</f>
        <v>#NAME?</v>
      </c>
      <c r="L83" s="986" t="e">
        <f ca="1">AGGREGATED_DATA!AD42/AGGREGATED_DATA!AD9/$U$9</f>
        <v>#NAME?</v>
      </c>
      <c r="M83" s="986" t="e">
        <f ca="1">AGGREGATED_DATA!AE42/AGGREGATED_DATA!AE9/$U$9</f>
        <v>#NAME?</v>
      </c>
      <c r="N83" s="986" t="e">
        <f ca="1">AGGREGATED_DATA!AF42/AGGREGATED_DATA!AF9/$U$9</f>
        <v>#NAME?</v>
      </c>
      <c r="O83" s="986" t="e">
        <f ca="1">AGGREGATED_DATA!AG42/AGGREGATED_DATA!AG9/$U$9</f>
        <v>#NAME?</v>
      </c>
      <c r="P83" s="986" t="e">
        <f ca="1">AGGREGATED_DATA!AH42/AGGREGATED_DATA!AH9/$U$9</f>
        <v>#NAME?</v>
      </c>
      <c r="Q83" s="986" t="e">
        <f ca="1">AGGREGATED_DATA!AI42/AGGREGATED_DATA!AI9/$U$9</f>
        <v>#NAME?</v>
      </c>
      <c r="R83" s="986" t="e">
        <f ca="1">AGGREGATED_DATA!AJ42/AGGREGATED_DATA!AJ9/$U$9</f>
        <v>#NAME?</v>
      </c>
      <c r="S83" s="986" t="e">
        <f ca="1">AGGREGATED_DATA!AK42/AGGREGATED_DATA!AK9/$U$9</f>
        <v>#NAME?</v>
      </c>
      <c r="T83" s="986" t="e">
        <f ca="1">AGGREGATED_DATA!AL42/AGGREGATED_DATA!AL9/$U$9</f>
        <v>#NAME?</v>
      </c>
      <c r="U83" s="161" t="e">
        <f t="shared" ref="U83:U88" ca="1" si="48">HLOOKUP(1,$I$12:$T$114,ROW(A83)-ROW($A$12)+1,FALSE)</f>
        <v>#N/A</v>
      </c>
      <c r="W83" s="968">
        <f t="shared" ca="1" si="42"/>
        <v>0</v>
      </c>
      <c r="X83" s="968">
        <f t="shared" ca="1" si="43"/>
        <v>0</v>
      </c>
      <c r="Y83" s="968">
        <f t="shared" ca="1" si="44"/>
        <v>0</v>
      </c>
    </row>
    <row r="84" spans="1:25" s="2" customFormat="1" ht="15" hidden="1">
      <c r="C84" s="1018" t="s">
        <v>619</v>
      </c>
      <c r="D84" s="161" t="str">
        <f ca="1">IFERROR('Refi-Annual Review'!AK127/$U$9,"")</f>
        <v/>
      </c>
      <c r="E84" s="986" t="str">
        <f ca="1">IFERROR('Refi-Annual Review'!AL127/$U$9,"")</f>
        <v/>
      </c>
      <c r="F84" s="986" t="str">
        <f ca="1">IFERROR('Refi-Annual Review'!AM127/$U$9,"")</f>
        <v/>
      </c>
      <c r="G84" s="1023" t="str">
        <f ca="1">IFERROR('Refi-Annual Review'!AN127/$U$9,"")</f>
        <v/>
      </c>
      <c r="H84" s="986" t="e">
        <f ca="1">AGGREGATED_DATA!Z44/AGGREGATED_DATA!Z9/$U$9</f>
        <v>#NAME?</v>
      </c>
      <c r="I84" s="986" t="e">
        <f ca="1">AGGREGATED_DATA!AA44/AGGREGATED_DATA!AA9/$U$9</f>
        <v>#NAME?</v>
      </c>
      <c r="J84" s="986" t="e">
        <f ca="1">AGGREGATED_DATA!AB44/AGGREGATED_DATA!AB9/$U$9</f>
        <v>#NAME?</v>
      </c>
      <c r="K84" s="986" t="e">
        <f ca="1">AGGREGATED_DATA!AC44/AGGREGATED_DATA!AC9/$U$9</f>
        <v>#NAME?</v>
      </c>
      <c r="L84" s="986" t="e">
        <f ca="1">AGGREGATED_DATA!AD44/AGGREGATED_DATA!AD9/$U$9</f>
        <v>#NAME?</v>
      </c>
      <c r="M84" s="986" t="e">
        <f ca="1">AGGREGATED_DATA!AE44/AGGREGATED_DATA!AE9/$U$9</f>
        <v>#NAME?</v>
      </c>
      <c r="N84" s="986" t="e">
        <f ca="1">AGGREGATED_DATA!AF44/AGGREGATED_DATA!AF9/$U$9</f>
        <v>#NAME?</v>
      </c>
      <c r="O84" s="986" t="e">
        <f ca="1">AGGREGATED_DATA!AG44/AGGREGATED_DATA!AG9/$U$9</f>
        <v>#NAME?</v>
      </c>
      <c r="P84" s="986" t="e">
        <f ca="1">AGGREGATED_DATA!AH44/AGGREGATED_DATA!AH9/$U$9</f>
        <v>#NAME?</v>
      </c>
      <c r="Q84" s="986" t="e">
        <f ca="1">AGGREGATED_DATA!AI44/AGGREGATED_DATA!AI9/$U$9</f>
        <v>#NAME?</v>
      </c>
      <c r="R84" s="986" t="e">
        <f ca="1">AGGREGATED_DATA!AJ44/AGGREGATED_DATA!AJ9/$U$9</f>
        <v>#NAME?</v>
      </c>
      <c r="S84" s="986" t="e">
        <f ca="1">AGGREGATED_DATA!AK44/AGGREGATED_DATA!AK9/$U$9</f>
        <v>#NAME?</v>
      </c>
      <c r="T84" s="986" t="e">
        <f ca="1">AGGREGATED_DATA!AL44/AGGREGATED_DATA!AL9/$U$9</f>
        <v>#NAME?</v>
      </c>
      <c r="U84" s="161" t="e">
        <f t="shared" ca="1" si="48"/>
        <v>#N/A</v>
      </c>
      <c r="W84" s="968">
        <f t="shared" ca="1" si="42"/>
        <v>0</v>
      </c>
      <c r="X84" s="968">
        <f t="shared" ca="1" si="43"/>
        <v>0</v>
      </c>
      <c r="Y84" s="968">
        <f t="shared" ca="1" si="44"/>
        <v>0</v>
      </c>
    </row>
    <row r="85" spans="1:25" s="2" customFormat="1" ht="15" hidden="1">
      <c r="C85" s="1018" t="s">
        <v>379</v>
      </c>
      <c r="D85" s="161" t="str">
        <f ca="1">IFERROR('Refi-Annual Review'!AK128/$U$9,"")</f>
        <v/>
      </c>
      <c r="E85" s="986" t="str">
        <f ca="1">IFERROR('Refi-Annual Review'!AL128/$U$9,"")</f>
        <v/>
      </c>
      <c r="F85" s="986" t="str">
        <f ca="1">IFERROR('Refi-Annual Review'!AM128/$U$9,"")</f>
        <v/>
      </c>
      <c r="G85" s="1023" t="str">
        <f ca="1">IFERROR('Refi-Annual Review'!AN128/$U$9,"")</f>
        <v/>
      </c>
      <c r="H85" s="986" t="e">
        <f ca="1">AGGREGATED_DATA!Z43/AGGREGATED_DATA!Z9/$U$9</f>
        <v>#NAME?</v>
      </c>
      <c r="I85" s="986" t="e">
        <f ca="1">AGGREGATED_DATA!AA43/AGGREGATED_DATA!AA9/$U$9</f>
        <v>#NAME?</v>
      </c>
      <c r="J85" s="986" t="e">
        <f ca="1">AGGREGATED_DATA!AB43/AGGREGATED_DATA!AB9/$U$9</f>
        <v>#NAME?</v>
      </c>
      <c r="K85" s="986" t="e">
        <f ca="1">AGGREGATED_DATA!AC43/AGGREGATED_DATA!AC9/$U$9</f>
        <v>#NAME?</v>
      </c>
      <c r="L85" s="986" t="e">
        <f ca="1">AGGREGATED_DATA!AD43/AGGREGATED_DATA!AD9/$U$9</f>
        <v>#NAME?</v>
      </c>
      <c r="M85" s="986" t="e">
        <f ca="1">AGGREGATED_DATA!AE43/AGGREGATED_DATA!AE9/$U$9</f>
        <v>#NAME?</v>
      </c>
      <c r="N85" s="986" t="e">
        <f ca="1">AGGREGATED_DATA!AF43/AGGREGATED_DATA!AF9/$U$9</f>
        <v>#NAME?</v>
      </c>
      <c r="O85" s="986" t="e">
        <f ca="1">AGGREGATED_DATA!AG43/AGGREGATED_DATA!AG9/$U$9</f>
        <v>#NAME?</v>
      </c>
      <c r="P85" s="986" t="e">
        <f ca="1">AGGREGATED_DATA!AH43/AGGREGATED_DATA!AH9/$U$9</f>
        <v>#NAME?</v>
      </c>
      <c r="Q85" s="986" t="e">
        <f ca="1">AGGREGATED_DATA!AI43/AGGREGATED_DATA!AI9/$U$9</f>
        <v>#NAME?</v>
      </c>
      <c r="R85" s="986" t="e">
        <f ca="1">AGGREGATED_DATA!AJ43/AGGREGATED_DATA!AJ9/$U$9</f>
        <v>#NAME?</v>
      </c>
      <c r="S85" s="986" t="e">
        <f ca="1">AGGREGATED_DATA!AK43/AGGREGATED_DATA!AK9/$U$9</f>
        <v>#NAME?</v>
      </c>
      <c r="T85" s="986" t="e">
        <f ca="1">AGGREGATED_DATA!AL43/AGGREGATED_DATA!AL9/$U$9</f>
        <v>#NAME?</v>
      </c>
      <c r="U85" s="161" t="e">
        <f t="shared" ca="1" si="48"/>
        <v>#N/A</v>
      </c>
      <c r="W85" s="968">
        <f t="shared" ca="1" si="42"/>
        <v>0</v>
      </c>
      <c r="X85" s="968">
        <f t="shared" ca="1" si="43"/>
        <v>0</v>
      </c>
      <c r="Y85" s="968">
        <f t="shared" ca="1" si="44"/>
        <v>0</v>
      </c>
    </row>
    <row r="86" spans="1:25" s="2" customFormat="1" ht="15">
      <c r="C86" s="1018" t="s">
        <v>325</v>
      </c>
      <c r="D86" s="161" t="str">
        <f ca="1">IFERROR('Refi-Annual Review'!AK184/$U$9,"")</f>
        <v/>
      </c>
      <c r="E86" s="986" t="str">
        <f ca="1">IFERROR('Refi-Annual Review'!AL184/$U$9,"")</f>
        <v/>
      </c>
      <c r="F86" s="986" t="str">
        <f ca="1">IFERROR('Refi-Annual Review'!AM184/$U$9,"")</f>
        <v/>
      </c>
      <c r="G86" s="1023" t="str">
        <f ca="1">IFERROR('Refi-Annual Review'!AN184/$U$9,"")</f>
        <v/>
      </c>
      <c r="H86" s="986" t="e">
        <f ca="1">DATA_FORMATTING!BV176/'Balance Sheet'!AE8/$U$9</f>
        <v>#NAME?</v>
      </c>
      <c r="I86" s="986" t="e">
        <f ca="1">DATA_FORMATTING!BW176/'Balance Sheet'!AF8/$U$9</f>
        <v>#NAME?</v>
      </c>
      <c r="J86" s="986" t="e">
        <f ca="1">DATA_FORMATTING!BX176/'Balance Sheet'!AG8/$U$9</f>
        <v>#NAME?</v>
      </c>
      <c r="K86" s="986" t="e">
        <f ca="1">DATA_FORMATTING!BY176/'Balance Sheet'!AH8/$U$9</f>
        <v>#NAME?</v>
      </c>
      <c r="L86" s="986" t="e">
        <f ca="1">DATA_FORMATTING!BZ176/'Balance Sheet'!AI8/$U$9</f>
        <v>#NAME?</v>
      </c>
      <c r="M86" s="986" t="e">
        <f ca="1">DATA_FORMATTING!CA176/'Balance Sheet'!AJ8/$U$9</f>
        <v>#NAME?</v>
      </c>
      <c r="N86" s="986" t="e">
        <f ca="1">DATA_FORMATTING!CB176/'Balance Sheet'!AK8/$U$9</f>
        <v>#NAME?</v>
      </c>
      <c r="O86" s="986" t="e">
        <f ca="1">DATA_FORMATTING!CC176/'Balance Sheet'!AL8/$U$9</f>
        <v>#NAME?</v>
      </c>
      <c r="P86" s="986" t="e">
        <f ca="1">DATA_FORMATTING!CD176/'Balance Sheet'!AM8/$U$9</f>
        <v>#NAME?</v>
      </c>
      <c r="Q86" s="986" t="e">
        <f ca="1">DATA_FORMATTING!CE176/'Balance Sheet'!AN8/$U$9</f>
        <v>#NAME?</v>
      </c>
      <c r="R86" s="986" t="e">
        <f ca="1">DATA_FORMATTING!CF176/'Balance Sheet'!AO8/$U$9</f>
        <v>#NAME?</v>
      </c>
      <c r="S86" s="986" t="e">
        <f ca="1">DATA_FORMATTING!CG176/'Balance Sheet'!AP8/$U$9</f>
        <v>#NAME?</v>
      </c>
      <c r="T86" s="986" t="e">
        <f ca="1">DATA_FORMATTING!CH176/'Balance Sheet'!AQ8/$U$9</f>
        <v>#NAME?</v>
      </c>
      <c r="U86" s="161" t="e">
        <f t="shared" ca="1" si="48"/>
        <v>#N/A</v>
      </c>
      <c r="W86" s="968">
        <f t="shared" ca="1" si="42"/>
        <v>0</v>
      </c>
      <c r="X86" s="968">
        <f t="shared" ca="1" si="43"/>
        <v>0</v>
      </c>
      <c r="Y86" s="968">
        <f t="shared" ca="1" si="44"/>
        <v>0</v>
      </c>
    </row>
    <row r="87" spans="1:25" s="2" customFormat="1" ht="15">
      <c r="A87" s="159" t="s">
        <v>441</v>
      </c>
      <c r="C87" s="1018" t="s">
        <v>594</v>
      </c>
      <c r="D87" s="161" t="str">
        <f ca="1">IFERROR('Refi-Annual Review'!AK145/$U$9,"")</f>
        <v/>
      </c>
      <c r="E87" s="986" t="str">
        <f ca="1">IFERROR('Refi-Annual Review'!AL145/$U$9,"")</f>
        <v/>
      </c>
      <c r="F87" s="986" t="str">
        <f ca="1">IFERROR('Refi-Annual Review'!AM145/$U$9,"")</f>
        <v/>
      </c>
      <c r="G87" s="1023" t="str">
        <f ca="1">IFERROR('Refi-Annual Review'!AN145/$U$9,"")</f>
        <v/>
      </c>
      <c r="H87" s="986" t="e">
        <f ca="1">DATA_FORMATTING!BV145/'Balance Sheet'!AE8/$U$9</f>
        <v>#NAME?</v>
      </c>
      <c r="I87" s="986" t="e">
        <f ca="1">DATA_FORMATTING!BW145/'Balance Sheet'!AF8/$U$9</f>
        <v>#NAME?</v>
      </c>
      <c r="J87" s="986" t="e">
        <f ca="1">DATA_FORMATTING!BX145/'Balance Sheet'!AG8/$U$9</f>
        <v>#NAME?</v>
      </c>
      <c r="K87" s="986" t="e">
        <f ca="1">DATA_FORMATTING!BY145/'Balance Sheet'!AH8/$U$9</f>
        <v>#NAME?</v>
      </c>
      <c r="L87" s="986" t="e">
        <f ca="1">DATA_FORMATTING!BZ145/'Balance Sheet'!AI8/$U$9</f>
        <v>#NAME?</v>
      </c>
      <c r="M87" s="986" t="e">
        <f ca="1">DATA_FORMATTING!CA145/'Balance Sheet'!AJ8/$U$9</f>
        <v>#NAME?</v>
      </c>
      <c r="N87" s="986" t="e">
        <f ca="1">DATA_FORMATTING!CB145/'Balance Sheet'!AK8/$U$9</f>
        <v>#NAME?</v>
      </c>
      <c r="O87" s="986" t="e">
        <f ca="1">DATA_FORMATTING!CC145/'Balance Sheet'!AL8/$U$9</f>
        <v>#NAME?</v>
      </c>
      <c r="P87" s="986" t="e">
        <f ca="1">DATA_FORMATTING!CD145/'Balance Sheet'!AM8/$U$9</f>
        <v>#NAME?</v>
      </c>
      <c r="Q87" s="986" t="e">
        <f ca="1">DATA_FORMATTING!CE145/'Balance Sheet'!AN8/$U$9</f>
        <v>#NAME?</v>
      </c>
      <c r="R87" s="986" t="e">
        <f ca="1">DATA_FORMATTING!CF145/'Balance Sheet'!AO8/$U$9</f>
        <v>#NAME?</v>
      </c>
      <c r="S87" s="986" t="e">
        <f ca="1">DATA_FORMATTING!CG145/'Balance Sheet'!AP8/$U$9</f>
        <v>#NAME?</v>
      </c>
      <c r="T87" s="986" t="e">
        <f ca="1">DATA_FORMATTING!CH145/'Balance Sheet'!AQ8/$U$9</f>
        <v>#NAME?</v>
      </c>
      <c r="U87" s="161" t="e">
        <f t="shared" ca="1" si="48"/>
        <v>#N/A</v>
      </c>
      <c r="W87" s="968">
        <f t="shared" ca="1" si="42"/>
        <v>0</v>
      </c>
      <c r="X87" s="968">
        <f t="shared" ca="1" si="43"/>
        <v>0</v>
      </c>
      <c r="Y87" s="968">
        <f t="shared" ca="1" si="44"/>
        <v>0</v>
      </c>
    </row>
    <row r="88" spans="1:25" s="2" customFormat="1" ht="15">
      <c r="A88" s="159"/>
      <c r="C88" s="1058" t="s">
        <v>443</v>
      </c>
      <c r="D88" s="907" t="str">
        <f ca="1">IFERROR('Refi-Annual Review'!AK145/$U$9,"")</f>
        <v/>
      </c>
      <c r="E88" s="989" t="str">
        <f ca="1">IFERROR('Refi-Annual Review'!AL145/$U$9,"")</f>
        <v/>
      </c>
      <c r="F88" s="989" t="str">
        <f ca="1">IFERROR('Refi-Annual Review'!AM145/$U$9,"")</f>
        <v/>
      </c>
      <c r="G88" s="1028" t="str">
        <f ca="1">IFERROR('Refi-Annual Review'!AN145/$U$9,"")</f>
        <v/>
      </c>
      <c r="H88" s="989" t="e">
        <f ca="1">AGGREGATED_DATA!Z35/AGGREGATED_DATA!Z9/$U$9</f>
        <v>#NAME?</v>
      </c>
      <c r="I88" s="989" t="e">
        <f ca="1">AGGREGATED_DATA!AA35/AGGREGATED_DATA!AA9/$U$9</f>
        <v>#NAME?</v>
      </c>
      <c r="J88" s="989" t="e">
        <f ca="1">AGGREGATED_DATA!AB35/AGGREGATED_DATA!AB9/$U$9</f>
        <v>#NAME?</v>
      </c>
      <c r="K88" s="989" t="e">
        <f ca="1">AGGREGATED_DATA!AC35/AGGREGATED_DATA!AC9/$U$9</f>
        <v>#NAME?</v>
      </c>
      <c r="L88" s="989" t="e">
        <f ca="1">AGGREGATED_DATA!AD35/AGGREGATED_DATA!AD9/$U$9</f>
        <v>#NAME?</v>
      </c>
      <c r="M88" s="989" t="e">
        <f ca="1">AGGREGATED_DATA!AE35/AGGREGATED_DATA!AE9/$U$9</f>
        <v>#NAME?</v>
      </c>
      <c r="N88" s="989" t="e">
        <f ca="1">AGGREGATED_DATA!AF35/AGGREGATED_DATA!AF9/$U$9</f>
        <v>#NAME?</v>
      </c>
      <c r="O88" s="989" t="e">
        <f ca="1">AGGREGATED_DATA!AG35/AGGREGATED_DATA!AG9/$U$9</f>
        <v>#NAME?</v>
      </c>
      <c r="P88" s="989" t="e">
        <f ca="1">AGGREGATED_DATA!AH35/AGGREGATED_DATA!AH9/$U$9</f>
        <v>#NAME?</v>
      </c>
      <c r="Q88" s="989" t="e">
        <f ca="1">AGGREGATED_DATA!AI35/AGGREGATED_DATA!AI9/$U$9</f>
        <v>#NAME?</v>
      </c>
      <c r="R88" s="989" t="e">
        <f ca="1">AGGREGATED_DATA!AJ35/AGGREGATED_DATA!AJ9/$U$9</f>
        <v>#NAME?</v>
      </c>
      <c r="S88" s="989" t="e">
        <f ca="1">AGGREGATED_DATA!AK35/AGGREGATED_DATA!AK9/$U$9</f>
        <v>#NAME?</v>
      </c>
      <c r="T88" s="989" t="e">
        <f ca="1">AGGREGATED_DATA!AL35/AGGREGATED_DATA!AL9/$U$9</f>
        <v>#NAME?</v>
      </c>
      <c r="U88" s="907" t="e">
        <f t="shared" ca="1" si="48"/>
        <v>#N/A</v>
      </c>
      <c r="W88" s="968">
        <f t="shared" ca="1" si="42"/>
        <v>0</v>
      </c>
      <c r="X88" s="968">
        <f t="shared" ca="1" si="43"/>
        <v>0</v>
      </c>
      <c r="Y88" s="968">
        <f t="shared" ca="1" si="44"/>
        <v>0</v>
      </c>
    </row>
    <row r="89" spans="1:25" s="2" customFormat="1" ht="3.75" customHeight="1">
      <c r="A89" s="159"/>
      <c r="C89" s="1018"/>
      <c r="E89" s="964"/>
      <c r="F89" s="964"/>
      <c r="G89" s="1029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W89" s="968"/>
      <c r="X89" s="968"/>
      <c r="Y89" s="968"/>
    </row>
    <row r="90" spans="1:25" s="2" customFormat="1" ht="15">
      <c r="A90" s="159" t="s">
        <v>63</v>
      </c>
      <c r="B90" s="1" t="s">
        <v>595</v>
      </c>
      <c r="C90" s="1018"/>
      <c r="E90" s="964"/>
      <c r="F90" s="964"/>
      <c r="G90" s="1029"/>
      <c r="H90" s="964"/>
      <c r="I90" s="964"/>
      <c r="J90" s="964"/>
      <c r="K90" s="964"/>
      <c r="L90" s="964"/>
      <c r="M90" s="964"/>
      <c r="N90" s="964"/>
      <c r="O90" s="964"/>
      <c r="P90" s="964"/>
      <c r="Q90" s="964"/>
      <c r="R90" s="964"/>
      <c r="S90" s="964"/>
      <c r="T90" s="964"/>
      <c r="W90" s="1077"/>
      <c r="X90" s="1077"/>
      <c r="Y90" s="1077"/>
    </row>
    <row r="91" spans="1:25" s="2" customFormat="1" ht="3" customHeight="1">
      <c r="A91" s="159" t="s">
        <v>247</v>
      </c>
      <c r="B91" s="1"/>
      <c r="C91" s="1018"/>
      <c r="E91" s="964"/>
      <c r="F91" s="964"/>
      <c r="G91" s="1029"/>
      <c r="H91" s="964"/>
      <c r="I91" s="964"/>
      <c r="J91" s="964"/>
      <c r="K91" s="964"/>
      <c r="L91" s="964"/>
      <c r="M91" s="964"/>
      <c r="N91" s="964"/>
      <c r="O91" s="964"/>
      <c r="P91" s="964"/>
      <c r="Q91" s="964"/>
      <c r="R91" s="964"/>
      <c r="S91" s="964"/>
      <c r="T91" s="964"/>
      <c r="W91" s="968"/>
      <c r="X91" s="968"/>
      <c r="Y91" s="968"/>
    </row>
    <row r="92" spans="1:25" s="2" customFormat="1" ht="15">
      <c r="A92" s="159"/>
      <c r="C92" s="1030"/>
      <c r="D92" s="967">
        <f t="shared" ref="D92:F92" ca="1" si="49">D63</f>
        <v>-3</v>
      </c>
      <c r="E92" s="972">
        <f t="shared" ca="1" si="49"/>
        <v>-2</v>
      </c>
      <c r="F92" s="972">
        <f t="shared" ca="1" si="49"/>
        <v>-1</v>
      </c>
      <c r="G92" s="1013">
        <f ca="1">G63</f>
        <v>0</v>
      </c>
      <c r="H92" s="898" t="str">
        <f t="shared" ref="H92:T92" si="50">H13</f>
        <v/>
      </c>
      <c r="I92" s="898" t="str">
        <f t="shared" si="50"/>
        <v/>
      </c>
      <c r="J92" s="898" t="str">
        <f t="shared" si="50"/>
        <v/>
      </c>
      <c r="K92" s="898" t="str">
        <f t="shared" si="50"/>
        <v/>
      </c>
      <c r="L92" s="898" t="str">
        <f t="shared" si="50"/>
        <v/>
      </c>
      <c r="M92" s="898" t="str">
        <f t="shared" si="50"/>
        <v/>
      </c>
      <c r="N92" s="898" t="str">
        <f t="shared" si="50"/>
        <v/>
      </c>
      <c r="O92" s="898" t="str">
        <f t="shared" si="50"/>
        <v/>
      </c>
      <c r="P92" s="898" t="str">
        <f t="shared" si="50"/>
        <v/>
      </c>
      <c r="Q92" s="898" t="str">
        <f t="shared" si="50"/>
        <v/>
      </c>
      <c r="R92" s="898" t="str">
        <f t="shared" si="50"/>
        <v/>
      </c>
      <c r="S92" s="898" t="str">
        <f t="shared" si="50"/>
        <v/>
      </c>
      <c r="T92" s="898">
        <f t="shared" si="50"/>
        <v>0</v>
      </c>
      <c r="U92" s="898" t="e">
        <f t="shared" ref="U92:U99" ca="1" si="51">HLOOKUP(1,$I$12:$T$114,ROW(A92)-ROW($A$12)+1,FALSE)</f>
        <v>#N/A</v>
      </c>
      <c r="W92" s="970" t="s">
        <v>608</v>
      </c>
      <c r="X92" s="970" t="s">
        <v>609</v>
      </c>
      <c r="Y92" s="970" t="s">
        <v>610</v>
      </c>
    </row>
    <row r="93" spans="1:25" s="2" customFormat="1" ht="15">
      <c r="A93" s="159"/>
      <c r="C93" s="1014" t="s">
        <v>596</v>
      </c>
      <c r="D93" s="915" t="str">
        <f ca="1">IFERROR(D112/D111,"")</f>
        <v/>
      </c>
      <c r="E93" s="999" t="str">
        <f ca="1">IFERROR(E112/E111,"")</f>
        <v/>
      </c>
      <c r="F93" s="1000" t="str">
        <f ca="1">IFERROR(F112/F111,"")</f>
        <v/>
      </c>
      <c r="G93" s="1059" t="str">
        <f ca="1">IFERROR(G112/G111,"")</f>
        <v/>
      </c>
      <c r="H93" s="1000" t="e">
        <f t="shared" ref="H93:T93" ca="1" si="52">H112/H111</f>
        <v>#NAME?</v>
      </c>
      <c r="I93" s="1000" t="e">
        <f t="shared" ca="1" si="52"/>
        <v>#NAME?</v>
      </c>
      <c r="J93" s="1000" t="e">
        <f t="shared" ca="1" si="52"/>
        <v>#NAME?</v>
      </c>
      <c r="K93" s="1000" t="e">
        <f t="shared" ca="1" si="52"/>
        <v>#NAME?</v>
      </c>
      <c r="L93" s="1000" t="e">
        <f t="shared" ca="1" si="52"/>
        <v>#NAME?</v>
      </c>
      <c r="M93" s="1000" t="e">
        <f t="shared" ca="1" si="52"/>
        <v>#NAME?</v>
      </c>
      <c r="N93" s="1000" t="e">
        <f t="shared" ca="1" si="52"/>
        <v>#NAME?</v>
      </c>
      <c r="O93" s="1000" t="e">
        <f t="shared" ca="1" si="52"/>
        <v>#NAME?</v>
      </c>
      <c r="P93" s="1000" t="e">
        <f t="shared" ca="1" si="52"/>
        <v>#NAME?</v>
      </c>
      <c r="Q93" s="1000" t="e">
        <f t="shared" ca="1" si="52"/>
        <v>#NAME?</v>
      </c>
      <c r="R93" s="1000" t="e">
        <f t="shared" ca="1" si="52"/>
        <v>#NAME?</v>
      </c>
      <c r="S93" s="1000" t="e">
        <f t="shared" ca="1" si="52"/>
        <v>#NAME?</v>
      </c>
      <c r="T93" s="1000" t="e">
        <f t="shared" ca="1" si="52"/>
        <v>#NAME?</v>
      </c>
      <c r="U93" s="915" t="e">
        <f t="shared" ca="1" si="51"/>
        <v>#N/A</v>
      </c>
      <c r="W93" s="968">
        <f t="shared" ref="W93:W99" ca="1" si="53">IFERROR(+T93/S93-1,0)</f>
        <v>0</v>
      </c>
      <c r="X93" s="968">
        <f t="shared" ref="X93:X99" ca="1" si="54">IFERROR(+T93/U93-1,0)</f>
        <v>0</v>
      </c>
      <c r="Y93" s="968">
        <f t="shared" ref="Y93:Y99" ca="1" si="55">IFERROR(+T93/H93-1,0)</f>
        <v>0</v>
      </c>
    </row>
    <row r="94" spans="1:25" s="2" customFormat="1" ht="15">
      <c r="C94" s="1060" t="s">
        <v>359</v>
      </c>
      <c r="D94" s="166" t="str">
        <f ca="1">IFERROR(D112/D110,"")</f>
        <v/>
      </c>
      <c r="E94" s="1001" t="str">
        <f ca="1">IFERROR(E112/E110,"")</f>
        <v/>
      </c>
      <c r="F94" s="1001" t="str">
        <f ca="1">IFERROR(F112/F110,"")</f>
        <v/>
      </c>
      <c r="G94" s="1061" t="str">
        <f ca="1">IFERROR(G112/G110,"")</f>
        <v/>
      </c>
      <c r="H94" s="1001" t="e">
        <f t="shared" ref="H94:T94" ca="1" si="56">H112/H110</f>
        <v>#NAME?</v>
      </c>
      <c r="I94" s="1001" t="e">
        <f t="shared" ca="1" si="56"/>
        <v>#NAME?</v>
      </c>
      <c r="J94" s="1001" t="e">
        <f t="shared" ca="1" si="56"/>
        <v>#NAME?</v>
      </c>
      <c r="K94" s="1001" t="e">
        <f t="shared" ca="1" si="56"/>
        <v>#NAME?</v>
      </c>
      <c r="L94" s="1001" t="e">
        <f t="shared" ca="1" si="56"/>
        <v>#NAME?</v>
      </c>
      <c r="M94" s="1001" t="e">
        <f t="shared" ca="1" si="56"/>
        <v>#NAME?</v>
      </c>
      <c r="N94" s="1001" t="e">
        <f t="shared" ca="1" si="56"/>
        <v>#NAME?</v>
      </c>
      <c r="O94" s="1001" t="e">
        <f t="shared" ca="1" si="56"/>
        <v>#NAME?</v>
      </c>
      <c r="P94" s="1001" t="e">
        <f t="shared" ca="1" si="56"/>
        <v>#NAME?</v>
      </c>
      <c r="Q94" s="1001" t="e">
        <f t="shared" ca="1" si="56"/>
        <v>#NAME?</v>
      </c>
      <c r="R94" s="1001" t="e">
        <f t="shared" ca="1" si="56"/>
        <v>#NAME?</v>
      </c>
      <c r="S94" s="1001" t="e">
        <f t="shared" ca="1" si="56"/>
        <v>#NAME?</v>
      </c>
      <c r="T94" s="1001" t="e">
        <f t="shared" ca="1" si="56"/>
        <v>#NAME?</v>
      </c>
      <c r="U94" s="166" t="e">
        <f t="shared" ca="1" si="51"/>
        <v>#N/A</v>
      </c>
      <c r="W94" s="968">
        <f t="shared" ca="1" si="53"/>
        <v>0</v>
      </c>
      <c r="X94" s="968">
        <f t="shared" ca="1" si="54"/>
        <v>0</v>
      </c>
      <c r="Y94" s="968">
        <f t="shared" ca="1" si="55"/>
        <v>0</v>
      </c>
    </row>
    <row r="95" spans="1:25" s="2" customFormat="1" ht="15">
      <c r="C95" s="1062" t="s">
        <v>272</v>
      </c>
      <c r="D95" s="916" t="str">
        <f ca="1">IFERROR(D110/D111,"")</f>
        <v/>
      </c>
      <c r="E95" s="1002" t="str">
        <f ca="1">IFERROR(E110/E111,"")</f>
        <v/>
      </c>
      <c r="F95" s="1002" t="str">
        <f ca="1">IFERROR(F110/F111,"")</f>
        <v/>
      </c>
      <c r="G95" s="1063" t="str">
        <f ca="1">IFERROR(G110/G111,"")</f>
        <v/>
      </c>
      <c r="H95" s="1002" t="e">
        <f t="shared" ref="H95:T95" ca="1" si="57">H110/H111</f>
        <v>#NAME?</v>
      </c>
      <c r="I95" s="1002" t="e">
        <f t="shared" ca="1" si="57"/>
        <v>#NAME?</v>
      </c>
      <c r="J95" s="1002" t="e">
        <f t="shared" ca="1" si="57"/>
        <v>#NAME?</v>
      </c>
      <c r="K95" s="1002" t="e">
        <f t="shared" ca="1" si="57"/>
        <v>#NAME?</v>
      </c>
      <c r="L95" s="1002" t="e">
        <f t="shared" ca="1" si="57"/>
        <v>#NAME?</v>
      </c>
      <c r="M95" s="1002" t="e">
        <f t="shared" ca="1" si="57"/>
        <v>#NAME?</v>
      </c>
      <c r="N95" s="1002" t="e">
        <f t="shared" ca="1" si="57"/>
        <v>#NAME?</v>
      </c>
      <c r="O95" s="1002" t="e">
        <f t="shared" ca="1" si="57"/>
        <v>#NAME?</v>
      </c>
      <c r="P95" s="1002" t="e">
        <f t="shared" ca="1" si="57"/>
        <v>#NAME?</v>
      </c>
      <c r="Q95" s="1002" t="e">
        <f t="shared" ca="1" si="57"/>
        <v>#NAME?</v>
      </c>
      <c r="R95" s="1002" t="e">
        <f t="shared" ca="1" si="57"/>
        <v>#NAME?</v>
      </c>
      <c r="S95" s="1002" t="e">
        <f t="shared" ca="1" si="57"/>
        <v>#NAME?</v>
      </c>
      <c r="T95" s="1002" t="e">
        <f t="shared" ca="1" si="57"/>
        <v>#NAME?</v>
      </c>
      <c r="U95" s="916" t="e">
        <f t="shared" ca="1" si="51"/>
        <v>#N/A</v>
      </c>
      <c r="W95" s="968">
        <f t="shared" ca="1" si="53"/>
        <v>0</v>
      </c>
      <c r="X95" s="968">
        <f t="shared" ca="1" si="54"/>
        <v>0</v>
      </c>
      <c r="Y95" s="968">
        <f t="shared" ca="1" si="55"/>
        <v>0</v>
      </c>
    </row>
    <row r="96" spans="1:25" s="2" customFormat="1" ht="15">
      <c r="C96" s="1062" t="s">
        <v>611</v>
      </c>
      <c r="D96" s="917" t="str">
        <f ca="1">IFERROR((1-D97)*D93,"")</f>
        <v/>
      </c>
      <c r="E96" s="1064" t="str">
        <f ca="1">IFERROR((1-E97)*E93,"")</f>
        <v/>
      </c>
      <c r="F96" s="1065" t="str">
        <f ca="1">IFERROR((1-F97)*F93,"")</f>
        <v/>
      </c>
      <c r="G96" s="1066" t="str">
        <f ca="1">IFERROR((1-G97)*G93,"")</f>
        <v/>
      </c>
      <c r="H96" s="1065" t="e">
        <f t="shared" ref="H96:T96" ca="1" si="58">(1-H97)*H93</f>
        <v>#NAME?</v>
      </c>
      <c r="I96" s="1065" t="e">
        <f t="shared" ca="1" si="58"/>
        <v>#NAME?</v>
      </c>
      <c r="J96" s="1065" t="e">
        <f t="shared" ca="1" si="58"/>
        <v>#NAME?</v>
      </c>
      <c r="K96" s="1065" t="e">
        <f t="shared" ca="1" si="58"/>
        <v>#NAME?</v>
      </c>
      <c r="L96" s="1065" t="e">
        <f t="shared" ca="1" si="58"/>
        <v>#NAME?</v>
      </c>
      <c r="M96" s="1065" t="e">
        <f t="shared" ca="1" si="58"/>
        <v>#NAME?</v>
      </c>
      <c r="N96" s="1065" t="e">
        <f t="shared" ca="1" si="58"/>
        <v>#NAME?</v>
      </c>
      <c r="O96" s="1065" t="e">
        <f t="shared" ca="1" si="58"/>
        <v>#NAME?</v>
      </c>
      <c r="P96" s="1065" t="e">
        <f t="shared" ca="1" si="58"/>
        <v>#NAME?</v>
      </c>
      <c r="Q96" s="1065" t="e">
        <f t="shared" ca="1" si="58"/>
        <v>#NAME?</v>
      </c>
      <c r="R96" s="1065" t="e">
        <f t="shared" ca="1" si="58"/>
        <v>#NAME?</v>
      </c>
      <c r="S96" s="1065" t="e">
        <f t="shared" ca="1" si="58"/>
        <v>#NAME?</v>
      </c>
      <c r="T96" s="1065" t="e">
        <f t="shared" ca="1" si="58"/>
        <v>#NAME?</v>
      </c>
      <c r="U96" s="917" t="e">
        <f t="shared" ca="1" si="51"/>
        <v>#N/A</v>
      </c>
      <c r="W96" s="968">
        <f t="shared" ca="1" si="53"/>
        <v>0</v>
      </c>
      <c r="X96" s="968">
        <f t="shared" ca="1" si="54"/>
        <v>0</v>
      </c>
      <c r="Y96" s="968">
        <f t="shared" ca="1" si="55"/>
        <v>0</v>
      </c>
    </row>
    <row r="97" spans="2:25" s="2" customFormat="1" ht="15">
      <c r="C97" s="1014" t="s">
        <v>593</v>
      </c>
      <c r="D97" s="914" t="str">
        <f ca="1">IFERROR(-D85/SUM(D80:D81,D84),"")</f>
        <v/>
      </c>
      <c r="E97" s="982" t="str">
        <f ca="1">IFERROR(-E85/SUM(E80:E81,E84),"")</f>
        <v/>
      </c>
      <c r="F97" s="982" t="str">
        <f ca="1">IFERROR(-F85/SUM(F80:F81,F84),"")</f>
        <v/>
      </c>
      <c r="G97" s="1015" t="str">
        <f ca="1">IFERROR(-G85/SUM(G80:G81,G84),"")</f>
        <v/>
      </c>
      <c r="H97" s="982" t="e">
        <f t="shared" ref="H97:T97" ca="1" si="59">-H85/SUM(H80:H81,H84)</f>
        <v>#NAME?</v>
      </c>
      <c r="I97" s="982" t="e">
        <f t="shared" ca="1" si="59"/>
        <v>#NAME?</v>
      </c>
      <c r="J97" s="982" t="e">
        <f t="shared" ca="1" si="59"/>
        <v>#NAME?</v>
      </c>
      <c r="K97" s="982" t="e">
        <f t="shared" ca="1" si="59"/>
        <v>#NAME?</v>
      </c>
      <c r="L97" s="982" t="e">
        <f t="shared" ca="1" si="59"/>
        <v>#NAME?</v>
      </c>
      <c r="M97" s="982" t="e">
        <f t="shared" ca="1" si="59"/>
        <v>#NAME?</v>
      </c>
      <c r="N97" s="982" t="e">
        <f t="shared" ca="1" si="59"/>
        <v>#NAME?</v>
      </c>
      <c r="O97" s="982" t="e">
        <f t="shared" ca="1" si="59"/>
        <v>#NAME?</v>
      </c>
      <c r="P97" s="982" t="e">
        <f t="shared" ca="1" si="59"/>
        <v>#NAME?</v>
      </c>
      <c r="Q97" s="982" t="e">
        <f t="shared" ca="1" si="59"/>
        <v>#NAME?</v>
      </c>
      <c r="R97" s="982" t="e">
        <f t="shared" ca="1" si="59"/>
        <v>#NAME?</v>
      </c>
      <c r="S97" s="982" t="e">
        <f t="shared" ca="1" si="59"/>
        <v>#NAME?</v>
      </c>
      <c r="T97" s="982" t="e">
        <f t="shared" ca="1" si="59"/>
        <v>#NAME?</v>
      </c>
      <c r="U97" s="1073" t="e">
        <f t="shared" ca="1" si="51"/>
        <v>#N/A</v>
      </c>
      <c r="V97" s="1074"/>
      <c r="W97" s="968">
        <f t="shared" ca="1" si="53"/>
        <v>0</v>
      </c>
      <c r="X97" s="968">
        <f t="shared" ca="1" si="54"/>
        <v>0</v>
      </c>
      <c r="Y97" s="968">
        <f t="shared" ca="1" si="55"/>
        <v>0</v>
      </c>
    </row>
    <row r="98" spans="2:25" s="2" customFormat="1" ht="15">
      <c r="C98" s="1052" t="s">
        <v>279</v>
      </c>
      <c r="D98" s="167" t="str">
        <f t="shared" ref="D98:F98" ca="1" si="60">IFERROR(-D108*$U$9/D112,"")</f>
        <v/>
      </c>
      <c r="E98" s="1003" t="str">
        <f t="shared" ca="1" si="60"/>
        <v/>
      </c>
      <c r="F98" s="1003" t="str">
        <f t="shared" ca="1" si="60"/>
        <v/>
      </c>
      <c r="G98" s="1061" t="str">
        <f ca="1">IFERROR(-G108*$U$9/G112,"")</f>
        <v/>
      </c>
      <c r="H98" s="1003" t="e">
        <f t="shared" ref="H98:T98" ca="1" si="61">-H108*$U$9/H112</f>
        <v>#NAME?</v>
      </c>
      <c r="I98" s="1003" t="e">
        <f t="shared" ca="1" si="61"/>
        <v>#NAME?</v>
      </c>
      <c r="J98" s="1003" t="e">
        <f t="shared" ca="1" si="61"/>
        <v>#NAME?</v>
      </c>
      <c r="K98" s="1003" t="e">
        <f t="shared" ca="1" si="61"/>
        <v>#NAME?</v>
      </c>
      <c r="L98" s="1003" t="e">
        <f t="shared" ca="1" si="61"/>
        <v>#NAME?</v>
      </c>
      <c r="M98" s="1003" t="e">
        <f t="shared" ca="1" si="61"/>
        <v>#NAME?</v>
      </c>
      <c r="N98" s="1003" t="e">
        <f t="shared" ca="1" si="61"/>
        <v>#NAME?</v>
      </c>
      <c r="O98" s="1003" t="e">
        <f t="shared" ca="1" si="61"/>
        <v>#NAME?</v>
      </c>
      <c r="P98" s="1003" t="e">
        <f t="shared" ca="1" si="61"/>
        <v>#NAME?</v>
      </c>
      <c r="Q98" s="1003" t="e">
        <f t="shared" ca="1" si="61"/>
        <v>#NAME?</v>
      </c>
      <c r="R98" s="1003" t="e">
        <f t="shared" ca="1" si="61"/>
        <v>#NAME?</v>
      </c>
      <c r="S98" s="1003" t="e">
        <f t="shared" ca="1" si="61"/>
        <v>#NAME?</v>
      </c>
      <c r="T98" s="1003" t="e">
        <f t="shared" ca="1" si="61"/>
        <v>#NAME?</v>
      </c>
      <c r="U98" s="167" t="e">
        <f t="shared" ca="1" si="51"/>
        <v>#N/A</v>
      </c>
      <c r="W98" s="968">
        <f t="shared" ca="1" si="53"/>
        <v>0</v>
      </c>
      <c r="X98" s="968">
        <f t="shared" ca="1" si="54"/>
        <v>0</v>
      </c>
      <c r="Y98" s="968">
        <f t="shared" ca="1" si="55"/>
        <v>0</v>
      </c>
    </row>
    <row r="99" spans="2:25" s="2" customFormat="1" ht="15">
      <c r="C99" s="1014" t="s">
        <v>280</v>
      </c>
      <c r="D99" s="918" t="str">
        <f ca="1">IFERROR((D23*$U$9)/D113,"")</f>
        <v/>
      </c>
      <c r="E99" s="1004" t="str">
        <f ca="1">IFERROR((E23*$U$9)/E113,"")</f>
        <v/>
      </c>
      <c r="F99" s="1004" t="str">
        <f ca="1">IFERROR((F23*$U$9)/F113,"")</f>
        <v/>
      </c>
      <c r="G99" s="1059" t="str">
        <f ca="1">IFERROR((G23*$U$9)/G113,"")</f>
        <v/>
      </c>
      <c r="H99" s="1004" t="e">
        <f t="shared" ref="H99:T99" ca="1" si="62">(H23*$U$9)/H113</f>
        <v>#VALUE!</v>
      </c>
      <c r="I99" s="1004" t="e">
        <f t="shared" ca="1" si="62"/>
        <v>#VALUE!</v>
      </c>
      <c r="J99" s="1004" t="e">
        <f t="shared" ca="1" si="62"/>
        <v>#VALUE!</v>
      </c>
      <c r="K99" s="1004" t="e">
        <f t="shared" ca="1" si="62"/>
        <v>#VALUE!</v>
      </c>
      <c r="L99" s="1004" t="e">
        <f t="shared" ca="1" si="62"/>
        <v>#VALUE!</v>
      </c>
      <c r="M99" s="1004" t="e">
        <f t="shared" ca="1" si="62"/>
        <v>#VALUE!</v>
      </c>
      <c r="N99" s="1004" t="e">
        <f t="shared" ca="1" si="62"/>
        <v>#VALUE!</v>
      </c>
      <c r="O99" s="1004" t="e">
        <f t="shared" ca="1" si="62"/>
        <v>#VALUE!</v>
      </c>
      <c r="P99" s="1004" t="e">
        <f t="shared" ca="1" si="62"/>
        <v>#VALUE!</v>
      </c>
      <c r="Q99" s="1004" t="e">
        <f t="shared" ca="1" si="62"/>
        <v>#VALUE!</v>
      </c>
      <c r="R99" s="1004" t="e">
        <f t="shared" ca="1" si="62"/>
        <v>#VALUE!</v>
      </c>
      <c r="S99" s="1004" t="e">
        <f t="shared" ca="1" si="62"/>
        <v>#VALUE!</v>
      </c>
      <c r="T99" s="1004" t="e">
        <f t="shared" ca="1" si="62"/>
        <v>#NAME?</v>
      </c>
      <c r="U99" s="918" t="e">
        <f t="shared" ca="1" si="51"/>
        <v>#N/A</v>
      </c>
      <c r="W99" s="968">
        <f t="shared" ca="1" si="53"/>
        <v>0</v>
      </c>
      <c r="X99" s="968">
        <f t="shared" ca="1" si="54"/>
        <v>0</v>
      </c>
      <c r="Y99" s="968">
        <f t="shared" ca="1" si="55"/>
        <v>0</v>
      </c>
    </row>
    <row r="100" spans="2:25" s="2" customFormat="1" ht="15">
      <c r="C100" s="1067" t="s">
        <v>597</v>
      </c>
      <c r="E100" s="964"/>
      <c r="F100" s="964"/>
      <c r="G100" s="1029"/>
      <c r="H100" s="964"/>
      <c r="I100" s="964"/>
      <c r="J100" s="964"/>
      <c r="K100" s="964"/>
      <c r="L100" s="964"/>
      <c r="M100" s="964"/>
      <c r="N100" s="964"/>
      <c r="O100" s="964"/>
      <c r="P100" s="964"/>
      <c r="Q100" s="964"/>
      <c r="R100" s="964"/>
      <c r="S100" s="964"/>
      <c r="T100" s="964"/>
      <c r="W100" s="968"/>
      <c r="X100" s="968"/>
      <c r="Y100" s="968"/>
    </row>
    <row r="101" spans="2:25" s="2" customFormat="1" ht="15">
      <c r="C101" s="1048" t="s">
        <v>598</v>
      </c>
      <c r="D101" s="920" t="str">
        <f ca="1">IFERROR('Refi-Annual Review'!AK120/'Refi-Annual Review'!AK180,"")</f>
        <v/>
      </c>
      <c r="E101" s="1005" t="str">
        <f ca="1">IFERROR('Refi-Annual Review'!AL120/'Refi-Annual Review'!AL180,"")</f>
        <v/>
      </c>
      <c r="F101" s="1005" t="str">
        <f ca="1">IFERROR('Refi-Annual Review'!AM120/'Refi-Annual Review'!AM180,"")</f>
        <v/>
      </c>
      <c r="G101" s="1051" t="str">
        <f ca="1">IFERROR('Refi-Annual Review'!AN120/'Refi-Annual Review'!AN180,"")</f>
        <v/>
      </c>
      <c r="H101" s="1005" t="e">
        <f ca="1">DATA_FORMATTING!BV123*(12/H$11)/AGGREGATED_DATA!Z31</f>
        <v>#NAME?</v>
      </c>
      <c r="I101" s="1005" t="e">
        <f ca="1">DATA_FORMATTING!BW123*(12/I$11)/AGGREGATED_DATA!AA31</f>
        <v>#NAME?</v>
      </c>
      <c r="J101" s="1005" t="e">
        <f ca="1">DATA_FORMATTING!BX123*(12/J$11)/AGGREGATED_DATA!AB31</f>
        <v>#NAME?</v>
      </c>
      <c r="K101" s="1005" t="e">
        <f ca="1">DATA_FORMATTING!BY123*(12/K$11)/AGGREGATED_DATA!AC31</f>
        <v>#NAME?</v>
      </c>
      <c r="L101" s="1005" t="e">
        <f ca="1">DATA_FORMATTING!BZ123*(12/L$11)/AGGREGATED_DATA!AD31</f>
        <v>#NAME?</v>
      </c>
      <c r="M101" s="1005" t="e">
        <f ca="1">DATA_FORMATTING!CA123*(12/M$11)/AGGREGATED_DATA!AE31</f>
        <v>#NAME?</v>
      </c>
      <c r="N101" s="1005" t="e">
        <f ca="1">DATA_FORMATTING!CB123*(12/N$11)/AGGREGATED_DATA!AF31</f>
        <v>#NAME?</v>
      </c>
      <c r="O101" s="1005" t="e">
        <f ca="1">DATA_FORMATTING!CC123*(12/O$11)/AGGREGATED_DATA!AG31</f>
        <v>#NAME?</v>
      </c>
      <c r="P101" s="1005" t="e">
        <f ca="1">DATA_FORMATTING!CD123*(12/P$11)/AGGREGATED_DATA!AH31</f>
        <v>#NAME?</v>
      </c>
      <c r="Q101" s="1005" t="e">
        <f ca="1">DATA_FORMATTING!CE123*(12/Q$11)/AGGREGATED_DATA!AI31</f>
        <v>#NAME?</v>
      </c>
      <c r="R101" s="1005" t="e">
        <f ca="1">DATA_FORMATTING!CF123*(12/R$11)/AGGREGATED_DATA!AJ31</f>
        <v>#NAME?</v>
      </c>
      <c r="S101" s="1005" t="e">
        <f ca="1">DATA_FORMATTING!CG123*(12/S$11)/AGGREGATED_DATA!AK31</f>
        <v>#NAME?</v>
      </c>
      <c r="T101" s="1005" t="e">
        <f ca="1">DATA_FORMATTING!CH123*(12/T$11)/AGGREGATED_DATA!AL31</f>
        <v>#NAME?</v>
      </c>
      <c r="U101" s="920" t="e">
        <f ca="1">HLOOKUP(1,$I$12:$T$114,ROW(A101)-ROW($A$12)+1,FALSE)</f>
        <v>#N/A</v>
      </c>
      <c r="W101" s="968">
        <f t="shared" ref="W101:W104" ca="1" si="63">IFERROR(+T101/S101-1,0)</f>
        <v>0</v>
      </c>
      <c r="X101" s="968">
        <f t="shared" ref="X101:X104" ca="1" si="64">IFERROR(+T101/U101-1,0)</f>
        <v>0</v>
      </c>
      <c r="Y101" s="968">
        <f t="shared" ref="Y101:Y104" ca="1" si="65">IFERROR(+T101/H101-1,0)</f>
        <v>0</v>
      </c>
    </row>
    <row r="102" spans="2:25" s="2" customFormat="1" ht="15">
      <c r="C102" s="1052" t="s">
        <v>599</v>
      </c>
      <c r="D102" s="920" t="str">
        <f ca="1">IFERROR(-'Refi-Annual Review'!AK121/'Refi-Annual Review'!AK180,"")</f>
        <v/>
      </c>
      <c r="E102" s="1005" t="str">
        <f ca="1">IFERROR(-'Refi-Annual Review'!AL121/'Refi-Annual Review'!AL180,"")</f>
        <v/>
      </c>
      <c r="F102" s="1005" t="str">
        <f ca="1">IFERROR(-'Refi-Annual Review'!AM121/'Refi-Annual Review'!AM180,"")</f>
        <v/>
      </c>
      <c r="G102" s="1051" t="str">
        <f ca="1">IFERROR(-'Refi-Annual Review'!AN121/'Refi-Annual Review'!AN180,"")</f>
        <v/>
      </c>
      <c r="H102" s="1005" t="e">
        <f ca="1">-DATA_FORMATTING!BV124*(12/H$11)/AGGREGATED_DATA!Z31</f>
        <v>#NAME?</v>
      </c>
      <c r="I102" s="1005" t="e">
        <f ca="1">-DATA_FORMATTING!BW124*(12/I$11)/AGGREGATED_DATA!AA31</f>
        <v>#NAME?</v>
      </c>
      <c r="J102" s="1005" t="e">
        <f ca="1">-DATA_FORMATTING!BX124*(12/J$11)/AGGREGATED_DATA!AB31</f>
        <v>#NAME?</v>
      </c>
      <c r="K102" s="1005" t="e">
        <f ca="1">-DATA_FORMATTING!BY124*(12/K$11)/AGGREGATED_DATA!AC31</f>
        <v>#NAME?</v>
      </c>
      <c r="L102" s="1005" t="e">
        <f ca="1">-DATA_FORMATTING!BZ124*(12/L$11)/AGGREGATED_DATA!AD31</f>
        <v>#NAME?</v>
      </c>
      <c r="M102" s="1005" t="e">
        <f ca="1">-DATA_FORMATTING!CA124*(12/M$11)/AGGREGATED_DATA!AE31</f>
        <v>#NAME?</v>
      </c>
      <c r="N102" s="1005" t="e">
        <f ca="1">-DATA_FORMATTING!CB124*(12/N$11)/AGGREGATED_DATA!AF31</f>
        <v>#NAME?</v>
      </c>
      <c r="O102" s="1005" t="e">
        <f ca="1">-DATA_FORMATTING!CC124*(12/O$11)/AGGREGATED_DATA!AG31</f>
        <v>#NAME?</v>
      </c>
      <c r="P102" s="1005" t="e">
        <f ca="1">-DATA_FORMATTING!CD124*(12/P$11)/AGGREGATED_DATA!AH31</f>
        <v>#NAME?</v>
      </c>
      <c r="Q102" s="1005" t="e">
        <f ca="1">-DATA_FORMATTING!CE124*(12/Q$11)/AGGREGATED_DATA!AI31</f>
        <v>#NAME?</v>
      </c>
      <c r="R102" s="1005" t="e">
        <f ca="1">-DATA_FORMATTING!CF124*(12/R$11)/AGGREGATED_DATA!AJ31</f>
        <v>#NAME?</v>
      </c>
      <c r="S102" s="1005" t="e">
        <f ca="1">-DATA_FORMATTING!CG124*(12/S$11)/AGGREGATED_DATA!AK31</f>
        <v>#NAME?</v>
      </c>
      <c r="T102" s="1005" t="e">
        <f ca="1">-DATA_FORMATTING!CH124*(12/T$11)/AGGREGATED_DATA!AL31</f>
        <v>#NAME?</v>
      </c>
      <c r="U102" s="920" t="e">
        <f ca="1">HLOOKUP(1,$I$12:$T$114,ROW(A102)-ROW($A$12)+1,FALSE)</f>
        <v>#N/A</v>
      </c>
      <c r="W102" s="968">
        <f t="shared" ca="1" si="63"/>
        <v>0</v>
      </c>
      <c r="X102" s="968">
        <f t="shared" ca="1" si="64"/>
        <v>0</v>
      </c>
      <c r="Y102" s="968">
        <f t="shared" ca="1" si="65"/>
        <v>0</v>
      </c>
    </row>
    <row r="103" spans="2:25" s="2" customFormat="1" ht="15">
      <c r="C103" s="1052" t="s">
        <v>600</v>
      </c>
      <c r="D103" s="920" t="str">
        <f ca="1">IFERROR(-'Refi-Annual Review'!AK123/'Refi-Annual Review'!AK180,"")</f>
        <v/>
      </c>
      <c r="E103" s="1005" t="str">
        <f ca="1">IFERROR(-'Refi-Annual Review'!AL123/'Refi-Annual Review'!AL180,"")</f>
        <v/>
      </c>
      <c r="F103" s="1005" t="str">
        <f ca="1">IFERROR(-'Refi-Annual Review'!AM123/'Refi-Annual Review'!AM180,"")</f>
        <v/>
      </c>
      <c r="G103" s="1051" t="str">
        <f ca="1">IFERROR(-'Refi-Annual Review'!AN123/'Refi-Annual Review'!AN180,"")</f>
        <v/>
      </c>
      <c r="H103" s="1005" t="e">
        <f ca="1">-DATA_FORMATTING!BV126*(12/H$11)/AGGREGATED_DATA!Z31</f>
        <v>#NAME?</v>
      </c>
      <c r="I103" s="1005" t="e">
        <f ca="1">-DATA_FORMATTING!BW126*(12/I$11)/AGGREGATED_DATA!AA31</f>
        <v>#NAME?</v>
      </c>
      <c r="J103" s="1005" t="e">
        <f ca="1">-DATA_FORMATTING!BX126*(12/J$11)/AGGREGATED_DATA!AB31</f>
        <v>#NAME?</v>
      </c>
      <c r="K103" s="1005" t="e">
        <f ca="1">-DATA_FORMATTING!BY126*(12/K$11)/AGGREGATED_DATA!AC31</f>
        <v>#NAME?</v>
      </c>
      <c r="L103" s="1005" t="e">
        <f ca="1">-DATA_FORMATTING!BZ126*(12/L$11)/AGGREGATED_DATA!AD31</f>
        <v>#NAME?</v>
      </c>
      <c r="M103" s="1005" t="e">
        <f ca="1">-DATA_FORMATTING!CA126*(12/M$11)/AGGREGATED_DATA!AE31</f>
        <v>#NAME?</v>
      </c>
      <c r="N103" s="1005" t="e">
        <f ca="1">-DATA_FORMATTING!CB126*(12/N$11)/AGGREGATED_DATA!AF31</f>
        <v>#NAME?</v>
      </c>
      <c r="O103" s="1005" t="e">
        <f ca="1">-DATA_FORMATTING!CC126*(12/O$11)/AGGREGATED_DATA!AG31</f>
        <v>#NAME?</v>
      </c>
      <c r="P103" s="1005" t="e">
        <f ca="1">-DATA_FORMATTING!CD126*(12/P$11)/AGGREGATED_DATA!AH31</f>
        <v>#NAME?</v>
      </c>
      <c r="Q103" s="1005" t="e">
        <f ca="1">-DATA_FORMATTING!CE126*(12/Q$11)/AGGREGATED_DATA!AI31</f>
        <v>#NAME?</v>
      </c>
      <c r="R103" s="1005" t="e">
        <f ca="1">-DATA_FORMATTING!CF126*(12/R$11)/AGGREGATED_DATA!AJ31</f>
        <v>#NAME?</v>
      </c>
      <c r="S103" s="1005" t="e">
        <f ca="1">-DATA_FORMATTING!CG126*(12/S$11)/AGGREGATED_DATA!AK31</f>
        <v>#NAME?</v>
      </c>
      <c r="T103" s="1005" t="e">
        <f ca="1">-DATA_FORMATTING!CH126*(12/T$11)/AGGREGATED_DATA!AL31</f>
        <v>#NAME?</v>
      </c>
      <c r="U103" s="920" t="e">
        <f ca="1">HLOOKUP(1,$I$12:$T$114,ROW(A103)-ROW($A$12)+1,FALSE)</f>
        <v>#N/A</v>
      </c>
      <c r="W103" s="968">
        <f t="shared" ca="1" si="63"/>
        <v>0</v>
      </c>
      <c r="X103" s="968">
        <f t="shared" ca="1" si="64"/>
        <v>0</v>
      </c>
      <c r="Y103" s="968">
        <f t="shared" ca="1" si="65"/>
        <v>0</v>
      </c>
    </row>
    <row r="104" spans="2:25" s="2" customFormat="1" ht="15">
      <c r="C104" s="1052" t="s">
        <v>601</v>
      </c>
      <c r="D104" s="920" t="str">
        <f ca="1">IFERROR(-'Refi-Annual Review'!AK128/'Refi-Annual Review'!AK180,"")</f>
        <v/>
      </c>
      <c r="E104" s="1005" t="str">
        <f ca="1">IFERROR(-'Refi-Annual Review'!AL128/'Refi-Annual Review'!AL180,"")</f>
        <v/>
      </c>
      <c r="F104" s="1005" t="str">
        <f ca="1">IFERROR(-'Refi-Annual Review'!AM128/'Refi-Annual Review'!AM180,"")</f>
        <v/>
      </c>
      <c r="G104" s="1051" t="str">
        <f ca="1">IFERROR(-'Refi-Annual Review'!AN128/'Refi-Annual Review'!AN180,"")</f>
        <v/>
      </c>
      <c r="H104" s="1005" t="e">
        <f ca="1">-DATA_FORMATTING!BV131*(12/H$11)/AGGREGATED_DATA!Z31</f>
        <v>#NAME?</v>
      </c>
      <c r="I104" s="1005" t="e">
        <f ca="1">-DATA_FORMATTING!BW131*(12/I$11)/AGGREGATED_DATA!AA31</f>
        <v>#NAME?</v>
      </c>
      <c r="J104" s="1005" t="e">
        <f ca="1">-DATA_FORMATTING!BX131*(12/J$11)/AGGREGATED_DATA!AB31</f>
        <v>#NAME?</v>
      </c>
      <c r="K104" s="1005" t="e">
        <f ca="1">-DATA_FORMATTING!BY131*(12/K$11)/AGGREGATED_DATA!AC31</f>
        <v>#NAME?</v>
      </c>
      <c r="L104" s="1005" t="e">
        <f ca="1">-DATA_FORMATTING!BZ131*(12/L$11)/AGGREGATED_DATA!AD31</f>
        <v>#NAME?</v>
      </c>
      <c r="M104" s="1005" t="e">
        <f ca="1">-DATA_FORMATTING!CA131*(12/M$11)/AGGREGATED_DATA!AE31</f>
        <v>#NAME?</v>
      </c>
      <c r="N104" s="1005" t="e">
        <f ca="1">-DATA_FORMATTING!CB131*(12/N$11)/AGGREGATED_DATA!AF31</f>
        <v>#NAME?</v>
      </c>
      <c r="O104" s="1005" t="e">
        <f ca="1">-DATA_FORMATTING!CC131*(12/O$11)/AGGREGATED_DATA!AG31</f>
        <v>#NAME?</v>
      </c>
      <c r="P104" s="1005" t="e">
        <f ca="1">-DATA_FORMATTING!CD131*(12/P$11)/AGGREGATED_DATA!AH31</f>
        <v>#NAME?</v>
      </c>
      <c r="Q104" s="1005" t="e">
        <f ca="1">-DATA_FORMATTING!CE131*(12/Q$11)/AGGREGATED_DATA!AI31</f>
        <v>#NAME?</v>
      </c>
      <c r="R104" s="1005" t="e">
        <f ca="1">-DATA_FORMATTING!CF131*(12/R$11)/AGGREGATED_DATA!AJ31</f>
        <v>#NAME?</v>
      </c>
      <c r="S104" s="1005" t="e">
        <f ca="1">-DATA_FORMATTING!CG131*(12/S$11)/AGGREGATED_DATA!AK31</f>
        <v>#NAME?</v>
      </c>
      <c r="T104" s="1005" t="e">
        <f ca="1">-DATA_FORMATTING!CH131*(12/T$11)/AGGREGATED_DATA!AL31</f>
        <v>#NAME?</v>
      </c>
      <c r="U104" s="920" t="e">
        <f ca="1">HLOOKUP(1,$I$12:$T$114,ROW(A104)-ROW($A$12)+1,FALSE)</f>
        <v>#N/A</v>
      </c>
      <c r="W104" s="968">
        <f t="shared" ca="1" si="63"/>
        <v>0</v>
      </c>
      <c r="X104" s="968">
        <f t="shared" ca="1" si="64"/>
        <v>0</v>
      </c>
      <c r="Y104" s="968">
        <f t="shared" ca="1" si="65"/>
        <v>0</v>
      </c>
    </row>
    <row r="105" spans="2:25" s="2" customFormat="1" ht="3" customHeight="1">
      <c r="C105" s="1052"/>
      <c r="D105" s="920"/>
      <c r="E105" s="1005"/>
      <c r="F105" s="1005"/>
      <c r="G105" s="1051"/>
      <c r="H105" s="1005"/>
      <c r="I105" s="1005"/>
      <c r="J105" s="1005"/>
      <c r="K105" s="1005"/>
      <c r="L105" s="1005"/>
      <c r="M105" s="1005"/>
      <c r="N105" s="1005"/>
      <c r="O105" s="1005"/>
      <c r="P105" s="1005"/>
      <c r="Q105" s="1005"/>
      <c r="R105" s="1005"/>
      <c r="S105" s="1005"/>
      <c r="T105" s="1005"/>
      <c r="U105" s="920"/>
      <c r="W105" s="968"/>
      <c r="X105" s="968"/>
      <c r="Y105" s="968"/>
    </row>
    <row r="106" spans="2:25" s="2" customFormat="1" ht="15">
      <c r="C106" s="1021" t="s">
        <v>587</v>
      </c>
      <c r="D106" s="905"/>
      <c r="E106" s="985"/>
      <c r="F106" s="985"/>
      <c r="G106" s="1022"/>
      <c r="H106" s="985"/>
      <c r="I106" s="985"/>
      <c r="J106" s="985"/>
      <c r="K106" s="985"/>
      <c r="L106" s="985"/>
      <c r="M106" s="985"/>
      <c r="N106" s="985"/>
      <c r="O106" s="985"/>
      <c r="P106" s="985"/>
      <c r="Q106" s="985"/>
      <c r="R106" s="985"/>
      <c r="S106" s="985"/>
      <c r="T106" s="985"/>
      <c r="U106" s="905"/>
      <c r="W106" s="968"/>
      <c r="X106" s="968"/>
      <c r="Y106" s="968"/>
    </row>
    <row r="107" spans="2:25" s="2" customFormat="1" ht="15" hidden="1">
      <c r="C107" s="1032" t="s">
        <v>602</v>
      </c>
      <c r="D107" s="161" t="str">
        <f ca="1">IFERROR(+D80+IF(D84&gt;0,D84,0),"")</f>
        <v/>
      </c>
      <c r="E107" s="986" t="str">
        <f ca="1">IFERROR(+E80+IF(E84&gt;0,E84,0),"")</f>
        <v/>
      </c>
      <c r="F107" s="986" t="str">
        <f ca="1">IFERROR(+F80+IF(F84&gt;0,F84,0),"")</f>
        <v/>
      </c>
      <c r="G107" s="1023" t="str">
        <f ca="1">IFERROR(+G80+IF(G84&gt;0,G84,0),"")</f>
        <v/>
      </c>
      <c r="H107" s="986" t="e">
        <f t="shared" ref="H107:T107" ca="1" si="66">+H80+IF(H84&gt;0,H84,0)</f>
        <v>#NAME?</v>
      </c>
      <c r="I107" s="986" t="e">
        <f t="shared" ca="1" si="66"/>
        <v>#NAME?</v>
      </c>
      <c r="J107" s="986" t="e">
        <f t="shared" ca="1" si="66"/>
        <v>#NAME?</v>
      </c>
      <c r="K107" s="986" t="e">
        <f t="shared" ca="1" si="66"/>
        <v>#NAME?</v>
      </c>
      <c r="L107" s="986" t="e">
        <f t="shared" ca="1" si="66"/>
        <v>#NAME?</v>
      </c>
      <c r="M107" s="986" t="e">
        <f t="shared" ca="1" si="66"/>
        <v>#NAME?</v>
      </c>
      <c r="N107" s="986" t="e">
        <f t="shared" ca="1" si="66"/>
        <v>#NAME?</v>
      </c>
      <c r="O107" s="986" t="e">
        <f t="shared" ca="1" si="66"/>
        <v>#NAME?</v>
      </c>
      <c r="P107" s="986" t="e">
        <f t="shared" ca="1" si="66"/>
        <v>#NAME?</v>
      </c>
      <c r="Q107" s="986" t="e">
        <f t="shared" ca="1" si="66"/>
        <v>#NAME?</v>
      </c>
      <c r="R107" s="986" t="e">
        <f t="shared" ca="1" si="66"/>
        <v>#NAME?</v>
      </c>
      <c r="S107" s="986" t="e">
        <f t="shared" ca="1" si="66"/>
        <v>#NAME?</v>
      </c>
      <c r="T107" s="986" t="e">
        <f t="shared" ca="1" si="66"/>
        <v>#NAME?</v>
      </c>
      <c r="U107" s="161" t="e">
        <f ca="1">HLOOKUP(1,$I$12:$T$114,ROW(A106)-ROW($A$12)+1,FALSE)</f>
        <v>#N/A</v>
      </c>
      <c r="W107" s="968">
        <f ca="1">IFERROR(+T107/S107-1,0)</f>
        <v>0</v>
      </c>
      <c r="X107" s="968">
        <f ca="1">IFERROR(+T107/U107-1,0)</f>
        <v>0</v>
      </c>
      <c r="Y107" s="968">
        <f ca="1">IFERROR(+T107/H107-1,0)</f>
        <v>0</v>
      </c>
    </row>
    <row r="108" spans="2:25" s="2" customFormat="1" ht="15" hidden="1">
      <c r="C108" s="1032" t="s">
        <v>603</v>
      </c>
      <c r="D108" s="161" t="str">
        <f ca="1">IFERROR((D85+IF(D84&lt;=0,D84,0)+D83+D81),"")</f>
        <v/>
      </c>
      <c r="E108" s="986" t="str">
        <f ca="1">IFERROR((E85+IF(E84&lt;=0,E84,0)+E83+E81),"")</f>
        <v/>
      </c>
      <c r="F108" s="986" t="str">
        <f ca="1">IFERROR((F85+IF(F84&lt;=0,F84,0)+F83+F81),"")</f>
        <v/>
      </c>
      <c r="G108" s="1023" t="str">
        <f ca="1">IFERROR((G85+IF(G84&lt;=0,G84,0)+G83+G81),"")</f>
        <v/>
      </c>
      <c r="H108" s="986" t="e">
        <f t="shared" ref="H108:T108" ca="1" si="67">(H85+IF(H84&lt;=0,H84,0)+H83+H81)</f>
        <v>#NAME?</v>
      </c>
      <c r="I108" s="986" t="e">
        <f t="shared" ca="1" si="67"/>
        <v>#NAME?</v>
      </c>
      <c r="J108" s="986" t="e">
        <f t="shared" ca="1" si="67"/>
        <v>#NAME?</v>
      </c>
      <c r="K108" s="986" t="e">
        <f t="shared" ca="1" si="67"/>
        <v>#NAME?</v>
      </c>
      <c r="L108" s="986" t="e">
        <f t="shared" ca="1" si="67"/>
        <v>#NAME?</v>
      </c>
      <c r="M108" s="986" t="e">
        <f t="shared" ca="1" si="67"/>
        <v>#NAME?</v>
      </c>
      <c r="N108" s="986" t="e">
        <f t="shared" ca="1" si="67"/>
        <v>#NAME?</v>
      </c>
      <c r="O108" s="986" t="e">
        <f t="shared" ca="1" si="67"/>
        <v>#NAME?</v>
      </c>
      <c r="P108" s="986" t="e">
        <f t="shared" ca="1" si="67"/>
        <v>#NAME?</v>
      </c>
      <c r="Q108" s="986" t="e">
        <f t="shared" ca="1" si="67"/>
        <v>#NAME?</v>
      </c>
      <c r="R108" s="986" t="e">
        <f t="shared" ca="1" si="67"/>
        <v>#NAME?</v>
      </c>
      <c r="S108" s="986" t="e">
        <f t="shared" ca="1" si="67"/>
        <v>#NAME?</v>
      </c>
      <c r="T108" s="986" t="e">
        <f t="shared" ca="1" si="67"/>
        <v>#NAME?</v>
      </c>
      <c r="U108" s="161" t="e">
        <f ca="1">HLOOKUP(1,$I$12:$T$114,ROW(A107)-ROW($A$12)+1,FALSE)</f>
        <v>#N/A</v>
      </c>
      <c r="W108" s="968">
        <f ca="1">IFERROR(+T108/S108-1,0)</f>
        <v>0</v>
      </c>
      <c r="X108" s="968">
        <f ca="1">IFERROR(+T108/U108-1,0)</f>
        <v>0</v>
      </c>
      <c r="Y108" s="968">
        <f ca="1">IFERROR(+T108/H108-1,0)</f>
        <v>0</v>
      </c>
    </row>
    <row r="109" spans="2:25" s="2" customFormat="1">
      <c r="B109" s="150"/>
      <c r="C109" s="1018" t="s">
        <v>604</v>
      </c>
      <c r="D109" s="921" t="str">
        <f ca="1">IFERROR('Refi-Annual Review'!AK168,"")</f>
        <v/>
      </c>
      <c r="E109" s="1065" t="str">
        <f ca="1">IFERROR('Refi-Annual Review'!AL168,"")</f>
        <v/>
      </c>
      <c r="F109" s="1065" t="str">
        <f ca="1">IFERROR('Refi-Annual Review'!AM168,"")</f>
        <v/>
      </c>
      <c r="G109" s="1066" t="str">
        <f ca="1">IFERROR('Refi-Annual Review'!AN168,"")</f>
        <v/>
      </c>
      <c r="H109" s="1065" t="e">
        <f ca="1">'Organizational Data'!AA10</f>
        <v>#NAME?</v>
      </c>
      <c r="I109" s="1065" t="e">
        <f ca="1">'Organizational Data'!AB10</f>
        <v>#NAME?</v>
      </c>
      <c r="J109" s="1065" t="e">
        <f ca="1">'Organizational Data'!AC10</f>
        <v>#NAME?</v>
      </c>
      <c r="K109" s="1065" t="e">
        <f ca="1">'Organizational Data'!AD10</f>
        <v>#NAME?</v>
      </c>
      <c r="L109" s="1065" t="e">
        <f ca="1">'Organizational Data'!AE10</f>
        <v>#NAME?</v>
      </c>
      <c r="M109" s="1065" t="e">
        <f ca="1">'Organizational Data'!AF10</f>
        <v>#NAME?</v>
      </c>
      <c r="N109" s="1065" t="e">
        <f ca="1">'Organizational Data'!AG10</f>
        <v>#NAME?</v>
      </c>
      <c r="O109" s="1065" t="e">
        <f ca="1">'Organizational Data'!AH10</f>
        <v>#NAME?</v>
      </c>
      <c r="P109" s="1065" t="e">
        <f ca="1">'Organizational Data'!AI10</f>
        <v>#NAME?</v>
      </c>
      <c r="Q109" s="1065" t="e">
        <f ca="1">'Organizational Data'!AJ10</f>
        <v>#NAME?</v>
      </c>
      <c r="R109" s="1065" t="e">
        <f ca="1">'Organizational Data'!AK10</f>
        <v>#NAME?</v>
      </c>
      <c r="S109" s="1065" t="e">
        <f ca="1">'Organizational Data'!AL10</f>
        <v>#NAME?</v>
      </c>
      <c r="T109" s="1065" t="e">
        <f ca="1">'Organizational Data'!AM10</f>
        <v>#NAME?</v>
      </c>
      <c r="U109" s="921" t="e">
        <f t="shared" ref="U109:U114" ca="1" si="68">HLOOKUP(1,$I$12:$T$114,ROW(A109)-ROW($A$12)+1,FALSE)</f>
        <v>#N/A</v>
      </c>
      <c r="W109" s="968">
        <f t="shared" ref="W109:W114" ca="1" si="69">IFERROR(+T109/S109-1,0)</f>
        <v>0</v>
      </c>
      <c r="X109" s="968">
        <f t="shared" ref="X109:X114" ca="1" si="70">IFERROR(+T109/U109-1,0)</f>
        <v>0</v>
      </c>
      <c r="Y109" s="968">
        <f t="shared" ref="Y109:Y114" ca="1" si="71">IFERROR(+T109/H109-1,0)</f>
        <v>0</v>
      </c>
    </row>
    <row r="110" spans="2:25" s="2" customFormat="1">
      <c r="B110" s="150"/>
      <c r="C110" s="1018" t="s">
        <v>269</v>
      </c>
      <c r="D110" s="922" t="str">
        <f ca="1">IFERROR('Refi-Annual Review'!AK167,"")</f>
        <v/>
      </c>
      <c r="E110" s="1007" t="str">
        <f ca="1">IFERROR('Refi-Annual Review'!AL167,"")</f>
        <v/>
      </c>
      <c r="F110" s="1007" t="str">
        <f ca="1">IFERROR('Refi-Annual Review'!AM167,"")</f>
        <v/>
      </c>
      <c r="G110" s="1068" t="str">
        <f ca="1">IFERROR('Refi-Annual Review'!AN167,"")</f>
        <v/>
      </c>
      <c r="H110" s="1007" t="e">
        <f ca="1">'Organizational Data'!AA9</f>
        <v>#NAME?</v>
      </c>
      <c r="I110" s="1007" t="e">
        <f ca="1">'Organizational Data'!AB9</f>
        <v>#NAME?</v>
      </c>
      <c r="J110" s="1007" t="e">
        <f ca="1">'Organizational Data'!AC9</f>
        <v>#NAME?</v>
      </c>
      <c r="K110" s="1007" t="e">
        <f ca="1">'Organizational Data'!AD9</f>
        <v>#NAME?</v>
      </c>
      <c r="L110" s="1007" t="e">
        <f ca="1">'Organizational Data'!AE9</f>
        <v>#NAME?</v>
      </c>
      <c r="M110" s="1007" t="e">
        <f ca="1">'Organizational Data'!AF9</f>
        <v>#NAME?</v>
      </c>
      <c r="N110" s="1007" t="e">
        <f ca="1">'Organizational Data'!AG9</f>
        <v>#NAME?</v>
      </c>
      <c r="O110" s="1007" t="e">
        <f ca="1">'Organizational Data'!AH9</f>
        <v>#NAME?</v>
      </c>
      <c r="P110" s="1007" t="e">
        <f ca="1">'Organizational Data'!AI9</f>
        <v>#NAME?</v>
      </c>
      <c r="Q110" s="1007" t="e">
        <f ca="1">'Organizational Data'!AJ9</f>
        <v>#NAME?</v>
      </c>
      <c r="R110" s="1007" t="e">
        <f ca="1">'Organizational Data'!AK9</f>
        <v>#NAME?</v>
      </c>
      <c r="S110" s="1007" t="e">
        <f ca="1">'Organizational Data'!AL9</f>
        <v>#NAME?</v>
      </c>
      <c r="T110" s="1007" t="e">
        <f ca="1">'Organizational Data'!AM9</f>
        <v>#NAME?</v>
      </c>
      <c r="U110" s="922" t="e">
        <f t="shared" ca="1" si="68"/>
        <v>#N/A</v>
      </c>
      <c r="W110" s="968">
        <f t="shared" ca="1" si="69"/>
        <v>0</v>
      </c>
      <c r="X110" s="968">
        <f t="shared" ca="1" si="70"/>
        <v>0</v>
      </c>
      <c r="Y110" s="968">
        <f t="shared" ca="1" si="71"/>
        <v>0</v>
      </c>
    </row>
    <row r="111" spans="2:25" s="2" customFormat="1">
      <c r="B111" s="150"/>
      <c r="C111" s="1018" t="s">
        <v>271</v>
      </c>
      <c r="D111" s="922" t="str">
        <f ca="1">IFERROR('Refi-Annual Review'!AK166,"")</f>
        <v/>
      </c>
      <c r="E111" s="1007" t="str">
        <f ca="1">IFERROR('Refi-Annual Review'!AL166,"")</f>
        <v/>
      </c>
      <c r="F111" s="1007" t="str">
        <f ca="1">IFERROR('Refi-Annual Review'!AM166,"")</f>
        <v/>
      </c>
      <c r="G111" s="1068" t="str">
        <f ca="1">IFERROR('Refi-Annual Review'!AN166,"")</f>
        <v/>
      </c>
      <c r="H111" s="1007" t="e">
        <f ca="1">'Organizational Data'!AA8</f>
        <v>#NAME?</v>
      </c>
      <c r="I111" s="1007" t="e">
        <f ca="1">'Organizational Data'!AB8</f>
        <v>#NAME?</v>
      </c>
      <c r="J111" s="1007" t="e">
        <f ca="1">'Organizational Data'!AC8</f>
        <v>#NAME?</v>
      </c>
      <c r="K111" s="1007" t="e">
        <f ca="1">'Organizational Data'!AD8</f>
        <v>#NAME?</v>
      </c>
      <c r="L111" s="1007" t="e">
        <f ca="1">'Organizational Data'!AE8</f>
        <v>#NAME?</v>
      </c>
      <c r="M111" s="1007" t="e">
        <f ca="1">'Organizational Data'!AF8</f>
        <v>#NAME?</v>
      </c>
      <c r="N111" s="1007" t="e">
        <f ca="1">'Organizational Data'!AG8</f>
        <v>#NAME?</v>
      </c>
      <c r="O111" s="1007" t="e">
        <f ca="1">'Organizational Data'!AH8</f>
        <v>#NAME?</v>
      </c>
      <c r="P111" s="1007" t="e">
        <f ca="1">'Organizational Data'!AI8</f>
        <v>#NAME?</v>
      </c>
      <c r="Q111" s="1007" t="e">
        <f ca="1">'Organizational Data'!AJ8</f>
        <v>#NAME?</v>
      </c>
      <c r="R111" s="1007" t="e">
        <f ca="1">'Organizational Data'!AK8</f>
        <v>#NAME?</v>
      </c>
      <c r="S111" s="1007" t="e">
        <f ca="1">'Organizational Data'!AL8</f>
        <v>#NAME?</v>
      </c>
      <c r="T111" s="1007" t="e">
        <f ca="1">'Organizational Data'!AM8</f>
        <v>#NAME?</v>
      </c>
      <c r="U111" s="922" t="e">
        <f t="shared" ca="1" si="68"/>
        <v>#N/A</v>
      </c>
      <c r="W111" s="968">
        <f t="shared" ca="1" si="69"/>
        <v>0</v>
      </c>
      <c r="X111" s="968">
        <f t="shared" ca="1" si="70"/>
        <v>0</v>
      </c>
      <c r="Y111" s="968">
        <f t="shared" ca="1" si="71"/>
        <v>0</v>
      </c>
    </row>
    <row r="112" spans="2:25">
      <c r="C112" s="1018" t="s">
        <v>270</v>
      </c>
      <c r="D112" s="922" t="str">
        <f ca="1">IFERROR('Refi-Annual Review'!AK170,"")</f>
        <v/>
      </c>
      <c r="E112" s="1007" t="str">
        <f ca="1">IFERROR('Refi-Annual Review'!AL170,"")</f>
        <v/>
      </c>
      <c r="F112" s="1007" t="str">
        <f ca="1">IFERROR('Refi-Annual Review'!AM170,"")</f>
        <v/>
      </c>
      <c r="G112" s="1068" t="str">
        <f ca="1">IFERROR('Refi-Annual Review'!AN170,"")</f>
        <v/>
      </c>
      <c r="H112" s="1007" t="e">
        <f ca="1">'Organizational Data'!AA12</f>
        <v>#NAME?</v>
      </c>
      <c r="I112" s="1007" t="e">
        <f ca="1">'Organizational Data'!AB12</f>
        <v>#NAME?</v>
      </c>
      <c r="J112" s="1007" t="e">
        <f ca="1">'Organizational Data'!AC12</f>
        <v>#NAME?</v>
      </c>
      <c r="K112" s="1007" t="e">
        <f ca="1">'Organizational Data'!AD12</f>
        <v>#NAME?</v>
      </c>
      <c r="L112" s="1007" t="e">
        <f ca="1">'Organizational Data'!AE12</f>
        <v>#NAME?</v>
      </c>
      <c r="M112" s="1007" t="e">
        <f ca="1">'Organizational Data'!AF12</f>
        <v>#NAME?</v>
      </c>
      <c r="N112" s="1007" t="e">
        <f ca="1">'Organizational Data'!AG12</f>
        <v>#NAME?</v>
      </c>
      <c r="O112" s="1007" t="e">
        <f ca="1">'Organizational Data'!AH12</f>
        <v>#NAME?</v>
      </c>
      <c r="P112" s="1007" t="e">
        <f ca="1">'Organizational Data'!AI12</f>
        <v>#NAME?</v>
      </c>
      <c r="Q112" s="1007" t="e">
        <f ca="1">'Organizational Data'!AJ12</f>
        <v>#NAME?</v>
      </c>
      <c r="R112" s="1007" t="e">
        <f ca="1">'Organizational Data'!AK12</f>
        <v>#NAME?</v>
      </c>
      <c r="S112" s="1007" t="e">
        <f ca="1">'Organizational Data'!AL12</f>
        <v>#NAME?</v>
      </c>
      <c r="T112" s="1007" t="e">
        <f ca="1">'Organizational Data'!AM12</f>
        <v>#NAME?</v>
      </c>
      <c r="U112" s="922" t="e">
        <f t="shared" ca="1" si="68"/>
        <v>#N/A</v>
      </c>
      <c r="V112" s="2"/>
      <c r="W112" s="968">
        <f t="shared" ca="1" si="69"/>
        <v>0</v>
      </c>
      <c r="X112" s="968">
        <f t="shared" ca="1" si="70"/>
        <v>0</v>
      </c>
      <c r="Y112" s="968">
        <f t="shared" ca="1" si="71"/>
        <v>0</v>
      </c>
    </row>
    <row r="113" spans="3:25">
      <c r="C113" s="1018" t="s">
        <v>605</v>
      </c>
      <c r="D113" s="922" t="str">
        <f ca="1">IFERROR('Refi-Annual Review'!AK169,"")</f>
        <v/>
      </c>
      <c r="E113" s="1007" t="str">
        <f ca="1">IFERROR('Refi-Annual Review'!AL169,"")</f>
        <v/>
      </c>
      <c r="F113" s="1007" t="str">
        <f ca="1">IFERROR('Refi-Annual Review'!AM169,"")</f>
        <v/>
      </c>
      <c r="G113" s="1068" t="str">
        <f ca="1">IFERROR('Refi-Annual Review'!AN169,"")</f>
        <v/>
      </c>
      <c r="H113" s="1007" t="e">
        <f ca="1">'Organizational Data'!AA11</f>
        <v>#NAME?</v>
      </c>
      <c r="I113" s="1007" t="e">
        <f ca="1">'Organizational Data'!AB11</f>
        <v>#NAME?</v>
      </c>
      <c r="J113" s="1007" t="e">
        <f ca="1">'Organizational Data'!AC11</f>
        <v>#NAME?</v>
      </c>
      <c r="K113" s="1007" t="e">
        <f ca="1">'Organizational Data'!AD11</f>
        <v>#NAME?</v>
      </c>
      <c r="L113" s="1007" t="e">
        <f ca="1">'Organizational Data'!AE11</f>
        <v>#NAME?</v>
      </c>
      <c r="M113" s="1007" t="e">
        <f ca="1">'Organizational Data'!AF11</f>
        <v>#NAME?</v>
      </c>
      <c r="N113" s="1007" t="e">
        <f ca="1">'Organizational Data'!AG11</f>
        <v>#NAME?</v>
      </c>
      <c r="O113" s="1007" t="e">
        <f ca="1">'Organizational Data'!AH11</f>
        <v>#NAME?</v>
      </c>
      <c r="P113" s="1007" t="e">
        <f ca="1">'Organizational Data'!AI11</f>
        <v>#NAME?</v>
      </c>
      <c r="Q113" s="1007" t="e">
        <f ca="1">'Organizational Data'!AJ11</f>
        <v>#NAME?</v>
      </c>
      <c r="R113" s="1007" t="e">
        <f ca="1">'Organizational Data'!AK11</f>
        <v>#NAME?</v>
      </c>
      <c r="S113" s="1007" t="e">
        <f ca="1">'Organizational Data'!AL11</f>
        <v>#NAME?</v>
      </c>
      <c r="T113" s="1007" t="e">
        <f ca="1">'Organizational Data'!AM11</f>
        <v>#NAME?</v>
      </c>
      <c r="U113" s="922" t="e">
        <f t="shared" ca="1" si="68"/>
        <v>#N/A</v>
      </c>
      <c r="V113" s="150"/>
      <c r="W113" s="968">
        <f t="shared" ca="1" si="69"/>
        <v>0</v>
      </c>
      <c r="X113" s="968">
        <f t="shared" ca="1" si="70"/>
        <v>0</v>
      </c>
      <c r="Y113" s="968">
        <f t="shared" ca="1" si="71"/>
        <v>0</v>
      </c>
    </row>
    <row r="114" spans="3:25">
      <c r="C114" s="1058" t="s">
        <v>606</v>
      </c>
      <c r="D114" s="923" t="str">
        <f ca="1">IFERROR('Refi-Annual Review'!AK171,"")</f>
        <v/>
      </c>
      <c r="E114" s="1008" t="str">
        <f ca="1">IFERROR('Refi-Annual Review'!AL171,"")</f>
        <v/>
      </c>
      <c r="F114" s="1008" t="str">
        <f ca="1">IFERROR('Refi-Annual Review'!AM171,"")</f>
        <v/>
      </c>
      <c r="G114" s="1069" t="str">
        <f ca="1">IFERROR('Refi-Annual Review'!AN171,"")</f>
        <v/>
      </c>
      <c r="H114" s="1008" t="e">
        <f ca="1">'Organizational Data'!AA13</f>
        <v>#NAME?</v>
      </c>
      <c r="I114" s="1008" t="e">
        <f ca="1">'Organizational Data'!AB13</f>
        <v>#NAME?</v>
      </c>
      <c r="J114" s="1008" t="e">
        <f ca="1">'Organizational Data'!AC13</f>
        <v>#NAME?</v>
      </c>
      <c r="K114" s="1008" t="e">
        <f ca="1">'Organizational Data'!AD13</f>
        <v>#NAME?</v>
      </c>
      <c r="L114" s="1008" t="e">
        <f ca="1">'Organizational Data'!AE13</f>
        <v>#NAME?</v>
      </c>
      <c r="M114" s="1008" t="e">
        <f ca="1">'Organizational Data'!AF13</f>
        <v>#NAME?</v>
      </c>
      <c r="N114" s="1008" t="e">
        <f ca="1">'Organizational Data'!AG13</f>
        <v>#NAME?</v>
      </c>
      <c r="O114" s="1008" t="e">
        <f ca="1">'Organizational Data'!AH13</f>
        <v>#NAME?</v>
      </c>
      <c r="P114" s="1008" t="e">
        <f ca="1">'Organizational Data'!AI13</f>
        <v>#NAME?</v>
      </c>
      <c r="Q114" s="1008" t="e">
        <f ca="1">'Organizational Data'!AJ13</f>
        <v>#NAME?</v>
      </c>
      <c r="R114" s="1008" t="e">
        <f ca="1">'Organizational Data'!AK13</f>
        <v>#NAME?</v>
      </c>
      <c r="S114" s="1008" t="e">
        <f ca="1">'Organizational Data'!AL13</f>
        <v>#NAME?</v>
      </c>
      <c r="T114" s="1008" t="e">
        <f ca="1">'Organizational Data'!AM13</f>
        <v>#NAME?</v>
      </c>
      <c r="U114" s="923" t="e">
        <f t="shared" ca="1" si="68"/>
        <v>#N/A</v>
      </c>
      <c r="V114" s="150"/>
      <c r="W114" s="968">
        <f t="shared" ca="1" si="69"/>
        <v>0</v>
      </c>
      <c r="X114" s="968">
        <f t="shared" ca="1" si="70"/>
        <v>0</v>
      </c>
      <c r="Y114" s="968">
        <f t="shared" ca="1" si="71"/>
        <v>0</v>
      </c>
    </row>
  </sheetData>
  <conditionalFormatting sqref="W93:Y114 W54:Y62 W14:Y31 W33:Y52 W64:Y91">
    <cfRule type="expression" dxfId="219" priority="7">
      <formula>W14&lt;0</formula>
    </cfRule>
    <cfRule type="expression" dxfId="218" priority="8">
      <formula>W14=0</formula>
    </cfRule>
    <cfRule type="expression" dxfId="217" priority="9">
      <formula>W14&gt;0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79998168889431442"/>
  </sheetPr>
  <dimension ref="A1:AR65"/>
  <sheetViews>
    <sheetView showGridLines="0" zoomScale="85" zoomScaleNormal="85" workbookViewId="0">
      <pane xSplit="7" ySplit="9" topLeftCell="H10" activePane="bottomRight" state="frozen"/>
      <selection pane="topRight" activeCell="H1" sqref="H1"/>
      <selection pane="bottomLeft" activeCell="A10" sqref="A10"/>
      <selection pane="bottomRight"/>
    </sheetView>
  </sheetViews>
  <sheetFormatPr defaultRowHeight="16.5" outlineLevelCol="1"/>
  <cols>
    <col min="1" max="1" width="1" style="169" customWidth="1"/>
    <col min="2" max="2" width="2" style="169" customWidth="1"/>
    <col min="3" max="3" width="45.85546875" style="150" customWidth="1"/>
    <col min="4" max="4" width="19.28515625" style="150" customWidth="1"/>
    <col min="5" max="7" width="17.140625" style="150" customWidth="1"/>
    <col min="8" max="11" width="17.140625" style="150" customWidth="1" outlineLevel="1"/>
    <col min="12" max="12" width="17.140625" style="170" customWidth="1" outlineLevel="1"/>
    <col min="13" max="16" width="17.140625" style="150" customWidth="1" outlineLevel="1"/>
    <col min="17" max="17" width="17.140625" style="170" customWidth="1" outlineLevel="1"/>
    <col min="18" max="40" width="17.140625" style="150" customWidth="1" outlineLevel="1"/>
    <col min="41" max="43" width="17.140625" style="150" customWidth="1"/>
    <col min="44" max="44" width="12.7109375" style="150" bestFit="1" customWidth="1"/>
    <col min="45" max="16384" width="9.140625" style="150"/>
  </cols>
  <sheetData>
    <row r="1" spans="1:44" ht="8.25" customHeight="1">
      <c r="A1" s="168"/>
      <c r="B1" s="168"/>
      <c r="D1" s="169" t="s">
        <v>292</v>
      </c>
      <c r="H1" s="509"/>
      <c r="I1" s="509"/>
      <c r="J1" s="509"/>
      <c r="K1" s="509"/>
      <c r="L1" s="581"/>
      <c r="M1" s="509"/>
      <c r="N1" s="509"/>
      <c r="O1" s="509"/>
      <c r="P1" s="509"/>
      <c r="Q1" s="581"/>
      <c r="R1" s="509"/>
      <c r="S1" s="509"/>
      <c r="T1" s="509"/>
      <c r="U1" s="509"/>
      <c r="V1" s="509"/>
      <c r="W1" s="509"/>
      <c r="X1" s="509"/>
      <c r="Y1" s="509"/>
      <c r="Z1" s="509"/>
      <c r="AA1" s="509"/>
      <c r="AB1" s="509"/>
      <c r="AC1" s="509"/>
      <c r="AD1" s="509"/>
      <c r="AE1" s="509"/>
      <c r="AF1" s="509"/>
      <c r="AG1" s="509"/>
      <c r="AH1" s="509"/>
      <c r="AI1" s="509"/>
      <c r="AJ1" s="509"/>
      <c r="AK1" s="509"/>
      <c r="AL1" s="509"/>
      <c r="AM1" s="509"/>
      <c r="AN1" s="509"/>
      <c r="AO1" s="509"/>
      <c r="AP1" s="509"/>
      <c r="AQ1" s="509"/>
    </row>
    <row r="2" spans="1:44" ht="18.75" hidden="1" customHeight="1">
      <c r="A2" s="168"/>
      <c r="B2" s="168"/>
      <c r="C2" s="171" t="e">
        <f ca="1">Config!B10</f>
        <v>#NAME?</v>
      </c>
      <c r="H2" s="509"/>
      <c r="I2" s="509"/>
      <c r="J2" s="509"/>
      <c r="K2" s="509"/>
      <c r="L2" s="581"/>
      <c r="M2" s="509"/>
      <c r="N2" s="509"/>
      <c r="O2" s="509"/>
      <c r="P2" s="509"/>
      <c r="Q2" s="581"/>
      <c r="R2" s="509"/>
      <c r="S2" s="509"/>
      <c r="T2" s="509"/>
      <c r="U2" s="509"/>
      <c r="V2" s="509"/>
      <c r="W2" s="509"/>
      <c r="X2" s="509"/>
      <c r="Y2" s="509"/>
      <c r="Z2" s="509"/>
      <c r="AA2" s="509"/>
      <c r="AB2" s="509"/>
      <c r="AC2" s="509"/>
      <c r="AD2" s="509"/>
      <c r="AE2" s="509"/>
      <c r="AF2" s="509"/>
      <c r="AG2" s="509"/>
      <c r="AH2" s="509"/>
      <c r="AI2" s="509"/>
      <c r="AJ2" s="509"/>
      <c r="AK2" s="509"/>
      <c r="AL2" s="509"/>
      <c r="AM2" s="509"/>
      <c r="AN2" s="509"/>
      <c r="AO2" s="509"/>
      <c r="AP2" s="509"/>
      <c r="AQ2" s="509"/>
    </row>
    <row r="3" spans="1:44" ht="18.75" customHeight="1">
      <c r="A3" s="168"/>
      <c r="B3" s="168"/>
      <c r="C3" s="171" t="e">
        <f ca="1">UPPER(C2&amp;" Balance Sheet")</f>
        <v>#NAME?</v>
      </c>
      <c r="H3" s="509"/>
      <c r="I3" s="509"/>
      <c r="J3" s="509"/>
      <c r="K3" s="509"/>
      <c r="L3" s="581"/>
      <c r="M3" s="509"/>
      <c r="N3" s="509"/>
      <c r="O3" s="509"/>
      <c r="P3" s="509"/>
      <c r="Q3" s="581"/>
      <c r="R3" s="509"/>
      <c r="S3" s="509"/>
      <c r="T3" s="509"/>
      <c r="U3" s="509"/>
      <c r="V3" s="509"/>
      <c r="W3" s="509"/>
      <c r="X3" s="509"/>
      <c r="Y3" s="509"/>
      <c r="Z3" s="509"/>
      <c r="AA3" s="509"/>
      <c r="AB3" s="509"/>
      <c r="AC3" s="509"/>
      <c r="AD3" s="509"/>
      <c r="AE3" s="509"/>
      <c r="AF3" s="509"/>
      <c r="AG3" s="509"/>
      <c r="AH3" s="509"/>
      <c r="AI3" s="509"/>
      <c r="AJ3" s="509"/>
      <c r="AK3" s="509"/>
      <c r="AL3" s="509"/>
      <c r="AM3" s="509"/>
      <c r="AN3" s="509"/>
      <c r="AO3" s="509"/>
      <c r="AP3" s="509"/>
      <c r="AQ3" s="509"/>
    </row>
    <row r="4" spans="1:44" ht="19.5" thickBot="1">
      <c r="A4" s="169" t="s">
        <v>294</v>
      </c>
      <c r="C4" s="152">
        <f>AQ9</f>
        <v>0</v>
      </c>
      <c r="G4" s="171"/>
      <c r="H4" s="509" t="s">
        <v>249</v>
      </c>
      <c r="I4" s="509"/>
      <c r="J4" s="509"/>
      <c r="K4" s="509"/>
      <c r="L4" s="581"/>
      <c r="M4" s="509"/>
      <c r="N4" s="509"/>
      <c r="O4" s="509"/>
      <c r="P4" s="509"/>
      <c r="Q4" s="581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  <c r="AD4" s="509"/>
      <c r="AE4" s="509"/>
      <c r="AF4" s="509"/>
      <c r="AG4" s="509"/>
      <c r="AH4" s="509"/>
      <c r="AI4" s="509"/>
      <c r="AJ4" s="509"/>
      <c r="AK4" s="509"/>
      <c r="AL4" s="509"/>
      <c r="AM4" s="509"/>
      <c r="AN4" s="509"/>
      <c r="AO4" s="509"/>
      <c r="AP4" s="509"/>
      <c r="AQ4" s="509"/>
    </row>
    <row r="5" spans="1:44" ht="18.75" thickBot="1">
      <c r="A5" s="169" t="s">
        <v>63</v>
      </c>
      <c r="C5" s="153" t="str">
        <f>"In "&amp;'Balance Sheet'!E5</f>
        <v>In USD</v>
      </c>
      <c r="D5" s="625" t="s">
        <v>295</v>
      </c>
      <c r="E5" s="580" t="s">
        <v>297</v>
      </c>
      <c r="F5" s="517" t="str">
        <f>'Balance Sheet'!E5</f>
        <v>USD</v>
      </c>
      <c r="G5" s="152"/>
      <c r="H5" s="169" t="e">
        <f>DATA_FORMATTING!E3</f>
        <v>#VALUE!</v>
      </c>
      <c r="I5" s="169" t="e">
        <f>DATA_FORMATTING!F3</f>
        <v>#VALUE!</v>
      </c>
      <c r="J5" s="169" t="e">
        <f>DATA_FORMATTING!G3</f>
        <v>#VALUE!</v>
      </c>
      <c r="K5" s="169" t="e">
        <f>DATA_FORMATTING!H3</f>
        <v>#VALUE!</v>
      </c>
      <c r="L5" s="169" t="e">
        <f>DATA_FORMATTING!I3</f>
        <v>#VALUE!</v>
      </c>
      <c r="M5" s="169" t="e">
        <f>DATA_FORMATTING!J3</f>
        <v>#VALUE!</v>
      </c>
      <c r="N5" s="169" t="e">
        <f>DATA_FORMATTING!K3</f>
        <v>#VALUE!</v>
      </c>
      <c r="O5" s="169" t="e">
        <f>DATA_FORMATTING!L3</f>
        <v>#VALUE!</v>
      </c>
      <c r="P5" s="169" t="e">
        <f>DATA_FORMATTING!M3</f>
        <v>#VALUE!</v>
      </c>
      <c r="Q5" s="169" t="e">
        <f>DATA_FORMATTING!N3</f>
        <v>#VALUE!</v>
      </c>
      <c r="R5" s="169" t="e">
        <f>DATA_FORMATTING!O3</f>
        <v>#VALUE!</v>
      </c>
      <c r="S5" s="169" t="e">
        <f>DATA_FORMATTING!P3</f>
        <v>#VALUE!</v>
      </c>
      <c r="T5" s="169" t="e">
        <f>DATA_FORMATTING!Q3</f>
        <v>#VALUE!</v>
      </c>
      <c r="U5" s="169" t="e">
        <f>DATA_FORMATTING!R3</f>
        <v>#VALUE!</v>
      </c>
      <c r="V5" s="169" t="e">
        <f>DATA_FORMATTING!S3</f>
        <v>#VALUE!</v>
      </c>
      <c r="W5" s="169" t="e">
        <f>DATA_FORMATTING!T3</f>
        <v>#VALUE!</v>
      </c>
      <c r="X5" s="169" t="e">
        <f>DATA_FORMATTING!U3</f>
        <v>#VALUE!</v>
      </c>
      <c r="Y5" s="169" t="e">
        <f>DATA_FORMATTING!V3</f>
        <v>#VALUE!</v>
      </c>
      <c r="Z5" s="169" t="e">
        <f>DATA_FORMATTING!W3</f>
        <v>#VALUE!</v>
      </c>
      <c r="AA5" s="169" t="e">
        <f>DATA_FORMATTING!X3</f>
        <v>#VALUE!</v>
      </c>
      <c r="AB5" s="169" t="e">
        <f>DATA_FORMATTING!Y3</f>
        <v>#VALUE!</v>
      </c>
      <c r="AC5" s="169" t="e">
        <f>DATA_FORMATTING!Z3</f>
        <v>#VALUE!</v>
      </c>
      <c r="AD5" s="169" t="e">
        <f>DATA_FORMATTING!AA3</f>
        <v>#VALUE!</v>
      </c>
      <c r="AE5" s="169" t="e">
        <f>DATA_FORMATTING!AB3</f>
        <v>#VALUE!</v>
      </c>
      <c r="AF5" s="169" t="e">
        <f>DATA_FORMATTING!AC3</f>
        <v>#VALUE!</v>
      </c>
      <c r="AG5" s="169" t="e">
        <f>DATA_FORMATTING!AD3</f>
        <v>#VALUE!</v>
      </c>
      <c r="AH5" s="169" t="e">
        <f>DATA_FORMATTING!AE3</f>
        <v>#VALUE!</v>
      </c>
      <c r="AI5" s="169" t="e">
        <f>DATA_FORMATTING!AF3</f>
        <v>#VALUE!</v>
      </c>
      <c r="AJ5" s="169" t="e">
        <f>DATA_FORMATTING!AG3</f>
        <v>#VALUE!</v>
      </c>
      <c r="AK5" s="169" t="e">
        <f>DATA_FORMATTING!AH3</f>
        <v>#VALUE!</v>
      </c>
      <c r="AL5" s="169" t="e">
        <f>DATA_FORMATTING!AI3</f>
        <v>#VALUE!</v>
      </c>
      <c r="AM5" s="169" t="e">
        <f>DATA_FORMATTING!AJ3</f>
        <v>#VALUE!</v>
      </c>
      <c r="AN5" s="169" t="e">
        <f>DATA_FORMATTING!AK3</f>
        <v>#VALUE!</v>
      </c>
      <c r="AO5" s="169" t="e">
        <f>DATA_FORMATTING!AL3</f>
        <v>#VALUE!</v>
      </c>
      <c r="AP5" s="169" t="e">
        <f>DATA_FORMATTING!AM3</f>
        <v>#VALUE!</v>
      </c>
      <c r="AQ5" s="169" t="e">
        <f ca="1">DATA_FORMATTING!AN3</f>
        <v>#VALUE!</v>
      </c>
    </row>
    <row r="6" spans="1:44" ht="9.75" customHeight="1">
      <c r="A6" s="169" t="s">
        <v>296</v>
      </c>
      <c r="C6" s="169"/>
      <c r="H6" s="893" t="e">
        <f t="shared" ref="H6:AP6" ca="1" si="0">IF(SUM(H11:H17)&lt;=0,0,1)</f>
        <v>#VALUE!</v>
      </c>
      <c r="I6" s="893" t="e">
        <f t="shared" ca="1" si="0"/>
        <v>#VALUE!</v>
      </c>
      <c r="J6" s="893" t="e">
        <f t="shared" ca="1" si="0"/>
        <v>#VALUE!</v>
      </c>
      <c r="K6" s="893" t="e">
        <f t="shared" ca="1" si="0"/>
        <v>#VALUE!</v>
      </c>
      <c r="L6" s="893" t="e">
        <f t="shared" ca="1" si="0"/>
        <v>#VALUE!</v>
      </c>
      <c r="M6" s="893" t="e">
        <f t="shared" ca="1" si="0"/>
        <v>#VALUE!</v>
      </c>
      <c r="N6" s="893" t="e">
        <f t="shared" ca="1" si="0"/>
        <v>#VALUE!</v>
      </c>
      <c r="O6" s="893" t="e">
        <f t="shared" ca="1" si="0"/>
        <v>#VALUE!</v>
      </c>
      <c r="P6" s="893" t="e">
        <f t="shared" ca="1" si="0"/>
        <v>#VALUE!</v>
      </c>
      <c r="Q6" s="893" t="e">
        <f t="shared" ca="1" si="0"/>
        <v>#VALUE!</v>
      </c>
      <c r="R6" s="893" t="e">
        <f t="shared" ca="1" si="0"/>
        <v>#VALUE!</v>
      </c>
      <c r="S6" s="893" t="e">
        <f t="shared" ca="1" si="0"/>
        <v>#VALUE!</v>
      </c>
      <c r="T6" s="893" t="e">
        <f t="shared" ca="1" si="0"/>
        <v>#VALUE!</v>
      </c>
      <c r="U6" s="893" t="e">
        <f t="shared" ca="1" si="0"/>
        <v>#VALUE!</v>
      </c>
      <c r="V6" s="893" t="e">
        <f t="shared" ca="1" si="0"/>
        <v>#VALUE!</v>
      </c>
      <c r="W6" s="893" t="e">
        <f t="shared" ca="1" si="0"/>
        <v>#VALUE!</v>
      </c>
      <c r="X6" s="893" t="e">
        <f t="shared" ca="1" si="0"/>
        <v>#VALUE!</v>
      </c>
      <c r="Y6" s="893" t="e">
        <f t="shared" ca="1" si="0"/>
        <v>#VALUE!</v>
      </c>
      <c r="Z6" s="893" t="e">
        <f t="shared" ca="1" si="0"/>
        <v>#VALUE!</v>
      </c>
      <c r="AA6" s="893" t="e">
        <f t="shared" ca="1" si="0"/>
        <v>#VALUE!</v>
      </c>
      <c r="AB6" s="893" t="e">
        <f t="shared" ca="1" si="0"/>
        <v>#VALUE!</v>
      </c>
      <c r="AC6" s="893" t="e">
        <f t="shared" ca="1" si="0"/>
        <v>#VALUE!</v>
      </c>
      <c r="AD6" s="893" t="e">
        <f t="shared" ca="1" si="0"/>
        <v>#VALUE!</v>
      </c>
      <c r="AE6" s="893" t="e">
        <f t="shared" ca="1" si="0"/>
        <v>#VALUE!</v>
      </c>
      <c r="AF6" s="893" t="e">
        <f t="shared" ca="1" si="0"/>
        <v>#VALUE!</v>
      </c>
      <c r="AG6" s="893" t="e">
        <f t="shared" ca="1" si="0"/>
        <v>#VALUE!</v>
      </c>
      <c r="AH6" s="893" t="e">
        <f t="shared" ca="1" si="0"/>
        <v>#VALUE!</v>
      </c>
      <c r="AI6" s="893" t="e">
        <f t="shared" ca="1" si="0"/>
        <v>#VALUE!</v>
      </c>
      <c r="AJ6" s="893" t="e">
        <f t="shared" ca="1" si="0"/>
        <v>#VALUE!</v>
      </c>
      <c r="AK6" s="893" t="e">
        <f t="shared" ca="1" si="0"/>
        <v>#VALUE!</v>
      </c>
      <c r="AL6" s="893" t="e">
        <f t="shared" ca="1" si="0"/>
        <v>#VALUE!</v>
      </c>
      <c r="AM6" s="893" t="e">
        <f t="shared" ca="1" si="0"/>
        <v>#VALUE!</v>
      </c>
      <c r="AN6" s="893" t="e">
        <f t="shared" ca="1" si="0"/>
        <v>#VALUE!</v>
      </c>
      <c r="AO6" s="893" t="e">
        <f t="shared" ca="1" si="0"/>
        <v>#VALUE!</v>
      </c>
      <c r="AP6" s="893" t="e">
        <f t="shared" ca="1" si="0"/>
        <v>#VALUE!</v>
      </c>
      <c r="AQ6" s="893" t="e">
        <f ca="1">IF(SUM(AQ11:AQ17)&lt;=0,0,1)</f>
        <v>#NAME?</v>
      </c>
      <c r="AR6" s="169"/>
    </row>
    <row r="7" spans="1:44" s="2" customFormat="1">
      <c r="A7" s="169"/>
      <c r="B7" s="169"/>
      <c r="C7" s="159" t="s">
        <v>297</v>
      </c>
      <c r="D7" s="153"/>
      <c r="E7" s="3"/>
      <c r="F7" s="153"/>
      <c r="G7" s="561" t="s">
        <v>445</v>
      </c>
      <c r="H7" s="585" t="e">
        <f ca="1">IF($E$5="USD",AVERAGE((OFFSET(DB_LOAD!$K:$K,MATCH('Balance Sheet'!H9,DB_LOAD!$H:$H,0)-1,0,12,1))),1)</f>
        <v>#N/A</v>
      </c>
      <c r="I7" s="585" t="e">
        <f ca="1">IF($E$5="USD",AVERAGE((OFFSET(DB_LOAD!$K:$K,MATCH('Balance Sheet'!I9,DB_LOAD!$H:$H,0)-1,0,12,1))),1)</f>
        <v>#N/A</v>
      </c>
      <c r="J7" s="585" t="e">
        <f ca="1">IF($E$5="USD",AVERAGE((OFFSET(DB_LOAD!$K:$K,MATCH('Balance Sheet'!J9,DB_LOAD!$H:$H,0)-1,0,12,1))),1)</f>
        <v>#N/A</v>
      </c>
      <c r="K7" s="585" t="e">
        <f ca="1">IF($E$5="USD",AVERAGE((OFFSET(DB_LOAD!$K:$K,MATCH('Balance Sheet'!K9,DB_LOAD!$H:$H,0)-1,0,12,1))),1)</f>
        <v>#N/A</v>
      </c>
      <c r="L7" s="585" t="e">
        <f ca="1">IF($E$5="USD",AVERAGE((OFFSET(DB_LOAD!$K:$K,MATCH('Balance Sheet'!L9,DB_LOAD!$H:$H,0)-1,0,12,1))),1)</f>
        <v>#N/A</v>
      </c>
      <c r="M7" s="585" t="e">
        <f ca="1">IF($E$5="USD",AVERAGE((OFFSET(DB_LOAD!$K:$K,MATCH('Balance Sheet'!M9,DB_LOAD!$H:$H,0)-1,0,12,1))),1)</f>
        <v>#N/A</v>
      </c>
      <c r="N7" s="585" t="e">
        <f ca="1">IF($E$5="USD",AVERAGE((OFFSET(DB_LOAD!$K:$K,MATCH('Balance Sheet'!N9,DB_LOAD!$H:$H,0)-1,0,12,1))),1)</f>
        <v>#N/A</v>
      </c>
      <c r="O7" s="585" t="e">
        <f ca="1">IF($E$5="USD",AVERAGE((OFFSET(DB_LOAD!$K:$K,MATCH('Balance Sheet'!O9,DB_LOAD!$H:$H,0)-1,0,12,1))),1)</f>
        <v>#N/A</v>
      </c>
      <c r="P7" s="585" t="e">
        <f ca="1">IF($E$5="USD",AVERAGE((OFFSET(DB_LOAD!$K:$K,MATCH('Balance Sheet'!P9,DB_LOAD!$H:$H,0)-1,0,12,1))),1)</f>
        <v>#N/A</v>
      </c>
      <c r="Q7" s="585" t="e">
        <f ca="1">IF($E$5="USD",AVERAGE((OFFSET(DB_LOAD!$K:$K,MATCH('Balance Sheet'!Q9,DB_LOAD!$H:$H,0)-1,0,12,1))),1)</f>
        <v>#N/A</v>
      </c>
      <c r="R7" s="585" t="e">
        <f ca="1">IF($E$5="USD",AVERAGE((OFFSET(DB_LOAD!$K:$K,MATCH('Balance Sheet'!R9,DB_LOAD!$H:$H,0)-1,0,12,1))),1)</f>
        <v>#N/A</v>
      </c>
      <c r="S7" s="585" t="e">
        <f ca="1">IF($E$5="USD",AVERAGE((OFFSET(DB_LOAD!$K:$K,MATCH('Balance Sheet'!S9,DB_LOAD!$H:$H,0)-1,0,12,1))),1)</f>
        <v>#N/A</v>
      </c>
      <c r="T7" s="585" t="e">
        <f ca="1">IF($E$5="USD",AVERAGE((OFFSET(DB_LOAD!$K:$K,MATCH('Balance Sheet'!T9,DB_LOAD!$H:$H,0)-1,0,12,1))),1)</f>
        <v>#N/A</v>
      </c>
      <c r="U7" s="585" t="e">
        <f ca="1">IF($E$5="USD",AVERAGE((OFFSET(DB_LOAD!$K:$K,MATCH('Balance Sheet'!U9,DB_LOAD!$H:$H,0)-1,0,12,1))),1)</f>
        <v>#N/A</v>
      </c>
      <c r="V7" s="585" t="e">
        <f ca="1">IF($E$5="USD",AVERAGE((OFFSET(DB_LOAD!$K:$K,MATCH('Balance Sheet'!V9,DB_LOAD!$H:$H,0)-1,0,12,1))),1)</f>
        <v>#N/A</v>
      </c>
      <c r="W7" s="585" t="e">
        <f ca="1">IF($E$5="USD",AVERAGE((OFFSET(DB_LOAD!$K:$K,MATCH('Balance Sheet'!W9,DB_LOAD!$H:$H,0)-1,0,12,1))),1)</f>
        <v>#N/A</v>
      </c>
      <c r="X7" s="585" t="e">
        <f ca="1">IF($E$5="USD",AVERAGE((OFFSET(DB_LOAD!$K:$K,MATCH('Balance Sheet'!X9,DB_LOAD!$H:$H,0)-1,0,12,1))),1)</f>
        <v>#N/A</v>
      </c>
      <c r="Y7" s="585" t="e">
        <f ca="1">IF($E$5="USD",AVERAGE((OFFSET(DB_LOAD!$K:$K,MATCH('Balance Sheet'!Y9,DB_LOAD!$H:$H,0)-1,0,12,1))),1)</f>
        <v>#N/A</v>
      </c>
      <c r="Z7" s="585" t="e">
        <f ca="1">IF($E$5="USD",AVERAGE((OFFSET(DB_LOAD!$K:$K,MATCH('Balance Sheet'!Z9,DB_LOAD!$H:$H,0)-1,0,12,1))),1)</f>
        <v>#N/A</v>
      </c>
      <c r="AA7" s="585" t="e">
        <f ca="1">IF($E$5="USD",AVERAGE((OFFSET(DB_LOAD!$K:$K,MATCH('Balance Sheet'!AA9,DB_LOAD!$H:$H,0)-1,0,12,1))),1)</f>
        <v>#N/A</v>
      </c>
      <c r="AB7" s="585" t="e">
        <f ca="1">IF($E$5="USD",AVERAGE((OFFSET(DB_LOAD!$K:$K,MATCH('Balance Sheet'!AB9,DB_LOAD!$H:$H,0)-1,0,12,1))),1)</f>
        <v>#N/A</v>
      </c>
      <c r="AC7" s="585" t="e">
        <f ca="1">IF($E$5="USD",AVERAGE((OFFSET(DB_LOAD!$K:$K,MATCH('Balance Sheet'!AC9,DB_LOAD!$H:$H,0)-1,0,12,1))),1)</f>
        <v>#N/A</v>
      </c>
      <c r="AD7" s="585" t="e">
        <f ca="1">IF($E$5="USD",AVERAGE((OFFSET(DB_LOAD!$K:$K,MATCH('Balance Sheet'!AD9,DB_LOAD!$H:$H,0)-1,0,12,1))),1)</f>
        <v>#N/A</v>
      </c>
      <c r="AE7" s="585" t="e">
        <f ca="1">IF($E$5="USD",AVERAGE((OFFSET(DB_LOAD!$K:$K,MATCH('Balance Sheet'!AE9,DB_LOAD!$H:$H,0)-1,0,12,1))),1)</f>
        <v>#N/A</v>
      </c>
      <c r="AF7" s="585" t="e">
        <f ca="1">IF($E$5="USD",AVERAGE((OFFSET(DB_LOAD!$K:$K,MATCH('Balance Sheet'!AF9,DB_LOAD!$H:$H,0)-1,0,12,1))),1)</f>
        <v>#N/A</v>
      </c>
      <c r="AG7" s="585" t="e">
        <f ca="1">IF($E$5="USD",AVERAGE((OFFSET(DB_LOAD!$K:$K,MATCH('Balance Sheet'!AG9,DB_LOAD!$H:$H,0)-1,0,12,1))),1)</f>
        <v>#N/A</v>
      </c>
      <c r="AH7" s="585" t="e">
        <f ca="1">IF($E$5="USD",AVERAGE((OFFSET(DB_LOAD!$K:$K,MATCH('Balance Sheet'!AH9,DB_LOAD!$H:$H,0)-1,0,12,1))),1)</f>
        <v>#N/A</v>
      </c>
      <c r="AI7" s="585" t="e">
        <f ca="1">IF($E$5="USD",AVERAGE((OFFSET(DB_LOAD!$K:$K,MATCH('Balance Sheet'!AI9,DB_LOAD!$H:$H,0)-1,0,12,1))),1)</f>
        <v>#N/A</v>
      </c>
      <c r="AJ7" s="585" t="e">
        <f ca="1">IF($E$5="USD",AVERAGE((OFFSET(DB_LOAD!$K:$K,MATCH('Balance Sheet'!AJ9,DB_LOAD!$H:$H,0)-1,0,12,1))),1)</f>
        <v>#N/A</v>
      </c>
      <c r="AK7" s="585" t="e">
        <f ca="1">IF($E$5="USD",AVERAGE((OFFSET(DB_LOAD!$K:$K,MATCH('Balance Sheet'!AK9,DB_LOAD!$H:$H,0)-1,0,12,1))),1)</f>
        <v>#N/A</v>
      </c>
      <c r="AL7" s="585" t="e">
        <f ca="1">IF($E$5="USD",AVERAGE((OFFSET(DB_LOAD!$K:$K,MATCH('Balance Sheet'!AL9,DB_LOAD!$H:$H,0)-1,0,12,1))),1)</f>
        <v>#N/A</v>
      </c>
      <c r="AM7" s="585" t="e">
        <f ca="1">IF($E$5="USD",AVERAGE((OFFSET(DB_LOAD!$K:$K,MATCH('Balance Sheet'!AM9,DB_LOAD!$H:$H,0)-1,0,12,1))),1)</f>
        <v>#N/A</v>
      </c>
      <c r="AN7" s="585" t="e">
        <f ca="1">IF($E$5="USD",AVERAGE((OFFSET(DB_LOAD!$K:$K,MATCH('Balance Sheet'!AN9,DB_LOAD!$H:$H,0)-1,0,12,1))),1)</f>
        <v>#N/A</v>
      </c>
      <c r="AO7" s="585" t="e">
        <f ca="1">IF($E$5="USD",AVERAGE((OFFSET(DB_LOAD!$K:$K,MATCH('Balance Sheet'!AO9,DB_LOAD!$H:$H,0)-1,0,12,1))),1)</f>
        <v>#N/A</v>
      </c>
      <c r="AP7" s="585" t="e">
        <f ca="1">IF($E$5="USD",AVERAGE((OFFSET(DB_LOAD!$K:$K,MATCH('Balance Sheet'!AP9,DB_LOAD!$H:$H,0)-1,0,12,1))),1)</f>
        <v>#N/A</v>
      </c>
      <c r="AQ7" s="585" t="e">
        <f ca="1">IF($E$5="USD",AVERAGE((OFFSET(DB_LOAD!$K:$K,MATCH('Balance Sheet'!AQ9,DB_LOAD!$H:$H,0)-1,0,12,1))),1)</f>
        <v>#N/A</v>
      </c>
      <c r="AR7" s="159"/>
    </row>
    <row r="8" spans="1:44" s="2" customFormat="1" ht="17.25" thickBot="1">
      <c r="A8" s="169"/>
      <c r="B8" s="169"/>
      <c r="C8" s="159"/>
      <c r="D8" s="623" t="s">
        <v>438</v>
      </c>
      <c r="E8" s="624" t="s">
        <v>439</v>
      </c>
      <c r="F8" s="153"/>
      <c r="G8" s="584" t="s">
        <v>444</v>
      </c>
      <c r="H8" s="585" t="e">
        <f ca="1">IF($E$5="USD",(OFFSET(DB_LOAD!$K:$K,MATCH('Balance Sheet'!H9,DB_LOAD!$H:$H,0)-1,0,1,1)),1)</f>
        <v>#N/A</v>
      </c>
      <c r="I8" s="585" t="e">
        <f ca="1">IF($E$5="USD",(OFFSET(DB_LOAD!$K:$K,MATCH('Balance Sheet'!I9,DB_LOAD!$H:$H,0)-1,0,1,1)),1)</f>
        <v>#N/A</v>
      </c>
      <c r="J8" s="585" t="e">
        <f ca="1">IF($E$5="USD",(OFFSET(DB_LOAD!$K:$K,MATCH('Balance Sheet'!J9,DB_LOAD!$H:$H,0)-1,0,1,1)),1)</f>
        <v>#N/A</v>
      </c>
      <c r="K8" s="585" t="e">
        <f ca="1">IF($E$5="USD",(OFFSET(DB_LOAD!$K:$K,MATCH('Balance Sheet'!K9,DB_LOAD!$H:$H,0)-1,0,1,1)),1)</f>
        <v>#N/A</v>
      </c>
      <c r="L8" s="585" t="e">
        <f ca="1">IF($E$5="USD",(OFFSET(DB_LOAD!$K:$K,MATCH('Balance Sheet'!L9,DB_LOAD!$H:$H,0)-1,0,1,1)),1)</f>
        <v>#N/A</v>
      </c>
      <c r="M8" s="585" t="e">
        <f ca="1">IF($E$5="USD",(OFFSET(DB_LOAD!$K:$K,MATCH('Balance Sheet'!M9,DB_LOAD!$H:$H,0)-1,0,1,1)),1)</f>
        <v>#N/A</v>
      </c>
      <c r="N8" s="585" t="e">
        <f ca="1">IF($E$5="USD",(OFFSET(DB_LOAD!$K:$K,MATCH('Balance Sheet'!N9,DB_LOAD!$H:$H,0)-1,0,1,1)),1)</f>
        <v>#N/A</v>
      </c>
      <c r="O8" s="585" t="e">
        <f ca="1">IF($E$5="USD",(OFFSET(DB_LOAD!$K:$K,MATCH('Balance Sheet'!O9,DB_LOAD!$H:$H,0)-1,0,1,1)),1)</f>
        <v>#N/A</v>
      </c>
      <c r="P8" s="585" t="e">
        <f ca="1">IF($E$5="USD",(OFFSET(DB_LOAD!$K:$K,MATCH('Balance Sheet'!P9,DB_LOAD!$H:$H,0)-1,0,1,1)),1)</f>
        <v>#N/A</v>
      </c>
      <c r="Q8" s="585" t="e">
        <f ca="1">IF($E$5="USD",(OFFSET(DB_LOAD!$K:$K,MATCH('Balance Sheet'!Q9,DB_LOAD!$H:$H,0)-1,0,1,1)),1)</f>
        <v>#N/A</v>
      </c>
      <c r="R8" s="585" t="e">
        <f ca="1">IF($E$5="USD",(OFFSET(DB_LOAD!$K:$K,MATCH('Balance Sheet'!R9,DB_LOAD!$H:$H,0)-1,0,1,1)),1)</f>
        <v>#N/A</v>
      </c>
      <c r="S8" s="585" t="e">
        <f ca="1">IF($E$5="USD",(OFFSET(DB_LOAD!$K:$K,MATCH('Balance Sheet'!S9,DB_LOAD!$H:$H,0)-1,0,1,1)),1)</f>
        <v>#N/A</v>
      </c>
      <c r="T8" s="585" t="e">
        <f ca="1">IF($E$5="USD",(OFFSET(DB_LOAD!$K:$K,MATCH('Balance Sheet'!T9,DB_LOAD!$H:$H,0)-1,0,1,1)),1)</f>
        <v>#N/A</v>
      </c>
      <c r="U8" s="585" t="e">
        <f ca="1">IF($E$5="USD",(OFFSET(DB_LOAD!$K:$K,MATCH('Balance Sheet'!U9,DB_LOAD!$H:$H,0)-1,0,1,1)),1)</f>
        <v>#N/A</v>
      </c>
      <c r="V8" s="585" t="e">
        <f ca="1">IF($E$5="USD",(OFFSET(DB_LOAD!$K:$K,MATCH('Balance Sheet'!V9,DB_LOAD!$H:$H,0)-1,0,1,1)),1)</f>
        <v>#N/A</v>
      </c>
      <c r="W8" s="585" t="e">
        <f ca="1">IF($E$5="USD",(OFFSET(DB_LOAD!$K:$K,MATCH('Balance Sheet'!W9,DB_LOAD!$H:$H,0)-1,0,1,1)),1)</f>
        <v>#N/A</v>
      </c>
      <c r="X8" s="585" t="e">
        <f ca="1">IF($E$5="USD",(OFFSET(DB_LOAD!$K:$K,MATCH('Balance Sheet'!X9,DB_LOAD!$H:$H,0)-1,0,1,1)),1)</f>
        <v>#N/A</v>
      </c>
      <c r="Y8" s="585" t="e">
        <f ca="1">IF($E$5="USD",(OFFSET(DB_LOAD!$K:$K,MATCH('Balance Sheet'!Y9,DB_LOAD!$H:$H,0)-1,0,1,1)),1)</f>
        <v>#N/A</v>
      </c>
      <c r="Z8" s="585" t="e">
        <f ca="1">IF($E$5="USD",(OFFSET(DB_LOAD!$K:$K,MATCH('Balance Sheet'!Z9,DB_LOAD!$H:$H,0)-1,0,1,1)),1)</f>
        <v>#N/A</v>
      </c>
      <c r="AA8" s="585" t="e">
        <f ca="1">IF($E$5="USD",(OFFSET(DB_LOAD!$K:$K,MATCH('Balance Sheet'!AA9,DB_LOAD!$H:$H,0)-1,0,1,1)),1)</f>
        <v>#N/A</v>
      </c>
      <c r="AB8" s="585" t="e">
        <f ca="1">IF($E$5="USD",(OFFSET(DB_LOAD!$K:$K,MATCH('Balance Sheet'!AB9,DB_LOAD!$H:$H,0)-1,0,1,1)),1)</f>
        <v>#N/A</v>
      </c>
      <c r="AC8" s="585" t="e">
        <f ca="1">IF($E$5="USD",(OFFSET(DB_LOAD!$K:$K,MATCH('Balance Sheet'!AC9,DB_LOAD!$H:$H,0)-1,0,1,1)),1)</f>
        <v>#N/A</v>
      </c>
      <c r="AD8" s="585" t="e">
        <f ca="1">IF($E$5="USD",(OFFSET(DB_LOAD!$K:$K,MATCH('Balance Sheet'!AD9,DB_LOAD!$H:$H,0)-1,0,1,1)),1)</f>
        <v>#N/A</v>
      </c>
      <c r="AE8" s="585" t="e">
        <f ca="1">IF($E$5="USD",(OFFSET(DB_LOAD!$K:$K,MATCH('Balance Sheet'!AE9,DB_LOAD!$H:$H,0)-1,0,1,1)),1)</f>
        <v>#N/A</v>
      </c>
      <c r="AF8" s="585" t="e">
        <f ca="1">IF($E$5="USD",(OFFSET(DB_LOAD!$K:$K,MATCH('Balance Sheet'!AF9,DB_LOAD!$H:$H,0)-1,0,1,1)),1)</f>
        <v>#N/A</v>
      </c>
      <c r="AG8" s="585" t="e">
        <f ca="1">IF($E$5="USD",(OFFSET(DB_LOAD!$K:$K,MATCH('Balance Sheet'!AG9,DB_LOAD!$H:$H,0)-1,0,1,1)),1)</f>
        <v>#N/A</v>
      </c>
      <c r="AH8" s="585" t="e">
        <f ca="1">IF($E$5="USD",(OFFSET(DB_LOAD!$K:$K,MATCH('Balance Sheet'!AH9,DB_LOAD!$H:$H,0)-1,0,1,1)),1)</f>
        <v>#N/A</v>
      </c>
      <c r="AI8" s="585" t="e">
        <f ca="1">IF($E$5="USD",(OFFSET(DB_LOAD!$K:$K,MATCH('Balance Sheet'!AI9,DB_LOAD!$H:$H,0)-1,0,1,1)),1)</f>
        <v>#N/A</v>
      </c>
      <c r="AJ8" s="585" t="e">
        <f ca="1">IF($E$5="USD",(OFFSET(DB_LOAD!$K:$K,MATCH('Balance Sheet'!AJ9,DB_LOAD!$H:$H,0)-1,0,1,1)),1)</f>
        <v>#N/A</v>
      </c>
      <c r="AK8" s="585" t="e">
        <f ca="1">IF($E$5="USD",(OFFSET(DB_LOAD!$K:$K,MATCH('Balance Sheet'!AK9,DB_LOAD!$H:$H,0)-1,0,1,1)),1)</f>
        <v>#N/A</v>
      </c>
      <c r="AL8" s="585" t="e">
        <f ca="1">IF($E$5="USD",(OFFSET(DB_LOAD!$K:$K,MATCH('Balance Sheet'!AL9,DB_LOAD!$H:$H,0)-1,0,1,1)),1)</f>
        <v>#N/A</v>
      </c>
      <c r="AM8" s="585" t="e">
        <f ca="1">IF($E$5="USD",(OFFSET(DB_LOAD!$K:$K,MATCH('Balance Sheet'!AM9,DB_LOAD!$H:$H,0)-1,0,1,1)),1)</f>
        <v>#N/A</v>
      </c>
      <c r="AN8" s="585" t="e">
        <f ca="1">IF($E$5="USD",(OFFSET(DB_LOAD!$K:$K,MATCH('Balance Sheet'!AN9,DB_LOAD!$H:$H,0)-1,0,1,1)),1)</f>
        <v>#N/A</v>
      </c>
      <c r="AO8" s="585" t="e">
        <f ca="1">IF($E$5="USD",(OFFSET(DB_LOAD!$K:$K,MATCH('Balance Sheet'!AO9,DB_LOAD!$H:$H,0)-1,0,1,1)),1)</f>
        <v>#N/A</v>
      </c>
      <c r="AP8" s="585" t="e">
        <f ca="1">IF($E$5="USD",(OFFSET(DB_LOAD!$K:$K,MATCH('Balance Sheet'!AP9,DB_LOAD!$H:$H,0)-1,0,1,1)),1)</f>
        <v>#N/A</v>
      </c>
      <c r="AQ8" s="585" t="e">
        <f ca="1">IF($E$5="USD",(OFFSET(DB_LOAD!$K:$K,MATCH('Balance Sheet'!AQ9,DB_LOAD!$H:$H,0)-1,0,1,1)),1)</f>
        <v>#N/A</v>
      </c>
      <c r="AR8" s="159"/>
    </row>
    <row r="9" spans="1:44" s="2" customFormat="1" ht="17.25" thickBot="1">
      <c r="A9" s="169"/>
      <c r="B9" s="169"/>
      <c r="C9" s="172"/>
      <c r="D9" s="173">
        <v>40209</v>
      </c>
      <c r="E9" s="173">
        <v>40574</v>
      </c>
      <c r="F9" s="173" t="s">
        <v>298</v>
      </c>
      <c r="G9" s="232" t="s">
        <v>299</v>
      </c>
      <c r="H9" s="174" t="str">
        <f>DATA_FORMATTING!E7</f>
        <v/>
      </c>
      <c r="I9" s="174" t="str">
        <f>DATA_FORMATTING!F7</f>
        <v/>
      </c>
      <c r="J9" s="174" t="str">
        <f>DATA_FORMATTING!G7</f>
        <v/>
      </c>
      <c r="K9" s="174" t="str">
        <f>DATA_FORMATTING!H7</f>
        <v/>
      </c>
      <c r="L9" s="174" t="str">
        <f>DATA_FORMATTING!I7</f>
        <v/>
      </c>
      <c r="M9" s="174" t="str">
        <f>DATA_FORMATTING!J7</f>
        <v/>
      </c>
      <c r="N9" s="174" t="str">
        <f>DATA_FORMATTING!K7</f>
        <v/>
      </c>
      <c r="O9" s="174" t="str">
        <f>DATA_FORMATTING!L7</f>
        <v/>
      </c>
      <c r="P9" s="174" t="str">
        <f>DATA_FORMATTING!M7</f>
        <v/>
      </c>
      <c r="Q9" s="174" t="str">
        <f>DATA_FORMATTING!N7</f>
        <v/>
      </c>
      <c r="R9" s="174" t="str">
        <f>DATA_FORMATTING!O7</f>
        <v/>
      </c>
      <c r="S9" s="174" t="str">
        <f>DATA_FORMATTING!P7</f>
        <v/>
      </c>
      <c r="T9" s="174" t="str">
        <f>DATA_FORMATTING!Q7</f>
        <v/>
      </c>
      <c r="U9" s="174" t="str">
        <f>DATA_FORMATTING!R7</f>
        <v/>
      </c>
      <c r="V9" s="174" t="str">
        <f>DATA_FORMATTING!S7</f>
        <v/>
      </c>
      <c r="W9" s="174" t="str">
        <f>DATA_FORMATTING!T7</f>
        <v/>
      </c>
      <c r="X9" s="174" t="str">
        <f>DATA_FORMATTING!U7</f>
        <v/>
      </c>
      <c r="Y9" s="174" t="str">
        <f>DATA_FORMATTING!V7</f>
        <v/>
      </c>
      <c r="Z9" s="174" t="str">
        <f>DATA_FORMATTING!W7</f>
        <v/>
      </c>
      <c r="AA9" s="174" t="str">
        <f>DATA_FORMATTING!X7</f>
        <v/>
      </c>
      <c r="AB9" s="174" t="str">
        <f>DATA_FORMATTING!Y7</f>
        <v/>
      </c>
      <c r="AC9" s="174" t="str">
        <f>DATA_FORMATTING!Z7</f>
        <v/>
      </c>
      <c r="AD9" s="174" t="str">
        <f>DATA_FORMATTING!AA7</f>
        <v/>
      </c>
      <c r="AE9" s="174" t="str">
        <f>DATA_FORMATTING!AB7</f>
        <v/>
      </c>
      <c r="AF9" s="174" t="str">
        <f>DATA_FORMATTING!AC7</f>
        <v/>
      </c>
      <c r="AG9" s="174" t="str">
        <f>DATA_FORMATTING!AD7</f>
        <v/>
      </c>
      <c r="AH9" s="174" t="str">
        <f>DATA_FORMATTING!AE7</f>
        <v/>
      </c>
      <c r="AI9" s="174" t="str">
        <f>DATA_FORMATTING!AF7</f>
        <v/>
      </c>
      <c r="AJ9" s="174" t="str">
        <f>DATA_FORMATTING!AG7</f>
        <v/>
      </c>
      <c r="AK9" s="174" t="str">
        <f>DATA_FORMATTING!AH7</f>
        <v/>
      </c>
      <c r="AL9" s="174" t="str">
        <f>DATA_FORMATTING!AI7</f>
        <v/>
      </c>
      <c r="AM9" s="174" t="str">
        <f>DATA_FORMATTING!AJ7</f>
        <v/>
      </c>
      <c r="AN9" s="174" t="str">
        <f>DATA_FORMATTING!AK7</f>
        <v/>
      </c>
      <c r="AO9" s="174" t="str">
        <f>DATA_FORMATTING!AL7</f>
        <v/>
      </c>
      <c r="AP9" s="174" t="str">
        <f>DATA_FORMATTING!AM7</f>
        <v/>
      </c>
      <c r="AQ9" s="176">
        <f>DATA_FORMATTING!AN7</f>
        <v>0</v>
      </c>
      <c r="AR9" s="159"/>
    </row>
    <row r="10" spans="1:44" s="2" customFormat="1">
      <c r="A10" s="169" t="s">
        <v>297</v>
      </c>
      <c r="B10" s="169"/>
      <c r="C10" s="177" t="s">
        <v>64</v>
      </c>
      <c r="D10" s="178"/>
      <c r="E10" s="178"/>
      <c r="F10" s="178"/>
      <c r="G10" s="178"/>
      <c r="H10" s="179" t="e">
        <f t="shared" ref="H10:AQ10" si="1">IF(H5=YEAR(H9),"Audited","")</f>
        <v>#VALUE!</v>
      </c>
      <c r="I10" s="179" t="e">
        <f t="shared" si="1"/>
        <v>#VALUE!</v>
      </c>
      <c r="J10" s="579" t="e">
        <f t="shared" si="1"/>
        <v>#VALUE!</v>
      </c>
      <c r="K10" s="179" t="e">
        <f t="shared" si="1"/>
        <v>#VALUE!</v>
      </c>
      <c r="L10" s="180" t="e">
        <f t="shared" si="1"/>
        <v>#VALUE!</v>
      </c>
      <c r="M10" s="179" t="e">
        <f t="shared" si="1"/>
        <v>#VALUE!</v>
      </c>
      <c r="N10" s="179" t="e">
        <f t="shared" si="1"/>
        <v>#VALUE!</v>
      </c>
      <c r="O10" s="179" t="e">
        <f t="shared" si="1"/>
        <v>#VALUE!</v>
      </c>
      <c r="P10" s="179" t="e">
        <f t="shared" si="1"/>
        <v>#VALUE!</v>
      </c>
      <c r="Q10" s="180" t="e">
        <f t="shared" si="1"/>
        <v>#VALUE!</v>
      </c>
      <c r="R10" s="179" t="e">
        <f t="shared" si="1"/>
        <v>#VALUE!</v>
      </c>
      <c r="S10" s="179" t="e">
        <f t="shared" si="1"/>
        <v>#VALUE!</v>
      </c>
      <c r="T10" s="179" t="e">
        <f t="shared" si="1"/>
        <v>#VALUE!</v>
      </c>
      <c r="U10" s="179" t="e">
        <f t="shared" si="1"/>
        <v>#VALUE!</v>
      </c>
      <c r="V10" s="179" t="e">
        <f t="shared" si="1"/>
        <v>#VALUE!</v>
      </c>
      <c r="W10" s="179" t="e">
        <f t="shared" si="1"/>
        <v>#VALUE!</v>
      </c>
      <c r="X10" s="179" t="e">
        <f t="shared" si="1"/>
        <v>#VALUE!</v>
      </c>
      <c r="Y10" s="179" t="e">
        <f t="shared" si="1"/>
        <v>#VALUE!</v>
      </c>
      <c r="Z10" s="179" t="e">
        <f t="shared" si="1"/>
        <v>#VALUE!</v>
      </c>
      <c r="AA10" s="179" t="e">
        <f t="shared" si="1"/>
        <v>#VALUE!</v>
      </c>
      <c r="AB10" s="179" t="e">
        <f t="shared" si="1"/>
        <v>#VALUE!</v>
      </c>
      <c r="AC10" s="179" t="e">
        <f t="shared" si="1"/>
        <v>#VALUE!</v>
      </c>
      <c r="AD10" s="179" t="e">
        <f t="shared" si="1"/>
        <v>#VALUE!</v>
      </c>
      <c r="AE10" s="179" t="e">
        <f t="shared" si="1"/>
        <v>#VALUE!</v>
      </c>
      <c r="AF10" s="179" t="e">
        <f t="shared" si="1"/>
        <v>#VALUE!</v>
      </c>
      <c r="AG10" s="179" t="e">
        <f t="shared" si="1"/>
        <v>#VALUE!</v>
      </c>
      <c r="AH10" s="179" t="e">
        <f t="shared" si="1"/>
        <v>#VALUE!</v>
      </c>
      <c r="AI10" s="179" t="e">
        <f t="shared" si="1"/>
        <v>#VALUE!</v>
      </c>
      <c r="AJ10" s="179" t="e">
        <f t="shared" si="1"/>
        <v>#VALUE!</v>
      </c>
      <c r="AK10" s="179" t="e">
        <f t="shared" si="1"/>
        <v>#VALUE!</v>
      </c>
      <c r="AL10" s="179" t="e">
        <f t="shared" si="1"/>
        <v>#VALUE!</v>
      </c>
      <c r="AM10" s="179" t="e">
        <f t="shared" si="1"/>
        <v>#VALUE!</v>
      </c>
      <c r="AN10" s="179" t="e">
        <f t="shared" si="1"/>
        <v>#VALUE!</v>
      </c>
      <c r="AO10" s="179" t="e">
        <f t="shared" si="1"/>
        <v>#VALUE!</v>
      </c>
      <c r="AP10" s="179" t="e">
        <f t="shared" si="1"/>
        <v>#VALUE!</v>
      </c>
      <c r="AQ10" s="181" t="e">
        <f t="shared" ca="1" si="1"/>
        <v>#VALUE!</v>
      </c>
      <c r="AR10" s="159"/>
    </row>
    <row r="11" spans="1:44" s="2" customFormat="1">
      <c r="A11" s="169" t="e">
        <f ca="1">Config!B12</f>
        <v>#NAME?</v>
      </c>
      <c r="B11" s="169"/>
      <c r="C11" s="182" t="s">
        <v>66</v>
      </c>
      <c r="D11" s="183" t="e">
        <f t="shared" ref="D11:E18" si="2">HLOOKUP(D$9,BS,(ROW($C11)-ROW($C$9)+1),FALSE)</f>
        <v>#N/A</v>
      </c>
      <c r="E11" s="183" t="e">
        <f t="shared" si="2"/>
        <v>#N/A</v>
      </c>
      <c r="F11" s="183" t="e">
        <f t="shared" ref="F11:F18" si="3">+E11-D11</f>
        <v>#N/A</v>
      </c>
      <c r="G11" s="184">
        <f>IFERROR(E11/D11-1,0)</f>
        <v>0</v>
      </c>
      <c r="H11" s="185" t="e">
        <f ca="1">IF(SUM(H12:H14)=0,DATA_FORMATTING!E124/H$8,SUM(H12:H14))</f>
        <v>#VALUE!</v>
      </c>
      <c r="I11" s="185" t="e">
        <f ca="1">IF(SUM(I12:I14)=0,DATA_FORMATTING!F124/I$8,SUM(I12:I14))</f>
        <v>#VALUE!</v>
      </c>
      <c r="J11" s="185" t="e">
        <f ca="1">IF(SUM(J12:J14)=0,DATA_FORMATTING!G124/J$8,SUM(J12:J14))</f>
        <v>#VALUE!</v>
      </c>
      <c r="K11" s="185" t="e">
        <f ca="1">IF(SUM(K12:K14)=0,DATA_FORMATTING!H124/K$8,SUM(K12:K14))</f>
        <v>#VALUE!</v>
      </c>
      <c r="L11" s="185" t="e">
        <f ca="1">IF(SUM(L12:L14)=0,DATA_FORMATTING!I124/L$8,SUM(L12:L14))</f>
        <v>#VALUE!</v>
      </c>
      <c r="M11" s="185" t="e">
        <f ca="1">IF(SUM(M12:M14)=0,DATA_FORMATTING!J124/M$8,SUM(M12:M14))</f>
        <v>#VALUE!</v>
      </c>
      <c r="N11" s="185" t="e">
        <f ca="1">IF(SUM(N12:N14)=0,DATA_FORMATTING!K124/N$8,SUM(N12:N14))</f>
        <v>#VALUE!</v>
      </c>
      <c r="O11" s="185" t="e">
        <f ca="1">IF(SUM(O12:O14)=0,DATA_FORMATTING!L124/O$8,SUM(O12:O14))</f>
        <v>#VALUE!</v>
      </c>
      <c r="P11" s="185" t="e">
        <f ca="1">IF(SUM(P12:P14)=0,DATA_FORMATTING!M124/P$8,SUM(P12:P14))</f>
        <v>#VALUE!</v>
      </c>
      <c r="Q11" s="185" t="e">
        <f ca="1">IF(SUM(Q12:Q14)=0,DATA_FORMATTING!N124/Q$8,SUM(Q12:Q14))</f>
        <v>#VALUE!</v>
      </c>
      <c r="R11" s="185" t="e">
        <f ca="1">IF(SUM(R12:R14)=0,DATA_FORMATTING!O124/R$8,SUM(R12:R14))</f>
        <v>#VALUE!</v>
      </c>
      <c r="S11" s="185" t="e">
        <f ca="1">IF(SUM(S12:S14)=0,DATA_FORMATTING!P124/S$8,SUM(S12:S14))</f>
        <v>#VALUE!</v>
      </c>
      <c r="T11" s="185" t="e">
        <f ca="1">IF(SUM(T12:T14)=0,DATA_FORMATTING!Q124/T$8,SUM(T12:T14))</f>
        <v>#VALUE!</v>
      </c>
      <c r="U11" s="185" t="e">
        <f ca="1">IF(SUM(U12:U14)=0,DATA_FORMATTING!R124/U$8,SUM(U12:U14))</f>
        <v>#VALUE!</v>
      </c>
      <c r="V11" s="185" t="e">
        <f ca="1">IF(SUM(V12:V14)=0,DATA_FORMATTING!S124/V$8,SUM(V12:V14))</f>
        <v>#VALUE!</v>
      </c>
      <c r="W11" s="185" t="e">
        <f ca="1">IF(SUM(W12:W14)=0,DATA_FORMATTING!T124/W$8,SUM(W12:W14))</f>
        <v>#VALUE!</v>
      </c>
      <c r="X11" s="185" t="e">
        <f ca="1">IF(SUM(X12:X14)=0,DATA_FORMATTING!U124/X$8,SUM(X12:X14))</f>
        <v>#VALUE!</v>
      </c>
      <c r="Y11" s="185" t="e">
        <f ca="1">IF(SUM(Y12:Y14)=0,DATA_FORMATTING!V124/Y$8,SUM(Y12:Y14))</f>
        <v>#VALUE!</v>
      </c>
      <c r="Z11" s="185" t="e">
        <f ca="1">IF(SUM(Z12:Z14)=0,DATA_FORMATTING!W124/Z$8,SUM(Z12:Z14))</f>
        <v>#VALUE!</v>
      </c>
      <c r="AA11" s="185" t="e">
        <f ca="1">IF(SUM(AA12:AA14)=0,DATA_FORMATTING!X124/AA$8,SUM(AA12:AA14))</f>
        <v>#VALUE!</v>
      </c>
      <c r="AB11" s="185" t="e">
        <f ca="1">IF(SUM(AB12:AB14)=0,DATA_FORMATTING!Y124/AB$8,SUM(AB12:AB14))</f>
        <v>#VALUE!</v>
      </c>
      <c r="AC11" s="185" t="e">
        <f ca="1">IF(SUM(AC12:AC14)=0,DATA_FORMATTING!Z124/AC$8,SUM(AC12:AC14))</f>
        <v>#VALUE!</v>
      </c>
      <c r="AD11" s="185" t="e">
        <f ca="1">IF(SUM(AD12:AD14)=0,DATA_FORMATTING!AA124/AD$8,SUM(AD12:AD14))</f>
        <v>#VALUE!</v>
      </c>
      <c r="AE11" s="185" t="e">
        <f ca="1">IF(SUM(AE12:AE14)=0,DATA_FORMATTING!AB124/AE$8,SUM(AE12:AE14))</f>
        <v>#VALUE!</v>
      </c>
      <c r="AF11" s="185" t="e">
        <f ca="1">IF(SUM(AF12:AF14)=0,DATA_FORMATTING!AC124/AF$8,SUM(AF12:AF14))</f>
        <v>#VALUE!</v>
      </c>
      <c r="AG11" s="185" t="e">
        <f ca="1">IF(SUM(AG12:AG14)=0,DATA_FORMATTING!AD124/AG$8,SUM(AG12:AG14))</f>
        <v>#VALUE!</v>
      </c>
      <c r="AH11" s="185" t="e">
        <f ca="1">IF(SUM(AH12:AH14)=0,DATA_FORMATTING!AE124/AH$8,SUM(AH12:AH14))</f>
        <v>#VALUE!</v>
      </c>
      <c r="AI11" s="185" t="e">
        <f ca="1">IF(SUM(AI12:AI14)=0,DATA_FORMATTING!AF124/AI$8,SUM(AI12:AI14))</f>
        <v>#VALUE!</v>
      </c>
      <c r="AJ11" s="185" t="e">
        <f ca="1">IF(SUM(AJ12:AJ14)=0,DATA_FORMATTING!AG124/AJ$8,SUM(AJ12:AJ14))</f>
        <v>#VALUE!</v>
      </c>
      <c r="AK11" s="185" t="e">
        <f ca="1">IF(SUM(AK12:AK14)=0,DATA_FORMATTING!AH124/AK$8,SUM(AK12:AK14))</f>
        <v>#VALUE!</v>
      </c>
      <c r="AL11" s="185" t="e">
        <f ca="1">IF(SUM(AL12:AL14)=0,DATA_FORMATTING!AI124/AL$8,SUM(AL12:AL14))</f>
        <v>#VALUE!</v>
      </c>
      <c r="AM11" s="185" t="e">
        <f ca="1">IF(SUM(AM12:AM14)=0,DATA_FORMATTING!AJ124/AM$8,SUM(AM12:AM14))</f>
        <v>#VALUE!</v>
      </c>
      <c r="AN11" s="185" t="e">
        <f ca="1">IF(SUM(AN12:AN14)=0,DATA_FORMATTING!AK124/AN$8,SUM(AN12:AN14))</f>
        <v>#VALUE!</v>
      </c>
      <c r="AO11" s="185" t="e">
        <f ca="1">IF(SUM(AO12:AO14)=0,DATA_FORMATTING!AL124/AO$8,SUM(AO12:AO14))</f>
        <v>#VALUE!</v>
      </c>
      <c r="AP11" s="185" t="e">
        <f ca="1">IF(SUM(AP12:AP14)=0,DATA_FORMATTING!AM124/AP$8,SUM(AP12:AP14))</f>
        <v>#VALUE!</v>
      </c>
      <c r="AQ11" s="185" t="e">
        <f ca="1">IF(SUM(AQ12:AQ14)=0,DATA_FORMATTING!AN124/AQ$8,SUM(AQ12:AQ14))</f>
        <v>#NAME?</v>
      </c>
      <c r="AR11" s="187"/>
    </row>
    <row r="12" spans="1:44" s="2" customFormat="1">
      <c r="A12" s="169"/>
      <c r="B12" s="169"/>
      <c r="C12" s="188" t="s">
        <v>71</v>
      </c>
      <c r="D12" s="183" t="e">
        <f t="shared" si="2"/>
        <v>#N/A</v>
      </c>
      <c r="E12" s="183" t="e">
        <f t="shared" si="2"/>
        <v>#N/A</v>
      </c>
      <c r="F12" s="183" t="e">
        <f t="shared" si="3"/>
        <v>#N/A</v>
      </c>
      <c r="G12" s="184">
        <f t="shared" ref="G12:G18" si="4">IFERROR(E12/D12-1,0)</f>
        <v>0</v>
      </c>
      <c r="H12" s="185" t="e">
        <f ca="1">DATA_FORMATTING!E125/H$8</f>
        <v>#VALUE!</v>
      </c>
      <c r="I12" s="185" t="e">
        <f ca="1">DATA_FORMATTING!F125/I$8</f>
        <v>#VALUE!</v>
      </c>
      <c r="J12" s="185" t="e">
        <f ca="1">DATA_FORMATTING!G125/J$8</f>
        <v>#VALUE!</v>
      </c>
      <c r="K12" s="185" t="e">
        <f ca="1">DATA_FORMATTING!H125/K$8</f>
        <v>#VALUE!</v>
      </c>
      <c r="L12" s="185" t="e">
        <f ca="1">DATA_FORMATTING!I125/L$8</f>
        <v>#VALUE!</v>
      </c>
      <c r="M12" s="185" t="e">
        <f ca="1">DATA_FORMATTING!J125/M$8</f>
        <v>#VALUE!</v>
      </c>
      <c r="N12" s="185" t="e">
        <f ca="1">DATA_FORMATTING!K125/N$8</f>
        <v>#VALUE!</v>
      </c>
      <c r="O12" s="185" t="e">
        <f ca="1">DATA_FORMATTING!L125/O$8</f>
        <v>#VALUE!</v>
      </c>
      <c r="P12" s="185" t="e">
        <f ca="1">DATA_FORMATTING!M125/P$8</f>
        <v>#VALUE!</v>
      </c>
      <c r="Q12" s="185" t="e">
        <f ca="1">DATA_FORMATTING!N125/Q$8</f>
        <v>#VALUE!</v>
      </c>
      <c r="R12" s="185" t="e">
        <f ca="1">DATA_FORMATTING!O125/R$8</f>
        <v>#VALUE!</v>
      </c>
      <c r="S12" s="185" t="e">
        <f ca="1">DATA_FORMATTING!P125/S$8</f>
        <v>#VALUE!</v>
      </c>
      <c r="T12" s="185" t="e">
        <f ca="1">DATA_FORMATTING!Q125/T$8</f>
        <v>#VALUE!</v>
      </c>
      <c r="U12" s="185" t="e">
        <f ca="1">DATA_FORMATTING!R125/U$8</f>
        <v>#VALUE!</v>
      </c>
      <c r="V12" s="185" t="e">
        <f ca="1">DATA_FORMATTING!S125/V$8</f>
        <v>#VALUE!</v>
      </c>
      <c r="W12" s="185" t="e">
        <f ca="1">DATA_FORMATTING!T125/W$8</f>
        <v>#VALUE!</v>
      </c>
      <c r="X12" s="185" t="e">
        <f ca="1">DATA_FORMATTING!U125/X$8</f>
        <v>#VALUE!</v>
      </c>
      <c r="Y12" s="185" t="e">
        <f ca="1">DATA_FORMATTING!V125/Y$8</f>
        <v>#VALUE!</v>
      </c>
      <c r="Z12" s="185" t="e">
        <f ca="1">DATA_FORMATTING!W125/Z$8</f>
        <v>#VALUE!</v>
      </c>
      <c r="AA12" s="185" t="e">
        <f ca="1">DATA_FORMATTING!X125/AA$8</f>
        <v>#VALUE!</v>
      </c>
      <c r="AB12" s="185" t="e">
        <f ca="1">DATA_FORMATTING!Y125/AB$8</f>
        <v>#VALUE!</v>
      </c>
      <c r="AC12" s="185" t="e">
        <f ca="1">DATA_FORMATTING!Z125/AC$8</f>
        <v>#VALUE!</v>
      </c>
      <c r="AD12" s="185" t="e">
        <f ca="1">DATA_FORMATTING!AA125/AD$8</f>
        <v>#VALUE!</v>
      </c>
      <c r="AE12" s="185" t="e">
        <f ca="1">DATA_FORMATTING!AB125/AE$8</f>
        <v>#VALUE!</v>
      </c>
      <c r="AF12" s="185" t="e">
        <f ca="1">DATA_FORMATTING!AC125/AF$8</f>
        <v>#VALUE!</v>
      </c>
      <c r="AG12" s="185" t="e">
        <f ca="1">DATA_FORMATTING!AD125/AG$8</f>
        <v>#VALUE!</v>
      </c>
      <c r="AH12" s="185" t="e">
        <f ca="1">DATA_FORMATTING!AE125/AH$8</f>
        <v>#VALUE!</v>
      </c>
      <c r="AI12" s="185" t="e">
        <f ca="1">DATA_FORMATTING!AF125/AI$8</f>
        <v>#VALUE!</v>
      </c>
      <c r="AJ12" s="185" t="e">
        <f ca="1">DATA_FORMATTING!AG125/AJ$8</f>
        <v>#VALUE!</v>
      </c>
      <c r="AK12" s="185" t="e">
        <f ca="1">DATA_FORMATTING!AH125/AK$8</f>
        <v>#VALUE!</v>
      </c>
      <c r="AL12" s="185" t="e">
        <f ca="1">DATA_FORMATTING!AI125/AL$8</f>
        <v>#VALUE!</v>
      </c>
      <c r="AM12" s="185" t="e">
        <f ca="1">DATA_FORMATTING!AJ125/AM$8</f>
        <v>#VALUE!</v>
      </c>
      <c r="AN12" s="185" t="e">
        <f ca="1">DATA_FORMATTING!AK125/AN$8</f>
        <v>#VALUE!</v>
      </c>
      <c r="AO12" s="185" t="e">
        <f ca="1">DATA_FORMATTING!AL125/AO$8</f>
        <v>#VALUE!</v>
      </c>
      <c r="AP12" s="185" t="e">
        <f ca="1">DATA_FORMATTING!AM125/AP$8</f>
        <v>#VALUE!</v>
      </c>
      <c r="AQ12" s="186" t="e">
        <f ca="1">DATA_FORMATTING!AN125/AQ$8</f>
        <v>#NAME?</v>
      </c>
      <c r="AR12" s="187"/>
    </row>
    <row r="13" spans="1:44" s="2" customFormat="1">
      <c r="A13" s="169"/>
      <c r="B13" s="169"/>
      <c r="C13" s="188" t="s">
        <v>76</v>
      </c>
      <c r="D13" s="183" t="e">
        <f t="shared" si="2"/>
        <v>#N/A</v>
      </c>
      <c r="E13" s="183" t="e">
        <f t="shared" si="2"/>
        <v>#N/A</v>
      </c>
      <c r="F13" s="183" t="e">
        <f t="shared" si="3"/>
        <v>#N/A</v>
      </c>
      <c r="G13" s="184">
        <f t="shared" si="4"/>
        <v>0</v>
      </c>
      <c r="H13" s="185" t="e">
        <f ca="1">DATA_FORMATTING!E126/H$8</f>
        <v>#VALUE!</v>
      </c>
      <c r="I13" s="185" t="e">
        <f ca="1">DATA_FORMATTING!F126/I$8</f>
        <v>#VALUE!</v>
      </c>
      <c r="J13" s="185" t="e">
        <f ca="1">DATA_FORMATTING!G126/J$8</f>
        <v>#VALUE!</v>
      </c>
      <c r="K13" s="185" t="e">
        <f ca="1">DATA_FORMATTING!H126/K$8</f>
        <v>#VALUE!</v>
      </c>
      <c r="L13" s="185" t="e">
        <f ca="1">DATA_FORMATTING!I126/L$8</f>
        <v>#VALUE!</v>
      </c>
      <c r="M13" s="185" t="e">
        <f ca="1">DATA_FORMATTING!J126/M$8</f>
        <v>#VALUE!</v>
      </c>
      <c r="N13" s="185" t="e">
        <f ca="1">DATA_FORMATTING!K126/N$8</f>
        <v>#VALUE!</v>
      </c>
      <c r="O13" s="185" t="e">
        <f ca="1">DATA_FORMATTING!L126/O$8</f>
        <v>#VALUE!</v>
      </c>
      <c r="P13" s="185" t="e">
        <f ca="1">DATA_FORMATTING!M126/P$8</f>
        <v>#VALUE!</v>
      </c>
      <c r="Q13" s="185" t="e">
        <f ca="1">DATA_FORMATTING!N126/Q$8</f>
        <v>#VALUE!</v>
      </c>
      <c r="R13" s="185" t="e">
        <f ca="1">DATA_FORMATTING!O126/R$8</f>
        <v>#VALUE!</v>
      </c>
      <c r="S13" s="185" t="e">
        <f ca="1">DATA_FORMATTING!P126/S$8</f>
        <v>#VALUE!</v>
      </c>
      <c r="T13" s="185" t="e">
        <f ca="1">DATA_FORMATTING!Q126/T$8</f>
        <v>#VALUE!</v>
      </c>
      <c r="U13" s="185" t="e">
        <f ca="1">DATA_FORMATTING!R126/U$8</f>
        <v>#VALUE!</v>
      </c>
      <c r="V13" s="185" t="e">
        <f ca="1">DATA_FORMATTING!S126/V$8</f>
        <v>#VALUE!</v>
      </c>
      <c r="W13" s="185" t="e">
        <f ca="1">DATA_FORMATTING!T126/W$8</f>
        <v>#VALUE!</v>
      </c>
      <c r="X13" s="185" t="e">
        <f ca="1">DATA_FORMATTING!U126/X$8</f>
        <v>#VALUE!</v>
      </c>
      <c r="Y13" s="185" t="e">
        <f ca="1">DATA_FORMATTING!V126/Y$8</f>
        <v>#VALUE!</v>
      </c>
      <c r="Z13" s="185" t="e">
        <f ca="1">DATA_FORMATTING!W126/Z$8</f>
        <v>#VALUE!</v>
      </c>
      <c r="AA13" s="185" t="e">
        <f ca="1">DATA_FORMATTING!X126/AA$8</f>
        <v>#VALUE!</v>
      </c>
      <c r="AB13" s="185" t="e">
        <f ca="1">DATA_FORMATTING!Y126/AB$8</f>
        <v>#VALUE!</v>
      </c>
      <c r="AC13" s="185" t="e">
        <f ca="1">DATA_FORMATTING!Z126/AC$8</f>
        <v>#VALUE!</v>
      </c>
      <c r="AD13" s="185" t="e">
        <f ca="1">DATA_FORMATTING!AA126/AD$8</f>
        <v>#VALUE!</v>
      </c>
      <c r="AE13" s="185" t="e">
        <f ca="1">DATA_FORMATTING!AB126/AE$8</f>
        <v>#VALUE!</v>
      </c>
      <c r="AF13" s="185" t="e">
        <f ca="1">DATA_FORMATTING!AC126/AF$8</f>
        <v>#VALUE!</v>
      </c>
      <c r="AG13" s="185" t="e">
        <f ca="1">DATA_FORMATTING!AD126/AG$8</f>
        <v>#VALUE!</v>
      </c>
      <c r="AH13" s="185" t="e">
        <f ca="1">DATA_FORMATTING!AE126/AH$8</f>
        <v>#VALUE!</v>
      </c>
      <c r="AI13" s="185" t="e">
        <f ca="1">DATA_FORMATTING!AF126/AI$8</f>
        <v>#VALUE!</v>
      </c>
      <c r="AJ13" s="185" t="e">
        <f ca="1">DATA_FORMATTING!AG126/AJ$8</f>
        <v>#VALUE!</v>
      </c>
      <c r="AK13" s="185" t="e">
        <f ca="1">DATA_FORMATTING!AH126/AK$8</f>
        <v>#VALUE!</v>
      </c>
      <c r="AL13" s="185" t="e">
        <f ca="1">DATA_FORMATTING!AI126/AL$8</f>
        <v>#VALUE!</v>
      </c>
      <c r="AM13" s="185" t="e">
        <f ca="1">DATA_FORMATTING!AJ126/AM$8</f>
        <v>#VALUE!</v>
      </c>
      <c r="AN13" s="185" t="e">
        <f ca="1">DATA_FORMATTING!AK126/AN$8</f>
        <v>#VALUE!</v>
      </c>
      <c r="AO13" s="185" t="e">
        <f ca="1">DATA_FORMATTING!AL126/AO$8</f>
        <v>#VALUE!</v>
      </c>
      <c r="AP13" s="185" t="e">
        <f ca="1">DATA_FORMATTING!AM126/AP$8</f>
        <v>#VALUE!</v>
      </c>
      <c r="AQ13" s="186" t="e">
        <f ca="1">DATA_FORMATTING!AN126/AQ$8</f>
        <v>#NAME?</v>
      </c>
      <c r="AR13" s="187"/>
    </row>
    <row r="14" spans="1:44" s="2" customFormat="1">
      <c r="A14" s="169"/>
      <c r="B14" s="169"/>
      <c r="C14" s="188" t="s">
        <v>81</v>
      </c>
      <c r="D14" s="183" t="e">
        <f t="shared" si="2"/>
        <v>#N/A</v>
      </c>
      <c r="E14" s="183" t="e">
        <f t="shared" si="2"/>
        <v>#N/A</v>
      </c>
      <c r="F14" s="183" t="e">
        <f t="shared" si="3"/>
        <v>#N/A</v>
      </c>
      <c r="G14" s="184">
        <f t="shared" si="4"/>
        <v>0</v>
      </c>
      <c r="H14" s="185" t="e">
        <f ca="1">DATA_FORMATTING!E127/H$8</f>
        <v>#VALUE!</v>
      </c>
      <c r="I14" s="185" t="e">
        <f ca="1">DATA_FORMATTING!F127/I$8</f>
        <v>#VALUE!</v>
      </c>
      <c r="J14" s="185" t="e">
        <f ca="1">DATA_FORMATTING!G127/J$8</f>
        <v>#VALUE!</v>
      </c>
      <c r="K14" s="185" t="e">
        <f ca="1">DATA_FORMATTING!H127/K$8</f>
        <v>#VALUE!</v>
      </c>
      <c r="L14" s="185" t="e">
        <f ca="1">DATA_FORMATTING!I127/L$8</f>
        <v>#VALUE!</v>
      </c>
      <c r="M14" s="185" t="e">
        <f ca="1">DATA_FORMATTING!J127/M$8</f>
        <v>#VALUE!</v>
      </c>
      <c r="N14" s="185" t="e">
        <f ca="1">DATA_FORMATTING!K127/N$8</f>
        <v>#VALUE!</v>
      </c>
      <c r="O14" s="185" t="e">
        <f ca="1">DATA_FORMATTING!L127/O$8</f>
        <v>#VALUE!</v>
      </c>
      <c r="P14" s="185" t="e">
        <f ca="1">DATA_FORMATTING!M127/P$8</f>
        <v>#VALUE!</v>
      </c>
      <c r="Q14" s="185" t="e">
        <f ca="1">DATA_FORMATTING!N127/Q$8</f>
        <v>#VALUE!</v>
      </c>
      <c r="R14" s="185" t="e">
        <f ca="1">DATA_FORMATTING!O127/R$8</f>
        <v>#VALUE!</v>
      </c>
      <c r="S14" s="185" t="e">
        <f ca="1">DATA_FORMATTING!P127/S$8</f>
        <v>#VALUE!</v>
      </c>
      <c r="T14" s="185" t="e">
        <f ca="1">DATA_FORMATTING!Q127/T$8</f>
        <v>#VALUE!</v>
      </c>
      <c r="U14" s="185" t="e">
        <f ca="1">DATA_FORMATTING!R127/U$8</f>
        <v>#VALUE!</v>
      </c>
      <c r="V14" s="185" t="e">
        <f ca="1">DATA_FORMATTING!S127/V$8</f>
        <v>#VALUE!</v>
      </c>
      <c r="W14" s="185" t="e">
        <f ca="1">DATA_FORMATTING!T127/W$8</f>
        <v>#VALUE!</v>
      </c>
      <c r="X14" s="185" t="e">
        <f ca="1">DATA_FORMATTING!U127/X$8</f>
        <v>#VALUE!</v>
      </c>
      <c r="Y14" s="185" t="e">
        <f ca="1">DATA_FORMATTING!V127/Y$8</f>
        <v>#VALUE!</v>
      </c>
      <c r="Z14" s="185" t="e">
        <f ca="1">DATA_FORMATTING!W127/Z$8</f>
        <v>#VALUE!</v>
      </c>
      <c r="AA14" s="185" t="e">
        <f ca="1">DATA_FORMATTING!X127/AA$8</f>
        <v>#VALUE!</v>
      </c>
      <c r="AB14" s="185" t="e">
        <f ca="1">DATA_FORMATTING!Y127/AB$8</f>
        <v>#VALUE!</v>
      </c>
      <c r="AC14" s="185" t="e">
        <f ca="1">DATA_FORMATTING!Z127/AC$8</f>
        <v>#VALUE!</v>
      </c>
      <c r="AD14" s="185" t="e">
        <f ca="1">DATA_FORMATTING!AA127/AD$8</f>
        <v>#VALUE!</v>
      </c>
      <c r="AE14" s="185" t="e">
        <f ca="1">DATA_FORMATTING!AB127/AE$8</f>
        <v>#VALUE!</v>
      </c>
      <c r="AF14" s="185" t="e">
        <f ca="1">DATA_FORMATTING!AC127/AF$8</f>
        <v>#VALUE!</v>
      </c>
      <c r="AG14" s="185" t="e">
        <f ca="1">DATA_FORMATTING!AD127/AG$8</f>
        <v>#VALUE!</v>
      </c>
      <c r="AH14" s="185" t="e">
        <f ca="1">DATA_FORMATTING!AE127/AH$8</f>
        <v>#VALUE!</v>
      </c>
      <c r="AI14" s="185" t="e">
        <f ca="1">DATA_FORMATTING!AF127/AI$8</f>
        <v>#VALUE!</v>
      </c>
      <c r="AJ14" s="185" t="e">
        <f ca="1">DATA_FORMATTING!AG127/AJ$8</f>
        <v>#VALUE!</v>
      </c>
      <c r="AK14" s="185" t="e">
        <f ca="1">DATA_FORMATTING!AH127/AK$8</f>
        <v>#VALUE!</v>
      </c>
      <c r="AL14" s="185" t="e">
        <f ca="1">DATA_FORMATTING!AI127/AL$8</f>
        <v>#VALUE!</v>
      </c>
      <c r="AM14" s="185" t="e">
        <f ca="1">DATA_FORMATTING!AJ127/AM$8</f>
        <v>#VALUE!</v>
      </c>
      <c r="AN14" s="185" t="e">
        <f ca="1">DATA_FORMATTING!AK127/AN$8</f>
        <v>#VALUE!</v>
      </c>
      <c r="AO14" s="185" t="e">
        <f ca="1">DATA_FORMATTING!AL127/AO$8</f>
        <v>#VALUE!</v>
      </c>
      <c r="AP14" s="185" t="e">
        <f ca="1">DATA_FORMATTING!AM127/AP$8</f>
        <v>#VALUE!</v>
      </c>
      <c r="AQ14" s="186" t="e">
        <f ca="1">DATA_FORMATTING!AN127/AQ$8</f>
        <v>#NAME?</v>
      </c>
      <c r="AR14" s="187"/>
    </row>
    <row r="15" spans="1:44" s="2" customFormat="1">
      <c r="A15" s="169"/>
      <c r="B15" s="169"/>
      <c r="C15" s="182" t="s">
        <v>10</v>
      </c>
      <c r="D15" s="183" t="e">
        <f t="shared" si="2"/>
        <v>#N/A</v>
      </c>
      <c r="E15" s="183" t="e">
        <f t="shared" si="2"/>
        <v>#N/A</v>
      </c>
      <c r="F15" s="183" t="e">
        <f t="shared" si="3"/>
        <v>#N/A</v>
      </c>
      <c r="G15" s="184">
        <f t="shared" si="4"/>
        <v>0</v>
      </c>
      <c r="H15" s="185" t="e">
        <f ca="1">DATA_FORMATTING!E128/H$8</f>
        <v>#VALUE!</v>
      </c>
      <c r="I15" s="185" t="e">
        <f ca="1">DATA_FORMATTING!F128/I$8</f>
        <v>#VALUE!</v>
      </c>
      <c r="J15" s="185" t="e">
        <f ca="1">DATA_FORMATTING!G128/J$8</f>
        <v>#VALUE!</v>
      </c>
      <c r="K15" s="185" t="e">
        <f ca="1">DATA_FORMATTING!H128/K$8</f>
        <v>#VALUE!</v>
      </c>
      <c r="L15" s="185" t="e">
        <f ca="1">DATA_FORMATTING!I128/L$8</f>
        <v>#VALUE!</v>
      </c>
      <c r="M15" s="185" t="e">
        <f ca="1">DATA_FORMATTING!J128/M$8</f>
        <v>#VALUE!</v>
      </c>
      <c r="N15" s="185" t="e">
        <f ca="1">DATA_FORMATTING!K128/N$8</f>
        <v>#VALUE!</v>
      </c>
      <c r="O15" s="185" t="e">
        <f ca="1">DATA_FORMATTING!L128/O$8</f>
        <v>#VALUE!</v>
      </c>
      <c r="P15" s="185" t="e">
        <f ca="1">DATA_FORMATTING!M128/P$8</f>
        <v>#VALUE!</v>
      </c>
      <c r="Q15" s="185" t="e">
        <f ca="1">DATA_FORMATTING!N128/Q$8</f>
        <v>#VALUE!</v>
      </c>
      <c r="R15" s="185" t="e">
        <f ca="1">DATA_FORMATTING!O128/R$8</f>
        <v>#VALUE!</v>
      </c>
      <c r="S15" s="185" t="e">
        <f ca="1">DATA_FORMATTING!P128/S$8</f>
        <v>#VALUE!</v>
      </c>
      <c r="T15" s="185" t="e">
        <f ca="1">DATA_FORMATTING!Q128/T$8</f>
        <v>#VALUE!</v>
      </c>
      <c r="U15" s="185" t="e">
        <f ca="1">DATA_FORMATTING!R128/U$8</f>
        <v>#VALUE!</v>
      </c>
      <c r="V15" s="185" t="e">
        <f ca="1">DATA_FORMATTING!S128/V$8</f>
        <v>#VALUE!</v>
      </c>
      <c r="W15" s="185" t="e">
        <f ca="1">DATA_FORMATTING!T128/W$8</f>
        <v>#VALUE!</v>
      </c>
      <c r="X15" s="185" t="e">
        <f ca="1">DATA_FORMATTING!U128/X$8</f>
        <v>#VALUE!</v>
      </c>
      <c r="Y15" s="185" t="e">
        <f ca="1">DATA_FORMATTING!V128/Y$8</f>
        <v>#VALUE!</v>
      </c>
      <c r="Z15" s="185" t="e">
        <f ca="1">DATA_FORMATTING!W128/Z$8</f>
        <v>#VALUE!</v>
      </c>
      <c r="AA15" s="185" t="e">
        <f ca="1">DATA_FORMATTING!X128/AA$8</f>
        <v>#VALUE!</v>
      </c>
      <c r="AB15" s="185" t="e">
        <f ca="1">DATA_FORMATTING!Y128/AB$8</f>
        <v>#VALUE!</v>
      </c>
      <c r="AC15" s="185" t="e">
        <f ca="1">DATA_FORMATTING!Z128/AC$8</f>
        <v>#VALUE!</v>
      </c>
      <c r="AD15" s="185" t="e">
        <f ca="1">DATA_FORMATTING!AA128/AD$8</f>
        <v>#VALUE!</v>
      </c>
      <c r="AE15" s="185" t="e">
        <f ca="1">DATA_FORMATTING!AB128/AE$8</f>
        <v>#VALUE!</v>
      </c>
      <c r="AF15" s="185" t="e">
        <f ca="1">DATA_FORMATTING!AC128/AF$8</f>
        <v>#VALUE!</v>
      </c>
      <c r="AG15" s="185" t="e">
        <f ca="1">DATA_FORMATTING!AD128/AG$8</f>
        <v>#VALUE!</v>
      </c>
      <c r="AH15" s="185" t="e">
        <f ca="1">DATA_FORMATTING!AE128/AH$8</f>
        <v>#VALUE!</v>
      </c>
      <c r="AI15" s="185" t="e">
        <f ca="1">DATA_FORMATTING!AF128/AI$8</f>
        <v>#VALUE!</v>
      </c>
      <c r="AJ15" s="185" t="e">
        <f ca="1">DATA_FORMATTING!AG128/AJ$8</f>
        <v>#VALUE!</v>
      </c>
      <c r="AK15" s="185" t="e">
        <f ca="1">DATA_FORMATTING!AH128/AK$8</f>
        <v>#VALUE!</v>
      </c>
      <c r="AL15" s="185" t="e">
        <f ca="1">DATA_FORMATTING!AI128/AL$8</f>
        <v>#VALUE!</v>
      </c>
      <c r="AM15" s="185" t="e">
        <f ca="1">DATA_FORMATTING!AJ128/AM$8</f>
        <v>#VALUE!</v>
      </c>
      <c r="AN15" s="185" t="e">
        <f ca="1">DATA_FORMATTING!AK128/AN$8</f>
        <v>#VALUE!</v>
      </c>
      <c r="AO15" s="185" t="e">
        <f ca="1">DATA_FORMATTING!AL128/AO$8</f>
        <v>#VALUE!</v>
      </c>
      <c r="AP15" s="185" t="e">
        <f ca="1">DATA_FORMATTING!AM128/AP$8</f>
        <v>#VALUE!</v>
      </c>
      <c r="AQ15" s="186" t="e">
        <f ca="1">DATA_FORMATTING!AN128/AQ$8</f>
        <v>#NAME?</v>
      </c>
      <c r="AR15" s="187"/>
    </row>
    <row r="16" spans="1:44" s="2" customFormat="1">
      <c r="A16" s="169"/>
      <c r="B16" s="169"/>
      <c r="C16" s="182" t="s">
        <v>91</v>
      </c>
      <c r="D16" s="183" t="e">
        <f t="shared" si="2"/>
        <v>#N/A</v>
      </c>
      <c r="E16" s="183" t="e">
        <f t="shared" si="2"/>
        <v>#N/A</v>
      </c>
      <c r="F16" s="183" t="e">
        <f t="shared" si="3"/>
        <v>#N/A</v>
      </c>
      <c r="G16" s="184">
        <f t="shared" si="4"/>
        <v>0</v>
      </c>
      <c r="H16" s="185" t="e">
        <f ca="1">DATA_FORMATTING!E129/H$8</f>
        <v>#VALUE!</v>
      </c>
      <c r="I16" s="185" t="e">
        <f ca="1">DATA_FORMATTING!F129/I$8</f>
        <v>#VALUE!</v>
      </c>
      <c r="J16" s="185" t="e">
        <f ca="1">DATA_FORMATTING!G129/J$8</f>
        <v>#VALUE!</v>
      </c>
      <c r="K16" s="185" t="e">
        <f ca="1">DATA_FORMATTING!H129/K$8</f>
        <v>#VALUE!</v>
      </c>
      <c r="L16" s="185" t="e">
        <f ca="1">DATA_FORMATTING!I129/L$8</f>
        <v>#VALUE!</v>
      </c>
      <c r="M16" s="185" t="e">
        <f ca="1">DATA_FORMATTING!J129/M$8</f>
        <v>#VALUE!</v>
      </c>
      <c r="N16" s="185" t="e">
        <f ca="1">DATA_FORMATTING!K129/N$8</f>
        <v>#VALUE!</v>
      </c>
      <c r="O16" s="185" t="e">
        <f ca="1">DATA_FORMATTING!L129/O$8</f>
        <v>#VALUE!</v>
      </c>
      <c r="P16" s="185" t="e">
        <f ca="1">DATA_FORMATTING!M129/P$8</f>
        <v>#VALUE!</v>
      </c>
      <c r="Q16" s="185" t="e">
        <f ca="1">DATA_FORMATTING!N129/Q$8</f>
        <v>#VALUE!</v>
      </c>
      <c r="R16" s="185" t="e">
        <f ca="1">DATA_FORMATTING!O129/R$8</f>
        <v>#VALUE!</v>
      </c>
      <c r="S16" s="185" t="e">
        <f ca="1">DATA_FORMATTING!P129/S$8</f>
        <v>#VALUE!</v>
      </c>
      <c r="T16" s="185" t="e">
        <f ca="1">DATA_FORMATTING!Q129/T$8</f>
        <v>#VALUE!</v>
      </c>
      <c r="U16" s="185" t="e">
        <f ca="1">DATA_FORMATTING!R129/U$8</f>
        <v>#VALUE!</v>
      </c>
      <c r="V16" s="185" t="e">
        <f ca="1">DATA_FORMATTING!S129/V$8</f>
        <v>#VALUE!</v>
      </c>
      <c r="W16" s="185" t="e">
        <f ca="1">DATA_FORMATTING!T129/W$8</f>
        <v>#VALUE!</v>
      </c>
      <c r="X16" s="185" t="e">
        <f ca="1">DATA_FORMATTING!U129/X$8</f>
        <v>#VALUE!</v>
      </c>
      <c r="Y16" s="185" t="e">
        <f ca="1">DATA_FORMATTING!V129/Y$8</f>
        <v>#VALUE!</v>
      </c>
      <c r="Z16" s="185" t="e">
        <f ca="1">DATA_FORMATTING!W129/Z$8</f>
        <v>#VALUE!</v>
      </c>
      <c r="AA16" s="185" t="e">
        <f ca="1">DATA_FORMATTING!X129/AA$8</f>
        <v>#VALUE!</v>
      </c>
      <c r="AB16" s="185" t="e">
        <f ca="1">DATA_FORMATTING!Y129/AB$8</f>
        <v>#VALUE!</v>
      </c>
      <c r="AC16" s="185" t="e">
        <f ca="1">DATA_FORMATTING!Z129/AC$8</f>
        <v>#VALUE!</v>
      </c>
      <c r="AD16" s="185" t="e">
        <f ca="1">DATA_FORMATTING!AA129/AD$8</f>
        <v>#VALUE!</v>
      </c>
      <c r="AE16" s="185" t="e">
        <f ca="1">DATA_FORMATTING!AB129/AE$8</f>
        <v>#VALUE!</v>
      </c>
      <c r="AF16" s="185" t="e">
        <f ca="1">DATA_FORMATTING!AC129/AF$8</f>
        <v>#VALUE!</v>
      </c>
      <c r="AG16" s="185" t="e">
        <f ca="1">DATA_FORMATTING!AD129/AG$8</f>
        <v>#VALUE!</v>
      </c>
      <c r="AH16" s="185" t="e">
        <f ca="1">DATA_FORMATTING!AE129/AH$8</f>
        <v>#VALUE!</v>
      </c>
      <c r="AI16" s="185" t="e">
        <f ca="1">DATA_FORMATTING!AF129/AI$8</f>
        <v>#VALUE!</v>
      </c>
      <c r="AJ16" s="185" t="e">
        <f ca="1">DATA_FORMATTING!AG129/AJ$8</f>
        <v>#VALUE!</v>
      </c>
      <c r="AK16" s="185" t="e">
        <f ca="1">DATA_FORMATTING!AH129/AK$8</f>
        <v>#VALUE!</v>
      </c>
      <c r="AL16" s="185" t="e">
        <f ca="1">DATA_FORMATTING!AI129/AL$8</f>
        <v>#VALUE!</v>
      </c>
      <c r="AM16" s="185" t="e">
        <f ca="1">DATA_FORMATTING!AJ129/AM$8</f>
        <v>#VALUE!</v>
      </c>
      <c r="AN16" s="185" t="e">
        <f ca="1">DATA_FORMATTING!AK129/AN$8</f>
        <v>#VALUE!</v>
      </c>
      <c r="AO16" s="185" t="e">
        <f ca="1">DATA_FORMATTING!AL129/AO$8</f>
        <v>#VALUE!</v>
      </c>
      <c r="AP16" s="185" t="e">
        <f ca="1">DATA_FORMATTING!AM129/AP$8</f>
        <v>#VALUE!</v>
      </c>
      <c r="AQ16" s="186" t="e">
        <f ca="1">DATA_FORMATTING!AN129/AQ$8</f>
        <v>#NAME?</v>
      </c>
      <c r="AR16" s="187"/>
    </row>
    <row r="17" spans="1:44" s="2" customFormat="1">
      <c r="A17" s="169"/>
      <c r="B17" s="169"/>
      <c r="C17" s="182" t="s">
        <v>94</v>
      </c>
      <c r="D17" s="183" t="e">
        <f t="shared" si="2"/>
        <v>#N/A</v>
      </c>
      <c r="E17" s="183" t="e">
        <f t="shared" si="2"/>
        <v>#N/A</v>
      </c>
      <c r="F17" s="183" t="e">
        <f t="shared" si="3"/>
        <v>#N/A</v>
      </c>
      <c r="G17" s="184">
        <f t="shared" si="4"/>
        <v>0</v>
      </c>
      <c r="H17" s="185" t="e">
        <f ca="1">DATA_FORMATTING!E130/H$8</f>
        <v>#VALUE!</v>
      </c>
      <c r="I17" s="185" t="e">
        <f ca="1">DATA_FORMATTING!F130/I$8</f>
        <v>#VALUE!</v>
      </c>
      <c r="J17" s="185" t="e">
        <f ca="1">DATA_FORMATTING!G130/J$8</f>
        <v>#VALUE!</v>
      </c>
      <c r="K17" s="185" t="e">
        <f ca="1">DATA_FORMATTING!H130/K$8</f>
        <v>#VALUE!</v>
      </c>
      <c r="L17" s="185" t="e">
        <f ca="1">DATA_FORMATTING!I130/L$8</f>
        <v>#VALUE!</v>
      </c>
      <c r="M17" s="185" t="e">
        <f ca="1">DATA_FORMATTING!J130/M$8</f>
        <v>#VALUE!</v>
      </c>
      <c r="N17" s="185" t="e">
        <f ca="1">DATA_FORMATTING!K130/N$8</f>
        <v>#VALUE!</v>
      </c>
      <c r="O17" s="185" t="e">
        <f ca="1">DATA_FORMATTING!L130/O$8</f>
        <v>#VALUE!</v>
      </c>
      <c r="P17" s="185" t="e">
        <f ca="1">DATA_FORMATTING!M130/P$8</f>
        <v>#VALUE!</v>
      </c>
      <c r="Q17" s="185" t="e">
        <f ca="1">DATA_FORMATTING!N130/Q$8</f>
        <v>#VALUE!</v>
      </c>
      <c r="R17" s="185" t="e">
        <f ca="1">DATA_FORMATTING!O130/R$8</f>
        <v>#VALUE!</v>
      </c>
      <c r="S17" s="185" t="e">
        <f ca="1">DATA_FORMATTING!P130/S$8</f>
        <v>#VALUE!</v>
      </c>
      <c r="T17" s="185" t="e">
        <f ca="1">DATA_FORMATTING!Q130/T$8</f>
        <v>#VALUE!</v>
      </c>
      <c r="U17" s="185" t="e">
        <f ca="1">DATA_FORMATTING!R130/U$8</f>
        <v>#VALUE!</v>
      </c>
      <c r="V17" s="185" t="e">
        <f ca="1">DATA_FORMATTING!S130/V$8</f>
        <v>#VALUE!</v>
      </c>
      <c r="W17" s="185" t="e">
        <f ca="1">DATA_FORMATTING!T130/W$8</f>
        <v>#VALUE!</v>
      </c>
      <c r="X17" s="185" t="e">
        <f ca="1">DATA_FORMATTING!U130/X$8</f>
        <v>#VALUE!</v>
      </c>
      <c r="Y17" s="185" t="e">
        <f ca="1">DATA_FORMATTING!V130/Y$8</f>
        <v>#VALUE!</v>
      </c>
      <c r="Z17" s="185" t="e">
        <f ca="1">DATA_FORMATTING!W130/Z$8</f>
        <v>#VALUE!</v>
      </c>
      <c r="AA17" s="185" t="e">
        <f ca="1">DATA_FORMATTING!X130/AA$8</f>
        <v>#VALUE!</v>
      </c>
      <c r="AB17" s="185" t="e">
        <f ca="1">DATA_FORMATTING!Y130/AB$8</f>
        <v>#VALUE!</v>
      </c>
      <c r="AC17" s="185" t="e">
        <f ca="1">DATA_FORMATTING!Z130/AC$8</f>
        <v>#VALUE!</v>
      </c>
      <c r="AD17" s="185" t="e">
        <f ca="1">DATA_FORMATTING!AA130/AD$8</f>
        <v>#VALUE!</v>
      </c>
      <c r="AE17" s="185" t="e">
        <f ca="1">DATA_FORMATTING!AB130/AE$8</f>
        <v>#VALUE!</v>
      </c>
      <c r="AF17" s="185" t="e">
        <f ca="1">DATA_FORMATTING!AC130/AF$8</f>
        <v>#VALUE!</v>
      </c>
      <c r="AG17" s="185" t="e">
        <f ca="1">DATA_FORMATTING!AD130/AG$8</f>
        <v>#VALUE!</v>
      </c>
      <c r="AH17" s="185" t="e">
        <f ca="1">DATA_FORMATTING!AE130/AH$8</f>
        <v>#VALUE!</v>
      </c>
      <c r="AI17" s="185" t="e">
        <f ca="1">DATA_FORMATTING!AF130/AI$8</f>
        <v>#VALUE!</v>
      </c>
      <c r="AJ17" s="185" t="e">
        <f ca="1">DATA_FORMATTING!AG130/AJ$8</f>
        <v>#VALUE!</v>
      </c>
      <c r="AK17" s="185" t="e">
        <f ca="1">DATA_FORMATTING!AH130/AK$8</f>
        <v>#VALUE!</v>
      </c>
      <c r="AL17" s="185" t="e">
        <f ca="1">DATA_FORMATTING!AI130/AL$8</f>
        <v>#VALUE!</v>
      </c>
      <c r="AM17" s="185" t="e">
        <f ca="1">DATA_FORMATTING!AJ130/AM$8</f>
        <v>#VALUE!</v>
      </c>
      <c r="AN17" s="185" t="e">
        <f ca="1">DATA_FORMATTING!AK130/AN$8</f>
        <v>#VALUE!</v>
      </c>
      <c r="AO17" s="185" t="e">
        <f ca="1">DATA_FORMATTING!AL130/AO$8</f>
        <v>#VALUE!</v>
      </c>
      <c r="AP17" s="185" t="e">
        <f ca="1">DATA_FORMATTING!AM130/AP$8</f>
        <v>#VALUE!</v>
      </c>
      <c r="AQ17" s="186" t="e">
        <f ca="1">DATA_FORMATTING!AN130/AQ$8</f>
        <v>#NAME?</v>
      </c>
      <c r="AR17" s="187"/>
    </row>
    <row r="18" spans="1:44" s="2" customFormat="1">
      <c r="A18" s="169"/>
      <c r="B18" s="169"/>
      <c r="C18" s="189" t="s">
        <v>97</v>
      </c>
      <c r="D18" s="190" t="e">
        <f t="shared" si="2"/>
        <v>#N/A</v>
      </c>
      <c r="E18" s="190" t="e">
        <f t="shared" si="2"/>
        <v>#N/A</v>
      </c>
      <c r="F18" s="190" t="e">
        <f t="shared" si="3"/>
        <v>#N/A</v>
      </c>
      <c r="G18" s="191">
        <f t="shared" si="4"/>
        <v>0</v>
      </c>
      <c r="H18" s="192" t="e">
        <f t="shared" ref="H18:AQ18" ca="1" si="5">SUM(H11,H15:H17)</f>
        <v>#VALUE!</v>
      </c>
      <c r="I18" s="193" t="e">
        <f t="shared" ca="1" si="5"/>
        <v>#VALUE!</v>
      </c>
      <c r="J18" s="193" t="e">
        <f t="shared" ca="1" si="5"/>
        <v>#VALUE!</v>
      </c>
      <c r="K18" s="193" t="e">
        <f t="shared" ca="1" si="5"/>
        <v>#VALUE!</v>
      </c>
      <c r="L18" s="193" t="e">
        <f t="shared" ca="1" si="5"/>
        <v>#VALUE!</v>
      </c>
      <c r="M18" s="193" t="e">
        <f t="shared" ca="1" si="5"/>
        <v>#VALUE!</v>
      </c>
      <c r="N18" s="193" t="e">
        <f t="shared" ca="1" si="5"/>
        <v>#VALUE!</v>
      </c>
      <c r="O18" s="193" t="e">
        <f t="shared" ca="1" si="5"/>
        <v>#VALUE!</v>
      </c>
      <c r="P18" s="193" t="e">
        <f t="shared" ca="1" si="5"/>
        <v>#VALUE!</v>
      </c>
      <c r="Q18" s="193" t="e">
        <f t="shared" ca="1" si="5"/>
        <v>#VALUE!</v>
      </c>
      <c r="R18" s="193" t="e">
        <f t="shared" ca="1" si="5"/>
        <v>#VALUE!</v>
      </c>
      <c r="S18" s="193" t="e">
        <f t="shared" ca="1" si="5"/>
        <v>#VALUE!</v>
      </c>
      <c r="T18" s="193" t="e">
        <f t="shared" ca="1" si="5"/>
        <v>#VALUE!</v>
      </c>
      <c r="U18" s="193" t="e">
        <f t="shared" ca="1" si="5"/>
        <v>#VALUE!</v>
      </c>
      <c r="V18" s="193" t="e">
        <f t="shared" ca="1" si="5"/>
        <v>#VALUE!</v>
      </c>
      <c r="W18" s="193" t="e">
        <f t="shared" ca="1" si="5"/>
        <v>#VALUE!</v>
      </c>
      <c r="X18" s="193" t="e">
        <f t="shared" ca="1" si="5"/>
        <v>#VALUE!</v>
      </c>
      <c r="Y18" s="193" t="e">
        <f t="shared" ca="1" si="5"/>
        <v>#VALUE!</v>
      </c>
      <c r="Z18" s="193" t="e">
        <f t="shared" ca="1" si="5"/>
        <v>#VALUE!</v>
      </c>
      <c r="AA18" s="193" t="e">
        <f t="shared" ca="1" si="5"/>
        <v>#VALUE!</v>
      </c>
      <c r="AB18" s="193" t="e">
        <f t="shared" ca="1" si="5"/>
        <v>#VALUE!</v>
      </c>
      <c r="AC18" s="193" t="e">
        <f t="shared" ca="1" si="5"/>
        <v>#VALUE!</v>
      </c>
      <c r="AD18" s="193" t="e">
        <f t="shared" ca="1" si="5"/>
        <v>#VALUE!</v>
      </c>
      <c r="AE18" s="193" t="e">
        <f t="shared" ca="1" si="5"/>
        <v>#VALUE!</v>
      </c>
      <c r="AF18" s="193" t="e">
        <f t="shared" ca="1" si="5"/>
        <v>#VALUE!</v>
      </c>
      <c r="AG18" s="193" t="e">
        <f t="shared" ca="1" si="5"/>
        <v>#VALUE!</v>
      </c>
      <c r="AH18" s="193" t="e">
        <f t="shared" ca="1" si="5"/>
        <v>#VALUE!</v>
      </c>
      <c r="AI18" s="193" t="e">
        <f t="shared" ca="1" si="5"/>
        <v>#VALUE!</v>
      </c>
      <c r="AJ18" s="193" t="e">
        <f t="shared" ca="1" si="5"/>
        <v>#VALUE!</v>
      </c>
      <c r="AK18" s="193" t="e">
        <f t="shared" ca="1" si="5"/>
        <v>#VALUE!</v>
      </c>
      <c r="AL18" s="193" t="e">
        <f t="shared" ca="1" si="5"/>
        <v>#VALUE!</v>
      </c>
      <c r="AM18" s="193" t="e">
        <f t="shared" ca="1" si="5"/>
        <v>#VALUE!</v>
      </c>
      <c r="AN18" s="193" t="e">
        <f t="shared" ca="1" si="5"/>
        <v>#VALUE!</v>
      </c>
      <c r="AO18" s="193" t="e">
        <f t="shared" ca="1" si="5"/>
        <v>#VALUE!</v>
      </c>
      <c r="AP18" s="193" t="e">
        <f t="shared" ca="1" si="5"/>
        <v>#VALUE!</v>
      </c>
      <c r="AQ18" s="194" t="e">
        <f t="shared" ca="1" si="5"/>
        <v>#NAME?</v>
      </c>
      <c r="AR18" s="195"/>
    </row>
    <row r="19" spans="1:44" s="2" customFormat="1">
      <c r="A19" s="169"/>
      <c r="B19" s="169"/>
      <c r="C19" s="196"/>
      <c r="D19" s="197"/>
      <c r="E19" s="197"/>
      <c r="F19" s="197"/>
      <c r="G19" s="198"/>
      <c r="H19" s="199"/>
      <c r="I19" s="200"/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200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0"/>
      <c r="AI19" s="200"/>
      <c r="AJ19" s="200"/>
      <c r="AK19" s="200"/>
      <c r="AL19" s="200"/>
      <c r="AM19" s="200"/>
      <c r="AN19" s="200"/>
      <c r="AO19" s="200"/>
      <c r="AP19" s="200"/>
      <c r="AQ19" s="201"/>
      <c r="AR19" s="195"/>
    </row>
    <row r="20" spans="1:44" s="2" customFormat="1">
      <c r="A20" s="169"/>
      <c r="B20" s="169"/>
      <c r="C20" s="202" t="s">
        <v>100</v>
      </c>
      <c r="D20" s="203"/>
      <c r="E20" s="203"/>
      <c r="F20" s="203"/>
      <c r="G20" s="198"/>
      <c r="H20" s="199"/>
      <c r="I20" s="200"/>
      <c r="J20" s="200"/>
      <c r="K20" s="200"/>
      <c r="L20" s="200"/>
      <c r="M20" s="200"/>
      <c r="N20" s="200"/>
      <c r="O20" s="200"/>
      <c r="P20" s="200"/>
      <c r="Q20" s="200"/>
      <c r="R20" s="200"/>
      <c r="S20" s="200"/>
      <c r="T20" s="200"/>
      <c r="U20" s="200"/>
      <c r="V20" s="200"/>
      <c r="W20" s="200"/>
      <c r="X20" s="200"/>
      <c r="Y20" s="200"/>
      <c r="Z20" s="200"/>
      <c r="AA20" s="200"/>
      <c r="AB20" s="200"/>
      <c r="AC20" s="200"/>
      <c r="AD20" s="200"/>
      <c r="AE20" s="200"/>
      <c r="AF20" s="200"/>
      <c r="AG20" s="200"/>
      <c r="AH20" s="200"/>
      <c r="AI20" s="200"/>
      <c r="AJ20" s="200"/>
      <c r="AK20" s="200"/>
      <c r="AL20" s="200"/>
      <c r="AM20" s="200"/>
      <c r="AN20" s="200"/>
      <c r="AO20" s="200"/>
      <c r="AP20" s="200"/>
      <c r="AQ20" s="201"/>
    </row>
    <row r="21" spans="1:44" s="2" customFormat="1">
      <c r="A21" s="169"/>
      <c r="B21" s="169"/>
      <c r="C21" s="182" t="s">
        <v>103</v>
      </c>
      <c r="D21" s="183" t="e">
        <f t="shared" ref="D21:E29" si="6">HLOOKUP(D$9,BS,(ROW($C21)-ROW($C$9)+1),FALSE)</f>
        <v>#N/A</v>
      </c>
      <c r="E21" s="183" t="e">
        <f t="shared" si="6"/>
        <v>#N/A</v>
      </c>
      <c r="F21" s="183" t="e">
        <f t="shared" ref="F21:F29" si="7">+E21-D21</f>
        <v>#N/A</v>
      </c>
      <c r="G21" s="184">
        <f t="shared" ref="G21:G29" si="8">IFERROR(E21/D21-1,0)</f>
        <v>0</v>
      </c>
      <c r="H21" s="185" t="e">
        <f ca="1">DATA_FORMATTING!E134/H$8</f>
        <v>#VALUE!</v>
      </c>
      <c r="I21" s="185" t="e">
        <f ca="1">DATA_FORMATTING!F134/I$8</f>
        <v>#VALUE!</v>
      </c>
      <c r="J21" s="185" t="e">
        <f ca="1">DATA_FORMATTING!G134/J$8</f>
        <v>#VALUE!</v>
      </c>
      <c r="K21" s="185" t="e">
        <f ca="1">DATA_FORMATTING!H134/K$8</f>
        <v>#VALUE!</v>
      </c>
      <c r="L21" s="185" t="e">
        <f ca="1">DATA_FORMATTING!I134/L$8</f>
        <v>#VALUE!</v>
      </c>
      <c r="M21" s="185" t="e">
        <f ca="1">DATA_FORMATTING!J134/M$8</f>
        <v>#VALUE!</v>
      </c>
      <c r="N21" s="185" t="e">
        <f ca="1">DATA_FORMATTING!K134/N$8</f>
        <v>#VALUE!</v>
      </c>
      <c r="O21" s="185" t="e">
        <f ca="1">DATA_FORMATTING!L134/O$8</f>
        <v>#VALUE!</v>
      </c>
      <c r="P21" s="185" t="e">
        <f ca="1">DATA_FORMATTING!M134/P$8</f>
        <v>#VALUE!</v>
      </c>
      <c r="Q21" s="185" t="e">
        <f ca="1">DATA_FORMATTING!N134/Q$8</f>
        <v>#VALUE!</v>
      </c>
      <c r="R21" s="185" t="e">
        <f ca="1">DATA_FORMATTING!O134/R$8</f>
        <v>#VALUE!</v>
      </c>
      <c r="S21" s="185" t="e">
        <f ca="1">DATA_FORMATTING!P134/S$8</f>
        <v>#VALUE!</v>
      </c>
      <c r="T21" s="185" t="e">
        <f ca="1">DATA_FORMATTING!Q134/T$8</f>
        <v>#VALUE!</v>
      </c>
      <c r="U21" s="185" t="e">
        <f ca="1">DATA_FORMATTING!R134/U$8</f>
        <v>#VALUE!</v>
      </c>
      <c r="V21" s="185" t="e">
        <f ca="1">DATA_FORMATTING!S134/V$8</f>
        <v>#VALUE!</v>
      </c>
      <c r="W21" s="185" t="e">
        <f ca="1">DATA_FORMATTING!T134/W$8</f>
        <v>#VALUE!</v>
      </c>
      <c r="X21" s="185" t="e">
        <f ca="1">DATA_FORMATTING!U134/X$8</f>
        <v>#VALUE!</v>
      </c>
      <c r="Y21" s="185" t="e">
        <f ca="1">DATA_FORMATTING!V134/Y$8</f>
        <v>#VALUE!</v>
      </c>
      <c r="Z21" s="185" t="e">
        <f ca="1">DATA_FORMATTING!W134/Z$8</f>
        <v>#VALUE!</v>
      </c>
      <c r="AA21" s="185" t="e">
        <f ca="1">DATA_FORMATTING!X134/AA$8</f>
        <v>#VALUE!</v>
      </c>
      <c r="AB21" s="185" t="e">
        <f ca="1">DATA_FORMATTING!Y134/AB$8</f>
        <v>#VALUE!</v>
      </c>
      <c r="AC21" s="185" t="e">
        <f ca="1">DATA_FORMATTING!Z134/AC$8</f>
        <v>#VALUE!</v>
      </c>
      <c r="AD21" s="185" t="e">
        <f ca="1">DATA_FORMATTING!AA134/AD$8</f>
        <v>#VALUE!</v>
      </c>
      <c r="AE21" s="185" t="e">
        <f ca="1">DATA_FORMATTING!AB134/AE$8</f>
        <v>#VALUE!</v>
      </c>
      <c r="AF21" s="185" t="e">
        <f ca="1">DATA_FORMATTING!AC134/AF$8</f>
        <v>#VALUE!</v>
      </c>
      <c r="AG21" s="185" t="e">
        <f ca="1">DATA_FORMATTING!AD134/AG$8</f>
        <v>#VALUE!</v>
      </c>
      <c r="AH21" s="185" t="e">
        <f ca="1">DATA_FORMATTING!AE134/AH$8</f>
        <v>#VALUE!</v>
      </c>
      <c r="AI21" s="185" t="e">
        <f ca="1">DATA_FORMATTING!AF134/AI$8</f>
        <v>#VALUE!</v>
      </c>
      <c r="AJ21" s="185" t="e">
        <f ca="1">DATA_FORMATTING!AG134/AJ$8</f>
        <v>#VALUE!</v>
      </c>
      <c r="AK21" s="185" t="e">
        <f ca="1">DATA_FORMATTING!AH134/AK$8</f>
        <v>#VALUE!</v>
      </c>
      <c r="AL21" s="185" t="e">
        <f ca="1">DATA_FORMATTING!AI134/AL$8</f>
        <v>#VALUE!</v>
      </c>
      <c r="AM21" s="185" t="e">
        <f ca="1">DATA_FORMATTING!AJ134/AM$8</f>
        <v>#VALUE!</v>
      </c>
      <c r="AN21" s="185" t="e">
        <f ca="1">DATA_FORMATTING!AK134/AN$8</f>
        <v>#VALUE!</v>
      </c>
      <c r="AO21" s="185" t="e">
        <f ca="1">DATA_FORMATTING!AL134/AO$8</f>
        <v>#VALUE!</v>
      </c>
      <c r="AP21" s="185" t="e">
        <f ca="1">DATA_FORMATTING!AM134/AP$8</f>
        <v>#VALUE!</v>
      </c>
      <c r="AQ21" s="186" t="e">
        <f ca="1">DATA_FORMATTING!AN134/AQ$8</f>
        <v>#NAME?</v>
      </c>
    </row>
    <row r="22" spans="1:44" s="2" customFormat="1">
      <c r="A22" s="169"/>
      <c r="B22" s="169"/>
      <c r="C22" s="204" t="s">
        <v>105</v>
      </c>
      <c r="D22" s="205" t="e">
        <f t="shared" si="6"/>
        <v>#N/A</v>
      </c>
      <c r="E22" s="205" t="e">
        <f t="shared" si="6"/>
        <v>#N/A</v>
      </c>
      <c r="F22" s="205" t="e">
        <f t="shared" si="7"/>
        <v>#N/A</v>
      </c>
      <c r="G22" s="198">
        <f t="shared" si="8"/>
        <v>0</v>
      </c>
      <c r="H22" s="185" t="e">
        <f ca="1">DATA_FORMATTING!E135/H$8</f>
        <v>#VALUE!</v>
      </c>
      <c r="I22" s="185" t="e">
        <f ca="1">DATA_FORMATTING!F135/I$8</f>
        <v>#VALUE!</v>
      </c>
      <c r="J22" s="185" t="e">
        <f ca="1">DATA_FORMATTING!G135/J$8</f>
        <v>#VALUE!</v>
      </c>
      <c r="K22" s="185" t="e">
        <f ca="1">DATA_FORMATTING!H135/K$8</f>
        <v>#VALUE!</v>
      </c>
      <c r="L22" s="185" t="e">
        <f ca="1">DATA_FORMATTING!I135/L$8</f>
        <v>#VALUE!</v>
      </c>
      <c r="M22" s="185" t="e">
        <f ca="1">DATA_FORMATTING!J135/M$8</f>
        <v>#VALUE!</v>
      </c>
      <c r="N22" s="185" t="e">
        <f ca="1">DATA_FORMATTING!K135/N$8</f>
        <v>#VALUE!</v>
      </c>
      <c r="O22" s="185" t="e">
        <f ca="1">DATA_FORMATTING!L135/O$8</f>
        <v>#VALUE!</v>
      </c>
      <c r="P22" s="185" t="e">
        <f ca="1">DATA_FORMATTING!M135/P$8</f>
        <v>#VALUE!</v>
      </c>
      <c r="Q22" s="185" t="e">
        <f ca="1">DATA_FORMATTING!N135/Q$8</f>
        <v>#VALUE!</v>
      </c>
      <c r="R22" s="185" t="e">
        <f ca="1">DATA_FORMATTING!O135/R$8</f>
        <v>#VALUE!</v>
      </c>
      <c r="S22" s="185" t="e">
        <f ca="1">DATA_FORMATTING!P135/S$8</f>
        <v>#VALUE!</v>
      </c>
      <c r="T22" s="185" t="e">
        <f ca="1">DATA_FORMATTING!Q135/T$8</f>
        <v>#VALUE!</v>
      </c>
      <c r="U22" s="185" t="e">
        <f ca="1">DATA_FORMATTING!R135/U$8</f>
        <v>#VALUE!</v>
      </c>
      <c r="V22" s="185" t="e">
        <f ca="1">DATA_FORMATTING!S135/V$8</f>
        <v>#VALUE!</v>
      </c>
      <c r="W22" s="185" t="e">
        <f ca="1">DATA_FORMATTING!T135/W$8</f>
        <v>#VALUE!</v>
      </c>
      <c r="X22" s="185" t="e">
        <f ca="1">DATA_FORMATTING!U135/X$8</f>
        <v>#VALUE!</v>
      </c>
      <c r="Y22" s="185" t="e">
        <f ca="1">DATA_FORMATTING!V135/Y$8</f>
        <v>#VALUE!</v>
      </c>
      <c r="Z22" s="185" t="e">
        <f ca="1">DATA_FORMATTING!W135/Z$8</f>
        <v>#VALUE!</v>
      </c>
      <c r="AA22" s="185" t="e">
        <f ca="1">DATA_FORMATTING!X135/AA$8</f>
        <v>#VALUE!</v>
      </c>
      <c r="AB22" s="185" t="e">
        <f ca="1">DATA_FORMATTING!Y135/AB$8</f>
        <v>#VALUE!</v>
      </c>
      <c r="AC22" s="185" t="e">
        <f ca="1">DATA_FORMATTING!Z135/AC$8</f>
        <v>#VALUE!</v>
      </c>
      <c r="AD22" s="185" t="e">
        <f ca="1">DATA_FORMATTING!AA135/AD$8</f>
        <v>#VALUE!</v>
      </c>
      <c r="AE22" s="185" t="e">
        <f ca="1">DATA_FORMATTING!AB135/AE$8</f>
        <v>#VALUE!</v>
      </c>
      <c r="AF22" s="185" t="e">
        <f ca="1">DATA_FORMATTING!AC135/AF$8</f>
        <v>#VALUE!</v>
      </c>
      <c r="AG22" s="185" t="e">
        <f ca="1">DATA_FORMATTING!AD135/AG$8</f>
        <v>#VALUE!</v>
      </c>
      <c r="AH22" s="185" t="e">
        <f ca="1">DATA_FORMATTING!AE135/AH$8</f>
        <v>#VALUE!</v>
      </c>
      <c r="AI22" s="185" t="e">
        <f ca="1">DATA_FORMATTING!AF135/AI$8</f>
        <v>#VALUE!</v>
      </c>
      <c r="AJ22" s="185" t="e">
        <f ca="1">DATA_FORMATTING!AG135/AJ$8</f>
        <v>#VALUE!</v>
      </c>
      <c r="AK22" s="185" t="e">
        <f ca="1">DATA_FORMATTING!AH135/AK$8</f>
        <v>#VALUE!</v>
      </c>
      <c r="AL22" s="185" t="e">
        <f ca="1">DATA_FORMATTING!AI135/AL$8</f>
        <v>#VALUE!</v>
      </c>
      <c r="AM22" s="185" t="e">
        <f ca="1">DATA_FORMATTING!AJ135/AM$8</f>
        <v>#VALUE!</v>
      </c>
      <c r="AN22" s="185" t="e">
        <f ca="1">DATA_FORMATTING!AK135/AN$8</f>
        <v>#VALUE!</v>
      </c>
      <c r="AO22" s="185" t="e">
        <f ca="1">DATA_FORMATTING!AL135/AO$8</f>
        <v>#VALUE!</v>
      </c>
      <c r="AP22" s="185" t="e">
        <f ca="1">DATA_FORMATTING!AM135/AP$8</f>
        <v>#VALUE!</v>
      </c>
      <c r="AQ22" s="186" t="e">
        <f ca="1">DATA_FORMATTING!AN135/AQ$8</f>
        <v>#NAME?</v>
      </c>
    </row>
    <row r="23" spans="1:44" s="2" customFormat="1">
      <c r="A23" s="169"/>
      <c r="B23" s="169"/>
      <c r="C23" s="188" t="s">
        <v>108</v>
      </c>
      <c r="D23" s="183" t="e">
        <f t="shared" si="6"/>
        <v>#N/A</v>
      </c>
      <c r="E23" s="183" t="e">
        <f t="shared" si="6"/>
        <v>#N/A</v>
      </c>
      <c r="F23" s="183" t="e">
        <f t="shared" si="7"/>
        <v>#N/A</v>
      </c>
      <c r="G23" s="184">
        <f t="shared" si="8"/>
        <v>0</v>
      </c>
      <c r="H23" s="185" t="e">
        <f ca="1">DATA_FORMATTING!E136/H$8</f>
        <v>#VALUE!</v>
      </c>
      <c r="I23" s="185" t="e">
        <f ca="1">DATA_FORMATTING!F136/I$8</f>
        <v>#VALUE!</v>
      </c>
      <c r="J23" s="185" t="e">
        <f ca="1">DATA_FORMATTING!G136/J$8</f>
        <v>#VALUE!</v>
      </c>
      <c r="K23" s="185" t="e">
        <f ca="1">DATA_FORMATTING!H136/K$8</f>
        <v>#VALUE!</v>
      </c>
      <c r="L23" s="185" t="e">
        <f ca="1">DATA_FORMATTING!I136/L$8</f>
        <v>#VALUE!</v>
      </c>
      <c r="M23" s="185" t="e">
        <f ca="1">DATA_FORMATTING!J136/M$8</f>
        <v>#VALUE!</v>
      </c>
      <c r="N23" s="185" t="e">
        <f ca="1">DATA_FORMATTING!K136/N$8</f>
        <v>#VALUE!</v>
      </c>
      <c r="O23" s="185" t="e">
        <f ca="1">DATA_FORMATTING!L136/O$8</f>
        <v>#VALUE!</v>
      </c>
      <c r="P23" s="185" t="e">
        <f ca="1">DATA_FORMATTING!M136/P$8</f>
        <v>#VALUE!</v>
      </c>
      <c r="Q23" s="185" t="e">
        <f ca="1">DATA_FORMATTING!N136/Q$8</f>
        <v>#VALUE!</v>
      </c>
      <c r="R23" s="185" t="e">
        <f ca="1">DATA_FORMATTING!O136/R$8</f>
        <v>#VALUE!</v>
      </c>
      <c r="S23" s="185" t="e">
        <f ca="1">DATA_FORMATTING!P136/S$8</f>
        <v>#VALUE!</v>
      </c>
      <c r="T23" s="185" t="e">
        <f ca="1">DATA_FORMATTING!Q136/T$8</f>
        <v>#VALUE!</v>
      </c>
      <c r="U23" s="185" t="e">
        <f ca="1">DATA_FORMATTING!R136/U$8</f>
        <v>#VALUE!</v>
      </c>
      <c r="V23" s="185" t="e">
        <f ca="1">DATA_FORMATTING!S136/V$8</f>
        <v>#VALUE!</v>
      </c>
      <c r="W23" s="185" t="e">
        <f ca="1">DATA_FORMATTING!T136/W$8</f>
        <v>#VALUE!</v>
      </c>
      <c r="X23" s="185" t="e">
        <f ca="1">DATA_FORMATTING!U136/X$8</f>
        <v>#VALUE!</v>
      </c>
      <c r="Y23" s="185" t="e">
        <f ca="1">DATA_FORMATTING!V136/Y$8</f>
        <v>#VALUE!</v>
      </c>
      <c r="Z23" s="185" t="e">
        <f ca="1">DATA_FORMATTING!W136/Z$8</f>
        <v>#VALUE!</v>
      </c>
      <c r="AA23" s="185" t="e">
        <f ca="1">DATA_FORMATTING!X136/AA$8</f>
        <v>#VALUE!</v>
      </c>
      <c r="AB23" s="185" t="e">
        <f ca="1">DATA_FORMATTING!Y136/AB$8</f>
        <v>#VALUE!</v>
      </c>
      <c r="AC23" s="185" t="e">
        <f ca="1">DATA_FORMATTING!Z136/AC$8</f>
        <v>#VALUE!</v>
      </c>
      <c r="AD23" s="185" t="e">
        <f ca="1">DATA_FORMATTING!AA136/AD$8</f>
        <v>#VALUE!</v>
      </c>
      <c r="AE23" s="185" t="e">
        <f ca="1">DATA_FORMATTING!AB136/AE$8</f>
        <v>#VALUE!</v>
      </c>
      <c r="AF23" s="185" t="e">
        <f ca="1">DATA_FORMATTING!AC136/AF$8</f>
        <v>#VALUE!</v>
      </c>
      <c r="AG23" s="185" t="e">
        <f ca="1">DATA_FORMATTING!AD136/AG$8</f>
        <v>#VALUE!</v>
      </c>
      <c r="AH23" s="185" t="e">
        <f ca="1">DATA_FORMATTING!AE136/AH$8</f>
        <v>#VALUE!</v>
      </c>
      <c r="AI23" s="185" t="e">
        <f ca="1">DATA_FORMATTING!AF136/AI$8</f>
        <v>#VALUE!</v>
      </c>
      <c r="AJ23" s="185" t="e">
        <f ca="1">DATA_FORMATTING!AG136/AJ$8</f>
        <v>#VALUE!</v>
      </c>
      <c r="AK23" s="185" t="e">
        <f ca="1">DATA_FORMATTING!AH136/AK$8</f>
        <v>#VALUE!</v>
      </c>
      <c r="AL23" s="185" t="e">
        <f ca="1">DATA_FORMATTING!AI136/AL$8</f>
        <v>#VALUE!</v>
      </c>
      <c r="AM23" s="185" t="e">
        <f ca="1">DATA_FORMATTING!AJ136/AM$8</f>
        <v>#VALUE!</v>
      </c>
      <c r="AN23" s="185" t="e">
        <f ca="1">DATA_FORMATTING!AK136/AN$8</f>
        <v>#VALUE!</v>
      </c>
      <c r="AO23" s="185" t="e">
        <f ca="1">DATA_FORMATTING!AL136/AO$8</f>
        <v>#VALUE!</v>
      </c>
      <c r="AP23" s="185" t="e">
        <f ca="1">DATA_FORMATTING!AM136/AP$8</f>
        <v>#VALUE!</v>
      </c>
      <c r="AQ23" s="186" t="e">
        <f ca="1">DATA_FORMATTING!AN136/AQ$8</f>
        <v>#NAME?</v>
      </c>
    </row>
    <row r="24" spans="1:44" s="2" customFormat="1">
      <c r="A24" s="169"/>
      <c r="B24" s="169"/>
      <c r="C24" s="188" t="s">
        <v>110</v>
      </c>
      <c r="D24" s="183" t="e">
        <f t="shared" si="6"/>
        <v>#N/A</v>
      </c>
      <c r="E24" s="183" t="e">
        <f t="shared" si="6"/>
        <v>#N/A</v>
      </c>
      <c r="F24" s="183" t="e">
        <f t="shared" si="7"/>
        <v>#N/A</v>
      </c>
      <c r="G24" s="184">
        <f t="shared" si="8"/>
        <v>0</v>
      </c>
      <c r="H24" s="185" t="e">
        <f ca="1">DATA_FORMATTING!E137/H$8</f>
        <v>#VALUE!</v>
      </c>
      <c r="I24" s="185" t="e">
        <f ca="1">DATA_FORMATTING!F137/I$8</f>
        <v>#VALUE!</v>
      </c>
      <c r="J24" s="185" t="e">
        <f ca="1">DATA_FORMATTING!G137/J$8</f>
        <v>#VALUE!</v>
      </c>
      <c r="K24" s="185" t="e">
        <f ca="1">DATA_FORMATTING!H137/K$8</f>
        <v>#VALUE!</v>
      </c>
      <c r="L24" s="185" t="e">
        <f ca="1">DATA_FORMATTING!I137/L$8</f>
        <v>#VALUE!</v>
      </c>
      <c r="M24" s="185" t="e">
        <f ca="1">DATA_FORMATTING!J137/M$8</f>
        <v>#VALUE!</v>
      </c>
      <c r="N24" s="185" t="e">
        <f ca="1">DATA_FORMATTING!K137/N$8</f>
        <v>#VALUE!</v>
      </c>
      <c r="O24" s="185" t="e">
        <f ca="1">DATA_FORMATTING!L137/O$8</f>
        <v>#VALUE!</v>
      </c>
      <c r="P24" s="185" t="e">
        <f ca="1">DATA_FORMATTING!M137/P$8</f>
        <v>#VALUE!</v>
      </c>
      <c r="Q24" s="185" t="e">
        <f ca="1">DATA_FORMATTING!N137/Q$8</f>
        <v>#VALUE!</v>
      </c>
      <c r="R24" s="185" t="e">
        <f ca="1">DATA_FORMATTING!O137/R$8</f>
        <v>#VALUE!</v>
      </c>
      <c r="S24" s="185" t="e">
        <f ca="1">DATA_FORMATTING!P137/S$8</f>
        <v>#VALUE!</v>
      </c>
      <c r="T24" s="185" t="e">
        <f ca="1">DATA_FORMATTING!Q137/T$8</f>
        <v>#VALUE!</v>
      </c>
      <c r="U24" s="185" t="e">
        <f ca="1">DATA_FORMATTING!R137/U$8</f>
        <v>#VALUE!</v>
      </c>
      <c r="V24" s="185" t="e">
        <f ca="1">DATA_FORMATTING!S137/V$8</f>
        <v>#VALUE!</v>
      </c>
      <c r="W24" s="185" t="e">
        <f ca="1">DATA_FORMATTING!T137/W$8</f>
        <v>#VALUE!</v>
      </c>
      <c r="X24" s="185" t="e">
        <f ca="1">DATA_FORMATTING!U137/X$8</f>
        <v>#VALUE!</v>
      </c>
      <c r="Y24" s="185" t="e">
        <f ca="1">DATA_FORMATTING!V137/Y$8</f>
        <v>#VALUE!</v>
      </c>
      <c r="Z24" s="185" t="e">
        <f ca="1">DATA_FORMATTING!W137/Z$8</f>
        <v>#VALUE!</v>
      </c>
      <c r="AA24" s="185" t="e">
        <f ca="1">DATA_FORMATTING!X137/AA$8</f>
        <v>#VALUE!</v>
      </c>
      <c r="AB24" s="185" t="e">
        <f ca="1">DATA_FORMATTING!Y137/AB$8</f>
        <v>#VALUE!</v>
      </c>
      <c r="AC24" s="185" t="e">
        <f ca="1">DATA_FORMATTING!Z137/AC$8</f>
        <v>#VALUE!</v>
      </c>
      <c r="AD24" s="185" t="e">
        <f ca="1">DATA_FORMATTING!AA137/AD$8</f>
        <v>#VALUE!</v>
      </c>
      <c r="AE24" s="185" t="e">
        <f ca="1">DATA_FORMATTING!AB137/AE$8</f>
        <v>#VALUE!</v>
      </c>
      <c r="AF24" s="185" t="e">
        <f ca="1">DATA_FORMATTING!AC137/AF$8</f>
        <v>#VALUE!</v>
      </c>
      <c r="AG24" s="185" t="e">
        <f ca="1">DATA_FORMATTING!AD137/AG$8</f>
        <v>#VALUE!</v>
      </c>
      <c r="AH24" s="185" t="e">
        <f ca="1">DATA_FORMATTING!AE137/AH$8</f>
        <v>#VALUE!</v>
      </c>
      <c r="AI24" s="185" t="e">
        <f ca="1">DATA_FORMATTING!AF137/AI$8</f>
        <v>#VALUE!</v>
      </c>
      <c r="AJ24" s="185" t="e">
        <f ca="1">DATA_FORMATTING!AG137/AJ$8</f>
        <v>#VALUE!</v>
      </c>
      <c r="AK24" s="185" t="e">
        <f ca="1">DATA_FORMATTING!AH137/AK$8</f>
        <v>#VALUE!</v>
      </c>
      <c r="AL24" s="185" t="e">
        <f ca="1">DATA_FORMATTING!AI137/AL$8</f>
        <v>#VALUE!</v>
      </c>
      <c r="AM24" s="185" t="e">
        <f ca="1">DATA_FORMATTING!AJ137/AM$8</f>
        <v>#VALUE!</v>
      </c>
      <c r="AN24" s="185" t="e">
        <f ca="1">DATA_FORMATTING!AK137/AN$8</f>
        <v>#VALUE!</v>
      </c>
      <c r="AO24" s="185" t="e">
        <f ca="1">DATA_FORMATTING!AL137/AO$8</f>
        <v>#VALUE!</v>
      </c>
      <c r="AP24" s="185" t="e">
        <f ca="1">DATA_FORMATTING!AM137/AP$8</f>
        <v>#VALUE!</v>
      </c>
      <c r="AQ24" s="186" t="e">
        <f ca="1">DATA_FORMATTING!AN137/AQ$8</f>
        <v>#NAME?</v>
      </c>
    </row>
    <row r="25" spans="1:44" s="2" customFormat="1">
      <c r="A25" s="169"/>
      <c r="B25" s="169"/>
      <c r="C25" s="206" t="s">
        <v>112</v>
      </c>
      <c r="D25" s="183" t="e">
        <f t="shared" si="6"/>
        <v>#N/A</v>
      </c>
      <c r="E25" s="183" t="e">
        <f t="shared" si="6"/>
        <v>#N/A</v>
      </c>
      <c r="F25" s="183" t="e">
        <f t="shared" si="7"/>
        <v>#N/A</v>
      </c>
      <c r="G25" s="184">
        <f t="shared" si="8"/>
        <v>0</v>
      </c>
      <c r="H25" s="185" t="e">
        <f ca="1">DATA_FORMATTING!E138/H$8</f>
        <v>#VALUE!</v>
      </c>
      <c r="I25" s="185" t="e">
        <f ca="1">DATA_FORMATTING!F138/I$8</f>
        <v>#VALUE!</v>
      </c>
      <c r="J25" s="185" t="e">
        <f ca="1">DATA_FORMATTING!G138/J$8</f>
        <v>#VALUE!</v>
      </c>
      <c r="K25" s="185" t="e">
        <f ca="1">DATA_FORMATTING!H138/K$8</f>
        <v>#VALUE!</v>
      </c>
      <c r="L25" s="185" t="e">
        <f ca="1">DATA_FORMATTING!I138/L$8</f>
        <v>#VALUE!</v>
      </c>
      <c r="M25" s="185" t="e">
        <f ca="1">DATA_FORMATTING!J138/M$8</f>
        <v>#VALUE!</v>
      </c>
      <c r="N25" s="185" t="e">
        <f ca="1">DATA_FORMATTING!K138/N$8</f>
        <v>#VALUE!</v>
      </c>
      <c r="O25" s="185" t="e">
        <f ca="1">DATA_FORMATTING!L138/O$8</f>
        <v>#VALUE!</v>
      </c>
      <c r="P25" s="185" t="e">
        <f ca="1">DATA_FORMATTING!M138/P$8</f>
        <v>#VALUE!</v>
      </c>
      <c r="Q25" s="185" t="e">
        <f ca="1">DATA_FORMATTING!N138/Q$8</f>
        <v>#VALUE!</v>
      </c>
      <c r="R25" s="185" t="e">
        <f ca="1">DATA_FORMATTING!O138/R$8</f>
        <v>#VALUE!</v>
      </c>
      <c r="S25" s="185" t="e">
        <f ca="1">DATA_FORMATTING!P138/S$8</f>
        <v>#VALUE!</v>
      </c>
      <c r="T25" s="185" t="e">
        <f ca="1">DATA_FORMATTING!Q138/T$8</f>
        <v>#VALUE!</v>
      </c>
      <c r="U25" s="185" t="e">
        <f ca="1">DATA_FORMATTING!R138/U$8</f>
        <v>#VALUE!</v>
      </c>
      <c r="V25" s="185" t="e">
        <f ca="1">DATA_FORMATTING!S138/V$8</f>
        <v>#VALUE!</v>
      </c>
      <c r="W25" s="185" t="e">
        <f ca="1">DATA_FORMATTING!T138/W$8</f>
        <v>#VALUE!</v>
      </c>
      <c r="X25" s="185" t="e">
        <f ca="1">DATA_FORMATTING!U138/X$8</f>
        <v>#VALUE!</v>
      </c>
      <c r="Y25" s="185" t="e">
        <f ca="1">DATA_FORMATTING!V138/Y$8</f>
        <v>#VALUE!</v>
      </c>
      <c r="Z25" s="185" t="e">
        <f ca="1">DATA_FORMATTING!W138/Z$8</f>
        <v>#VALUE!</v>
      </c>
      <c r="AA25" s="185" t="e">
        <f ca="1">DATA_FORMATTING!X138/AA$8</f>
        <v>#VALUE!</v>
      </c>
      <c r="AB25" s="185" t="e">
        <f ca="1">DATA_FORMATTING!Y138/AB$8</f>
        <v>#VALUE!</v>
      </c>
      <c r="AC25" s="185" t="e">
        <f ca="1">DATA_FORMATTING!Z138/AC$8</f>
        <v>#VALUE!</v>
      </c>
      <c r="AD25" s="185" t="e">
        <f ca="1">DATA_FORMATTING!AA138/AD$8</f>
        <v>#VALUE!</v>
      </c>
      <c r="AE25" s="185" t="e">
        <f ca="1">DATA_FORMATTING!AB138/AE$8</f>
        <v>#VALUE!</v>
      </c>
      <c r="AF25" s="185" t="e">
        <f ca="1">DATA_FORMATTING!AC138/AF$8</f>
        <v>#VALUE!</v>
      </c>
      <c r="AG25" s="185" t="e">
        <f ca="1">DATA_FORMATTING!AD138/AG$8</f>
        <v>#VALUE!</v>
      </c>
      <c r="AH25" s="185" t="e">
        <f ca="1">DATA_FORMATTING!AE138/AH$8</f>
        <v>#VALUE!</v>
      </c>
      <c r="AI25" s="185" t="e">
        <f ca="1">DATA_FORMATTING!AF138/AI$8</f>
        <v>#VALUE!</v>
      </c>
      <c r="AJ25" s="185" t="e">
        <f ca="1">DATA_FORMATTING!AG138/AJ$8</f>
        <v>#VALUE!</v>
      </c>
      <c r="AK25" s="185" t="e">
        <f ca="1">DATA_FORMATTING!AH138/AK$8</f>
        <v>#VALUE!</v>
      </c>
      <c r="AL25" s="185" t="e">
        <f ca="1">DATA_FORMATTING!AI138/AL$8</f>
        <v>#VALUE!</v>
      </c>
      <c r="AM25" s="185" t="e">
        <f ca="1">DATA_FORMATTING!AJ138/AM$8</f>
        <v>#VALUE!</v>
      </c>
      <c r="AN25" s="185" t="e">
        <f ca="1">DATA_FORMATTING!AK138/AN$8</f>
        <v>#VALUE!</v>
      </c>
      <c r="AO25" s="185" t="e">
        <f ca="1">DATA_FORMATTING!AL138/AO$8</f>
        <v>#VALUE!</v>
      </c>
      <c r="AP25" s="185" t="e">
        <f ca="1">DATA_FORMATTING!AM138/AP$8</f>
        <v>#VALUE!</v>
      </c>
      <c r="AQ25" s="186" t="e">
        <f ca="1">DATA_FORMATTING!AN138/AQ$8</f>
        <v>#NAME?</v>
      </c>
    </row>
    <row r="26" spans="1:44" s="2" customFormat="1">
      <c r="A26" s="169"/>
      <c r="B26" s="169"/>
      <c r="C26" s="207" t="s">
        <v>114</v>
      </c>
      <c r="D26" s="183" t="e">
        <f t="shared" si="6"/>
        <v>#N/A</v>
      </c>
      <c r="E26" s="183" t="e">
        <f t="shared" si="6"/>
        <v>#N/A</v>
      </c>
      <c r="F26" s="183" t="e">
        <f t="shared" si="7"/>
        <v>#N/A</v>
      </c>
      <c r="G26" s="184">
        <f t="shared" si="8"/>
        <v>0</v>
      </c>
      <c r="H26" s="185" t="e">
        <f ca="1">DATA_FORMATTING!E139/H$8</f>
        <v>#VALUE!</v>
      </c>
      <c r="I26" s="185" t="e">
        <f ca="1">DATA_FORMATTING!F139/I$8</f>
        <v>#VALUE!</v>
      </c>
      <c r="J26" s="185" t="e">
        <f ca="1">DATA_FORMATTING!G139/J$8</f>
        <v>#VALUE!</v>
      </c>
      <c r="K26" s="185" t="e">
        <f ca="1">DATA_FORMATTING!H139/K$8</f>
        <v>#VALUE!</v>
      </c>
      <c r="L26" s="185" t="e">
        <f ca="1">DATA_FORMATTING!I139/L$8</f>
        <v>#VALUE!</v>
      </c>
      <c r="M26" s="185" t="e">
        <f ca="1">DATA_FORMATTING!J139/M$8</f>
        <v>#VALUE!</v>
      </c>
      <c r="N26" s="185" t="e">
        <f ca="1">DATA_FORMATTING!K139/N$8</f>
        <v>#VALUE!</v>
      </c>
      <c r="O26" s="185" t="e">
        <f ca="1">DATA_FORMATTING!L139/O$8</f>
        <v>#VALUE!</v>
      </c>
      <c r="P26" s="185" t="e">
        <f ca="1">DATA_FORMATTING!M139/P$8</f>
        <v>#VALUE!</v>
      </c>
      <c r="Q26" s="185" t="e">
        <f ca="1">DATA_FORMATTING!N139/Q$8</f>
        <v>#VALUE!</v>
      </c>
      <c r="R26" s="185" t="e">
        <f ca="1">DATA_FORMATTING!O139/R$8</f>
        <v>#VALUE!</v>
      </c>
      <c r="S26" s="185" t="e">
        <f ca="1">DATA_FORMATTING!P139/S$8</f>
        <v>#VALUE!</v>
      </c>
      <c r="T26" s="185" t="e">
        <f ca="1">DATA_FORMATTING!Q139/T$8</f>
        <v>#VALUE!</v>
      </c>
      <c r="U26" s="185" t="e">
        <f ca="1">DATA_FORMATTING!R139/U$8</f>
        <v>#VALUE!</v>
      </c>
      <c r="V26" s="185" t="e">
        <f ca="1">DATA_FORMATTING!S139/V$8</f>
        <v>#VALUE!</v>
      </c>
      <c r="W26" s="185" t="e">
        <f ca="1">DATA_FORMATTING!T139/W$8</f>
        <v>#VALUE!</v>
      </c>
      <c r="X26" s="185" t="e">
        <f ca="1">DATA_FORMATTING!U139/X$8</f>
        <v>#VALUE!</v>
      </c>
      <c r="Y26" s="185" t="e">
        <f ca="1">DATA_FORMATTING!V139/Y$8</f>
        <v>#VALUE!</v>
      </c>
      <c r="Z26" s="185" t="e">
        <f ca="1">DATA_FORMATTING!W139/Z$8</f>
        <v>#VALUE!</v>
      </c>
      <c r="AA26" s="185" t="e">
        <f ca="1">DATA_FORMATTING!X139/AA$8</f>
        <v>#VALUE!</v>
      </c>
      <c r="AB26" s="185" t="e">
        <f ca="1">DATA_FORMATTING!Y139/AB$8</f>
        <v>#VALUE!</v>
      </c>
      <c r="AC26" s="185" t="e">
        <f ca="1">DATA_FORMATTING!Z139/AC$8</f>
        <v>#VALUE!</v>
      </c>
      <c r="AD26" s="185" t="e">
        <f ca="1">DATA_FORMATTING!AA139/AD$8</f>
        <v>#VALUE!</v>
      </c>
      <c r="AE26" s="185" t="e">
        <f ca="1">DATA_FORMATTING!AB139/AE$8</f>
        <v>#VALUE!</v>
      </c>
      <c r="AF26" s="185" t="e">
        <f ca="1">DATA_FORMATTING!AC139/AF$8</f>
        <v>#VALUE!</v>
      </c>
      <c r="AG26" s="185" t="e">
        <f ca="1">DATA_FORMATTING!AD139/AG$8</f>
        <v>#VALUE!</v>
      </c>
      <c r="AH26" s="185" t="e">
        <f ca="1">DATA_FORMATTING!AE139/AH$8</f>
        <v>#VALUE!</v>
      </c>
      <c r="AI26" s="185" t="e">
        <f ca="1">DATA_FORMATTING!AF139/AI$8</f>
        <v>#VALUE!</v>
      </c>
      <c r="AJ26" s="185" t="e">
        <f ca="1">DATA_FORMATTING!AG139/AJ$8</f>
        <v>#VALUE!</v>
      </c>
      <c r="AK26" s="185" t="e">
        <f ca="1">DATA_FORMATTING!AH139/AK$8</f>
        <v>#VALUE!</v>
      </c>
      <c r="AL26" s="185" t="e">
        <f ca="1">DATA_FORMATTING!AI139/AL$8</f>
        <v>#VALUE!</v>
      </c>
      <c r="AM26" s="185" t="e">
        <f ca="1">DATA_FORMATTING!AJ139/AM$8</f>
        <v>#VALUE!</v>
      </c>
      <c r="AN26" s="185" t="e">
        <f ca="1">DATA_FORMATTING!AK139/AN$8</f>
        <v>#VALUE!</v>
      </c>
      <c r="AO26" s="185" t="e">
        <f ca="1">DATA_FORMATTING!AL139/AO$8</f>
        <v>#VALUE!</v>
      </c>
      <c r="AP26" s="185" t="e">
        <f ca="1">DATA_FORMATTING!AM139/AP$8</f>
        <v>#VALUE!</v>
      </c>
      <c r="AQ26" s="186" t="e">
        <f ca="1">DATA_FORMATTING!AN139/AQ$8</f>
        <v>#NAME?</v>
      </c>
    </row>
    <row r="27" spans="1:44" s="2" customFormat="1">
      <c r="A27" s="169"/>
      <c r="B27" s="169"/>
      <c r="C27" s="206" t="s">
        <v>116</v>
      </c>
      <c r="D27" s="183" t="e">
        <f t="shared" si="6"/>
        <v>#N/A</v>
      </c>
      <c r="E27" s="183" t="e">
        <f t="shared" si="6"/>
        <v>#N/A</v>
      </c>
      <c r="F27" s="183" t="e">
        <f t="shared" si="7"/>
        <v>#N/A</v>
      </c>
      <c r="G27" s="184">
        <f t="shared" si="8"/>
        <v>0</v>
      </c>
      <c r="H27" s="185" t="e">
        <f ca="1">DATA_FORMATTING!E140/H$8</f>
        <v>#VALUE!</v>
      </c>
      <c r="I27" s="185" t="e">
        <f ca="1">DATA_FORMATTING!F140/I$8</f>
        <v>#VALUE!</v>
      </c>
      <c r="J27" s="185" t="e">
        <f ca="1">DATA_FORMATTING!G140/J$8</f>
        <v>#VALUE!</v>
      </c>
      <c r="K27" s="185" t="e">
        <f ca="1">DATA_FORMATTING!H140/K$8</f>
        <v>#VALUE!</v>
      </c>
      <c r="L27" s="185" t="e">
        <f ca="1">DATA_FORMATTING!I140/L$8</f>
        <v>#VALUE!</v>
      </c>
      <c r="M27" s="185" t="e">
        <f ca="1">DATA_FORMATTING!J140/M$8</f>
        <v>#VALUE!</v>
      </c>
      <c r="N27" s="185" t="e">
        <f ca="1">DATA_FORMATTING!K140/N$8</f>
        <v>#VALUE!</v>
      </c>
      <c r="O27" s="185" t="e">
        <f ca="1">DATA_FORMATTING!L140/O$8</f>
        <v>#VALUE!</v>
      </c>
      <c r="P27" s="185" t="e">
        <f ca="1">DATA_FORMATTING!M140/P$8</f>
        <v>#VALUE!</v>
      </c>
      <c r="Q27" s="185" t="e">
        <f ca="1">DATA_FORMATTING!N140/Q$8</f>
        <v>#VALUE!</v>
      </c>
      <c r="R27" s="185" t="e">
        <f ca="1">DATA_FORMATTING!O140/R$8</f>
        <v>#VALUE!</v>
      </c>
      <c r="S27" s="185" t="e">
        <f ca="1">DATA_FORMATTING!P140/S$8</f>
        <v>#VALUE!</v>
      </c>
      <c r="T27" s="185" t="e">
        <f ca="1">DATA_FORMATTING!Q140/T$8</f>
        <v>#VALUE!</v>
      </c>
      <c r="U27" s="185" t="e">
        <f ca="1">DATA_FORMATTING!R140/U$8</f>
        <v>#VALUE!</v>
      </c>
      <c r="V27" s="185" t="e">
        <f ca="1">DATA_FORMATTING!S140/V$8</f>
        <v>#VALUE!</v>
      </c>
      <c r="W27" s="185" t="e">
        <f ca="1">DATA_FORMATTING!T140/W$8</f>
        <v>#VALUE!</v>
      </c>
      <c r="X27" s="185" t="e">
        <f ca="1">DATA_FORMATTING!U140/X$8</f>
        <v>#VALUE!</v>
      </c>
      <c r="Y27" s="185" t="e">
        <f ca="1">DATA_FORMATTING!V140/Y$8</f>
        <v>#VALUE!</v>
      </c>
      <c r="Z27" s="185" t="e">
        <f ca="1">DATA_FORMATTING!W140/Z$8</f>
        <v>#VALUE!</v>
      </c>
      <c r="AA27" s="185" t="e">
        <f ca="1">DATA_FORMATTING!X140/AA$8</f>
        <v>#VALUE!</v>
      </c>
      <c r="AB27" s="185" t="e">
        <f ca="1">DATA_FORMATTING!Y140/AB$8</f>
        <v>#VALUE!</v>
      </c>
      <c r="AC27" s="185" t="e">
        <f ca="1">DATA_FORMATTING!Z140/AC$8</f>
        <v>#VALUE!</v>
      </c>
      <c r="AD27" s="185" t="e">
        <f ca="1">DATA_FORMATTING!AA140/AD$8</f>
        <v>#VALUE!</v>
      </c>
      <c r="AE27" s="185" t="e">
        <f ca="1">DATA_FORMATTING!AB140/AE$8</f>
        <v>#VALUE!</v>
      </c>
      <c r="AF27" s="185" t="e">
        <f ca="1">DATA_FORMATTING!AC140/AF$8</f>
        <v>#VALUE!</v>
      </c>
      <c r="AG27" s="185" t="e">
        <f ca="1">DATA_FORMATTING!AD140/AG$8</f>
        <v>#VALUE!</v>
      </c>
      <c r="AH27" s="185" t="e">
        <f ca="1">DATA_FORMATTING!AE140/AH$8</f>
        <v>#VALUE!</v>
      </c>
      <c r="AI27" s="185" t="e">
        <f ca="1">DATA_FORMATTING!AF140/AI$8</f>
        <v>#VALUE!</v>
      </c>
      <c r="AJ27" s="185" t="e">
        <f ca="1">DATA_FORMATTING!AG140/AJ$8</f>
        <v>#VALUE!</v>
      </c>
      <c r="AK27" s="185" t="e">
        <f ca="1">DATA_FORMATTING!AH140/AK$8</f>
        <v>#VALUE!</v>
      </c>
      <c r="AL27" s="185" t="e">
        <f ca="1">DATA_FORMATTING!AI140/AL$8</f>
        <v>#VALUE!</v>
      </c>
      <c r="AM27" s="185" t="e">
        <f ca="1">DATA_FORMATTING!AJ140/AM$8</f>
        <v>#VALUE!</v>
      </c>
      <c r="AN27" s="185" t="e">
        <f ca="1">DATA_FORMATTING!AK140/AN$8</f>
        <v>#VALUE!</v>
      </c>
      <c r="AO27" s="185" t="e">
        <f ca="1">DATA_FORMATTING!AL140/AO$8</f>
        <v>#VALUE!</v>
      </c>
      <c r="AP27" s="185" t="e">
        <f ca="1">DATA_FORMATTING!AM140/AP$8</f>
        <v>#VALUE!</v>
      </c>
      <c r="AQ27" s="186" t="e">
        <f ca="1">DATA_FORMATTING!AN140/AQ$8</f>
        <v>#NAME?</v>
      </c>
    </row>
    <row r="28" spans="1:44" s="2" customFormat="1">
      <c r="A28" s="169"/>
      <c r="B28" s="169"/>
      <c r="C28" s="182" t="s">
        <v>117</v>
      </c>
      <c r="D28" s="183" t="e">
        <f t="shared" si="6"/>
        <v>#N/A</v>
      </c>
      <c r="E28" s="183" t="e">
        <f t="shared" si="6"/>
        <v>#N/A</v>
      </c>
      <c r="F28" s="183" t="e">
        <f t="shared" si="7"/>
        <v>#N/A</v>
      </c>
      <c r="G28" s="184">
        <f t="shared" si="8"/>
        <v>0</v>
      </c>
      <c r="H28" s="185" t="e">
        <f ca="1">DATA_FORMATTING!E141/H$8</f>
        <v>#VALUE!</v>
      </c>
      <c r="I28" s="185" t="e">
        <f ca="1">DATA_FORMATTING!F141/I$8</f>
        <v>#VALUE!</v>
      </c>
      <c r="J28" s="185" t="e">
        <f ca="1">DATA_FORMATTING!G141/J$8</f>
        <v>#VALUE!</v>
      </c>
      <c r="K28" s="185" t="e">
        <f ca="1">DATA_FORMATTING!H141/K$8</f>
        <v>#VALUE!</v>
      </c>
      <c r="L28" s="185" t="e">
        <f ca="1">DATA_FORMATTING!I141/L$8</f>
        <v>#VALUE!</v>
      </c>
      <c r="M28" s="185" t="e">
        <f ca="1">DATA_FORMATTING!J141/M$8</f>
        <v>#VALUE!</v>
      </c>
      <c r="N28" s="185" t="e">
        <f ca="1">DATA_FORMATTING!K141/N$8</f>
        <v>#VALUE!</v>
      </c>
      <c r="O28" s="185" t="e">
        <f ca="1">DATA_FORMATTING!L141/O$8</f>
        <v>#VALUE!</v>
      </c>
      <c r="P28" s="185" t="e">
        <f ca="1">DATA_FORMATTING!M141/P$8</f>
        <v>#VALUE!</v>
      </c>
      <c r="Q28" s="185" t="e">
        <f ca="1">DATA_FORMATTING!N141/Q$8</f>
        <v>#VALUE!</v>
      </c>
      <c r="R28" s="185" t="e">
        <f ca="1">DATA_FORMATTING!O141/R$8</f>
        <v>#VALUE!</v>
      </c>
      <c r="S28" s="185" t="e">
        <f ca="1">DATA_FORMATTING!P141/S$8</f>
        <v>#VALUE!</v>
      </c>
      <c r="T28" s="185" t="e">
        <f ca="1">DATA_FORMATTING!Q141/T$8</f>
        <v>#VALUE!</v>
      </c>
      <c r="U28" s="185" t="e">
        <f ca="1">DATA_FORMATTING!R141/U$8</f>
        <v>#VALUE!</v>
      </c>
      <c r="V28" s="185" t="e">
        <f ca="1">DATA_FORMATTING!S141/V$8</f>
        <v>#VALUE!</v>
      </c>
      <c r="W28" s="185" t="e">
        <f ca="1">DATA_FORMATTING!T141/W$8</f>
        <v>#VALUE!</v>
      </c>
      <c r="X28" s="185" t="e">
        <f ca="1">DATA_FORMATTING!U141/X$8</f>
        <v>#VALUE!</v>
      </c>
      <c r="Y28" s="185" t="e">
        <f ca="1">DATA_FORMATTING!V141/Y$8</f>
        <v>#VALUE!</v>
      </c>
      <c r="Z28" s="185" t="e">
        <f ca="1">DATA_FORMATTING!W141/Z$8</f>
        <v>#VALUE!</v>
      </c>
      <c r="AA28" s="185" t="e">
        <f ca="1">DATA_FORMATTING!X141/AA$8</f>
        <v>#VALUE!</v>
      </c>
      <c r="AB28" s="185" t="e">
        <f ca="1">DATA_FORMATTING!Y141/AB$8</f>
        <v>#VALUE!</v>
      </c>
      <c r="AC28" s="185" t="e">
        <f ca="1">DATA_FORMATTING!Z141/AC$8</f>
        <v>#VALUE!</v>
      </c>
      <c r="AD28" s="185" t="e">
        <f ca="1">DATA_FORMATTING!AA141/AD$8</f>
        <v>#VALUE!</v>
      </c>
      <c r="AE28" s="185" t="e">
        <f ca="1">DATA_FORMATTING!AB141/AE$8</f>
        <v>#VALUE!</v>
      </c>
      <c r="AF28" s="185" t="e">
        <f ca="1">DATA_FORMATTING!AC141/AF$8</f>
        <v>#VALUE!</v>
      </c>
      <c r="AG28" s="185" t="e">
        <f ca="1">DATA_FORMATTING!AD141/AG$8</f>
        <v>#VALUE!</v>
      </c>
      <c r="AH28" s="185" t="e">
        <f ca="1">DATA_FORMATTING!AE141/AH$8</f>
        <v>#VALUE!</v>
      </c>
      <c r="AI28" s="185" t="e">
        <f ca="1">DATA_FORMATTING!AF141/AI$8</f>
        <v>#VALUE!</v>
      </c>
      <c r="AJ28" s="185" t="e">
        <f ca="1">DATA_FORMATTING!AG141/AJ$8</f>
        <v>#VALUE!</v>
      </c>
      <c r="AK28" s="185" t="e">
        <f ca="1">DATA_FORMATTING!AH141/AK$8</f>
        <v>#VALUE!</v>
      </c>
      <c r="AL28" s="185" t="e">
        <f ca="1">DATA_FORMATTING!AI141/AL$8</f>
        <v>#VALUE!</v>
      </c>
      <c r="AM28" s="185" t="e">
        <f ca="1">DATA_FORMATTING!AJ141/AM$8</f>
        <v>#VALUE!</v>
      </c>
      <c r="AN28" s="185" t="e">
        <f ca="1">DATA_FORMATTING!AK141/AN$8</f>
        <v>#VALUE!</v>
      </c>
      <c r="AO28" s="185" t="e">
        <f ca="1">DATA_FORMATTING!AL141/AO$8</f>
        <v>#VALUE!</v>
      </c>
      <c r="AP28" s="185" t="e">
        <f ca="1">DATA_FORMATTING!AM141/AP$8</f>
        <v>#VALUE!</v>
      </c>
      <c r="AQ28" s="186" t="e">
        <f ca="1">DATA_FORMATTING!AN141/AQ$8</f>
        <v>#NAME?</v>
      </c>
    </row>
    <row r="29" spans="1:44" s="2" customFormat="1">
      <c r="A29" s="169"/>
      <c r="B29" s="169"/>
      <c r="C29" s="208" t="s">
        <v>119</v>
      </c>
      <c r="D29" s="209" t="e">
        <f t="shared" si="6"/>
        <v>#N/A</v>
      </c>
      <c r="E29" s="209" t="e">
        <f t="shared" si="6"/>
        <v>#N/A</v>
      </c>
      <c r="F29" s="209" t="e">
        <f t="shared" si="7"/>
        <v>#N/A</v>
      </c>
      <c r="G29" s="210">
        <f t="shared" si="8"/>
        <v>0</v>
      </c>
      <c r="H29" s="211" t="e">
        <f t="shared" ref="H29:AQ29" ca="1" si="9">SUM(H21,H22,H28)</f>
        <v>#VALUE!</v>
      </c>
      <c r="I29" s="212" t="e">
        <f t="shared" ca="1" si="9"/>
        <v>#VALUE!</v>
      </c>
      <c r="J29" s="212" t="e">
        <f t="shared" ca="1" si="9"/>
        <v>#VALUE!</v>
      </c>
      <c r="K29" s="212" t="e">
        <f t="shared" ca="1" si="9"/>
        <v>#VALUE!</v>
      </c>
      <c r="L29" s="212" t="e">
        <f t="shared" ca="1" si="9"/>
        <v>#VALUE!</v>
      </c>
      <c r="M29" s="212" t="e">
        <f t="shared" ca="1" si="9"/>
        <v>#VALUE!</v>
      </c>
      <c r="N29" s="212" t="e">
        <f t="shared" ca="1" si="9"/>
        <v>#VALUE!</v>
      </c>
      <c r="O29" s="212" t="e">
        <f t="shared" ca="1" si="9"/>
        <v>#VALUE!</v>
      </c>
      <c r="P29" s="212" t="e">
        <f t="shared" ca="1" si="9"/>
        <v>#VALUE!</v>
      </c>
      <c r="Q29" s="212" t="e">
        <f t="shared" ca="1" si="9"/>
        <v>#VALUE!</v>
      </c>
      <c r="R29" s="212" t="e">
        <f t="shared" ca="1" si="9"/>
        <v>#VALUE!</v>
      </c>
      <c r="S29" s="212" t="e">
        <f t="shared" ca="1" si="9"/>
        <v>#VALUE!</v>
      </c>
      <c r="T29" s="212" t="e">
        <f t="shared" ca="1" si="9"/>
        <v>#VALUE!</v>
      </c>
      <c r="U29" s="212" t="e">
        <f t="shared" ca="1" si="9"/>
        <v>#VALUE!</v>
      </c>
      <c r="V29" s="212" t="e">
        <f t="shared" ca="1" si="9"/>
        <v>#VALUE!</v>
      </c>
      <c r="W29" s="212" t="e">
        <f t="shared" ca="1" si="9"/>
        <v>#VALUE!</v>
      </c>
      <c r="X29" s="212" t="e">
        <f t="shared" ca="1" si="9"/>
        <v>#VALUE!</v>
      </c>
      <c r="Y29" s="212" t="e">
        <f t="shared" ca="1" si="9"/>
        <v>#VALUE!</v>
      </c>
      <c r="Z29" s="212" t="e">
        <f t="shared" ca="1" si="9"/>
        <v>#VALUE!</v>
      </c>
      <c r="AA29" s="212" t="e">
        <f t="shared" ca="1" si="9"/>
        <v>#VALUE!</v>
      </c>
      <c r="AB29" s="212" t="e">
        <f t="shared" ca="1" si="9"/>
        <v>#VALUE!</v>
      </c>
      <c r="AC29" s="212" t="e">
        <f t="shared" ca="1" si="9"/>
        <v>#VALUE!</v>
      </c>
      <c r="AD29" s="212" t="e">
        <f t="shared" ca="1" si="9"/>
        <v>#VALUE!</v>
      </c>
      <c r="AE29" s="212" t="e">
        <f t="shared" ca="1" si="9"/>
        <v>#VALUE!</v>
      </c>
      <c r="AF29" s="212" t="e">
        <f t="shared" ca="1" si="9"/>
        <v>#VALUE!</v>
      </c>
      <c r="AG29" s="212" t="e">
        <f t="shared" ca="1" si="9"/>
        <v>#VALUE!</v>
      </c>
      <c r="AH29" s="212" t="e">
        <f t="shared" ca="1" si="9"/>
        <v>#VALUE!</v>
      </c>
      <c r="AI29" s="212" t="e">
        <f t="shared" ca="1" si="9"/>
        <v>#VALUE!</v>
      </c>
      <c r="AJ29" s="212" t="e">
        <f t="shared" ca="1" si="9"/>
        <v>#VALUE!</v>
      </c>
      <c r="AK29" s="212" t="e">
        <f t="shared" ca="1" si="9"/>
        <v>#VALUE!</v>
      </c>
      <c r="AL29" s="212" t="e">
        <f t="shared" ca="1" si="9"/>
        <v>#VALUE!</v>
      </c>
      <c r="AM29" s="212" t="e">
        <f t="shared" ca="1" si="9"/>
        <v>#VALUE!</v>
      </c>
      <c r="AN29" s="212" t="e">
        <f t="shared" ca="1" si="9"/>
        <v>#VALUE!</v>
      </c>
      <c r="AO29" s="212" t="e">
        <f t="shared" ca="1" si="9"/>
        <v>#VALUE!</v>
      </c>
      <c r="AP29" s="212" t="e">
        <f t="shared" ca="1" si="9"/>
        <v>#VALUE!</v>
      </c>
      <c r="AQ29" s="213" t="e">
        <f t="shared" ca="1" si="9"/>
        <v>#NAME?</v>
      </c>
    </row>
    <row r="30" spans="1:44" s="2" customFormat="1">
      <c r="A30" s="169"/>
      <c r="B30" s="169"/>
      <c r="C30" s="214"/>
      <c r="D30" s="215"/>
      <c r="E30" s="215"/>
      <c r="F30" s="215"/>
      <c r="G30" s="198"/>
      <c r="H30" s="185"/>
      <c r="I30" s="216"/>
      <c r="J30" s="216"/>
      <c r="K30" s="216"/>
      <c r="L30" s="216"/>
      <c r="M30" s="216"/>
      <c r="N30" s="216"/>
      <c r="O30" s="216"/>
      <c r="P30" s="216"/>
      <c r="Q30" s="216"/>
      <c r="R30" s="216"/>
      <c r="S30" s="216"/>
      <c r="T30" s="216"/>
      <c r="U30" s="216"/>
      <c r="V30" s="216"/>
      <c r="W30" s="216"/>
      <c r="X30" s="216"/>
      <c r="Y30" s="216"/>
      <c r="Z30" s="216"/>
      <c r="AA30" s="216"/>
      <c r="AB30" s="216"/>
      <c r="AC30" s="216"/>
      <c r="AD30" s="216"/>
      <c r="AE30" s="216"/>
      <c r="AF30" s="216"/>
      <c r="AG30" s="216"/>
      <c r="AH30" s="216"/>
      <c r="AI30" s="216"/>
      <c r="AJ30" s="216"/>
      <c r="AK30" s="216"/>
      <c r="AL30" s="216"/>
      <c r="AM30" s="216"/>
      <c r="AN30" s="216"/>
      <c r="AO30" s="216"/>
      <c r="AP30" s="216"/>
      <c r="AQ30" s="217"/>
    </row>
    <row r="31" spans="1:44" s="2" customFormat="1">
      <c r="A31" s="169"/>
      <c r="B31" s="169"/>
      <c r="C31" s="202" t="s">
        <v>121</v>
      </c>
      <c r="D31" s="203"/>
      <c r="E31" s="203"/>
      <c r="F31" s="203"/>
      <c r="G31" s="198"/>
      <c r="H31" s="185"/>
      <c r="I31" s="216"/>
      <c r="J31" s="216"/>
      <c r="K31" s="216"/>
      <c r="L31" s="216"/>
      <c r="M31" s="216"/>
      <c r="N31" s="216"/>
      <c r="O31" s="216"/>
      <c r="P31" s="216"/>
      <c r="Q31" s="216"/>
      <c r="R31" s="216"/>
      <c r="S31" s="21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216"/>
      <c r="AF31" s="216"/>
      <c r="AG31" s="216"/>
      <c r="AH31" s="216"/>
      <c r="AI31" s="216"/>
      <c r="AJ31" s="216"/>
      <c r="AK31" s="216"/>
      <c r="AL31" s="216"/>
      <c r="AM31" s="216"/>
      <c r="AN31" s="216"/>
      <c r="AO31" s="216"/>
      <c r="AP31" s="216"/>
      <c r="AQ31" s="217"/>
    </row>
    <row r="32" spans="1:44" s="2" customFormat="1">
      <c r="A32" s="169"/>
      <c r="B32" s="169"/>
      <c r="C32" s="182" t="s">
        <v>123</v>
      </c>
      <c r="D32" s="183" t="e">
        <f t="shared" ref="D32:E35" si="10">HLOOKUP(D$9,BS,(ROW($C32)-ROW($C$9)+1),FALSE)</f>
        <v>#N/A</v>
      </c>
      <c r="E32" s="183" t="e">
        <f t="shared" si="10"/>
        <v>#N/A</v>
      </c>
      <c r="F32" s="183" t="e">
        <f>+E32-D32</f>
        <v>#N/A</v>
      </c>
      <c r="G32" s="184">
        <f t="shared" ref="G32:G35" si="11">IFERROR(E32/D32-1,0)</f>
        <v>0</v>
      </c>
      <c r="H32" s="185" t="e">
        <f ca="1">DATA_FORMATTING!E145/H$8</f>
        <v>#VALUE!</v>
      </c>
      <c r="I32" s="185" t="e">
        <f ca="1">DATA_FORMATTING!F145/I$8</f>
        <v>#VALUE!</v>
      </c>
      <c r="J32" s="185" t="e">
        <f ca="1">DATA_FORMATTING!G145/J$8</f>
        <v>#VALUE!</v>
      </c>
      <c r="K32" s="185" t="e">
        <f ca="1">DATA_FORMATTING!H145/K$8</f>
        <v>#VALUE!</v>
      </c>
      <c r="L32" s="185" t="e">
        <f ca="1">DATA_FORMATTING!I145/L$8</f>
        <v>#VALUE!</v>
      </c>
      <c r="M32" s="185" t="e">
        <f ca="1">DATA_FORMATTING!J145/M$8</f>
        <v>#VALUE!</v>
      </c>
      <c r="N32" s="185" t="e">
        <f ca="1">DATA_FORMATTING!K145/N$8</f>
        <v>#VALUE!</v>
      </c>
      <c r="O32" s="185" t="e">
        <f ca="1">DATA_FORMATTING!L145/O$8</f>
        <v>#VALUE!</v>
      </c>
      <c r="P32" s="185" t="e">
        <f ca="1">DATA_FORMATTING!M145/P$8</f>
        <v>#VALUE!</v>
      </c>
      <c r="Q32" s="185" t="e">
        <f ca="1">DATA_FORMATTING!N145/Q$8</f>
        <v>#VALUE!</v>
      </c>
      <c r="R32" s="185" t="e">
        <f ca="1">DATA_FORMATTING!O145/R$8</f>
        <v>#VALUE!</v>
      </c>
      <c r="S32" s="185" t="e">
        <f ca="1">DATA_FORMATTING!P145/S$8</f>
        <v>#VALUE!</v>
      </c>
      <c r="T32" s="185" t="e">
        <f ca="1">DATA_FORMATTING!Q145/T$8</f>
        <v>#VALUE!</v>
      </c>
      <c r="U32" s="185" t="e">
        <f ca="1">DATA_FORMATTING!R145/U$8</f>
        <v>#VALUE!</v>
      </c>
      <c r="V32" s="185" t="e">
        <f ca="1">DATA_FORMATTING!S145/V$8</f>
        <v>#VALUE!</v>
      </c>
      <c r="W32" s="185" t="e">
        <f ca="1">DATA_FORMATTING!T145/W$8</f>
        <v>#VALUE!</v>
      </c>
      <c r="X32" s="185" t="e">
        <f ca="1">DATA_FORMATTING!U145/X$8</f>
        <v>#VALUE!</v>
      </c>
      <c r="Y32" s="185" t="e">
        <f ca="1">DATA_FORMATTING!V145/Y$8</f>
        <v>#VALUE!</v>
      </c>
      <c r="Z32" s="185" t="e">
        <f ca="1">DATA_FORMATTING!W145/Z$8</f>
        <v>#VALUE!</v>
      </c>
      <c r="AA32" s="185" t="e">
        <f ca="1">DATA_FORMATTING!X145/AA$8</f>
        <v>#VALUE!</v>
      </c>
      <c r="AB32" s="185" t="e">
        <f ca="1">DATA_FORMATTING!Y145/AB$8</f>
        <v>#VALUE!</v>
      </c>
      <c r="AC32" s="185" t="e">
        <f ca="1">DATA_FORMATTING!Z145/AC$8</f>
        <v>#VALUE!</v>
      </c>
      <c r="AD32" s="185" t="e">
        <f ca="1">DATA_FORMATTING!AA145/AD$8</f>
        <v>#VALUE!</v>
      </c>
      <c r="AE32" s="185" t="e">
        <f ca="1">DATA_FORMATTING!AB145/AE$8</f>
        <v>#VALUE!</v>
      </c>
      <c r="AF32" s="185" t="e">
        <f ca="1">DATA_FORMATTING!AC145/AF$8</f>
        <v>#VALUE!</v>
      </c>
      <c r="AG32" s="185" t="e">
        <f ca="1">DATA_FORMATTING!AD145/AG$8</f>
        <v>#VALUE!</v>
      </c>
      <c r="AH32" s="185" t="e">
        <f ca="1">DATA_FORMATTING!AE145/AH$8</f>
        <v>#VALUE!</v>
      </c>
      <c r="AI32" s="185" t="e">
        <f ca="1">DATA_FORMATTING!AF145/AI$8</f>
        <v>#VALUE!</v>
      </c>
      <c r="AJ32" s="185" t="e">
        <f ca="1">DATA_FORMATTING!AG145/AJ$8</f>
        <v>#VALUE!</v>
      </c>
      <c r="AK32" s="185" t="e">
        <f ca="1">DATA_FORMATTING!AH145/AK$8</f>
        <v>#VALUE!</v>
      </c>
      <c r="AL32" s="185" t="e">
        <f ca="1">DATA_FORMATTING!AI145/AL$8</f>
        <v>#VALUE!</v>
      </c>
      <c r="AM32" s="185" t="e">
        <f ca="1">DATA_FORMATTING!AJ145/AM$8</f>
        <v>#VALUE!</v>
      </c>
      <c r="AN32" s="185" t="e">
        <f ca="1">DATA_FORMATTING!AK145/AN$8</f>
        <v>#VALUE!</v>
      </c>
      <c r="AO32" s="185" t="e">
        <f ca="1">DATA_FORMATTING!AL145/AO$8</f>
        <v>#VALUE!</v>
      </c>
      <c r="AP32" s="185" t="e">
        <f ca="1">DATA_FORMATTING!AM145/AP$8</f>
        <v>#VALUE!</v>
      </c>
      <c r="AQ32" s="186" t="e">
        <f ca="1">DATA_FORMATTING!AN145/AQ$8</f>
        <v>#NAME?</v>
      </c>
    </row>
    <row r="33" spans="1:43" s="2" customFormat="1">
      <c r="A33" s="169"/>
      <c r="B33" s="169"/>
      <c r="C33" s="182" t="s">
        <v>125</v>
      </c>
      <c r="D33" s="183" t="e">
        <f t="shared" si="10"/>
        <v>#N/A</v>
      </c>
      <c r="E33" s="183" t="e">
        <f t="shared" si="10"/>
        <v>#N/A</v>
      </c>
      <c r="F33" s="183" t="e">
        <f>+E33-D33</f>
        <v>#N/A</v>
      </c>
      <c r="G33" s="184">
        <f t="shared" si="11"/>
        <v>0</v>
      </c>
      <c r="H33" s="185" t="e">
        <f ca="1">DATA_FORMATTING!E146/H$8</f>
        <v>#VALUE!</v>
      </c>
      <c r="I33" s="185" t="e">
        <f ca="1">DATA_FORMATTING!F146/I$8</f>
        <v>#VALUE!</v>
      </c>
      <c r="J33" s="185" t="e">
        <f ca="1">DATA_FORMATTING!G146/J$8</f>
        <v>#VALUE!</v>
      </c>
      <c r="K33" s="185" t="e">
        <f ca="1">DATA_FORMATTING!H146/K$8</f>
        <v>#VALUE!</v>
      </c>
      <c r="L33" s="185" t="e">
        <f ca="1">DATA_FORMATTING!I146/L$8</f>
        <v>#VALUE!</v>
      </c>
      <c r="M33" s="185" t="e">
        <f ca="1">DATA_FORMATTING!J146/M$8</f>
        <v>#VALUE!</v>
      </c>
      <c r="N33" s="185" t="e">
        <f ca="1">DATA_FORMATTING!K146/N$8</f>
        <v>#VALUE!</v>
      </c>
      <c r="O33" s="185" t="e">
        <f ca="1">DATA_FORMATTING!L146/O$8</f>
        <v>#VALUE!</v>
      </c>
      <c r="P33" s="185" t="e">
        <f ca="1">DATA_FORMATTING!M146/P$8</f>
        <v>#VALUE!</v>
      </c>
      <c r="Q33" s="185" t="e">
        <f ca="1">DATA_FORMATTING!N146/Q$8</f>
        <v>#VALUE!</v>
      </c>
      <c r="R33" s="185" t="e">
        <f ca="1">DATA_FORMATTING!O146/R$8</f>
        <v>#VALUE!</v>
      </c>
      <c r="S33" s="185" t="e">
        <f ca="1">DATA_FORMATTING!P146/S$8</f>
        <v>#VALUE!</v>
      </c>
      <c r="T33" s="185" t="e">
        <f ca="1">DATA_FORMATTING!Q146/T$8</f>
        <v>#VALUE!</v>
      </c>
      <c r="U33" s="185" t="e">
        <f ca="1">DATA_FORMATTING!R146/U$8</f>
        <v>#VALUE!</v>
      </c>
      <c r="V33" s="185" t="e">
        <f ca="1">DATA_FORMATTING!S146/V$8</f>
        <v>#VALUE!</v>
      </c>
      <c r="W33" s="185" t="e">
        <f ca="1">DATA_FORMATTING!T146/W$8</f>
        <v>#VALUE!</v>
      </c>
      <c r="X33" s="185" t="e">
        <f ca="1">DATA_FORMATTING!U146/X$8</f>
        <v>#VALUE!</v>
      </c>
      <c r="Y33" s="185" t="e">
        <f ca="1">DATA_FORMATTING!V146/Y$8</f>
        <v>#VALUE!</v>
      </c>
      <c r="Z33" s="185" t="e">
        <f ca="1">DATA_FORMATTING!W146/Z$8</f>
        <v>#VALUE!</v>
      </c>
      <c r="AA33" s="185" t="e">
        <f ca="1">DATA_FORMATTING!X146/AA$8</f>
        <v>#VALUE!</v>
      </c>
      <c r="AB33" s="185" t="e">
        <f ca="1">DATA_FORMATTING!Y146/AB$8</f>
        <v>#VALUE!</v>
      </c>
      <c r="AC33" s="185" t="e">
        <f ca="1">DATA_FORMATTING!Z146/AC$8</f>
        <v>#VALUE!</v>
      </c>
      <c r="AD33" s="185" t="e">
        <f ca="1">DATA_FORMATTING!AA146/AD$8</f>
        <v>#VALUE!</v>
      </c>
      <c r="AE33" s="185" t="e">
        <f ca="1">DATA_FORMATTING!AB146/AE$8</f>
        <v>#VALUE!</v>
      </c>
      <c r="AF33" s="185" t="e">
        <f ca="1">DATA_FORMATTING!AC146/AF$8</f>
        <v>#VALUE!</v>
      </c>
      <c r="AG33" s="185" t="e">
        <f ca="1">DATA_FORMATTING!AD146/AG$8</f>
        <v>#VALUE!</v>
      </c>
      <c r="AH33" s="185" t="e">
        <f ca="1">DATA_FORMATTING!AE146/AH$8</f>
        <v>#VALUE!</v>
      </c>
      <c r="AI33" s="185" t="e">
        <f ca="1">DATA_FORMATTING!AF146/AI$8</f>
        <v>#VALUE!</v>
      </c>
      <c r="AJ33" s="185" t="e">
        <f ca="1">DATA_FORMATTING!AG146/AJ$8</f>
        <v>#VALUE!</v>
      </c>
      <c r="AK33" s="185" t="e">
        <f ca="1">DATA_FORMATTING!AH146/AK$8</f>
        <v>#VALUE!</v>
      </c>
      <c r="AL33" s="185" t="e">
        <f ca="1">DATA_FORMATTING!AI146/AL$8</f>
        <v>#VALUE!</v>
      </c>
      <c r="AM33" s="185" t="e">
        <f ca="1">DATA_FORMATTING!AJ146/AM$8</f>
        <v>#VALUE!</v>
      </c>
      <c r="AN33" s="185" t="e">
        <f ca="1">DATA_FORMATTING!AK146/AN$8</f>
        <v>#VALUE!</v>
      </c>
      <c r="AO33" s="185" t="e">
        <f ca="1">DATA_FORMATTING!AL146/AO$8</f>
        <v>#VALUE!</v>
      </c>
      <c r="AP33" s="185" t="e">
        <f ca="1">DATA_FORMATTING!AM146/AP$8</f>
        <v>#VALUE!</v>
      </c>
      <c r="AQ33" s="186" t="e">
        <f ca="1">DATA_FORMATTING!AN146/AQ$8</f>
        <v>#NAME?</v>
      </c>
    </row>
    <row r="34" spans="1:43" s="2" customFormat="1">
      <c r="A34" s="169"/>
      <c r="B34" s="169"/>
      <c r="C34" s="218" t="s">
        <v>126</v>
      </c>
      <c r="D34" s="209" t="e">
        <f t="shared" si="10"/>
        <v>#N/A</v>
      </c>
      <c r="E34" s="209" t="e">
        <f t="shared" si="10"/>
        <v>#N/A</v>
      </c>
      <c r="F34" s="219" t="e">
        <f>+E34-D34</f>
        <v>#N/A</v>
      </c>
      <c r="G34" s="220">
        <f t="shared" si="11"/>
        <v>0</v>
      </c>
      <c r="H34" s="221" t="e">
        <f t="shared" ref="H34:AQ34" ca="1" si="12">SUM(H32:H33)</f>
        <v>#VALUE!</v>
      </c>
      <c r="I34" s="222" t="e">
        <f t="shared" ca="1" si="12"/>
        <v>#VALUE!</v>
      </c>
      <c r="J34" s="222" t="e">
        <f t="shared" ca="1" si="12"/>
        <v>#VALUE!</v>
      </c>
      <c r="K34" s="222" t="e">
        <f t="shared" ca="1" si="12"/>
        <v>#VALUE!</v>
      </c>
      <c r="L34" s="222" t="e">
        <f t="shared" ca="1" si="12"/>
        <v>#VALUE!</v>
      </c>
      <c r="M34" s="222" t="e">
        <f t="shared" ca="1" si="12"/>
        <v>#VALUE!</v>
      </c>
      <c r="N34" s="222" t="e">
        <f t="shared" ca="1" si="12"/>
        <v>#VALUE!</v>
      </c>
      <c r="O34" s="222" t="e">
        <f t="shared" ca="1" si="12"/>
        <v>#VALUE!</v>
      </c>
      <c r="P34" s="222" t="e">
        <f t="shared" ca="1" si="12"/>
        <v>#VALUE!</v>
      </c>
      <c r="Q34" s="222" t="e">
        <f t="shared" ca="1" si="12"/>
        <v>#VALUE!</v>
      </c>
      <c r="R34" s="222" t="e">
        <f t="shared" ca="1" si="12"/>
        <v>#VALUE!</v>
      </c>
      <c r="S34" s="222" t="e">
        <f t="shared" ca="1" si="12"/>
        <v>#VALUE!</v>
      </c>
      <c r="T34" s="222" t="e">
        <f t="shared" ca="1" si="12"/>
        <v>#VALUE!</v>
      </c>
      <c r="U34" s="222" t="e">
        <f t="shared" ca="1" si="12"/>
        <v>#VALUE!</v>
      </c>
      <c r="V34" s="222" t="e">
        <f t="shared" ca="1" si="12"/>
        <v>#VALUE!</v>
      </c>
      <c r="W34" s="222" t="e">
        <f t="shared" ca="1" si="12"/>
        <v>#VALUE!</v>
      </c>
      <c r="X34" s="222" t="e">
        <f t="shared" ca="1" si="12"/>
        <v>#VALUE!</v>
      </c>
      <c r="Y34" s="222" t="e">
        <f t="shared" ca="1" si="12"/>
        <v>#VALUE!</v>
      </c>
      <c r="Z34" s="222" t="e">
        <f t="shared" ca="1" si="12"/>
        <v>#VALUE!</v>
      </c>
      <c r="AA34" s="222" t="e">
        <f t="shared" ca="1" si="12"/>
        <v>#VALUE!</v>
      </c>
      <c r="AB34" s="222" t="e">
        <f t="shared" ca="1" si="12"/>
        <v>#VALUE!</v>
      </c>
      <c r="AC34" s="222" t="e">
        <f t="shared" ca="1" si="12"/>
        <v>#VALUE!</v>
      </c>
      <c r="AD34" s="222" t="e">
        <f t="shared" ca="1" si="12"/>
        <v>#VALUE!</v>
      </c>
      <c r="AE34" s="222" t="e">
        <f t="shared" ca="1" si="12"/>
        <v>#VALUE!</v>
      </c>
      <c r="AF34" s="222" t="e">
        <f t="shared" ca="1" si="12"/>
        <v>#VALUE!</v>
      </c>
      <c r="AG34" s="222" t="e">
        <f t="shared" ca="1" si="12"/>
        <v>#VALUE!</v>
      </c>
      <c r="AH34" s="222" t="e">
        <f t="shared" ca="1" si="12"/>
        <v>#VALUE!</v>
      </c>
      <c r="AI34" s="222" t="e">
        <f t="shared" ca="1" si="12"/>
        <v>#VALUE!</v>
      </c>
      <c r="AJ34" s="222" t="e">
        <f t="shared" ca="1" si="12"/>
        <v>#VALUE!</v>
      </c>
      <c r="AK34" s="222" t="e">
        <f t="shared" ca="1" si="12"/>
        <v>#VALUE!</v>
      </c>
      <c r="AL34" s="222" t="e">
        <f t="shared" ca="1" si="12"/>
        <v>#VALUE!</v>
      </c>
      <c r="AM34" s="222" t="e">
        <f t="shared" ca="1" si="12"/>
        <v>#VALUE!</v>
      </c>
      <c r="AN34" s="222" t="e">
        <f t="shared" ca="1" si="12"/>
        <v>#VALUE!</v>
      </c>
      <c r="AO34" s="222" t="e">
        <f t="shared" ca="1" si="12"/>
        <v>#VALUE!</v>
      </c>
      <c r="AP34" s="222" t="e">
        <f t="shared" ca="1" si="12"/>
        <v>#VALUE!</v>
      </c>
      <c r="AQ34" s="223" t="e">
        <f t="shared" ca="1" si="12"/>
        <v>#NAME?</v>
      </c>
    </row>
    <row r="35" spans="1:43" s="2" customFormat="1" ht="17.25" thickBot="1">
      <c r="A35" s="169"/>
      <c r="B35" s="169"/>
      <c r="C35" s="224" t="s">
        <v>127</v>
      </c>
      <c r="D35" s="225" t="e">
        <f t="shared" si="10"/>
        <v>#N/A</v>
      </c>
      <c r="E35" s="225" t="e">
        <f t="shared" si="10"/>
        <v>#N/A</v>
      </c>
      <c r="F35" s="225" t="e">
        <f>+E35-D35</f>
        <v>#N/A</v>
      </c>
      <c r="G35" s="226">
        <f t="shared" si="11"/>
        <v>0</v>
      </c>
      <c r="H35" s="227" t="e">
        <f t="shared" ref="H35:AQ35" ca="1" si="13">SUM(H34,H29)</f>
        <v>#VALUE!</v>
      </c>
      <c r="I35" s="228" t="e">
        <f t="shared" ca="1" si="13"/>
        <v>#VALUE!</v>
      </c>
      <c r="J35" s="228" t="e">
        <f t="shared" ca="1" si="13"/>
        <v>#VALUE!</v>
      </c>
      <c r="K35" s="228" t="e">
        <f t="shared" ca="1" si="13"/>
        <v>#VALUE!</v>
      </c>
      <c r="L35" s="228" t="e">
        <f t="shared" ca="1" si="13"/>
        <v>#VALUE!</v>
      </c>
      <c r="M35" s="228" t="e">
        <f t="shared" ca="1" si="13"/>
        <v>#VALUE!</v>
      </c>
      <c r="N35" s="228" t="e">
        <f t="shared" ca="1" si="13"/>
        <v>#VALUE!</v>
      </c>
      <c r="O35" s="228" t="e">
        <f t="shared" ca="1" si="13"/>
        <v>#VALUE!</v>
      </c>
      <c r="P35" s="228" t="e">
        <f t="shared" ca="1" si="13"/>
        <v>#VALUE!</v>
      </c>
      <c r="Q35" s="228" t="e">
        <f t="shared" ca="1" si="13"/>
        <v>#VALUE!</v>
      </c>
      <c r="R35" s="228" t="e">
        <f t="shared" ca="1" si="13"/>
        <v>#VALUE!</v>
      </c>
      <c r="S35" s="228" t="e">
        <f t="shared" ca="1" si="13"/>
        <v>#VALUE!</v>
      </c>
      <c r="T35" s="228" t="e">
        <f t="shared" ca="1" si="13"/>
        <v>#VALUE!</v>
      </c>
      <c r="U35" s="228" t="e">
        <f t="shared" ca="1" si="13"/>
        <v>#VALUE!</v>
      </c>
      <c r="V35" s="228" t="e">
        <f t="shared" ca="1" si="13"/>
        <v>#VALUE!</v>
      </c>
      <c r="W35" s="228" t="e">
        <f t="shared" ca="1" si="13"/>
        <v>#VALUE!</v>
      </c>
      <c r="X35" s="228" t="e">
        <f t="shared" ca="1" si="13"/>
        <v>#VALUE!</v>
      </c>
      <c r="Y35" s="228" t="e">
        <f t="shared" ca="1" si="13"/>
        <v>#VALUE!</v>
      </c>
      <c r="Z35" s="228" t="e">
        <f t="shared" ca="1" si="13"/>
        <v>#VALUE!</v>
      </c>
      <c r="AA35" s="228" t="e">
        <f t="shared" ca="1" si="13"/>
        <v>#VALUE!</v>
      </c>
      <c r="AB35" s="228" t="e">
        <f t="shared" ca="1" si="13"/>
        <v>#VALUE!</v>
      </c>
      <c r="AC35" s="228" t="e">
        <f t="shared" ca="1" si="13"/>
        <v>#VALUE!</v>
      </c>
      <c r="AD35" s="228" t="e">
        <f t="shared" ca="1" si="13"/>
        <v>#VALUE!</v>
      </c>
      <c r="AE35" s="228" t="e">
        <f t="shared" ca="1" si="13"/>
        <v>#VALUE!</v>
      </c>
      <c r="AF35" s="229" t="e">
        <f t="shared" ca="1" si="13"/>
        <v>#VALUE!</v>
      </c>
      <c r="AG35" s="229" t="e">
        <f t="shared" ca="1" si="13"/>
        <v>#VALUE!</v>
      </c>
      <c r="AH35" s="229" t="e">
        <f t="shared" ca="1" si="13"/>
        <v>#VALUE!</v>
      </c>
      <c r="AI35" s="229" t="e">
        <f t="shared" ca="1" si="13"/>
        <v>#VALUE!</v>
      </c>
      <c r="AJ35" s="229" t="e">
        <f t="shared" ca="1" si="13"/>
        <v>#VALUE!</v>
      </c>
      <c r="AK35" s="229" t="e">
        <f t="shared" ca="1" si="13"/>
        <v>#VALUE!</v>
      </c>
      <c r="AL35" s="229" t="e">
        <f t="shared" ca="1" si="13"/>
        <v>#VALUE!</v>
      </c>
      <c r="AM35" s="229" t="e">
        <f t="shared" ca="1" si="13"/>
        <v>#VALUE!</v>
      </c>
      <c r="AN35" s="229" t="e">
        <f t="shared" ca="1" si="13"/>
        <v>#VALUE!</v>
      </c>
      <c r="AO35" s="229" t="e">
        <f t="shared" ca="1" si="13"/>
        <v>#VALUE!</v>
      </c>
      <c r="AP35" s="229" t="e">
        <f t="shared" ca="1" si="13"/>
        <v>#VALUE!</v>
      </c>
      <c r="AQ35" s="230" t="e">
        <f t="shared" ca="1" si="13"/>
        <v>#NAME?</v>
      </c>
    </row>
    <row r="36" spans="1:43">
      <c r="C36" s="231"/>
      <c r="D36" s="231"/>
      <c r="E36" s="231"/>
      <c r="F36" s="231"/>
      <c r="G36" s="231"/>
      <c r="H36" s="830" t="e">
        <f ca="1">IF(OR(H18-H35&gt;1,H18-H35&lt;-1),"B/S Error","")</f>
        <v>#VALUE!</v>
      </c>
      <c r="I36" s="830" t="e">
        <f t="shared" ref="I36:AQ36" ca="1" si="14">IF(OR(I18-I35&gt;1,I18-I35&lt;-1),"B/S Error","")</f>
        <v>#VALUE!</v>
      </c>
      <c r="J36" s="830" t="e">
        <f t="shared" ca="1" si="14"/>
        <v>#VALUE!</v>
      </c>
      <c r="K36" s="830" t="e">
        <f t="shared" ca="1" si="14"/>
        <v>#VALUE!</v>
      </c>
      <c r="L36" s="830" t="e">
        <f t="shared" ca="1" si="14"/>
        <v>#VALUE!</v>
      </c>
      <c r="M36" s="830" t="e">
        <f t="shared" ca="1" si="14"/>
        <v>#VALUE!</v>
      </c>
      <c r="N36" s="830" t="e">
        <f t="shared" ca="1" si="14"/>
        <v>#VALUE!</v>
      </c>
      <c r="O36" s="830" t="e">
        <f t="shared" ca="1" si="14"/>
        <v>#VALUE!</v>
      </c>
      <c r="P36" s="830" t="e">
        <f t="shared" ca="1" si="14"/>
        <v>#VALUE!</v>
      </c>
      <c r="Q36" s="830" t="e">
        <f t="shared" ca="1" si="14"/>
        <v>#VALUE!</v>
      </c>
      <c r="R36" s="830" t="e">
        <f t="shared" ca="1" si="14"/>
        <v>#VALUE!</v>
      </c>
      <c r="S36" s="830" t="e">
        <f t="shared" ca="1" si="14"/>
        <v>#VALUE!</v>
      </c>
      <c r="T36" s="830" t="e">
        <f t="shared" ca="1" si="14"/>
        <v>#VALUE!</v>
      </c>
      <c r="U36" s="830" t="e">
        <f t="shared" ca="1" si="14"/>
        <v>#VALUE!</v>
      </c>
      <c r="V36" s="830" t="e">
        <f t="shared" ca="1" si="14"/>
        <v>#VALUE!</v>
      </c>
      <c r="W36" s="830" t="e">
        <f t="shared" ca="1" si="14"/>
        <v>#VALUE!</v>
      </c>
      <c r="X36" s="830" t="e">
        <f t="shared" ca="1" si="14"/>
        <v>#VALUE!</v>
      </c>
      <c r="Y36" s="830" t="e">
        <f t="shared" ca="1" si="14"/>
        <v>#VALUE!</v>
      </c>
      <c r="Z36" s="830" t="e">
        <f t="shared" ca="1" si="14"/>
        <v>#VALUE!</v>
      </c>
      <c r="AA36" s="830" t="e">
        <f t="shared" ca="1" si="14"/>
        <v>#VALUE!</v>
      </c>
      <c r="AB36" s="830" t="e">
        <f t="shared" ca="1" si="14"/>
        <v>#VALUE!</v>
      </c>
      <c r="AC36" s="830" t="e">
        <f t="shared" ca="1" si="14"/>
        <v>#VALUE!</v>
      </c>
      <c r="AD36" s="830" t="e">
        <f t="shared" ca="1" si="14"/>
        <v>#VALUE!</v>
      </c>
      <c r="AE36" s="830" t="e">
        <f t="shared" ca="1" si="14"/>
        <v>#VALUE!</v>
      </c>
      <c r="AF36" s="830" t="e">
        <f t="shared" ca="1" si="14"/>
        <v>#VALUE!</v>
      </c>
      <c r="AG36" s="830" t="e">
        <f t="shared" ca="1" si="14"/>
        <v>#VALUE!</v>
      </c>
      <c r="AH36" s="830" t="e">
        <f t="shared" ca="1" si="14"/>
        <v>#VALUE!</v>
      </c>
      <c r="AI36" s="830" t="e">
        <f t="shared" ca="1" si="14"/>
        <v>#VALUE!</v>
      </c>
      <c r="AJ36" s="830" t="e">
        <f t="shared" ca="1" si="14"/>
        <v>#VALUE!</v>
      </c>
      <c r="AK36" s="830" t="e">
        <f t="shared" ca="1" si="14"/>
        <v>#VALUE!</v>
      </c>
      <c r="AL36" s="830" t="e">
        <f t="shared" ca="1" si="14"/>
        <v>#VALUE!</v>
      </c>
      <c r="AM36" s="830" t="e">
        <f t="shared" ca="1" si="14"/>
        <v>#VALUE!</v>
      </c>
      <c r="AN36" s="830" t="e">
        <f t="shared" ca="1" si="14"/>
        <v>#VALUE!</v>
      </c>
      <c r="AO36" s="830" t="e">
        <f t="shared" ca="1" si="14"/>
        <v>#VALUE!</v>
      </c>
      <c r="AP36" s="830" t="e">
        <f t="shared" ca="1" si="14"/>
        <v>#VALUE!</v>
      </c>
      <c r="AQ36" s="830" t="e">
        <f t="shared" ca="1" si="14"/>
        <v>#NAME?</v>
      </c>
    </row>
    <row r="37" spans="1:43" ht="23.25" customHeight="1">
      <c r="C37" s="171" t="e">
        <f ca="1">UPPER(C2&amp;" Unhedged FX")</f>
        <v>#NAME?</v>
      </c>
      <c r="D37" s="231"/>
      <c r="E37" s="231"/>
      <c r="F37" s="231"/>
      <c r="G37" s="231"/>
    </row>
    <row r="38" spans="1:43" ht="17.25" thickBot="1">
      <c r="C38" s="231"/>
      <c r="D38" s="231"/>
      <c r="E38" s="231"/>
      <c r="F38" s="231"/>
      <c r="G38" s="231"/>
    </row>
    <row r="39" spans="1:43" ht="17.25" thickBot="1">
      <c r="C39" s="172" t="s">
        <v>518</v>
      </c>
      <c r="D39" s="173">
        <f>D9</f>
        <v>40209</v>
      </c>
      <c r="E39" s="174">
        <f>E9</f>
        <v>40574</v>
      </c>
      <c r="F39" s="174" t="s">
        <v>298</v>
      </c>
      <c r="G39" s="175" t="s">
        <v>299</v>
      </c>
      <c r="H39" s="232" t="str">
        <f t="shared" ref="H39:AQ39" si="15">H9</f>
        <v/>
      </c>
      <c r="I39" s="174" t="str">
        <f t="shared" si="15"/>
        <v/>
      </c>
      <c r="J39" s="174" t="str">
        <f t="shared" si="15"/>
        <v/>
      </c>
      <c r="K39" s="174" t="str">
        <f t="shared" si="15"/>
        <v/>
      </c>
      <c r="L39" s="174" t="str">
        <f t="shared" si="15"/>
        <v/>
      </c>
      <c r="M39" s="174" t="str">
        <f t="shared" si="15"/>
        <v/>
      </c>
      <c r="N39" s="174" t="str">
        <f t="shared" si="15"/>
        <v/>
      </c>
      <c r="O39" s="174" t="str">
        <f t="shared" si="15"/>
        <v/>
      </c>
      <c r="P39" s="174" t="str">
        <f t="shared" si="15"/>
        <v/>
      </c>
      <c r="Q39" s="174" t="str">
        <f t="shared" si="15"/>
        <v/>
      </c>
      <c r="R39" s="174" t="str">
        <f t="shared" si="15"/>
        <v/>
      </c>
      <c r="S39" s="174" t="str">
        <f t="shared" si="15"/>
        <v/>
      </c>
      <c r="T39" s="174" t="str">
        <f t="shared" si="15"/>
        <v/>
      </c>
      <c r="U39" s="174" t="str">
        <f t="shared" si="15"/>
        <v/>
      </c>
      <c r="V39" s="174" t="str">
        <f t="shared" si="15"/>
        <v/>
      </c>
      <c r="W39" s="174" t="str">
        <f t="shared" si="15"/>
        <v/>
      </c>
      <c r="X39" s="174" t="str">
        <f t="shared" si="15"/>
        <v/>
      </c>
      <c r="Y39" s="174" t="str">
        <f t="shared" si="15"/>
        <v/>
      </c>
      <c r="Z39" s="174" t="str">
        <f t="shared" si="15"/>
        <v/>
      </c>
      <c r="AA39" s="174" t="str">
        <f t="shared" si="15"/>
        <v/>
      </c>
      <c r="AB39" s="174" t="str">
        <f t="shared" si="15"/>
        <v/>
      </c>
      <c r="AC39" s="174" t="str">
        <f t="shared" si="15"/>
        <v/>
      </c>
      <c r="AD39" s="174" t="str">
        <f t="shared" si="15"/>
        <v/>
      </c>
      <c r="AE39" s="174" t="str">
        <f t="shared" si="15"/>
        <v/>
      </c>
      <c r="AF39" s="174" t="str">
        <f t="shared" si="15"/>
        <v/>
      </c>
      <c r="AG39" s="174" t="str">
        <f t="shared" si="15"/>
        <v/>
      </c>
      <c r="AH39" s="174" t="str">
        <f t="shared" si="15"/>
        <v/>
      </c>
      <c r="AI39" s="174" t="str">
        <f t="shared" si="15"/>
        <v/>
      </c>
      <c r="AJ39" s="174" t="str">
        <f t="shared" si="15"/>
        <v/>
      </c>
      <c r="AK39" s="174" t="str">
        <f t="shared" si="15"/>
        <v/>
      </c>
      <c r="AL39" s="174" t="str">
        <f t="shared" si="15"/>
        <v/>
      </c>
      <c r="AM39" s="174" t="str">
        <f t="shared" si="15"/>
        <v/>
      </c>
      <c r="AN39" s="174" t="str">
        <f t="shared" si="15"/>
        <v/>
      </c>
      <c r="AO39" s="174" t="str">
        <f t="shared" si="15"/>
        <v/>
      </c>
      <c r="AP39" s="174" t="str">
        <f t="shared" si="15"/>
        <v/>
      </c>
      <c r="AQ39" s="176">
        <f t="shared" si="15"/>
        <v>0</v>
      </c>
    </row>
    <row r="40" spans="1:43">
      <c r="C40" s="233"/>
      <c r="D40" s="234"/>
      <c r="E40" s="178"/>
      <c r="F40" s="178"/>
      <c r="G40" s="178"/>
      <c r="H40" s="179" t="e">
        <f>IF(H10=YEAR(H39),"Audited","")</f>
        <v>#VALUE!</v>
      </c>
      <c r="I40" s="235" t="e">
        <f t="shared" ref="I40:AQ40" si="16">IF(I10=YEAR(I39),"Audited","")</f>
        <v>#VALUE!</v>
      </c>
      <c r="J40" s="179" t="e">
        <f t="shared" si="16"/>
        <v>#VALUE!</v>
      </c>
      <c r="K40" s="179" t="e">
        <f t="shared" si="16"/>
        <v>#VALUE!</v>
      </c>
      <c r="L40" s="179" t="e">
        <f t="shared" si="16"/>
        <v>#VALUE!</v>
      </c>
      <c r="M40" s="179" t="e">
        <f t="shared" si="16"/>
        <v>#VALUE!</v>
      </c>
      <c r="N40" s="179" t="e">
        <f t="shared" si="16"/>
        <v>#VALUE!</v>
      </c>
      <c r="O40" s="179" t="e">
        <f t="shared" si="16"/>
        <v>#VALUE!</v>
      </c>
      <c r="P40" s="179" t="e">
        <f t="shared" si="16"/>
        <v>#VALUE!</v>
      </c>
      <c r="Q40" s="179" t="e">
        <f t="shared" si="16"/>
        <v>#VALUE!</v>
      </c>
      <c r="R40" s="179" t="e">
        <f t="shared" si="16"/>
        <v>#VALUE!</v>
      </c>
      <c r="S40" s="179" t="e">
        <f t="shared" si="16"/>
        <v>#VALUE!</v>
      </c>
      <c r="T40" s="179" t="e">
        <f t="shared" si="16"/>
        <v>#VALUE!</v>
      </c>
      <c r="U40" s="179" t="e">
        <f t="shared" si="16"/>
        <v>#VALUE!</v>
      </c>
      <c r="V40" s="179" t="e">
        <f t="shared" si="16"/>
        <v>#VALUE!</v>
      </c>
      <c r="W40" s="179" t="e">
        <f t="shared" si="16"/>
        <v>#VALUE!</v>
      </c>
      <c r="X40" s="179" t="e">
        <f t="shared" si="16"/>
        <v>#VALUE!</v>
      </c>
      <c r="Y40" s="179" t="e">
        <f t="shared" si="16"/>
        <v>#VALUE!</v>
      </c>
      <c r="Z40" s="179" t="e">
        <f t="shared" si="16"/>
        <v>#VALUE!</v>
      </c>
      <c r="AA40" s="179" t="e">
        <f t="shared" si="16"/>
        <v>#VALUE!</v>
      </c>
      <c r="AB40" s="179" t="e">
        <f t="shared" si="16"/>
        <v>#VALUE!</v>
      </c>
      <c r="AC40" s="179" t="e">
        <f t="shared" si="16"/>
        <v>#VALUE!</v>
      </c>
      <c r="AD40" s="179" t="e">
        <f t="shared" si="16"/>
        <v>#VALUE!</v>
      </c>
      <c r="AE40" s="179" t="e">
        <f t="shared" si="16"/>
        <v>#VALUE!</v>
      </c>
      <c r="AF40" s="179" t="e">
        <f t="shared" si="16"/>
        <v>#VALUE!</v>
      </c>
      <c r="AG40" s="179" t="e">
        <f t="shared" si="16"/>
        <v>#VALUE!</v>
      </c>
      <c r="AH40" s="179" t="e">
        <f t="shared" si="16"/>
        <v>#VALUE!</v>
      </c>
      <c r="AI40" s="179" t="e">
        <f t="shared" si="16"/>
        <v>#VALUE!</v>
      </c>
      <c r="AJ40" s="179" t="e">
        <f t="shared" si="16"/>
        <v>#VALUE!</v>
      </c>
      <c r="AK40" s="179" t="e">
        <f t="shared" si="16"/>
        <v>#VALUE!</v>
      </c>
      <c r="AL40" s="179" t="e">
        <f t="shared" si="16"/>
        <v>#VALUE!</v>
      </c>
      <c r="AM40" s="179" t="e">
        <f t="shared" si="16"/>
        <v>#VALUE!</v>
      </c>
      <c r="AN40" s="179" t="e">
        <f t="shared" si="16"/>
        <v>#VALUE!</v>
      </c>
      <c r="AO40" s="179" t="e">
        <f t="shared" si="16"/>
        <v>#VALUE!</v>
      </c>
      <c r="AP40" s="179" t="e">
        <f t="shared" si="16"/>
        <v>#VALUE!</v>
      </c>
      <c r="AQ40" s="181" t="e">
        <f t="shared" ca="1" si="16"/>
        <v>#VALUE!</v>
      </c>
    </row>
    <row r="41" spans="1:43">
      <c r="C41" s="857" t="s">
        <v>70</v>
      </c>
      <c r="D41" s="858" t="e">
        <f t="shared" ref="D41:E45" si="17">HLOOKUP(D$39,FX_1,(ROW($C41)-ROW($C$39)+1),FALSE)</f>
        <v>#N/A</v>
      </c>
      <c r="E41" s="859" t="e">
        <f t="shared" si="17"/>
        <v>#N/A</v>
      </c>
      <c r="F41" s="859" t="e">
        <f>+E41-D41</f>
        <v>#N/A</v>
      </c>
      <c r="G41" s="198">
        <f t="shared" ref="G41:G45" si="18">IFERROR(E41/D41-1,0)</f>
        <v>0</v>
      </c>
      <c r="H41" s="216" t="e">
        <f ca="1">DATA_FORMATTING!GH124/H$8</f>
        <v>#NAME?</v>
      </c>
      <c r="I41" s="216" t="e">
        <f ca="1">DATA_FORMATTING!GI124/I$8</f>
        <v>#NAME?</v>
      </c>
      <c r="J41" s="216" t="e">
        <f ca="1">DATA_FORMATTING!GJ124/J$8</f>
        <v>#NAME?</v>
      </c>
      <c r="K41" s="216" t="e">
        <f ca="1">DATA_FORMATTING!GK124/K$8</f>
        <v>#NAME?</v>
      </c>
      <c r="L41" s="216" t="e">
        <f ca="1">DATA_FORMATTING!GL124/L$8</f>
        <v>#NAME?</v>
      </c>
      <c r="M41" s="216" t="e">
        <f ca="1">DATA_FORMATTING!GM124/M$8</f>
        <v>#NAME?</v>
      </c>
      <c r="N41" s="216" t="e">
        <f ca="1">DATA_FORMATTING!GN124/N$8</f>
        <v>#NAME?</v>
      </c>
      <c r="O41" s="216" t="e">
        <f ca="1">DATA_FORMATTING!GO124/O$8</f>
        <v>#NAME?</v>
      </c>
      <c r="P41" s="216" t="e">
        <f ca="1">DATA_FORMATTING!GP124/P$8</f>
        <v>#NAME?</v>
      </c>
      <c r="Q41" s="216" t="e">
        <f ca="1">DATA_FORMATTING!GQ124/Q$8</f>
        <v>#NAME?</v>
      </c>
      <c r="R41" s="216" t="e">
        <f ca="1">DATA_FORMATTING!GR124/R$8</f>
        <v>#NAME?</v>
      </c>
      <c r="S41" s="216" t="e">
        <f ca="1">DATA_FORMATTING!GS124/S$8</f>
        <v>#NAME?</v>
      </c>
      <c r="T41" s="216" t="e">
        <f ca="1">DATA_FORMATTING!GT124/T$8</f>
        <v>#NAME?</v>
      </c>
      <c r="U41" s="216" t="e">
        <f ca="1">DATA_FORMATTING!GU124/U$8</f>
        <v>#NAME?</v>
      </c>
      <c r="V41" s="216" t="e">
        <f ca="1">DATA_FORMATTING!GV124/V$8</f>
        <v>#NAME?</v>
      </c>
      <c r="W41" s="216" t="e">
        <f ca="1">DATA_FORMATTING!GW124/W$8</f>
        <v>#NAME?</v>
      </c>
      <c r="X41" s="216" t="e">
        <f ca="1">DATA_FORMATTING!GX124/X$8</f>
        <v>#NAME?</v>
      </c>
      <c r="Y41" s="216" t="e">
        <f ca="1">DATA_FORMATTING!GY124/Y$8</f>
        <v>#NAME?</v>
      </c>
      <c r="Z41" s="216" t="e">
        <f ca="1">DATA_FORMATTING!GZ124/Z$8</f>
        <v>#NAME?</v>
      </c>
      <c r="AA41" s="216" t="e">
        <f ca="1">DATA_FORMATTING!HA124/AA$8</f>
        <v>#NAME?</v>
      </c>
      <c r="AB41" s="216" t="e">
        <f ca="1">DATA_FORMATTING!HB124/AB$8</f>
        <v>#NAME?</v>
      </c>
      <c r="AC41" s="216" t="e">
        <f ca="1">DATA_FORMATTING!HC124/AC$8</f>
        <v>#NAME?</v>
      </c>
      <c r="AD41" s="216" t="e">
        <f ca="1">DATA_FORMATTING!HD124/AD$8</f>
        <v>#NAME?</v>
      </c>
      <c r="AE41" s="216" t="e">
        <f ca="1">DATA_FORMATTING!HE124/AE$8</f>
        <v>#NAME?</v>
      </c>
      <c r="AF41" s="216" t="e">
        <f ca="1">DATA_FORMATTING!HF124/AF$8</f>
        <v>#NAME?</v>
      </c>
      <c r="AG41" s="216" t="e">
        <f ca="1">DATA_FORMATTING!HG124/AG$8</f>
        <v>#NAME?</v>
      </c>
      <c r="AH41" s="216" t="e">
        <f ca="1">DATA_FORMATTING!HH124/AH$8</f>
        <v>#NAME?</v>
      </c>
      <c r="AI41" s="216" t="e">
        <f ca="1">DATA_FORMATTING!HI124/AI$8</f>
        <v>#NAME?</v>
      </c>
      <c r="AJ41" s="216" t="e">
        <f ca="1">DATA_FORMATTING!HJ124/AJ$8</f>
        <v>#NAME?</v>
      </c>
      <c r="AK41" s="216" t="e">
        <f ca="1">DATA_FORMATTING!HK124/AK$8</f>
        <v>#NAME?</v>
      </c>
      <c r="AL41" s="216" t="e">
        <f ca="1">DATA_FORMATTING!HL124/AL$8</f>
        <v>#NAME?</v>
      </c>
      <c r="AM41" s="216" t="e">
        <f ca="1">DATA_FORMATTING!HM124/AM$8</f>
        <v>#NAME?</v>
      </c>
      <c r="AN41" s="216" t="e">
        <f ca="1">DATA_FORMATTING!HN124/AN$8</f>
        <v>#NAME?</v>
      </c>
      <c r="AO41" s="216" t="e">
        <f ca="1">DATA_FORMATTING!HO124/AO$8</f>
        <v>#NAME?</v>
      </c>
      <c r="AP41" s="216" t="e">
        <f ca="1">DATA_FORMATTING!HP124/AP$8</f>
        <v>#NAME?</v>
      </c>
      <c r="AQ41" s="217" t="e">
        <f ca="1">DATA_FORMATTING!HQ124/AQ$8</f>
        <v>#NAME?</v>
      </c>
    </row>
    <row r="42" spans="1:43">
      <c r="C42" s="237" t="s">
        <v>75</v>
      </c>
      <c r="D42" s="236" t="e">
        <f t="shared" si="17"/>
        <v>#N/A</v>
      </c>
      <c r="E42" s="183" t="e">
        <f t="shared" si="17"/>
        <v>#N/A</v>
      </c>
      <c r="F42" s="183" t="e">
        <f>+E42-D42</f>
        <v>#N/A</v>
      </c>
      <c r="G42" s="184">
        <f t="shared" si="18"/>
        <v>0</v>
      </c>
      <c r="H42" s="216" t="e">
        <f ca="1">DATA_FORMATTING!GH125/H$8</f>
        <v>#NAME?</v>
      </c>
      <c r="I42" s="185" t="e">
        <f ca="1">DATA_FORMATTING!GI125/I$8</f>
        <v>#NAME?</v>
      </c>
      <c r="J42" s="185" t="e">
        <f ca="1">DATA_FORMATTING!GJ125/J$8</f>
        <v>#NAME?</v>
      </c>
      <c r="K42" s="185" t="e">
        <f ca="1">DATA_FORMATTING!GK125/K$8</f>
        <v>#NAME?</v>
      </c>
      <c r="L42" s="185" t="e">
        <f ca="1">DATA_FORMATTING!GL125/L$8</f>
        <v>#NAME?</v>
      </c>
      <c r="M42" s="185" t="e">
        <f ca="1">DATA_FORMATTING!GM125/M$8</f>
        <v>#NAME?</v>
      </c>
      <c r="N42" s="185" t="e">
        <f ca="1">DATA_FORMATTING!GN125/N$8</f>
        <v>#NAME?</v>
      </c>
      <c r="O42" s="185" t="e">
        <f ca="1">DATA_FORMATTING!GO125/O$8</f>
        <v>#NAME?</v>
      </c>
      <c r="P42" s="185" t="e">
        <f ca="1">DATA_FORMATTING!GP125/P$8</f>
        <v>#NAME?</v>
      </c>
      <c r="Q42" s="185" t="e">
        <f ca="1">DATA_FORMATTING!GQ125/Q$8</f>
        <v>#NAME?</v>
      </c>
      <c r="R42" s="185" t="e">
        <f ca="1">DATA_FORMATTING!GR125/R$8</f>
        <v>#NAME?</v>
      </c>
      <c r="S42" s="185" t="e">
        <f ca="1">DATA_FORMATTING!GS125/S$8</f>
        <v>#NAME?</v>
      </c>
      <c r="T42" s="185" t="e">
        <f ca="1">DATA_FORMATTING!GT125/T$8</f>
        <v>#NAME?</v>
      </c>
      <c r="U42" s="185" t="e">
        <f ca="1">DATA_FORMATTING!GU125/U$8</f>
        <v>#NAME?</v>
      </c>
      <c r="V42" s="185" t="e">
        <f ca="1">DATA_FORMATTING!GV125/V$8</f>
        <v>#NAME?</v>
      </c>
      <c r="W42" s="185" t="e">
        <f ca="1">DATA_FORMATTING!GW125/W$8</f>
        <v>#NAME?</v>
      </c>
      <c r="X42" s="185" t="e">
        <f ca="1">DATA_FORMATTING!GX125/X$8</f>
        <v>#NAME?</v>
      </c>
      <c r="Y42" s="185" t="e">
        <f ca="1">DATA_FORMATTING!GY125/Y$8</f>
        <v>#NAME?</v>
      </c>
      <c r="Z42" s="185" t="e">
        <f ca="1">DATA_FORMATTING!GZ125/Z$8</f>
        <v>#NAME?</v>
      </c>
      <c r="AA42" s="185" t="e">
        <f ca="1">DATA_FORMATTING!HA125/AA$8</f>
        <v>#NAME?</v>
      </c>
      <c r="AB42" s="185" t="e">
        <f ca="1">DATA_FORMATTING!HB125/AB$8</f>
        <v>#NAME?</v>
      </c>
      <c r="AC42" s="185" t="e">
        <f ca="1">DATA_FORMATTING!HC125/AC$8</f>
        <v>#NAME?</v>
      </c>
      <c r="AD42" s="185" t="e">
        <f ca="1">DATA_FORMATTING!HD125/AD$8</f>
        <v>#NAME?</v>
      </c>
      <c r="AE42" s="185" t="e">
        <f ca="1">DATA_FORMATTING!HE125/AE$8</f>
        <v>#NAME?</v>
      </c>
      <c r="AF42" s="185" t="e">
        <f ca="1">DATA_FORMATTING!HF125/AF$8</f>
        <v>#NAME?</v>
      </c>
      <c r="AG42" s="185" t="e">
        <f ca="1">DATA_FORMATTING!HG125/AG$8</f>
        <v>#NAME?</v>
      </c>
      <c r="AH42" s="185" t="e">
        <f ca="1">DATA_FORMATTING!HH125/AH$8</f>
        <v>#NAME?</v>
      </c>
      <c r="AI42" s="185" t="e">
        <f ca="1">DATA_FORMATTING!HI125/AI$8</f>
        <v>#NAME?</v>
      </c>
      <c r="AJ42" s="185" t="e">
        <f ca="1">DATA_FORMATTING!HJ125/AJ$8</f>
        <v>#NAME?</v>
      </c>
      <c r="AK42" s="185" t="e">
        <f ca="1">DATA_FORMATTING!HK125/AK$8</f>
        <v>#NAME?</v>
      </c>
      <c r="AL42" s="185" t="e">
        <f ca="1">DATA_FORMATTING!HL125/AL$8</f>
        <v>#NAME?</v>
      </c>
      <c r="AM42" s="185" t="e">
        <f ca="1">DATA_FORMATTING!HM125/AM$8</f>
        <v>#NAME?</v>
      </c>
      <c r="AN42" s="185" t="e">
        <f ca="1">DATA_FORMATTING!HN125/AN$8</f>
        <v>#NAME?</v>
      </c>
      <c r="AO42" s="185" t="e">
        <f ca="1">DATA_FORMATTING!HO125/AO$8</f>
        <v>#NAME?</v>
      </c>
      <c r="AP42" s="185" t="e">
        <f ca="1">DATA_FORMATTING!HP125/AP$8</f>
        <v>#NAME?</v>
      </c>
      <c r="AQ42" s="186" t="e">
        <f ca="1">DATA_FORMATTING!HQ125/AQ$8</f>
        <v>#NAME?</v>
      </c>
    </row>
    <row r="43" spans="1:43">
      <c r="C43" s="857" t="s">
        <v>80</v>
      </c>
      <c r="D43" s="858" t="e">
        <f t="shared" si="17"/>
        <v>#N/A</v>
      </c>
      <c r="E43" s="859" t="e">
        <f t="shared" si="17"/>
        <v>#N/A</v>
      </c>
      <c r="F43" s="859" t="e">
        <f>+E43-D43</f>
        <v>#N/A</v>
      </c>
      <c r="G43" s="198">
        <f t="shared" si="18"/>
        <v>0</v>
      </c>
      <c r="H43" s="216" t="e">
        <f ca="1">DATA_FORMATTING!GH126/H$8</f>
        <v>#NAME?</v>
      </c>
      <c r="I43" s="185" t="e">
        <f ca="1">DATA_FORMATTING!GI126/I$8</f>
        <v>#NAME?</v>
      </c>
      <c r="J43" s="185" t="e">
        <f ca="1">DATA_FORMATTING!GJ126/J$8</f>
        <v>#NAME?</v>
      </c>
      <c r="K43" s="185" t="e">
        <f ca="1">DATA_FORMATTING!GK126/K$8</f>
        <v>#NAME?</v>
      </c>
      <c r="L43" s="185" t="e">
        <f ca="1">DATA_FORMATTING!GL126/L$8</f>
        <v>#NAME?</v>
      </c>
      <c r="M43" s="185" t="e">
        <f ca="1">DATA_FORMATTING!GM126/M$8</f>
        <v>#NAME?</v>
      </c>
      <c r="N43" s="185" t="e">
        <f ca="1">DATA_FORMATTING!GN126/N$8</f>
        <v>#NAME?</v>
      </c>
      <c r="O43" s="185" t="e">
        <f ca="1">DATA_FORMATTING!GO126/O$8</f>
        <v>#NAME?</v>
      </c>
      <c r="P43" s="185" t="e">
        <f ca="1">DATA_FORMATTING!GP126/P$8</f>
        <v>#NAME?</v>
      </c>
      <c r="Q43" s="185" t="e">
        <f ca="1">DATA_FORMATTING!GQ126/Q$8</f>
        <v>#NAME?</v>
      </c>
      <c r="R43" s="185" t="e">
        <f ca="1">DATA_FORMATTING!GR126/R$8</f>
        <v>#NAME?</v>
      </c>
      <c r="S43" s="185" t="e">
        <f ca="1">DATA_FORMATTING!GS126/S$8</f>
        <v>#NAME?</v>
      </c>
      <c r="T43" s="185" t="e">
        <f ca="1">DATA_FORMATTING!GT126/T$8</f>
        <v>#NAME?</v>
      </c>
      <c r="U43" s="185" t="e">
        <f ca="1">DATA_FORMATTING!GU126/U$8</f>
        <v>#NAME?</v>
      </c>
      <c r="V43" s="185" t="e">
        <f ca="1">DATA_FORMATTING!GV126/V$8</f>
        <v>#NAME?</v>
      </c>
      <c r="W43" s="185" t="e">
        <f ca="1">DATA_FORMATTING!GW126/W$8</f>
        <v>#NAME?</v>
      </c>
      <c r="X43" s="185" t="e">
        <f ca="1">DATA_FORMATTING!GX126/X$8</f>
        <v>#NAME?</v>
      </c>
      <c r="Y43" s="185" t="e">
        <f ca="1">DATA_FORMATTING!GY126/Y$8</f>
        <v>#NAME?</v>
      </c>
      <c r="Z43" s="185" t="e">
        <f ca="1">DATA_FORMATTING!GZ126/Z$8</f>
        <v>#NAME?</v>
      </c>
      <c r="AA43" s="185" t="e">
        <f ca="1">DATA_FORMATTING!HA126/AA$8</f>
        <v>#NAME?</v>
      </c>
      <c r="AB43" s="185" t="e">
        <f ca="1">DATA_FORMATTING!HB126/AB$8</f>
        <v>#NAME?</v>
      </c>
      <c r="AC43" s="185" t="e">
        <f ca="1">DATA_FORMATTING!HC126/AC$8</f>
        <v>#NAME?</v>
      </c>
      <c r="AD43" s="185" t="e">
        <f ca="1">DATA_FORMATTING!HD126/AD$8</f>
        <v>#NAME?</v>
      </c>
      <c r="AE43" s="185" t="e">
        <f ca="1">DATA_FORMATTING!HE126/AE$8</f>
        <v>#NAME?</v>
      </c>
      <c r="AF43" s="185" t="e">
        <f ca="1">DATA_FORMATTING!HF126/AF$8</f>
        <v>#NAME?</v>
      </c>
      <c r="AG43" s="185" t="e">
        <f ca="1">DATA_FORMATTING!HG126/AG$8</f>
        <v>#NAME?</v>
      </c>
      <c r="AH43" s="185" t="e">
        <f ca="1">DATA_FORMATTING!HH126/AH$8</f>
        <v>#NAME?</v>
      </c>
      <c r="AI43" s="185" t="e">
        <f ca="1">DATA_FORMATTING!HI126/AI$8</f>
        <v>#NAME?</v>
      </c>
      <c r="AJ43" s="185" t="e">
        <f ca="1">DATA_FORMATTING!HJ126/AJ$8</f>
        <v>#NAME?</v>
      </c>
      <c r="AK43" s="185" t="e">
        <f ca="1">DATA_FORMATTING!HK126/AK$8</f>
        <v>#NAME?</v>
      </c>
      <c r="AL43" s="185" t="e">
        <f ca="1">DATA_FORMATTING!HL126/AL$8</f>
        <v>#NAME?</v>
      </c>
      <c r="AM43" s="185" t="e">
        <f ca="1">DATA_FORMATTING!HM126/AM$8</f>
        <v>#NAME?</v>
      </c>
      <c r="AN43" s="185" t="e">
        <f ca="1">DATA_FORMATTING!HN126/AN$8</f>
        <v>#NAME?</v>
      </c>
      <c r="AO43" s="185" t="e">
        <f ca="1">DATA_FORMATTING!HO126/AO$8</f>
        <v>#NAME?</v>
      </c>
      <c r="AP43" s="185" t="e">
        <f ca="1">DATA_FORMATTING!HP126/AP$8</f>
        <v>#NAME?</v>
      </c>
      <c r="AQ43" s="186" t="e">
        <f ca="1">DATA_FORMATTING!HQ126/AQ$8</f>
        <v>#NAME?</v>
      </c>
    </row>
    <row r="44" spans="1:43">
      <c r="C44" s="237" t="s">
        <v>85</v>
      </c>
      <c r="D44" s="236" t="e">
        <f t="shared" si="17"/>
        <v>#N/A</v>
      </c>
      <c r="E44" s="183" t="e">
        <f t="shared" si="17"/>
        <v>#N/A</v>
      </c>
      <c r="F44" s="183" t="e">
        <f>+E44-D44</f>
        <v>#N/A</v>
      </c>
      <c r="G44" s="184">
        <f t="shared" si="18"/>
        <v>0</v>
      </c>
      <c r="H44" s="216" t="e">
        <f ca="1">DATA_FORMATTING!GH127/H$8</f>
        <v>#NAME?</v>
      </c>
      <c r="I44" s="185" t="e">
        <f ca="1">DATA_FORMATTING!GI127/I$8</f>
        <v>#NAME?</v>
      </c>
      <c r="J44" s="185" t="e">
        <f ca="1">DATA_FORMATTING!GJ127/J$8</f>
        <v>#NAME?</v>
      </c>
      <c r="K44" s="185" t="e">
        <f ca="1">DATA_FORMATTING!GK127/K$8</f>
        <v>#NAME?</v>
      </c>
      <c r="L44" s="185" t="e">
        <f ca="1">DATA_FORMATTING!GL127/L$8</f>
        <v>#NAME?</v>
      </c>
      <c r="M44" s="185" t="e">
        <f ca="1">DATA_FORMATTING!GM127/M$8</f>
        <v>#NAME?</v>
      </c>
      <c r="N44" s="185" t="e">
        <f ca="1">DATA_FORMATTING!GN127/N$8</f>
        <v>#NAME?</v>
      </c>
      <c r="O44" s="185" t="e">
        <f ca="1">DATA_FORMATTING!GO127/O$8</f>
        <v>#NAME?</v>
      </c>
      <c r="P44" s="185" t="e">
        <f ca="1">DATA_FORMATTING!GP127/P$8</f>
        <v>#NAME?</v>
      </c>
      <c r="Q44" s="185" t="e">
        <f ca="1">DATA_FORMATTING!GQ127/Q$8</f>
        <v>#NAME?</v>
      </c>
      <c r="R44" s="185" t="e">
        <f ca="1">DATA_FORMATTING!GR127/R$8</f>
        <v>#NAME?</v>
      </c>
      <c r="S44" s="185" t="e">
        <f ca="1">DATA_FORMATTING!GS127/S$8</f>
        <v>#NAME?</v>
      </c>
      <c r="T44" s="185" t="e">
        <f ca="1">DATA_FORMATTING!GT127/T$8</f>
        <v>#NAME?</v>
      </c>
      <c r="U44" s="185" t="e">
        <f ca="1">DATA_FORMATTING!GU127/U$8</f>
        <v>#NAME?</v>
      </c>
      <c r="V44" s="185" t="e">
        <f ca="1">DATA_FORMATTING!GV127/V$8</f>
        <v>#NAME?</v>
      </c>
      <c r="W44" s="185" t="e">
        <f ca="1">DATA_FORMATTING!GW127/W$8</f>
        <v>#NAME?</v>
      </c>
      <c r="X44" s="185" t="e">
        <f ca="1">DATA_FORMATTING!GX127/X$8</f>
        <v>#NAME?</v>
      </c>
      <c r="Y44" s="185" t="e">
        <f ca="1">DATA_FORMATTING!GY127/Y$8</f>
        <v>#NAME?</v>
      </c>
      <c r="Z44" s="185" t="e">
        <f ca="1">DATA_FORMATTING!GZ127/Z$8</f>
        <v>#NAME?</v>
      </c>
      <c r="AA44" s="185" t="e">
        <f ca="1">DATA_FORMATTING!HA127/AA$8</f>
        <v>#NAME?</v>
      </c>
      <c r="AB44" s="185" t="e">
        <f ca="1">DATA_FORMATTING!HB127/AB$8</f>
        <v>#NAME?</v>
      </c>
      <c r="AC44" s="185" t="e">
        <f ca="1">DATA_FORMATTING!HC127/AC$8</f>
        <v>#NAME?</v>
      </c>
      <c r="AD44" s="185" t="e">
        <f ca="1">DATA_FORMATTING!HD127/AD$8</f>
        <v>#NAME?</v>
      </c>
      <c r="AE44" s="185" t="e">
        <f ca="1">DATA_FORMATTING!HE127/AE$8</f>
        <v>#NAME?</v>
      </c>
      <c r="AF44" s="185" t="e">
        <f ca="1">DATA_FORMATTING!HF127/AF$8</f>
        <v>#NAME?</v>
      </c>
      <c r="AG44" s="185" t="e">
        <f ca="1">DATA_FORMATTING!HG127/AG$8</f>
        <v>#NAME?</v>
      </c>
      <c r="AH44" s="185" t="e">
        <f ca="1">DATA_FORMATTING!HH127/AH$8</f>
        <v>#NAME?</v>
      </c>
      <c r="AI44" s="185" t="e">
        <f ca="1">DATA_FORMATTING!HI127/AI$8</f>
        <v>#NAME?</v>
      </c>
      <c r="AJ44" s="185" t="e">
        <f ca="1">DATA_FORMATTING!HJ127/AJ$8</f>
        <v>#NAME?</v>
      </c>
      <c r="AK44" s="185" t="e">
        <f ca="1">DATA_FORMATTING!HK127/AK$8</f>
        <v>#NAME?</v>
      </c>
      <c r="AL44" s="185" t="e">
        <f ca="1">DATA_FORMATTING!HL127/AL$8</f>
        <v>#NAME?</v>
      </c>
      <c r="AM44" s="185" t="e">
        <f ca="1">DATA_FORMATTING!HM127/AM$8</f>
        <v>#NAME?</v>
      </c>
      <c r="AN44" s="185" t="e">
        <f ca="1">DATA_FORMATTING!HN127/AN$8</f>
        <v>#NAME?</v>
      </c>
      <c r="AO44" s="185" t="e">
        <f ca="1">DATA_FORMATTING!HO127/AO$8</f>
        <v>#NAME?</v>
      </c>
      <c r="AP44" s="185" t="e">
        <f ca="1">DATA_FORMATTING!HP127/AP$8</f>
        <v>#NAME?</v>
      </c>
      <c r="AQ44" s="186" t="e">
        <f ca="1">DATA_FORMATTING!HQ127/AQ$8</f>
        <v>#NAME?</v>
      </c>
    </row>
    <row r="45" spans="1:43" ht="17.25" thickBot="1">
      <c r="C45" s="238" t="s">
        <v>90</v>
      </c>
      <c r="D45" s="239" t="e">
        <f t="shared" si="17"/>
        <v>#N/A</v>
      </c>
      <c r="E45" s="240" t="e">
        <f t="shared" si="17"/>
        <v>#N/A</v>
      </c>
      <c r="F45" s="240" t="e">
        <f>+E45-D45</f>
        <v>#N/A</v>
      </c>
      <c r="G45" s="241">
        <f t="shared" si="18"/>
        <v>0</v>
      </c>
      <c r="H45" s="242" t="e">
        <f ca="1">DATA_FORMATTING!GH128/H$8</f>
        <v>#NAME?</v>
      </c>
      <c r="I45" s="243" t="e">
        <f ca="1">DATA_FORMATTING!GI128/I$8</f>
        <v>#NAME?</v>
      </c>
      <c r="J45" s="243" t="e">
        <f ca="1">DATA_FORMATTING!GJ128/J$8</f>
        <v>#NAME?</v>
      </c>
      <c r="K45" s="243" t="e">
        <f ca="1">DATA_FORMATTING!GK128/K$8</f>
        <v>#NAME?</v>
      </c>
      <c r="L45" s="243" t="e">
        <f ca="1">DATA_FORMATTING!GL128/L$8</f>
        <v>#NAME?</v>
      </c>
      <c r="M45" s="243" t="e">
        <f ca="1">DATA_FORMATTING!GM128/M$8</f>
        <v>#NAME?</v>
      </c>
      <c r="N45" s="243" t="e">
        <f ca="1">DATA_FORMATTING!GN128/N$8</f>
        <v>#NAME?</v>
      </c>
      <c r="O45" s="243" t="e">
        <f ca="1">DATA_FORMATTING!GO128/O$8</f>
        <v>#NAME?</v>
      </c>
      <c r="P45" s="243" t="e">
        <f ca="1">DATA_FORMATTING!GP128/P$8</f>
        <v>#NAME?</v>
      </c>
      <c r="Q45" s="243" t="e">
        <f ca="1">DATA_FORMATTING!GQ128/Q$8</f>
        <v>#NAME?</v>
      </c>
      <c r="R45" s="243" t="e">
        <f ca="1">DATA_FORMATTING!GR128/R$8</f>
        <v>#NAME?</v>
      </c>
      <c r="S45" s="243" t="e">
        <f ca="1">DATA_FORMATTING!GS128/S$8</f>
        <v>#NAME?</v>
      </c>
      <c r="T45" s="243" t="e">
        <f ca="1">DATA_FORMATTING!GT128/T$8</f>
        <v>#NAME?</v>
      </c>
      <c r="U45" s="243" t="e">
        <f ca="1">DATA_FORMATTING!GU128/U$8</f>
        <v>#NAME?</v>
      </c>
      <c r="V45" s="243" t="e">
        <f ca="1">DATA_FORMATTING!GV128/V$8</f>
        <v>#NAME?</v>
      </c>
      <c r="W45" s="243" t="e">
        <f ca="1">DATA_FORMATTING!GW128/W$8</f>
        <v>#NAME?</v>
      </c>
      <c r="X45" s="243" t="e">
        <f ca="1">DATA_FORMATTING!GX128/X$8</f>
        <v>#NAME?</v>
      </c>
      <c r="Y45" s="243" t="e">
        <f ca="1">DATA_FORMATTING!GY128/Y$8</f>
        <v>#NAME?</v>
      </c>
      <c r="Z45" s="243" t="e">
        <f ca="1">DATA_FORMATTING!GZ128/Z$8</f>
        <v>#NAME?</v>
      </c>
      <c r="AA45" s="243" t="e">
        <f ca="1">DATA_FORMATTING!HA128/AA$8</f>
        <v>#NAME?</v>
      </c>
      <c r="AB45" s="243" t="e">
        <f ca="1">DATA_FORMATTING!HB128/AB$8</f>
        <v>#NAME?</v>
      </c>
      <c r="AC45" s="243" t="e">
        <f ca="1">DATA_FORMATTING!HC128/AC$8</f>
        <v>#NAME?</v>
      </c>
      <c r="AD45" s="243" t="e">
        <f ca="1">DATA_FORMATTING!HD128/AD$8</f>
        <v>#NAME?</v>
      </c>
      <c r="AE45" s="243" t="e">
        <f ca="1">DATA_FORMATTING!HE128/AE$8</f>
        <v>#NAME?</v>
      </c>
      <c r="AF45" s="243" t="e">
        <f ca="1">DATA_FORMATTING!HF128/AF$8</f>
        <v>#NAME?</v>
      </c>
      <c r="AG45" s="243" t="e">
        <f ca="1">DATA_FORMATTING!HG128/AG$8</f>
        <v>#NAME?</v>
      </c>
      <c r="AH45" s="243" t="e">
        <f ca="1">DATA_FORMATTING!HH128/AH$8</f>
        <v>#NAME?</v>
      </c>
      <c r="AI45" s="243" t="e">
        <f ca="1">DATA_FORMATTING!HI128/AI$8</f>
        <v>#NAME?</v>
      </c>
      <c r="AJ45" s="243" t="e">
        <f ca="1">DATA_FORMATTING!HJ128/AJ$8</f>
        <v>#NAME?</v>
      </c>
      <c r="AK45" s="243" t="e">
        <f ca="1">DATA_FORMATTING!HK128/AK$8</f>
        <v>#NAME?</v>
      </c>
      <c r="AL45" s="243" t="e">
        <f ca="1">DATA_FORMATTING!HL128/AL$8</f>
        <v>#NAME?</v>
      </c>
      <c r="AM45" s="243" t="e">
        <f ca="1">DATA_FORMATTING!HM128/AM$8</f>
        <v>#NAME?</v>
      </c>
      <c r="AN45" s="243" t="e">
        <f ca="1">DATA_FORMATTING!HN128/AN$8</f>
        <v>#NAME?</v>
      </c>
      <c r="AO45" s="243" t="e">
        <f ca="1">DATA_FORMATTING!HO128/AO$8</f>
        <v>#NAME?</v>
      </c>
      <c r="AP45" s="243" t="e">
        <f ca="1">DATA_FORMATTING!HP128/AP$8</f>
        <v>#NAME?</v>
      </c>
      <c r="AQ45" s="244" t="e">
        <f ca="1">DATA_FORMATTING!HQ128/AQ$8</f>
        <v>#NAME?</v>
      </c>
    </row>
    <row r="47" spans="1:43" ht="17.25" thickBot="1"/>
    <row r="48" spans="1:43">
      <c r="C48" s="863" t="s">
        <v>527</v>
      </c>
      <c r="D48" s="864">
        <f>D9</f>
        <v>40209</v>
      </c>
      <c r="E48" s="864">
        <f>E9</f>
        <v>40574</v>
      </c>
      <c r="F48" s="864" t="s">
        <v>298</v>
      </c>
      <c r="G48" s="864" t="s">
        <v>299</v>
      </c>
      <c r="H48" s="864" t="str">
        <f>H9</f>
        <v/>
      </c>
      <c r="I48" s="864" t="str">
        <f t="shared" ref="I48:AQ48" si="19">I9</f>
        <v/>
      </c>
      <c r="J48" s="864" t="str">
        <f t="shared" si="19"/>
        <v/>
      </c>
      <c r="K48" s="864" t="str">
        <f t="shared" si="19"/>
        <v/>
      </c>
      <c r="L48" s="864" t="str">
        <f t="shared" si="19"/>
        <v/>
      </c>
      <c r="M48" s="864" t="str">
        <f t="shared" si="19"/>
        <v/>
      </c>
      <c r="N48" s="864" t="str">
        <f t="shared" si="19"/>
        <v/>
      </c>
      <c r="O48" s="864" t="str">
        <f t="shared" si="19"/>
        <v/>
      </c>
      <c r="P48" s="864" t="str">
        <f t="shared" si="19"/>
        <v/>
      </c>
      <c r="Q48" s="864" t="str">
        <f t="shared" si="19"/>
        <v/>
      </c>
      <c r="R48" s="864" t="str">
        <f t="shared" si="19"/>
        <v/>
      </c>
      <c r="S48" s="864" t="str">
        <f t="shared" si="19"/>
        <v/>
      </c>
      <c r="T48" s="864" t="str">
        <f t="shared" si="19"/>
        <v/>
      </c>
      <c r="U48" s="864" t="str">
        <f t="shared" si="19"/>
        <v/>
      </c>
      <c r="V48" s="864" t="str">
        <f t="shared" si="19"/>
        <v/>
      </c>
      <c r="W48" s="864" t="str">
        <f t="shared" si="19"/>
        <v/>
      </c>
      <c r="X48" s="864" t="str">
        <f t="shared" si="19"/>
        <v/>
      </c>
      <c r="Y48" s="864" t="str">
        <f t="shared" si="19"/>
        <v/>
      </c>
      <c r="Z48" s="864" t="str">
        <f t="shared" si="19"/>
        <v/>
      </c>
      <c r="AA48" s="864" t="str">
        <f t="shared" si="19"/>
        <v/>
      </c>
      <c r="AB48" s="864" t="str">
        <f t="shared" si="19"/>
        <v/>
      </c>
      <c r="AC48" s="864" t="str">
        <f t="shared" si="19"/>
        <v/>
      </c>
      <c r="AD48" s="864" t="str">
        <f t="shared" si="19"/>
        <v/>
      </c>
      <c r="AE48" s="864" t="str">
        <f t="shared" si="19"/>
        <v/>
      </c>
      <c r="AF48" s="864" t="str">
        <f t="shared" si="19"/>
        <v/>
      </c>
      <c r="AG48" s="864" t="str">
        <f t="shared" si="19"/>
        <v/>
      </c>
      <c r="AH48" s="864" t="str">
        <f t="shared" si="19"/>
        <v/>
      </c>
      <c r="AI48" s="864" t="str">
        <f t="shared" si="19"/>
        <v/>
      </c>
      <c r="AJ48" s="864" t="str">
        <f t="shared" si="19"/>
        <v/>
      </c>
      <c r="AK48" s="864" t="str">
        <f t="shared" si="19"/>
        <v/>
      </c>
      <c r="AL48" s="864" t="str">
        <f t="shared" si="19"/>
        <v/>
      </c>
      <c r="AM48" s="864" t="str">
        <f t="shared" si="19"/>
        <v/>
      </c>
      <c r="AN48" s="864" t="str">
        <f t="shared" si="19"/>
        <v/>
      </c>
      <c r="AO48" s="864" t="str">
        <f t="shared" si="19"/>
        <v/>
      </c>
      <c r="AP48" s="864" t="str">
        <f t="shared" si="19"/>
        <v/>
      </c>
      <c r="AQ48" s="865">
        <f t="shared" si="19"/>
        <v>0</v>
      </c>
    </row>
    <row r="49" spans="3:43">
      <c r="C49" s="273"/>
      <c r="D49" s="860"/>
      <c r="E49" s="860"/>
      <c r="F49" s="860"/>
      <c r="G49" s="860"/>
      <c r="H49" s="861" t="e">
        <f>H40</f>
        <v>#VALUE!</v>
      </c>
      <c r="I49" s="861" t="e">
        <f t="shared" ref="I49:AQ49" si="20">I40</f>
        <v>#VALUE!</v>
      </c>
      <c r="J49" s="861" t="e">
        <f t="shared" si="20"/>
        <v>#VALUE!</v>
      </c>
      <c r="K49" s="861" t="e">
        <f t="shared" si="20"/>
        <v>#VALUE!</v>
      </c>
      <c r="L49" s="861" t="e">
        <f t="shared" si="20"/>
        <v>#VALUE!</v>
      </c>
      <c r="M49" s="861" t="e">
        <f t="shared" si="20"/>
        <v>#VALUE!</v>
      </c>
      <c r="N49" s="861" t="e">
        <f t="shared" si="20"/>
        <v>#VALUE!</v>
      </c>
      <c r="O49" s="861" t="e">
        <f t="shared" si="20"/>
        <v>#VALUE!</v>
      </c>
      <c r="P49" s="861" t="e">
        <f t="shared" si="20"/>
        <v>#VALUE!</v>
      </c>
      <c r="Q49" s="861" t="e">
        <f t="shared" si="20"/>
        <v>#VALUE!</v>
      </c>
      <c r="R49" s="861" t="e">
        <f t="shared" si="20"/>
        <v>#VALUE!</v>
      </c>
      <c r="S49" s="861" t="e">
        <f t="shared" si="20"/>
        <v>#VALUE!</v>
      </c>
      <c r="T49" s="861" t="e">
        <f t="shared" si="20"/>
        <v>#VALUE!</v>
      </c>
      <c r="U49" s="861" t="e">
        <f t="shared" si="20"/>
        <v>#VALUE!</v>
      </c>
      <c r="V49" s="861" t="e">
        <f t="shared" si="20"/>
        <v>#VALUE!</v>
      </c>
      <c r="W49" s="861" t="e">
        <f t="shared" si="20"/>
        <v>#VALUE!</v>
      </c>
      <c r="X49" s="861" t="e">
        <f t="shared" si="20"/>
        <v>#VALUE!</v>
      </c>
      <c r="Y49" s="861" t="e">
        <f t="shared" si="20"/>
        <v>#VALUE!</v>
      </c>
      <c r="Z49" s="861" t="e">
        <f t="shared" si="20"/>
        <v>#VALUE!</v>
      </c>
      <c r="AA49" s="861" t="e">
        <f t="shared" si="20"/>
        <v>#VALUE!</v>
      </c>
      <c r="AB49" s="861" t="e">
        <f t="shared" si="20"/>
        <v>#VALUE!</v>
      </c>
      <c r="AC49" s="861" t="e">
        <f t="shared" si="20"/>
        <v>#VALUE!</v>
      </c>
      <c r="AD49" s="861" t="e">
        <f t="shared" si="20"/>
        <v>#VALUE!</v>
      </c>
      <c r="AE49" s="861" t="e">
        <f t="shared" si="20"/>
        <v>#VALUE!</v>
      </c>
      <c r="AF49" s="861" t="e">
        <f t="shared" si="20"/>
        <v>#VALUE!</v>
      </c>
      <c r="AG49" s="861" t="e">
        <f t="shared" si="20"/>
        <v>#VALUE!</v>
      </c>
      <c r="AH49" s="861" t="e">
        <f t="shared" si="20"/>
        <v>#VALUE!</v>
      </c>
      <c r="AI49" s="861" t="e">
        <f t="shared" si="20"/>
        <v>#VALUE!</v>
      </c>
      <c r="AJ49" s="861" t="e">
        <f t="shared" si="20"/>
        <v>#VALUE!</v>
      </c>
      <c r="AK49" s="861" t="e">
        <f t="shared" si="20"/>
        <v>#VALUE!</v>
      </c>
      <c r="AL49" s="861" t="e">
        <f t="shared" si="20"/>
        <v>#VALUE!</v>
      </c>
      <c r="AM49" s="861" t="e">
        <f t="shared" si="20"/>
        <v>#VALUE!</v>
      </c>
      <c r="AN49" s="861" t="e">
        <f t="shared" si="20"/>
        <v>#VALUE!</v>
      </c>
      <c r="AO49" s="861" t="e">
        <f t="shared" si="20"/>
        <v>#VALUE!</v>
      </c>
      <c r="AP49" s="861" t="e">
        <f t="shared" si="20"/>
        <v>#VALUE!</v>
      </c>
      <c r="AQ49" s="866" t="e">
        <f t="shared" ca="1" si="20"/>
        <v>#VALUE!</v>
      </c>
    </row>
    <row r="50" spans="3:43">
      <c r="C50" s="867" t="s">
        <v>70</v>
      </c>
      <c r="D50" s="858">
        <f>SUM(D51:D54)</f>
        <v>0</v>
      </c>
      <c r="E50" s="858">
        <f t="shared" ref="E50:AQ50" si="21">SUM(E51:E54)</f>
        <v>0</v>
      </c>
      <c r="F50" s="858">
        <f t="shared" si="21"/>
        <v>0</v>
      </c>
      <c r="G50" s="858">
        <f t="shared" si="21"/>
        <v>0</v>
      </c>
      <c r="H50" s="858" t="e">
        <f t="shared" ca="1" si="21"/>
        <v>#NAME?</v>
      </c>
      <c r="I50" s="858" t="e">
        <f t="shared" ca="1" si="21"/>
        <v>#NAME?</v>
      </c>
      <c r="J50" s="858" t="e">
        <f t="shared" ca="1" si="21"/>
        <v>#NAME?</v>
      </c>
      <c r="K50" s="858" t="e">
        <f t="shared" ca="1" si="21"/>
        <v>#NAME?</v>
      </c>
      <c r="L50" s="858" t="e">
        <f t="shared" ca="1" si="21"/>
        <v>#NAME?</v>
      </c>
      <c r="M50" s="858" t="e">
        <f t="shared" ca="1" si="21"/>
        <v>#NAME?</v>
      </c>
      <c r="N50" s="858" t="e">
        <f t="shared" ca="1" si="21"/>
        <v>#NAME?</v>
      </c>
      <c r="O50" s="858" t="e">
        <f t="shared" ca="1" si="21"/>
        <v>#NAME?</v>
      </c>
      <c r="P50" s="858" t="e">
        <f t="shared" ca="1" si="21"/>
        <v>#NAME?</v>
      </c>
      <c r="Q50" s="858" t="e">
        <f t="shared" ca="1" si="21"/>
        <v>#NAME?</v>
      </c>
      <c r="R50" s="858" t="e">
        <f t="shared" ca="1" si="21"/>
        <v>#NAME?</v>
      </c>
      <c r="S50" s="858" t="e">
        <f t="shared" ca="1" si="21"/>
        <v>#NAME?</v>
      </c>
      <c r="T50" s="858" t="e">
        <f t="shared" ca="1" si="21"/>
        <v>#NAME?</v>
      </c>
      <c r="U50" s="858" t="e">
        <f t="shared" ca="1" si="21"/>
        <v>#NAME?</v>
      </c>
      <c r="V50" s="858" t="e">
        <f t="shared" ca="1" si="21"/>
        <v>#NAME?</v>
      </c>
      <c r="W50" s="858" t="e">
        <f t="shared" ca="1" si="21"/>
        <v>#NAME?</v>
      </c>
      <c r="X50" s="858" t="e">
        <f t="shared" ca="1" si="21"/>
        <v>#NAME?</v>
      </c>
      <c r="Y50" s="858" t="e">
        <f t="shared" ca="1" si="21"/>
        <v>#NAME?</v>
      </c>
      <c r="Z50" s="858" t="e">
        <f t="shared" ca="1" si="21"/>
        <v>#NAME?</v>
      </c>
      <c r="AA50" s="858" t="e">
        <f t="shared" ca="1" si="21"/>
        <v>#NAME?</v>
      </c>
      <c r="AB50" s="858" t="e">
        <f t="shared" ca="1" si="21"/>
        <v>#NAME?</v>
      </c>
      <c r="AC50" s="858" t="e">
        <f t="shared" ca="1" si="21"/>
        <v>#NAME?</v>
      </c>
      <c r="AD50" s="858" t="e">
        <f t="shared" ca="1" si="21"/>
        <v>#NAME?</v>
      </c>
      <c r="AE50" s="858" t="e">
        <f t="shared" ca="1" si="21"/>
        <v>#NAME?</v>
      </c>
      <c r="AF50" s="858" t="e">
        <f t="shared" ca="1" si="21"/>
        <v>#NAME?</v>
      </c>
      <c r="AG50" s="858" t="e">
        <f t="shared" ca="1" si="21"/>
        <v>#NAME?</v>
      </c>
      <c r="AH50" s="858" t="e">
        <f t="shared" ca="1" si="21"/>
        <v>#NAME?</v>
      </c>
      <c r="AI50" s="858" t="e">
        <f t="shared" ca="1" si="21"/>
        <v>#NAME?</v>
      </c>
      <c r="AJ50" s="858" t="e">
        <f t="shared" ca="1" si="21"/>
        <v>#NAME?</v>
      </c>
      <c r="AK50" s="858" t="e">
        <f t="shared" ca="1" si="21"/>
        <v>#NAME?</v>
      </c>
      <c r="AL50" s="858" t="e">
        <f t="shared" ca="1" si="21"/>
        <v>#NAME?</v>
      </c>
      <c r="AM50" s="858" t="e">
        <f t="shared" ca="1" si="21"/>
        <v>#NAME?</v>
      </c>
      <c r="AN50" s="858" t="e">
        <f t="shared" ca="1" si="21"/>
        <v>#NAME?</v>
      </c>
      <c r="AO50" s="858" t="e">
        <f t="shared" ca="1" si="21"/>
        <v>#NAME?</v>
      </c>
      <c r="AP50" s="858" t="e">
        <f t="shared" ca="1" si="21"/>
        <v>#NAME?</v>
      </c>
      <c r="AQ50" s="858" t="e">
        <f t="shared" ca="1" si="21"/>
        <v>#NAME?</v>
      </c>
    </row>
    <row r="51" spans="3:43">
      <c r="C51" s="868" t="s">
        <v>526</v>
      </c>
      <c r="D51" s="236"/>
      <c r="E51" s="236"/>
      <c r="F51" s="236"/>
      <c r="G51" s="862"/>
      <c r="H51" s="216" t="e">
        <f ca="1">DATA_FORMATTING!GH57/H$8</f>
        <v>#NAME?</v>
      </c>
      <c r="I51" s="216" t="e">
        <f ca="1">DATA_FORMATTING!GI57/I$8</f>
        <v>#NAME?</v>
      </c>
      <c r="J51" s="216" t="e">
        <f ca="1">DATA_FORMATTING!GJ57/J$8</f>
        <v>#NAME?</v>
      </c>
      <c r="K51" s="216" t="e">
        <f ca="1">DATA_FORMATTING!GK57/K$8</f>
        <v>#NAME?</v>
      </c>
      <c r="L51" s="216" t="e">
        <f ca="1">DATA_FORMATTING!GL57/L$8</f>
        <v>#NAME?</v>
      </c>
      <c r="M51" s="216" t="e">
        <f ca="1">DATA_FORMATTING!GM57/M$8</f>
        <v>#NAME?</v>
      </c>
      <c r="N51" s="216" t="e">
        <f ca="1">DATA_FORMATTING!GN57/N$8</f>
        <v>#NAME?</v>
      </c>
      <c r="O51" s="216" t="e">
        <f ca="1">DATA_FORMATTING!GO57/O$8</f>
        <v>#NAME?</v>
      </c>
      <c r="P51" s="216" t="e">
        <f ca="1">DATA_FORMATTING!GP57/P$8</f>
        <v>#NAME?</v>
      </c>
      <c r="Q51" s="216" t="e">
        <f ca="1">DATA_FORMATTING!GQ57/Q$8</f>
        <v>#NAME?</v>
      </c>
      <c r="R51" s="216" t="e">
        <f ca="1">DATA_FORMATTING!GR57/R$8</f>
        <v>#NAME?</v>
      </c>
      <c r="S51" s="216" t="e">
        <f ca="1">DATA_FORMATTING!GS57/S$8</f>
        <v>#NAME?</v>
      </c>
      <c r="T51" s="216" t="e">
        <f ca="1">DATA_FORMATTING!GT57/T$8</f>
        <v>#NAME?</v>
      </c>
      <c r="U51" s="216" t="e">
        <f ca="1">DATA_FORMATTING!GU57/U$8</f>
        <v>#NAME?</v>
      </c>
      <c r="V51" s="216" t="e">
        <f ca="1">DATA_FORMATTING!GV57/V$8</f>
        <v>#NAME?</v>
      </c>
      <c r="W51" s="216" t="e">
        <f ca="1">DATA_FORMATTING!GW57/W$8</f>
        <v>#NAME?</v>
      </c>
      <c r="X51" s="216" t="e">
        <f ca="1">DATA_FORMATTING!GX57/X$8</f>
        <v>#NAME?</v>
      </c>
      <c r="Y51" s="216" t="e">
        <f ca="1">DATA_FORMATTING!GY57/Y$8</f>
        <v>#NAME?</v>
      </c>
      <c r="Z51" s="216" t="e">
        <f ca="1">DATA_FORMATTING!GZ57/Z$8</f>
        <v>#NAME?</v>
      </c>
      <c r="AA51" s="216" t="e">
        <f ca="1">DATA_FORMATTING!HA57/AA$8</f>
        <v>#NAME?</v>
      </c>
      <c r="AB51" s="216" t="e">
        <f ca="1">DATA_FORMATTING!HB57/AB$8</f>
        <v>#NAME?</v>
      </c>
      <c r="AC51" s="216" t="e">
        <f ca="1">DATA_FORMATTING!HC57/AC$8</f>
        <v>#NAME?</v>
      </c>
      <c r="AD51" s="216" t="e">
        <f ca="1">DATA_FORMATTING!HD57/AD$8</f>
        <v>#NAME?</v>
      </c>
      <c r="AE51" s="216" t="e">
        <f ca="1">DATA_FORMATTING!HE57/AE$8</f>
        <v>#NAME?</v>
      </c>
      <c r="AF51" s="216" t="e">
        <f ca="1">DATA_FORMATTING!HF57/AF$8</f>
        <v>#NAME?</v>
      </c>
      <c r="AG51" s="216" t="e">
        <f ca="1">DATA_FORMATTING!HG57/AG$8</f>
        <v>#NAME?</v>
      </c>
      <c r="AH51" s="216" t="e">
        <f ca="1">DATA_FORMATTING!HH57/AH$8</f>
        <v>#NAME?</v>
      </c>
      <c r="AI51" s="216" t="e">
        <f ca="1">DATA_FORMATTING!HI57/AI$8</f>
        <v>#NAME?</v>
      </c>
      <c r="AJ51" s="216" t="e">
        <f ca="1">DATA_FORMATTING!HJ57/AJ$8</f>
        <v>#NAME?</v>
      </c>
      <c r="AK51" s="216" t="e">
        <f ca="1">DATA_FORMATTING!HK57/AK$8</f>
        <v>#NAME?</v>
      </c>
      <c r="AL51" s="216" t="e">
        <f ca="1">DATA_FORMATTING!HL57/AL$8</f>
        <v>#NAME?</v>
      </c>
      <c r="AM51" s="216" t="e">
        <f ca="1">DATA_FORMATTING!HM57/AM$8</f>
        <v>#NAME?</v>
      </c>
      <c r="AN51" s="216" t="e">
        <f ca="1">DATA_FORMATTING!HN57/AN$8</f>
        <v>#NAME?</v>
      </c>
      <c r="AO51" s="216" t="e">
        <f ca="1">DATA_FORMATTING!HO57/AO$8</f>
        <v>#NAME?</v>
      </c>
      <c r="AP51" s="216" t="e">
        <f ca="1">DATA_FORMATTING!HP57/AP$8</f>
        <v>#NAME?</v>
      </c>
      <c r="AQ51" s="217" t="e">
        <f ca="1">DATA_FORMATTING!HQ57/AQ$8</f>
        <v>#NAME?</v>
      </c>
    </row>
    <row r="52" spans="3:43">
      <c r="C52" s="868" t="s">
        <v>523</v>
      </c>
      <c r="D52" s="236"/>
      <c r="E52" s="236"/>
      <c r="F52" s="236"/>
      <c r="G52" s="862"/>
      <c r="H52" s="216" t="e">
        <f ca="1">DATA_FORMATTING!GH58/H$8</f>
        <v>#NAME?</v>
      </c>
      <c r="I52" s="216" t="e">
        <f ca="1">DATA_FORMATTING!GI58/I$8</f>
        <v>#NAME?</v>
      </c>
      <c r="J52" s="216" t="e">
        <f ca="1">DATA_FORMATTING!GJ58/J$8</f>
        <v>#NAME?</v>
      </c>
      <c r="K52" s="216" t="e">
        <f ca="1">DATA_FORMATTING!GK58/K$8</f>
        <v>#NAME?</v>
      </c>
      <c r="L52" s="216" t="e">
        <f ca="1">DATA_FORMATTING!GL58/L$8</f>
        <v>#NAME?</v>
      </c>
      <c r="M52" s="216" t="e">
        <f ca="1">DATA_FORMATTING!GM58/M$8</f>
        <v>#NAME?</v>
      </c>
      <c r="N52" s="216" t="e">
        <f ca="1">DATA_FORMATTING!GN58/N$8</f>
        <v>#NAME?</v>
      </c>
      <c r="O52" s="216" t="e">
        <f ca="1">DATA_FORMATTING!GO58/O$8</f>
        <v>#NAME?</v>
      </c>
      <c r="P52" s="216" t="e">
        <f ca="1">DATA_FORMATTING!GP58/P$8</f>
        <v>#NAME?</v>
      </c>
      <c r="Q52" s="216" t="e">
        <f ca="1">DATA_FORMATTING!GQ58/Q$8</f>
        <v>#NAME?</v>
      </c>
      <c r="R52" s="216" t="e">
        <f ca="1">DATA_FORMATTING!GR58/R$8</f>
        <v>#NAME?</v>
      </c>
      <c r="S52" s="216" t="e">
        <f ca="1">DATA_FORMATTING!GS58/S$8</f>
        <v>#NAME?</v>
      </c>
      <c r="T52" s="216" t="e">
        <f ca="1">DATA_FORMATTING!GT58/T$8</f>
        <v>#NAME?</v>
      </c>
      <c r="U52" s="216" t="e">
        <f ca="1">DATA_FORMATTING!GU58/U$8</f>
        <v>#NAME?</v>
      </c>
      <c r="V52" s="216" t="e">
        <f ca="1">DATA_FORMATTING!GV58/V$8</f>
        <v>#NAME?</v>
      </c>
      <c r="W52" s="216" t="e">
        <f ca="1">DATA_FORMATTING!GW58/W$8</f>
        <v>#NAME?</v>
      </c>
      <c r="X52" s="216" t="e">
        <f ca="1">DATA_FORMATTING!GX58/X$8</f>
        <v>#NAME?</v>
      </c>
      <c r="Y52" s="216" t="e">
        <f ca="1">DATA_FORMATTING!GY58/Y$8</f>
        <v>#NAME?</v>
      </c>
      <c r="Z52" s="216" t="e">
        <f ca="1">DATA_FORMATTING!GZ58/Z$8</f>
        <v>#NAME?</v>
      </c>
      <c r="AA52" s="216" t="e">
        <f ca="1">DATA_FORMATTING!HA58/AA$8</f>
        <v>#NAME?</v>
      </c>
      <c r="AB52" s="216" t="e">
        <f ca="1">DATA_FORMATTING!HB58/AB$8</f>
        <v>#NAME?</v>
      </c>
      <c r="AC52" s="216" t="e">
        <f ca="1">DATA_FORMATTING!HC58/AC$8</f>
        <v>#NAME?</v>
      </c>
      <c r="AD52" s="216" t="e">
        <f ca="1">DATA_FORMATTING!HD58/AD$8</f>
        <v>#NAME?</v>
      </c>
      <c r="AE52" s="216" t="e">
        <f ca="1">DATA_FORMATTING!HE58/AE$8</f>
        <v>#NAME?</v>
      </c>
      <c r="AF52" s="216" t="e">
        <f ca="1">DATA_FORMATTING!HF58/AF$8</f>
        <v>#NAME?</v>
      </c>
      <c r="AG52" s="216" t="e">
        <f ca="1">DATA_FORMATTING!HG58/AG$8</f>
        <v>#NAME?</v>
      </c>
      <c r="AH52" s="216" t="e">
        <f ca="1">DATA_FORMATTING!HH58/AH$8</f>
        <v>#NAME?</v>
      </c>
      <c r="AI52" s="216" t="e">
        <f ca="1">DATA_FORMATTING!HI58/AI$8</f>
        <v>#NAME?</v>
      </c>
      <c r="AJ52" s="216" t="e">
        <f ca="1">DATA_FORMATTING!HJ58/AJ$8</f>
        <v>#NAME?</v>
      </c>
      <c r="AK52" s="216" t="e">
        <f ca="1">DATA_FORMATTING!HK58/AK$8</f>
        <v>#NAME?</v>
      </c>
      <c r="AL52" s="216" t="e">
        <f ca="1">DATA_FORMATTING!HL58/AL$8</f>
        <v>#NAME?</v>
      </c>
      <c r="AM52" s="216" t="e">
        <f ca="1">DATA_FORMATTING!HM58/AM$8</f>
        <v>#NAME?</v>
      </c>
      <c r="AN52" s="216" t="e">
        <f ca="1">DATA_FORMATTING!HN58/AN$8</f>
        <v>#NAME?</v>
      </c>
      <c r="AO52" s="216" t="e">
        <f ca="1">DATA_FORMATTING!HO58/AO$8</f>
        <v>#NAME?</v>
      </c>
      <c r="AP52" s="216" t="e">
        <f ca="1">DATA_FORMATTING!HP58/AP$8</f>
        <v>#NAME?</v>
      </c>
      <c r="AQ52" s="217" t="e">
        <f ca="1">DATA_FORMATTING!HQ58/AQ$8</f>
        <v>#NAME?</v>
      </c>
    </row>
    <row r="53" spans="3:43">
      <c r="C53" s="868" t="s">
        <v>524</v>
      </c>
      <c r="D53" s="236"/>
      <c r="E53" s="236"/>
      <c r="F53" s="236"/>
      <c r="G53" s="862"/>
      <c r="H53" s="216" t="e">
        <f ca="1">DATA_FORMATTING!GH59/H$8</f>
        <v>#NAME?</v>
      </c>
      <c r="I53" s="216" t="e">
        <f ca="1">DATA_FORMATTING!GI59/I$8</f>
        <v>#NAME?</v>
      </c>
      <c r="J53" s="216" t="e">
        <f ca="1">DATA_FORMATTING!GJ59/J$8</f>
        <v>#NAME?</v>
      </c>
      <c r="K53" s="216" t="e">
        <f ca="1">DATA_FORMATTING!GK59/K$8</f>
        <v>#NAME?</v>
      </c>
      <c r="L53" s="216" t="e">
        <f ca="1">DATA_FORMATTING!GL59/L$8</f>
        <v>#NAME?</v>
      </c>
      <c r="M53" s="216" t="e">
        <f ca="1">DATA_FORMATTING!GM59/M$8</f>
        <v>#NAME?</v>
      </c>
      <c r="N53" s="216" t="e">
        <f ca="1">DATA_FORMATTING!GN59/N$8</f>
        <v>#NAME?</v>
      </c>
      <c r="O53" s="216" t="e">
        <f ca="1">DATA_FORMATTING!GO59/O$8</f>
        <v>#NAME?</v>
      </c>
      <c r="P53" s="216" t="e">
        <f ca="1">DATA_FORMATTING!GP59/P$8</f>
        <v>#NAME?</v>
      </c>
      <c r="Q53" s="216" t="e">
        <f ca="1">DATA_FORMATTING!GQ59/Q$8</f>
        <v>#NAME?</v>
      </c>
      <c r="R53" s="216" t="e">
        <f ca="1">DATA_FORMATTING!GR59/R$8</f>
        <v>#NAME?</v>
      </c>
      <c r="S53" s="216" t="e">
        <f ca="1">DATA_FORMATTING!GS59/S$8</f>
        <v>#NAME?</v>
      </c>
      <c r="T53" s="216" t="e">
        <f ca="1">DATA_FORMATTING!GT59/T$8</f>
        <v>#NAME?</v>
      </c>
      <c r="U53" s="216" t="e">
        <f ca="1">DATA_FORMATTING!GU59/U$8</f>
        <v>#NAME?</v>
      </c>
      <c r="V53" s="216" t="e">
        <f ca="1">DATA_FORMATTING!GV59/V$8</f>
        <v>#NAME?</v>
      </c>
      <c r="W53" s="216" t="e">
        <f ca="1">DATA_FORMATTING!GW59/W$8</f>
        <v>#NAME?</v>
      </c>
      <c r="X53" s="216" t="e">
        <f ca="1">DATA_FORMATTING!GX59/X$8</f>
        <v>#NAME?</v>
      </c>
      <c r="Y53" s="216" t="e">
        <f ca="1">DATA_FORMATTING!GY59/Y$8</f>
        <v>#NAME?</v>
      </c>
      <c r="Z53" s="216" t="e">
        <f ca="1">DATA_FORMATTING!GZ59/Z$8</f>
        <v>#NAME?</v>
      </c>
      <c r="AA53" s="216" t="e">
        <f ca="1">DATA_FORMATTING!HA59/AA$8</f>
        <v>#NAME?</v>
      </c>
      <c r="AB53" s="216" t="e">
        <f ca="1">DATA_FORMATTING!HB59/AB$8</f>
        <v>#NAME?</v>
      </c>
      <c r="AC53" s="216" t="e">
        <f ca="1">DATA_FORMATTING!HC59/AC$8</f>
        <v>#NAME?</v>
      </c>
      <c r="AD53" s="216" t="e">
        <f ca="1">DATA_FORMATTING!HD59/AD$8</f>
        <v>#NAME?</v>
      </c>
      <c r="AE53" s="216" t="e">
        <f ca="1">DATA_FORMATTING!HE59/AE$8</f>
        <v>#NAME?</v>
      </c>
      <c r="AF53" s="216" t="e">
        <f ca="1">DATA_FORMATTING!HF59/AF$8</f>
        <v>#NAME?</v>
      </c>
      <c r="AG53" s="216" t="e">
        <f ca="1">DATA_FORMATTING!HG59/AG$8</f>
        <v>#NAME?</v>
      </c>
      <c r="AH53" s="216" t="e">
        <f ca="1">DATA_FORMATTING!HH59/AH$8</f>
        <v>#NAME?</v>
      </c>
      <c r="AI53" s="216" t="e">
        <f ca="1">DATA_FORMATTING!HI59/AI$8</f>
        <v>#NAME?</v>
      </c>
      <c r="AJ53" s="216" t="e">
        <f ca="1">DATA_FORMATTING!HJ59/AJ$8</f>
        <v>#NAME?</v>
      </c>
      <c r="AK53" s="216" t="e">
        <f ca="1">DATA_FORMATTING!HK59/AK$8</f>
        <v>#NAME?</v>
      </c>
      <c r="AL53" s="216" t="e">
        <f ca="1">DATA_FORMATTING!HL59/AL$8</f>
        <v>#NAME?</v>
      </c>
      <c r="AM53" s="216" t="e">
        <f ca="1">DATA_FORMATTING!HM59/AM$8</f>
        <v>#NAME?</v>
      </c>
      <c r="AN53" s="216" t="e">
        <f ca="1">DATA_FORMATTING!HN59/AN$8</f>
        <v>#NAME?</v>
      </c>
      <c r="AO53" s="216" t="e">
        <f ca="1">DATA_FORMATTING!HO59/AO$8</f>
        <v>#NAME?</v>
      </c>
      <c r="AP53" s="216" t="e">
        <f ca="1">DATA_FORMATTING!HP59/AP$8</f>
        <v>#NAME?</v>
      </c>
      <c r="AQ53" s="217" t="e">
        <f ca="1">DATA_FORMATTING!HQ59/AQ$8</f>
        <v>#NAME?</v>
      </c>
    </row>
    <row r="54" spans="3:43">
      <c r="C54" s="869" t="s">
        <v>525</v>
      </c>
      <c r="D54" s="236"/>
      <c r="E54" s="236"/>
      <c r="F54" s="236"/>
      <c r="G54" s="862"/>
      <c r="H54" s="216" t="e">
        <f ca="1">DATA_FORMATTING!GH60/H$8</f>
        <v>#NAME?</v>
      </c>
      <c r="I54" s="216" t="e">
        <f ca="1">DATA_FORMATTING!GI60/I$8</f>
        <v>#NAME?</v>
      </c>
      <c r="J54" s="216" t="e">
        <f ca="1">DATA_FORMATTING!GJ60/J$8</f>
        <v>#NAME?</v>
      </c>
      <c r="K54" s="216" t="e">
        <f ca="1">DATA_FORMATTING!GK60/K$8</f>
        <v>#NAME?</v>
      </c>
      <c r="L54" s="216" t="e">
        <f ca="1">DATA_FORMATTING!GL60/L$8</f>
        <v>#NAME?</v>
      </c>
      <c r="M54" s="216" t="e">
        <f ca="1">DATA_FORMATTING!GM60/M$8</f>
        <v>#NAME?</v>
      </c>
      <c r="N54" s="216" t="e">
        <f ca="1">DATA_FORMATTING!GN60/N$8</f>
        <v>#NAME?</v>
      </c>
      <c r="O54" s="216" t="e">
        <f ca="1">DATA_FORMATTING!GO60/O$8</f>
        <v>#NAME?</v>
      </c>
      <c r="P54" s="216" t="e">
        <f ca="1">DATA_FORMATTING!GP60/P$8</f>
        <v>#NAME?</v>
      </c>
      <c r="Q54" s="216" t="e">
        <f ca="1">DATA_FORMATTING!GQ60/Q$8</f>
        <v>#NAME?</v>
      </c>
      <c r="R54" s="216" t="e">
        <f ca="1">DATA_FORMATTING!GR60/R$8</f>
        <v>#NAME?</v>
      </c>
      <c r="S54" s="216" t="e">
        <f ca="1">DATA_FORMATTING!GS60/S$8</f>
        <v>#NAME?</v>
      </c>
      <c r="T54" s="216" t="e">
        <f ca="1">DATA_FORMATTING!GT60/T$8</f>
        <v>#NAME?</v>
      </c>
      <c r="U54" s="216" t="e">
        <f ca="1">DATA_FORMATTING!GU60/U$8</f>
        <v>#NAME?</v>
      </c>
      <c r="V54" s="216" t="e">
        <f ca="1">DATA_FORMATTING!GV60/V$8</f>
        <v>#NAME?</v>
      </c>
      <c r="W54" s="216" t="e">
        <f ca="1">DATA_FORMATTING!GW60/W$8</f>
        <v>#NAME?</v>
      </c>
      <c r="X54" s="216" t="e">
        <f ca="1">DATA_FORMATTING!GX60/X$8</f>
        <v>#NAME?</v>
      </c>
      <c r="Y54" s="216" t="e">
        <f ca="1">DATA_FORMATTING!GY60/Y$8</f>
        <v>#NAME?</v>
      </c>
      <c r="Z54" s="216" t="e">
        <f ca="1">DATA_FORMATTING!GZ60/Z$8</f>
        <v>#NAME?</v>
      </c>
      <c r="AA54" s="216" t="e">
        <f ca="1">DATA_FORMATTING!HA60/AA$8</f>
        <v>#NAME?</v>
      </c>
      <c r="AB54" s="216" t="e">
        <f ca="1">DATA_FORMATTING!HB60/AB$8</f>
        <v>#NAME?</v>
      </c>
      <c r="AC54" s="216" t="e">
        <f ca="1">DATA_FORMATTING!HC60/AC$8</f>
        <v>#NAME?</v>
      </c>
      <c r="AD54" s="216" t="e">
        <f ca="1">DATA_FORMATTING!HD60/AD$8</f>
        <v>#NAME?</v>
      </c>
      <c r="AE54" s="216" t="e">
        <f ca="1">DATA_FORMATTING!HE60/AE$8</f>
        <v>#NAME?</v>
      </c>
      <c r="AF54" s="216" t="e">
        <f ca="1">DATA_FORMATTING!HF60/AF$8</f>
        <v>#NAME?</v>
      </c>
      <c r="AG54" s="216" t="e">
        <f ca="1">DATA_FORMATTING!HG60/AG$8</f>
        <v>#NAME?</v>
      </c>
      <c r="AH54" s="216" t="e">
        <f ca="1">DATA_FORMATTING!HH60/AH$8</f>
        <v>#NAME?</v>
      </c>
      <c r="AI54" s="216" t="e">
        <f ca="1">DATA_FORMATTING!HI60/AI$8</f>
        <v>#NAME?</v>
      </c>
      <c r="AJ54" s="216" t="e">
        <f ca="1">DATA_FORMATTING!HJ60/AJ$8</f>
        <v>#NAME?</v>
      </c>
      <c r="AK54" s="216" t="e">
        <f ca="1">DATA_FORMATTING!HK60/AK$8</f>
        <v>#NAME?</v>
      </c>
      <c r="AL54" s="216" t="e">
        <f ca="1">DATA_FORMATTING!HL60/AL$8</f>
        <v>#NAME?</v>
      </c>
      <c r="AM54" s="216" t="e">
        <f ca="1">DATA_FORMATTING!HM60/AM$8</f>
        <v>#NAME?</v>
      </c>
      <c r="AN54" s="216" t="e">
        <f ca="1">DATA_FORMATTING!HN60/AN$8</f>
        <v>#NAME?</v>
      </c>
      <c r="AO54" s="216" t="e">
        <f ca="1">DATA_FORMATTING!HO60/AO$8</f>
        <v>#NAME?</v>
      </c>
      <c r="AP54" s="216" t="e">
        <f ca="1">DATA_FORMATTING!HP60/AP$8</f>
        <v>#NAME?</v>
      </c>
      <c r="AQ54" s="217" t="e">
        <f ca="1">DATA_FORMATTING!HQ60/AQ$8</f>
        <v>#NAME?</v>
      </c>
    </row>
    <row r="55" spans="3:43">
      <c r="C55" s="873"/>
      <c r="D55" s="874"/>
      <c r="E55" s="874"/>
      <c r="F55" s="874"/>
      <c r="G55" s="874"/>
      <c r="H55" s="875"/>
      <c r="I55" s="875"/>
      <c r="J55" s="875"/>
      <c r="K55" s="875"/>
      <c r="L55" s="875"/>
      <c r="M55" s="875"/>
      <c r="N55" s="875"/>
      <c r="O55" s="875"/>
      <c r="P55" s="875"/>
      <c r="Q55" s="875"/>
      <c r="R55" s="875"/>
      <c r="S55" s="875"/>
      <c r="T55" s="875"/>
      <c r="U55" s="875"/>
      <c r="V55" s="875"/>
      <c r="W55" s="875"/>
      <c r="X55" s="875"/>
      <c r="Y55" s="875"/>
      <c r="Z55" s="875"/>
      <c r="AA55" s="875"/>
      <c r="AB55" s="875"/>
      <c r="AC55" s="875"/>
      <c r="AD55" s="875"/>
      <c r="AE55" s="875"/>
      <c r="AF55" s="875"/>
      <c r="AG55" s="875"/>
      <c r="AH55" s="875"/>
      <c r="AI55" s="875"/>
      <c r="AJ55" s="875"/>
      <c r="AK55" s="875"/>
      <c r="AL55" s="875"/>
      <c r="AM55" s="875"/>
      <c r="AN55" s="875"/>
      <c r="AO55" s="875"/>
      <c r="AP55" s="875"/>
      <c r="AQ55" s="876"/>
    </row>
    <row r="56" spans="3:43">
      <c r="C56" s="867" t="s">
        <v>80</v>
      </c>
      <c r="D56" s="877">
        <f>SUM(D57:D60)</f>
        <v>0</v>
      </c>
      <c r="E56" s="877">
        <f t="shared" ref="E56:AQ56" si="22">SUM(E57:E60)</f>
        <v>0</v>
      </c>
      <c r="F56" s="877">
        <f t="shared" si="22"/>
        <v>0</v>
      </c>
      <c r="G56" s="877">
        <f t="shared" si="22"/>
        <v>0</v>
      </c>
      <c r="H56" s="877" t="e">
        <f t="shared" ca="1" si="22"/>
        <v>#NAME?</v>
      </c>
      <c r="I56" s="877" t="e">
        <f t="shared" ca="1" si="22"/>
        <v>#NAME?</v>
      </c>
      <c r="J56" s="877" t="e">
        <f t="shared" ca="1" si="22"/>
        <v>#NAME?</v>
      </c>
      <c r="K56" s="877" t="e">
        <f t="shared" ca="1" si="22"/>
        <v>#NAME?</v>
      </c>
      <c r="L56" s="877" t="e">
        <f t="shared" ca="1" si="22"/>
        <v>#NAME?</v>
      </c>
      <c r="M56" s="877" t="e">
        <f t="shared" ca="1" si="22"/>
        <v>#NAME?</v>
      </c>
      <c r="N56" s="877" t="e">
        <f t="shared" ca="1" si="22"/>
        <v>#NAME?</v>
      </c>
      <c r="O56" s="877" t="e">
        <f t="shared" ca="1" si="22"/>
        <v>#NAME?</v>
      </c>
      <c r="P56" s="877" t="e">
        <f t="shared" ca="1" si="22"/>
        <v>#NAME?</v>
      </c>
      <c r="Q56" s="877" t="e">
        <f t="shared" ca="1" si="22"/>
        <v>#NAME?</v>
      </c>
      <c r="R56" s="877" t="e">
        <f t="shared" ca="1" si="22"/>
        <v>#NAME?</v>
      </c>
      <c r="S56" s="877" t="e">
        <f t="shared" ca="1" si="22"/>
        <v>#NAME?</v>
      </c>
      <c r="T56" s="877" t="e">
        <f t="shared" ca="1" si="22"/>
        <v>#NAME?</v>
      </c>
      <c r="U56" s="877" t="e">
        <f t="shared" ca="1" si="22"/>
        <v>#NAME?</v>
      </c>
      <c r="V56" s="877" t="e">
        <f t="shared" ca="1" si="22"/>
        <v>#NAME?</v>
      </c>
      <c r="W56" s="877" t="e">
        <f t="shared" ca="1" si="22"/>
        <v>#NAME?</v>
      </c>
      <c r="X56" s="877" t="e">
        <f t="shared" ca="1" si="22"/>
        <v>#NAME?</v>
      </c>
      <c r="Y56" s="877" t="e">
        <f t="shared" ca="1" si="22"/>
        <v>#NAME?</v>
      </c>
      <c r="Z56" s="877" t="e">
        <f t="shared" ca="1" si="22"/>
        <v>#NAME?</v>
      </c>
      <c r="AA56" s="877" t="e">
        <f t="shared" ca="1" si="22"/>
        <v>#NAME?</v>
      </c>
      <c r="AB56" s="877" t="e">
        <f t="shared" ca="1" si="22"/>
        <v>#NAME?</v>
      </c>
      <c r="AC56" s="877" t="e">
        <f t="shared" ca="1" si="22"/>
        <v>#NAME?</v>
      </c>
      <c r="AD56" s="877" t="e">
        <f t="shared" ca="1" si="22"/>
        <v>#NAME?</v>
      </c>
      <c r="AE56" s="877" t="e">
        <f t="shared" ca="1" si="22"/>
        <v>#NAME?</v>
      </c>
      <c r="AF56" s="877" t="e">
        <f t="shared" ca="1" si="22"/>
        <v>#NAME?</v>
      </c>
      <c r="AG56" s="877" t="e">
        <f t="shared" ca="1" si="22"/>
        <v>#NAME?</v>
      </c>
      <c r="AH56" s="877" t="e">
        <f t="shared" ca="1" si="22"/>
        <v>#NAME?</v>
      </c>
      <c r="AI56" s="877" t="e">
        <f t="shared" ca="1" si="22"/>
        <v>#NAME?</v>
      </c>
      <c r="AJ56" s="877" t="e">
        <f t="shared" ca="1" si="22"/>
        <v>#NAME?</v>
      </c>
      <c r="AK56" s="877" t="e">
        <f t="shared" ca="1" si="22"/>
        <v>#NAME?</v>
      </c>
      <c r="AL56" s="877" t="e">
        <f t="shared" ca="1" si="22"/>
        <v>#NAME?</v>
      </c>
      <c r="AM56" s="877" t="e">
        <f t="shared" ca="1" si="22"/>
        <v>#NAME?</v>
      </c>
      <c r="AN56" s="877" t="e">
        <f t="shared" ca="1" si="22"/>
        <v>#NAME?</v>
      </c>
      <c r="AO56" s="877" t="e">
        <f t="shared" ca="1" si="22"/>
        <v>#NAME?</v>
      </c>
      <c r="AP56" s="877" t="e">
        <f t="shared" ca="1" si="22"/>
        <v>#NAME?</v>
      </c>
      <c r="AQ56" s="877" t="e">
        <f t="shared" ca="1" si="22"/>
        <v>#NAME?</v>
      </c>
    </row>
    <row r="57" spans="3:43">
      <c r="C57" s="868" t="s">
        <v>522</v>
      </c>
      <c r="D57" s="236"/>
      <c r="E57" s="236"/>
      <c r="F57" s="236"/>
      <c r="G57" s="862"/>
      <c r="H57" s="216" t="e">
        <f ca="1">DATA_FORMATTING!GH63/H$8</f>
        <v>#NAME?</v>
      </c>
      <c r="I57" s="216" t="e">
        <f ca="1">DATA_FORMATTING!GI63/I$8</f>
        <v>#NAME?</v>
      </c>
      <c r="J57" s="216" t="e">
        <f ca="1">DATA_FORMATTING!GJ63/J$8</f>
        <v>#NAME?</v>
      </c>
      <c r="K57" s="216" t="e">
        <f ca="1">DATA_FORMATTING!GK63/K$8</f>
        <v>#NAME?</v>
      </c>
      <c r="L57" s="216" t="e">
        <f ca="1">DATA_FORMATTING!GL63/L$8</f>
        <v>#NAME?</v>
      </c>
      <c r="M57" s="216" t="e">
        <f ca="1">DATA_FORMATTING!GM63/M$8</f>
        <v>#NAME?</v>
      </c>
      <c r="N57" s="216" t="e">
        <f ca="1">DATA_FORMATTING!GN63/N$8</f>
        <v>#NAME?</v>
      </c>
      <c r="O57" s="216" t="e">
        <f ca="1">DATA_FORMATTING!GO63/O$8</f>
        <v>#NAME?</v>
      </c>
      <c r="P57" s="216" t="e">
        <f ca="1">DATA_FORMATTING!GP63/P$8</f>
        <v>#NAME?</v>
      </c>
      <c r="Q57" s="216" t="e">
        <f ca="1">DATA_FORMATTING!GQ63/Q$8</f>
        <v>#NAME?</v>
      </c>
      <c r="R57" s="216" t="e">
        <f ca="1">DATA_FORMATTING!GR63/R$8</f>
        <v>#NAME?</v>
      </c>
      <c r="S57" s="216" t="e">
        <f ca="1">DATA_FORMATTING!GS63/S$8</f>
        <v>#NAME?</v>
      </c>
      <c r="T57" s="216" t="e">
        <f ca="1">DATA_FORMATTING!GT63/T$8</f>
        <v>#NAME?</v>
      </c>
      <c r="U57" s="216" t="e">
        <f ca="1">DATA_FORMATTING!GU63/U$8</f>
        <v>#NAME?</v>
      </c>
      <c r="V57" s="216" t="e">
        <f ca="1">DATA_FORMATTING!GV63/V$8</f>
        <v>#NAME?</v>
      </c>
      <c r="W57" s="216" t="e">
        <f ca="1">DATA_FORMATTING!GW63/W$8</f>
        <v>#NAME?</v>
      </c>
      <c r="X57" s="216" t="e">
        <f ca="1">DATA_FORMATTING!GX63/X$8</f>
        <v>#NAME?</v>
      </c>
      <c r="Y57" s="216" t="e">
        <f ca="1">DATA_FORMATTING!GY63/Y$8</f>
        <v>#NAME?</v>
      </c>
      <c r="Z57" s="216" t="e">
        <f ca="1">DATA_FORMATTING!GZ63/Z$8</f>
        <v>#NAME?</v>
      </c>
      <c r="AA57" s="216" t="e">
        <f ca="1">DATA_FORMATTING!HA63/AA$8</f>
        <v>#NAME?</v>
      </c>
      <c r="AB57" s="216" t="e">
        <f ca="1">DATA_FORMATTING!HB63/AB$8</f>
        <v>#NAME?</v>
      </c>
      <c r="AC57" s="216" t="e">
        <f ca="1">DATA_FORMATTING!HC63/AC$8</f>
        <v>#NAME?</v>
      </c>
      <c r="AD57" s="216" t="e">
        <f ca="1">DATA_FORMATTING!HD63/AD$8</f>
        <v>#NAME?</v>
      </c>
      <c r="AE57" s="216" t="e">
        <f ca="1">DATA_FORMATTING!HE63/AE$8</f>
        <v>#NAME?</v>
      </c>
      <c r="AF57" s="216" t="e">
        <f ca="1">DATA_FORMATTING!HF63/AF$8</f>
        <v>#NAME?</v>
      </c>
      <c r="AG57" s="216" t="e">
        <f ca="1">DATA_FORMATTING!HG63/AG$8</f>
        <v>#NAME?</v>
      </c>
      <c r="AH57" s="216" t="e">
        <f ca="1">DATA_FORMATTING!HH63/AH$8</f>
        <v>#NAME?</v>
      </c>
      <c r="AI57" s="216" t="e">
        <f ca="1">DATA_FORMATTING!HI63/AI$8</f>
        <v>#NAME?</v>
      </c>
      <c r="AJ57" s="216" t="e">
        <f ca="1">DATA_FORMATTING!HJ63/AJ$8</f>
        <v>#NAME?</v>
      </c>
      <c r="AK57" s="216" t="e">
        <f ca="1">DATA_FORMATTING!HK63/AK$8</f>
        <v>#NAME?</v>
      </c>
      <c r="AL57" s="216" t="e">
        <f ca="1">DATA_FORMATTING!HL63/AL$8</f>
        <v>#NAME?</v>
      </c>
      <c r="AM57" s="216" t="e">
        <f ca="1">DATA_FORMATTING!HM63/AM$8</f>
        <v>#NAME?</v>
      </c>
      <c r="AN57" s="216" t="e">
        <f ca="1">DATA_FORMATTING!HN63/AN$8</f>
        <v>#NAME?</v>
      </c>
      <c r="AO57" s="216" t="e">
        <f ca="1">DATA_FORMATTING!HO63/AO$8</f>
        <v>#NAME?</v>
      </c>
      <c r="AP57" s="216" t="e">
        <f ca="1">DATA_FORMATTING!HP63/AP$8</f>
        <v>#NAME?</v>
      </c>
      <c r="AQ57" s="217" t="e">
        <f ca="1">DATA_FORMATTING!HQ63/AQ$8</f>
        <v>#NAME?</v>
      </c>
    </row>
    <row r="58" spans="3:43">
      <c r="C58" s="868" t="s">
        <v>523</v>
      </c>
      <c r="D58" s="236"/>
      <c r="E58" s="236"/>
      <c r="F58" s="236"/>
      <c r="G58" s="862"/>
      <c r="H58" s="216" t="e">
        <f ca="1">DATA_FORMATTING!GH64/H$8</f>
        <v>#NAME?</v>
      </c>
      <c r="I58" s="216" t="e">
        <f ca="1">DATA_FORMATTING!GI64/I$8</f>
        <v>#NAME?</v>
      </c>
      <c r="J58" s="216" t="e">
        <f ca="1">DATA_FORMATTING!GJ64/J$8</f>
        <v>#NAME?</v>
      </c>
      <c r="K58" s="216" t="e">
        <f ca="1">DATA_FORMATTING!GK64/K$8</f>
        <v>#NAME?</v>
      </c>
      <c r="L58" s="216" t="e">
        <f ca="1">DATA_FORMATTING!GL64/L$8</f>
        <v>#NAME?</v>
      </c>
      <c r="M58" s="216" t="e">
        <f ca="1">DATA_FORMATTING!GM64/M$8</f>
        <v>#NAME?</v>
      </c>
      <c r="N58" s="216" t="e">
        <f ca="1">DATA_FORMATTING!GN64/N$8</f>
        <v>#NAME?</v>
      </c>
      <c r="O58" s="216" t="e">
        <f ca="1">DATA_FORMATTING!GO64/O$8</f>
        <v>#NAME?</v>
      </c>
      <c r="P58" s="216" t="e">
        <f ca="1">DATA_FORMATTING!GP64/P$8</f>
        <v>#NAME?</v>
      </c>
      <c r="Q58" s="216" t="e">
        <f ca="1">DATA_FORMATTING!GQ64/Q$8</f>
        <v>#NAME?</v>
      </c>
      <c r="R58" s="216" t="e">
        <f ca="1">DATA_FORMATTING!GR64/R$8</f>
        <v>#NAME?</v>
      </c>
      <c r="S58" s="216" t="e">
        <f ca="1">DATA_FORMATTING!GS64/S$8</f>
        <v>#NAME?</v>
      </c>
      <c r="T58" s="216" t="e">
        <f ca="1">DATA_FORMATTING!GT64/T$8</f>
        <v>#NAME?</v>
      </c>
      <c r="U58" s="216" t="e">
        <f ca="1">DATA_FORMATTING!GU64/U$8</f>
        <v>#NAME?</v>
      </c>
      <c r="V58" s="216" t="e">
        <f ca="1">DATA_FORMATTING!GV64/V$8</f>
        <v>#NAME?</v>
      </c>
      <c r="W58" s="216" t="e">
        <f ca="1">DATA_FORMATTING!GW64/W$8</f>
        <v>#NAME?</v>
      </c>
      <c r="X58" s="216" t="e">
        <f ca="1">DATA_FORMATTING!GX64/X$8</f>
        <v>#NAME?</v>
      </c>
      <c r="Y58" s="216" t="e">
        <f ca="1">DATA_FORMATTING!GY64/Y$8</f>
        <v>#NAME?</v>
      </c>
      <c r="Z58" s="216" t="e">
        <f ca="1">DATA_FORMATTING!GZ64/Z$8</f>
        <v>#NAME?</v>
      </c>
      <c r="AA58" s="216" t="e">
        <f ca="1">DATA_FORMATTING!HA64/AA$8</f>
        <v>#NAME?</v>
      </c>
      <c r="AB58" s="216" t="e">
        <f ca="1">DATA_FORMATTING!HB64/AB$8</f>
        <v>#NAME?</v>
      </c>
      <c r="AC58" s="216" t="e">
        <f ca="1">DATA_FORMATTING!HC64/AC$8</f>
        <v>#NAME?</v>
      </c>
      <c r="AD58" s="216" t="e">
        <f ca="1">DATA_FORMATTING!HD64/AD$8</f>
        <v>#NAME?</v>
      </c>
      <c r="AE58" s="216" t="e">
        <f ca="1">DATA_FORMATTING!HE64/AE$8</f>
        <v>#NAME?</v>
      </c>
      <c r="AF58" s="216" t="e">
        <f ca="1">DATA_FORMATTING!HF64/AF$8</f>
        <v>#NAME?</v>
      </c>
      <c r="AG58" s="216" t="e">
        <f ca="1">DATA_FORMATTING!HG64/AG$8</f>
        <v>#NAME?</v>
      </c>
      <c r="AH58" s="216" t="e">
        <f ca="1">DATA_FORMATTING!HH64/AH$8</f>
        <v>#NAME?</v>
      </c>
      <c r="AI58" s="216" t="e">
        <f ca="1">DATA_FORMATTING!HI64/AI$8</f>
        <v>#NAME?</v>
      </c>
      <c r="AJ58" s="216" t="e">
        <f ca="1">DATA_FORMATTING!HJ64/AJ$8</f>
        <v>#NAME?</v>
      </c>
      <c r="AK58" s="216" t="e">
        <f ca="1">DATA_FORMATTING!HK64/AK$8</f>
        <v>#NAME?</v>
      </c>
      <c r="AL58" s="216" t="e">
        <f ca="1">DATA_FORMATTING!HL64/AL$8</f>
        <v>#NAME?</v>
      </c>
      <c r="AM58" s="216" t="e">
        <f ca="1">DATA_FORMATTING!HM64/AM$8</f>
        <v>#NAME?</v>
      </c>
      <c r="AN58" s="216" t="e">
        <f ca="1">DATA_FORMATTING!HN64/AN$8</f>
        <v>#NAME?</v>
      </c>
      <c r="AO58" s="216" t="e">
        <f ca="1">DATA_FORMATTING!HO64/AO$8</f>
        <v>#NAME?</v>
      </c>
      <c r="AP58" s="216" t="e">
        <f ca="1">DATA_FORMATTING!HP64/AP$8</f>
        <v>#NAME?</v>
      </c>
      <c r="AQ58" s="217" t="e">
        <f ca="1">DATA_FORMATTING!HQ64/AQ$8</f>
        <v>#NAME?</v>
      </c>
    </row>
    <row r="59" spans="3:43">
      <c r="C59" s="868" t="s">
        <v>524</v>
      </c>
      <c r="D59" s="236"/>
      <c r="E59" s="236"/>
      <c r="F59" s="236"/>
      <c r="G59" s="862"/>
      <c r="H59" s="216" t="e">
        <f ca="1">DATA_FORMATTING!GH65/H$8</f>
        <v>#NAME?</v>
      </c>
      <c r="I59" s="216" t="e">
        <f ca="1">DATA_FORMATTING!GI65/I$8</f>
        <v>#NAME?</v>
      </c>
      <c r="J59" s="216" t="e">
        <f ca="1">DATA_FORMATTING!GJ65/J$8</f>
        <v>#NAME?</v>
      </c>
      <c r="K59" s="216" t="e">
        <f ca="1">DATA_FORMATTING!GK65/K$8</f>
        <v>#NAME?</v>
      </c>
      <c r="L59" s="216" t="e">
        <f ca="1">DATA_FORMATTING!GL65/L$8</f>
        <v>#NAME?</v>
      </c>
      <c r="M59" s="216" t="e">
        <f ca="1">DATA_FORMATTING!GM65/M$8</f>
        <v>#NAME?</v>
      </c>
      <c r="N59" s="216" t="e">
        <f ca="1">DATA_FORMATTING!GN65/N$8</f>
        <v>#NAME?</v>
      </c>
      <c r="O59" s="216" t="e">
        <f ca="1">DATA_FORMATTING!GO65/O$8</f>
        <v>#NAME?</v>
      </c>
      <c r="P59" s="216" t="e">
        <f ca="1">DATA_FORMATTING!GP65/P$8</f>
        <v>#NAME?</v>
      </c>
      <c r="Q59" s="216" t="e">
        <f ca="1">DATA_FORMATTING!GQ65/Q$8</f>
        <v>#NAME?</v>
      </c>
      <c r="R59" s="216" t="e">
        <f ca="1">DATA_FORMATTING!GR65/R$8</f>
        <v>#NAME?</v>
      </c>
      <c r="S59" s="216" t="e">
        <f ca="1">DATA_FORMATTING!GS65/S$8</f>
        <v>#NAME?</v>
      </c>
      <c r="T59" s="216" t="e">
        <f ca="1">DATA_FORMATTING!GT65/T$8</f>
        <v>#NAME?</v>
      </c>
      <c r="U59" s="216" t="e">
        <f ca="1">DATA_FORMATTING!GU65/U$8</f>
        <v>#NAME?</v>
      </c>
      <c r="V59" s="216" t="e">
        <f ca="1">DATA_FORMATTING!GV65/V$8</f>
        <v>#NAME?</v>
      </c>
      <c r="W59" s="216" t="e">
        <f ca="1">DATA_FORMATTING!GW65/W$8</f>
        <v>#NAME?</v>
      </c>
      <c r="X59" s="216" t="e">
        <f ca="1">DATA_FORMATTING!GX65/X$8</f>
        <v>#NAME?</v>
      </c>
      <c r="Y59" s="216" t="e">
        <f ca="1">DATA_FORMATTING!GY65/Y$8</f>
        <v>#NAME?</v>
      </c>
      <c r="Z59" s="216" t="e">
        <f ca="1">DATA_FORMATTING!GZ65/Z$8</f>
        <v>#NAME?</v>
      </c>
      <c r="AA59" s="216" t="e">
        <f ca="1">DATA_FORMATTING!HA65/AA$8</f>
        <v>#NAME?</v>
      </c>
      <c r="AB59" s="216" t="e">
        <f ca="1">DATA_FORMATTING!HB65/AB$8</f>
        <v>#NAME?</v>
      </c>
      <c r="AC59" s="216" t="e">
        <f ca="1">DATA_FORMATTING!HC65/AC$8</f>
        <v>#NAME?</v>
      </c>
      <c r="AD59" s="216" t="e">
        <f ca="1">DATA_FORMATTING!HD65/AD$8</f>
        <v>#NAME?</v>
      </c>
      <c r="AE59" s="216" t="e">
        <f ca="1">DATA_FORMATTING!HE65/AE$8</f>
        <v>#NAME?</v>
      </c>
      <c r="AF59" s="216" t="e">
        <f ca="1">DATA_FORMATTING!HF65/AF$8</f>
        <v>#NAME?</v>
      </c>
      <c r="AG59" s="216" t="e">
        <f ca="1">DATA_FORMATTING!HG65/AG$8</f>
        <v>#NAME?</v>
      </c>
      <c r="AH59" s="216" t="e">
        <f ca="1">DATA_FORMATTING!HH65/AH$8</f>
        <v>#NAME?</v>
      </c>
      <c r="AI59" s="216" t="e">
        <f ca="1">DATA_FORMATTING!HI65/AI$8</f>
        <v>#NAME?</v>
      </c>
      <c r="AJ59" s="216" t="e">
        <f ca="1">DATA_FORMATTING!HJ65/AJ$8</f>
        <v>#NAME?</v>
      </c>
      <c r="AK59" s="216" t="e">
        <f ca="1">DATA_FORMATTING!HK65/AK$8</f>
        <v>#NAME?</v>
      </c>
      <c r="AL59" s="216" t="e">
        <f ca="1">DATA_FORMATTING!HL65/AL$8</f>
        <v>#NAME?</v>
      </c>
      <c r="AM59" s="216" t="e">
        <f ca="1">DATA_FORMATTING!HM65/AM$8</f>
        <v>#NAME?</v>
      </c>
      <c r="AN59" s="216" t="e">
        <f ca="1">DATA_FORMATTING!HN65/AN$8</f>
        <v>#NAME?</v>
      </c>
      <c r="AO59" s="216" t="e">
        <f ca="1">DATA_FORMATTING!HO65/AO$8</f>
        <v>#NAME?</v>
      </c>
      <c r="AP59" s="216" t="e">
        <f ca="1">DATA_FORMATTING!HP65/AP$8</f>
        <v>#NAME?</v>
      </c>
      <c r="AQ59" s="217" t="e">
        <f ca="1">DATA_FORMATTING!HQ65/AQ$8</f>
        <v>#NAME?</v>
      </c>
    </row>
    <row r="60" spans="3:43" ht="17.25" thickBot="1">
      <c r="C60" s="870" t="s">
        <v>525</v>
      </c>
      <c r="D60" s="239"/>
      <c r="E60" s="239"/>
      <c r="F60" s="239"/>
      <c r="G60" s="871"/>
      <c r="H60" s="242" t="e">
        <f ca="1">DATA_FORMATTING!GH66/H$8</f>
        <v>#NAME?</v>
      </c>
      <c r="I60" s="242" t="e">
        <f ca="1">DATA_FORMATTING!GI66/I$8</f>
        <v>#NAME?</v>
      </c>
      <c r="J60" s="242" t="e">
        <f ca="1">DATA_FORMATTING!GJ66/J$8</f>
        <v>#NAME?</v>
      </c>
      <c r="K60" s="242" t="e">
        <f ca="1">DATA_FORMATTING!GK66/K$8</f>
        <v>#NAME?</v>
      </c>
      <c r="L60" s="242" t="e">
        <f ca="1">DATA_FORMATTING!GL66/L$8</f>
        <v>#NAME?</v>
      </c>
      <c r="M60" s="242" t="e">
        <f ca="1">DATA_FORMATTING!GM66/M$8</f>
        <v>#NAME?</v>
      </c>
      <c r="N60" s="242" t="e">
        <f ca="1">DATA_FORMATTING!GN66/N$8</f>
        <v>#NAME?</v>
      </c>
      <c r="O60" s="242" t="e">
        <f ca="1">DATA_FORMATTING!GO66/O$8</f>
        <v>#NAME?</v>
      </c>
      <c r="P60" s="242" t="e">
        <f ca="1">DATA_FORMATTING!GP66/P$8</f>
        <v>#NAME?</v>
      </c>
      <c r="Q60" s="242" t="e">
        <f ca="1">DATA_FORMATTING!GQ66/Q$8</f>
        <v>#NAME?</v>
      </c>
      <c r="R60" s="242" t="e">
        <f ca="1">DATA_FORMATTING!GR66/R$8</f>
        <v>#NAME?</v>
      </c>
      <c r="S60" s="242" t="e">
        <f ca="1">DATA_FORMATTING!GS66/S$8</f>
        <v>#NAME?</v>
      </c>
      <c r="T60" s="242" t="e">
        <f ca="1">DATA_FORMATTING!GT66/T$8</f>
        <v>#NAME?</v>
      </c>
      <c r="U60" s="242" t="e">
        <f ca="1">DATA_FORMATTING!GU66/U$8</f>
        <v>#NAME?</v>
      </c>
      <c r="V60" s="242" t="e">
        <f ca="1">DATA_FORMATTING!GV66/V$8</f>
        <v>#NAME?</v>
      </c>
      <c r="W60" s="242" t="e">
        <f ca="1">DATA_FORMATTING!GW66/W$8</f>
        <v>#NAME?</v>
      </c>
      <c r="X60" s="242" t="e">
        <f ca="1">DATA_FORMATTING!GX66/X$8</f>
        <v>#NAME?</v>
      </c>
      <c r="Y60" s="242" t="e">
        <f ca="1">DATA_FORMATTING!GY66/Y$8</f>
        <v>#NAME?</v>
      </c>
      <c r="Z60" s="242" t="e">
        <f ca="1">DATA_FORMATTING!GZ66/Z$8</f>
        <v>#NAME?</v>
      </c>
      <c r="AA60" s="242" t="e">
        <f ca="1">DATA_FORMATTING!HA66/AA$8</f>
        <v>#NAME?</v>
      </c>
      <c r="AB60" s="242" t="e">
        <f ca="1">DATA_FORMATTING!HB66/AB$8</f>
        <v>#NAME?</v>
      </c>
      <c r="AC60" s="242" t="e">
        <f ca="1">DATA_FORMATTING!HC66/AC$8</f>
        <v>#NAME?</v>
      </c>
      <c r="AD60" s="242" t="e">
        <f ca="1">DATA_FORMATTING!HD66/AD$8</f>
        <v>#NAME?</v>
      </c>
      <c r="AE60" s="242" t="e">
        <f ca="1">DATA_FORMATTING!HE66/AE$8</f>
        <v>#NAME?</v>
      </c>
      <c r="AF60" s="242" t="e">
        <f ca="1">DATA_FORMATTING!HF66/AF$8</f>
        <v>#NAME?</v>
      </c>
      <c r="AG60" s="242" t="e">
        <f ca="1">DATA_FORMATTING!HG66/AG$8</f>
        <v>#NAME?</v>
      </c>
      <c r="AH60" s="242" t="e">
        <f ca="1">DATA_FORMATTING!HH66/AH$8</f>
        <v>#NAME?</v>
      </c>
      <c r="AI60" s="242" t="e">
        <f ca="1">DATA_FORMATTING!HI66/AI$8</f>
        <v>#NAME?</v>
      </c>
      <c r="AJ60" s="242" t="e">
        <f ca="1">DATA_FORMATTING!HJ66/AJ$8</f>
        <v>#NAME?</v>
      </c>
      <c r="AK60" s="242" t="e">
        <f ca="1">DATA_FORMATTING!HK66/AK$8</f>
        <v>#NAME?</v>
      </c>
      <c r="AL60" s="242" t="e">
        <f ca="1">DATA_FORMATTING!HL66/AL$8</f>
        <v>#NAME?</v>
      </c>
      <c r="AM60" s="242" t="e">
        <f ca="1">DATA_FORMATTING!HM66/AM$8</f>
        <v>#NAME?</v>
      </c>
      <c r="AN60" s="242" t="e">
        <f ca="1">DATA_FORMATTING!HN66/AN$8</f>
        <v>#NAME?</v>
      </c>
      <c r="AO60" s="242" t="e">
        <f ca="1">DATA_FORMATTING!HO66/AO$8</f>
        <v>#NAME?</v>
      </c>
      <c r="AP60" s="242" t="e">
        <f ca="1">DATA_FORMATTING!HP66/AP$8</f>
        <v>#NAME?</v>
      </c>
      <c r="AQ60" s="872" t="e">
        <f ca="1">DATA_FORMATTING!HQ66/AQ$8</f>
        <v>#NAME?</v>
      </c>
    </row>
    <row r="61" spans="3:43">
      <c r="L61" s="150"/>
      <c r="Q61" s="150"/>
    </row>
    <row r="62" spans="3:43" ht="17.25" thickBot="1">
      <c r="L62" s="150"/>
      <c r="Q62" s="150"/>
    </row>
    <row r="63" spans="3:43">
      <c r="C63" s="863" t="s">
        <v>545</v>
      </c>
      <c r="D63" s="864">
        <f>D9</f>
        <v>40209</v>
      </c>
      <c r="E63" s="864">
        <f>E9</f>
        <v>40574</v>
      </c>
      <c r="F63" s="864" t="s">
        <v>298</v>
      </c>
      <c r="G63" s="864" t="s">
        <v>299</v>
      </c>
      <c r="H63" s="864" t="str">
        <f>H9</f>
        <v/>
      </c>
      <c r="I63" s="864" t="str">
        <f t="shared" ref="I63:AQ63" si="23">I9</f>
        <v/>
      </c>
      <c r="J63" s="864" t="str">
        <f t="shared" si="23"/>
        <v/>
      </c>
      <c r="K63" s="864" t="str">
        <f t="shared" si="23"/>
        <v/>
      </c>
      <c r="L63" s="864" t="str">
        <f t="shared" si="23"/>
        <v/>
      </c>
      <c r="M63" s="864" t="str">
        <f t="shared" si="23"/>
        <v/>
      </c>
      <c r="N63" s="864" t="str">
        <f t="shared" si="23"/>
        <v/>
      </c>
      <c r="O63" s="864" t="str">
        <f t="shared" si="23"/>
        <v/>
      </c>
      <c r="P63" s="864" t="str">
        <f t="shared" si="23"/>
        <v/>
      </c>
      <c r="Q63" s="864" t="str">
        <f t="shared" si="23"/>
        <v/>
      </c>
      <c r="R63" s="864" t="str">
        <f t="shared" si="23"/>
        <v/>
      </c>
      <c r="S63" s="864" t="str">
        <f t="shared" si="23"/>
        <v/>
      </c>
      <c r="T63" s="864" t="str">
        <f t="shared" si="23"/>
        <v/>
      </c>
      <c r="U63" s="864" t="str">
        <f t="shared" si="23"/>
        <v/>
      </c>
      <c r="V63" s="864" t="str">
        <f t="shared" si="23"/>
        <v/>
      </c>
      <c r="W63" s="864" t="str">
        <f t="shared" si="23"/>
        <v/>
      </c>
      <c r="X63" s="864" t="str">
        <f t="shared" si="23"/>
        <v/>
      </c>
      <c r="Y63" s="864" t="str">
        <f t="shared" si="23"/>
        <v/>
      </c>
      <c r="Z63" s="864" t="str">
        <f t="shared" si="23"/>
        <v/>
      </c>
      <c r="AA63" s="864" t="str">
        <f t="shared" si="23"/>
        <v/>
      </c>
      <c r="AB63" s="864" t="str">
        <f t="shared" si="23"/>
        <v/>
      </c>
      <c r="AC63" s="864" t="str">
        <f t="shared" si="23"/>
        <v/>
      </c>
      <c r="AD63" s="864" t="str">
        <f t="shared" si="23"/>
        <v/>
      </c>
      <c r="AE63" s="864" t="str">
        <f t="shared" si="23"/>
        <v/>
      </c>
      <c r="AF63" s="864" t="str">
        <f t="shared" si="23"/>
        <v/>
      </c>
      <c r="AG63" s="864" t="str">
        <f t="shared" si="23"/>
        <v/>
      </c>
      <c r="AH63" s="864" t="str">
        <f t="shared" si="23"/>
        <v/>
      </c>
      <c r="AI63" s="864" t="str">
        <f t="shared" si="23"/>
        <v/>
      </c>
      <c r="AJ63" s="864" t="str">
        <f t="shared" si="23"/>
        <v/>
      </c>
      <c r="AK63" s="864" t="str">
        <f t="shared" si="23"/>
        <v/>
      </c>
      <c r="AL63" s="864" t="str">
        <f t="shared" si="23"/>
        <v/>
      </c>
      <c r="AM63" s="864" t="str">
        <f t="shared" si="23"/>
        <v/>
      </c>
      <c r="AN63" s="864" t="str">
        <f t="shared" si="23"/>
        <v/>
      </c>
      <c r="AO63" s="864" t="str">
        <f t="shared" si="23"/>
        <v/>
      </c>
      <c r="AP63" s="864" t="str">
        <f t="shared" si="23"/>
        <v/>
      </c>
      <c r="AQ63" s="865">
        <f t="shared" si="23"/>
        <v>0</v>
      </c>
    </row>
    <row r="64" spans="3:43">
      <c r="C64" s="867" t="s">
        <v>70</v>
      </c>
      <c r="D64" s="236"/>
      <c r="E64" s="236"/>
      <c r="F64" s="236"/>
      <c r="G64" s="862"/>
      <c r="H64" s="216">
        <f>H55</f>
        <v>0</v>
      </c>
      <c r="I64" s="216">
        <f t="shared" ref="I64:AQ64" si="24">I55</f>
        <v>0</v>
      </c>
      <c r="J64" s="216">
        <f t="shared" si="24"/>
        <v>0</v>
      </c>
      <c r="K64" s="216">
        <f t="shared" si="24"/>
        <v>0</v>
      </c>
      <c r="L64" s="216">
        <f t="shared" si="24"/>
        <v>0</v>
      </c>
      <c r="M64" s="216">
        <f t="shared" si="24"/>
        <v>0</v>
      </c>
      <c r="N64" s="216">
        <f t="shared" si="24"/>
        <v>0</v>
      </c>
      <c r="O64" s="216">
        <f t="shared" si="24"/>
        <v>0</v>
      </c>
      <c r="P64" s="216">
        <f t="shared" si="24"/>
        <v>0</v>
      </c>
      <c r="Q64" s="216">
        <f t="shared" si="24"/>
        <v>0</v>
      </c>
      <c r="R64" s="216">
        <f t="shared" si="24"/>
        <v>0</v>
      </c>
      <c r="S64" s="216">
        <f t="shared" si="24"/>
        <v>0</v>
      </c>
      <c r="T64" s="216">
        <f t="shared" si="24"/>
        <v>0</v>
      </c>
      <c r="U64" s="216">
        <f t="shared" si="24"/>
        <v>0</v>
      </c>
      <c r="V64" s="216">
        <f t="shared" si="24"/>
        <v>0</v>
      </c>
      <c r="W64" s="216">
        <f t="shared" si="24"/>
        <v>0</v>
      </c>
      <c r="X64" s="216">
        <f t="shared" si="24"/>
        <v>0</v>
      </c>
      <c r="Y64" s="216">
        <f t="shared" si="24"/>
        <v>0</v>
      </c>
      <c r="Z64" s="216">
        <f t="shared" si="24"/>
        <v>0</v>
      </c>
      <c r="AA64" s="216">
        <f t="shared" si="24"/>
        <v>0</v>
      </c>
      <c r="AB64" s="216">
        <f t="shared" si="24"/>
        <v>0</v>
      </c>
      <c r="AC64" s="216">
        <f t="shared" si="24"/>
        <v>0</v>
      </c>
      <c r="AD64" s="216">
        <f t="shared" si="24"/>
        <v>0</v>
      </c>
      <c r="AE64" s="216">
        <f t="shared" si="24"/>
        <v>0</v>
      </c>
      <c r="AF64" s="216">
        <f t="shared" si="24"/>
        <v>0</v>
      </c>
      <c r="AG64" s="216">
        <f t="shared" si="24"/>
        <v>0</v>
      </c>
      <c r="AH64" s="216">
        <f t="shared" si="24"/>
        <v>0</v>
      </c>
      <c r="AI64" s="216">
        <f t="shared" si="24"/>
        <v>0</v>
      </c>
      <c r="AJ64" s="216">
        <f t="shared" si="24"/>
        <v>0</v>
      </c>
      <c r="AK64" s="216">
        <f t="shared" si="24"/>
        <v>0</v>
      </c>
      <c r="AL64" s="216">
        <f t="shared" si="24"/>
        <v>0</v>
      </c>
      <c r="AM64" s="216">
        <f t="shared" si="24"/>
        <v>0</v>
      </c>
      <c r="AN64" s="216">
        <f t="shared" si="24"/>
        <v>0</v>
      </c>
      <c r="AO64" s="216">
        <f t="shared" si="24"/>
        <v>0</v>
      </c>
      <c r="AP64" s="216">
        <f t="shared" si="24"/>
        <v>0</v>
      </c>
      <c r="AQ64" s="217">
        <f t="shared" si="24"/>
        <v>0</v>
      </c>
    </row>
    <row r="65" spans="3:43" ht="17.25" thickBot="1">
      <c r="C65" s="878" t="s">
        <v>80</v>
      </c>
      <c r="D65" s="239"/>
      <c r="E65" s="239"/>
      <c r="F65" s="239"/>
      <c r="G65" s="871"/>
      <c r="H65" s="242"/>
      <c r="I65" s="242"/>
      <c r="J65" s="242"/>
      <c r="K65" s="242"/>
      <c r="L65" s="242"/>
      <c r="M65" s="242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  <c r="Z65" s="242"/>
      <c r="AA65" s="242"/>
      <c r="AB65" s="242"/>
      <c r="AC65" s="242"/>
      <c r="AD65" s="242"/>
      <c r="AE65" s="242"/>
      <c r="AF65" s="242"/>
      <c r="AG65" s="242"/>
      <c r="AH65" s="242"/>
      <c r="AI65" s="242"/>
      <c r="AJ65" s="242"/>
      <c r="AK65" s="242"/>
      <c r="AL65" s="242"/>
      <c r="AM65" s="242"/>
      <c r="AN65" s="242"/>
      <c r="AO65" s="242"/>
      <c r="AP65" s="242"/>
      <c r="AQ65" s="872"/>
    </row>
  </sheetData>
  <conditionalFormatting sqref="H39:AQ39">
    <cfRule type="expression" dxfId="216" priority="4">
      <formula>H37="Audited"</formula>
    </cfRule>
  </conditionalFormatting>
  <conditionalFormatting sqref="H9:AQ9">
    <cfRule type="expression" dxfId="215" priority="6">
      <formula>H5="Audited"</formula>
    </cfRule>
  </conditionalFormatting>
  <conditionalFormatting sqref="H36:AQ36">
    <cfRule type="expression" dxfId="214" priority="3">
      <formula>H36="B/S Error"</formula>
    </cfRule>
  </conditionalFormatting>
  <conditionalFormatting sqref="H48:AQ48">
    <cfRule type="expression" dxfId="213" priority="2">
      <formula>#REF!="Audited"</formula>
    </cfRule>
  </conditionalFormatting>
  <conditionalFormatting sqref="H63:AQ63">
    <cfRule type="expression" dxfId="212" priority="1">
      <formula>#REF!="Audited"</formula>
    </cfRule>
  </conditionalFormatting>
  <dataValidations count="4">
    <dataValidation type="list" allowBlank="1" showInputMessage="1" showErrorMessage="1" sqref="E5">
      <formula1>$A$10:$A$11</formula1>
    </dataValidation>
    <dataValidation type="list" allowBlank="1" showInputMessage="1" showErrorMessage="1" sqref="D9">
      <formula1>BS_PERIODS</formula1>
    </dataValidation>
    <dataValidation type="list" operator="greaterThan" allowBlank="1" showInputMessage="1" showErrorMessage="1" sqref="E9">
      <formula1>(OFFSET(BS_PERIODS,0,MATCH(BS_PERIOD_START,BS_PERIODS,0),1,COUNTA(BS_PERIODS)-MATCH(BS_PERIOD_START,BS_PERIODS,0)))</formula1>
    </dataValidation>
    <dataValidation operator="greaterThan" allowBlank="1" showInputMessage="1" showErrorMessage="1" sqref="E7:E8"/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79998168889431442"/>
  </sheetPr>
  <dimension ref="A1:AR36"/>
  <sheetViews>
    <sheetView showGridLines="0" zoomScale="85" zoomScaleNormal="85" workbookViewId="0">
      <pane xSplit="7" ySplit="6" topLeftCell="AQ7" activePane="bottomRight" state="frozen"/>
      <selection pane="topRight" activeCell="H1" sqref="H1"/>
      <selection pane="bottomLeft" activeCell="A7" sqref="A7"/>
      <selection pane="bottomRight"/>
    </sheetView>
  </sheetViews>
  <sheetFormatPr defaultRowHeight="15" outlineLevelCol="1"/>
  <cols>
    <col min="1" max="1" width="1" style="245" customWidth="1"/>
    <col min="2" max="2" width="4.42578125" style="245" customWidth="1"/>
    <col min="3" max="3" width="47.42578125" style="586" bestFit="1" customWidth="1"/>
    <col min="4" max="4" width="19.28515625" style="586" bestFit="1" customWidth="1"/>
    <col min="5" max="7" width="17.140625" style="586" customWidth="1"/>
    <col min="8" max="8" width="19.28515625" hidden="1" customWidth="1" outlineLevel="1"/>
    <col min="9" max="40" width="17.140625" hidden="1" customWidth="1" outlineLevel="1"/>
    <col min="41" max="41" width="17.140625" customWidth="1" collapsed="1"/>
    <col min="42" max="43" width="17.140625" customWidth="1"/>
  </cols>
  <sheetData>
    <row r="1" spans="1:44" ht="22.5">
      <c r="C1" s="246"/>
      <c r="D1" s="246"/>
      <c r="E1" s="246"/>
      <c r="F1" s="246"/>
      <c r="G1" s="246"/>
    </row>
    <row r="2" spans="1:44" ht="19.5" thickBot="1">
      <c r="A2" s="245" t="s">
        <v>247</v>
      </c>
      <c r="C2" s="247" t="e">
        <f ca="1">UPPER('Balance Sheet'!C2&amp;" Income Statement")</f>
        <v>#NAME?</v>
      </c>
      <c r="D2" s="247"/>
      <c r="E2" s="247"/>
      <c r="F2" s="247"/>
      <c r="G2" s="247"/>
      <c r="H2" s="509" t="e">
        <f ca="1">DATA_FORMATTING!AY3</f>
        <v>#NAME?</v>
      </c>
      <c r="I2" s="509" t="e">
        <f ca="1">DATA_FORMATTING!AZ3</f>
        <v>#NAME?</v>
      </c>
      <c r="J2" s="509" t="e">
        <f ca="1">DATA_FORMATTING!BA3</f>
        <v>#NAME?</v>
      </c>
      <c r="K2" s="509" t="e">
        <f ca="1">DATA_FORMATTING!BB3</f>
        <v>#NAME?</v>
      </c>
      <c r="L2" s="509" t="e">
        <f ca="1">DATA_FORMATTING!BC3</f>
        <v>#NAME?</v>
      </c>
      <c r="M2" s="509" t="e">
        <f ca="1">DATA_FORMATTING!BD3</f>
        <v>#NAME?</v>
      </c>
      <c r="N2" s="509" t="e">
        <f ca="1">DATA_FORMATTING!BE3</f>
        <v>#NAME?</v>
      </c>
      <c r="O2" s="509" t="e">
        <f ca="1">DATA_FORMATTING!BF3</f>
        <v>#NAME?</v>
      </c>
      <c r="P2" s="509" t="e">
        <f ca="1">DATA_FORMATTING!BG3</f>
        <v>#NAME?</v>
      </c>
      <c r="Q2" s="509" t="e">
        <f ca="1">DATA_FORMATTING!BH3</f>
        <v>#NAME?</v>
      </c>
      <c r="R2" s="509" t="e">
        <f ca="1">DATA_FORMATTING!BI3</f>
        <v>#NAME?</v>
      </c>
      <c r="S2" s="509" t="e">
        <f ca="1">DATA_FORMATTING!BJ3</f>
        <v>#NAME?</v>
      </c>
      <c r="T2" s="509" t="e">
        <f ca="1">DATA_FORMATTING!BK3</f>
        <v>#NAME?</v>
      </c>
      <c r="U2" s="509" t="e">
        <f ca="1">DATA_FORMATTING!BL3</f>
        <v>#NAME?</v>
      </c>
      <c r="V2" s="509" t="e">
        <f ca="1">DATA_FORMATTING!BM3</f>
        <v>#NAME?</v>
      </c>
      <c r="W2" s="509" t="e">
        <f ca="1">DATA_FORMATTING!BN3</f>
        <v>#NAME?</v>
      </c>
      <c r="X2" s="509" t="e">
        <f ca="1">DATA_FORMATTING!BO3</f>
        <v>#NAME?</v>
      </c>
      <c r="Y2" s="509" t="e">
        <f ca="1">DATA_FORMATTING!BP3</f>
        <v>#NAME?</v>
      </c>
      <c r="Z2" s="509" t="e">
        <f ca="1">DATA_FORMATTING!BQ3</f>
        <v>#NAME?</v>
      </c>
      <c r="AA2" s="509" t="e">
        <f ca="1">DATA_FORMATTING!BR3</f>
        <v>#NAME?</v>
      </c>
      <c r="AB2" s="509" t="e">
        <f ca="1">DATA_FORMATTING!BS3</f>
        <v>#NAME?</v>
      </c>
      <c r="AC2" s="509" t="e">
        <f ca="1">DATA_FORMATTING!BT3</f>
        <v>#NAME?</v>
      </c>
      <c r="AD2" s="509" t="e">
        <f ca="1">DATA_FORMATTING!BU3</f>
        <v>#NAME?</v>
      </c>
      <c r="AE2" s="509" t="e">
        <f ca="1">DATA_FORMATTING!BV3</f>
        <v>#NAME?</v>
      </c>
      <c r="AF2" s="509" t="e">
        <f ca="1">DATA_FORMATTING!BW3</f>
        <v>#NAME?</v>
      </c>
      <c r="AG2" s="509" t="e">
        <f ca="1">DATA_FORMATTING!BX3</f>
        <v>#NAME?</v>
      </c>
      <c r="AH2" s="509" t="e">
        <f ca="1">DATA_FORMATTING!BY3</f>
        <v>#NAME?</v>
      </c>
      <c r="AI2" s="509" t="e">
        <f ca="1">DATA_FORMATTING!BZ3</f>
        <v>#NAME?</v>
      </c>
      <c r="AJ2" s="509" t="e">
        <f ca="1">DATA_FORMATTING!CA3</f>
        <v>#NAME?</v>
      </c>
      <c r="AK2" s="509" t="e">
        <f ca="1">DATA_FORMATTING!CB3</f>
        <v>#NAME?</v>
      </c>
      <c r="AL2" s="509" t="e">
        <f ca="1">DATA_FORMATTING!CC3</f>
        <v>#NAME?</v>
      </c>
      <c r="AM2" s="509" t="e">
        <f ca="1">DATA_FORMATTING!CD3</f>
        <v>#NAME?</v>
      </c>
      <c r="AN2" s="509" t="e">
        <f ca="1">DATA_FORMATTING!CE3</f>
        <v>#NAME?</v>
      </c>
      <c r="AO2" s="509" t="e">
        <f ca="1">DATA_FORMATTING!CF3</f>
        <v>#NAME?</v>
      </c>
      <c r="AP2" s="509" t="e">
        <f ca="1">DATA_FORMATTING!CG3</f>
        <v>#NAME?</v>
      </c>
      <c r="AQ2" s="509" t="e">
        <f ca="1">DATA_FORMATTING!CH3</f>
        <v>#NAME?</v>
      </c>
    </row>
    <row r="3" spans="1:44" ht="18.75" thickBot="1">
      <c r="A3" s="245" t="s">
        <v>440</v>
      </c>
      <c r="C3" s="152">
        <f>AQ6</f>
        <v>0</v>
      </c>
      <c r="D3" s="625" t="s">
        <v>454</v>
      </c>
      <c r="E3" s="587" t="s">
        <v>63</v>
      </c>
      <c r="G3" s="561" t="s">
        <v>447</v>
      </c>
      <c r="H3" s="619" t="e">
        <f ca="1">IF('Balance Sheet'!$E$5="USD",AVERAGE((OFFSET(DB_LOAD!$K:$K,MATCH('Balance Sheet'!H9,DB_LOAD!$H:$H,0)-1,0,3,1))),1)</f>
        <v>#N/A</v>
      </c>
      <c r="I3" s="619" t="e">
        <f ca="1">IF('Balance Sheet'!$E$5="USD",AVERAGE((OFFSET(DB_LOAD!$K:$K,MATCH('Balance Sheet'!I9,DB_LOAD!$H:$H,0)-1,0,3,1))),1)</f>
        <v>#N/A</v>
      </c>
      <c r="J3" s="619" t="e">
        <f ca="1">IF('Balance Sheet'!$E$5="USD",AVERAGE((OFFSET(DB_LOAD!$K:$K,MATCH('Balance Sheet'!J9,DB_LOAD!$H:$H,0)-1,0,3,1))),1)</f>
        <v>#N/A</v>
      </c>
      <c r="K3" s="619" t="e">
        <f ca="1">IF('Balance Sheet'!$E$5="USD",AVERAGE((OFFSET(DB_LOAD!$K:$K,MATCH('Balance Sheet'!K9,DB_LOAD!$H:$H,0)-1,0,3,1))),1)</f>
        <v>#N/A</v>
      </c>
      <c r="L3" s="619" t="e">
        <f ca="1">IF('Balance Sheet'!$E$5="USD",AVERAGE((OFFSET(DB_LOAD!$K:$K,MATCH('Balance Sheet'!L9,DB_LOAD!$H:$H,0)-1,0,3,1))),1)</f>
        <v>#N/A</v>
      </c>
      <c r="M3" s="619" t="e">
        <f ca="1">IF('Balance Sheet'!$E$5="USD",AVERAGE((OFFSET(DB_LOAD!$K:$K,MATCH('Balance Sheet'!M9,DB_LOAD!$H:$H,0)-1,0,3,1))),1)</f>
        <v>#N/A</v>
      </c>
      <c r="N3" s="619" t="e">
        <f ca="1">IF('Balance Sheet'!$E$5="USD",AVERAGE((OFFSET(DB_LOAD!$K:$K,MATCH('Balance Sheet'!N9,DB_LOAD!$H:$H,0)-1,0,3,1))),1)</f>
        <v>#N/A</v>
      </c>
      <c r="O3" s="619" t="e">
        <f ca="1">IF('Balance Sheet'!$E$5="USD",AVERAGE((OFFSET(DB_LOAD!$K:$K,MATCH('Balance Sheet'!O9,DB_LOAD!$H:$H,0)-1,0,3,1))),1)</f>
        <v>#N/A</v>
      </c>
      <c r="P3" s="619" t="e">
        <f ca="1">IF('Balance Sheet'!$E$5="USD",AVERAGE((OFFSET(DB_LOAD!$K:$K,MATCH('Balance Sheet'!P9,DB_LOAD!$H:$H,0)-1,0,3,1))),1)</f>
        <v>#N/A</v>
      </c>
      <c r="Q3" s="619" t="e">
        <f ca="1">IF('Balance Sheet'!$E$5="USD",AVERAGE((OFFSET(DB_LOAD!$K:$K,MATCH('Balance Sheet'!Q9,DB_LOAD!$H:$H,0)-1,0,3,1))),1)</f>
        <v>#N/A</v>
      </c>
      <c r="R3" s="619" t="e">
        <f ca="1">IF('Balance Sheet'!$E$5="USD",AVERAGE((OFFSET(DB_LOAD!$K:$K,MATCH('Balance Sheet'!R9,DB_LOAD!$H:$H,0)-1,0,3,1))),1)</f>
        <v>#N/A</v>
      </c>
      <c r="S3" s="619" t="e">
        <f ca="1">IF('Balance Sheet'!$E$5="USD",AVERAGE((OFFSET(DB_LOAD!$K:$K,MATCH('Balance Sheet'!S9,DB_LOAD!$H:$H,0)-1,0,3,1))),1)</f>
        <v>#N/A</v>
      </c>
      <c r="T3" s="619" t="e">
        <f ca="1">IF('Balance Sheet'!$E$5="USD",AVERAGE((OFFSET(DB_LOAD!$K:$K,MATCH('Balance Sheet'!T9,DB_LOAD!$H:$H,0)-1,0,3,1))),1)</f>
        <v>#N/A</v>
      </c>
      <c r="U3" s="619" t="e">
        <f ca="1">IF('Balance Sheet'!$E$5="USD",AVERAGE((OFFSET(DB_LOAD!$K:$K,MATCH('Balance Sheet'!U9,DB_LOAD!$H:$H,0)-1,0,3,1))),1)</f>
        <v>#N/A</v>
      </c>
      <c r="V3" s="619" t="e">
        <f ca="1">IF('Balance Sheet'!$E$5="USD",AVERAGE((OFFSET(DB_LOAD!$K:$K,MATCH('Balance Sheet'!V9,DB_LOAD!$H:$H,0)-1,0,3,1))),1)</f>
        <v>#N/A</v>
      </c>
      <c r="W3" s="619" t="e">
        <f ca="1">IF('Balance Sheet'!$E$5="USD",AVERAGE((OFFSET(DB_LOAD!$K:$K,MATCH('Balance Sheet'!W9,DB_LOAD!$H:$H,0)-1,0,3,1))),1)</f>
        <v>#N/A</v>
      </c>
      <c r="X3" s="619" t="e">
        <f ca="1">IF('Balance Sheet'!$E$5="USD",AVERAGE((OFFSET(DB_LOAD!$K:$K,MATCH('Balance Sheet'!X9,DB_LOAD!$H:$H,0)-1,0,3,1))),1)</f>
        <v>#N/A</v>
      </c>
      <c r="Y3" s="619" t="e">
        <f ca="1">IF('Balance Sheet'!$E$5="USD",AVERAGE((OFFSET(DB_LOAD!$K:$K,MATCH('Balance Sheet'!Y9,DB_LOAD!$H:$H,0)-1,0,3,1))),1)</f>
        <v>#N/A</v>
      </c>
      <c r="Z3" s="619" t="e">
        <f ca="1">IF('Balance Sheet'!$E$5="USD",AVERAGE((OFFSET(DB_LOAD!$K:$K,MATCH('Balance Sheet'!Z9,DB_LOAD!$H:$H,0)-1,0,3,1))),1)</f>
        <v>#N/A</v>
      </c>
      <c r="AA3" s="619" t="e">
        <f ca="1">IF('Balance Sheet'!$E$5="USD",AVERAGE((OFFSET(DB_LOAD!$K:$K,MATCH('Balance Sheet'!AA9,DB_LOAD!$H:$H,0)-1,0,3,1))),1)</f>
        <v>#N/A</v>
      </c>
      <c r="AB3" s="619" t="e">
        <f ca="1">IF('Balance Sheet'!$E$5="USD",AVERAGE((OFFSET(DB_LOAD!$K:$K,MATCH('Balance Sheet'!AB9,DB_LOAD!$H:$H,0)-1,0,3,1))),1)</f>
        <v>#N/A</v>
      </c>
      <c r="AC3" s="619" t="e">
        <f ca="1">IF('Balance Sheet'!$E$5="USD",AVERAGE((OFFSET(DB_LOAD!$K:$K,MATCH('Balance Sheet'!AC9,DB_LOAD!$H:$H,0)-1,0,3,1))),1)</f>
        <v>#N/A</v>
      </c>
      <c r="AD3" s="619" t="e">
        <f ca="1">IF('Balance Sheet'!$E$5="USD",AVERAGE((OFFSET(DB_LOAD!$K:$K,MATCH('Balance Sheet'!AD9,DB_LOAD!$H:$H,0)-1,0,3,1))),1)</f>
        <v>#N/A</v>
      </c>
      <c r="AE3" s="619" t="e">
        <f ca="1">IF('Balance Sheet'!$E$5="USD",AVERAGE((OFFSET(DB_LOAD!$K:$K,MATCH('Balance Sheet'!AE9,DB_LOAD!$H:$H,0)-1,0,3,1))),1)</f>
        <v>#N/A</v>
      </c>
      <c r="AF3" s="619" t="e">
        <f ca="1">IF('Balance Sheet'!$E$5="USD",AVERAGE((OFFSET(DB_LOAD!$K:$K,MATCH('Balance Sheet'!AF9,DB_LOAD!$H:$H,0)-1,0,3,1))),1)</f>
        <v>#N/A</v>
      </c>
      <c r="AG3" s="619" t="e">
        <f ca="1">IF('Balance Sheet'!$E$5="USD",AVERAGE((OFFSET(DB_LOAD!$K:$K,MATCH('Balance Sheet'!AG9,DB_LOAD!$H:$H,0)-1,0,3,1))),1)</f>
        <v>#N/A</v>
      </c>
      <c r="AH3" s="619" t="e">
        <f ca="1">IF('Balance Sheet'!$E$5="USD",AVERAGE((OFFSET(DB_LOAD!$K:$K,MATCH('Balance Sheet'!AH9,DB_LOAD!$H:$H,0)-1,0,3,1))),1)</f>
        <v>#N/A</v>
      </c>
      <c r="AI3" s="619" t="e">
        <f ca="1">IF('Balance Sheet'!$E$5="USD",AVERAGE((OFFSET(DB_LOAD!$K:$K,MATCH('Balance Sheet'!AI9,DB_LOAD!$H:$H,0)-1,0,3,1))),1)</f>
        <v>#N/A</v>
      </c>
      <c r="AJ3" s="619" t="e">
        <f ca="1">IF('Balance Sheet'!$E$5="USD",AVERAGE((OFFSET(DB_LOAD!$K:$K,MATCH('Balance Sheet'!AJ9,DB_LOAD!$H:$H,0)-1,0,3,1))),1)</f>
        <v>#N/A</v>
      </c>
      <c r="AK3" s="619" t="e">
        <f ca="1">IF('Balance Sheet'!$E$5="USD",AVERAGE((OFFSET(DB_LOAD!$K:$K,MATCH('Balance Sheet'!AK9,DB_LOAD!$H:$H,0)-1,0,3,1))),1)</f>
        <v>#N/A</v>
      </c>
      <c r="AL3" s="619" t="e">
        <f ca="1">IF('Balance Sheet'!$E$5="USD",AVERAGE((OFFSET(DB_LOAD!$K:$K,MATCH('Balance Sheet'!AL9,DB_LOAD!$H:$H,0)-1,0,3,1))),1)</f>
        <v>#N/A</v>
      </c>
      <c r="AM3" s="619" t="e">
        <f ca="1">IF('Balance Sheet'!$E$5="USD",AVERAGE((OFFSET(DB_LOAD!$K:$K,MATCH('Balance Sheet'!AM9,DB_LOAD!$H:$H,0)-1,0,3,1))),1)</f>
        <v>#N/A</v>
      </c>
      <c r="AN3" s="619" t="e">
        <f ca="1">IF('Balance Sheet'!$E$5="USD",AVERAGE((OFFSET(DB_LOAD!$K:$K,MATCH('Balance Sheet'!AN9,DB_LOAD!$H:$H,0)-1,0,3,1))),1)</f>
        <v>#N/A</v>
      </c>
      <c r="AO3" s="619" t="e">
        <f ca="1">IF('Balance Sheet'!$E$5="USD",AVERAGE((OFFSET(DB_LOAD!$K:$K,MATCH('Balance Sheet'!AO9,DB_LOAD!$H:$H,0)-1,0,3,1))),1)</f>
        <v>#N/A</v>
      </c>
      <c r="AP3" s="619" t="e">
        <f ca="1">IF('Balance Sheet'!$E$5="USD",AVERAGE((OFFSET(DB_LOAD!$K:$K,MATCH('Balance Sheet'!AP9,DB_LOAD!$H:$H,0)-1,0,3,1))),1)</f>
        <v>#N/A</v>
      </c>
      <c r="AQ3" s="619" t="e">
        <f ca="1">IF('Balance Sheet'!$E$5="USD",AVERAGE((OFFSET(DB_LOAD!$K:$K,MATCH('Balance Sheet'!AQ9,DB_LOAD!$H:$H,0)-1,0,3,1))),1)</f>
        <v>#N/A</v>
      </c>
    </row>
    <row r="4" spans="1:44" ht="15.75">
      <c r="A4" s="245" t="s">
        <v>63</v>
      </c>
      <c r="C4" s="153" t="str">
        <f>"In "&amp;'Balance Sheet'!E5</f>
        <v>In USD</v>
      </c>
      <c r="G4" s="561" t="s">
        <v>445</v>
      </c>
      <c r="H4" s="619" t="e">
        <f ca="1">IF('Balance Sheet'!$E$5="USD",AVERAGE((OFFSET(DB_LOAD!$K:$K,MATCH('Balance Sheet'!H9,DB_LOAD!$H:$H,0)-1,0,12,1))),1)</f>
        <v>#N/A</v>
      </c>
      <c r="I4" s="619" t="e">
        <f ca="1">IF('Balance Sheet'!$E$5="USD",AVERAGE((OFFSET(DB_LOAD!$K:$K,MATCH('Balance Sheet'!I9,DB_LOAD!$H:$H,0)-1,0,12,1))),1)</f>
        <v>#N/A</v>
      </c>
      <c r="J4" s="619" t="e">
        <f ca="1">IF('Balance Sheet'!$E$5="USD",AVERAGE((OFFSET(DB_LOAD!$K:$K,MATCH('Balance Sheet'!J9,DB_LOAD!$H:$H,0)-1,0,12,1))),1)</f>
        <v>#N/A</v>
      </c>
      <c r="K4" s="619" t="e">
        <f ca="1">IF('Balance Sheet'!$E$5="USD",AVERAGE((OFFSET(DB_LOAD!$K:$K,MATCH('Balance Sheet'!K9,DB_LOAD!$H:$H,0)-1,0,12,1))),1)</f>
        <v>#N/A</v>
      </c>
      <c r="L4" s="619" t="e">
        <f ca="1">IF('Balance Sheet'!$E$5="USD",AVERAGE((OFFSET(DB_LOAD!$K:$K,MATCH('Balance Sheet'!L9,DB_LOAD!$H:$H,0)-1,0,12,1))),1)</f>
        <v>#N/A</v>
      </c>
      <c r="M4" s="619" t="e">
        <f ca="1">IF('Balance Sheet'!$E$5="USD",AVERAGE((OFFSET(DB_LOAD!$K:$K,MATCH('Balance Sheet'!M9,DB_LOAD!$H:$H,0)-1,0,12,1))),1)</f>
        <v>#N/A</v>
      </c>
      <c r="N4" s="619" t="e">
        <f ca="1">IF('Balance Sheet'!$E$5="USD",AVERAGE((OFFSET(DB_LOAD!$K:$K,MATCH('Balance Sheet'!N9,DB_LOAD!$H:$H,0)-1,0,12,1))),1)</f>
        <v>#N/A</v>
      </c>
      <c r="O4" s="619" t="e">
        <f ca="1">IF('Balance Sheet'!$E$5="USD",AVERAGE((OFFSET(DB_LOAD!$K:$K,MATCH('Balance Sheet'!O9,DB_LOAD!$H:$H,0)-1,0,12,1))),1)</f>
        <v>#N/A</v>
      </c>
      <c r="P4" s="619" t="e">
        <f ca="1">IF('Balance Sheet'!$E$5="USD",AVERAGE((OFFSET(DB_LOAD!$K:$K,MATCH('Balance Sheet'!P9,DB_LOAD!$H:$H,0)-1,0,12,1))),1)</f>
        <v>#N/A</v>
      </c>
      <c r="Q4" s="619" t="e">
        <f ca="1">IF('Balance Sheet'!$E$5="USD",AVERAGE((OFFSET(DB_LOAD!$K:$K,MATCH('Balance Sheet'!Q9,DB_LOAD!$H:$H,0)-1,0,12,1))),1)</f>
        <v>#N/A</v>
      </c>
      <c r="R4" s="619" t="e">
        <f ca="1">IF('Balance Sheet'!$E$5="USD",AVERAGE((OFFSET(DB_LOAD!$K:$K,MATCH('Balance Sheet'!R9,DB_LOAD!$H:$H,0)-1,0,12,1))),1)</f>
        <v>#N/A</v>
      </c>
      <c r="S4" s="619" t="e">
        <f ca="1">IF('Balance Sheet'!$E$5="USD",AVERAGE((OFFSET(DB_LOAD!$K:$K,MATCH('Balance Sheet'!S9,DB_LOAD!$H:$H,0)-1,0,12,1))),1)</f>
        <v>#N/A</v>
      </c>
      <c r="T4" s="619" t="e">
        <f ca="1">IF('Balance Sheet'!$E$5="USD",AVERAGE((OFFSET(DB_LOAD!$K:$K,MATCH('Balance Sheet'!T9,DB_LOAD!$H:$H,0)-1,0,12,1))),1)</f>
        <v>#N/A</v>
      </c>
      <c r="U4" s="619" t="e">
        <f ca="1">IF('Balance Sheet'!$E$5="USD",AVERAGE((OFFSET(DB_LOAD!$K:$K,MATCH('Balance Sheet'!U9,DB_LOAD!$H:$H,0)-1,0,12,1))),1)</f>
        <v>#N/A</v>
      </c>
      <c r="V4" s="619" t="e">
        <f ca="1">IF('Balance Sheet'!$E$5="USD",AVERAGE((OFFSET(DB_LOAD!$K:$K,MATCH('Balance Sheet'!V9,DB_LOAD!$H:$H,0)-1,0,12,1))),1)</f>
        <v>#N/A</v>
      </c>
      <c r="W4" s="619" t="e">
        <f ca="1">IF('Balance Sheet'!$E$5="USD",AVERAGE((OFFSET(DB_LOAD!$K:$K,MATCH('Balance Sheet'!W9,DB_LOAD!$H:$H,0)-1,0,12,1))),1)</f>
        <v>#N/A</v>
      </c>
      <c r="X4" s="619" t="e">
        <f ca="1">IF('Balance Sheet'!$E$5="USD",AVERAGE((OFFSET(DB_LOAD!$K:$K,MATCH('Balance Sheet'!X9,DB_LOAD!$H:$H,0)-1,0,12,1))),1)</f>
        <v>#N/A</v>
      </c>
      <c r="Y4" s="619" t="e">
        <f ca="1">IF('Balance Sheet'!$E$5="USD",AVERAGE((OFFSET(DB_LOAD!$K:$K,MATCH('Balance Sheet'!Y9,DB_LOAD!$H:$H,0)-1,0,12,1))),1)</f>
        <v>#N/A</v>
      </c>
      <c r="Z4" s="619" t="e">
        <f ca="1">IF('Balance Sheet'!$E$5="USD",AVERAGE((OFFSET(DB_LOAD!$K:$K,MATCH('Balance Sheet'!Z9,DB_LOAD!$H:$H,0)-1,0,12,1))),1)</f>
        <v>#N/A</v>
      </c>
      <c r="AA4" s="619" t="e">
        <f ca="1">IF('Balance Sheet'!$E$5="USD",AVERAGE((OFFSET(DB_LOAD!$K:$K,MATCH('Balance Sheet'!AA9,DB_LOAD!$H:$H,0)-1,0,12,1))),1)</f>
        <v>#N/A</v>
      </c>
      <c r="AB4" s="619" t="e">
        <f ca="1">IF('Balance Sheet'!$E$5="USD",AVERAGE((OFFSET(DB_LOAD!$K:$K,MATCH('Balance Sheet'!AB9,DB_LOAD!$H:$H,0)-1,0,12,1))),1)</f>
        <v>#N/A</v>
      </c>
      <c r="AC4" s="619" t="e">
        <f ca="1">IF('Balance Sheet'!$E$5="USD",AVERAGE((OFFSET(DB_LOAD!$K:$K,MATCH('Balance Sheet'!AC9,DB_LOAD!$H:$H,0)-1,0,12,1))),1)</f>
        <v>#N/A</v>
      </c>
      <c r="AD4" s="619" t="e">
        <f ca="1">IF('Balance Sheet'!$E$5="USD",AVERAGE((OFFSET(DB_LOAD!$K:$K,MATCH('Balance Sheet'!AD9,DB_LOAD!$H:$H,0)-1,0,12,1))),1)</f>
        <v>#N/A</v>
      </c>
      <c r="AE4" s="619" t="e">
        <f ca="1">IF('Balance Sheet'!$E$5="USD",AVERAGE((OFFSET(DB_LOAD!$K:$K,MATCH('Balance Sheet'!AE9,DB_LOAD!$H:$H,0)-1,0,12,1))),1)</f>
        <v>#N/A</v>
      </c>
      <c r="AF4" s="619" t="e">
        <f ca="1">IF('Balance Sheet'!$E$5="USD",AVERAGE((OFFSET(DB_LOAD!$K:$K,MATCH('Balance Sheet'!AF9,DB_LOAD!$H:$H,0)-1,0,12,1))),1)</f>
        <v>#N/A</v>
      </c>
      <c r="AG4" s="619" t="e">
        <f ca="1">IF('Balance Sheet'!$E$5="USD",AVERAGE((OFFSET(DB_LOAD!$K:$K,MATCH('Balance Sheet'!AG9,DB_LOAD!$H:$H,0)-1,0,12,1))),1)</f>
        <v>#N/A</v>
      </c>
      <c r="AH4" s="619" t="e">
        <f ca="1">IF('Balance Sheet'!$E$5="USD",AVERAGE((OFFSET(DB_LOAD!$K:$K,MATCH('Balance Sheet'!AH9,DB_LOAD!$H:$H,0)-1,0,12,1))),1)</f>
        <v>#N/A</v>
      </c>
      <c r="AI4" s="619" t="e">
        <f ca="1">IF('Balance Sheet'!$E$5="USD",AVERAGE((OFFSET(DB_LOAD!$K:$K,MATCH('Balance Sheet'!AI9,DB_LOAD!$H:$H,0)-1,0,12,1))),1)</f>
        <v>#N/A</v>
      </c>
      <c r="AJ4" s="619" t="e">
        <f ca="1">IF('Balance Sheet'!$E$5="USD",AVERAGE((OFFSET(DB_LOAD!$K:$K,MATCH('Balance Sheet'!AJ9,DB_LOAD!$H:$H,0)-1,0,12,1))),1)</f>
        <v>#N/A</v>
      </c>
      <c r="AK4" s="619" t="e">
        <f ca="1">IF('Balance Sheet'!$E$5="USD",AVERAGE((OFFSET(DB_LOAD!$K:$K,MATCH('Balance Sheet'!AK9,DB_LOAD!$H:$H,0)-1,0,12,1))),1)</f>
        <v>#N/A</v>
      </c>
      <c r="AL4" s="619" t="e">
        <f ca="1">IF('Balance Sheet'!$E$5="USD",AVERAGE((OFFSET(DB_LOAD!$K:$K,MATCH('Balance Sheet'!AL9,DB_LOAD!$H:$H,0)-1,0,12,1))),1)</f>
        <v>#N/A</v>
      </c>
      <c r="AM4" s="619" t="e">
        <f ca="1">IF('Balance Sheet'!$E$5="USD",AVERAGE((OFFSET(DB_LOAD!$K:$K,MATCH('Balance Sheet'!AM9,DB_LOAD!$H:$H,0)-1,0,12,1))),1)</f>
        <v>#N/A</v>
      </c>
      <c r="AN4" s="619" t="e">
        <f ca="1">IF('Balance Sheet'!$E$5="USD",AVERAGE((OFFSET(DB_LOAD!$K:$K,MATCH('Balance Sheet'!AN9,DB_LOAD!$H:$H,0)-1,0,12,1))),1)</f>
        <v>#N/A</v>
      </c>
      <c r="AO4" s="619" t="e">
        <f ca="1">IF('Balance Sheet'!$E$5="USD",AVERAGE((OFFSET(DB_LOAD!$K:$K,MATCH('Balance Sheet'!AO9,DB_LOAD!$H:$H,0)-1,0,12,1))),1)</f>
        <v>#N/A</v>
      </c>
      <c r="AP4" s="619" t="e">
        <f ca="1">IF('Balance Sheet'!$E$5="USD",AVERAGE((OFFSET(DB_LOAD!$K:$K,MATCH('Balance Sheet'!AP9,DB_LOAD!$H:$H,0)-1,0,12,1))),1)</f>
        <v>#N/A</v>
      </c>
      <c r="AQ4" s="619" t="e">
        <f ca="1">IF('Balance Sheet'!$E$5="USD",AVERAGE((OFFSET(DB_LOAD!$K:$K,MATCH('Balance Sheet'!AQ9,DB_LOAD!$H:$H,0)-1,0,12,1))),1)</f>
        <v>#N/A</v>
      </c>
    </row>
    <row r="5" spans="1:44" ht="16.5" thickBot="1">
      <c r="A5" s="245" t="s">
        <v>441</v>
      </c>
      <c r="B5" s="245" t="s">
        <v>446</v>
      </c>
      <c r="C5" s="5"/>
      <c r="D5" s="620" t="s">
        <v>438</v>
      </c>
      <c r="E5" s="620" t="s">
        <v>439</v>
      </c>
      <c r="F5" s="5"/>
      <c r="G5" s="584" t="s">
        <v>444</v>
      </c>
      <c r="H5" s="619" t="e">
        <f ca="1">IF('Balance Sheet'!$E$5="USD",(OFFSET(DB_LOAD!$K:$K,MATCH('Balance Sheet'!H9,DB_LOAD!$H:$H,0)-1,0,1,1)),1)</f>
        <v>#N/A</v>
      </c>
      <c r="I5" s="619" t="e">
        <f ca="1">IF('Balance Sheet'!$E$5="USD",(OFFSET(DB_LOAD!$K:$K,MATCH('Balance Sheet'!I9,DB_LOAD!$H:$H,0)-1,0,1,1)),1)</f>
        <v>#N/A</v>
      </c>
      <c r="J5" s="619" t="e">
        <f ca="1">IF('Balance Sheet'!$E$5="USD",(OFFSET(DB_LOAD!$K:$K,MATCH('Balance Sheet'!J9,DB_LOAD!$H:$H,0)-1,0,1,1)),1)</f>
        <v>#N/A</v>
      </c>
      <c r="K5" s="619" t="e">
        <f ca="1">IF('Balance Sheet'!$E$5="USD",(OFFSET(DB_LOAD!$K:$K,MATCH('Balance Sheet'!K9,DB_LOAD!$H:$H,0)-1,0,1,1)),1)</f>
        <v>#N/A</v>
      </c>
      <c r="L5" s="619" t="e">
        <f ca="1">IF('Balance Sheet'!$E$5="USD",(OFFSET(DB_LOAD!$K:$K,MATCH('Balance Sheet'!L9,DB_LOAD!$H:$H,0)-1,0,1,1)),1)</f>
        <v>#N/A</v>
      </c>
      <c r="M5" s="619" t="e">
        <f ca="1">IF('Balance Sheet'!$E$5="USD",(OFFSET(DB_LOAD!$K:$K,MATCH('Balance Sheet'!M9,DB_LOAD!$H:$H,0)-1,0,1,1)),1)</f>
        <v>#N/A</v>
      </c>
      <c r="N5" s="619" t="e">
        <f ca="1">IF('Balance Sheet'!$E$5="USD",(OFFSET(DB_LOAD!$K:$K,MATCH('Balance Sheet'!N9,DB_LOAD!$H:$H,0)-1,0,1,1)),1)</f>
        <v>#N/A</v>
      </c>
      <c r="O5" s="619" t="e">
        <f ca="1">IF('Balance Sheet'!$E$5="USD",(OFFSET(DB_LOAD!$K:$K,MATCH('Balance Sheet'!O9,DB_LOAD!$H:$H,0)-1,0,1,1)),1)</f>
        <v>#N/A</v>
      </c>
      <c r="P5" s="619" t="e">
        <f ca="1">IF('Balance Sheet'!$E$5="USD",(OFFSET(DB_LOAD!$K:$K,MATCH('Balance Sheet'!P9,DB_LOAD!$H:$H,0)-1,0,1,1)),1)</f>
        <v>#N/A</v>
      </c>
      <c r="Q5" s="619" t="e">
        <f ca="1">IF('Balance Sheet'!$E$5="USD",(OFFSET(DB_LOAD!$K:$K,MATCH('Balance Sheet'!Q9,DB_LOAD!$H:$H,0)-1,0,1,1)),1)</f>
        <v>#N/A</v>
      </c>
      <c r="R5" s="619" t="e">
        <f ca="1">IF('Balance Sheet'!$E$5="USD",(OFFSET(DB_LOAD!$K:$K,MATCH('Balance Sheet'!R9,DB_LOAD!$H:$H,0)-1,0,1,1)),1)</f>
        <v>#N/A</v>
      </c>
      <c r="S5" s="619" t="e">
        <f ca="1">IF('Balance Sheet'!$E$5="USD",(OFFSET(DB_LOAD!$K:$K,MATCH('Balance Sheet'!S9,DB_LOAD!$H:$H,0)-1,0,1,1)),1)</f>
        <v>#N/A</v>
      </c>
      <c r="T5" s="619" t="e">
        <f ca="1">IF('Balance Sheet'!$E$5="USD",(OFFSET(DB_LOAD!$K:$K,MATCH('Balance Sheet'!T9,DB_LOAD!$H:$H,0)-1,0,1,1)),1)</f>
        <v>#N/A</v>
      </c>
      <c r="U5" s="619" t="e">
        <f ca="1">IF('Balance Sheet'!$E$5="USD",(OFFSET(DB_LOAD!$K:$K,MATCH('Balance Sheet'!U9,DB_LOAD!$H:$H,0)-1,0,1,1)),1)</f>
        <v>#N/A</v>
      </c>
      <c r="V5" s="619" t="e">
        <f ca="1">IF('Balance Sheet'!$E$5="USD",(OFFSET(DB_LOAD!$K:$K,MATCH('Balance Sheet'!V9,DB_LOAD!$H:$H,0)-1,0,1,1)),1)</f>
        <v>#N/A</v>
      </c>
      <c r="W5" s="619" t="e">
        <f ca="1">IF('Balance Sheet'!$E$5="USD",(OFFSET(DB_LOAD!$K:$K,MATCH('Balance Sheet'!W9,DB_LOAD!$H:$H,0)-1,0,1,1)),1)</f>
        <v>#N/A</v>
      </c>
      <c r="X5" s="619" t="e">
        <f ca="1">IF('Balance Sheet'!$E$5="USD",(OFFSET(DB_LOAD!$K:$K,MATCH('Balance Sheet'!X9,DB_LOAD!$H:$H,0)-1,0,1,1)),1)</f>
        <v>#N/A</v>
      </c>
      <c r="Y5" s="619" t="e">
        <f ca="1">IF('Balance Sheet'!$E$5="USD",(OFFSET(DB_LOAD!$K:$K,MATCH('Balance Sheet'!Y9,DB_LOAD!$H:$H,0)-1,0,1,1)),1)</f>
        <v>#N/A</v>
      </c>
      <c r="Z5" s="619" t="e">
        <f ca="1">IF('Balance Sheet'!$E$5="USD",(OFFSET(DB_LOAD!$K:$K,MATCH('Balance Sheet'!Z9,DB_LOAD!$H:$H,0)-1,0,1,1)),1)</f>
        <v>#N/A</v>
      </c>
      <c r="AA5" s="619" t="e">
        <f ca="1">IF('Balance Sheet'!$E$5="USD",(OFFSET(DB_LOAD!$K:$K,MATCH('Balance Sheet'!AA9,DB_LOAD!$H:$H,0)-1,0,1,1)),1)</f>
        <v>#N/A</v>
      </c>
      <c r="AB5" s="619" t="e">
        <f ca="1">IF('Balance Sheet'!$E$5="USD",(OFFSET(DB_LOAD!$K:$K,MATCH('Balance Sheet'!AB9,DB_LOAD!$H:$H,0)-1,0,1,1)),1)</f>
        <v>#N/A</v>
      </c>
      <c r="AC5" s="619" t="e">
        <f ca="1">IF('Balance Sheet'!$E$5="USD",(OFFSET(DB_LOAD!$K:$K,MATCH('Balance Sheet'!AC9,DB_LOAD!$H:$H,0)-1,0,1,1)),1)</f>
        <v>#N/A</v>
      </c>
      <c r="AD5" s="619" t="e">
        <f ca="1">IF('Balance Sheet'!$E$5="USD",(OFFSET(DB_LOAD!$K:$K,MATCH('Balance Sheet'!AD9,DB_LOAD!$H:$H,0)-1,0,1,1)),1)</f>
        <v>#N/A</v>
      </c>
      <c r="AE5" s="619" t="e">
        <f ca="1">IF('Balance Sheet'!$E$5="USD",(OFFSET(DB_LOAD!$K:$K,MATCH('Balance Sheet'!AE9,DB_LOAD!$H:$H,0)-1,0,1,1)),1)</f>
        <v>#N/A</v>
      </c>
      <c r="AF5" s="619" t="e">
        <f ca="1">IF('Balance Sheet'!$E$5="USD",(OFFSET(DB_LOAD!$K:$K,MATCH('Balance Sheet'!AF9,DB_LOAD!$H:$H,0)-1,0,1,1)),1)</f>
        <v>#N/A</v>
      </c>
      <c r="AG5" s="619" t="e">
        <f ca="1">IF('Balance Sheet'!$E$5="USD",(OFFSET(DB_LOAD!$K:$K,MATCH('Balance Sheet'!AG9,DB_LOAD!$H:$H,0)-1,0,1,1)),1)</f>
        <v>#N/A</v>
      </c>
      <c r="AH5" s="619" t="e">
        <f ca="1">IF('Balance Sheet'!$E$5="USD",(OFFSET(DB_LOAD!$K:$K,MATCH('Balance Sheet'!AH9,DB_LOAD!$H:$H,0)-1,0,1,1)),1)</f>
        <v>#N/A</v>
      </c>
      <c r="AI5" s="619" t="e">
        <f ca="1">IF('Balance Sheet'!$E$5="USD",(OFFSET(DB_LOAD!$K:$K,MATCH('Balance Sheet'!AI9,DB_LOAD!$H:$H,0)-1,0,1,1)),1)</f>
        <v>#N/A</v>
      </c>
      <c r="AJ5" s="619" t="e">
        <f ca="1">IF('Balance Sheet'!$E$5="USD",(OFFSET(DB_LOAD!$K:$K,MATCH('Balance Sheet'!AJ9,DB_LOAD!$H:$H,0)-1,0,1,1)),1)</f>
        <v>#N/A</v>
      </c>
      <c r="AK5" s="619" t="e">
        <f ca="1">IF('Balance Sheet'!$E$5="USD",(OFFSET(DB_LOAD!$K:$K,MATCH('Balance Sheet'!AK9,DB_LOAD!$H:$H,0)-1,0,1,1)),1)</f>
        <v>#N/A</v>
      </c>
      <c r="AL5" s="619" t="e">
        <f ca="1">IF('Balance Sheet'!$E$5="USD",(OFFSET(DB_LOAD!$K:$K,MATCH('Balance Sheet'!AL9,DB_LOAD!$H:$H,0)-1,0,1,1)),1)</f>
        <v>#N/A</v>
      </c>
      <c r="AM5" s="619" t="e">
        <f ca="1">IF('Balance Sheet'!$E$5="USD",(OFFSET(DB_LOAD!$K:$K,MATCH('Balance Sheet'!AM9,DB_LOAD!$H:$H,0)-1,0,1,1)),1)</f>
        <v>#N/A</v>
      </c>
      <c r="AN5" s="619" t="e">
        <f ca="1">IF('Balance Sheet'!$E$5="USD",(OFFSET(DB_LOAD!$K:$K,MATCH('Balance Sheet'!AN9,DB_LOAD!$H:$H,0)-1,0,1,1)),1)</f>
        <v>#N/A</v>
      </c>
      <c r="AO5" s="619" t="e">
        <f ca="1">IF('Balance Sheet'!$E$5="USD",(OFFSET(DB_LOAD!$K:$K,MATCH('Balance Sheet'!AO9,DB_LOAD!$H:$H,0)-1,0,1,1)),1)</f>
        <v>#N/A</v>
      </c>
      <c r="AP5" s="619" t="e">
        <f ca="1">IF('Balance Sheet'!$E$5="USD",(OFFSET(DB_LOAD!$K:$K,MATCH('Balance Sheet'!AP9,DB_LOAD!$H:$H,0)-1,0,1,1)),1)</f>
        <v>#N/A</v>
      </c>
      <c r="AQ5" s="619" t="e">
        <f ca="1">IF('Balance Sheet'!$E$5="USD",(OFFSET(DB_LOAD!$K:$K,MATCH('Balance Sheet'!AQ9,DB_LOAD!$H:$H,0)-1,0,1,1)),1)</f>
        <v>#N/A</v>
      </c>
    </row>
    <row r="6" spans="1:44" ht="16.5" thickBot="1">
      <c r="C6" s="588"/>
      <c r="D6" s="589">
        <v>40209</v>
      </c>
      <c r="E6" s="589">
        <v>40543</v>
      </c>
      <c r="F6" s="173" t="s">
        <v>298</v>
      </c>
      <c r="G6" s="232" t="s">
        <v>299</v>
      </c>
      <c r="H6" s="249" t="str">
        <f>DATA_FORMATTING!E7</f>
        <v/>
      </c>
      <c r="I6" s="249" t="str">
        <f>DATA_FORMATTING!F7</f>
        <v/>
      </c>
      <c r="J6" s="249" t="str">
        <f>DATA_FORMATTING!G7</f>
        <v/>
      </c>
      <c r="K6" s="249" t="str">
        <f>DATA_FORMATTING!H7</f>
        <v/>
      </c>
      <c r="L6" s="249" t="str">
        <f>DATA_FORMATTING!I7</f>
        <v/>
      </c>
      <c r="M6" s="249" t="str">
        <f>DATA_FORMATTING!J7</f>
        <v/>
      </c>
      <c r="N6" s="249" t="str">
        <f>DATA_FORMATTING!K7</f>
        <v/>
      </c>
      <c r="O6" s="249" t="str">
        <f>DATA_FORMATTING!L7</f>
        <v/>
      </c>
      <c r="P6" s="249" t="str">
        <f>DATA_FORMATTING!M7</f>
        <v/>
      </c>
      <c r="Q6" s="249" t="str">
        <f>DATA_FORMATTING!N7</f>
        <v/>
      </c>
      <c r="R6" s="249" t="str">
        <f>DATA_FORMATTING!O7</f>
        <v/>
      </c>
      <c r="S6" s="249" t="str">
        <f>DATA_FORMATTING!P7</f>
        <v/>
      </c>
      <c r="T6" s="249" t="str">
        <f>DATA_FORMATTING!Q7</f>
        <v/>
      </c>
      <c r="U6" s="249" t="str">
        <f>DATA_FORMATTING!R7</f>
        <v/>
      </c>
      <c r="V6" s="249" t="str">
        <f>DATA_FORMATTING!S7</f>
        <v/>
      </c>
      <c r="W6" s="249" t="str">
        <f>DATA_FORMATTING!T7</f>
        <v/>
      </c>
      <c r="X6" s="249" t="str">
        <f>DATA_FORMATTING!U7</f>
        <v/>
      </c>
      <c r="Y6" s="249" t="str">
        <f>DATA_FORMATTING!V7</f>
        <v/>
      </c>
      <c r="Z6" s="249" t="str">
        <f>DATA_FORMATTING!W7</f>
        <v/>
      </c>
      <c r="AA6" s="249" t="str">
        <f>DATA_FORMATTING!X7</f>
        <v/>
      </c>
      <c r="AB6" s="249" t="str">
        <f>DATA_FORMATTING!Y7</f>
        <v/>
      </c>
      <c r="AC6" s="249" t="str">
        <f>DATA_FORMATTING!Z7</f>
        <v/>
      </c>
      <c r="AD6" s="249" t="str">
        <f>DATA_FORMATTING!AA7</f>
        <v/>
      </c>
      <c r="AE6" s="249" t="str">
        <f>DATA_FORMATTING!AB7</f>
        <v/>
      </c>
      <c r="AF6" s="249" t="str">
        <f>DATA_FORMATTING!AC7</f>
        <v/>
      </c>
      <c r="AG6" s="249" t="str">
        <f>DATA_FORMATTING!AD7</f>
        <v/>
      </c>
      <c r="AH6" s="249" t="str">
        <f>DATA_FORMATTING!AE7</f>
        <v/>
      </c>
      <c r="AI6" s="249" t="str">
        <f>DATA_FORMATTING!AF7</f>
        <v/>
      </c>
      <c r="AJ6" s="249" t="str">
        <f>DATA_FORMATTING!AG7</f>
        <v/>
      </c>
      <c r="AK6" s="249" t="str">
        <f>DATA_FORMATTING!AH7</f>
        <v/>
      </c>
      <c r="AL6" s="249" t="str">
        <f>DATA_FORMATTING!AI7</f>
        <v/>
      </c>
      <c r="AM6" s="249" t="str">
        <f>DATA_FORMATTING!AJ7</f>
        <v/>
      </c>
      <c r="AN6" s="249" t="str">
        <f>DATA_FORMATTING!AK7</f>
        <v/>
      </c>
      <c r="AO6" s="249" t="str">
        <f>DATA_FORMATTING!AL7</f>
        <v/>
      </c>
      <c r="AP6" s="249" t="str">
        <f>DATA_FORMATTING!AM7</f>
        <v/>
      </c>
      <c r="AQ6" s="250">
        <f>DATA_FORMATTING!AN7</f>
        <v>0</v>
      </c>
    </row>
    <row r="7" spans="1:44">
      <c r="C7" s="590"/>
      <c r="D7" s="591"/>
      <c r="E7" s="591"/>
      <c r="F7" s="591"/>
      <c r="G7" s="591"/>
      <c r="H7" s="251" t="e">
        <f t="shared" ref="H7:AQ7" ca="1" si="0">IF(H2=YEAR(H6),"Audited","")</f>
        <v>#NAME?</v>
      </c>
      <c r="I7" s="252" t="e">
        <f t="shared" ca="1" si="0"/>
        <v>#NAME?</v>
      </c>
      <c r="J7" s="252" t="e">
        <f t="shared" ca="1" si="0"/>
        <v>#NAME?</v>
      </c>
      <c r="K7" s="252" t="e">
        <f t="shared" ca="1" si="0"/>
        <v>#NAME?</v>
      </c>
      <c r="L7" s="253" t="e">
        <f t="shared" ca="1" si="0"/>
        <v>#NAME?</v>
      </c>
      <c r="M7" s="252" t="e">
        <f t="shared" ca="1" si="0"/>
        <v>#NAME?</v>
      </c>
      <c r="N7" s="252" t="e">
        <f t="shared" ca="1" si="0"/>
        <v>#NAME?</v>
      </c>
      <c r="O7" s="252" t="e">
        <f t="shared" ca="1" si="0"/>
        <v>#NAME?</v>
      </c>
      <c r="P7" s="252" t="e">
        <f t="shared" ca="1" si="0"/>
        <v>#NAME?</v>
      </c>
      <c r="Q7" s="253" t="e">
        <f t="shared" ca="1" si="0"/>
        <v>#NAME?</v>
      </c>
      <c r="R7" s="252" t="e">
        <f t="shared" ca="1" si="0"/>
        <v>#NAME?</v>
      </c>
      <c r="S7" s="252" t="e">
        <f t="shared" ca="1" si="0"/>
        <v>#NAME?</v>
      </c>
      <c r="T7" s="252" t="e">
        <f t="shared" ca="1" si="0"/>
        <v>#NAME?</v>
      </c>
      <c r="U7" s="252" t="e">
        <f t="shared" ca="1" si="0"/>
        <v>#NAME?</v>
      </c>
      <c r="V7" s="252" t="e">
        <f t="shared" ca="1" si="0"/>
        <v>#NAME?</v>
      </c>
      <c r="W7" s="252" t="e">
        <f t="shared" ca="1" si="0"/>
        <v>#NAME?</v>
      </c>
      <c r="X7" s="252" t="e">
        <f t="shared" ca="1" si="0"/>
        <v>#NAME?</v>
      </c>
      <c r="Y7" s="252" t="e">
        <f t="shared" ca="1" si="0"/>
        <v>#NAME?</v>
      </c>
      <c r="Z7" s="252" t="e">
        <f t="shared" ca="1" si="0"/>
        <v>#NAME?</v>
      </c>
      <c r="AA7" s="252" t="e">
        <f t="shared" ca="1" si="0"/>
        <v>#NAME?</v>
      </c>
      <c r="AB7" s="252" t="e">
        <f t="shared" ca="1" si="0"/>
        <v>#NAME?</v>
      </c>
      <c r="AC7" s="252" t="e">
        <f t="shared" ca="1" si="0"/>
        <v>#NAME?</v>
      </c>
      <c r="AD7" s="252" t="e">
        <f t="shared" ca="1" si="0"/>
        <v>#NAME?</v>
      </c>
      <c r="AE7" s="252" t="e">
        <f t="shared" ca="1" si="0"/>
        <v>#NAME?</v>
      </c>
      <c r="AF7" s="252" t="e">
        <f t="shared" ca="1" si="0"/>
        <v>#NAME?</v>
      </c>
      <c r="AG7" s="252" t="e">
        <f t="shared" ca="1" si="0"/>
        <v>#NAME?</v>
      </c>
      <c r="AH7" s="252" t="e">
        <f t="shared" ca="1" si="0"/>
        <v>#NAME?</v>
      </c>
      <c r="AI7" s="252" t="e">
        <f t="shared" ca="1" si="0"/>
        <v>#NAME?</v>
      </c>
      <c r="AJ7" s="252" t="e">
        <f t="shared" ca="1" si="0"/>
        <v>#NAME?</v>
      </c>
      <c r="AK7" s="252" t="e">
        <f t="shared" ca="1" si="0"/>
        <v>#NAME?</v>
      </c>
      <c r="AL7" s="252" t="e">
        <f t="shared" ca="1" si="0"/>
        <v>#NAME?</v>
      </c>
      <c r="AM7" s="252" t="e">
        <f t="shared" ca="1" si="0"/>
        <v>#NAME?</v>
      </c>
      <c r="AN7" s="252" t="e">
        <f t="shared" ca="1" si="0"/>
        <v>#NAME?</v>
      </c>
      <c r="AO7" s="252" t="e">
        <f t="shared" ca="1" si="0"/>
        <v>#NAME?</v>
      </c>
      <c r="AP7" s="252" t="e">
        <f t="shared" ca="1" si="0"/>
        <v>#NAME?</v>
      </c>
      <c r="AQ7" s="254" t="e">
        <f t="shared" ca="1" si="0"/>
        <v>#NAME?</v>
      </c>
    </row>
    <row r="8" spans="1:44" ht="15.75">
      <c r="B8" s="245" t="str">
        <f>DATA_FORMATTING!AX11</f>
        <v>Loan Loss Provision Expense</v>
      </c>
      <c r="C8" s="592" t="s">
        <v>300</v>
      </c>
      <c r="D8" s="236" t="e">
        <f t="shared" ref="D8:E12" si="1">HLOOKUP(D$6,IS,(ROW($C8)-ROW($C$6)+1),FALSE)</f>
        <v>#N/A</v>
      </c>
      <c r="E8" s="183" t="e">
        <f t="shared" si="1"/>
        <v>#N/A</v>
      </c>
      <c r="F8" s="183" t="e">
        <f>+E8-D8</f>
        <v>#N/A</v>
      </c>
      <c r="G8" s="184">
        <f>IFERROR(E8/D8-1,0)</f>
        <v>0</v>
      </c>
      <c r="H8" s="255" t="e">
        <f ca="1">IF($E$3="YTD",DATA_FORMATTING!AY123/H$5,IF($E$3="MONTHLY",DATA_FORMATTING!AY154/'Balance Sheet'!H$8,IF($E$3="QUARTERLY",DATA_FORMATTING!AY218/H$3,DATA_FORMATTING!AY186/'Income Statement'!H$4)))</f>
        <v>#NAME?</v>
      </c>
      <c r="I8" s="255" t="e">
        <f ca="1">IF($E$3="YTD",DATA_FORMATTING!AZ123/I$5,IF($E$3="MONTHLY",DATA_FORMATTING!AZ154/'Balance Sheet'!I$8,IF($E$3="QUARTERLY",DATA_FORMATTING!AZ218/I$3,DATA_FORMATTING!AZ186/'Income Statement'!I$4)))</f>
        <v>#NAME?</v>
      </c>
      <c r="J8" s="255" t="e">
        <f ca="1">IF($E$3="YTD",DATA_FORMATTING!BA123/J$5,IF($E$3="MONTHLY",DATA_FORMATTING!BA154/'Balance Sheet'!J$8,IF($E$3="QUARTERLY",DATA_FORMATTING!BA218/J$3,DATA_FORMATTING!BA186/'Income Statement'!J$4)))</f>
        <v>#NAME?</v>
      </c>
      <c r="K8" s="255" t="e">
        <f ca="1">IF($E$3="YTD",DATA_FORMATTING!BB123/K$5,IF($E$3="MONTHLY",DATA_FORMATTING!BB154/'Balance Sheet'!K$8,IF($E$3="QUARTERLY",DATA_FORMATTING!BB218/K$3,DATA_FORMATTING!BB186/'Income Statement'!K$4)))</f>
        <v>#NAME?</v>
      </c>
      <c r="L8" s="255" t="e">
        <f ca="1">IF($E$3="YTD",DATA_FORMATTING!BC123/L$5,IF($E$3="MONTHLY",DATA_FORMATTING!BC154/'Balance Sheet'!L$8,IF($E$3="QUARTERLY",DATA_FORMATTING!BC218/L$3,DATA_FORMATTING!BC186/'Income Statement'!L$4)))</f>
        <v>#NAME?</v>
      </c>
      <c r="M8" s="255" t="e">
        <f ca="1">IF($E$3="YTD",DATA_FORMATTING!BD123/M$5,IF($E$3="MONTHLY",DATA_FORMATTING!BD154/'Balance Sheet'!M$8,IF($E$3="QUARTERLY",DATA_FORMATTING!BD218/M$3,DATA_FORMATTING!BD186/'Income Statement'!M$4)))</f>
        <v>#NAME?</v>
      </c>
      <c r="N8" s="255" t="e">
        <f ca="1">IF($E$3="YTD",DATA_FORMATTING!BE123/N$5,IF($E$3="MONTHLY",DATA_FORMATTING!BE154/'Balance Sheet'!N$8,IF($E$3="QUARTERLY",DATA_FORMATTING!BE218/N$3,DATA_FORMATTING!BE186/'Income Statement'!N$4)))</f>
        <v>#NAME?</v>
      </c>
      <c r="O8" s="255" t="e">
        <f ca="1">IF($E$3="YTD",DATA_FORMATTING!BF123/O$5,IF($E$3="MONTHLY",DATA_FORMATTING!BF154/'Balance Sheet'!O$8,IF($E$3="QUARTERLY",DATA_FORMATTING!BF218/O$3,DATA_FORMATTING!BF186/'Income Statement'!O$4)))</f>
        <v>#NAME?</v>
      </c>
      <c r="P8" s="255" t="e">
        <f ca="1">IF($E$3="YTD",DATA_FORMATTING!BG123/P$5,IF($E$3="MONTHLY",DATA_FORMATTING!BG154/'Balance Sheet'!P$8,IF($E$3="QUARTERLY",DATA_FORMATTING!BG218/P$3,DATA_FORMATTING!BG186/'Income Statement'!P$4)))</f>
        <v>#NAME?</v>
      </c>
      <c r="Q8" s="255" t="e">
        <f ca="1">IF($E$3="YTD",DATA_FORMATTING!BH123/Q$5,IF($E$3="MONTHLY",DATA_FORMATTING!BH154/'Balance Sheet'!Q$8,IF($E$3="QUARTERLY",DATA_FORMATTING!BH218/Q$3,DATA_FORMATTING!BH186/'Income Statement'!Q$4)))</f>
        <v>#NAME?</v>
      </c>
      <c r="R8" s="255" t="e">
        <f ca="1">IF($E$3="YTD",DATA_FORMATTING!BI123/R$5,IF($E$3="MONTHLY",DATA_FORMATTING!BI154/'Balance Sheet'!R$8,IF($E$3="QUARTERLY",DATA_FORMATTING!BI218/R$3,DATA_FORMATTING!BI186/'Income Statement'!R$4)))</f>
        <v>#NAME?</v>
      </c>
      <c r="S8" s="255" t="e">
        <f ca="1">IF($E$3="YTD",DATA_FORMATTING!BJ123/S$5,IF($E$3="MONTHLY",DATA_FORMATTING!BJ154/'Balance Sheet'!S$8,IF($E$3="QUARTERLY",DATA_FORMATTING!BJ218/S$3,DATA_FORMATTING!BJ186/'Income Statement'!S$4)))</f>
        <v>#NAME?</v>
      </c>
      <c r="T8" s="255" t="e">
        <f ca="1">IF($E$3="YTD",DATA_FORMATTING!BK123/T$5,IF($E$3="MONTHLY",DATA_FORMATTING!BK154/'Balance Sheet'!T$8,IF($E$3="QUARTERLY",DATA_FORMATTING!BK218/T$3,DATA_FORMATTING!BK186/'Income Statement'!T$4)))</f>
        <v>#NAME?</v>
      </c>
      <c r="U8" s="255" t="e">
        <f ca="1">IF($E$3="YTD",DATA_FORMATTING!BL123/U$5,IF($E$3="MONTHLY",DATA_FORMATTING!BL154/'Balance Sheet'!U$8,IF($E$3="QUARTERLY",DATA_FORMATTING!BL218/U$3,DATA_FORMATTING!BL186/'Income Statement'!U$4)))</f>
        <v>#NAME?</v>
      </c>
      <c r="V8" s="255" t="e">
        <f ca="1">IF($E$3="YTD",DATA_FORMATTING!BM123/V$5,IF($E$3="MONTHLY",DATA_FORMATTING!BM154/'Balance Sheet'!V$8,IF($E$3="QUARTERLY",DATA_FORMATTING!BM218/V$3,DATA_FORMATTING!BM186/'Income Statement'!V$4)))</f>
        <v>#NAME?</v>
      </c>
      <c r="W8" s="255" t="e">
        <f ca="1">IF($E$3="YTD",DATA_FORMATTING!BN123/W$5,IF($E$3="MONTHLY",DATA_FORMATTING!BN154/'Balance Sheet'!W$8,IF($E$3="QUARTERLY",DATA_FORMATTING!BN218/W$3,DATA_FORMATTING!BN186/'Income Statement'!W$4)))</f>
        <v>#NAME?</v>
      </c>
      <c r="X8" s="255" t="e">
        <f ca="1">IF($E$3="YTD",DATA_FORMATTING!BO123/X$5,IF($E$3="MONTHLY",DATA_FORMATTING!BO154/'Balance Sheet'!X$8,IF($E$3="QUARTERLY",DATA_FORMATTING!BO218/X$3,DATA_FORMATTING!BO186/'Income Statement'!X$4)))</f>
        <v>#NAME?</v>
      </c>
      <c r="Y8" s="255" t="e">
        <f ca="1">IF($E$3="YTD",DATA_FORMATTING!BP123/Y$5,IF($E$3="MONTHLY",DATA_FORMATTING!BP154/'Balance Sheet'!Y$8,IF($E$3="QUARTERLY",DATA_FORMATTING!BP218/Y$3,DATA_FORMATTING!BP186/'Income Statement'!Y$4)))</f>
        <v>#NAME?</v>
      </c>
      <c r="Z8" s="255" t="e">
        <f ca="1">IF($E$3="YTD",DATA_FORMATTING!BQ123/Z$5,IF($E$3="MONTHLY",DATA_FORMATTING!BQ154/'Balance Sheet'!Z$8,IF($E$3="QUARTERLY",DATA_FORMATTING!BQ218/Z$3,DATA_FORMATTING!BQ186/'Income Statement'!Z$4)))</f>
        <v>#NAME?</v>
      </c>
      <c r="AA8" s="255" t="e">
        <f ca="1">IF($E$3="YTD",DATA_FORMATTING!BR123/AA$5,IF($E$3="MONTHLY",DATA_FORMATTING!BR154/'Balance Sheet'!AA$8,IF($E$3="QUARTERLY",DATA_FORMATTING!BR218/AA$3,DATA_FORMATTING!BR186/'Income Statement'!AA$4)))</f>
        <v>#NAME?</v>
      </c>
      <c r="AB8" s="255" t="e">
        <f ca="1">IF($E$3="YTD",DATA_FORMATTING!BS123/AB$5,IF($E$3="MONTHLY",DATA_FORMATTING!BS154/'Balance Sheet'!AB$8,IF($E$3="QUARTERLY",DATA_FORMATTING!BS218/AB$3,DATA_FORMATTING!BS186/'Income Statement'!AB$4)))</f>
        <v>#NAME?</v>
      </c>
      <c r="AC8" s="255" t="e">
        <f ca="1">IF($E$3="YTD",DATA_FORMATTING!BT123/AC$5,IF($E$3="MONTHLY",DATA_FORMATTING!BT154/'Balance Sheet'!AC$8,IF($E$3="QUARTERLY",DATA_FORMATTING!BT218/AC$3,DATA_FORMATTING!BT186/'Income Statement'!AC$4)))</f>
        <v>#NAME?</v>
      </c>
      <c r="AD8" s="255" t="e">
        <f ca="1">IF($E$3="YTD",DATA_FORMATTING!BU123/AD$5,IF($E$3="MONTHLY",DATA_FORMATTING!BU154/'Balance Sheet'!AD$8,IF($E$3="QUARTERLY",DATA_FORMATTING!BU218/AD$3,DATA_FORMATTING!BU186/'Income Statement'!AD$4)))</f>
        <v>#NAME?</v>
      </c>
      <c r="AE8" s="255" t="e">
        <f ca="1">IF($E$3="YTD",DATA_FORMATTING!BV123/AE$5,IF($E$3="MONTHLY",DATA_FORMATTING!BV154/'Balance Sheet'!AE$8,IF($E$3="QUARTERLY",DATA_FORMATTING!BV218/AE$3,DATA_FORMATTING!BV186/'Income Statement'!AE$4)))</f>
        <v>#NAME?</v>
      </c>
      <c r="AF8" s="255" t="e">
        <f ca="1">IF($E$3="YTD",DATA_FORMATTING!BW123/AF$5,IF($E$3="MONTHLY",DATA_FORMATTING!BW154/'Balance Sheet'!AF$8,IF($E$3="QUARTERLY",DATA_FORMATTING!BW218/AF$3,DATA_FORMATTING!BW186/'Income Statement'!AF$4)))</f>
        <v>#NAME?</v>
      </c>
      <c r="AG8" s="255" t="e">
        <f ca="1">IF($E$3="YTD",DATA_FORMATTING!BX123/AG$5,IF($E$3="MONTHLY",DATA_FORMATTING!BX154/'Balance Sheet'!AG$8,IF($E$3="QUARTERLY",DATA_FORMATTING!BX218/AG$3,DATA_FORMATTING!BX186/'Income Statement'!AG$4)))</f>
        <v>#NAME?</v>
      </c>
      <c r="AH8" s="255" t="e">
        <f ca="1">IF($E$3="YTD",DATA_FORMATTING!BY123/AH$5,IF($E$3="MONTHLY",DATA_FORMATTING!BY154/'Balance Sheet'!AH$8,IF($E$3="QUARTERLY",DATA_FORMATTING!BY218/AH$3,DATA_FORMATTING!BY186/'Income Statement'!AH$4)))</f>
        <v>#NAME?</v>
      </c>
      <c r="AI8" s="255" t="e">
        <f ca="1">IF($E$3="YTD",DATA_FORMATTING!BZ123/AI$5,IF($E$3="MONTHLY",DATA_FORMATTING!BZ154/'Balance Sheet'!AI$8,IF($E$3="QUARTERLY",DATA_FORMATTING!BZ218/AI$3,DATA_FORMATTING!BZ186/'Income Statement'!AI$4)))</f>
        <v>#NAME?</v>
      </c>
      <c r="AJ8" s="255" t="e">
        <f ca="1">IF($E$3="YTD",DATA_FORMATTING!CA123/AJ$5,IF($E$3="MONTHLY",DATA_FORMATTING!CA154/'Balance Sheet'!AJ$8,IF($E$3="QUARTERLY",DATA_FORMATTING!CA218/AJ$3,DATA_FORMATTING!CA186/'Income Statement'!AJ$4)))</f>
        <v>#NAME?</v>
      </c>
      <c r="AK8" s="255" t="e">
        <f ca="1">IF($E$3="YTD",DATA_FORMATTING!CB123/AK$5,IF($E$3="MONTHLY",DATA_FORMATTING!CB154/'Balance Sheet'!AK$8,IF($E$3="QUARTERLY",DATA_FORMATTING!CB218/AK$3,DATA_FORMATTING!CB186/'Income Statement'!AK$4)))</f>
        <v>#NAME?</v>
      </c>
      <c r="AL8" s="255" t="e">
        <f ca="1">IF($E$3="YTD",DATA_FORMATTING!CC123/AL$5,IF($E$3="MONTHLY",DATA_FORMATTING!CC154/'Balance Sheet'!AL$8,IF($E$3="QUARTERLY",DATA_FORMATTING!CC218/AL$3,DATA_FORMATTING!CC186/'Income Statement'!AL$4)))</f>
        <v>#NAME?</v>
      </c>
      <c r="AM8" s="255" t="e">
        <f ca="1">IF($E$3="YTD",DATA_FORMATTING!CD123/AM$5,IF($E$3="MONTHLY",DATA_FORMATTING!CD154/'Balance Sheet'!AM$8,IF($E$3="QUARTERLY",DATA_FORMATTING!CD218/AM$3,DATA_FORMATTING!CD186/'Income Statement'!AM$4)))</f>
        <v>#NAME?</v>
      </c>
      <c r="AN8" s="255" t="e">
        <f ca="1">IF($E$3="YTD",DATA_FORMATTING!CE123/AN$5,IF($E$3="MONTHLY",DATA_FORMATTING!CE154/'Balance Sheet'!AN$8,IF($E$3="QUARTERLY",DATA_FORMATTING!CE218/AN$3,DATA_FORMATTING!CE186/'Income Statement'!AN$4)))</f>
        <v>#NAME?</v>
      </c>
      <c r="AO8" s="255" t="e">
        <f ca="1">IF($E$3="YTD",DATA_FORMATTING!CF123/AO$5,IF($E$3="MONTHLY",DATA_FORMATTING!CF154/'Balance Sheet'!AO$8,IF($E$3="QUARTERLY",DATA_FORMATTING!CF218/AO$3,DATA_FORMATTING!CF186/'Income Statement'!AO$4)))</f>
        <v>#NAME?</v>
      </c>
      <c r="AP8" s="255" t="e">
        <f ca="1">IF($E$3="YTD",DATA_FORMATTING!CG123/AP$5,IF($E$3="MONTHLY",DATA_FORMATTING!CG154/'Balance Sheet'!AP$8,IF($E$3="QUARTERLY",DATA_FORMATTING!CG218/AP$3,DATA_FORMATTING!CG186/'Income Statement'!AP$4)))</f>
        <v>#NAME?</v>
      </c>
      <c r="AQ8" s="256" t="e">
        <f ca="1">IF($E$3="YTD",DATA_FORMATTING!CH123/AQ$5,IF($E$3="MONTHLY",DATA_FORMATTING!CH154/'Balance Sheet'!AQ$8,IF($E$3="QUARTERLY",DATA_FORMATTING!CH218/AQ$3,DATA_FORMATTING!CH186/'Income Statement'!AQ$4)))</f>
        <v>#NAME?</v>
      </c>
    </row>
    <row r="9" spans="1:44" ht="15.75">
      <c r="B9" s="245" t="str">
        <f>DATA_FORMATTING!AX12</f>
        <v>Net Financial Income</v>
      </c>
      <c r="C9" s="593" t="s">
        <v>67</v>
      </c>
      <c r="D9" s="236" t="e">
        <f t="shared" si="1"/>
        <v>#N/A</v>
      </c>
      <c r="E9" s="183" t="e">
        <f t="shared" si="1"/>
        <v>#N/A</v>
      </c>
      <c r="F9" s="183" t="e">
        <f>+E9-D9</f>
        <v>#N/A</v>
      </c>
      <c r="G9" s="184">
        <f t="shared" ref="G9:G34" si="2">IFERROR(E9/D9-1,0)</f>
        <v>0</v>
      </c>
      <c r="H9" s="51" t="e">
        <f ca="1">IF($E$3="YTD",DATA_FORMATTING!AY124/H$5,IF($E$3="MONTHLY",DATA_FORMATTING!AY155/'Balance Sheet'!H$8,IF($E$3="QUARTERLY",DATA_FORMATTING!AY219/H$3,DATA_FORMATTING!AY187/'Income Statement'!H$4)))</f>
        <v>#NAME?</v>
      </c>
      <c r="I9" s="51" t="e">
        <f ca="1">IF($E$3="YTD",DATA_FORMATTING!AZ124/I$5,IF($E$3="MONTHLY",DATA_FORMATTING!AZ155/'Balance Sheet'!I$8,IF($E$3="QUARTERLY",DATA_FORMATTING!AZ219/I$3,DATA_FORMATTING!AZ187/'Income Statement'!I$4)))</f>
        <v>#NAME?</v>
      </c>
      <c r="J9" s="51" t="e">
        <f ca="1">IF($E$3="YTD",DATA_FORMATTING!BA124/J$5,IF($E$3="MONTHLY",DATA_FORMATTING!BA155/'Balance Sheet'!J$8,IF($E$3="QUARTERLY",DATA_FORMATTING!BA219/J$3,DATA_FORMATTING!BA187/'Income Statement'!J$4)))</f>
        <v>#NAME?</v>
      </c>
      <c r="K9" s="51" t="e">
        <f ca="1">IF($E$3="YTD",DATA_FORMATTING!BB124/K$5,IF($E$3="MONTHLY",DATA_FORMATTING!BB155/'Balance Sheet'!K$8,IF($E$3="QUARTERLY",DATA_FORMATTING!BB219/K$3,DATA_FORMATTING!BB187/'Income Statement'!K$4)))</f>
        <v>#NAME?</v>
      </c>
      <c r="L9" s="51" t="e">
        <f ca="1">IF($E$3="YTD",DATA_FORMATTING!BC124/L$5,IF($E$3="MONTHLY",DATA_FORMATTING!BC155/'Balance Sheet'!L$8,IF($E$3="QUARTERLY",DATA_FORMATTING!BC219/L$3,DATA_FORMATTING!BC187/'Income Statement'!L$4)))</f>
        <v>#NAME?</v>
      </c>
      <c r="M9" s="51" t="e">
        <f ca="1">IF($E$3="YTD",DATA_FORMATTING!BD124/M$5,IF($E$3="MONTHLY",DATA_FORMATTING!BD155/'Balance Sheet'!M$8,IF($E$3="QUARTERLY",DATA_FORMATTING!BD219/M$3,DATA_FORMATTING!BD187/'Income Statement'!M$4)))</f>
        <v>#NAME?</v>
      </c>
      <c r="N9" s="51" t="e">
        <f ca="1">IF($E$3="YTD",DATA_FORMATTING!BE124/N$5,IF($E$3="MONTHLY",DATA_FORMATTING!BE155/'Balance Sheet'!N$8,IF($E$3="QUARTERLY",DATA_FORMATTING!BE219/N$3,DATA_FORMATTING!BE187/'Income Statement'!N$4)))</f>
        <v>#NAME?</v>
      </c>
      <c r="O9" s="51" t="e">
        <f ca="1">IF($E$3="YTD",DATA_FORMATTING!BF124/O$5,IF($E$3="MONTHLY",DATA_FORMATTING!BF155/'Balance Sheet'!O$8,IF($E$3="QUARTERLY",DATA_FORMATTING!BF219/O$3,DATA_FORMATTING!BF187/'Income Statement'!O$4)))</f>
        <v>#NAME?</v>
      </c>
      <c r="P9" s="51" t="e">
        <f ca="1">IF($E$3="YTD",DATA_FORMATTING!BG124/P$5,IF($E$3="MONTHLY",DATA_FORMATTING!BG155/'Balance Sheet'!P$8,IF($E$3="QUARTERLY",DATA_FORMATTING!BG219/P$3,DATA_FORMATTING!BG187/'Income Statement'!P$4)))</f>
        <v>#NAME?</v>
      </c>
      <c r="Q9" s="51" t="e">
        <f ca="1">IF($E$3="YTD",DATA_FORMATTING!BH124/Q$5,IF($E$3="MONTHLY",DATA_FORMATTING!BH155/'Balance Sheet'!Q$8,IF($E$3="QUARTERLY",DATA_FORMATTING!BH219/Q$3,DATA_FORMATTING!BH187/'Income Statement'!Q$4)))</f>
        <v>#NAME?</v>
      </c>
      <c r="R9" s="51" t="e">
        <f ca="1">IF($E$3="YTD",DATA_FORMATTING!BI124/R$5,IF($E$3="MONTHLY",DATA_FORMATTING!BI155/'Balance Sheet'!R$8,IF($E$3="QUARTERLY",DATA_FORMATTING!BI219/R$3,DATA_FORMATTING!BI187/'Income Statement'!R$4)))</f>
        <v>#NAME?</v>
      </c>
      <c r="S9" s="51" t="e">
        <f ca="1">IF($E$3="YTD",DATA_FORMATTING!BJ124/S$5,IF($E$3="MONTHLY",DATA_FORMATTING!BJ155/'Balance Sheet'!S$8,IF($E$3="QUARTERLY",DATA_FORMATTING!BJ219/S$3,DATA_FORMATTING!BJ187/'Income Statement'!S$4)))</f>
        <v>#NAME?</v>
      </c>
      <c r="T9" s="51" t="e">
        <f ca="1">IF($E$3="YTD",DATA_FORMATTING!BK124/T$5,IF($E$3="MONTHLY",DATA_FORMATTING!BK155/'Balance Sheet'!T$8,IF($E$3="QUARTERLY",DATA_FORMATTING!BK219/T$3,DATA_FORMATTING!BK187/'Income Statement'!T$4)))</f>
        <v>#NAME?</v>
      </c>
      <c r="U9" s="51" t="e">
        <f ca="1">IF($E$3="YTD",DATA_FORMATTING!BL124/U$5,IF($E$3="MONTHLY",DATA_FORMATTING!BL155/'Balance Sheet'!U$8,IF($E$3="QUARTERLY",DATA_FORMATTING!BL219/U$3,DATA_FORMATTING!BL187/'Income Statement'!U$4)))</f>
        <v>#NAME?</v>
      </c>
      <c r="V9" s="51" t="e">
        <f ca="1">IF($E$3="YTD",DATA_FORMATTING!BM124/V$5,IF($E$3="MONTHLY",DATA_FORMATTING!BM155/'Balance Sheet'!V$8,IF($E$3="QUARTERLY",DATA_FORMATTING!BM219/V$3,DATA_FORMATTING!BM187/'Income Statement'!V$4)))</f>
        <v>#NAME?</v>
      </c>
      <c r="W9" s="51" t="e">
        <f ca="1">IF($E$3="YTD",DATA_FORMATTING!BN124/W$5,IF($E$3="MONTHLY",DATA_FORMATTING!BN155/'Balance Sheet'!W$8,IF($E$3="QUARTERLY",DATA_FORMATTING!BN219/W$3,DATA_FORMATTING!BN187/'Income Statement'!W$4)))</f>
        <v>#NAME?</v>
      </c>
      <c r="X9" s="51" t="e">
        <f ca="1">IF($E$3="YTD",DATA_FORMATTING!BO124/X$5,IF($E$3="MONTHLY",DATA_FORMATTING!BO155/'Balance Sheet'!X$8,IF($E$3="QUARTERLY",DATA_FORMATTING!BO219/X$3,DATA_FORMATTING!BO187/'Income Statement'!X$4)))</f>
        <v>#NAME?</v>
      </c>
      <c r="Y9" s="51" t="e">
        <f ca="1">IF($E$3="YTD",DATA_FORMATTING!BP124/Y$5,IF($E$3="MONTHLY",DATA_FORMATTING!BP155/'Balance Sheet'!Y$8,IF($E$3="QUARTERLY",DATA_FORMATTING!BP219/Y$3,DATA_FORMATTING!BP187/'Income Statement'!Y$4)))</f>
        <v>#NAME?</v>
      </c>
      <c r="Z9" s="51" t="e">
        <f ca="1">IF($E$3="YTD",DATA_FORMATTING!BQ124/Z$5,IF($E$3="MONTHLY",DATA_FORMATTING!BQ155/'Balance Sheet'!Z$8,IF($E$3="QUARTERLY",DATA_FORMATTING!BQ219/Z$3,DATA_FORMATTING!BQ187/'Income Statement'!Z$4)))</f>
        <v>#NAME?</v>
      </c>
      <c r="AA9" s="51" t="e">
        <f ca="1">IF($E$3="YTD",DATA_FORMATTING!BR124/AA$5,IF($E$3="MONTHLY",DATA_FORMATTING!BR155/'Balance Sheet'!AA$8,IF($E$3="QUARTERLY",DATA_FORMATTING!BR219/AA$3,DATA_FORMATTING!BR187/'Income Statement'!AA$4)))</f>
        <v>#NAME?</v>
      </c>
      <c r="AB9" s="51" t="e">
        <f ca="1">IF($E$3="YTD",DATA_FORMATTING!BS124/AB$5,IF($E$3="MONTHLY",DATA_FORMATTING!BS155/'Balance Sheet'!AB$8,IF($E$3="QUARTERLY",DATA_FORMATTING!BS219/AB$3,DATA_FORMATTING!BS187/'Income Statement'!AB$4)))</f>
        <v>#NAME?</v>
      </c>
      <c r="AC9" s="51" t="e">
        <f ca="1">IF($E$3="YTD",DATA_FORMATTING!BT124/AC$5,IF($E$3="MONTHLY",DATA_FORMATTING!BT155/'Balance Sheet'!AC$8,IF($E$3="QUARTERLY",DATA_FORMATTING!BT219/AC$3,DATA_FORMATTING!BT187/'Income Statement'!AC$4)))</f>
        <v>#NAME?</v>
      </c>
      <c r="AD9" s="51" t="e">
        <f ca="1">IF($E$3="YTD",DATA_FORMATTING!BU124/AD$5,IF($E$3="MONTHLY",DATA_FORMATTING!BU155/'Balance Sheet'!AD$8,IF($E$3="QUARTERLY",DATA_FORMATTING!BU219/AD$3,DATA_FORMATTING!BU187/'Income Statement'!AD$4)))</f>
        <v>#NAME?</v>
      </c>
      <c r="AE9" s="51" t="e">
        <f ca="1">IF($E$3="YTD",DATA_FORMATTING!BV124/AE$5,IF($E$3="MONTHLY",DATA_FORMATTING!BV155/'Balance Sheet'!AE$8,IF($E$3="QUARTERLY",DATA_FORMATTING!BV219/AE$3,DATA_FORMATTING!BV187/'Income Statement'!AE$4)))</f>
        <v>#NAME?</v>
      </c>
      <c r="AF9" s="51" t="e">
        <f ca="1">IF($E$3="YTD",DATA_FORMATTING!BW124/AF$5,IF($E$3="MONTHLY",DATA_FORMATTING!BW155/'Balance Sheet'!AF$8,IF($E$3="QUARTERLY",DATA_FORMATTING!BW219/AF$3,DATA_FORMATTING!BW187/'Income Statement'!AF$4)))</f>
        <v>#NAME?</v>
      </c>
      <c r="AG9" s="51" t="e">
        <f ca="1">IF($E$3="YTD",DATA_FORMATTING!BX124/AG$5,IF($E$3="MONTHLY",DATA_FORMATTING!BX155/'Balance Sheet'!AG$8,IF($E$3="QUARTERLY",DATA_FORMATTING!BX219/AG$3,DATA_FORMATTING!BX187/'Income Statement'!AG$4)))</f>
        <v>#NAME?</v>
      </c>
      <c r="AH9" s="51" t="e">
        <f ca="1">IF($E$3="YTD",DATA_FORMATTING!BY124/AH$5,IF($E$3="MONTHLY",DATA_FORMATTING!BY155/'Balance Sheet'!AH$8,IF($E$3="QUARTERLY",DATA_FORMATTING!BY219/AH$3,DATA_FORMATTING!BY187/'Income Statement'!AH$4)))</f>
        <v>#NAME?</v>
      </c>
      <c r="AI9" s="51" t="e">
        <f ca="1">IF($E$3="YTD",DATA_FORMATTING!BZ124/AI$5,IF($E$3="MONTHLY",DATA_FORMATTING!BZ155/'Balance Sheet'!AI$8,IF($E$3="QUARTERLY",DATA_FORMATTING!BZ219/AI$3,DATA_FORMATTING!BZ187/'Income Statement'!AI$4)))</f>
        <v>#NAME?</v>
      </c>
      <c r="AJ9" s="51" t="e">
        <f ca="1">IF($E$3="YTD",DATA_FORMATTING!CA124/AJ$5,IF($E$3="MONTHLY",DATA_FORMATTING!CA155/'Balance Sheet'!AJ$8,IF($E$3="QUARTERLY",DATA_FORMATTING!CA219/AJ$3,DATA_FORMATTING!CA187/'Income Statement'!AJ$4)))</f>
        <v>#NAME?</v>
      </c>
      <c r="AK9" s="51" t="e">
        <f ca="1">IF($E$3="YTD",DATA_FORMATTING!CB124/AK$5,IF($E$3="MONTHLY",DATA_FORMATTING!CB155/'Balance Sheet'!AK$8,IF($E$3="QUARTERLY",DATA_FORMATTING!CB219/AK$3,DATA_FORMATTING!CB187/'Income Statement'!AK$4)))</f>
        <v>#NAME?</v>
      </c>
      <c r="AL9" s="51" t="e">
        <f ca="1">IF($E$3="YTD",DATA_FORMATTING!CC124/AL$5,IF($E$3="MONTHLY",DATA_FORMATTING!CC155/'Balance Sheet'!AL$8,IF($E$3="QUARTERLY",DATA_FORMATTING!CC219/AL$3,DATA_FORMATTING!CC187/'Income Statement'!AL$4)))</f>
        <v>#NAME?</v>
      </c>
      <c r="AM9" s="51" t="e">
        <f ca="1">IF($E$3="YTD",DATA_FORMATTING!CD124/AM$5,IF($E$3="MONTHLY",DATA_FORMATTING!CD155/'Balance Sheet'!AM$8,IF($E$3="QUARTERLY",DATA_FORMATTING!CD219/AM$3,DATA_FORMATTING!CD187/'Income Statement'!AM$4)))</f>
        <v>#NAME?</v>
      </c>
      <c r="AN9" s="51" t="e">
        <f ca="1">IF($E$3="YTD",DATA_FORMATTING!CE124/AN$5,IF($E$3="MONTHLY",DATA_FORMATTING!CE155/'Balance Sheet'!AN$8,IF($E$3="QUARTERLY",DATA_FORMATTING!CE219/AN$3,DATA_FORMATTING!CE187/'Income Statement'!AN$4)))</f>
        <v>#NAME?</v>
      </c>
      <c r="AO9" s="51" t="e">
        <f ca="1">IF($E$3="YTD",DATA_FORMATTING!CF124/AO$5,IF($E$3="MONTHLY",DATA_FORMATTING!CF155/'Balance Sheet'!AO$8,IF($E$3="QUARTERLY",DATA_FORMATTING!CF219/AO$3,DATA_FORMATTING!CF187/'Income Statement'!AO$4)))</f>
        <v>#NAME?</v>
      </c>
      <c r="AP9" s="51" t="e">
        <f ca="1">IF($E$3="YTD",DATA_FORMATTING!CG124/AP$5,IF($E$3="MONTHLY",DATA_FORMATTING!CG155/'Balance Sheet'!AP$8,IF($E$3="QUARTERLY",DATA_FORMATTING!CG219/AP$3,DATA_FORMATTING!CG187/'Income Statement'!AP$4)))</f>
        <v>#NAME?</v>
      </c>
      <c r="AQ9" s="257" t="e">
        <f ca="1">IF($E$3="YTD",DATA_FORMATTING!CH124/AQ$5,IF($E$3="MONTHLY",DATA_FORMATTING!CH155/'Balance Sheet'!AQ$8,IF($E$3="QUARTERLY",DATA_FORMATTING!CH219/AQ$3,DATA_FORMATTING!CH187/'Income Statement'!AQ$4)))</f>
        <v>#NAME?</v>
      </c>
    </row>
    <row r="10" spans="1:44" ht="15.75">
      <c r="B10" s="245" t="str">
        <f>DATA_FORMATTING!AX13</f>
        <v>Net Financial Margin (%)</v>
      </c>
      <c r="C10" s="593" t="s">
        <v>72</v>
      </c>
      <c r="D10" s="236" t="e">
        <f t="shared" si="1"/>
        <v>#N/A</v>
      </c>
      <c r="E10" s="183" t="e">
        <f t="shared" si="1"/>
        <v>#N/A</v>
      </c>
      <c r="F10" s="183" t="e">
        <f>+E10-D10</f>
        <v>#N/A</v>
      </c>
      <c r="G10" s="184">
        <f t="shared" si="2"/>
        <v>0</v>
      </c>
      <c r="H10" s="51" t="e">
        <f ca="1">IF($E$3="YTD",DATA_FORMATTING!AY125/H$5,IF($E$3="MONTHLY",DATA_FORMATTING!AY156/'Balance Sheet'!H$8,IF($E$3="QUARTERLY",DATA_FORMATTING!AY220/H$3,DATA_FORMATTING!AY188/'Income Statement'!H$4)))</f>
        <v>#NAME?</v>
      </c>
      <c r="I10" s="51" t="e">
        <f ca="1">IF($E$3="YTD",DATA_FORMATTING!AZ125/I$5,IF($E$3="MONTHLY",DATA_FORMATTING!AZ156/'Balance Sheet'!I$8,IF($E$3="QUARTERLY",DATA_FORMATTING!AZ220/I$3,DATA_FORMATTING!AZ188/'Income Statement'!I$4)))</f>
        <v>#NAME?</v>
      </c>
      <c r="J10" s="51" t="e">
        <f ca="1">IF($E$3="YTD",DATA_FORMATTING!BA125/J$5,IF($E$3="MONTHLY",DATA_FORMATTING!BA156/'Balance Sheet'!J$8,IF($E$3="QUARTERLY",DATA_FORMATTING!BA220/J$3,DATA_FORMATTING!BA188/'Income Statement'!J$4)))</f>
        <v>#NAME?</v>
      </c>
      <c r="K10" s="51" t="e">
        <f ca="1">IF($E$3="YTD",DATA_FORMATTING!BB125/K$5,IF($E$3="MONTHLY",DATA_FORMATTING!BB156/'Balance Sheet'!K$8,IF($E$3="QUARTERLY",DATA_FORMATTING!BB220/K$3,DATA_FORMATTING!BB188/'Income Statement'!K$4)))</f>
        <v>#NAME?</v>
      </c>
      <c r="L10" s="51" t="e">
        <f ca="1">IF($E$3="YTD",DATA_FORMATTING!BC125/L$5,IF($E$3="MONTHLY",DATA_FORMATTING!BC156/'Balance Sheet'!L$8,IF($E$3="QUARTERLY",DATA_FORMATTING!BC220/L$3,DATA_FORMATTING!BC188/'Income Statement'!L$4)))</f>
        <v>#NAME?</v>
      </c>
      <c r="M10" s="51" t="e">
        <f ca="1">IF($E$3="YTD",DATA_FORMATTING!BD125/M$5,IF($E$3="MONTHLY",DATA_FORMATTING!BD156/'Balance Sheet'!M$8,IF($E$3="QUARTERLY",DATA_FORMATTING!BD220/M$3,DATA_FORMATTING!BD188/'Income Statement'!M$4)))</f>
        <v>#NAME?</v>
      </c>
      <c r="N10" s="51" t="e">
        <f ca="1">IF($E$3="YTD",DATA_FORMATTING!BE125/N$5,IF($E$3="MONTHLY",DATA_FORMATTING!BE156/'Balance Sheet'!N$8,IF($E$3="QUARTERLY",DATA_FORMATTING!BE220/N$3,DATA_FORMATTING!BE188/'Income Statement'!N$4)))</f>
        <v>#NAME?</v>
      </c>
      <c r="O10" s="51" t="e">
        <f ca="1">IF($E$3="YTD",DATA_FORMATTING!BF125/O$5,IF($E$3="MONTHLY",DATA_FORMATTING!BF156/'Balance Sheet'!O$8,IF($E$3="QUARTERLY",DATA_FORMATTING!BF220/O$3,DATA_FORMATTING!BF188/'Income Statement'!O$4)))</f>
        <v>#NAME?</v>
      </c>
      <c r="P10" s="51" t="e">
        <f ca="1">IF($E$3="YTD",DATA_FORMATTING!BG125/P$5,IF($E$3="MONTHLY",DATA_FORMATTING!BG156/'Balance Sheet'!P$8,IF($E$3="QUARTERLY",DATA_FORMATTING!BG220/P$3,DATA_FORMATTING!BG188/'Income Statement'!P$4)))</f>
        <v>#NAME?</v>
      </c>
      <c r="Q10" s="51" t="e">
        <f ca="1">IF($E$3="YTD",DATA_FORMATTING!BH125/Q$5,IF($E$3="MONTHLY",DATA_FORMATTING!BH156/'Balance Sheet'!Q$8,IF($E$3="QUARTERLY",DATA_FORMATTING!BH220/Q$3,DATA_FORMATTING!BH188/'Income Statement'!Q$4)))</f>
        <v>#NAME?</v>
      </c>
      <c r="R10" s="51" t="e">
        <f ca="1">IF($E$3="YTD",DATA_FORMATTING!BI125/R$5,IF($E$3="MONTHLY",DATA_FORMATTING!BI156/'Balance Sheet'!R$8,IF($E$3="QUARTERLY",DATA_FORMATTING!BI220/R$3,DATA_FORMATTING!BI188/'Income Statement'!R$4)))</f>
        <v>#NAME?</v>
      </c>
      <c r="S10" s="51" t="e">
        <f ca="1">IF($E$3="YTD",DATA_FORMATTING!BJ125/S$5,IF($E$3="MONTHLY",DATA_FORMATTING!BJ156/'Balance Sheet'!S$8,IF($E$3="QUARTERLY",DATA_FORMATTING!BJ220/S$3,DATA_FORMATTING!BJ188/'Income Statement'!S$4)))</f>
        <v>#NAME?</v>
      </c>
      <c r="T10" s="51" t="e">
        <f ca="1">IF($E$3="YTD",DATA_FORMATTING!BK125/T$5,IF($E$3="MONTHLY",DATA_FORMATTING!BK156/'Balance Sheet'!T$8,IF($E$3="QUARTERLY",DATA_FORMATTING!BK220/T$3,DATA_FORMATTING!BK188/'Income Statement'!T$4)))</f>
        <v>#NAME?</v>
      </c>
      <c r="U10" s="51" t="e">
        <f ca="1">IF($E$3="YTD",DATA_FORMATTING!BL125/U$5,IF($E$3="MONTHLY",DATA_FORMATTING!BL156/'Balance Sheet'!U$8,IF($E$3="QUARTERLY",DATA_FORMATTING!BL220/U$3,DATA_FORMATTING!BL188/'Income Statement'!U$4)))</f>
        <v>#NAME?</v>
      </c>
      <c r="V10" s="51" t="e">
        <f ca="1">IF($E$3="YTD",DATA_FORMATTING!BM125/V$5,IF($E$3="MONTHLY",DATA_FORMATTING!BM156/'Balance Sheet'!V$8,IF($E$3="QUARTERLY",DATA_FORMATTING!BM220/V$3,DATA_FORMATTING!BM188/'Income Statement'!V$4)))</f>
        <v>#NAME?</v>
      </c>
      <c r="W10" s="51" t="e">
        <f ca="1">IF($E$3="YTD",DATA_FORMATTING!BN125/W$5,IF($E$3="MONTHLY",DATA_FORMATTING!BN156/'Balance Sheet'!W$8,IF($E$3="QUARTERLY",DATA_FORMATTING!BN220/W$3,DATA_FORMATTING!BN188/'Income Statement'!W$4)))</f>
        <v>#NAME?</v>
      </c>
      <c r="X10" s="51" t="e">
        <f ca="1">IF($E$3="YTD",DATA_FORMATTING!BO125/X$5,IF($E$3="MONTHLY",DATA_FORMATTING!BO156/'Balance Sheet'!X$8,IF($E$3="QUARTERLY",DATA_FORMATTING!BO220/X$3,DATA_FORMATTING!BO188/'Income Statement'!X$4)))</f>
        <v>#NAME?</v>
      </c>
      <c r="Y10" s="51" t="e">
        <f ca="1">IF($E$3="YTD",DATA_FORMATTING!BP125/Y$5,IF($E$3="MONTHLY",DATA_FORMATTING!BP156/'Balance Sheet'!Y$8,IF($E$3="QUARTERLY",DATA_FORMATTING!BP220/Y$3,DATA_FORMATTING!BP188/'Income Statement'!Y$4)))</f>
        <v>#NAME?</v>
      </c>
      <c r="Z10" s="51" t="e">
        <f ca="1">IF($E$3="YTD",DATA_FORMATTING!BQ125/Z$5,IF($E$3="MONTHLY",DATA_FORMATTING!BQ156/'Balance Sheet'!Z$8,IF($E$3="QUARTERLY",DATA_FORMATTING!BQ220/Z$3,DATA_FORMATTING!BQ188/'Income Statement'!Z$4)))</f>
        <v>#NAME?</v>
      </c>
      <c r="AA10" s="51" t="e">
        <f ca="1">IF($E$3="YTD",DATA_FORMATTING!BR125/AA$5,IF($E$3="MONTHLY",DATA_FORMATTING!BR156/'Balance Sheet'!AA$8,IF($E$3="QUARTERLY",DATA_FORMATTING!BR220/AA$3,DATA_FORMATTING!BR188/'Income Statement'!AA$4)))</f>
        <v>#NAME?</v>
      </c>
      <c r="AB10" s="51" t="e">
        <f ca="1">IF($E$3="YTD",DATA_FORMATTING!BS125/AB$5,IF($E$3="MONTHLY",DATA_FORMATTING!BS156/'Balance Sheet'!AB$8,IF($E$3="QUARTERLY",DATA_FORMATTING!BS220/AB$3,DATA_FORMATTING!BS188/'Income Statement'!AB$4)))</f>
        <v>#NAME?</v>
      </c>
      <c r="AC10" s="51" t="e">
        <f ca="1">IF($E$3="YTD",DATA_FORMATTING!BT125/AC$5,IF($E$3="MONTHLY",DATA_FORMATTING!BT156/'Balance Sheet'!AC$8,IF($E$3="QUARTERLY",DATA_FORMATTING!BT220/AC$3,DATA_FORMATTING!BT188/'Income Statement'!AC$4)))</f>
        <v>#NAME?</v>
      </c>
      <c r="AD10" s="51" t="e">
        <f ca="1">IF($E$3="YTD",DATA_FORMATTING!BU125/AD$5,IF($E$3="MONTHLY",DATA_FORMATTING!BU156/'Balance Sheet'!AD$8,IF($E$3="QUARTERLY",DATA_FORMATTING!BU220/AD$3,DATA_FORMATTING!BU188/'Income Statement'!AD$4)))</f>
        <v>#NAME?</v>
      </c>
      <c r="AE10" s="51" t="e">
        <f ca="1">IF($E$3="YTD",DATA_FORMATTING!BV125/AE$5,IF($E$3="MONTHLY",DATA_FORMATTING!BV156/'Balance Sheet'!AE$8,IF($E$3="QUARTERLY",DATA_FORMATTING!BV220/AE$3,DATA_FORMATTING!BV188/'Income Statement'!AE$4)))</f>
        <v>#NAME?</v>
      </c>
      <c r="AF10" s="51" t="e">
        <f ca="1">IF($E$3="YTD",DATA_FORMATTING!BW125/AF$5,IF($E$3="MONTHLY",DATA_FORMATTING!BW156/'Balance Sheet'!AF$8,IF($E$3="QUARTERLY",DATA_FORMATTING!BW220/AF$3,DATA_FORMATTING!BW188/'Income Statement'!AF$4)))</f>
        <v>#NAME?</v>
      </c>
      <c r="AG10" s="51" t="e">
        <f ca="1">IF($E$3="YTD",DATA_FORMATTING!BX125/AG$5,IF($E$3="MONTHLY",DATA_FORMATTING!BX156/'Balance Sheet'!AG$8,IF($E$3="QUARTERLY",DATA_FORMATTING!BX220/AG$3,DATA_FORMATTING!BX188/'Income Statement'!AG$4)))</f>
        <v>#NAME?</v>
      </c>
      <c r="AH10" s="51" t="e">
        <f ca="1">IF($E$3="YTD",DATA_FORMATTING!BY125/AH$5,IF($E$3="MONTHLY",DATA_FORMATTING!BY156/'Balance Sheet'!AH$8,IF($E$3="QUARTERLY",DATA_FORMATTING!BY220/AH$3,DATA_FORMATTING!BY188/'Income Statement'!AH$4)))</f>
        <v>#NAME?</v>
      </c>
      <c r="AI10" s="51" t="e">
        <f ca="1">IF($E$3="YTD",DATA_FORMATTING!BZ125/AI$5,IF($E$3="MONTHLY",DATA_FORMATTING!BZ156/'Balance Sheet'!AI$8,IF($E$3="QUARTERLY",DATA_FORMATTING!BZ220/AI$3,DATA_FORMATTING!BZ188/'Income Statement'!AI$4)))</f>
        <v>#NAME?</v>
      </c>
      <c r="AJ10" s="51" t="e">
        <f ca="1">IF($E$3="YTD",DATA_FORMATTING!CA125/AJ$5,IF($E$3="MONTHLY",DATA_FORMATTING!CA156/'Balance Sheet'!AJ$8,IF($E$3="QUARTERLY",DATA_FORMATTING!CA220/AJ$3,DATA_FORMATTING!CA188/'Income Statement'!AJ$4)))</f>
        <v>#NAME?</v>
      </c>
      <c r="AK10" s="51" t="e">
        <f ca="1">IF($E$3="YTD",DATA_FORMATTING!CB125/AK$5,IF($E$3="MONTHLY",DATA_FORMATTING!CB156/'Balance Sheet'!AK$8,IF($E$3="QUARTERLY",DATA_FORMATTING!CB220/AK$3,DATA_FORMATTING!CB188/'Income Statement'!AK$4)))</f>
        <v>#NAME?</v>
      </c>
      <c r="AL10" s="51" t="e">
        <f ca="1">IF($E$3="YTD",DATA_FORMATTING!CC125/AL$5,IF($E$3="MONTHLY",DATA_FORMATTING!CC156/'Balance Sheet'!AL$8,IF($E$3="QUARTERLY",DATA_FORMATTING!CC220/AL$3,DATA_FORMATTING!CC188/'Income Statement'!AL$4)))</f>
        <v>#NAME?</v>
      </c>
      <c r="AM10" s="51" t="e">
        <f ca="1">IF($E$3="YTD",DATA_FORMATTING!CD125/AM$5,IF($E$3="MONTHLY",DATA_FORMATTING!CD156/'Balance Sheet'!AM$8,IF($E$3="QUARTERLY",DATA_FORMATTING!CD220/AM$3,DATA_FORMATTING!CD188/'Income Statement'!AM$4)))</f>
        <v>#NAME?</v>
      </c>
      <c r="AN10" s="51" t="e">
        <f ca="1">IF($E$3="YTD",DATA_FORMATTING!CE125/AN$5,IF($E$3="MONTHLY",DATA_FORMATTING!CE156/'Balance Sheet'!AN$8,IF($E$3="QUARTERLY",DATA_FORMATTING!CE220/AN$3,DATA_FORMATTING!CE188/'Income Statement'!AN$4)))</f>
        <v>#NAME?</v>
      </c>
      <c r="AO10" s="51" t="e">
        <f ca="1">IF($E$3="YTD",DATA_FORMATTING!CF125/AO$5,IF($E$3="MONTHLY",DATA_FORMATTING!CF156/'Balance Sheet'!AO$8,IF($E$3="QUARTERLY",DATA_FORMATTING!CF220/AO$3,DATA_FORMATTING!CF188/'Income Statement'!AO$4)))</f>
        <v>#NAME?</v>
      </c>
      <c r="AP10" s="51" t="e">
        <f ca="1">IF($E$3="YTD",DATA_FORMATTING!CG125/AP$5,IF($E$3="MONTHLY",DATA_FORMATTING!CG156/'Balance Sheet'!AP$8,IF($E$3="QUARTERLY",DATA_FORMATTING!CG220/AP$3,DATA_FORMATTING!CG188/'Income Statement'!AP$4)))</f>
        <v>#NAME?</v>
      </c>
      <c r="AQ10" s="257" t="e">
        <f ca="1">IF($E$3="YTD",DATA_FORMATTING!CH125/AQ$5,IF($E$3="MONTHLY",DATA_FORMATTING!CH156/'Balance Sheet'!AQ$8,IF($E$3="QUARTERLY",DATA_FORMATTING!CH220/AQ$3,DATA_FORMATTING!CH188/'Income Statement'!AQ$4)))</f>
        <v>#NAME?</v>
      </c>
    </row>
    <row r="11" spans="1:44" ht="15.75">
      <c r="B11" s="245">
        <f>DATA_FORMATTING!AX14</f>
        <v>0</v>
      </c>
      <c r="C11" s="594" t="s">
        <v>77</v>
      </c>
      <c r="D11" s="236" t="e">
        <f t="shared" si="1"/>
        <v>#N/A</v>
      </c>
      <c r="E11" s="183" t="e">
        <f t="shared" si="1"/>
        <v>#N/A</v>
      </c>
      <c r="F11" s="183" t="e">
        <f>+E11-D11</f>
        <v>#N/A</v>
      </c>
      <c r="G11" s="184">
        <f t="shared" si="2"/>
        <v>0</v>
      </c>
      <c r="H11" s="51" t="e">
        <f ca="1">IF($E$3="YTD",DATA_FORMATTING!AY126/H$5,IF($E$3="MONTHLY",DATA_FORMATTING!AY157/'Balance Sheet'!H$8,IF($E$3="QUARTERLY",DATA_FORMATTING!AY221/H$3,DATA_FORMATTING!AY189/'Income Statement'!H$4)))</f>
        <v>#NAME?</v>
      </c>
      <c r="I11" s="51" t="e">
        <f ca="1">IF($E$3="YTD",DATA_FORMATTING!AZ126/I$5,IF($E$3="MONTHLY",DATA_FORMATTING!AZ157/'Balance Sheet'!I$8,IF($E$3="QUARTERLY",DATA_FORMATTING!AZ221/I$3,DATA_FORMATTING!AZ189/'Income Statement'!I$4)))</f>
        <v>#NAME?</v>
      </c>
      <c r="J11" s="51" t="e">
        <f ca="1">IF($E$3="YTD",DATA_FORMATTING!BA126/J$5,IF($E$3="MONTHLY",DATA_FORMATTING!BA157/'Balance Sheet'!J$8,IF($E$3="QUARTERLY",DATA_FORMATTING!BA221/J$3,DATA_FORMATTING!BA189/'Income Statement'!J$4)))</f>
        <v>#NAME?</v>
      </c>
      <c r="K11" s="51" t="e">
        <f ca="1">IF($E$3="YTD",DATA_FORMATTING!BB126/K$5,IF($E$3="MONTHLY",DATA_FORMATTING!BB157/'Balance Sheet'!K$8,IF($E$3="QUARTERLY",DATA_FORMATTING!BB221/K$3,DATA_FORMATTING!BB189/'Income Statement'!K$4)))</f>
        <v>#NAME?</v>
      </c>
      <c r="L11" s="51" t="e">
        <f ca="1">IF($E$3="YTD",DATA_FORMATTING!BC126/L$5,IF($E$3="MONTHLY",DATA_FORMATTING!BC157/'Balance Sheet'!L$8,IF($E$3="QUARTERLY",DATA_FORMATTING!BC221/L$3,DATA_FORMATTING!BC189/'Income Statement'!L$4)))</f>
        <v>#NAME?</v>
      </c>
      <c r="M11" s="51" t="e">
        <f ca="1">IF($E$3="YTD",DATA_FORMATTING!BD126/M$5,IF($E$3="MONTHLY",DATA_FORMATTING!BD157/'Balance Sheet'!M$8,IF($E$3="QUARTERLY",DATA_FORMATTING!BD221/M$3,DATA_FORMATTING!BD189/'Income Statement'!M$4)))</f>
        <v>#NAME?</v>
      </c>
      <c r="N11" s="51" t="e">
        <f ca="1">IF($E$3="YTD",DATA_FORMATTING!BE126/N$5,IF($E$3="MONTHLY",DATA_FORMATTING!BE157/'Balance Sheet'!N$8,IF($E$3="QUARTERLY",DATA_FORMATTING!BE221/N$3,DATA_FORMATTING!BE189/'Income Statement'!N$4)))</f>
        <v>#NAME?</v>
      </c>
      <c r="O11" s="51" t="e">
        <f ca="1">IF($E$3="YTD",DATA_FORMATTING!BF126/O$5,IF($E$3="MONTHLY",DATA_FORMATTING!BF157/'Balance Sheet'!O$8,IF($E$3="QUARTERLY",DATA_FORMATTING!BF221/O$3,DATA_FORMATTING!BF189/'Income Statement'!O$4)))</f>
        <v>#NAME?</v>
      </c>
      <c r="P11" s="51" t="e">
        <f ca="1">IF($E$3="YTD",DATA_FORMATTING!BG126/P$5,IF($E$3="MONTHLY",DATA_FORMATTING!BG157/'Balance Sheet'!P$8,IF($E$3="QUARTERLY",DATA_FORMATTING!BG221/P$3,DATA_FORMATTING!BG189/'Income Statement'!P$4)))</f>
        <v>#NAME?</v>
      </c>
      <c r="Q11" s="51" t="e">
        <f ca="1">IF($E$3="YTD",DATA_FORMATTING!BH126/Q$5,IF($E$3="MONTHLY",DATA_FORMATTING!BH157/'Balance Sheet'!Q$8,IF($E$3="QUARTERLY",DATA_FORMATTING!BH221/Q$3,DATA_FORMATTING!BH189/'Income Statement'!Q$4)))</f>
        <v>#NAME?</v>
      </c>
      <c r="R11" s="51" t="e">
        <f ca="1">IF($E$3="YTD",DATA_FORMATTING!BI126/R$5,IF($E$3="MONTHLY",DATA_FORMATTING!BI157/'Balance Sheet'!R$8,IF($E$3="QUARTERLY",DATA_FORMATTING!BI221/R$3,DATA_FORMATTING!BI189/'Income Statement'!R$4)))</f>
        <v>#NAME?</v>
      </c>
      <c r="S11" s="51" t="e">
        <f ca="1">IF($E$3="YTD",DATA_FORMATTING!BJ126/S$5,IF($E$3="MONTHLY",DATA_FORMATTING!BJ157/'Balance Sheet'!S$8,IF($E$3="QUARTERLY",DATA_FORMATTING!BJ221/S$3,DATA_FORMATTING!BJ189/'Income Statement'!S$4)))</f>
        <v>#NAME?</v>
      </c>
      <c r="T11" s="51" t="e">
        <f ca="1">IF($E$3="YTD",DATA_FORMATTING!BK126/T$5,IF($E$3="MONTHLY",DATA_FORMATTING!BK157/'Balance Sheet'!T$8,IF($E$3="QUARTERLY",DATA_FORMATTING!BK221/T$3,DATA_FORMATTING!BK189/'Income Statement'!T$4)))</f>
        <v>#NAME?</v>
      </c>
      <c r="U11" s="51" t="e">
        <f ca="1">IF($E$3="YTD",DATA_FORMATTING!BL126/U$5,IF($E$3="MONTHLY",DATA_FORMATTING!BL157/'Balance Sheet'!U$8,IF($E$3="QUARTERLY",DATA_FORMATTING!BL221/U$3,DATA_FORMATTING!BL189/'Income Statement'!U$4)))</f>
        <v>#NAME?</v>
      </c>
      <c r="V11" s="51" t="e">
        <f ca="1">IF($E$3="YTD",DATA_FORMATTING!BM126/V$5,IF($E$3="MONTHLY",DATA_FORMATTING!BM157/'Balance Sheet'!V$8,IF($E$3="QUARTERLY",DATA_FORMATTING!BM221/V$3,DATA_FORMATTING!BM189/'Income Statement'!V$4)))</f>
        <v>#NAME?</v>
      </c>
      <c r="W11" s="51" t="e">
        <f ca="1">IF($E$3="YTD",DATA_FORMATTING!BN126/W$5,IF($E$3="MONTHLY",DATA_FORMATTING!BN157/'Balance Sheet'!W$8,IF($E$3="QUARTERLY",DATA_FORMATTING!BN221/W$3,DATA_FORMATTING!BN189/'Income Statement'!W$4)))</f>
        <v>#NAME?</v>
      </c>
      <c r="X11" s="51" t="e">
        <f ca="1">IF($E$3="YTD",DATA_FORMATTING!BO126/X$5,IF($E$3="MONTHLY",DATA_FORMATTING!BO157/'Balance Sheet'!X$8,IF($E$3="QUARTERLY",DATA_FORMATTING!BO221/X$3,DATA_FORMATTING!BO189/'Income Statement'!X$4)))</f>
        <v>#NAME?</v>
      </c>
      <c r="Y11" s="51" t="e">
        <f ca="1">IF($E$3="YTD",DATA_FORMATTING!BP126/Y$5,IF($E$3="MONTHLY",DATA_FORMATTING!BP157/'Balance Sheet'!Y$8,IF($E$3="QUARTERLY",DATA_FORMATTING!BP221/Y$3,DATA_FORMATTING!BP189/'Income Statement'!Y$4)))</f>
        <v>#NAME?</v>
      </c>
      <c r="Z11" s="51" t="e">
        <f ca="1">IF($E$3="YTD",DATA_FORMATTING!BQ126/Z$5,IF($E$3="MONTHLY",DATA_FORMATTING!BQ157/'Balance Sheet'!Z$8,IF($E$3="QUARTERLY",DATA_FORMATTING!BQ221/Z$3,DATA_FORMATTING!BQ189/'Income Statement'!Z$4)))</f>
        <v>#NAME?</v>
      </c>
      <c r="AA11" s="51" t="e">
        <f ca="1">IF($E$3="YTD",DATA_FORMATTING!BR126/AA$5,IF($E$3="MONTHLY",DATA_FORMATTING!BR157/'Balance Sheet'!AA$8,IF($E$3="QUARTERLY",DATA_FORMATTING!BR221/AA$3,DATA_FORMATTING!BR189/'Income Statement'!AA$4)))</f>
        <v>#NAME?</v>
      </c>
      <c r="AB11" s="51" t="e">
        <f ca="1">IF($E$3="YTD",DATA_FORMATTING!BS126/AB$5,IF($E$3="MONTHLY",DATA_FORMATTING!BS157/'Balance Sheet'!AB$8,IF($E$3="QUARTERLY",DATA_FORMATTING!BS221/AB$3,DATA_FORMATTING!BS189/'Income Statement'!AB$4)))</f>
        <v>#NAME?</v>
      </c>
      <c r="AC11" s="51" t="e">
        <f ca="1">IF($E$3="YTD",DATA_FORMATTING!BT126/AC$5,IF($E$3="MONTHLY",DATA_FORMATTING!BT157/'Balance Sheet'!AC$8,IF($E$3="QUARTERLY",DATA_FORMATTING!BT221/AC$3,DATA_FORMATTING!BT189/'Income Statement'!AC$4)))</f>
        <v>#NAME?</v>
      </c>
      <c r="AD11" s="51" t="e">
        <f ca="1">IF($E$3="YTD",DATA_FORMATTING!BU126/AD$5,IF($E$3="MONTHLY",DATA_FORMATTING!BU157/'Balance Sheet'!AD$8,IF($E$3="QUARTERLY",DATA_FORMATTING!BU221/AD$3,DATA_FORMATTING!BU189/'Income Statement'!AD$4)))</f>
        <v>#NAME?</v>
      </c>
      <c r="AE11" s="51" t="e">
        <f ca="1">IF($E$3="YTD",DATA_FORMATTING!BV126/AE$5,IF($E$3="MONTHLY",DATA_FORMATTING!BV157/'Balance Sheet'!AE$8,IF($E$3="QUARTERLY",DATA_FORMATTING!BV221/AE$3,DATA_FORMATTING!BV189/'Income Statement'!AE$4)))</f>
        <v>#NAME?</v>
      </c>
      <c r="AF11" s="51" t="e">
        <f ca="1">IF($E$3="YTD",DATA_FORMATTING!BW126/AF$5,IF($E$3="MONTHLY",DATA_FORMATTING!BW157/'Balance Sheet'!AF$8,IF($E$3="QUARTERLY",DATA_FORMATTING!BW221/AF$3,DATA_FORMATTING!BW189/'Income Statement'!AF$4)))</f>
        <v>#NAME?</v>
      </c>
      <c r="AG11" s="51" t="e">
        <f ca="1">IF($E$3="YTD",DATA_FORMATTING!BX126/AG$5,IF($E$3="MONTHLY",DATA_FORMATTING!BX157/'Balance Sheet'!AG$8,IF($E$3="QUARTERLY",DATA_FORMATTING!BX221/AG$3,DATA_FORMATTING!BX189/'Income Statement'!AG$4)))</f>
        <v>#NAME?</v>
      </c>
      <c r="AH11" s="51" t="e">
        <f ca="1">IF($E$3="YTD",DATA_FORMATTING!BY126/AH$5,IF($E$3="MONTHLY",DATA_FORMATTING!BY157/'Balance Sheet'!AH$8,IF($E$3="QUARTERLY",DATA_FORMATTING!BY221/AH$3,DATA_FORMATTING!BY189/'Income Statement'!AH$4)))</f>
        <v>#NAME?</v>
      </c>
      <c r="AI11" s="51" t="e">
        <f ca="1">IF($E$3="YTD",DATA_FORMATTING!BZ126/AI$5,IF($E$3="MONTHLY",DATA_FORMATTING!BZ157/'Balance Sheet'!AI$8,IF($E$3="QUARTERLY",DATA_FORMATTING!BZ221/AI$3,DATA_FORMATTING!BZ189/'Income Statement'!AI$4)))</f>
        <v>#NAME?</v>
      </c>
      <c r="AJ11" s="51" t="e">
        <f ca="1">IF($E$3="YTD",DATA_FORMATTING!CA126/AJ$5,IF($E$3="MONTHLY",DATA_FORMATTING!CA157/'Balance Sheet'!AJ$8,IF($E$3="QUARTERLY",DATA_FORMATTING!CA221/AJ$3,DATA_FORMATTING!CA189/'Income Statement'!AJ$4)))</f>
        <v>#NAME?</v>
      </c>
      <c r="AK11" s="51" t="e">
        <f ca="1">IF($E$3="YTD",DATA_FORMATTING!CB126/AK$5,IF($E$3="MONTHLY",DATA_FORMATTING!CB157/'Balance Sheet'!AK$8,IF($E$3="QUARTERLY",DATA_FORMATTING!CB221/AK$3,DATA_FORMATTING!CB189/'Income Statement'!AK$4)))</f>
        <v>#NAME?</v>
      </c>
      <c r="AL11" s="51" t="e">
        <f ca="1">IF($E$3="YTD",DATA_FORMATTING!CC126/AL$5,IF($E$3="MONTHLY",DATA_FORMATTING!CC157/'Balance Sheet'!AL$8,IF($E$3="QUARTERLY",DATA_FORMATTING!CC221/AL$3,DATA_FORMATTING!CC189/'Income Statement'!AL$4)))</f>
        <v>#NAME?</v>
      </c>
      <c r="AM11" s="51" t="e">
        <f ca="1">IF($E$3="YTD",DATA_FORMATTING!CD126/AM$5,IF($E$3="MONTHLY",DATA_FORMATTING!CD157/'Balance Sheet'!AM$8,IF($E$3="QUARTERLY",DATA_FORMATTING!CD221/AM$3,DATA_FORMATTING!CD189/'Income Statement'!AM$4)))</f>
        <v>#NAME?</v>
      </c>
      <c r="AN11" s="51" t="e">
        <f ca="1">IF($E$3="YTD",DATA_FORMATTING!CE126/AN$5,IF($E$3="MONTHLY",DATA_FORMATTING!CE157/'Balance Sheet'!AN$8,IF($E$3="QUARTERLY",DATA_FORMATTING!CE221/AN$3,DATA_FORMATTING!CE189/'Income Statement'!AN$4)))</f>
        <v>#NAME?</v>
      </c>
      <c r="AO11" s="51" t="e">
        <f ca="1">IF($E$3="YTD",DATA_FORMATTING!CF126/AO$5,IF($E$3="MONTHLY",DATA_FORMATTING!CF157/'Balance Sheet'!AO$8,IF($E$3="QUARTERLY",DATA_FORMATTING!CF221/AO$3,DATA_FORMATTING!CF189/'Income Statement'!AO$4)))</f>
        <v>#NAME?</v>
      </c>
      <c r="AP11" s="51" t="e">
        <f ca="1">IF($E$3="YTD",DATA_FORMATTING!CG126/AP$5,IF($E$3="MONTHLY",DATA_FORMATTING!CG157/'Balance Sheet'!AP$8,IF($E$3="QUARTERLY",DATA_FORMATTING!CG221/AP$3,DATA_FORMATTING!CG189/'Income Statement'!AP$4)))</f>
        <v>#NAME?</v>
      </c>
      <c r="AQ11" s="257" t="e">
        <f ca="1">IF($E$3="YTD",DATA_FORMATTING!CH126/AQ$5,IF($E$3="MONTHLY",DATA_FORMATTING!CH157/'Balance Sheet'!AQ$8,IF($E$3="QUARTERLY",DATA_FORMATTING!CH221/AQ$3,DATA_FORMATTING!CH189/'Income Statement'!AQ$4)))</f>
        <v>#NAME?</v>
      </c>
    </row>
    <row r="12" spans="1:44" ht="15.75">
      <c r="C12" s="595" t="s">
        <v>82</v>
      </c>
      <c r="D12" s="212" t="e">
        <f t="shared" si="1"/>
        <v>#N/A</v>
      </c>
      <c r="E12" s="211" t="e">
        <f t="shared" si="1"/>
        <v>#N/A</v>
      </c>
      <c r="F12" s="211" t="e">
        <f>+E12-D12</f>
        <v>#N/A</v>
      </c>
      <c r="G12" s="210">
        <f t="shared" si="2"/>
        <v>0</v>
      </c>
      <c r="H12" s="46" t="e">
        <f t="shared" ref="H12:AQ12" ca="1" si="3">SUM(H8:H11)</f>
        <v>#NAME?</v>
      </c>
      <c r="I12" s="46" t="e">
        <f t="shared" ca="1" si="3"/>
        <v>#NAME?</v>
      </c>
      <c r="J12" s="46" t="e">
        <f t="shared" ca="1" si="3"/>
        <v>#NAME?</v>
      </c>
      <c r="K12" s="46" t="e">
        <f t="shared" ca="1" si="3"/>
        <v>#NAME?</v>
      </c>
      <c r="L12" s="46" t="e">
        <f t="shared" ca="1" si="3"/>
        <v>#NAME?</v>
      </c>
      <c r="M12" s="46" t="e">
        <f t="shared" ca="1" si="3"/>
        <v>#NAME?</v>
      </c>
      <c r="N12" s="46" t="e">
        <f t="shared" ca="1" si="3"/>
        <v>#NAME?</v>
      </c>
      <c r="O12" s="46" t="e">
        <f t="shared" ca="1" si="3"/>
        <v>#NAME?</v>
      </c>
      <c r="P12" s="46" t="e">
        <f t="shared" ca="1" si="3"/>
        <v>#NAME?</v>
      </c>
      <c r="Q12" s="46" t="e">
        <f t="shared" ca="1" si="3"/>
        <v>#NAME?</v>
      </c>
      <c r="R12" s="46" t="e">
        <f t="shared" ca="1" si="3"/>
        <v>#NAME?</v>
      </c>
      <c r="S12" s="46" t="e">
        <f t="shared" ca="1" si="3"/>
        <v>#NAME?</v>
      </c>
      <c r="T12" s="46" t="e">
        <f t="shared" ca="1" si="3"/>
        <v>#NAME?</v>
      </c>
      <c r="U12" s="46" t="e">
        <f t="shared" ca="1" si="3"/>
        <v>#NAME?</v>
      </c>
      <c r="V12" s="46" t="e">
        <f t="shared" ca="1" si="3"/>
        <v>#NAME?</v>
      </c>
      <c r="W12" s="46" t="e">
        <f t="shared" ca="1" si="3"/>
        <v>#NAME?</v>
      </c>
      <c r="X12" s="46" t="e">
        <f t="shared" ca="1" si="3"/>
        <v>#NAME?</v>
      </c>
      <c r="Y12" s="46" t="e">
        <f t="shared" ca="1" si="3"/>
        <v>#NAME?</v>
      </c>
      <c r="Z12" s="46" t="e">
        <f t="shared" ca="1" si="3"/>
        <v>#NAME?</v>
      </c>
      <c r="AA12" s="46" t="e">
        <f t="shared" ca="1" si="3"/>
        <v>#NAME?</v>
      </c>
      <c r="AB12" s="46" t="e">
        <f t="shared" ca="1" si="3"/>
        <v>#NAME?</v>
      </c>
      <c r="AC12" s="46" t="e">
        <f t="shared" ca="1" si="3"/>
        <v>#NAME?</v>
      </c>
      <c r="AD12" s="46" t="e">
        <f t="shared" ca="1" si="3"/>
        <v>#NAME?</v>
      </c>
      <c r="AE12" s="46" t="e">
        <f t="shared" ca="1" si="3"/>
        <v>#NAME?</v>
      </c>
      <c r="AF12" s="46" t="e">
        <f t="shared" ca="1" si="3"/>
        <v>#NAME?</v>
      </c>
      <c r="AG12" s="46" t="e">
        <f t="shared" ca="1" si="3"/>
        <v>#NAME?</v>
      </c>
      <c r="AH12" s="46" t="e">
        <f t="shared" ca="1" si="3"/>
        <v>#NAME?</v>
      </c>
      <c r="AI12" s="46" t="e">
        <f t="shared" ca="1" si="3"/>
        <v>#NAME?</v>
      </c>
      <c r="AJ12" s="46" t="e">
        <f t="shared" ca="1" si="3"/>
        <v>#NAME?</v>
      </c>
      <c r="AK12" s="46" t="e">
        <f t="shared" ca="1" si="3"/>
        <v>#NAME?</v>
      </c>
      <c r="AL12" s="46" t="e">
        <f t="shared" ca="1" si="3"/>
        <v>#NAME?</v>
      </c>
      <c r="AM12" s="46" t="e">
        <f t="shared" ca="1" si="3"/>
        <v>#NAME?</v>
      </c>
      <c r="AN12" s="46" t="e">
        <f t="shared" ca="1" si="3"/>
        <v>#NAME?</v>
      </c>
      <c r="AO12" s="46" t="e">
        <f t="shared" ca="1" si="3"/>
        <v>#NAME?</v>
      </c>
      <c r="AP12" s="46" t="e">
        <f t="shared" ca="1" si="3"/>
        <v>#NAME?</v>
      </c>
      <c r="AQ12" s="596" t="e">
        <f t="shared" ca="1" si="3"/>
        <v>#NAME?</v>
      </c>
    </row>
    <row r="13" spans="1:44">
      <c r="C13" s="597" t="s">
        <v>87</v>
      </c>
      <c r="D13" s="598" t="str">
        <f>IFERROR(D$12/D8,"-")</f>
        <v>-</v>
      </c>
      <c r="E13" s="48" t="str">
        <f>IFERROR(E$12/E8,"-")</f>
        <v>-</v>
      </c>
      <c r="F13" s="599"/>
      <c r="G13" s="600"/>
      <c r="H13" s="48" t="str">
        <f t="shared" ref="H13:AQ13" ca="1" si="4">IFERROR(H$12/H8,"-")</f>
        <v>-</v>
      </c>
      <c r="I13" s="48" t="str">
        <f t="shared" ca="1" si="4"/>
        <v>-</v>
      </c>
      <c r="J13" s="48" t="str">
        <f t="shared" ca="1" si="4"/>
        <v>-</v>
      </c>
      <c r="K13" s="48" t="str">
        <f t="shared" ca="1" si="4"/>
        <v>-</v>
      </c>
      <c r="L13" s="48" t="str">
        <f t="shared" ca="1" si="4"/>
        <v>-</v>
      </c>
      <c r="M13" s="48" t="str">
        <f t="shared" ca="1" si="4"/>
        <v>-</v>
      </c>
      <c r="N13" s="48" t="str">
        <f t="shared" ca="1" si="4"/>
        <v>-</v>
      </c>
      <c r="O13" s="48" t="str">
        <f t="shared" ca="1" si="4"/>
        <v>-</v>
      </c>
      <c r="P13" s="48" t="str">
        <f t="shared" ca="1" si="4"/>
        <v>-</v>
      </c>
      <c r="Q13" s="48" t="str">
        <f t="shared" ca="1" si="4"/>
        <v>-</v>
      </c>
      <c r="R13" s="48" t="str">
        <f t="shared" ca="1" si="4"/>
        <v>-</v>
      </c>
      <c r="S13" s="48" t="str">
        <f t="shared" ca="1" si="4"/>
        <v>-</v>
      </c>
      <c r="T13" s="48" t="str">
        <f t="shared" ca="1" si="4"/>
        <v>-</v>
      </c>
      <c r="U13" s="48" t="str">
        <f t="shared" ca="1" si="4"/>
        <v>-</v>
      </c>
      <c r="V13" s="48" t="str">
        <f t="shared" ca="1" si="4"/>
        <v>-</v>
      </c>
      <c r="W13" s="48" t="str">
        <f t="shared" ca="1" si="4"/>
        <v>-</v>
      </c>
      <c r="X13" s="48" t="str">
        <f t="shared" ca="1" si="4"/>
        <v>-</v>
      </c>
      <c r="Y13" s="48" t="str">
        <f t="shared" ca="1" si="4"/>
        <v>-</v>
      </c>
      <c r="Z13" s="48" t="str">
        <f t="shared" ca="1" si="4"/>
        <v>-</v>
      </c>
      <c r="AA13" s="48" t="str">
        <f t="shared" ca="1" si="4"/>
        <v>-</v>
      </c>
      <c r="AB13" s="48" t="str">
        <f t="shared" ca="1" si="4"/>
        <v>-</v>
      </c>
      <c r="AC13" s="48" t="str">
        <f t="shared" ca="1" si="4"/>
        <v>-</v>
      </c>
      <c r="AD13" s="48" t="str">
        <f t="shared" ca="1" si="4"/>
        <v>-</v>
      </c>
      <c r="AE13" s="48" t="str">
        <f t="shared" ca="1" si="4"/>
        <v>-</v>
      </c>
      <c r="AF13" s="48" t="str">
        <f t="shared" ca="1" si="4"/>
        <v>-</v>
      </c>
      <c r="AG13" s="48" t="str">
        <f t="shared" ca="1" si="4"/>
        <v>-</v>
      </c>
      <c r="AH13" s="48" t="str">
        <f t="shared" ca="1" si="4"/>
        <v>-</v>
      </c>
      <c r="AI13" s="48" t="str">
        <f t="shared" ca="1" si="4"/>
        <v>-</v>
      </c>
      <c r="AJ13" s="48" t="str">
        <f t="shared" ca="1" si="4"/>
        <v>-</v>
      </c>
      <c r="AK13" s="48" t="str">
        <f t="shared" ca="1" si="4"/>
        <v>-</v>
      </c>
      <c r="AL13" s="48" t="str">
        <f t="shared" ca="1" si="4"/>
        <v>-</v>
      </c>
      <c r="AM13" s="48" t="str">
        <f t="shared" ca="1" si="4"/>
        <v>-</v>
      </c>
      <c r="AN13" s="48" t="str">
        <f t="shared" ca="1" si="4"/>
        <v>-</v>
      </c>
      <c r="AO13" s="48" t="str">
        <f t="shared" ca="1" si="4"/>
        <v>-</v>
      </c>
      <c r="AP13" s="48" t="str">
        <f t="shared" ca="1" si="4"/>
        <v>-</v>
      </c>
      <c r="AQ13" s="601" t="str">
        <f t="shared" ca="1" si="4"/>
        <v>-</v>
      </c>
    </row>
    <row r="14" spans="1:44">
      <c r="C14" s="602"/>
      <c r="D14" s="603"/>
      <c r="E14" s="603"/>
      <c r="F14" s="603"/>
      <c r="G14" s="604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257"/>
    </row>
    <row r="15" spans="1:44" ht="15.75">
      <c r="B15" s="245" t="str">
        <f>DATA_FORMATTING!AX15</f>
        <v>Other Financial Service Income (Expense)</v>
      </c>
      <c r="C15" s="605" t="s">
        <v>95</v>
      </c>
      <c r="D15" s="236" t="e">
        <f t="shared" ref="D15:E17" si="5">HLOOKUP(D$6,IS,(ROW($C15)-ROW($C$6)+1),FALSE)</f>
        <v>#N/A</v>
      </c>
      <c r="E15" s="183" t="e">
        <f t="shared" si="5"/>
        <v>#N/A</v>
      </c>
      <c r="F15" s="183" t="e">
        <f>+E15-D15</f>
        <v>#N/A</v>
      </c>
      <c r="G15" s="184">
        <f t="shared" si="2"/>
        <v>0</v>
      </c>
      <c r="H15" s="51" t="e">
        <f ca="1">IF($E$3="YTD",DATA_FORMATTING!AY130/H$5,IF($E$3="MONTHLY",DATA_FORMATTING!AY161/'Balance Sheet'!H$8,IF($E$3="QUARTERLY",DATA_FORMATTING!AY225/H$3,DATA_FORMATTING!AY193/'Income Statement'!H$4)))</f>
        <v>#NAME?</v>
      </c>
      <c r="I15" s="51" t="e">
        <f ca="1">IF($E$3="YTD",DATA_FORMATTING!AZ130/I$5,IF($E$3="MONTHLY",DATA_FORMATTING!AZ161/'Balance Sheet'!I$8,IF($E$3="QUARTERLY",DATA_FORMATTING!AZ225/I$3,DATA_FORMATTING!AZ193/'Income Statement'!I$4)))</f>
        <v>#NAME?</v>
      </c>
      <c r="J15" s="51" t="e">
        <f ca="1">IF($E$3="YTD",DATA_FORMATTING!BA130/J$5,IF($E$3="MONTHLY",DATA_FORMATTING!BA161/'Balance Sheet'!J$8,IF($E$3="QUARTERLY",DATA_FORMATTING!BA225/J$3,DATA_FORMATTING!BA193/'Income Statement'!J$4)))</f>
        <v>#NAME?</v>
      </c>
      <c r="K15" s="51" t="e">
        <f ca="1">IF($E$3="YTD",DATA_FORMATTING!BB130/K$5,IF($E$3="MONTHLY",DATA_FORMATTING!BB161/'Balance Sheet'!K$8,IF($E$3="QUARTERLY",DATA_FORMATTING!BB225/K$3,DATA_FORMATTING!BB193/'Income Statement'!K$4)))</f>
        <v>#NAME?</v>
      </c>
      <c r="L15" s="51" t="e">
        <f ca="1">IF($E$3="YTD",DATA_FORMATTING!BC130/L$5,IF($E$3="MONTHLY",DATA_FORMATTING!BC161/'Balance Sheet'!L$8,IF($E$3="QUARTERLY",DATA_FORMATTING!BC225/L$3,DATA_FORMATTING!BC193/'Income Statement'!L$4)))</f>
        <v>#NAME?</v>
      </c>
      <c r="M15" s="51" t="e">
        <f ca="1">IF($E$3="YTD",DATA_FORMATTING!BD130/M$5,IF($E$3="MONTHLY",DATA_FORMATTING!BD161/'Balance Sheet'!M$8,IF($E$3="QUARTERLY",DATA_FORMATTING!BD225/M$3,DATA_FORMATTING!BD193/'Income Statement'!M$4)))</f>
        <v>#NAME?</v>
      </c>
      <c r="N15" s="51" t="e">
        <f ca="1">IF($E$3="YTD",DATA_FORMATTING!BE130/N$5,IF($E$3="MONTHLY",DATA_FORMATTING!BE161/'Balance Sheet'!N$8,IF($E$3="QUARTERLY",DATA_FORMATTING!BE225/N$3,DATA_FORMATTING!BE193/'Income Statement'!N$4)))</f>
        <v>#NAME?</v>
      </c>
      <c r="O15" s="51" t="e">
        <f ca="1">IF($E$3="YTD",DATA_FORMATTING!BF130/O$5,IF($E$3="MONTHLY",DATA_FORMATTING!BF161/'Balance Sheet'!O$8,IF($E$3="QUARTERLY",DATA_FORMATTING!BF225/O$3,DATA_FORMATTING!BF193/'Income Statement'!O$4)))</f>
        <v>#NAME?</v>
      </c>
      <c r="P15" s="51" t="e">
        <f ca="1">IF($E$3="YTD",DATA_FORMATTING!BG130/P$5,IF($E$3="MONTHLY",DATA_FORMATTING!BG161/'Balance Sheet'!P$8,IF($E$3="QUARTERLY",DATA_FORMATTING!BG225/P$3,DATA_FORMATTING!BG193/'Income Statement'!P$4)))</f>
        <v>#NAME?</v>
      </c>
      <c r="Q15" s="51" t="e">
        <f ca="1">IF($E$3="YTD",DATA_FORMATTING!BH130/Q$5,IF($E$3="MONTHLY",DATA_FORMATTING!BH161/'Balance Sheet'!Q$8,IF($E$3="QUARTERLY",DATA_FORMATTING!BH225/Q$3,DATA_FORMATTING!BH193/'Income Statement'!Q$4)))</f>
        <v>#NAME?</v>
      </c>
      <c r="R15" s="51" t="e">
        <f ca="1">IF($E$3="YTD",DATA_FORMATTING!BI130/R$5,IF($E$3="MONTHLY",DATA_FORMATTING!BI161/'Balance Sheet'!R$8,IF($E$3="QUARTERLY",DATA_FORMATTING!BI225/R$3,DATA_FORMATTING!BI193/'Income Statement'!R$4)))</f>
        <v>#NAME?</v>
      </c>
      <c r="S15" s="51" t="e">
        <f ca="1">IF($E$3="YTD",DATA_FORMATTING!BJ130/S$5,IF($E$3="MONTHLY",DATA_FORMATTING!BJ161/'Balance Sheet'!S$8,IF($E$3="QUARTERLY",DATA_FORMATTING!BJ225/S$3,DATA_FORMATTING!BJ193/'Income Statement'!S$4)))</f>
        <v>#NAME?</v>
      </c>
      <c r="T15" s="51" t="e">
        <f ca="1">IF($E$3="YTD",DATA_FORMATTING!BK130/T$5,IF($E$3="MONTHLY",DATA_FORMATTING!BK161/'Balance Sheet'!T$8,IF($E$3="QUARTERLY",DATA_FORMATTING!BK225/T$3,DATA_FORMATTING!BK193/'Income Statement'!T$4)))</f>
        <v>#NAME?</v>
      </c>
      <c r="U15" s="51" t="e">
        <f ca="1">IF($E$3="YTD",DATA_FORMATTING!BL130/U$5,IF($E$3="MONTHLY",DATA_FORMATTING!BL161/'Balance Sheet'!U$8,IF($E$3="QUARTERLY",DATA_FORMATTING!BL225/U$3,DATA_FORMATTING!BL193/'Income Statement'!U$4)))</f>
        <v>#NAME?</v>
      </c>
      <c r="V15" s="51" t="e">
        <f ca="1">IF($E$3="YTD",DATA_FORMATTING!BM130/V$5,IF($E$3="MONTHLY",DATA_FORMATTING!BM161/'Balance Sheet'!V$8,IF($E$3="QUARTERLY",DATA_FORMATTING!BM225/V$3,DATA_FORMATTING!BM193/'Income Statement'!V$4)))</f>
        <v>#NAME?</v>
      </c>
      <c r="W15" s="51" t="e">
        <f ca="1">IF($E$3="YTD",DATA_FORMATTING!BN130/W$5,IF($E$3="MONTHLY",DATA_FORMATTING!BN161/'Balance Sheet'!W$8,IF($E$3="QUARTERLY",DATA_FORMATTING!BN225/W$3,DATA_FORMATTING!BN193/'Income Statement'!W$4)))</f>
        <v>#NAME?</v>
      </c>
      <c r="X15" s="51" t="e">
        <f ca="1">IF($E$3="YTD",DATA_FORMATTING!BO130/X$5,IF($E$3="MONTHLY",DATA_FORMATTING!BO161/'Balance Sheet'!X$8,IF($E$3="QUARTERLY",DATA_FORMATTING!BO225/X$3,DATA_FORMATTING!BO193/'Income Statement'!X$4)))</f>
        <v>#NAME?</v>
      </c>
      <c r="Y15" s="51" t="e">
        <f ca="1">IF($E$3="YTD",DATA_FORMATTING!BP130/Y$5,IF($E$3="MONTHLY",DATA_FORMATTING!BP161/'Balance Sheet'!Y$8,IF($E$3="QUARTERLY",DATA_FORMATTING!BP225/Y$3,DATA_FORMATTING!BP193/'Income Statement'!Y$4)))</f>
        <v>#NAME?</v>
      </c>
      <c r="Z15" s="51" t="e">
        <f ca="1">IF($E$3="YTD",DATA_FORMATTING!BQ130/Z$5,IF($E$3="MONTHLY",DATA_FORMATTING!BQ161/'Balance Sheet'!Z$8,IF($E$3="QUARTERLY",DATA_FORMATTING!BQ225/Z$3,DATA_FORMATTING!BQ193/'Income Statement'!Z$4)))</f>
        <v>#NAME?</v>
      </c>
      <c r="AA15" s="51" t="e">
        <f ca="1">IF($E$3="YTD",DATA_FORMATTING!BR130/AA$5,IF($E$3="MONTHLY",DATA_FORMATTING!BR161/'Balance Sheet'!AA$8,IF($E$3="QUARTERLY",DATA_FORMATTING!BR225/AA$3,DATA_FORMATTING!BR193/'Income Statement'!AA$4)))</f>
        <v>#NAME?</v>
      </c>
      <c r="AB15" s="51" t="e">
        <f ca="1">IF($E$3="YTD",DATA_FORMATTING!BS130/AB$5,IF($E$3="MONTHLY",DATA_FORMATTING!BS161/'Balance Sheet'!AB$8,IF($E$3="QUARTERLY",DATA_FORMATTING!BS225/AB$3,DATA_FORMATTING!BS193/'Income Statement'!AB$4)))</f>
        <v>#NAME?</v>
      </c>
      <c r="AC15" s="51" t="e">
        <f ca="1">IF($E$3="YTD",DATA_FORMATTING!BT130/AC$5,IF($E$3="MONTHLY",DATA_FORMATTING!BT161/'Balance Sheet'!AC$8,IF($E$3="QUARTERLY",DATA_FORMATTING!BT225/AC$3,DATA_FORMATTING!BT193/'Income Statement'!AC$4)))</f>
        <v>#NAME?</v>
      </c>
      <c r="AD15" s="51" t="e">
        <f ca="1">IF($E$3="YTD",DATA_FORMATTING!BU130/AD$5,IF($E$3="MONTHLY",DATA_FORMATTING!BU161/'Balance Sheet'!AD$8,IF($E$3="QUARTERLY",DATA_FORMATTING!BU225/AD$3,DATA_FORMATTING!BU193/'Income Statement'!AD$4)))</f>
        <v>#NAME?</v>
      </c>
      <c r="AE15" s="51" t="e">
        <f ca="1">IF($E$3="YTD",DATA_FORMATTING!BV130/AE$5,IF($E$3="MONTHLY",DATA_FORMATTING!BV161/'Balance Sheet'!AE$8,IF($E$3="QUARTERLY",DATA_FORMATTING!BV225/AE$3,DATA_FORMATTING!BV193/'Income Statement'!AE$4)))</f>
        <v>#NAME?</v>
      </c>
      <c r="AF15" s="51" t="e">
        <f ca="1">IF($E$3="YTD",DATA_FORMATTING!BW130/AF$5,IF($E$3="MONTHLY",DATA_FORMATTING!BW161/'Balance Sheet'!AF$8,IF($E$3="QUARTERLY",DATA_FORMATTING!BW225/AF$3,DATA_FORMATTING!BW193/'Income Statement'!AF$4)))</f>
        <v>#NAME?</v>
      </c>
      <c r="AG15" s="51" t="e">
        <f ca="1">IF($E$3="YTD",DATA_FORMATTING!BX130/AG$5,IF($E$3="MONTHLY",DATA_FORMATTING!BX161/'Balance Sheet'!AG$8,IF($E$3="QUARTERLY",DATA_FORMATTING!BX225/AG$3,DATA_FORMATTING!BX193/'Income Statement'!AG$4)))</f>
        <v>#NAME?</v>
      </c>
      <c r="AH15" s="51" t="e">
        <f ca="1">IF($E$3="YTD",DATA_FORMATTING!BY130/AH$5,IF($E$3="MONTHLY",DATA_FORMATTING!BY161/'Balance Sheet'!AH$8,IF($E$3="QUARTERLY",DATA_FORMATTING!BY225/AH$3,DATA_FORMATTING!BY193/'Income Statement'!AH$4)))</f>
        <v>#NAME?</v>
      </c>
      <c r="AI15" s="51" t="e">
        <f ca="1">IF($E$3="YTD",DATA_FORMATTING!BZ130/AI$5,IF($E$3="MONTHLY",DATA_FORMATTING!BZ161/'Balance Sheet'!AI$8,IF($E$3="QUARTERLY",DATA_FORMATTING!BZ225/AI$3,DATA_FORMATTING!BZ193/'Income Statement'!AI$4)))</f>
        <v>#NAME?</v>
      </c>
      <c r="AJ15" s="51" t="e">
        <f ca="1">IF($E$3="YTD",DATA_FORMATTING!CA130/AJ$5,IF($E$3="MONTHLY",DATA_FORMATTING!CA161/'Balance Sheet'!AJ$8,IF($E$3="QUARTERLY",DATA_FORMATTING!CA225/AJ$3,DATA_FORMATTING!CA193/'Income Statement'!AJ$4)))</f>
        <v>#NAME?</v>
      </c>
      <c r="AK15" s="51" t="e">
        <f ca="1">IF($E$3="YTD",DATA_FORMATTING!CB130/AK$5,IF($E$3="MONTHLY",DATA_FORMATTING!CB161/'Balance Sheet'!AK$8,IF($E$3="QUARTERLY",DATA_FORMATTING!CB225/AK$3,DATA_FORMATTING!CB193/'Income Statement'!AK$4)))</f>
        <v>#NAME?</v>
      </c>
      <c r="AL15" s="51" t="e">
        <f ca="1">IF($E$3="YTD",DATA_FORMATTING!CC130/AL$5,IF($E$3="MONTHLY",DATA_FORMATTING!CC161/'Balance Sheet'!AL$8,IF($E$3="QUARTERLY",DATA_FORMATTING!CC225/AL$3,DATA_FORMATTING!CC193/'Income Statement'!AL$4)))</f>
        <v>#NAME?</v>
      </c>
      <c r="AM15" s="51" t="e">
        <f ca="1">IF($E$3="YTD",DATA_FORMATTING!CD130/AM$5,IF($E$3="MONTHLY",DATA_FORMATTING!CD161/'Balance Sheet'!AM$8,IF($E$3="QUARTERLY",DATA_FORMATTING!CD225/AM$3,DATA_FORMATTING!CD193/'Income Statement'!AM$4)))</f>
        <v>#NAME?</v>
      </c>
      <c r="AN15" s="51" t="e">
        <f ca="1">IF($E$3="YTD",DATA_FORMATTING!CE130/AN$5,IF($E$3="MONTHLY",DATA_FORMATTING!CE161/'Balance Sheet'!AN$8,IF($E$3="QUARTERLY",DATA_FORMATTING!CE225/AN$3,DATA_FORMATTING!CE193/'Income Statement'!AN$4)))</f>
        <v>#NAME?</v>
      </c>
      <c r="AO15" s="51" t="e">
        <f ca="1">IF($E$3="YTD",DATA_FORMATTING!CF130/AO$5,IF($E$3="MONTHLY",DATA_FORMATTING!CF161/'Balance Sheet'!AO$8,IF($E$3="QUARTERLY",DATA_FORMATTING!CF225/AO$3,DATA_FORMATTING!CF193/'Income Statement'!AO$4)))</f>
        <v>#NAME?</v>
      </c>
      <c r="AP15" s="51" t="e">
        <f ca="1">IF($E$3="YTD",DATA_FORMATTING!CG130/AP$5,IF($E$3="MONTHLY",DATA_FORMATTING!CG161/'Balance Sheet'!AP$8,IF($E$3="QUARTERLY",DATA_FORMATTING!CG225/AP$3,DATA_FORMATTING!CG193/'Income Statement'!AP$4)))</f>
        <v>#NAME?</v>
      </c>
      <c r="AQ15" s="257" t="e">
        <f ca="1">IF($E$3="YTD",DATA_FORMATTING!CH130/AQ$5,IF($E$3="MONTHLY",DATA_FORMATTING!CH161/'Balance Sheet'!AQ$8,IF($E$3="QUARTERLY",DATA_FORMATTING!CH225/AQ$3,DATA_FORMATTING!CH193/'Income Statement'!AQ$4)))</f>
        <v>#NAME?</v>
      </c>
    </row>
    <row r="16" spans="1:44" ht="15.75">
      <c r="B16" s="245" t="str">
        <f>DATA_FORMATTING!AX16</f>
        <v>Operating Expense</v>
      </c>
      <c r="C16" s="605" t="s">
        <v>98</v>
      </c>
      <c r="D16" s="236" t="e">
        <f t="shared" si="5"/>
        <v>#N/A</v>
      </c>
      <c r="E16" s="183" t="e">
        <f t="shared" si="5"/>
        <v>#N/A</v>
      </c>
      <c r="F16" s="183" t="e">
        <f>+E16-D16</f>
        <v>#N/A</v>
      </c>
      <c r="G16" s="184">
        <f t="shared" si="2"/>
        <v>0</v>
      </c>
      <c r="H16" s="51" t="e">
        <f ca="1">IF($E$3="YTD",DATA_FORMATTING!AY131/H$5,IF($E$3="MONTHLY",DATA_FORMATTING!AY162/'Balance Sheet'!H$8,IF($E$3="QUARTERLY",DATA_FORMATTING!AY226/H$3,DATA_FORMATTING!AY194/'Income Statement'!H$4)))</f>
        <v>#NAME?</v>
      </c>
      <c r="I16" s="51" t="e">
        <f ca="1">IF($E$3="YTD",DATA_FORMATTING!AZ131/I$5,IF($E$3="MONTHLY",DATA_FORMATTING!AZ162/'Balance Sheet'!I$8,IF($E$3="QUARTERLY",DATA_FORMATTING!AZ226/I$3,DATA_FORMATTING!AZ194/'Income Statement'!I$4)))</f>
        <v>#NAME?</v>
      </c>
      <c r="J16" s="51" t="e">
        <f ca="1">IF($E$3="YTD",DATA_FORMATTING!BA131/J$5,IF($E$3="MONTHLY",DATA_FORMATTING!BA162/'Balance Sheet'!J$8,IF($E$3="QUARTERLY",DATA_FORMATTING!BA226/J$3,DATA_FORMATTING!BA194/'Income Statement'!J$4)))</f>
        <v>#NAME?</v>
      </c>
      <c r="K16" s="51" t="e">
        <f ca="1">IF($E$3="YTD",DATA_FORMATTING!BB131/K$5,IF($E$3="MONTHLY",DATA_FORMATTING!BB162/'Balance Sheet'!K$8,IF($E$3="QUARTERLY",DATA_FORMATTING!BB226/K$3,DATA_FORMATTING!BB194/'Income Statement'!K$4)))</f>
        <v>#NAME?</v>
      </c>
      <c r="L16" s="51" t="e">
        <f ca="1">IF($E$3="YTD",DATA_FORMATTING!BC131/L$5,IF($E$3="MONTHLY",DATA_FORMATTING!BC162/'Balance Sheet'!L$8,IF($E$3="QUARTERLY",DATA_FORMATTING!BC226/L$3,DATA_FORMATTING!BC194/'Income Statement'!L$4)))</f>
        <v>#NAME?</v>
      </c>
      <c r="M16" s="51" t="e">
        <f ca="1">IF($E$3="YTD",DATA_FORMATTING!BD131/M$5,IF($E$3="MONTHLY",DATA_FORMATTING!BD162/'Balance Sheet'!M$8,IF($E$3="QUARTERLY",DATA_FORMATTING!BD226/M$3,DATA_FORMATTING!BD194/'Income Statement'!M$4)))</f>
        <v>#NAME?</v>
      </c>
      <c r="N16" s="51" t="e">
        <f ca="1">IF($E$3="YTD",DATA_FORMATTING!BE131/N$5,IF($E$3="MONTHLY",DATA_FORMATTING!BE162/'Balance Sheet'!N$8,IF($E$3="QUARTERLY",DATA_FORMATTING!BE226/N$3,DATA_FORMATTING!BE194/'Income Statement'!N$4)))</f>
        <v>#NAME?</v>
      </c>
      <c r="O16" s="51" t="e">
        <f ca="1">IF($E$3="YTD",DATA_FORMATTING!BF131/O$5,IF($E$3="MONTHLY",DATA_FORMATTING!BF162/'Balance Sheet'!O$8,IF($E$3="QUARTERLY",DATA_FORMATTING!BF226/O$3,DATA_FORMATTING!BF194/'Income Statement'!O$4)))</f>
        <v>#NAME?</v>
      </c>
      <c r="P16" s="51" t="e">
        <f ca="1">IF($E$3="YTD",DATA_FORMATTING!BG131/P$5,IF($E$3="MONTHLY",DATA_FORMATTING!BG162/'Balance Sheet'!P$8,IF($E$3="QUARTERLY",DATA_FORMATTING!BG226/P$3,DATA_FORMATTING!BG194/'Income Statement'!P$4)))</f>
        <v>#NAME?</v>
      </c>
      <c r="Q16" s="51" t="e">
        <f ca="1">IF($E$3="YTD",DATA_FORMATTING!BH131/Q$5,IF($E$3="MONTHLY",DATA_FORMATTING!BH162/'Balance Sheet'!Q$8,IF($E$3="QUARTERLY",DATA_FORMATTING!BH226/Q$3,DATA_FORMATTING!BH194/'Income Statement'!Q$4)))</f>
        <v>#NAME?</v>
      </c>
      <c r="R16" s="51" t="e">
        <f ca="1">IF($E$3="YTD",DATA_FORMATTING!BI131/R$5,IF($E$3="MONTHLY",DATA_FORMATTING!BI162/'Balance Sheet'!R$8,IF($E$3="QUARTERLY",DATA_FORMATTING!BI226/R$3,DATA_FORMATTING!BI194/'Income Statement'!R$4)))</f>
        <v>#NAME?</v>
      </c>
      <c r="S16" s="51" t="e">
        <f ca="1">IF($E$3="YTD",DATA_FORMATTING!BJ131/S$5,IF($E$3="MONTHLY",DATA_FORMATTING!BJ162/'Balance Sheet'!S$8,IF($E$3="QUARTERLY",DATA_FORMATTING!BJ226/S$3,DATA_FORMATTING!BJ194/'Income Statement'!S$4)))</f>
        <v>#NAME?</v>
      </c>
      <c r="T16" s="51" t="e">
        <f ca="1">IF($E$3="YTD",DATA_FORMATTING!BK131/T$5,IF($E$3="MONTHLY",DATA_FORMATTING!BK162/'Balance Sheet'!T$8,IF($E$3="QUARTERLY",DATA_FORMATTING!BK226/T$3,DATA_FORMATTING!BK194/'Income Statement'!T$4)))</f>
        <v>#NAME?</v>
      </c>
      <c r="U16" s="51" t="e">
        <f ca="1">IF($E$3="YTD",DATA_FORMATTING!BL131/U$5,IF($E$3="MONTHLY",DATA_FORMATTING!BL162/'Balance Sheet'!U$8,IF($E$3="QUARTERLY",DATA_FORMATTING!BL226/U$3,DATA_FORMATTING!BL194/'Income Statement'!U$4)))</f>
        <v>#NAME?</v>
      </c>
      <c r="V16" s="51" t="e">
        <f ca="1">IF($E$3="YTD",DATA_FORMATTING!BM131/V$5,IF($E$3="MONTHLY",DATA_FORMATTING!BM162/'Balance Sheet'!V$8,IF($E$3="QUARTERLY",DATA_FORMATTING!BM226/V$3,DATA_FORMATTING!BM194/'Income Statement'!V$4)))</f>
        <v>#NAME?</v>
      </c>
      <c r="W16" s="51" t="e">
        <f ca="1">IF($E$3="YTD",DATA_FORMATTING!BN131/W$5,IF($E$3="MONTHLY",DATA_FORMATTING!BN162/'Balance Sheet'!W$8,IF($E$3="QUARTERLY",DATA_FORMATTING!BN226/W$3,DATA_FORMATTING!BN194/'Income Statement'!W$4)))</f>
        <v>#NAME?</v>
      </c>
      <c r="X16" s="51" t="e">
        <f ca="1">IF($E$3="YTD",DATA_FORMATTING!BO131/X$5,IF($E$3="MONTHLY",DATA_FORMATTING!BO162/'Balance Sheet'!X$8,IF($E$3="QUARTERLY",DATA_FORMATTING!BO226/X$3,DATA_FORMATTING!BO194/'Income Statement'!X$4)))</f>
        <v>#NAME?</v>
      </c>
      <c r="Y16" s="51" t="e">
        <f ca="1">IF($E$3="YTD",DATA_FORMATTING!BP131/Y$5,IF($E$3="MONTHLY",DATA_FORMATTING!BP162/'Balance Sheet'!Y$8,IF($E$3="QUARTERLY",DATA_FORMATTING!BP226/Y$3,DATA_FORMATTING!BP194/'Income Statement'!Y$4)))</f>
        <v>#NAME?</v>
      </c>
      <c r="Z16" s="51" t="e">
        <f ca="1">IF($E$3="YTD",DATA_FORMATTING!BQ131/Z$5,IF($E$3="MONTHLY",DATA_FORMATTING!BQ162/'Balance Sheet'!Z$8,IF($E$3="QUARTERLY",DATA_FORMATTING!BQ226/Z$3,DATA_FORMATTING!BQ194/'Income Statement'!Z$4)))</f>
        <v>#NAME?</v>
      </c>
      <c r="AA16" s="51" t="e">
        <f ca="1">IF($E$3="YTD",DATA_FORMATTING!BR131/AA$5,IF($E$3="MONTHLY",DATA_FORMATTING!BR162/'Balance Sheet'!AA$8,IF($E$3="QUARTERLY",DATA_FORMATTING!BR226/AA$3,DATA_FORMATTING!BR194/'Income Statement'!AA$4)))</f>
        <v>#NAME?</v>
      </c>
      <c r="AB16" s="51" t="e">
        <f ca="1">IF($E$3="YTD",DATA_FORMATTING!BS131/AB$5,IF($E$3="MONTHLY",DATA_FORMATTING!BS162/'Balance Sheet'!AB$8,IF($E$3="QUARTERLY",DATA_FORMATTING!BS226/AB$3,DATA_FORMATTING!BS194/'Income Statement'!AB$4)))</f>
        <v>#NAME?</v>
      </c>
      <c r="AC16" s="51" t="e">
        <f ca="1">IF($E$3="YTD",DATA_FORMATTING!BT131/AC$5,IF($E$3="MONTHLY",DATA_FORMATTING!BT162/'Balance Sheet'!AC$8,IF($E$3="QUARTERLY",DATA_FORMATTING!BT226/AC$3,DATA_FORMATTING!BT194/'Income Statement'!AC$4)))</f>
        <v>#NAME?</v>
      </c>
      <c r="AD16" s="51" t="e">
        <f ca="1">IF($E$3="YTD",DATA_FORMATTING!BU131/AD$5,IF($E$3="MONTHLY",DATA_FORMATTING!BU162/'Balance Sheet'!AD$8,IF($E$3="QUARTERLY",DATA_FORMATTING!BU226/AD$3,DATA_FORMATTING!BU194/'Income Statement'!AD$4)))</f>
        <v>#NAME?</v>
      </c>
      <c r="AE16" s="51" t="e">
        <f ca="1">IF($E$3="YTD",DATA_FORMATTING!BV131/AE$5,IF($E$3="MONTHLY",DATA_FORMATTING!BV162/'Balance Sheet'!AE$8,IF($E$3="QUARTERLY",DATA_FORMATTING!BV226/AE$3,DATA_FORMATTING!BV194/'Income Statement'!AE$4)))</f>
        <v>#NAME?</v>
      </c>
      <c r="AF16" s="51" t="e">
        <f ca="1">IF($E$3="YTD",DATA_FORMATTING!BW131/AF$5,IF($E$3="MONTHLY",DATA_FORMATTING!BW162/'Balance Sheet'!AF$8,IF($E$3="QUARTERLY",DATA_FORMATTING!BW226/AF$3,DATA_FORMATTING!BW194/'Income Statement'!AF$4)))</f>
        <v>#NAME?</v>
      </c>
      <c r="AG16" s="51" t="e">
        <f ca="1">IF($E$3="YTD",DATA_FORMATTING!BX131/AG$5,IF($E$3="MONTHLY",DATA_FORMATTING!BX162/'Balance Sheet'!AG$8,IF($E$3="QUARTERLY",DATA_FORMATTING!BX226/AG$3,DATA_FORMATTING!BX194/'Income Statement'!AG$4)))</f>
        <v>#NAME?</v>
      </c>
      <c r="AH16" s="51" t="e">
        <f ca="1">IF($E$3="YTD",DATA_FORMATTING!BY131/AH$5,IF($E$3="MONTHLY",DATA_FORMATTING!BY162/'Balance Sheet'!AH$8,IF($E$3="QUARTERLY",DATA_FORMATTING!BY226/AH$3,DATA_FORMATTING!BY194/'Income Statement'!AH$4)))</f>
        <v>#NAME?</v>
      </c>
      <c r="AI16" s="51" t="e">
        <f ca="1">IF($E$3="YTD",DATA_FORMATTING!BZ131/AI$5,IF($E$3="MONTHLY",DATA_FORMATTING!BZ162/'Balance Sheet'!AI$8,IF($E$3="QUARTERLY",DATA_FORMATTING!BZ226/AI$3,DATA_FORMATTING!BZ194/'Income Statement'!AI$4)))</f>
        <v>#NAME?</v>
      </c>
      <c r="AJ16" s="51" t="e">
        <f ca="1">IF($E$3="YTD",DATA_FORMATTING!CA131/AJ$5,IF($E$3="MONTHLY",DATA_FORMATTING!CA162/'Balance Sheet'!AJ$8,IF($E$3="QUARTERLY",DATA_FORMATTING!CA226/AJ$3,DATA_FORMATTING!CA194/'Income Statement'!AJ$4)))</f>
        <v>#NAME?</v>
      </c>
      <c r="AK16" s="51" t="e">
        <f ca="1">IF($E$3="YTD",DATA_FORMATTING!CB131/AK$5,IF($E$3="MONTHLY",DATA_FORMATTING!CB162/'Balance Sheet'!AK$8,IF($E$3="QUARTERLY",DATA_FORMATTING!CB226/AK$3,DATA_FORMATTING!CB194/'Income Statement'!AK$4)))</f>
        <v>#NAME?</v>
      </c>
      <c r="AL16" s="51" t="e">
        <f ca="1">IF($E$3="YTD",DATA_FORMATTING!CC131/AL$5,IF($E$3="MONTHLY",DATA_FORMATTING!CC162/'Balance Sheet'!AL$8,IF($E$3="QUARTERLY",DATA_FORMATTING!CC226/AL$3,DATA_FORMATTING!CC194/'Income Statement'!AL$4)))</f>
        <v>#NAME?</v>
      </c>
      <c r="AM16" s="51" t="e">
        <f ca="1">IF($E$3="YTD",DATA_FORMATTING!CD131/AM$5,IF($E$3="MONTHLY",DATA_FORMATTING!CD162/'Balance Sheet'!AM$8,IF($E$3="QUARTERLY",DATA_FORMATTING!CD226/AM$3,DATA_FORMATTING!CD194/'Income Statement'!AM$4)))</f>
        <v>#NAME?</v>
      </c>
      <c r="AN16" s="51" t="e">
        <f ca="1">IF($E$3="YTD",DATA_FORMATTING!CE131/AN$5,IF($E$3="MONTHLY",DATA_FORMATTING!CE162/'Balance Sheet'!AN$8,IF($E$3="QUARTERLY",DATA_FORMATTING!CE226/AN$3,DATA_FORMATTING!CE194/'Income Statement'!AN$4)))</f>
        <v>#NAME?</v>
      </c>
      <c r="AO16" s="51" t="e">
        <f ca="1">IF($E$3="YTD",DATA_FORMATTING!CF131/AO$5,IF($E$3="MONTHLY",DATA_FORMATTING!CF162/'Balance Sheet'!AO$8,IF($E$3="QUARTERLY",DATA_FORMATTING!CF226/AO$3,DATA_FORMATTING!CF194/'Income Statement'!AO$4)))</f>
        <v>#NAME?</v>
      </c>
      <c r="AP16" s="51" t="e">
        <f ca="1">IF($E$3="YTD",DATA_FORMATTING!CG131/AP$5,IF($E$3="MONTHLY",DATA_FORMATTING!CG162/'Balance Sheet'!AP$8,IF($E$3="QUARTERLY",DATA_FORMATTING!CG226/AP$3,DATA_FORMATTING!CG194/'Income Statement'!AP$4)))</f>
        <v>#NAME?</v>
      </c>
      <c r="AQ16" s="257" t="e">
        <f ca="1">IF($E$3="YTD",DATA_FORMATTING!CH131/AQ$5,IF($E$3="MONTHLY",DATA_FORMATTING!CH162/'Balance Sheet'!AQ$8,IF($E$3="QUARTERLY",DATA_FORMATTING!CH226/AQ$3,DATA_FORMATTING!CH194/'Income Statement'!AQ$4)))</f>
        <v>#NAME?</v>
      </c>
      <c r="AR16" s="258"/>
    </row>
    <row r="17" spans="2:44" ht="15.75">
      <c r="C17" s="595" t="s">
        <v>99</v>
      </c>
      <c r="D17" s="212" t="e">
        <f t="shared" si="5"/>
        <v>#N/A</v>
      </c>
      <c r="E17" s="211" t="e">
        <f t="shared" si="5"/>
        <v>#N/A</v>
      </c>
      <c r="F17" s="211" t="e">
        <f>+E17-D17</f>
        <v>#N/A</v>
      </c>
      <c r="G17" s="210">
        <f t="shared" si="2"/>
        <v>0</v>
      </c>
      <c r="H17" s="46" t="e">
        <f t="shared" ref="H17:AQ17" ca="1" si="6">SUM(H12,H15:H16)</f>
        <v>#NAME?</v>
      </c>
      <c r="I17" s="46" t="e">
        <f t="shared" ca="1" si="6"/>
        <v>#NAME?</v>
      </c>
      <c r="J17" s="46" t="e">
        <f t="shared" ca="1" si="6"/>
        <v>#NAME?</v>
      </c>
      <c r="K17" s="46" t="e">
        <f t="shared" ca="1" si="6"/>
        <v>#NAME?</v>
      </c>
      <c r="L17" s="46" t="e">
        <f t="shared" ca="1" si="6"/>
        <v>#NAME?</v>
      </c>
      <c r="M17" s="46" t="e">
        <f t="shared" ca="1" si="6"/>
        <v>#NAME?</v>
      </c>
      <c r="N17" s="46" t="e">
        <f t="shared" ca="1" si="6"/>
        <v>#NAME?</v>
      </c>
      <c r="O17" s="46" t="e">
        <f t="shared" ca="1" si="6"/>
        <v>#NAME?</v>
      </c>
      <c r="P17" s="46" t="e">
        <f t="shared" ca="1" si="6"/>
        <v>#NAME?</v>
      </c>
      <c r="Q17" s="46" t="e">
        <f t="shared" ca="1" si="6"/>
        <v>#NAME?</v>
      </c>
      <c r="R17" s="46" t="e">
        <f t="shared" ca="1" si="6"/>
        <v>#NAME?</v>
      </c>
      <c r="S17" s="46" t="e">
        <f t="shared" ca="1" si="6"/>
        <v>#NAME?</v>
      </c>
      <c r="T17" s="46" t="e">
        <f t="shared" ca="1" si="6"/>
        <v>#NAME?</v>
      </c>
      <c r="U17" s="46" t="e">
        <f t="shared" ca="1" si="6"/>
        <v>#NAME?</v>
      </c>
      <c r="V17" s="46" t="e">
        <f t="shared" ca="1" si="6"/>
        <v>#NAME?</v>
      </c>
      <c r="W17" s="46" t="e">
        <f t="shared" ca="1" si="6"/>
        <v>#NAME?</v>
      </c>
      <c r="X17" s="46" t="e">
        <f t="shared" ca="1" si="6"/>
        <v>#NAME?</v>
      </c>
      <c r="Y17" s="46" t="e">
        <f t="shared" ca="1" si="6"/>
        <v>#NAME?</v>
      </c>
      <c r="Z17" s="46" t="e">
        <f t="shared" ca="1" si="6"/>
        <v>#NAME?</v>
      </c>
      <c r="AA17" s="46" t="e">
        <f t="shared" ca="1" si="6"/>
        <v>#NAME?</v>
      </c>
      <c r="AB17" s="46" t="e">
        <f t="shared" ca="1" si="6"/>
        <v>#NAME?</v>
      </c>
      <c r="AC17" s="46" t="e">
        <f t="shared" ca="1" si="6"/>
        <v>#NAME?</v>
      </c>
      <c r="AD17" s="46" t="e">
        <f t="shared" ca="1" si="6"/>
        <v>#NAME?</v>
      </c>
      <c r="AE17" s="46" t="e">
        <f t="shared" ca="1" si="6"/>
        <v>#NAME?</v>
      </c>
      <c r="AF17" s="46" t="e">
        <f t="shared" ca="1" si="6"/>
        <v>#NAME?</v>
      </c>
      <c r="AG17" s="46" t="e">
        <f t="shared" ca="1" si="6"/>
        <v>#NAME?</v>
      </c>
      <c r="AH17" s="46" t="e">
        <f t="shared" ca="1" si="6"/>
        <v>#NAME?</v>
      </c>
      <c r="AI17" s="46" t="e">
        <f t="shared" ca="1" si="6"/>
        <v>#NAME?</v>
      </c>
      <c r="AJ17" s="46" t="e">
        <f t="shared" ca="1" si="6"/>
        <v>#NAME?</v>
      </c>
      <c r="AK17" s="46" t="e">
        <f t="shared" ca="1" si="6"/>
        <v>#NAME?</v>
      </c>
      <c r="AL17" s="46" t="e">
        <f t="shared" ca="1" si="6"/>
        <v>#NAME?</v>
      </c>
      <c r="AM17" s="46" t="e">
        <f t="shared" ca="1" si="6"/>
        <v>#NAME?</v>
      </c>
      <c r="AN17" s="46" t="e">
        <f t="shared" ca="1" si="6"/>
        <v>#NAME?</v>
      </c>
      <c r="AO17" s="46" t="e">
        <f t="shared" ca="1" si="6"/>
        <v>#NAME?</v>
      </c>
      <c r="AP17" s="46" t="e">
        <f t="shared" ca="1" si="6"/>
        <v>#NAME?</v>
      </c>
      <c r="AQ17" s="596" t="e">
        <f t="shared" ca="1" si="6"/>
        <v>#NAME?</v>
      </c>
      <c r="AR17" s="258"/>
    </row>
    <row r="18" spans="2:44">
      <c r="C18" s="597" t="s">
        <v>101</v>
      </c>
      <c r="D18" s="598" t="str">
        <f>IFERROR(D$17/D8,"-")</f>
        <v>-</v>
      </c>
      <c r="E18" s="48" t="str">
        <f>IFERROR(E$17/E8,"-")</f>
        <v>-</v>
      </c>
      <c r="F18" s="599"/>
      <c r="G18" s="600"/>
      <c r="H18" s="48" t="str">
        <f t="shared" ref="H18:AQ18" ca="1" si="7">IFERROR(H17/H$8,"-")</f>
        <v>-</v>
      </c>
      <c r="I18" s="48" t="str">
        <f t="shared" ca="1" si="7"/>
        <v>-</v>
      </c>
      <c r="J18" s="48" t="str">
        <f t="shared" ca="1" si="7"/>
        <v>-</v>
      </c>
      <c r="K18" s="48" t="str">
        <f t="shared" ca="1" si="7"/>
        <v>-</v>
      </c>
      <c r="L18" s="48" t="str">
        <f t="shared" ca="1" si="7"/>
        <v>-</v>
      </c>
      <c r="M18" s="48" t="str">
        <f t="shared" ca="1" si="7"/>
        <v>-</v>
      </c>
      <c r="N18" s="48" t="str">
        <f t="shared" ca="1" si="7"/>
        <v>-</v>
      </c>
      <c r="O18" s="48" t="str">
        <f t="shared" ca="1" si="7"/>
        <v>-</v>
      </c>
      <c r="P18" s="48" t="str">
        <f t="shared" ca="1" si="7"/>
        <v>-</v>
      </c>
      <c r="Q18" s="48" t="str">
        <f t="shared" ca="1" si="7"/>
        <v>-</v>
      </c>
      <c r="R18" s="48" t="str">
        <f t="shared" ca="1" si="7"/>
        <v>-</v>
      </c>
      <c r="S18" s="48" t="str">
        <f t="shared" ca="1" si="7"/>
        <v>-</v>
      </c>
      <c r="T18" s="48" t="str">
        <f t="shared" ca="1" si="7"/>
        <v>-</v>
      </c>
      <c r="U18" s="48" t="str">
        <f t="shared" ca="1" si="7"/>
        <v>-</v>
      </c>
      <c r="V18" s="48" t="str">
        <f t="shared" ca="1" si="7"/>
        <v>-</v>
      </c>
      <c r="W18" s="48" t="str">
        <f t="shared" ca="1" si="7"/>
        <v>-</v>
      </c>
      <c r="X18" s="48" t="str">
        <f t="shared" ca="1" si="7"/>
        <v>-</v>
      </c>
      <c r="Y18" s="48" t="str">
        <f t="shared" ca="1" si="7"/>
        <v>-</v>
      </c>
      <c r="Z18" s="48" t="str">
        <f t="shared" ca="1" si="7"/>
        <v>-</v>
      </c>
      <c r="AA18" s="48" t="str">
        <f t="shared" ca="1" si="7"/>
        <v>-</v>
      </c>
      <c r="AB18" s="48" t="str">
        <f t="shared" ca="1" si="7"/>
        <v>-</v>
      </c>
      <c r="AC18" s="48" t="str">
        <f t="shared" ca="1" si="7"/>
        <v>-</v>
      </c>
      <c r="AD18" s="48" t="str">
        <f t="shared" ca="1" si="7"/>
        <v>-</v>
      </c>
      <c r="AE18" s="48" t="str">
        <f t="shared" ca="1" si="7"/>
        <v>-</v>
      </c>
      <c r="AF18" s="48" t="str">
        <f t="shared" ca="1" si="7"/>
        <v>-</v>
      </c>
      <c r="AG18" s="48" t="str">
        <f t="shared" ca="1" si="7"/>
        <v>-</v>
      </c>
      <c r="AH18" s="48" t="str">
        <f t="shared" ca="1" si="7"/>
        <v>-</v>
      </c>
      <c r="AI18" s="48" t="str">
        <f t="shared" ca="1" si="7"/>
        <v>-</v>
      </c>
      <c r="AJ18" s="48" t="str">
        <f t="shared" ca="1" si="7"/>
        <v>-</v>
      </c>
      <c r="AK18" s="48" t="str">
        <f t="shared" ca="1" si="7"/>
        <v>-</v>
      </c>
      <c r="AL18" s="48" t="str">
        <f t="shared" ca="1" si="7"/>
        <v>-</v>
      </c>
      <c r="AM18" s="48" t="str">
        <f t="shared" ca="1" si="7"/>
        <v>-</v>
      </c>
      <c r="AN18" s="48" t="str">
        <f t="shared" ca="1" si="7"/>
        <v>-</v>
      </c>
      <c r="AO18" s="48" t="str">
        <f t="shared" ca="1" si="7"/>
        <v>-</v>
      </c>
      <c r="AP18" s="48" t="str">
        <f t="shared" ca="1" si="7"/>
        <v>-</v>
      </c>
      <c r="AQ18" s="601" t="str">
        <f t="shared" ca="1" si="7"/>
        <v>-</v>
      </c>
    </row>
    <row r="19" spans="2:44">
      <c r="C19" s="606"/>
      <c r="D19" s="607"/>
      <c r="E19" s="607"/>
      <c r="F19" s="607"/>
      <c r="G19" s="608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257"/>
    </row>
    <row r="20" spans="2:44" ht="15.75">
      <c r="B20" s="245">
        <f>DATA_FORMATTING!C16</f>
        <v>0</v>
      </c>
      <c r="C20" s="609" t="s">
        <v>106</v>
      </c>
      <c r="D20" s="236" t="e">
        <f t="shared" ref="D20:E23" si="8">HLOOKUP(D$6,IS,(ROW($C20)-ROW($C$6)+1),FALSE)</f>
        <v>#N/A</v>
      </c>
      <c r="E20" s="183" t="e">
        <f t="shared" si="8"/>
        <v>#N/A</v>
      </c>
      <c r="F20" s="183" t="e">
        <f>+E20-D20</f>
        <v>#N/A</v>
      </c>
      <c r="G20" s="184">
        <f t="shared" si="2"/>
        <v>0</v>
      </c>
      <c r="H20" s="51" t="e">
        <f ca="1">IF($E$3="YTD",DATA_FORMATTING!AY135/H$5,IF($E$3="MONTHLY",DATA_FORMATTING!AY166/'Balance Sheet'!H$8,IF($E$3="QUARTERLY",DATA_FORMATTING!AY230/H$3,DATA_FORMATTING!AY198/'Income Statement'!H$4)))</f>
        <v>#NAME?</v>
      </c>
      <c r="I20" s="51" t="e">
        <f ca="1">IF($E$3="YTD",DATA_FORMATTING!AZ135/I$5,IF($E$3="MONTHLY",DATA_FORMATTING!AZ166/'Balance Sheet'!I$8,IF($E$3="QUARTERLY",DATA_FORMATTING!AZ230/I$3,DATA_FORMATTING!AZ198/'Income Statement'!I$4)))</f>
        <v>#NAME?</v>
      </c>
      <c r="J20" s="51" t="e">
        <f ca="1">IF($E$3="YTD",DATA_FORMATTING!BA135/J$5,IF($E$3="MONTHLY",DATA_FORMATTING!BA166/'Balance Sheet'!J$8,IF($E$3="QUARTERLY",DATA_FORMATTING!BA230/J$3,DATA_FORMATTING!BA198/'Income Statement'!J$4)))</f>
        <v>#NAME?</v>
      </c>
      <c r="K20" s="51" t="e">
        <f ca="1">IF($E$3="YTD",DATA_FORMATTING!BB135/K$5,IF($E$3="MONTHLY",DATA_FORMATTING!BB166/'Balance Sheet'!K$8,IF($E$3="QUARTERLY",DATA_FORMATTING!BB230/K$3,DATA_FORMATTING!BB198/'Income Statement'!K$4)))</f>
        <v>#NAME?</v>
      </c>
      <c r="L20" s="51" t="e">
        <f ca="1">IF($E$3="YTD",DATA_FORMATTING!BC135/L$5,IF($E$3="MONTHLY",DATA_FORMATTING!BC166/'Balance Sheet'!L$8,IF($E$3="QUARTERLY",DATA_FORMATTING!BC230/L$3,DATA_FORMATTING!BC198/'Income Statement'!L$4)))</f>
        <v>#NAME?</v>
      </c>
      <c r="M20" s="51" t="e">
        <f ca="1">IF($E$3="YTD",DATA_FORMATTING!BD135/M$5,IF($E$3="MONTHLY",DATA_FORMATTING!BD166/'Balance Sheet'!M$8,IF($E$3="QUARTERLY",DATA_FORMATTING!BD230/M$3,DATA_FORMATTING!BD198/'Income Statement'!M$4)))</f>
        <v>#NAME?</v>
      </c>
      <c r="N20" s="51" t="e">
        <f ca="1">IF($E$3="YTD",DATA_FORMATTING!BE135/N$5,IF($E$3="MONTHLY",DATA_FORMATTING!BE166/'Balance Sheet'!N$8,IF($E$3="QUARTERLY",DATA_FORMATTING!BE230/N$3,DATA_FORMATTING!BE198/'Income Statement'!N$4)))</f>
        <v>#NAME?</v>
      </c>
      <c r="O20" s="51" t="e">
        <f ca="1">IF($E$3="YTD",DATA_FORMATTING!BF135/O$5,IF($E$3="MONTHLY",DATA_FORMATTING!BF166/'Balance Sheet'!O$8,IF($E$3="QUARTERLY",DATA_FORMATTING!BF230/O$3,DATA_FORMATTING!BF198/'Income Statement'!O$4)))</f>
        <v>#NAME?</v>
      </c>
      <c r="P20" s="51" t="e">
        <f ca="1">IF($E$3="YTD",DATA_FORMATTING!BG135/P$5,IF($E$3="MONTHLY",DATA_FORMATTING!BG166/'Balance Sheet'!P$8,IF($E$3="QUARTERLY",DATA_FORMATTING!BG230/P$3,DATA_FORMATTING!BG198/'Income Statement'!P$4)))</f>
        <v>#NAME?</v>
      </c>
      <c r="Q20" s="51" t="e">
        <f ca="1">IF($E$3="YTD",DATA_FORMATTING!BH135/Q$5,IF($E$3="MONTHLY",DATA_FORMATTING!BH166/'Balance Sheet'!Q$8,IF($E$3="QUARTERLY",DATA_FORMATTING!BH230/Q$3,DATA_FORMATTING!BH198/'Income Statement'!Q$4)))</f>
        <v>#NAME?</v>
      </c>
      <c r="R20" s="51" t="e">
        <f ca="1">IF($E$3="YTD",DATA_FORMATTING!BI135/R$5,IF($E$3="MONTHLY",DATA_FORMATTING!BI166/'Balance Sheet'!R$8,IF($E$3="QUARTERLY",DATA_FORMATTING!BI230/R$3,DATA_FORMATTING!BI198/'Income Statement'!R$4)))</f>
        <v>#NAME?</v>
      </c>
      <c r="S20" s="51" t="e">
        <f ca="1">IF($E$3="YTD",DATA_FORMATTING!BJ135/S$5,IF($E$3="MONTHLY",DATA_FORMATTING!BJ166/'Balance Sheet'!S$8,IF($E$3="QUARTERLY",DATA_FORMATTING!BJ230/S$3,DATA_FORMATTING!BJ198/'Income Statement'!S$4)))</f>
        <v>#NAME?</v>
      </c>
      <c r="T20" s="51" t="e">
        <f ca="1">IF($E$3="YTD",DATA_FORMATTING!BK135/T$5,IF($E$3="MONTHLY",DATA_FORMATTING!BK166/'Balance Sheet'!T$8,IF($E$3="QUARTERLY",DATA_FORMATTING!BK230/T$3,DATA_FORMATTING!BK198/'Income Statement'!T$4)))</f>
        <v>#NAME?</v>
      </c>
      <c r="U20" s="51" t="e">
        <f ca="1">IF($E$3="YTD",DATA_FORMATTING!BL135/U$5,IF($E$3="MONTHLY",DATA_FORMATTING!BL166/'Balance Sheet'!U$8,IF($E$3="QUARTERLY",DATA_FORMATTING!BL230/U$3,DATA_FORMATTING!BL198/'Income Statement'!U$4)))</f>
        <v>#NAME?</v>
      </c>
      <c r="V20" s="51" t="e">
        <f ca="1">IF($E$3="YTD",DATA_FORMATTING!BM135/V$5,IF($E$3="MONTHLY",DATA_FORMATTING!BM166/'Balance Sheet'!V$8,IF($E$3="QUARTERLY",DATA_FORMATTING!BM230/V$3,DATA_FORMATTING!BM198/'Income Statement'!V$4)))</f>
        <v>#NAME?</v>
      </c>
      <c r="W20" s="51" t="e">
        <f ca="1">IF($E$3="YTD",DATA_FORMATTING!BN135/W$5,IF($E$3="MONTHLY",DATA_FORMATTING!BN166/'Balance Sheet'!W$8,IF($E$3="QUARTERLY",DATA_FORMATTING!BN230/W$3,DATA_FORMATTING!BN198/'Income Statement'!W$4)))</f>
        <v>#NAME?</v>
      </c>
      <c r="X20" s="51" t="e">
        <f ca="1">IF($E$3="YTD",DATA_FORMATTING!BO135/X$5,IF($E$3="MONTHLY",DATA_FORMATTING!BO166/'Balance Sheet'!X$8,IF($E$3="QUARTERLY",DATA_FORMATTING!BO230/X$3,DATA_FORMATTING!BO198/'Income Statement'!X$4)))</f>
        <v>#NAME?</v>
      </c>
      <c r="Y20" s="51" t="e">
        <f ca="1">IF($E$3="YTD",DATA_FORMATTING!BP135/Y$5,IF($E$3="MONTHLY",DATA_FORMATTING!BP166/'Balance Sheet'!Y$8,IF($E$3="QUARTERLY",DATA_FORMATTING!BP230/Y$3,DATA_FORMATTING!BP198/'Income Statement'!Y$4)))</f>
        <v>#NAME?</v>
      </c>
      <c r="Z20" s="51" t="e">
        <f ca="1">IF($E$3="YTD",DATA_FORMATTING!BQ135/Z$5,IF($E$3="MONTHLY",DATA_FORMATTING!BQ166/'Balance Sheet'!Z$8,IF($E$3="QUARTERLY",DATA_FORMATTING!BQ230/Z$3,DATA_FORMATTING!BQ198/'Income Statement'!Z$4)))</f>
        <v>#NAME?</v>
      </c>
      <c r="AA20" s="51" t="e">
        <f ca="1">IF($E$3="YTD",DATA_FORMATTING!BR135/AA$5,IF($E$3="MONTHLY",DATA_FORMATTING!BR166/'Balance Sheet'!AA$8,IF($E$3="QUARTERLY",DATA_FORMATTING!BR230/AA$3,DATA_FORMATTING!BR198/'Income Statement'!AA$4)))</f>
        <v>#NAME?</v>
      </c>
      <c r="AB20" s="51" t="e">
        <f ca="1">IF($E$3="YTD",DATA_FORMATTING!BS135/AB$5,IF($E$3="MONTHLY",DATA_FORMATTING!BS166/'Balance Sheet'!AB$8,IF($E$3="QUARTERLY",DATA_FORMATTING!BS230/AB$3,DATA_FORMATTING!BS198/'Income Statement'!AB$4)))</f>
        <v>#NAME?</v>
      </c>
      <c r="AC20" s="51" t="e">
        <f ca="1">IF($E$3="YTD",DATA_FORMATTING!BT135/AC$5,IF($E$3="MONTHLY",DATA_FORMATTING!BT166/'Balance Sheet'!AC$8,IF($E$3="QUARTERLY",DATA_FORMATTING!BT230/AC$3,DATA_FORMATTING!BT198/'Income Statement'!AC$4)))</f>
        <v>#NAME?</v>
      </c>
      <c r="AD20" s="51" t="e">
        <f ca="1">IF($E$3="YTD",DATA_FORMATTING!BU135/AD$5,IF($E$3="MONTHLY",DATA_FORMATTING!BU166/'Balance Sheet'!AD$8,IF($E$3="QUARTERLY",DATA_FORMATTING!BU230/AD$3,DATA_FORMATTING!BU198/'Income Statement'!AD$4)))</f>
        <v>#NAME?</v>
      </c>
      <c r="AE20" s="51" t="e">
        <f ca="1">IF($E$3="YTD",DATA_FORMATTING!BV135/AE$5,IF($E$3="MONTHLY",DATA_FORMATTING!BV166/'Balance Sheet'!AE$8,IF($E$3="QUARTERLY",DATA_FORMATTING!BV230/AE$3,DATA_FORMATTING!BV198/'Income Statement'!AE$4)))</f>
        <v>#NAME?</v>
      </c>
      <c r="AF20" s="51" t="e">
        <f ca="1">IF($E$3="YTD",DATA_FORMATTING!BW135/AF$5,IF($E$3="MONTHLY",DATA_FORMATTING!BW166/'Balance Sheet'!AF$8,IF($E$3="QUARTERLY",DATA_FORMATTING!BW230/AF$3,DATA_FORMATTING!BW198/'Income Statement'!AF$4)))</f>
        <v>#NAME?</v>
      </c>
      <c r="AG20" s="51" t="e">
        <f ca="1">IF($E$3="YTD",DATA_FORMATTING!BX135/AG$5,IF($E$3="MONTHLY",DATA_FORMATTING!BX166/'Balance Sheet'!AG$8,IF($E$3="QUARTERLY",DATA_FORMATTING!BX230/AG$3,DATA_FORMATTING!BX198/'Income Statement'!AG$4)))</f>
        <v>#NAME?</v>
      </c>
      <c r="AH20" s="51" t="e">
        <f ca="1">IF($E$3="YTD",DATA_FORMATTING!BY135/AH$5,IF($E$3="MONTHLY",DATA_FORMATTING!BY166/'Balance Sheet'!AH$8,IF($E$3="QUARTERLY",DATA_FORMATTING!BY230/AH$3,DATA_FORMATTING!BY198/'Income Statement'!AH$4)))</f>
        <v>#NAME?</v>
      </c>
      <c r="AI20" s="51" t="e">
        <f ca="1">IF($E$3="YTD",DATA_FORMATTING!BZ135/AI$5,IF($E$3="MONTHLY",DATA_FORMATTING!BZ166/'Balance Sheet'!AI$8,IF($E$3="QUARTERLY",DATA_FORMATTING!BZ230/AI$3,DATA_FORMATTING!BZ198/'Income Statement'!AI$4)))</f>
        <v>#NAME?</v>
      </c>
      <c r="AJ20" s="51" t="e">
        <f ca="1">IF($E$3="YTD",DATA_FORMATTING!CA135/AJ$5,IF($E$3="MONTHLY",DATA_FORMATTING!CA166/'Balance Sheet'!AJ$8,IF($E$3="QUARTERLY",DATA_FORMATTING!CA230/AJ$3,DATA_FORMATTING!CA198/'Income Statement'!AJ$4)))</f>
        <v>#NAME?</v>
      </c>
      <c r="AK20" s="51" t="e">
        <f ca="1">IF($E$3="YTD",DATA_FORMATTING!CB135/AK$5,IF($E$3="MONTHLY",DATA_FORMATTING!CB166/'Balance Sheet'!AK$8,IF($E$3="QUARTERLY",DATA_FORMATTING!CB230/AK$3,DATA_FORMATTING!CB198/'Income Statement'!AK$4)))</f>
        <v>#NAME?</v>
      </c>
      <c r="AL20" s="51" t="e">
        <f ca="1">IF($E$3="YTD",DATA_FORMATTING!CC135/AL$5,IF($E$3="MONTHLY",DATA_FORMATTING!CC166/'Balance Sheet'!AL$8,IF($E$3="QUARTERLY",DATA_FORMATTING!CC230/AL$3,DATA_FORMATTING!CC198/'Income Statement'!AL$4)))</f>
        <v>#NAME?</v>
      </c>
      <c r="AM20" s="51" t="e">
        <f ca="1">IF($E$3="YTD",DATA_FORMATTING!CD135/AM$5,IF($E$3="MONTHLY",DATA_FORMATTING!CD166/'Balance Sheet'!AM$8,IF($E$3="QUARTERLY",DATA_FORMATTING!CD230/AM$3,DATA_FORMATTING!CD198/'Income Statement'!AM$4)))</f>
        <v>#NAME?</v>
      </c>
      <c r="AN20" s="51" t="e">
        <f ca="1">IF($E$3="YTD",DATA_FORMATTING!CE135/AN$5,IF($E$3="MONTHLY",DATA_FORMATTING!CE166/'Balance Sheet'!AN$8,IF($E$3="QUARTERLY",DATA_FORMATTING!CE230/AN$3,DATA_FORMATTING!CE198/'Income Statement'!AN$4)))</f>
        <v>#NAME?</v>
      </c>
      <c r="AO20" s="51" t="e">
        <f ca="1">IF($E$3="YTD",DATA_FORMATTING!CF135/AO$5,IF($E$3="MONTHLY",DATA_FORMATTING!CF166/'Balance Sheet'!AO$8,IF($E$3="QUARTERLY",DATA_FORMATTING!CF230/AO$3,DATA_FORMATTING!CF198/'Income Statement'!AO$4)))</f>
        <v>#NAME?</v>
      </c>
      <c r="AP20" s="51" t="e">
        <f ca="1">IF($E$3="YTD",DATA_FORMATTING!CG135/AP$5,IF($E$3="MONTHLY",DATA_FORMATTING!CG166/'Balance Sheet'!AP$8,IF($E$3="QUARTERLY",DATA_FORMATTING!CG230/AP$3,DATA_FORMATTING!CG198/'Income Statement'!AP$4)))</f>
        <v>#NAME?</v>
      </c>
      <c r="AQ20" s="257" t="e">
        <f ca="1">IF($E$3="YTD",DATA_FORMATTING!CH135/AQ$5,IF($E$3="MONTHLY",DATA_FORMATTING!CH166/'Balance Sheet'!AQ$8,IF($E$3="QUARTERLY",DATA_FORMATTING!CH230/AQ$3,DATA_FORMATTING!CH198/'Income Statement'!AQ$4)))</f>
        <v>#NAME?</v>
      </c>
    </row>
    <row r="21" spans="2:44" ht="15.75">
      <c r="B21" s="245">
        <f>DATA_FORMATTING!C17</f>
        <v>0</v>
      </c>
      <c r="C21" s="609" t="s">
        <v>109</v>
      </c>
      <c r="D21" s="236" t="e">
        <f t="shared" si="8"/>
        <v>#N/A</v>
      </c>
      <c r="E21" s="183" t="e">
        <f t="shared" si="8"/>
        <v>#N/A</v>
      </c>
      <c r="F21" s="183" t="e">
        <f>+E21-D21</f>
        <v>#N/A</v>
      </c>
      <c r="G21" s="184">
        <f t="shared" si="2"/>
        <v>0</v>
      </c>
      <c r="H21" s="51" t="e">
        <f ca="1">IF($E$3="YTD",DATA_FORMATTING!AY136/H$5,IF($E$3="MONTHLY",DATA_FORMATTING!AY167/'Balance Sheet'!H$8,IF($E$3="QUARTERLY",DATA_FORMATTING!AY231/H$3,DATA_FORMATTING!AY199/'Income Statement'!H$4)))</f>
        <v>#NAME?</v>
      </c>
      <c r="I21" s="51" t="e">
        <f ca="1">IF($E$3="YTD",DATA_FORMATTING!AZ136/I$5,IF($E$3="MONTHLY",DATA_FORMATTING!AZ167/'Balance Sheet'!I$8,IF($E$3="QUARTERLY",DATA_FORMATTING!AZ231/I$3,DATA_FORMATTING!AZ199/'Income Statement'!I$4)))</f>
        <v>#NAME?</v>
      </c>
      <c r="J21" s="51" t="e">
        <f ca="1">IF($E$3="YTD",DATA_FORMATTING!BA136/J$5,IF($E$3="MONTHLY",DATA_FORMATTING!BA167/'Balance Sheet'!J$8,IF($E$3="QUARTERLY",DATA_FORMATTING!BA231/J$3,DATA_FORMATTING!BA199/'Income Statement'!J$4)))</f>
        <v>#NAME?</v>
      </c>
      <c r="K21" s="51" t="e">
        <f ca="1">IF($E$3="YTD",DATA_FORMATTING!BB136/K$5,IF($E$3="MONTHLY",DATA_FORMATTING!BB167/'Balance Sheet'!K$8,IF($E$3="QUARTERLY",DATA_FORMATTING!BB231/K$3,DATA_FORMATTING!BB199/'Income Statement'!K$4)))</f>
        <v>#NAME?</v>
      </c>
      <c r="L21" s="51" t="e">
        <f ca="1">IF($E$3="YTD",DATA_FORMATTING!BC136/L$5,IF($E$3="MONTHLY",DATA_FORMATTING!BC167/'Balance Sheet'!L$8,IF($E$3="QUARTERLY",DATA_FORMATTING!BC231/L$3,DATA_FORMATTING!BC199/'Income Statement'!L$4)))</f>
        <v>#NAME?</v>
      </c>
      <c r="M21" s="51" t="e">
        <f ca="1">IF($E$3="YTD",DATA_FORMATTING!BD136/M$5,IF($E$3="MONTHLY",DATA_FORMATTING!BD167/'Balance Sheet'!M$8,IF($E$3="QUARTERLY",DATA_FORMATTING!BD231/M$3,DATA_FORMATTING!BD199/'Income Statement'!M$4)))</f>
        <v>#NAME?</v>
      </c>
      <c r="N21" s="51" t="e">
        <f ca="1">IF($E$3="YTD",DATA_FORMATTING!BE136/N$5,IF($E$3="MONTHLY",DATA_FORMATTING!BE167/'Balance Sheet'!N$8,IF($E$3="QUARTERLY",DATA_FORMATTING!BE231/N$3,DATA_FORMATTING!BE199/'Income Statement'!N$4)))</f>
        <v>#NAME?</v>
      </c>
      <c r="O21" s="51" t="e">
        <f ca="1">IF($E$3="YTD",DATA_FORMATTING!BF136/O$5,IF($E$3="MONTHLY",DATA_FORMATTING!BF167/'Balance Sheet'!O$8,IF($E$3="QUARTERLY",DATA_FORMATTING!BF231/O$3,DATA_FORMATTING!BF199/'Income Statement'!O$4)))</f>
        <v>#NAME?</v>
      </c>
      <c r="P21" s="51" t="e">
        <f ca="1">IF($E$3="YTD",DATA_FORMATTING!BG136/P$5,IF($E$3="MONTHLY",DATA_FORMATTING!BG167/'Balance Sheet'!P$8,IF($E$3="QUARTERLY",DATA_FORMATTING!BG231/P$3,DATA_FORMATTING!BG199/'Income Statement'!P$4)))</f>
        <v>#NAME?</v>
      </c>
      <c r="Q21" s="51" t="e">
        <f ca="1">IF($E$3="YTD",DATA_FORMATTING!BH136/Q$5,IF($E$3="MONTHLY",DATA_FORMATTING!BH167/'Balance Sheet'!Q$8,IF($E$3="QUARTERLY",DATA_FORMATTING!BH231/Q$3,DATA_FORMATTING!BH199/'Income Statement'!Q$4)))</f>
        <v>#NAME?</v>
      </c>
      <c r="R21" s="51" t="e">
        <f ca="1">IF($E$3="YTD",DATA_FORMATTING!BI136/R$5,IF($E$3="MONTHLY",DATA_FORMATTING!BI167/'Balance Sheet'!R$8,IF($E$3="QUARTERLY",DATA_FORMATTING!BI231/R$3,DATA_FORMATTING!BI199/'Income Statement'!R$4)))</f>
        <v>#NAME?</v>
      </c>
      <c r="S21" s="51" t="e">
        <f ca="1">IF($E$3="YTD",DATA_FORMATTING!BJ136/S$5,IF($E$3="MONTHLY",DATA_FORMATTING!BJ167/'Balance Sheet'!S$8,IF($E$3="QUARTERLY",DATA_FORMATTING!BJ231/S$3,DATA_FORMATTING!BJ199/'Income Statement'!S$4)))</f>
        <v>#NAME?</v>
      </c>
      <c r="T21" s="51" t="e">
        <f ca="1">IF($E$3="YTD",DATA_FORMATTING!BK136/T$5,IF($E$3="MONTHLY",DATA_FORMATTING!BK167/'Balance Sheet'!T$8,IF($E$3="QUARTERLY",DATA_FORMATTING!BK231/T$3,DATA_FORMATTING!BK199/'Income Statement'!T$4)))</f>
        <v>#NAME?</v>
      </c>
      <c r="U21" s="51" t="e">
        <f ca="1">IF($E$3="YTD",DATA_FORMATTING!BL136/U$5,IF($E$3="MONTHLY",DATA_FORMATTING!BL167/'Balance Sheet'!U$8,IF($E$3="QUARTERLY",DATA_FORMATTING!BL231/U$3,DATA_FORMATTING!BL199/'Income Statement'!U$4)))</f>
        <v>#NAME?</v>
      </c>
      <c r="V21" s="51" t="e">
        <f ca="1">IF($E$3="YTD",DATA_FORMATTING!BM136/V$5,IF($E$3="MONTHLY",DATA_FORMATTING!BM167/'Balance Sheet'!V$8,IF($E$3="QUARTERLY",DATA_FORMATTING!BM231/V$3,DATA_FORMATTING!BM199/'Income Statement'!V$4)))</f>
        <v>#NAME?</v>
      </c>
      <c r="W21" s="51" t="e">
        <f ca="1">IF($E$3="YTD",DATA_FORMATTING!BN136/W$5,IF($E$3="MONTHLY",DATA_FORMATTING!BN167/'Balance Sheet'!W$8,IF($E$3="QUARTERLY",DATA_FORMATTING!BN231/W$3,DATA_FORMATTING!BN199/'Income Statement'!W$4)))</f>
        <v>#NAME?</v>
      </c>
      <c r="X21" s="51" t="e">
        <f ca="1">IF($E$3="YTD",DATA_FORMATTING!BO136/X$5,IF($E$3="MONTHLY",DATA_FORMATTING!BO167/'Balance Sheet'!X$8,IF($E$3="QUARTERLY",DATA_FORMATTING!BO231/X$3,DATA_FORMATTING!BO199/'Income Statement'!X$4)))</f>
        <v>#NAME?</v>
      </c>
      <c r="Y21" s="51" t="e">
        <f ca="1">IF($E$3="YTD",DATA_FORMATTING!BP136/Y$5,IF($E$3="MONTHLY",DATA_FORMATTING!BP167/'Balance Sheet'!Y$8,IF($E$3="QUARTERLY",DATA_FORMATTING!BP231/Y$3,DATA_FORMATTING!BP199/'Income Statement'!Y$4)))</f>
        <v>#NAME?</v>
      </c>
      <c r="Z21" s="51" t="e">
        <f ca="1">IF($E$3="YTD",DATA_FORMATTING!BQ136/Z$5,IF($E$3="MONTHLY",DATA_FORMATTING!BQ167/'Balance Sheet'!Z$8,IF($E$3="QUARTERLY",DATA_FORMATTING!BQ231/Z$3,DATA_FORMATTING!BQ199/'Income Statement'!Z$4)))</f>
        <v>#NAME?</v>
      </c>
      <c r="AA21" s="51" t="e">
        <f ca="1">IF($E$3="YTD",DATA_FORMATTING!BR136/AA$5,IF($E$3="MONTHLY",DATA_FORMATTING!BR167/'Balance Sheet'!AA$8,IF($E$3="QUARTERLY",DATA_FORMATTING!BR231/AA$3,DATA_FORMATTING!BR199/'Income Statement'!AA$4)))</f>
        <v>#NAME?</v>
      </c>
      <c r="AB21" s="51" t="e">
        <f ca="1">IF($E$3="YTD",DATA_FORMATTING!BS136/AB$5,IF($E$3="MONTHLY",DATA_FORMATTING!BS167/'Balance Sheet'!AB$8,IF($E$3="QUARTERLY",DATA_FORMATTING!BS231/AB$3,DATA_FORMATTING!BS199/'Income Statement'!AB$4)))</f>
        <v>#NAME?</v>
      </c>
      <c r="AC21" s="51" t="e">
        <f ca="1">IF($E$3="YTD",DATA_FORMATTING!BT136/AC$5,IF($E$3="MONTHLY",DATA_FORMATTING!BT167/'Balance Sheet'!AC$8,IF($E$3="QUARTERLY",DATA_FORMATTING!BT231/AC$3,DATA_FORMATTING!BT199/'Income Statement'!AC$4)))</f>
        <v>#NAME?</v>
      </c>
      <c r="AD21" s="51" t="e">
        <f ca="1">IF($E$3="YTD",DATA_FORMATTING!BU136/AD$5,IF($E$3="MONTHLY",DATA_FORMATTING!BU167/'Balance Sheet'!AD$8,IF($E$3="QUARTERLY",DATA_FORMATTING!BU231/AD$3,DATA_FORMATTING!BU199/'Income Statement'!AD$4)))</f>
        <v>#NAME?</v>
      </c>
      <c r="AE21" s="51" t="e">
        <f ca="1">IF($E$3="YTD",DATA_FORMATTING!BV136/AE$5,IF($E$3="MONTHLY",DATA_FORMATTING!BV167/'Balance Sheet'!AE$8,IF($E$3="QUARTERLY",DATA_FORMATTING!BV231/AE$3,DATA_FORMATTING!BV199/'Income Statement'!AE$4)))</f>
        <v>#NAME?</v>
      </c>
      <c r="AF21" s="51" t="e">
        <f ca="1">IF($E$3="YTD",DATA_FORMATTING!BW136/AF$5,IF($E$3="MONTHLY",DATA_FORMATTING!BW167/'Balance Sheet'!AF$8,IF($E$3="QUARTERLY",DATA_FORMATTING!BW231/AF$3,DATA_FORMATTING!BW199/'Income Statement'!AF$4)))</f>
        <v>#NAME?</v>
      </c>
      <c r="AG21" s="51" t="e">
        <f ca="1">IF($E$3="YTD",DATA_FORMATTING!BX136/AG$5,IF($E$3="MONTHLY",DATA_FORMATTING!BX167/'Balance Sheet'!AG$8,IF($E$3="QUARTERLY",DATA_FORMATTING!BX231/AG$3,DATA_FORMATTING!BX199/'Income Statement'!AG$4)))</f>
        <v>#NAME?</v>
      </c>
      <c r="AH21" s="51" t="e">
        <f ca="1">IF($E$3="YTD",DATA_FORMATTING!BY136/AH$5,IF($E$3="MONTHLY",DATA_FORMATTING!BY167/'Balance Sheet'!AH$8,IF($E$3="QUARTERLY",DATA_FORMATTING!BY231/AH$3,DATA_FORMATTING!BY199/'Income Statement'!AH$4)))</f>
        <v>#NAME?</v>
      </c>
      <c r="AI21" s="51" t="e">
        <f ca="1">IF($E$3="YTD",DATA_FORMATTING!BZ136/AI$5,IF($E$3="MONTHLY",DATA_FORMATTING!BZ167/'Balance Sheet'!AI$8,IF($E$3="QUARTERLY",DATA_FORMATTING!BZ231/AI$3,DATA_FORMATTING!BZ199/'Income Statement'!AI$4)))</f>
        <v>#NAME?</v>
      </c>
      <c r="AJ21" s="51" t="e">
        <f ca="1">IF($E$3="YTD",DATA_FORMATTING!CA136/AJ$5,IF($E$3="MONTHLY",DATA_FORMATTING!CA167/'Balance Sheet'!AJ$8,IF($E$3="QUARTERLY",DATA_FORMATTING!CA231/AJ$3,DATA_FORMATTING!CA199/'Income Statement'!AJ$4)))</f>
        <v>#NAME?</v>
      </c>
      <c r="AK21" s="51" t="e">
        <f ca="1">IF($E$3="YTD",DATA_FORMATTING!CB136/AK$5,IF($E$3="MONTHLY",DATA_FORMATTING!CB167/'Balance Sheet'!AK$8,IF($E$3="QUARTERLY",DATA_FORMATTING!CB231/AK$3,DATA_FORMATTING!CB199/'Income Statement'!AK$4)))</f>
        <v>#NAME?</v>
      </c>
      <c r="AL21" s="51" t="e">
        <f ca="1">IF($E$3="YTD",DATA_FORMATTING!CC136/AL$5,IF($E$3="MONTHLY",DATA_FORMATTING!CC167/'Balance Sheet'!AL$8,IF($E$3="QUARTERLY",DATA_FORMATTING!CC231/AL$3,DATA_FORMATTING!CC199/'Income Statement'!AL$4)))</f>
        <v>#NAME?</v>
      </c>
      <c r="AM21" s="51" t="e">
        <f ca="1">IF($E$3="YTD",DATA_FORMATTING!CD136/AM$5,IF($E$3="MONTHLY",DATA_FORMATTING!CD167/'Balance Sheet'!AM$8,IF($E$3="QUARTERLY",DATA_FORMATTING!CD231/AM$3,DATA_FORMATTING!CD199/'Income Statement'!AM$4)))</f>
        <v>#NAME?</v>
      </c>
      <c r="AN21" s="51" t="e">
        <f ca="1">IF($E$3="YTD",DATA_FORMATTING!CE136/AN$5,IF($E$3="MONTHLY",DATA_FORMATTING!CE167/'Balance Sheet'!AN$8,IF($E$3="QUARTERLY",DATA_FORMATTING!CE231/AN$3,DATA_FORMATTING!CE199/'Income Statement'!AN$4)))</f>
        <v>#NAME?</v>
      </c>
      <c r="AO21" s="51" t="e">
        <f ca="1">IF($E$3="YTD",DATA_FORMATTING!CF136/AO$5,IF($E$3="MONTHLY",DATA_FORMATTING!CF167/'Balance Sheet'!AO$8,IF($E$3="QUARTERLY",DATA_FORMATTING!CF231/AO$3,DATA_FORMATTING!CF199/'Income Statement'!AO$4)))</f>
        <v>#NAME?</v>
      </c>
      <c r="AP21" s="51" t="e">
        <f ca="1">IF($E$3="YTD",DATA_FORMATTING!CG136/AP$5,IF($E$3="MONTHLY",DATA_FORMATTING!CG167/'Balance Sheet'!AP$8,IF($E$3="QUARTERLY",DATA_FORMATTING!CG231/AP$3,DATA_FORMATTING!CG199/'Income Statement'!AP$4)))</f>
        <v>#NAME?</v>
      </c>
      <c r="AQ21" s="257" t="e">
        <f ca="1">IF($E$3="YTD",DATA_FORMATTING!CH136/AQ$5,IF($E$3="MONTHLY",DATA_FORMATTING!CH167/'Balance Sheet'!AQ$8,IF($E$3="QUARTERLY",DATA_FORMATTING!CH231/AQ$3,DATA_FORMATTING!CH199/'Income Statement'!AQ$4)))</f>
        <v>#NAME?</v>
      </c>
    </row>
    <row r="22" spans="2:44" ht="15.75">
      <c r="C22" s="610" t="s">
        <v>111</v>
      </c>
      <c r="D22" s="236" t="e">
        <f t="shared" si="8"/>
        <v>#N/A</v>
      </c>
      <c r="E22" s="183" t="e">
        <f t="shared" si="8"/>
        <v>#N/A</v>
      </c>
      <c r="F22" s="183" t="e">
        <f>+E22-D22</f>
        <v>#N/A</v>
      </c>
      <c r="G22" s="184">
        <f t="shared" si="2"/>
        <v>0</v>
      </c>
      <c r="H22" s="51" t="e">
        <f t="shared" ref="H22:AQ22" ca="1" si="9">SUM(H20:H21)</f>
        <v>#NAME?</v>
      </c>
      <c r="I22" s="51" t="e">
        <f t="shared" ca="1" si="9"/>
        <v>#NAME?</v>
      </c>
      <c r="J22" s="51" t="e">
        <f t="shared" ca="1" si="9"/>
        <v>#NAME?</v>
      </c>
      <c r="K22" s="51" t="e">
        <f t="shared" ca="1" si="9"/>
        <v>#NAME?</v>
      </c>
      <c r="L22" s="51" t="e">
        <f t="shared" ca="1" si="9"/>
        <v>#NAME?</v>
      </c>
      <c r="M22" s="51" t="e">
        <f t="shared" ca="1" si="9"/>
        <v>#NAME?</v>
      </c>
      <c r="N22" s="51" t="e">
        <f t="shared" ca="1" si="9"/>
        <v>#NAME?</v>
      </c>
      <c r="O22" s="51" t="e">
        <f t="shared" ca="1" si="9"/>
        <v>#NAME?</v>
      </c>
      <c r="P22" s="51" t="e">
        <f t="shared" ca="1" si="9"/>
        <v>#NAME?</v>
      </c>
      <c r="Q22" s="51" t="e">
        <f t="shared" ca="1" si="9"/>
        <v>#NAME?</v>
      </c>
      <c r="R22" s="51" t="e">
        <f t="shared" ca="1" si="9"/>
        <v>#NAME?</v>
      </c>
      <c r="S22" s="51" t="e">
        <f t="shared" ca="1" si="9"/>
        <v>#NAME?</v>
      </c>
      <c r="T22" s="51" t="e">
        <f t="shared" ca="1" si="9"/>
        <v>#NAME?</v>
      </c>
      <c r="U22" s="51" t="e">
        <f t="shared" ca="1" si="9"/>
        <v>#NAME?</v>
      </c>
      <c r="V22" s="51" t="e">
        <f t="shared" ca="1" si="9"/>
        <v>#NAME?</v>
      </c>
      <c r="W22" s="51" t="e">
        <f t="shared" ca="1" si="9"/>
        <v>#NAME?</v>
      </c>
      <c r="X22" s="51" t="e">
        <f t="shared" ca="1" si="9"/>
        <v>#NAME?</v>
      </c>
      <c r="Y22" s="51" t="e">
        <f t="shared" ca="1" si="9"/>
        <v>#NAME?</v>
      </c>
      <c r="Z22" s="51" t="e">
        <f t="shared" ca="1" si="9"/>
        <v>#NAME?</v>
      </c>
      <c r="AA22" s="51" t="e">
        <f t="shared" ca="1" si="9"/>
        <v>#NAME?</v>
      </c>
      <c r="AB22" s="51" t="e">
        <f t="shared" ca="1" si="9"/>
        <v>#NAME?</v>
      </c>
      <c r="AC22" s="51" t="e">
        <f t="shared" ca="1" si="9"/>
        <v>#NAME?</v>
      </c>
      <c r="AD22" s="51" t="e">
        <f t="shared" ca="1" si="9"/>
        <v>#NAME?</v>
      </c>
      <c r="AE22" s="51" t="e">
        <f t="shared" ca="1" si="9"/>
        <v>#NAME?</v>
      </c>
      <c r="AF22" s="51" t="e">
        <f t="shared" ca="1" si="9"/>
        <v>#NAME?</v>
      </c>
      <c r="AG22" s="51" t="e">
        <f t="shared" ca="1" si="9"/>
        <v>#NAME?</v>
      </c>
      <c r="AH22" s="51" t="e">
        <f t="shared" ca="1" si="9"/>
        <v>#NAME?</v>
      </c>
      <c r="AI22" s="51" t="e">
        <f t="shared" ca="1" si="9"/>
        <v>#NAME?</v>
      </c>
      <c r="AJ22" s="51" t="e">
        <f t="shared" ca="1" si="9"/>
        <v>#NAME?</v>
      </c>
      <c r="AK22" s="51" t="e">
        <f t="shared" ca="1" si="9"/>
        <v>#NAME?</v>
      </c>
      <c r="AL22" s="51" t="e">
        <f t="shared" ca="1" si="9"/>
        <v>#NAME?</v>
      </c>
      <c r="AM22" s="51" t="e">
        <f t="shared" ca="1" si="9"/>
        <v>#NAME?</v>
      </c>
      <c r="AN22" s="51" t="e">
        <f t="shared" ca="1" si="9"/>
        <v>#NAME?</v>
      </c>
      <c r="AO22" s="51" t="e">
        <f t="shared" ca="1" si="9"/>
        <v>#NAME?</v>
      </c>
      <c r="AP22" s="51" t="e">
        <f t="shared" ca="1" si="9"/>
        <v>#NAME?</v>
      </c>
      <c r="AQ22" s="257" t="e">
        <f t="shared" ca="1" si="9"/>
        <v>#NAME?</v>
      </c>
    </row>
    <row r="23" spans="2:44" ht="15.75">
      <c r="C23" s="595" t="s">
        <v>113</v>
      </c>
      <c r="D23" s="212" t="e">
        <f t="shared" si="8"/>
        <v>#N/A</v>
      </c>
      <c r="E23" s="211" t="e">
        <f t="shared" si="8"/>
        <v>#N/A</v>
      </c>
      <c r="F23" s="211" t="e">
        <f>+E23-D23</f>
        <v>#N/A</v>
      </c>
      <c r="G23" s="210">
        <f t="shared" si="2"/>
        <v>0</v>
      </c>
      <c r="H23" s="46" t="e">
        <f t="shared" ref="H23:AQ23" ca="1" si="10">SUM(H22,H17)</f>
        <v>#NAME?</v>
      </c>
      <c r="I23" s="46" t="e">
        <f t="shared" ca="1" si="10"/>
        <v>#NAME?</v>
      </c>
      <c r="J23" s="46" t="e">
        <f t="shared" ca="1" si="10"/>
        <v>#NAME?</v>
      </c>
      <c r="K23" s="46" t="e">
        <f t="shared" ca="1" si="10"/>
        <v>#NAME?</v>
      </c>
      <c r="L23" s="46" t="e">
        <f t="shared" ca="1" si="10"/>
        <v>#NAME?</v>
      </c>
      <c r="M23" s="46" t="e">
        <f t="shared" ca="1" si="10"/>
        <v>#NAME?</v>
      </c>
      <c r="N23" s="46" t="e">
        <f t="shared" ca="1" si="10"/>
        <v>#NAME?</v>
      </c>
      <c r="O23" s="46" t="e">
        <f t="shared" ca="1" si="10"/>
        <v>#NAME?</v>
      </c>
      <c r="P23" s="46" t="e">
        <f t="shared" ca="1" si="10"/>
        <v>#NAME?</v>
      </c>
      <c r="Q23" s="46" t="e">
        <f t="shared" ca="1" si="10"/>
        <v>#NAME?</v>
      </c>
      <c r="R23" s="46" t="e">
        <f t="shared" ca="1" si="10"/>
        <v>#NAME?</v>
      </c>
      <c r="S23" s="46" t="e">
        <f t="shared" ca="1" si="10"/>
        <v>#NAME?</v>
      </c>
      <c r="T23" s="46" t="e">
        <f t="shared" ca="1" si="10"/>
        <v>#NAME?</v>
      </c>
      <c r="U23" s="46" t="e">
        <f t="shared" ca="1" si="10"/>
        <v>#NAME?</v>
      </c>
      <c r="V23" s="46" t="e">
        <f t="shared" ca="1" si="10"/>
        <v>#NAME?</v>
      </c>
      <c r="W23" s="46" t="e">
        <f t="shared" ca="1" si="10"/>
        <v>#NAME?</v>
      </c>
      <c r="X23" s="46" t="e">
        <f t="shared" ca="1" si="10"/>
        <v>#NAME?</v>
      </c>
      <c r="Y23" s="46" t="e">
        <f t="shared" ca="1" si="10"/>
        <v>#NAME?</v>
      </c>
      <c r="Z23" s="46" t="e">
        <f t="shared" ca="1" si="10"/>
        <v>#NAME?</v>
      </c>
      <c r="AA23" s="46" t="e">
        <f t="shared" ca="1" si="10"/>
        <v>#NAME?</v>
      </c>
      <c r="AB23" s="46" t="e">
        <f t="shared" ca="1" si="10"/>
        <v>#NAME?</v>
      </c>
      <c r="AC23" s="46" t="e">
        <f t="shared" ca="1" si="10"/>
        <v>#NAME?</v>
      </c>
      <c r="AD23" s="46" t="e">
        <f t="shared" ca="1" si="10"/>
        <v>#NAME?</v>
      </c>
      <c r="AE23" s="46" t="e">
        <f t="shared" ca="1" si="10"/>
        <v>#NAME?</v>
      </c>
      <c r="AF23" s="46" t="e">
        <f t="shared" ca="1" si="10"/>
        <v>#NAME?</v>
      </c>
      <c r="AG23" s="46" t="e">
        <f t="shared" ca="1" si="10"/>
        <v>#NAME?</v>
      </c>
      <c r="AH23" s="46" t="e">
        <f t="shared" ca="1" si="10"/>
        <v>#NAME?</v>
      </c>
      <c r="AI23" s="46" t="e">
        <f t="shared" ca="1" si="10"/>
        <v>#NAME?</v>
      </c>
      <c r="AJ23" s="46" t="e">
        <f t="shared" ca="1" si="10"/>
        <v>#NAME?</v>
      </c>
      <c r="AK23" s="46" t="e">
        <f t="shared" ca="1" si="10"/>
        <v>#NAME?</v>
      </c>
      <c r="AL23" s="46" t="e">
        <f t="shared" ca="1" si="10"/>
        <v>#NAME?</v>
      </c>
      <c r="AM23" s="46" t="e">
        <f t="shared" ca="1" si="10"/>
        <v>#NAME?</v>
      </c>
      <c r="AN23" s="46" t="e">
        <f t="shared" ca="1" si="10"/>
        <v>#NAME?</v>
      </c>
      <c r="AO23" s="46" t="e">
        <f t="shared" ca="1" si="10"/>
        <v>#NAME?</v>
      </c>
      <c r="AP23" s="46" t="e">
        <f t="shared" ca="1" si="10"/>
        <v>#NAME?</v>
      </c>
      <c r="AQ23" s="596" t="e">
        <f t="shared" ca="1" si="10"/>
        <v>#NAME?</v>
      </c>
    </row>
    <row r="24" spans="2:44">
      <c r="C24" s="611" t="s">
        <v>115</v>
      </c>
      <c r="D24" s="598" t="str">
        <f>IFERROR(D$23/D8,"-")</f>
        <v>-</v>
      </c>
      <c r="E24" s="48" t="str">
        <f>IFERROR(E$23/E8,"-")</f>
        <v>-</v>
      </c>
      <c r="F24" s="612"/>
      <c r="G24" s="613"/>
      <c r="H24" s="48" t="str">
        <f t="shared" ref="H24:AQ24" ca="1" si="11">IFERROR(H23/H$8,"-")</f>
        <v>-</v>
      </c>
      <c r="I24" s="48" t="str">
        <f t="shared" ca="1" si="11"/>
        <v>-</v>
      </c>
      <c r="J24" s="48" t="str">
        <f t="shared" ca="1" si="11"/>
        <v>-</v>
      </c>
      <c r="K24" s="48" t="str">
        <f t="shared" ca="1" si="11"/>
        <v>-</v>
      </c>
      <c r="L24" s="48" t="str">
        <f t="shared" ca="1" si="11"/>
        <v>-</v>
      </c>
      <c r="M24" s="48" t="str">
        <f t="shared" ca="1" si="11"/>
        <v>-</v>
      </c>
      <c r="N24" s="48" t="str">
        <f t="shared" ca="1" si="11"/>
        <v>-</v>
      </c>
      <c r="O24" s="48" t="str">
        <f t="shared" ca="1" si="11"/>
        <v>-</v>
      </c>
      <c r="P24" s="48" t="str">
        <f t="shared" ca="1" si="11"/>
        <v>-</v>
      </c>
      <c r="Q24" s="48" t="str">
        <f t="shared" ca="1" si="11"/>
        <v>-</v>
      </c>
      <c r="R24" s="48" t="str">
        <f t="shared" ca="1" si="11"/>
        <v>-</v>
      </c>
      <c r="S24" s="48" t="str">
        <f t="shared" ca="1" si="11"/>
        <v>-</v>
      </c>
      <c r="T24" s="48" t="str">
        <f t="shared" ca="1" si="11"/>
        <v>-</v>
      </c>
      <c r="U24" s="48" t="str">
        <f t="shared" ca="1" si="11"/>
        <v>-</v>
      </c>
      <c r="V24" s="48" t="str">
        <f t="shared" ca="1" si="11"/>
        <v>-</v>
      </c>
      <c r="W24" s="48" t="str">
        <f t="shared" ca="1" si="11"/>
        <v>-</v>
      </c>
      <c r="X24" s="48" t="str">
        <f t="shared" ca="1" si="11"/>
        <v>-</v>
      </c>
      <c r="Y24" s="48" t="str">
        <f t="shared" ca="1" si="11"/>
        <v>-</v>
      </c>
      <c r="Z24" s="48" t="str">
        <f t="shared" ca="1" si="11"/>
        <v>-</v>
      </c>
      <c r="AA24" s="48" t="str">
        <f t="shared" ca="1" si="11"/>
        <v>-</v>
      </c>
      <c r="AB24" s="48" t="str">
        <f t="shared" ca="1" si="11"/>
        <v>-</v>
      </c>
      <c r="AC24" s="48" t="str">
        <f t="shared" ca="1" si="11"/>
        <v>-</v>
      </c>
      <c r="AD24" s="48" t="str">
        <f t="shared" ca="1" si="11"/>
        <v>-</v>
      </c>
      <c r="AE24" s="48" t="str">
        <f t="shared" ca="1" si="11"/>
        <v>-</v>
      </c>
      <c r="AF24" s="48" t="str">
        <f t="shared" ca="1" si="11"/>
        <v>-</v>
      </c>
      <c r="AG24" s="48" t="str">
        <f t="shared" ca="1" si="11"/>
        <v>-</v>
      </c>
      <c r="AH24" s="48" t="str">
        <f t="shared" ca="1" si="11"/>
        <v>-</v>
      </c>
      <c r="AI24" s="48" t="str">
        <f t="shared" ca="1" si="11"/>
        <v>-</v>
      </c>
      <c r="AJ24" s="48" t="str">
        <f t="shared" ca="1" si="11"/>
        <v>-</v>
      </c>
      <c r="AK24" s="48" t="str">
        <f t="shared" ca="1" si="11"/>
        <v>-</v>
      </c>
      <c r="AL24" s="48" t="str">
        <f t="shared" ca="1" si="11"/>
        <v>-</v>
      </c>
      <c r="AM24" s="48" t="str">
        <f t="shared" ca="1" si="11"/>
        <v>-</v>
      </c>
      <c r="AN24" s="48" t="str">
        <f t="shared" ca="1" si="11"/>
        <v>-</v>
      </c>
      <c r="AO24" s="48" t="str">
        <f t="shared" ca="1" si="11"/>
        <v>-</v>
      </c>
      <c r="AP24" s="48" t="str">
        <f t="shared" ca="1" si="11"/>
        <v>-</v>
      </c>
      <c r="AQ24" s="601" t="str">
        <f t="shared" ca="1" si="11"/>
        <v>-</v>
      </c>
    </row>
    <row r="25" spans="2:44">
      <c r="C25" s="597"/>
      <c r="D25" s="599"/>
      <c r="E25" s="599"/>
      <c r="F25" s="599"/>
      <c r="G25" s="600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257"/>
    </row>
    <row r="26" spans="2:44" ht="15.75">
      <c r="B26" s="245">
        <f>DATA_FORMATTING!C18</f>
        <v>0</v>
      </c>
      <c r="C26" s="609" t="s">
        <v>118</v>
      </c>
      <c r="D26" s="236" t="e">
        <f>HLOOKUP(D$6,IS,(ROW($C26)-ROW($C$6)+1),FALSE)</f>
        <v>#N/A</v>
      </c>
      <c r="E26" s="183" t="e">
        <f>HLOOKUP(E$6,IS,(ROW($C26)-ROW($C$6)+1),FALSE)</f>
        <v>#N/A</v>
      </c>
      <c r="F26" s="183" t="e">
        <f>+E26-D26</f>
        <v>#N/A</v>
      </c>
      <c r="G26" s="184">
        <f t="shared" si="2"/>
        <v>0</v>
      </c>
      <c r="H26" s="51" t="e">
        <f ca="1">IF($E$3="YTD",DATA_FORMATTING!AY141/H$5,IF($E$3="MONTHLY",DATA_FORMATTING!AY172/'Balance Sheet'!H$8,IF($E$3="QUARTERLY",DATA_FORMATTING!AY236/H$3,DATA_FORMATTING!AY204/'Income Statement'!H$4)))</f>
        <v>#NAME?</v>
      </c>
      <c r="I26" s="51" t="e">
        <f ca="1">IF($E$3="YTD",DATA_FORMATTING!AZ141/I$5,IF($E$3="MONTHLY",DATA_FORMATTING!AZ172/'Balance Sheet'!I$8,IF($E$3="QUARTERLY",DATA_FORMATTING!AZ236/I$3,DATA_FORMATTING!AZ204/'Income Statement'!I$4)))</f>
        <v>#NAME?</v>
      </c>
      <c r="J26" s="51" t="e">
        <f ca="1">IF($E$3="YTD",DATA_FORMATTING!BA141/J$5,IF($E$3="MONTHLY",DATA_FORMATTING!BA172/'Balance Sheet'!J$8,IF($E$3="QUARTERLY",DATA_FORMATTING!BA236/J$3,DATA_FORMATTING!BA204/'Income Statement'!J$4)))</f>
        <v>#NAME?</v>
      </c>
      <c r="K26" s="51" t="e">
        <f ca="1">IF($E$3="YTD",DATA_FORMATTING!BB141/K$5,IF($E$3="MONTHLY",DATA_FORMATTING!BB172/'Balance Sheet'!K$8,IF($E$3="QUARTERLY",DATA_FORMATTING!BB236/K$3,DATA_FORMATTING!BB204/'Income Statement'!K$4)))</f>
        <v>#NAME?</v>
      </c>
      <c r="L26" s="51" t="e">
        <f ca="1">IF($E$3="YTD",DATA_FORMATTING!BC141/L$5,IF($E$3="MONTHLY",DATA_FORMATTING!BC172/'Balance Sheet'!L$8,IF($E$3="QUARTERLY",DATA_FORMATTING!BC236/L$3,DATA_FORMATTING!BC204/'Income Statement'!L$4)))</f>
        <v>#NAME?</v>
      </c>
      <c r="M26" s="51" t="e">
        <f ca="1">IF($E$3="YTD",DATA_FORMATTING!BD141/M$5,IF($E$3="MONTHLY",DATA_FORMATTING!BD172/'Balance Sheet'!M$8,IF($E$3="QUARTERLY",DATA_FORMATTING!BD236/M$3,DATA_FORMATTING!BD204/'Income Statement'!M$4)))</f>
        <v>#NAME?</v>
      </c>
      <c r="N26" s="51" t="e">
        <f ca="1">IF($E$3="YTD",DATA_FORMATTING!BE141/N$5,IF($E$3="MONTHLY",DATA_FORMATTING!BE172/'Balance Sheet'!N$8,IF($E$3="QUARTERLY",DATA_FORMATTING!BE236/N$3,DATA_FORMATTING!BE204/'Income Statement'!N$4)))</f>
        <v>#NAME?</v>
      </c>
      <c r="O26" s="51" t="e">
        <f ca="1">IF($E$3="YTD",DATA_FORMATTING!BF141/O$5,IF($E$3="MONTHLY",DATA_FORMATTING!BF172/'Balance Sheet'!O$8,IF($E$3="QUARTERLY",DATA_FORMATTING!BF236/O$3,DATA_FORMATTING!BF204/'Income Statement'!O$4)))</f>
        <v>#NAME?</v>
      </c>
      <c r="P26" s="51" t="e">
        <f ca="1">IF($E$3="YTD",DATA_FORMATTING!BG141/P$5,IF($E$3="MONTHLY",DATA_FORMATTING!BG172/'Balance Sheet'!P$8,IF($E$3="QUARTERLY",DATA_FORMATTING!BG236/P$3,DATA_FORMATTING!BG204/'Income Statement'!P$4)))</f>
        <v>#NAME?</v>
      </c>
      <c r="Q26" s="51" t="e">
        <f ca="1">IF($E$3="YTD",DATA_FORMATTING!BH141/Q$5,IF($E$3="MONTHLY",DATA_FORMATTING!BH172/'Balance Sheet'!Q$8,IF($E$3="QUARTERLY",DATA_FORMATTING!BH236/Q$3,DATA_FORMATTING!BH204/'Income Statement'!Q$4)))</f>
        <v>#NAME?</v>
      </c>
      <c r="R26" s="51" t="e">
        <f ca="1">IF($E$3="YTD",DATA_FORMATTING!BI141/R$5,IF($E$3="MONTHLY",DATA_FORMATTING!BI172/'Balance Sheet'!R$8,IF($E$3="QUARTERLY",DATA_FORMATTING!BI236/R$3,DATA_FORMATTING!BI204/'Income Statement'!R$4)))</f>
        <v>#NAME?</v>
      </c>
      <c r="S26" s="51" t="e">
        <f ca="1">IF($E$3="YTD",DATA_FORMATTING!BJ141/S$5,IF($E$3="MONTHLY",DATA_FORMATTING!BJ172/'Balance Sheet'!S$8,IF($E$3="QUARTERLY",DATA_FORMATTING!BJ236/S$3,DATA_FORMATTING!BJ204/'Income Statement'!S$4)))</f>
        <v>#NAME?</v>
      </c>
      <c r="T26" s="51" t="e">
        <f ca="1">IF($E$3="YTD",DATA_FORMATTING!BK141/T$5,IF($E$3="MONTHLY",DATA_FORMATTING!BK172/'Balance Sheet'!T$8,IF($E$3="QUARTERLY",DATA_FORMATTING!BK236/T$3,DATA_FORMATTING!BK204/'Income Statement'!T$4)))</f>
        <v>#NAME?</v>
      </c>
      <c r="U26" s="51" t="e">
        <f ca="1">IF($E$3="YTD",DATA_FORMATTING!BL141/U$5,IF($E$3="MONTHLY",DATA_FORMATTING!BL172/'Balance Sheet'!U$8,IF($E$3="QUARTERLY",DATA_FORMATTING!BL236/U$3,DATA_FORMATTING!BL204/'Income Statement'!U$4)))</f>
        <v>#NAME?</v>
      </c>
      <c r="V26" s="51" t="e">
        <f ca="1">IF($E$3="YTD",DATA_FORMATTING!BM141/V$5,IF($E$3="MONTHLY",DATA_FORMATTING!BM172/'Balance Sheet'!V$8,IF($E$3="QUARTERLY",DATA_FORMATTING!BM236/V$3,DATA_FORMATTING!BM204/'Income Statement'!V$4)))</f>
        <v>#NAME?</v>
      </c>
      <c r="W26" s="51" t="e">
        <f ca="1">IF($E$3="YTD",DATA_FORMATTING!BN141/W$5,IF($E$3="MONTHLY",DATA_FORMATTING!BN172/'Balance Sheet'!W$8,IF($E$3="QUARTERLY",DATA_FORMATTING!BN236/W$3,DATA_FORMATTING!BN204/'Income Statement'!W$4)))</f>
        <v>#NAME?</v>
      </c>
      <c r="X26" s="51" t="e">
        <f ca="1">IF($E$3="YTD",DATA_FORMATTING!BO141/X$5,IF($E$3="MONTHLY",DATA_FORMATTING!BO172/'Balance Sheet'!X$8,IF($E$3="QUARTERLY",DATA_FORMATTING!BO236/X$3,DATA_FORMATTING!BO204/'Income Statement'!X$4)))</f>
        <v>#NAME?</v>
      </c>
      <c r="Y26" s="51" t="e">
        <f ca="1">IF($E$3="YTD",DATA_FORMATTING!BP141/Y$5,IF($E$3="MONTHLY",DATA_FORMATTING!BP172/'Balance Sheet'!Y$8,IF($E$3="QUARTERLY",DATA_FORMATTING!BP236/Y$3,DATA_FORMATTING!BP204/'Income Statement'!Y$4)))</f>
        <v>#NAME?</v>
      </c>
      <c r="Z26" s="51" t="e">
        <f ca="1">IF($E$3="YTD",DATA_FORMATTING!BQ141/Z$5,IF($E$3="MONTHLY",DATA_FORMATTING!BQ172/'Balance Sheet'!Z$8,IF($E$3="QUARTERLY",DATA_FORMATTING!BQ236/Z$3,DATA_FORMATTING!BQ204/'Income Statement'!Z$4)))</f>
        <v>#NAME?</v>
      </c>
      <c r="AA26" s="51" t="e">
        <f ca="1">IF($E$3="YTD",DATA_FORMATTING!BR141/AA$5,IF($E$3="MONTHLY",DATA_FORMATTING!BR172/'Balance Sheet'!AA$8,IF($E$3="QUARTERLY",DATA_FORMATTING!BR236/AA$3,DATA_FORMATTING!BR204/'Income Statement'!AA$4)))</f>
        <v>#NAME?</v>
      </c>
      <c r="AB26" s="51" t="e">
        <f ca="1">IF($E$3="YTD",DATA_FORMATTING!BS141/AB$5,IF($E$3="MONTHLY",DATA_FORMATTING!BS172/'Balance Sheet'!AB$8,IF($E$3="QUARTERLY",DATA_FORMATTING!BS236/AB$3,DATA_FORMATTING!BS204/'Income Statement'!AB$4)))</f>
        <v>#NAME?</v>
      </c>
      <c r="AC26" s="51" t="e">
        <f ca="1">IF($E$3="YTD",DATA_FORMATTING!BT141/AC$5,IF($E$3="MONTHLY",DATA_FORMATTING!BT172/'Balance Sheet'!AC$8,IF($E$3="QUARTERLY",DATA_FORMATTING!BT236/AC$3,DATA_FORMATTING!BT204/'Income Statement'!AC$4)))</f>
        <v>#NAME?</v>
      </c>
      <c r="AD26" s="51" t="e">
        <f ca="1">IF($E$3="YTD",DATA_FORMATTING!BU141/AD$5,IF($E$3="MONTHLY",DATA_FORMATTING!BU172/'Balance Sheet'!AD$8,IF($E$3="QUARTERLY",DATA_FORMATTING!BU236/AD$3,DATA_FORMATTING!BU204/'Income Statement'!AD$4)))</f>
        <v>#NAME?</v>
      </c>
      <c r="AE26" s="51" t="e">
        <f ca="1">IF($E$3="YTD",DATA_FORMATTING!BV141/AE$5,IF($E$3="MONTHLY",DATA_FORMATTING!BV172/'Balance Sheet'!AE$8,IF($E$3="QUARTERLY",DATA_FORMATTING!BV236/AE$3,DATA_FORMATTING!BV204/'Income Statement'!AE$4)))</f>
        <v>#NAME?</v>
      </c>
      <c r="AF26" s="51" t="e">
        <f ca="1">IF($E$3="YTD",DATA_FORMATTING!BW141/AF$5,IF($E$3="MONTHLY",DATA_FORMATTING!BW172/'Balance Sheet'!AF$8,IF($E$3="QUARTERLY",DATA_FORMATTING!BW236/AF$3,DATA_FORMATTING!BW204/'Income Statement'!AF$4)))</f>
        <v>#NAME?</v>
      </c>
      <c r="AG26" s="51" t="e">
        <f ca="1">IF($E$3="YTD",DATA_FORMATTING!BX141/AG$5,IF($E$3="MONTHLY",DATA_FORMATTING!BX172/'Balance Sheet'!AG$8,IF($E$3="QUARTERLY",DATA_FORMATTING!BX236/AG$3,DATA_FORMATTING!BX204/'Income Statement'!AG$4)))</f>
        <v>#NAME?</v>
      </c>
      <c r="AH26" s="51" t="e">
        <f ca="1">IF($E$3="YTD",DATA_FORMATTING!BY141/AH$5,IF($E$3="MONTHLY",DATA_FORMATTING!BY172/'Balance Sheet'!AH$8,IF($E$3="QUARTERLY",DATA_FORMATTING!BY236/AH$3,DATA_FORMATTING!BY204/'Income Statement'!AH$4)))</f>
        <v>#NAME?</v>
      </c>
      <c r="AI26" s="51" t="e">
        <f ca="1">IF($E$3="YTD",DATA_FORMATTING!BZ141/AI$5,IF($E$3="MONTHLY",DATA_FORMATTING!BZ172/'Balance Sheet'!AI$8,IF($E$3="QUARTERLY",DATA_FORMATTING!BZ236/AI$3,DATA_FORMATTING!BZ204/'Income Statement'!AI$4)))</f>
        <v>#NAME?</v>
      </c>
      <c r="AJ26" s="51" t="e">
        <f ca="1">IF($E$3="YTD",DATA_FORMATTING!CA141/AJ$5,IF($E$3="MONTHLY",DATA_FORMATTING!CA172/'Balance Sheet'!AJ$8,IF($E$3="QUARTERLY",DATA_FORMATTING!CA236/AJ$3,DATA_FORMATTING!CA204/'Income Statement'!AJ$4)))</f>
        <v>#NAME?</v>
      </c>
      <c r="AK26" s="51" t="e">
        <f ca="1">IF($E$3="YTD",DATA_FORMATTING!CB141/AK$5,IF($E$3="MONTHLY",DATA_FORMATTING!CB172/'Balance Sheet'!AK$8,IF($E$3="QUARTERLY",DATA_FORMATTING!CB236/AK$3,DATA_FORMATTING!CB204/'Income Statement'!AK$4)))</f>
        <v>#NAME?</v>
      </c>
      <c r="AL26" s="51" t="e">
        <f ca="1">IF($E$3="YTD",DATA_FORMATTING!CC141/AL$5,IF($E$3="MONTHLY",DATA_FORMATTING!CC172/'Balance Sheet'!AL$8,IF($E$3="QUARTERLY",DATA_FORMATTING!CC236/AL$3,DATA_FORMATTING!CC204/'Income Statement'!AL$4)))</f>
        <v>#NAME?</v>
      </c>
      <c r="AM26" s="51" t="e">
        <f ca="1">IF($E$3="YTD",DATA_FORMATTING!CD141/AM$5,IF($E$3="MONTHLY",DATA_FORMATTING!CD172/'Balance Sheet'!AM$8,IF($E$3="QUARTERLY",DATA_FORMATTING!CD236/AM$3,DATA_FORMATTING!CD204/'Income Statement'!AM$4)))</f>
        <v>#NAME?</v>
      </c>
      <c r="AN26" s="51" t="e">
        <f ca="1">IF($E$3="YTD",DATA_FORMATTING!CE141/AN$5,IF($E$3="MONTHLY",DATA_FORMATTING!CE172/'Balance Sheet'!AN$8,IF($E$3="QUARTERLY",DATA_FORMATTING!CE236/AN$3,DATA_FORMATTING!CE204/'Income Statement'!AN$4)))</f>
        <v>#NAME?</v>
      </c>
      <c r="AO26" s="51" t="e">
        <f ca="1">IF($E$3="YTD",DATA_FORMATTING!CF141/AO$5,IF($E$3="MONTHLY",DATA_FORMATTING!CF172/'Balance Sheet'!AO$8,IF($E$3="QUARTERLY",DATA_FORMATTING!CF236/AO$3,DATA_FORMATTING!CF204/'Income Statement'!AO$4)))</f>
        <v>#NAME?</v>
      </c>
      <c r="AP26" s="51" t="e">
        <f ca="1">IF($E$3="YTD",DATA_FORMATTING!CG141/AP$5,IF($E$3="MONTHLY",DATA_FORMATTING!CG172/'Balance Sheet'!AP$8,IF($E$3="QUARTERLY",DATA_FORMATTING!CG236/AP$3,DATA_FORMATTING!CG204/'Income Statement'!AP$4)))</f>
        <v>#NAME?</v>
      </c>
      <c r="AQ26" s="257" t="e">
        <f ca="1">IF($E$3="YTD",DATA_FORMATTING!CH141/AQ$5,IF($E$3="MONTHLY",DATA_FORMATTING!CH172/'Balance Sheet'!AQ$8,IF($E$3="QUARTERLY",DATA_FORMATTING!CH236/AQ$3,DATA_FORMATTING!CH204/'Income Statement'!AQ$4)))</f>
        <v>#NAME?</v>
      </c>
    </row>
    <row r="27" spans="2:44" ht="15.75">
      <c r="C27" s="595" t="s">
        <v>120</v>
      </c>
      <c r="D27" s="212" t="e">
        <f>HLOOKUP(D$6,IS,(ROW($C27)-ROW($C$6)+1),FALSE)</f>
        <v>#N/A</v>
      </c>
      <c r="E27" s="211" t="e">
        <f>HLOOKUP(E$6,IS,(ROW($C27)-ROW($C$6)+1),FALSE)</f>
        <v>#N/A</v>
      </c>
      <c r="F27" s="211" t="e">
        <f>+E27-D27</f>
        <v>#N/A</v>
      </c>
      <c r="G27" s="210">
        <f t="shared" si="2"/>
        <v>0</v>
      </c>
      <c r="H27" s="46" t="e">
        <f t="shared" ref="H27:AQ27" ca="1" si="12">SUM(H23,H26)</f>
        <v>#NAME?</v>
      </c>
      <c r="I27" s="46" t="e">
        <f t="shared" ca="1" si="12"/>
        <v>#NAME?</v>
      </c>
      <c r="J27" s="46" t="e">
        <f t="shared" ca="1" si="12"/>
        <v>#NAME?</v>
      </c>
      <c r="K27" s="46" t="e">
        <f t="shared" ca="1" si="12"/>
        <v>#NAME?</v>
      </c>
      <c r="L27" s="46" t="e">
        <f t="shared" ca="1" si="12"/>
        <v>#NAME?</v>
      </c>
      <c r="M27" s="46" t="e">
        <f t="shared" ca="1" si="12"/>
        <v>#NAME?</v>
      </c>
      <c r="N27" s="46" t="e">
        <f t="shared" ca="1" si="12"/>
        <v>#NAME?</v>
      </c>
      <c r="O27" s="46" t="e">
        <f t="shared" ca="1" si="12"/>
        <v>#NAME?</v>
      </c>
      <c r="P27" s="46" t="e">
        <f t="shared" ca="1" si="12"/>
        <v>#NAME?</v>
      </c>
      <c r="Q27" s="46" t="e">
        <f t="shared" ca="1" si="12"/>
        <v>#NAME?</v>
      </c>
      <c r="R27" s="46" t="e">
        <f t="shared" ca="1" si="12"/>
        <v>#NAME?</v>
      </c>
      <c r="S27" s="46" t="e">
        <f t="shared" ca="1" si="12"/>
        <v>#NAME?</v>
      </c>
      <c r="T27" s="46" t="e">
        <f t="shared" ca="1" si="12"/>
        <v>#NAME?</v>
      </c>
      <c r="U27" s="46" t="e">
        <f t="shared" ca="1" si="12"/>
        <v>#NAME?</v>
      </c>
      <c r="V27" s="46" t="e">
        <f t="shared" ca="1" si="12"/>
        <v>#NAME?</v>
      </c>
      <c r="W27" s="46" t="e">
        <f t="shared" ca="1" si="12"/>
        <v>#NAME?</v>
      </c>
      <c r="X27" s="46" t="e">
        <f t="shared" ca="1" si="12"/>
        <v>#NAME?</v>
      </c>
      <c r="Y27" s="46" t="e">
        <f t="shared" ca="1" si="12"/>
        <v>#NAME?</v>
      </c>
      <c r="Z27" s="46" t="e">
        <f t="shared" ca="1" si="12"/>
        <v>#NAME?</v>
      </c>
      <c r="AA27" s="46" t="e">
        <f t="shared" ca="1" si="12"/>
        <v>#NAME?</v>
      </c>
      <c r="AB27" s="46" t="e">
        <f t="shared" ca="1" si="12"/>
        <v>#NAME?</v>
      </c>
      <c r="AC27" s="46" t="e">
        <f t="shared" ca="1" si="12"/>
        <v>#NAME?</v>
      </c>
      <c r="AD27" s="46" t="e">
        <f t="shared" ca="1" si="12"/>
        <v>#NAME?</v>
      </c>
      <c r="AE27" s="46" t="e">
        <f t="shared" ca="1" si="12"/>
        <v>#NAME?</v>
      </c>
      <c r="AF27" s="46" t="e">
        <f t="shared" ca="1" si="12"/>
        <v>#NAME?</v>
      </c>
      <c r="AG27" s="46" t="e">
        <f t="shared" ca="1" si="12"/>
        <v>#NAME?</v>
      </c>
      <c r="AH27" s="46" t="e">
        <f t="shared" ca="1" si="12"/>
        <v>#NAME?</v>
      </c>
      <c r="AI27" s="46" t="e">
        <f t="shared" ca="1" si="12"/>
        <v>#NAME?</v>
      </c>
      <c r="AJ27" s="46" t="e">
        <f t="shared" ca="1" si="12"/>
        <v>#NAME?</v>
      </c>
      <c r="AK27" s="46" t="e">
        <f t="shared" ca="1" si="12"/>
        <v>#NAME?</v>
      </c>
      <c r="AL27" s="46" t="e">
        <f t="shared" ca="1" si="12"/>
        <v>#NAME?</v>
      </c>
      <c r="AM27" s="46" t="e">
        <f t="shared" ca="1" si="12"/>
        <v>#NAME?</v>
      </c>
      <c r="AN27" s="46" t="e">
        <f t="shared" ca="1" si="12"/>
        <v>#NAME?</v>
      </c>
      <c r="AO27" s="46" t="e">
        <f t="shared" ca="1" si="12"/>
        <v>#NAME?</v>
      </c>
      <c r="AP27" s="46" t="e">
        <f t="shared" ca="1" si="12"/>
        <v>#NAME?</v>
      </c>
      <c r="AQ27" s="596" t="e">
        <f t="shared" ca="1" si="12"/>
        <v>#NAME?</v>
      </c>
    </row>
    <row r="28" spans="2:44">
      <c r="C28" s="597"/>
      <c r="D28" s="599"/>
      <c r="E28" s="599"/>
      <c r="F28" s="599"/>
      <c r="G28" s="600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257"/>
    </row>
    <row r="29" spans="2:44" ht="15.75">
      <c r="B29" s="245">
        <f>DATA_FORMATTING!C19</f>
        <v>0</v>
      </c>
      <c r="C29" s="609" t="s">
        <v>122</v>
      </c>
      <c r="D29" s="236" t="e">
        <f>HLOOKUP(D$6,IS,(ROW($C29)-ROW($C$6)+1),FALSE)</f>
        <v>#N/A</v>
      </c>
      <c r="E29" s="183" t="e">
        <f>HLOOKUP(E$6,IS,(ROW($C29)-ROW($C$6)+1),FALSE)</f>
        <v>#N/A</v>
      </c>
      <c r="F29" s="183" t="e">
        <f>+E29-D29</f>
        <v>#N/A</v>
      </c>
      <c r="G29" s="184">
        <f t="shared" si="2"/>
        <v>0</v>
      </c>
      <c r="H29" s="51" t="e">
        <f ca="1">IF($E$3="YTD",DATA_FORMATTING!AY144/H$5,IF($E$3="MONTHLY",DATA_FORMATTING!AY175/'Balance Sheet'!H$8,IF($E$3="QUARTERLY",DATA_FORMATTING!AY239/H$3,DATA_FORMATTING!AY207/'Income Statement'!H$4)))</f>
        <v>#NAME?</v>
      </c>
      <c r="I29" s="51" t="e">
        <f ca="1">IF($E$3="YTD",DATA_FORMATTING!AZ144/I$5,IF($E$3="MONTHLY",DATA_FORMATTING!AZ175/'Balance Sheet'!I$8,IF($E$3="QUARTERLY",DATA_FORMATTING!AZ239/I$3,DATA_FORMATTING!AZ207/'Income Statement'!I$4)))</f>
        <v>#NAME?</v>
      </c>
      <c r="J29" s="51" t="e">
        <f ca="1">IF($E$3="YTD",DATA_FORMATTING!BA144/J$5,IF($E$3="MONTHLY",DATA_FORMATTING!BA175/'Balance Sheet'!J$8,IF($E$3="QUARTERLY",DATA_FORMATTING!BA239/J$3,DATA_FORMATTING!BA207/'Income Statement'!J$4)))</f>
        <v>#NAME?</v>
      </c>
      <c r="K29" s="51" t="e">
        <f ca="1">IF($E$3="YTD",DATA_FORMATTING!BB144/K$5,IF($E$3="MONTHLY",DATA_FORMATTING!BB175/'Balance Sheet'!K$8,IF($E$3="QUARTERLY",DATA_FORMATTING!BB239/K$3,DATA_FORMATTING!BB207/'Income Statement'!K$4)))</f>
        <v>#NAME?</v>
      </c>
      <c r="L29" s="51" t="e">
        <f ca="1">IF($E$3="YTD",DATA_FORMATTING!BC144/L$5,IF($E$3="MONTHLY",DATA_FORMATTING!BC175/'Balance Sheet'!L$8,IF($E$3="QUARTERLY",DATA_FORMATTING!BC239/L$3,DATA_FORMATTING!BC207/'Income Statement'!L$4)))</f>
        <v>#NAME?</v>
      </c>
      <c r="M29" s="51" t="e">
        <f ca="1">IF($E$3="YTD",DATA_FORMATTING!BD144/M$5,IF($E$3="MONTHLY",DATA_FORMATTING!BD175/'Balance Sheet'!M$8,IF($E$3="QUARTERLY",DATA_FORMATTING!BD239/M$3,DATA_FORMATTING!BD207/'Income Statement'!M$4)))</f>
        <v>#NAME?</v>
      </c>
      <c r="N29" s="51" t="e">
        <f ca="1">IF($E$3="YTD",DATA_FORMATTING!BE144/N$5,IF($E$3="MONTHLY",DATA_FORMATTING!BE175/'Balance Sheet'!N$8,IF($E$3="QUARTERLY",DATA_FORMATTING!BE239/N$3,DATA_FORMATTING!BE207/'Income Statement'!N$4)))</f>
        <v>#NAME?</v>
      </c>
      <c r="O29" s="51" t="e">
        <f ca="1">IF($E$3="YTD",DATA_FORMATTING!BF144/O$5,IF($E$3="MONTHLY",DATA_FORMATTING!BF175/'Balance Sheet'!O$8,IF($E$3="QUARTERLY",DATA_FORMATTING!BF239/O$3,DATA_FORMATTING!BF207/'Income Statement'!O$4)))</f>
        <v>#NAME?</v>
      </c>
      <c r="P29" s="51" t="e">
        <f ca="1">IF($E$3="YTD",DATA_FORMATTING!BG144/P$5,IF($E$3="MONTHLY",DATA_FORMATTING!BG175/'Balance Sheet'!P$8,IF($E$3="QUARTERLY",DATA_FORMATTING!BG239/P$3,DATA_FORMATTING!BG207/'Income Statement'!P$4)))</f>
        <v>#NAME?</v>
      </c>
      <c r="Q29" s="51" t="e">
        <f ca="1">IF($E$3="YTD",DATA_FORMATTING!BH144/Q$5,IF($E$3="MONTHLY",DATA_FORMATTING!BH175/'Balance Sheet'!Q$8,IF($E$3="QUARTERLY",DATA_FORMATTING!BH239/Q$3,DATA_FORMATTING!BH207/'Income Statement'!Q$4)))</f>
        <v>#NAME?</v>
      </c>
      <c r="R29" s="51" t="e">
        <f ca="1">IF($E$3="YTD",DATA_FORMATTING!BI144/R$5,IF($E$3="MONTHLY",DATA_FORMATTING!BI175/'Balance Sheet'!R$8,IF($E$3="QUARTERLY",DATA_FORMATTING!BI239/R$3,DATA_FORMATTING!BI207/'Income Statement'!R$4)))</f>
        <v>#NAME?</v>
      </c>
      <c r="S29" s="51" t="e">
        <f ca="1">IF($E$3="YTD",DATA_FORMATTING!BJ144/S$5,IF($E$3="MONTHLY",DATA_FORMATTING!BJ175/'Balance Sheet'!S$8,IF($E$3="QUARTERLY",DATA_FORMATTING!BJ239/S$3,DATA_FORMATTING!BJ207/'Income Statement'!S$4)))</f>
        <v>#NAME?</v>
      </c>
      <c r="T29" s="51" t="e">
        <f ca="1">IF($E$3="YTD",DATA_FORMATTING!BK144/T$5,IF($E$3="MONTHLY",DATA_FORMATTING!BK175/'Balance Sheet'!T$8,IF($E$3="QUARTERLY",DATA_FORMATTING!BK239/T$3,DATA_FORMATTING!BK207/'Income Statement'!T$4)))</f>
        <v>#NAME?</v>
      </c>
      <c r="U29" s="51" t="e">
        <f ca="1">IF($E$3="YTD",DATA_FORMATTING!BL144/U$5,IF($E$3="MONTHLY",DATA_FORMATTING!BL175/'Balance Sheet'!U$8,IF($E$3="QUARTERLY",DATA_FORMATTING!BL239/U$3,DATA_FORMATTING!BL207/'Income Statement'!U$4)))</f>
        <v>#NAME?</v>
      </c>
      <c r="V29" s="51" t="e">
        <f ca="1">IF($E$3="YTD",DATA_FORMATTING!BM144/V$5,IF($E$3="MONTHLY",DATA_FORMATTING!BM175/'Balance Sheet'!V$8,IF($E$3="QUARTERLY",DATA_FORMATTING!BM239/V$3,DATA_FORMATTING!BM207/'Income Statement'!V$4)))</f>
        <v>#NAME?</v>
      </c>
      <c r="W29" s="51" t="e">
        <f ca="1">IF($E$3="YTD",DATA_FORMATTING!BN144/W$5,IF($E$3="MONTHLY",DATA_FORMATTING!BN175/'Balance Sheet'!W$8,IF($E$3="QUARTERLY",DATA_FORMATTING!BN239/W$3,DATA_FORMATTING!BN207/'Income Statement'!W$4)))</f>
        <v>#NAME?</v>
      </c>
      <c r="X29" s="51" t="e">
        <f ca="1">IF($E$3="YTD",DATA_FORMATTING!BO144/X$5,IF($E$3="MONTHLY",DATA_FORMATTING!BO175/'Balance Sheet'!X$8,IF($E$3="QUARTERLY",DATA_FORMATTING!BO239/X$3,DATA_FORMATTING!BO207/'Income Statement'!X$4)))</f>
        <v>#NAME?</v>
      </c>
      <c r="Y29" s="51" t="e">
        <f ca="1">IF($E$3="YTD",DATA_FORMATTING!BP144/Y$5,IF($E$3="MONTHLY",DATA_FORMATTING!BP175/'Balance Sheet'!Y$8,IF($E$3="QUARTERLY",DATA_FORMATTING!BP239/Y$3,DATA_FORMATTING!BP207/'Income Statement'!Y$4)))</f>
        <v>#NAME?</v>
      </c>
      <c r="Z29" s="51" t="e">
        <f ca="1">IF($E$3="YTD",DATA_FORMATTING!BQ144/Z$5,IF($E$3="MONTHLY",DATA_FORMATTING!BQ175/'Balance Sheet'!Z$8,IF($E$3="QUARTERLY",DATA_FORMATTING!BQ239/Z$3,DATA_FORMATTING!BQ207/'Income Statement'!Z$4)))</f>
        <v>#NAME?</v>
      </c>
      <c r="AA29" s="51" t="e">
        <f ca="1">IF($E$3="YTD",DATA_FORMATTING!BR144/AA$5,IF($E$3="MONTHLY",DATA_FORMATTING!BR175/'Balance Sheet'!AA$8,IF($E$3="QUARTERLY",DATA_FORMATTING!BR239/AA$3,DATA_FORMATTING!BR207/'Income Statement'!AA$4)))</f>
        <v>#NAME?</v>
      </c>
      <c r="AB29" s="51" t="e">
        <f ca="1">IF($E$3="YTD",DATA_FORMATTING!BS144/AB$5,IF($E$3="MONTHLY",DATA_FORMATTING!BS175/'Balance Sheet'!AB$8,IF($E$3="QUARTERLY",DATA_FORMATTING!BS239/AB$3,DATA_FORMATTING!BS207/'Income Statement'!AB$4)))</f>
        <v>#NAME?</v>
      </c>
      <c r="AC29" s="51" t="e">
        <f ca="1">IF($E$3="YTD",DATA_FORMATTING!BT144/AC$5,IF($E$3="MONTHLY",DATA_FORMATTING!BT175/'Balance Sheet'!AC$8,IF($E$3="QUARTERLY",DATA_FORMATTING!BT239/AC$3,DATA_FORMATTING!BT207/'Income Statement'!AC$4)))</f>
        <v>#NAME?</v>
      </c>
      <c r="AD29" s="51" t="e">
        <f ca="1">IF($E$3="YTD",DATA_FORMATTING!BU144/AD$5,IF($E$3="MONTHLY",DATA_FORMATTING!BU175/'Balance Sheet'!AD$8,IF($E$3="QUARTERLY",DATA_FORMATTING!BU239/AD$3,DATA_FORMATTING!BU207/'Income Statement'!AD$4)))</f>
        <v>#NAME?</v>
      </c>
      <c r="AE29" s="51" t="e">
        <f ca="1">IF($E$3="YTD",DATA_FORMATTING!BV144/AE$5,IF($E$3="MONTHLY",DATA_FORMATTING!BV175/'Balance Sheet'!AE$8,IF($E$3="QUARTERLY",DATA_FORMATTING!BV239/AE$3,DATA_FORMATTING!BV207/'Income Statement'!AE$4)))</f>
        <v>#NAME?</v>
      </c>
      <c r="AF29" s="51" t="e">
        <f ca="1">IF($E$3="YTD",DATA_FORMATTING!BW144/AF$5,IF($E$3="MONTHLY",DATA_FORMATTING!BW175/'Balance Sheet'!AF$8,IF($E$3="QUARTERLY",DATA_FORMATTING!BW239/AF$3,DATA_FORMATTING!BW207/'Income Statement'!AF$4)))</f>
        <v>#NAME?</v>
      </c>
      <c r="AG29" s="51" t="e">
        <f ca="1">IF($E$3="YTD",DATA_FORMATTING!BX144/AG$5,IF($E$3="MONTHLY",DATA_FORMATTING!BX175/'Balance Sheet'!AG$8,IF($E$3="QUARTERLY",DATA_FORMATTING!BX239/AG$3,DATA_FORMATTING!BX207/'Income Statement'!AG$4)))</f>
        <v>#NAME?</v>
      </c>
      <c r="AH29" s="51" t="e">
        <f ca="1">IF($E$3="YTD",DATA_FORMATTING!BY144/AH$5,IF($E$3="MONTHLY",DATA_FORMATTING!BY175/'Balance Sheet'!AH$8,IF($E$3="QUARTERLY",DATA_FORMATTING!BY239/AH$3,DATA_FORMATTING!BY207/'Income Statement'!AH$4)))</f>
        <v>#NAME?</v>
      </c>
      <c r="AI29" s="51" t="e">
        <f ca="1">IF($E$3="YTD",DATA_FORMATTING!BZ144/AI$5,IF($E$3="MONTHLY",DATA_FORMATTING!BZ175/'Balance Sheet'!AI$8,IF($E$3="QUARTERLY",DATA_FORMATTING!BZ239/AI$3,DATA_FORMATTING!BZ207/'Income Statement'!AI$4)))</f>
        <v>#NAME?</v>
      </c>
      <c r="AJ29" s="51" t="e">
        <f ca="1">IF($E$3="YTD",DATA_FORMATTING!CA144/AJ$5,IF($E$3="MONTHLY",DATA_FORMATTING!CA175/'Balance Sheet'!AJ$8,IF($E$3="QUARTERLY",DATA_FORMATTING!CA239/AJ$3,DATA_FORMATTING!CA207/'Income Statement'!AJ$4)))</f>
        <v>#NAME?</v>
      </c>
      <c r="AK29" s="51" t="e">
        <f ca="1">IF($E$3="YTD",DATA_FORMATTING!CB144/AK$5,IF($E$3="MONTHLY",DATA_FORMATTING!CB175/'Balance Sheet'!AK$8,IF($E$3="QUARTERLY",DATA_FORMATTING!CB239/AK$3,DATA_FORMATTING!CB207/'Income Statement'!AK$4)))</f>
        <v>#NAME?</v>
      </c>
      <c r="AL29" s="51" t="e">
        <f ca="1">IF($E$3="YTD",DATA_FORMATTING!CC144/AL$5,IF($E$3="MONTHLY",DATA_FORMATTING!CC175/'Balance Sheet'!AL$8,IF($E$3="QUARTERLY",DATA_FORMATTING!CC239/AL$3,DATA_FORMATTING!CC207/'Income Statement'!AL$4)))</f>
        <v>#NAME?</v>
      </c>
      <c r="AM29" s="51" t="e">
        <f ca="1">IF($E$3="YTD",DATA_FORMATTING!CD144/AM$5,IF($E$3="MONTHLY",DATA_FORMATTING!CD175/'Balance Sheet'!AM$8,IF($E$3="QUARTERLY",DATA_FORMATTING!CD239/AM$3,DATA_FORMATTING!CD207/'Income Statement'!AM$4)))</f>
        <v>#NAME?</v>
      </c>
      <c r="AN29" s="51" t="e">
        <f ca="1">IF($E$3="YTD",DATA_FORMATTING!CE144/AN$5,IF($E$3="MONTHLY",DATA_FORMATTING!CE175/'Balance Sheet'!AN$8,IF($E$3="QUARTERLY",DATA_FORMATTING!CE239/AN$3,DATA_FORMATTING!CE207/'Income Statement'!AN$4)))</f>
        <v>#NAME?</v>
      </c>
      <c r="AO29" s="51" t="e">
        <f ca="1">IF($E$3="YTD",DATA_FORMATTING!CF144/AO$5,IF($E$3="MONTHLY",DATA_FORMATTING!CF175/'Balance Sheet'!AO$8,IF($E$3="QUARTERLY",DATA_FORMATTING!CF239/AO$3,DATA_FORMATTING!CF207/'Income Statement'!AO$4)))</f>
        <v>#NAME?</v>
      </c>
      <c r="AP29" s="51" t="e">
        <f ca="1">IF($E$3="YTD",DATA_FORMATTING!CG144/AP$5,IF($E$3="MONTHLY",DATA_FORMATTING!CG175/'Balance Sheet'!AP$8,IF($E$3="QUARTERLY",DATA_FORMATTING!CG239/AP$3,DATA_FORMATTING!CG207/'Income Statement'!AP$4)))</f>
        <v>#NAME?</v>
      </c>
      <c r="AQ29" s="257" t="e">
        <f ca="1">IF($E$3="YTD",DATA_FORMATTING!CH144/AQ$5,IF($E$3="MONTHLY",DATA_FORMATTING!CH175/'Balance Sheet'!AQ$8,IF($E$3="QUARTERLY",DATA_FORMATTING!CH239/AQ$3,DATA_FORMATTING!CH207/'Income Statement'!AQ$4)))</f>
        <v>#NAME?</v>
      </c>
    </row>
    <row r="30" spans="2:44" ht="15.75">
      <c r="C30" s="595" t="s">
        <v>124</v>
      </c>
      <c r="D30" s="212" t="e">
        <f>HLOOKUP(D$6,IS,(ROW($C30)-ROW($C$6)+1),FALSE)</f>
        <v>#N/A</v>
      </c>
      <c r="E30" s="211" t="e">
        <f>HLOOKUP(E$6,IS,(ROW($C30)-ROW($C$6)+1),FALSE)</f>
        <v>#N/A</v>
      </c>
      <c r="F30" s="211" t="e">
        <f>+E30-D30</f>
        <v>#N/A</v>
      </c>
      <c r="G30" s="210">
        <f t="shared" si="2"/>
        <v>0</v>
      </c>
      <c r="H30" s="46" t="e">
        <f t="shared" ref="H30:AQ30" ca="1" si="13">SUM(H27,H29)</f>
        <v>#NAME?</v>
      </c>
      <c r="I30" s="46" t="e">
        <f t="shared" ca="1" si="13"/>
        <v>#NAME?</v>
      </c>
      <c r="J30" s="46" t="e">
        <f t="shared" ca="1" si="13"/>
        <v>#NAME?</v>
      </c>
      <c r="K30" s="46" t="e">
        <f t="shared" ca="1" si="13"/>
        <v>#NAME?</v>
      </c>
      <c r="L30" s="46" t="e">
        <f t="shared" ca="1" si="13"/>
        <v>#NAME?</v>
      </c>
      <c r="M30" s="46" t="e">
        <f t="shared" ca="1" si="13"/>
        <v>#NAME?</v>
      </c>
      <c r="N30" s="46" t="e">
        <f t="shared" ca="1" si="13"/>
        <v>#NAME?</v>
      </c>
      <c r="O30" s="46" t="e">
        <f t="shared" ca="1" si="13"/>
        <v>#NAME?</v>
      </c>
      <c r="P30" s="46" t="e">
        <f t="shared" ca="1" si="13"/>
        <v>#NAME?</v>
      </c>
      <c r="Q30" s="46" t="e">
        <f t="shared" ca="1" si="13"/>
        <v>#NAME?</v>
      </c>
      <c r="R30" s="46" t="e">
        <f t="shared" ca="1" si="13"/>
        <v>#NAME?</v>
      </c>
      <c r="S30" s="46" t="e">
        <f t="shared" ca="1" si="13"/>
        <v>#NAME?</v>
      </c>
      <c r="T30" s="46" t="e">
        <f t="shared" ca="1" si="13"/>
        <v>#NAME?</v>
      </c>
      <c r="U30" s="46" t="e">
        <f t="shared" ca="1" si="13"/>
        <v>#NAME?</v>
      </c>
      <c r="V30" s="46" t="e">
        <f t="shared" ca="1" si="13"/>
        <v>#NAME?</v>
      </c>
      <c r="W30" s="46" t="e">
        <f t="shared" ca="1" si="13"/>
        <v>#NAME?</v>
      </c>
      <c r="X30" s="46" t="e">
        <f t="shared" ca="1" si="13"/>
        <v>#NAME?</v>
      </c>
      <c r="Y30" s="46" t="e">
        <f t="shared" ca="1" si="13"/>
        <v>#NAME?</v>
      </c>
      <c r="Z30" s="46" t="e">
        <f t="shared" ca="1" si="13"/>
        <v>#NAME?</v>
      </c>
      <c r="AA30" s="46" t="e">
        <f t="shared" ca="1" si="13"/>
        <v>#NAME?</v>
      </c>
      <c r="AB30" s="46" t="e">
        <f t="shared" ca="1" si="13"/>
        <v>#NAME?</v>
      </c>
      <c r="AC30" s="46" t="e">
        <f t="shared" ca="1" si="13"/>
        <v>#NAME?</v>
      </c>
      <c r="AD30" s="46" t="e">
        <f t="shared" ca="1" si="13"/>
        <v>#NAME?</v>
      </c>
      <c r="AE30" s="46" t="e">
        <f t="shared" ca="1" si="13"/>
        <v>#NAME?</v>
      </c>
      <c r="AF30" s="46" t="e">
        <f t="shared" ca="1" si="13"/>
        <v>#NAME?</v>
      </c>
      <c r="AG30" s="46" t="e">
        <f t="shared" ca="1" si="13"/>
        <v>#NAME?</v>
      </c>
      <c r="AH30" s="46" t="e">
        <f t="shared" ca="1" si="13"/>
        <v>#NAME?</v>
      </c>
      <c r="AI30" s="46" t="e">
        <f t="shared" ca="1" si="13"/>
        <v>#NAME?</v>
      </c>
      <c r="AJ30" s="46" t="e">
        <f t="shared" ca="1" si="13"/>
        <v>#NAME?</v>
      </c>
      <c r="AK30" s="46" t="e">
        <f t="shared" ca="1" si="13"/>
        <v>#NAME?</v>
      </c>
      <c r="AL30" s="46" t="e">
        <f t="shared" ca="1" si="13"/>
        <v>#NAME?</v>
      </c>
      <c r="AM30" s="46" t="e">
        <f t="shared" ca="1" si="13"/>
        <v>#NAME?</v>
      </c>
      <c r="AN30" s="46" t="e">
        <f t="shared" ca="1" si="13"/>
        <v>#NAME?</v>
      </c>
      <c r="AO30" s="46" t="e">
        <f t="shared" ca="1" si="13"/>
        <v>#NAME?</v>
      </c>
      <c r="AP30" s="46" t="e">
        <f t="shared" ca="1" si="13"/>
        <v>#NAME?</v>
      </c>
      <c r="AQ30" s="596" t="e">
        <f t="shared" ca="1" si="13"/>
        <v>#NAME?</v>
      </c>
    </row>
    <row r="31" spans="2:44">
      <c r="C31" s="611" t="s">
        <v>4</v>
      </c>
      <c r="D31" s="598" t="str">
        <f>IFERROR(D$30/D8,"-")</f>
        <v>-</v>
      </c>
      <c r="E31" s="48" t="str">
        <f>IFERROR(E$30/E8,"-")</f>
        <v>-</v>
      </c>
      <c r="F31" s="612"/>
      <c r="G31" s="613"/>
      <c r="H31" s="74" t="str">
        <f t="shared" ref="H31:AQ31" ca="1" si="14">IFERROR(H30/H$8,"-")</f>
        <v>-</v>
      </c>
      <c r="I31" s="74" t="str">
        <f t="shared" ca="1" si="14"/>
        <v>-</v>
      </c>
      <c r="J31" s="74" t="str">
        <f t="shared" ca="1" si="14"/>
        <v>-</v>
      </c>
      <c r="K31" s="74" t="str">
        <f t="shared" ca="1" si="14"/>
        <v>-</v>
      </c>
      <c r="L31" s="74" t="str">
        <f t="shared" ca="1" si="14"/>
        <v>-</v>
      </c>
      <c r="M31" s="74" t="str">
        <f t="shared" ca="1" si="14"/>
        <v>-</v>
      </c>
      <c r="N31" s="74" t="str">
        <f t="shared" ca="1" si="14"/>
        <v>-</v>
      </c>
      <c r="O31" s="74" t="str">
        <f t="shared" ca="1" si="14"/>
        <v>-</v>
      </c>
      <c r="P31" s="74" t="str">
        <f t="shared" ca="1" si="14"/>
        <v>-</v>
      </c>
      <c r="Q31" s="74" t="str">
        <f t="shared" ca="1" si="14"/>
        <v>-</v>
      </c>
      <c r="R31" s="74" t="str">
        <f t="shared" ca="1" si="14"/>
        <v>-</v>
      </c>
      <c r="S31" s="74" t="str">
        <f t="shared" ca="1" si="14"/>
        <v>-</v>
      </c>
      <c r="T31" s="74" t="str">
        <f t="shared" ca="1" si="14"/>
        <v>-</v>
      </c>
      <c r="U31" s="74" t="str">
        <f t="shared" ca="1" si="14"/>
        <v>-</v>
      </c>
      <c r="V31" s="74" t="str">
        <f t="shared" ca="1" si="14"/>
        <v>-</v>
      </c>
      <c r="W31" s="74" t="str">
        <f t="shared" ca="1" si="14"/>
        <v>-</v>
      </c>
      <c r="X31" s="74" t="str">
        <f t="shared" ca="1" si="14"/>
        <v>-</v>
      </c>
      <c r="Y31" s="74" t="str">
        <f t="shared" ca="1" si="14"/>
        <v>-</v>
      </c>
      <c r="Z31" s="74" t="str">
        <f t="shared" ca="1" si="14"/>
        <v>-</v>
      </c>
      <c r="AA31" s="74" t="str">
        <f t="shared" ca="1" si="14"/>
        <v>-</v>
      </c>
      <c r="AB31" s="74" t="str">
        <f t="shared" ca="1" si="14"/>
        <v>-</v>
      </c>
      <c r="AC31" s="74" t="str">
        <f t="shared" ca="1" si="14"/>
        <v>-</v>
      </c>
      <c r="AD31" s="74" t="str">
        <f t="shared" ca="1" si="14"/>
        <v>-</v>
      </c>
      <c r="AE31" s="74" t="str">
        <f t="shared" ca="1" si="14"/>
        <v>-</v>
      </c>
      <c r="AF31" s="74" t="str">
        <f t="shared" ca="1" si="14"/>
        <v>-</v>
      </c>
      <c r="AG31" s="74" t="str">
        <f t="shared" ca="1" si="14"/>
        <v>-</v>
      </c>
      <c r="AH31" s="74" t="str">
        <f t="shared" ca="1" si="14"/>
        <v>-</v>
      </c>
      <c r="AI31" s="74" t="str">
        <f t="shared" ca="1" si="14"/>
        <v>-</v>
      </c>
      <c r="AJ31" s="74" t="str">
        <f t="shared" ca="1" si="14"/>
        <v>-</v>
      </c>
      <c r="AK31" s="74" t="str">
        <f t="shared" ca="1" si="14"/>
        <v>-</v>
      </c>
      <c r="AL31" s="74" t="str">
        <f t="shared" ca="1" si="14"/>
        <v>-</v>
      </c>
      <c r="AM31" s="74" t="str">
        <f t="shared" ca="1" si="14"/>
        <v>-</v>
      </c>
      <c r="AN31" s="74" t="str">
        <f t="shared" ca="1" si="14"/>
        <v>-</v>
      </c>
      <c r="AO31" s="74" t="str">
        <f t="shared" ca="1" si="14"/>
        <v>-</v>
      </c>
      <c r="AP31" s="74" t="str">
        <f t="shared" ca="1" si="14"/>
        <v>-</v>
      </c>
      <c r="AQ31" s="614" t="str">
        <f t="shared" ca="1" si="14"/>
        <v>-</v>
      </c>
    </row>
    <row r="32" spans="2:44">
      <c r="C32" s="611"/>
      <c r="D32" s="612"/>
      <c r="E32" s="612"/>
      <c r="F32" s="612"/>
      <c r="G32" s="613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614"/>
    </row>
    <row r="33" spans="2:43" ht="15.75">
      <c r="B33" s="245">
        <f>DATA_FORMATTING!C20</f>
        <v>0</v>
      </c>
      <c r="C33" s="609" t="s">
        <v>128</v>
      </c>
      <c r="D33" s="236" t="e">
        <f>HLOOKUP(D$6,IS,(ROW($C33)-ROW($C$6)+1),FALSE)</f>
        <v>#N/A</v>
      </c>
      <c r="E33" s="183" t="e">
        <f>HLOOKUP(E$6,IS,(ROW($C33)-ROW($C$6)+1),FALSE)</f>
        <v>#N/A</v>
      </c>
      <c r="F33" s="183" t="e">
        <f>+E33-D33</f>
        <v>#N/A</v>
      </c>
      <c r="G33" s="184">
        <f t="shared" si="2"/>
        <v>0</v>
      </c>
      <c r="H33" s="51" t="e">
        <f ca="1">IF($E$3="YTD",DATA_FORMATTING!AY148/H$5,IF($E$3="MONTHLY",DATA_FORMATTING!AY179/'Balance Sheet'!H$8,IF($E$3="QUARTERLY",DATA_FORMATTING!AY243/H$3,DATA_FORMATTING!AY211/'Income Statement'!H$4)))</f>
        <v>#NAME?</v>
      </c>
      <c r="I33" s="51" t="e">
        <f ca="1">IF($E$3="YTD",DATA_FORMATTING!AZ148/I$5,IF($E$3="MONTHLY",DATA_FORMATTING!AZ179/'Balance Sheet'!I$8,IF($E$3="QUARTERLY",DATA_FORMATTING!AZ243/I$3,DATA_FORMATTING!AZ211/'Income Statement'!I$4)))</f>
        <v>#NAME?</v>
      </c>
      <c r="J33" s="51" t="e">
        <f ca="1">IF($E$3="YTD",DATA_FORMATTING!BA148/J$5,IF($E$3="MONTHLY",DATA_FORMATTING!BA179/'Balance Sheet'!J$8,IF($E$3="QUARTERLY",DATA_FORMATTING!BA243/J$3,DATA_FORMATTING!BA211/'Income Statement'!J$4)))</f>
        <v>#NAME?</v>
      </c>
      <c r="K33" s="51" t="e">
        <f ca="1">IF($E$3="YTD",DATA_FORMATTING!BB148/K$5,IF($E$3="MONTHLY",DATA_FORMATTING!BB179/'Balance Sheet'!K$8,IF($E$3="QUARTERLY",DATA_FORMATTING!BB243/K$3,DATA_FORMATTING!BB211/'Income Statement'!K$4)))</f>
        <v>#NAME?</v>
      </c>
      <c r="L33" s="51" t="e">
        <f ca="1">IF($E$3="YTD",DATA_FORMATTING!BC148/L$5,IF($E$3="MONTHLY",DATA_FORMATTING!BC179/'Balance Sheet'!L$8,IF($E$3="QUARTERLY",DATA_FORMATTING!BC243/L$3,DATA_FORMATTING!BC211/'Income Statement'!L$4)))</f>
        <v>#NAME?</v>
      </c>
      <c r="M33" s="51" t="e">
        <f ca="1">IF($E$3="YTD",DATA_FORMATTING!BD148/M$5,IF($E$3="MONTHLY",DATA_FORMATTING!BD179/'Balance Sheet'!M$8,IF($E$3="QUARTERLY",DATA_FORMATTING!BD243/M$3,DATA_FORMATTING!BD211/'Income Statement'!M$4)))</f>
        <v>#NAME?</v>
      </c>
      <c r="N33" s="51" t="e">
        <f ca="1">IF($E$3="YTD",DATA_FORMATTING!BE148/N$5,IF($E$3="MONTHLY",DATA_FORMATTING!BE179/'Balance Sheet'!N$8,IF($E$3="QUARTERLY",DATA_FORMATTING!BE243/N$3,DATA_FORMATTING!BE211/'Income Statement'!N$4)))</f>
        <v>#NAME?</v>
      </c>
      <c r="O33" s="51" t="e">
        <f ca="1">IF($E$3="YTD",DATA_FORMATTING!BF148/O$5,IF($E$3="MONTHLY",DATA_FORMATTING!BF179/'Balance Sheet'!O$8,IF($E$3="QUARTERLY",DATA_FORMATTING!BF243/O$3,DATA_FORMATTING!BF211/'Income Statement'!O$4)))</f>
        <v>#NAME?</v>
      </c>
      <c r="P33" s="51" t="e">
        <f ca="1">IF($E$3="YTD",DATA_FORMATTING!BG148/P$5,IF($E$3="MONTHLY",DATA_FORMATTING!BG179/'Balance Sheet'!P$8,IF($E$3="QUARTERLY",DATA_FORMATTING!BG243/P$3,DATA_FORMATTING!BG211/'Income Statement'!P$4)))</f>
        <v>#NAME?</v>
      </c>
      <c r="Q33" s="51" t="e">
        <f ca="1">IF($E$3="YTD",DATA_FORMATTING!BH148/Q$5,IF($E$3="MONTHLY",DATA_FORMATTING!BH179/'Balance Sheet'!Q$8,IF($E$3="QUARTERLY",DATA_FORMATTING!BH243/Q$3,DATA_FORMATTING!BH211/'Income Statement'!Q$4)))</f>
        <v>#NAME?</v>
      </c>
      <c r="R33" s="51" t="e">
        <f ca="1">IF($E$3="YTD",DATA_FORMATTING!BI148/R$5,IF($E$3="MONTHLY",DATA_FORMATTING!BI179/'Balance Sheet'!R$8,IF($E$3="QUARTERLY",DATA_FORMATTING!BI243/R$3,DATA_FORMATTING!BI211/'Income Statement'!R$4)))</f>
        <v>#NAME?</v>
      </c>
      <c r="S33" s="51" t="e">
        <f ca="1">IF($E$3="YTD",DATA_FORMATTING!BJ148/S$5,IF($E$3="MONTHLY",DATA_FORMATTING!BJ179/'Balance Sheet'!S$8,IF($E$3="QUARTERLY",DATA_FORMATTING!BJ243/S$3,DATA_FORMATTING!BJ211/'Income Statement'!S$4)))</f>
        <v>#NAME?</v>
      </c>
      <c r="T33" s="51" t="e">
        <f ca="1">IF($E$3="YTD",DATA_FORMATTING!BK148/T$5,IF($E$3="MONTHLY",DATA_FORMATTING!BK179/'Balance Sheet'!T$8,IF($E$3="QUARTERLY",DATA_FORMATTING!BK243/T$3,DATA_FORMATTING!BK211/'Income Statement'!T$4)))</f>
        <v>#NAME?</v>
      </c>
      <c r="U33" s="51" t="e">
        <f ca="1">IF($E$3="YTD",DATA_FORMATTING!BL148/U$5,IF($E$3="MONTHLY",DATA_FORMATTING!BL179/'Balance Sheet'!U$8,IF($E$3="QUARTERLY",DATA_FORMATTING!BL243/U$3,DATA_FORMATTING!BL211/'Income Statement'!U$4)))</f>
        <v>#NAME?</v>
      </c>
      <c r="V33" s="51" t="e">
        <f ca="1">IF($E$3="YTD",DATA_FORMATTING!BM148/V$5,IF($E$3="MONTHLY",DATA_FORMATTING!BM179/'Balance Sheet'!V$8,IF($E$3="QUARTERLY",DATA_FORMATTING!BM243/V$3,DATA_FORMATTING!BM211/'Income Statement'!V$4)))</f>
        <v>#NAME?</v>
      </c>
      <c r="W33" s="51" t="e">
        <f ca="1">IF($E$3="YTD",DATA_FORMATTING!BN148/W$5,IF($E$3="MONTHLY",DATA_FORMATTING!BN179/'Balance Sheet'!W$8,IF($E$3="QUARTERLY",DATA_FORMATTING!BN243/W$3,DATA_FORMATTING!BN211/'Income Statement'!W$4)))</f>
        <v>#NAME?</v>
      </c>
      <c r="X33" s="51" t="e">
        <f ca="1">IF($E$3="YTD",DATA_FORMATTING!BO148/X$5,IF($E$3="MONTHLY",DATA_FORMATTING!BO179/'Balance Sheet'!X$8,IF($E$3="QUARTERLY",DATA_FORMATTING!BO243/X$3,DATA_FORMATTING!BO211/'Income Statement'!X$4)))</f>
        <v>#NAME?</v>
      </c>
      <c r="Y33" s="51" t="e">
        <f ca="1">IF($E$3="YTD",DATA_FORMATTING!BP148/Y$5,IF($E$3="MONTHLY",DATA_FORMATTING!BP179/'Balance Sheet'!Y$8,IF($E$3="QUARTERLY",DATA_FORMATTING!BP243/Y$3,DATA_FORMATTING!BP211/'Income Statement'!Y$4)))</f>
        <v>#NAME?</v>
      </c>
      <c r="Z33" s="51" t="e">
        <f ca="1">IF($E$3="YTD",DATA_FORMATTING!BQ148/Z$5,IF($E$3="MONTHLY",DATA_FORMATTING!BQ179/'Balance Sheet'!Z$8,IF($E$3="QUARTERLY",DATA_FORMATTING!BQ243/Z$3,DATA_FORMATTING!BQ211/'Income Statement'!Z$4)))</f>
        <v>#NAME?</v>
      </c>
      <c r="AA33" s="51" t="e">
        <f ca="1">IF($E$3="YTD",DATA_FORMATTING!BR148/AA$5,IF($E$3="MONTHLY",DATA_FORMATTING!BR179/'Balance Sheet'!AA$8,IF($E$3="QUARTERLY",DATA_FORMATTING!BR243/AA$3,DATA_FORMATTING!BR211/'Income Statement'!AA$4)))</f>
        <v>#NAME?</v>
      </c>
      <c r="AB33" s="51" t="e">
        <f ca="1">IF($E$3="YTD",DATA_FORMATTING!BS148/AB$5,IF($E$3="MONTHLY",DATA_FORMATTING!BS179/'Balance Sheet'!AB$8,IF($E$3="QUARTERLY",DATA_FORMATTING!BS243/AB$3,DATA_FORMATTING!BS211/'Income Statement'!AB$4)))</f>
        <v>#NAME?</v>
      </c>
      <c r="AC33" s="51" t="e">
        <f ca="1">IF($E$3="YTD",DATA_FORMATTING!BT148/AC$5,IF($E$3="MONTHLY",DATA_FORMATTING!BT179/'Balance Sheet'!AC$8,IF($E$3="QUARTERLY",DATA_FORMATTING!BT243/AC$3,DATA_FORMATTING!BT211/'Income Statement'!AC$4)))</f>
        <v>#NAME?</v>
      </c>
      <c r="AD33" s="51" t="e">
        <f ca="1">IF($E$3="YTD",DATA_FORMATTING!BU148/AD$5,IF($E$3="MONTHLY",DATA_FORMATTING!BU179/'Balance Sheet'!AD$8,IF($E$3="QUARTERLY",DATA_FORMATTING!BU243/AD$3,DATA_FORMATTING!BU211/'Income Statement'!AD$4)))</f>
        <v>#NAME?</v>
      </c>
      <c r="AE33" s="51" t="e">
        <f ca="1">IF($E$3="YTD",DATA_FORMATTING!BV148/AE$5,IF($E$3="MONTHLY",DATA_FORMATTING!BV179/'Balance Sheet'!AE$8,IF($E$3="QUARTERLY",DATA_FORMATTING!BV243/AE$3,DATA_FORMATTING!BV211/'Income Statement'!AE$4)))</f>
        <v>#NAME?</v>
      </c>
      <c r="AF33" s="51" t="e">
        <f ca="1">IF($E$3="YTD",DATA_FORMATTING!BW148/AF$5,IF($E$3="MONTHLY",DATA_FORMATTING!BW179/'Balance Sheet'!AF$8,IF($E$3="QUARTERLY",DATA_FORMATTING!BW243/AF$3,DATA_FORMATTING!BW211/'Income Statement'!AF$4)))</f>
        <v>#NAME?</v>
      </c>
      <c r="AG33" s="51" t="e">
        <f ca="1">IF($E$3="YTD",DATA_FORMATTING!BX148/AG$5,IF($E$3="MONTHLY",DATA_FORMATTING!BX179/'Balance Sheet'!AG$8,IF($E$3="QUARTERLY",DATA_FORMATTING!BX243/AG$3,DATA_FORMATTING!BX211/'Income Statement'!AG$4)))</f>
        <v>#NAME?</v>
      </c>
      <c r="AH33" s="51" t="e">
        <f ca="1">IF($E$3="YTD",DATA_FORMATTING!BY148/AH$5,IF($E$3="MONTHLY",DATA_FORMATTING!BY179/'Balance Sheet'!AH$8,IF($E$3="QUARTERLY",DATA_FORMATTING!BY243/AH$3,DATA_FORMATTING!BY211/'Income Statement'!AH$4)))</f>
        <v>#NAME?</v>
      </c>
      <c r="AI33" s="51" t="e">
        <f ca="1">IF($E$3="YTD",DATA_FORMATTING!BZ148/AI$5,IF($E$3="MONTHLY",DATA_FORMATTING!BZ179/'Balance Sheet'!AI$8,IF($E$3="QUARTERLY",DATA_FORMATTING!BZ243/AI$3,DATA_FORMATTING!BZ211/'Income Statement'!AI$4)))</f>
        <v>#NAME?</v>
      </c>
      <c r="AJ33" s="51" t="e">
        <f ca="1">IF($E$3="YTD",DATA_FORMATTING!CA148/AJ$5,IF($E$3="MONTHLY",DATA_FORMATTING!CA179/'Balance Sheet'!AJ$8,IF($E$3="QUARTERLY",DATA_FORMATTING!CA243/AJ$3,DATA_FORMATTING!CA211/'Income Statement'!AJ$4)))</f>
        <v>#NAME?</v>
      </c>
      <c r="AK33" s="51" t="e">
        <f ca="1">IF($E$3="YTD",DATA_FORMATTING!CB148/AK$5,IF($E$3="MONTHLY",DATA_FORMATTING!CB179/'Balance Sheet'!AK$8,IF($E$3="QUARTERLY",DATA_FORMATTING!CB243/AK$3,DATA_FORMATTING!CB211/'Income Statement'!AK$4)))</f>
        <v>#NAME?</v>
      </c>
      <c r="AL33" s="51" t="e">
        <f ca="1">IF($E$3="YTD",DATA_FORMATTING!CC148/AL$5,IF($E$3="MONTHLY",DATA_FORMATTING!CC179/'Balance Sheet'!AL$8,IF($E$3="QUARTERLY",DATA_FORMATTING!CC243/AL$3,DATA_FORMATTING!CC211/'Income Statement'!AL$4)))</f>
        <v>#NAME?</v>
      </c>
      <c r="AM33" s="51" t="e">
        <f ca="1">IF($E$3="YTD",DATA_FORMATTING!CD148/AM$5,IF($E$3="MONTHLY",DATA_FORMATTING!CD179/'Balance Sheet'!AM$8,IF($E$3="QUARTERLY",DATA_FORMATTING!CD243/AM$3,DATA_FORMATTING!CD211/'Income Statement'!AM$4)))</f>
        <v>#NAME?</v>
      </c>
      <c r="AN33" s="51" t="e">
        <f ca="1">IF($E$3="YTD",DATA_FORMATTING!CE148/AN$5,IF($E$3="MONTHLY",DATA_FORMATTING!CE179/'Balance Sheet'!AN$8,IF($E$3="QUARTERLY",DATA_FORMATTING!CE243/AN$3,DATA_FORMATTING!CE211/'Income Statement'!AN$4)))</f>
        <v>#NAME?</v>
      </c>
      <c r="AO33" s="51" t="e">
        <f ca="1">IF($E$3="YTD",DATA_FORMATTING!CF148/AO$5,IF($E$3="MONTHLY",DATA_FORMATTING!CF179/'Balance Sheet'!AO$8,IF($E$3="QUARTERLY",DATA_FORMATTING!CF243/AO$3,DATA_FORMATTING!CF211/'Income Statement'!AO$4)))</f>
        <v>#NAME?</v>
      </c>
      <c r="AP33" s="51" t="e">
        <f ca="1">IF($E$3="YTD",DATA_FORMATTING!CG148/AP$5,IF($E$3="MONTHLY",DATA_FORMATTING!CG179/'Balance Sheet'!AP$8,IF($E$3="QUARTERLY",DATA_FORMATTING!CG243/AP$3,DATA_FORMATTING!CG211/'Income Statement'!AP$4)))</f>
        <v>#NAME?</v>
      </c>
      <c r="AQ33" s="257" t="e">
        <f ca="1">IF($E$3="YTD",DATA_FORMATTING!CH148/AQ$5,IF($E$3="MONTHLY",DATA_FORMATTING!CH179/'Balance Sheet'!AQ$8,IF($E$3="QUARTERLY",DATA_FORMATTING!CH243/AQ$3,DATA_FORMATTING!CH211/'Income Statement'!AQ$4)))</f>
        <v>#NAME?</v>
      </c>
    </row>
    <row r="34" spans="2:43" ht="15.75">
      <c r="C34" s="595" t="s">
        <v>129</v>
      </c>
      <c r="D34" s="212" t="e">
        <f>HLOOKUP(D$6,IS,(ROW($C34)-ROW($C$6)+1),FALSE)</f>
        <v>#N/A</v>
      </c>
      <c r="E34" s="211" t="e">
        <f>HLOOKUP(E$6,IS,(ROW($C34)-ROW($C$6)+1),FALSE)</f>
        <v>#N/A</v>
      </c>
      <c r="F34" s="211" t="e">
        <f>+E34-D34</f>
        <v>#N/A</v>
      </c>
      <c r="G34" s="210">
        <f t="shared" si="2"/>
        <v>0</v>
      </c>
      <c r="H34" s="46" t="e">
        <f t="shared" ref="H34:AQ34" ca="1" si="15">SUM(H33,H30)</f>
        <v>#NAME?</v>
      </c>
      <c r="I34" s="46" t="e">
        <f t="shared" ca="1" si="15"/>
        <v>#NAME?</v>
      </c>
      <c r="J34" s="46" t="e">
        <f t="shared" ca="1" si="15"/>
        <v>#NAME?</v>
      </c>
      <c r="K34" s="46" t="e">
        <f t="shared" ca="1" si="15"/>
        <v>#NAME?</v>
      </c>
      <c r="L34" s="46" t="e">
        <f t="shared" ca="1" si="15"/>
        <v>#NAME?</v>
      </c>
      <c r="M34" s="46" t="e">
        <f t="shared" ca="1" si="15"/>
        <v>#NAME?</v>
      </c>
      <c r="N34" s="46" t="e">
        <f t="shared" ca="1" si="15"/>
        <v>#NAME?</v>
      </c>
      <c r="O34" s="46" t="e">
        <f t="shared" ca="1" si="15"/>
        <v>#NAME?</v>
      </c>
      <c r="P34" s="46" t="e">
        <f t="shared" ca="1" si="15"/>
        <v>#NAME?</v>
      </c>
      <c r="Q34" s="46" t="e">
        <f t="shared" ca="1" si="15"/>
        <v>#NAME?</v>
      </c>
      <c r="R34" s="46" t="e">
        <f t="shared" ca="1" si="15"/>
        <v>#NAME?</v>
      </c>
      <c r="S34" s="46" t="e">
        <f t="shared" ca="1" si="15"/>
        <v>#NAME?</v>
      </c>
      <c r="T34" s="46" t="e">
        <f t="shared" ca="1" si="15"/>
        <v>#NAME?</v>
      </c>
      <c r="U34" s="46" t="e">
        <f t="shared" ca="1" si="15"/>
        <v>#NAME?</v>
      </c>
      <c r="V34" s="46" t="e">
        <f t="shared" ca="1" si="15"/>
        <v>#NAME?</v>
      </c>
      <c r="W34" s="46" t="e">
        <f t="shared" ca="1" si="15"/>
        <v>#NAME?</v>
      </c>
      <c r="X34" s="46" t="e">
        <f t="shared" ca="1" si="15"/>
        <v>#NAME?</v>
      </c>
      <c r="Y34" s="46" t="e">
        <f t="shared" ca="1" si="15"/>
        <v>#NAME?</v>
      </c>
      <c r="Z34" s="46" t="e">
        <f t="shared" ca="1" si="15"/>
        <v>#NAME?</v>
      </c>
      <c r="AA34" s="46" t="e">
        <f t="shared" ca="1" si="15"/>
        <v>#NAME?</v>
      </c>
      <c r="AB34" s="46" t="e">
        <f t="shared" ca="1" si="15"/>
        <v>#NAME?</v>
      </c>
      <c r="AC34" s="46" t="e">
        <f t="shared" ca="1" si="15"/>
        <v>#NAME?</v>
      </c>
      <c r="AD34" s="46" t="e">
        <f t="shared" ca="1" si="15"/>
        <v>#NAME?</v>
      </c>
      <c r="AE34" s="46" t="e">
        <f t="shared" ca="1" si="15"/>
        <v>#NAME?</v>
      </c>
      <c r="AF34" s="46" t="e">
        <f t="shared" ca="1" si="15"/>
        <v>#NAME?</v>
      </c>
      <c r="AG34" s="46" t="e">
        <f t="shared" ca="1" si="15"/>
        <v>#NAME?</v>
      </c>
      <c r="AH34" s="46" t="e">
        <f t="shared" ca="1" si="15"/>
        <v>#NAME?</v>
      </c>
      <c r="AI34" s="46" t="e">
        <f t="shared" ca="1" si="15"/>
        <v>#NAME?</v>
      </c>
      <c r="AJ34" s="46" t="e">
        <f t="shared" ca="1" si="15"/>
        <v>#NAME?</v>
      </c>
      <c r="AK34" s="46" t="e">
        <f t="shared" ca="1" si="15"/>
        <v>#NAME?</v>
      </c>
      <c r="AL34" s="46" t="e">
        <f t="shared" ca="1" si="15"/>
        <v>#NAME?</v>
      </c>
      <c r="AM34" s="46" t="e">
        <f t="shared" ca="1" si="15"/>
        <v>#NAME?</v>
      </c>
      <c r="AN34" s="46" t="e">
        <f t="shared" ca="1" si="15"/>
        <v>#NAME?</v>
      </c>
      <c r="AO34" s="46" t="e">
        <f t="shared" ca="1" si="15"/>
        <v>#NAME?</v>
      </c>
      <c r="AP34" s="46" t="e">
        <f t="shared" ca="1" si="15"/>
        <v>#NAME?</v>
      </c>
      <c r="AQ34" s="596" t="e">
        <f t="shared" ca="1" si="15"/>
        <v>#NAME?</v>
      </c>
    </row>
    <row r="35" spans="2:43" ht="15.75" thickBot="1">
      <c r="C35" s="615"/>
      <c r="D35" s="616"/>
      <c r="E35" s="616"/>
      <c r="F35" s="616"/>
      <c r="G35" s="616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617"/>
    </row>
    <row r="36" spans="2:43">
      <c r="H36" s="618"/>
    </row>
  </sheetData>
  <conditionalFormatting sqref="J6:AQ6">
    <cfRule type="expression" dxfId="211" priority="3">
      <formula>J2="Audited"</formula>
    </cfRule>
  </conditionalFormatting>
  <conditionalFormatting sqref="H6:I6">
    <cfRule type="expression" dxfId="210" priority="4">
      <formula>D3="Audited"</formula>
    </cfRule>
  </conditionalFormatting>
  <dataValidations count="4">
    <dataValidation type="list" showInputMessage="1" showErrorMessage="1" sqref="E3">
      <formula1>$A$2:$A$5</formula1>
    </dataValidation>
    <dataValidation type="list" showInputMessage="1" showErrorMessage="1" sqref="E6">
      <formula1>(OFFSET(IS_PERIODS,0,MATCH(IS_PERIOD_START,IS_PERIODS,0),1,COUNTA(IS_PERIODS)-MATCH(IS_PERIOD_START,IS_PERIODS,0)))</formula1>
    </dataValidation>
    <dataValidation type="list" showInputMessage="1" showErrorMessage="1" sqref="D6">
      <formula1>IS_PERIODS</formula1>
    </dataValidation>
    <dataValidation showInputMessage="1" showErrorMessage="1" sqref="D7:G7 C6:C7"/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79998168889431442"/>
  </sheetPr>
  <dimension ref="A1:AY33"/>
  <sheetViews>
    <sheetView showGridLines="0" zoomScale="85" zoomScaleNormal="85" workbookViewId="0">
      <pane xSplit="15" ySplit="6" topLeftCell="P7" activePane="bottomRight" state="frozen"/>
      <selection pane="topRight" activeCell="P1" sqref="P1"/>
      <selection pane="bottomLeft" activeCell="A7" sqref="A7"/>
      <selection pane="bottomRight"/>
    </sheetView>
  </sheetViews>
  <sheetFormatPr defaultRowHeight="15" outlineLevelCol="1"/>
  <cols>
    <col min="1" max="1" width="1" style="245" customWidth="1"/>
    <col min="2" max="2" width="1.28515625" style="245" customWidth="1"/>
    <col min="3" max="3" width="46.85546875" bestFit="1" customWidth="1"/>
    <col min="4" max="15" width="10.7109375" hidden="1" customWidth="1"/>
    <col min="16" max="39" width="17.140625" hidden="1" customWidth="1" outlineLevel="1"/>
    <col min="40" max="40" width="17.140625" customWidth="1" collapsed="1"/>
    <col min="41" max="51" width="17.140625" customWidth="1"/>
  </cols>
  <sheetData>
    <row r="1" spans="1:51" ht="22.5"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</row>
    <row r="2" spans="1:51" ht="18.75">
      <c r="C2" s="247" t="e">
        <f ca="1">UPPER('Balance Sheet'!C2&amp;" Portfolio Quality")</f>
        <v>#NAME?</v>
      </c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</row>
    <row r="3" spans="1:51" ht="18">
      <c r="C3" s="152">
        <f>AY6</f>
        <v>0</v>
      </c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245" t="e">
        <f>DATA_FORMATTING!E3</f>
        <v>#VALUE!</v>
      </c>
      <c r="Q3" s="245" t="e">
        <f>DATA_FORMATTING!F3</f>
        <v>#VALUE!</v>
      </c>
      <c r="R3" s="245" t="e">
        <f>DATA_FORMATTING!G3</f>
        <v>#VALUE!</v>
      </c>
      <c r="S3" s="245" t="e">
        <f>DATA_FORMATTING!H3</f>
        <v>#VALUE!</v>
      </c>
      <c r="T3" s="245" t="e">
        <f>DATA_FORMATTING!I3</f>
        <v>#VALUE!</v>
      </c>
      <c r="U3" s="245" t="e">
        <f>DATA_FORMATTING!J3</f>
        <v>#VALUE!</v>
      </c>
      <c r="V3" s="245" t="e">
        <f>DATA_FORMATTING!K3</f>
        <v>#VALUE!</v>
      </c>
      <c r="W3" s="245" t="e">
        <f>DATA_FORMATTING!L3</f>
        <v>#VALUE!</v>
      </c>
      <c r="X3" s="245" t="e">
        <f>DATA_FORMATTING!M3</f>
        <v>#VALUE!</v>
      </c>
      <c r="Y3" s="245" t="e">
        <f>DATA_FORMATTING!N3</f>
        <v>#VALUE!</v>
      </c>
      <c r="Z3" s="245" t="e">
        <f>DATA_FORMATTING!O3</f>
        <v>#VALUE!</v>
      </c>
      <c r="AA3" s="245" t="e">
        <f>DATA_FORMATTING!P3</f>
        <v>#VALUE!</v>
      </c>
      <c r="AB3" s="245" t="e">
        <f>DATA_FORMATTING!Q3</f>
        <v>#VALUE!</v>
      </c>
      <c r="AC3" s="245" t="e">
        <f>DATA_FORMATTING!R3</f>
        <v>#VALUE!</v>
      </c>
      <c r="AD3" s="245" t="e">
        <f>DATA_FORMATTING!S3</f>
        <v>#VALUE!</v>
      </c>
      <c r="AE3" s="245" t="e">
        <f>DATA_FORMATTING!T3</f>
        <v>#VALUE!</v>
      </c>
      <c r="AF3" s="245" t="e">
        <f>DATA_FORMATTING!U3</f>
        <v>#VALUE!</v>
      </c>
      <c r="AG3" s="245" t="e">
        <f>DATA_FORMATTING!V3</f>
        <v>#VALUE!</v>
      </c>
      <c r="AH3" s="245" t="e">
        <f>DATA_FORMATTING!W3</f>
        <v>#VALUE!</v>
      </c>
      <c r="AI3" s="245" t="e">
        <f>DATA_FORMATTING!X3</f>
        <v>#VALUE!</v>
      </c>
      <c r="AJ3" s="245" t="e">
        <f>DATA_FORMATTING!Y3</f>
        <v>#VALUE!</v>
      </c>
      <c r="AK3" s="245" t="e">
        <f>DATA_FORMATTING!Z3</f>
        <v>#VALUE!</v>
      </c>
      <c r="AL3" s="245" t="e">
        <f>DATA_FORMATTING!AA3</f>
        <v>#VALUE!</v>
      </c>
      <c r="AM3" s="245" t="e">
        <f>DATA_FORMATTING!AB3</f>
        <v>#VALUE!</v>
      </c>
      <c r="AN3" s="260" t="e">
        <f>DATA_FORMATTING!AC3</f>
        <v>#VALUE!</v>
      </c>
      <c r="AO3" s="260" t="e">
        <f>DATA_FORMATTING!AD3</f>
        <v>#VALUE!</v>
      </c>
      <c r="AP3" s="260" t="e">
        <f>DATA_FORMATTING!AE3</f>
        <v>#VALUE!</v>
      </c>
      <c r="AQ3" s="260" t="e">
        <f>DATA_FORMATTING!AF3</f>
        <v>#VALUE!</v>
      </c>
      <c r="AR3" s="260" t="e">
        <f>DATA_FORMATTING!AG3</f>
        <v>#VALUE!</v>
      </c>
      <c r="AS3" s="260" t="e">
        <f>DATA_FORMATTING!AH3</f>
        <v>#VALUE!</v>
      </c>
      <c r="AT3" s="260" t="e">
        <f>DATA_FORMATTING!AI3</f>
        <v>#VALUE!</v>
      </c>
      <c r="AU3" s="260" t="e">
        <f>DATA_FORMATTING!AJ3</f>
        <v>#VALUE!</v>
      </c>
      <c r="AV3" s="260" t="e">
        <f>DATA_FORMATTING!AK3</f>
        <v>#VALUE!</v>
      </c>
      <c r="AW3" s="260" t="e">
        <f>DATA_FORMATTING!AL3</f>
        <v>#VALUE!</v>
      </c>
      <c r="AX3" s="260" t="e">
        <f>DATA_FORMATTING!AM3</f>
        <v>#VALUE!</v>
      </c>
      <c r="AY3" s="260" t="e">
        <f ca="1">DATA_FORMATTING!AN3</f>
        <v>#VALUE!</v>
      </c>
    </row>
    <row r="4" spans="1:51" ht="15.75">
      <c r="C4" s="153" t="str">
        <f>"In "&amp;'Balance Sheet'!E5</f>
        <v>In USD</v>
      </c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621" t="e">
        <f ca="1">IF('Balance Sheet'!$E$5="USD",AVERAGE((OFFSET(DB_LOAD!$K:$K,MATCH(P6,DB_LOAD!$H:$H,0)-1,0,12,1))),1)</f>
        <v>#N/A</v>
      </c>
      <c r="Q4" s="621" t="e">
        <f ca="1">IF('Balance Sheet'!$E$5="USD",AVERAGE((OFFSET(DB_LOAD!$K:$K,MATCH(Q6,DB_LOAD!$H:$H,0)-1,0,12,1))),1)</f>
        <v>#N/A</v>
      </c>
      <c r="R4" s="621" t="e">
        <f ca="1">IF('Balance Sheet'!$E$5="USD",AVERAGE((OFFSET(DB_LOAD!$K:$K,MATCH(R6,DB_LOAD!$H:$H,0)-1,0,12,1))),1)</f>
        <v>#N/A</v>
      </c>
      <c r="S4" s="621" t="e">
        <f ca="1">IF('Balance Sheet'!$E$5="USD",AVERAGE((OFFSET(DB_LOAD!$K:$K,MATCH(S6,DB_LOAD!$H:$H,0)-1,0,12,1))),1)</f>
        <v>#N/A</v>
      </c>
      <c r="T4" s="621" t="e">
        <f ca="1">IF('Balance Sheet'!$E$5="USD",AVERAGE((OFFSET(DB_LOAD!$K:$K,MATCH(T6,DB_LOAD!$H:$H,0)-1,0,12,1))),1)</f>
        <v>#N/A</v>
      </c>
      <c r="U4" s="621" t="e">
        <f ca="1">IF('Balance Sheet'!$E$5="USD",AVERAGE((OFFSET(DB_LOAD!$K:$K,MATCH(U6,DB_LOAD!$H:$H,0)-1,0,12,1))),1)</f>
        <v>#N/A</v>
      </c>
      <c r="V4" s="621" t="e">
        <f ca="1">IF('Balance Sheet'!$E$5="USD",AVERAGE((OFFSET(DB_LOAD!$K:$K,MATCH(V6,DB_LOAD!$H:$H,0)-1,0,12,1))),1)</f>
        <v>#N/A</v>
      </c>
      <c r="W4" s="621" t="e">
        <f ca="1">IF('Balance Sheet'!$E$5="USD",AVERAGE((OFFSET(DB_LOAD!$K:$K,MATCH(W6,DB_LOAD!$H:$H,0)-1,0,12,1))),1)</f>
        <v>#N/A</v>
      </c>
      <c r="X4" s="621" t="e">
        <f ca="1">IF('Balance Sheet'!$E$5="USD",AVERAGE((OFFSET(DB_LOAD!$K:$K,MATCH(X6,DB_LOAD!$H:$H,0)-1,0,12,1))),1)</f>
        <v>#N/A</v>
      </c>
      <c r="Y4" s="621" t="e">
        <f ca="1">IF('Balance Sheet'!$E$5="USD",AVERAGE((OFFSET(DB_LOAD!$K:$K,MATCH(Y6,DB_LOAD!$H:$H,0)-1,0,12,1))),1)</f>
        <v>#N/A</v>
      </c>
      <c r="Z4" s="621" t="e">
        <f ca="1">IF('Balance Sheet'!$E$5="USD",AVERAGE((OFFSET(DB_LOAD!$K:$K,MATCH(Z6,DB_LOAD!$H:$H,0)-1,0,12,1))),1)</f>
        <v>#N/A</v>
      </c>
      <c r="AA4" s="621" t="e">
        <f ca="1">IF('Balance Sheet'!$E$5="USD",AVERAGE((OFFSET(DB_LOAD!$K:$K,MATCH(AA6,DB_LOAD!$H:$H,0)-1,0,12,1))),1)</f>
        <v>#N/A</v>
      </c>
      <c r="AB4" s="621" t="e">
        <f ca="1">IF('Balance Sheet'!$E$5="USD",AVERAGE((OFFSET(DB_LOAD!$K:$K,MATCH(AB6,DB_LOAD!$H:$H,0)-1,0,12,1))),1)</f>
        <v>#N/A</v>
      </c>
      <c r="AC4" s="621" t="e">
        <f ca="1">IF('Balance Sheet'!$E$5="USD",AVERAGE((OFFSET(DB_LOAD!$K:$K,MATCH(AC6,DB_LOAD!$H:$H,0)-1,0,12,1))),1)</f>
        <v>#N/A</v>
      </c>
      <c r="AD4" s="621" t="e">
        <f ca="1">IF('Balance Sheet'!$E$5="USD",AVERAGE((OFFSET(DB_LOAD!$K:$K,MATCH(AD6,DB_LOAD!$H:$H,0)-1,0,12,1))),1)</f>
        <v>#N/A</v>
      </c>
      <c r="AE4" s="621" t="e">
        <f ca="1">IF('Balance Sheet'!$E$5="USD",AVERAGE((OFFSET(DB_LOAD!$K:$K,MATCH(AE6,DB_LOAD!$H:$H,0)-1,0,12,1))),1)</f>
        <v>#N/A</v>
      </c>
      <c r="AF4" s="621" t="e">
        <f ca="1">IF('Balance Sheet'!$E$5="USD",AVERAGE((OFFSET(DB_LOAD!$K:$K,MATCH(AF6,DB_LOAD!$H:$H,0)-1,0,12,1))),1)</f>
        <v>#N/A</v>
      </c>
      <c r="AG4" s="621" t="e">
        <f ca="1">IF('Balance Sheet'!$E$5="USD",AVERAGE((OFFSET(DB_LOAD!$K:$K,MATCH(AG6,DB_LOAD!$H:$H,0)-1,0,12,1))),1)</f>
        <v>#N/A</v>
      </c>
      <c r="AH4" s="621" t="e">
        <f ca="1">IF('Balance Sheet'!$E$5="USD",AVERAGE((OFFSET(DB_LOAD!$K:$K,MATCH(AH6,DB_LOAD!$H:$H,0)-1,0,12,1))),1)</f>
        <v>#N/A</v>
      </c>
      <c r="AI4" s="621" t="e">
        <f ca="1">IF('Balance Sheet'!$E$5="USD",AVERAGE((OFFSET(DB_LOAD!$K:$K,MATCH(AI6,DB_LOAD!$H:$H,0)-1,0,12,1))),1)</f>
        <v>#N/A</v>
      </c>
      <c r="AJ4" s="621" t="e">
        <f ca="1">IF('Balance Sheet'!$E$5="USD",AVERAGE((OFFSET(DB_LOAD!$K:$K,MATCH(AJ6,DB_LOAD!$H:$H,0)-1,0,12,1))),1)</f>
        <v>#N/A</v>
      </c>
      <c r="AK4" s="621" t="e">
        <f ca="1">IF('Balance Sheet'!$E$5="USD",AVERAGE((OFFSET(DB_LOAD!$K:$K,MATCH(AK6,DB_LOAD!$H:$H,0)-1,0,12,1))),1)</f>
        <v>#N/A</v>
      </c>
      <c r="AL4" s="621" t="e">
        <f ca="1">IF('Balance Sheet'!$E$5="USD",AVERAGE((OFFSET(DB_LOAD!$K:$K,MATCH(AL6,DB_LOAD!$H:$H,0)-1,0,12,1))),1)</f>
        <v>#N/A</v>
      </c>
      <c r="AM4" s="621" t="e">
        <f ca="1">IF('Balance Sheet'!$E$5="USD",AVERAGE((OFFSET(DB_LOAD!$K:$K,MATCH(AM6,DB_LOAD!$H:$H,0)-1,0,12,1))),1)</f>
        <v>#N/A</v>
      </c>
      <c r="AN4" s="621" t="e">
        <f ca="1">IF('Balance Sheet'!$E$5="USD",AVERAGE((OFFSET(DB_LOAD!$K:$K,MATCH(AN6,DB_LOAD!$H:$H,0)-1,0,12,1))),1)</f>
        <v>#N/A</v>
      </c>
      <c r="AO4" s="621" t="e">
        <f ca="1">IF('Balance Sheet'!$E$5="USD",AVERAGE((OFFSET(DB_LOAD!$K:$K,MATCH(AO6,DB_LOAD!$H:$H,0)-1,0,12,1))),1)</f>
        <v>#N/A</v>
      </c>
      <c r="AP4" s="621" t="e">
        <f ca="1">IF('Balance Sheet'!$E$5="USD",AVERAGE((OFFSET(DB_LOAD!$K:$K,MATCH(AP6,DB_LOAD!$H:$H,0)-1,0,12,1))),1)</f>
        <v>#N/A</v>
      </c>
      <c r="AQ4" s="621" t="e">
        <f ca="1">IF('Balance Sheet'!$E$5="USD",AVERAGE((OFFSET(DB_LOAD!$K:$K,MATCH(AQ6,DB_LOAD!$H:$H,0)-1,0,12,1))),1)</f>
        <v>#N/A</v>
      </c>
      <c r="AR4" s="621" t="e">
        <f ca="1">IF('Balance Sheet'!$E$5="USD",AVERAGE((OFFSET(DB_LOAD!$K:$K,MATCH(AR6,DB_LOAD!$H:$H,0)-1,0,12,1))),1)</f>
        <v>#N/A</v>
      </c>
      <c r="AS4" s="621" t="e">
        <f ca="1">IF('Balance Sheet'!$E$5="USD",AVERAGE((OFFSET(DB_LOAD!$K:$K,MATCH(AS6,DB_LOAD!$H:$H,0)-1,0,12,1))),1)</f>
        <v>#N/A</v>
      </c>
      <c r="AT4" s="621" t="e">
        <f ca="1">IF('Balance Sheet'!$E$5="USD",AVERAGE((OFFSET(DB_LOAD!$K:$K,MATCH(AT6,DB_LOAD!$H:$H,0)-1,0,12,1))),1)</f>
        <v>#N/A</v>
      </c>
      <c r="AU4" s="621" t="e">
        <f ca="1">IF('Balance Sheet'!$E$5="USD",AVERAGE((OFFSET(DB_LOAD!$K:$K,MATCH(AU6,DB_LOAD!$H:$H,0)-1,0,12,1))),1)</f>
        <v>#N/A</v>
      </c>
      <c r="AV4" s="621" t="e">
        <f ca="1">IF('Balance Sheet'!$E$5="USD",AVERAGE((OFFSET(DB_LOAD!$K:$K,MATCH(AV6,DB_LOAD!$H:$H,0)-1,0,12,1))),1)</f>
        <v>#N/A</v>
      </c>
      <c r="AW4" s="621" t="e">
        <f ca="1">IF('Balance Sheet'!$E$5="USD",AVERAGE((OFFSET(DB_LOAD!$K:$K,MATCH(AW6,DB_LOAD!$H:$H,0)-1,0,12,1))),1)</f>
        <v>#N/A</v>
      </c>
      <c r="AX4" s="621" t="e">
        <f ca="1">IF('Balance Sheet'!$E$5="USD",AVERAGE((OFFSET(DB_LOAD!$K:$K,MATCH(AX6,DB_LOAD!$H:$H,0)-1,0,12,1))),1)</f>
        <v>#N/A</v>
      </c>
      <c r="AY4" s="621" t="e">
        <f ca="1">IF('Balance Sheet'!$E$5="USD",AVERAGE((OFFSET(DB_LOAD!$K:$K,MATCH(AY6,DB_LOAD!$H:$H,0)-1,0,12,1))),1)</f>
        <v>#N/A</v>
      </c>
    </row>
    <row r="5" spans="1:51" ht="15.75" thickBot="1">
      <c r="A5" s="245" t="s">
        <v>301</v>
      </c>
      <c r="B5" s="260" t="s">
        <v>302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621" t="e">
        <f ca="1">IF('Balance Sheet'!$E$5="USD",(OFFSET(DB_LOAD!$K:$K,MATCH(P6,DB_LOAD!$H:$H,0)-1,0,1,1)),1)</f>
        <v>#N/A</v>
      </c>
      <c r="Q5" s="621" t="e">
        <f ca="1">IF('Balance Sheet'!$E$5="USD",(OFFSET(DB_LOAD!$K:$K,MATCH(Q6,DB_LOAD!$H:$H,0)-1,0,1,1)),1)</f>
        <v>#N/A</v>
      </c>
      <c r="R5" s="621" t="e">
        <f ca="1">IF('Balance Sheet'!$E$5="USD",(OFFSET(DB_LOAD!$K:$K,MATCH(R6,DB_LOAD!$H:$H,0)-1,0,1,1)),1)</f>
        <v>#N/A</v>
      </c>
      <c r="S5" s="621" t="e">
        <f ca="1">IF('Balance Sheet'!$E$5="USD",(OFFSET(DB_LOAD!$K:$K,MATCH(S6,DB_LOAD!$H:$H,0)-1,0,1,1)),1)</f>
        <v>#N/A</v>
      </c>
      <c r="T5" s="621" t="e">
        <f ca="1">IF('Balance Sheet'!$E$5="USD",(OFFSET(DB_LOAD!$K:$K,MATCH(T6,DB_LOAD!$H:$H,0)-1,0,1,1)),1)</f>
        <v>#N/A</v>
      </c>
      <c r="U5" s="621" t="e">
        <f ca="1">IF('Balance Sheet'!$E$5="USD",(OFFSET(DB_LOAD!$K:$K,MATCH(U6,DB_LOAD!$H:$H,0)-1,0,1,1)),1)</f>
        <v>#N/A</v>
      </c>
      <c r="V5" s="621" t="e">
        <f ca="1">IF('Balance Sheet'!$E$5="USD",(OFFSET(DB_LOAD!$K:$K,MATCH(V6,DB_LOAD!$H:$H,0)-1,0,1,1)),1)</f>
        <v>#N/A</v>
      </c>
      <c r="W5" s="621" t="e">
        <f ca="1">IF('Balance Sheet'!$E$5="USD",(OFFSET(DB_LOAD!$K:$K,MATCH(W6,DB_LOAD!$H:$H,0)-1,0,1,1)),1)</f>
        <v>#N/A</v>
      </c>
      <c r="X5" s="621" t="e">
        <f ca="1">IF('Balance Sheet'!$E$5="USD",(OFFSET(DB_LOAD!$K:$K,MATCH(X6,DB_LOAD!$H:$H,0)-1,0,1,1)),1)</f>
        <v>#N/A</v>
      </c>
      <c r="Y5" s="621" t="e">
        <f ca="1">IF('Balance Sheet'!$E$5="USD",(OFFSET(DB_LOAD!$K:$K,MATCH(Y6,DB_LOAD!$H:$H,0)-1,0,1,1)),1)</f>
        <v>#N/A</v>
      </c>
      <c r="Z5" s="621" t="e">
        <f ca="1">IF('Balance Sheet'!$E$5="USD",(OFFSET(DB_LOAD!$K:$K,MATCH(Z6,DB_LOAD!$H:$H,0)-1,0,1,1)),1)</f>
        <v>#N/A</v>
      </c>
      <c r="AA5" s="621" t="e">
        <f ca="1">IF('Balance Sheet'!$E$5="USD",(OFFSET(DB_LOAD!$K:$K,MATCH(AA6,DB_LOAD!$H:$H,0)-1,0,1,1)),1)</f>
        <v>#N/A</v>
      </c>
      <c r="AB5" s="621" t="e">
        <f ca="1">IF('Balance Sheet'!$E$5="USD",(OFFSET(DB_LOAD!$K:$K,MATCH(AB6,DB_LOAD!$H:$H,0)-1,0,1,1)),1)</f>
        <v>#N/A</v>
      </c>
      <c r="AC5" s="621" t="e">
        <f ca="1">IF('Balance Sheet'!$E$5="USD",(OFFSET(DB_LOAD!$K:$K,MATCH(AC6,DB_LOAD!$H:$H,0)-1,0,1,1)),1)</f>
        <v>#N/A</v>
      </c>
      <c r="AD5" s="621" t="e">
        <f ca="1">IF('Balance Sheet'!$E$5="USD",(OFFSET(DB_LOAD!$K:$K,MATCH(AD6,DB_LOAD!$H:$H,0)-1,0,1,1)),1)</f>
        <v>#N/A</v>
      </c>
      <c r="AE5" s="621" t="e">
        <f ca="1">IF('Balance Sheet'!$E$5="USD",(OFFSET(DB_LOAD!$K:$K,MATCH(AE6,DB_LOAD!$H:$H,0)-1,0,1,1)),1)</f>
        <v>#N/A</v>
      </c>
      <c r="AF5" s="621" t="e">
        <f ca="1">IF('Balance Sheet'!$E$5="USD",(OFFSET(DB_LOAD!$K:$K,MATCH(AF6,DB_LOAD!$H:$H,0)-1,0,1,1)),1)</f>
        <v>#N/A</v>
      </c>
      <c r="AG5" s="621" t="e">
        <f ca="1">IF('Balance Sheet'!$E$5="USD",(OFFSET(DB_LOAD!$K:$K,MATCH(AG6,DB_LOAD!$H:$H,0)-1,0,1,1)),1)</f>
        <v>#N/A</v>
      </c>
      <c r="AH5" s="621" t="e">
        <f ca="1">IF('Balance Sheet'!$E$5="USD",(OFFSET(DB_LOAD!$K:$K,MATCH(AH6,DB_LOAD!$H:$H,0)-1,0,1,1)),1)</f>
        <v>#N/A</v>
      </c>
      <c r="AI5" s="621" t="e">
        <f ca="1">IF('Balance Sheet'!$E$5="USD",(OFFSET(DB_LOAD!$K:$K,MATCH(AI6,DB_LOAD!$H:$H,0)-1,0,1,1)),1)</f>
        <v>#N/A</v>
      </c>
      <c r="AJ5" s="621" t="e">
        <f ca="1">IF('Balance Sheet'!$E$5="USD",(OFFSET(DB_LOAD!$K:$K,MATCH(AJ6,DB_LOAD!$H:$H,0)-1,0,1,1)),1)</f>
        <v>#N/A</v>
      </c>
      <c r="AK5" s="621" t="e">
        <f ca="1">IF('Balance Sheet'!$E$5="USD",(OFFSET(DB_LOAD!$K:$K,MATCH(AK6,DB_LOAD!$H:$H,0)-1,0,1,1)),1)</f>
        <v>#N/A</v>
      </c>
      <c r="AL5" s="621" t="e">
        <f ca="1">IF('Balance Sheet'!$E$5="USD",(OFFSET(DB_LOAD!$K:$K,MATCH(AL6,DB_LOAD!$H:$H,0)-1,0,1,1)),1)</f>
        <v>#N/A</v>
      </c>
      <c r="AM5" s="621" t="e">
        <f ca="1">IF('Balance Sheet'!$E$5="USD",(OFFSET(DB_LOAD!$K:$K,MATCH(AM6,DB_LOAD!$H:$H,0)-1,0,1,1)),1)</f>
        <v>#N/A</v>
      </c>
      <c r="AN5" s="621" t="e">
        <f ca="1">IF('Balance Sheet'!$E$5="USD",(OFFSET(DB_LOAD!$K:$K,MATCH(AN6,DB_LOAD!$H:$H,0)-1,0,1,1)),1)</f>
        <v>#N/A</v>
      </c>
      <c r="AO5" s="621" t="e">
        <f ca="1">IF('Balance Sheet'!$E$5="USD",(OFFSET(DB_LOAD!$K:$K,MATCH(AO6,DB_LOAD!$H:$H,0)-1,0,1,1)),1)</f>
        <v>#N/A</v>
      </c>
      <c r="AP5" s="621" t="e">
        <f ca="1">IF('Balance Sheet'!$E$5="USD",(OFFSET(DB_LOAD!$K:$K,MATCH(AP6,DB_LOAD!$H:$H,0)-1,0,1,1)),1)</f>
        <v>#N/A</v>
      </c>
      <c r="AQ5" s="621" t="e">
        <f ca="1">IF('Balance Sheet'!$E$5="USD",(OFFSET(DB_LOAD!$K:$K,MATCH(AQ6,DB_LOAD!$H:$H,0)-1,0,1,1)),1)</f>
        <v>#N/A</v>
      </c>
      <c r="AR5" s="621" t="e">
        <f ca="1">IF('Balance Sheet'!$E$5="USD",(OFFSET(DB_LOAD!$K:$K,MATCH(AR6,DB_LOAD!$H:$H,0)-1,0,1,1)),1)</f>
        <v>#N/A</v>
      </c>
      <c r="AS5" s="621" t="e">
        <f ca="1">IF('Balance Sheet'!$E$5="USD",(OFFSET(DB_LOAD!$K:$K,MATCH(AS6,DB_LOAD!$H:$H,0)-1,0,1,1)),1)</f>
        <v>#N/A</v>
      </c>
      <c r="AT5" s="621" t="e">
        <f ca="1">IF('Balance Sheet'!$E$5="USD",(OFFSET(DB_LOAD!$K:$K,MATCH(AT6,DB_LOAD!$H:$H,0)-1,0,1,1)),1)</f>
        <v>#N/A</v>
      </c>
      <c r="AU5" s="621" t="e">
        <f ca="1">IF('Balance Sheet'!$E$5="USD",(OFFSET(DB_LOAD!$K:$K,MATCH(AU6,DB_LOAD!$H:$H,0)-1,0,1,1)),1)</f>
        <v>#N/A</v>
      </c>
      <c r="AV5" s="621" t="e">
        <f ca="1">IF('Balance Sheet'!$E$5="USD",(OFFSET(DB_LOAD!$K:$K,MATCH(AV6,DB_LOAD!$H:$H,0)-1,0,1,1)),1)</f>
        <v>#N/A</v>
      </c>
      <c r="AW5" s="621" t="e">
        <f ca="1">IF('Balance Sheet'!$E$5="USD",(OFFSET(DB_LOAD!$K:$K,MATCH(AW6,DB_LOAD!$H:$H,0)-1,0,1,1)),1)</f>
        <v>#N/A</v>
      </c>
      <c r="AX5" s="621" t="e">
        <f ca="1">IF('Balance Sheet'!$E$5="USD",(OFFSET(DB_LOAD!$K:$K,MATCH(AX6,DB_LOAD!$H:$H,0)-1,0,1,1)),1)</f>
        <v>#N/A</v>
      </c>
      <c r="AY5" s="621" t="e">
        <f ca="1">IF('Balance Sheet'!$E$5="USD",(OFFSET(DB_LOAD!$K:$K,MATCH(AY6,DB_LOAD!$H:$H,0)-1,0,1,1)),1)</f>
        <v>#N/A</v>
      </c>
    </row>
    <row r="6" spans="1:51" ht="15.75" thickBot="1">
      <c r="A6" s="245">
        <v>1</v>
      </c>
      <c r="C6" s="261"/>
      <c r="D6" s="249"/>
      <c r="E6" s="249"/>
      <c r="F6" s="249"/>
      <c r="G6" s="249"/>
      <c r="H6" s="249"/>
      <c r="I6" s="249"/>
      <c r="J6" s="249"/>
      <c r="K6" s="249"/>
      <c r="L6" s="249"/>
      <c r="M6" s="249"/>
      <c r="N6" s="249"/>
      <c r="O6" s="249"/>
      <c r="P6" s="249" t="str">
        <f>DATA_FORMATTING!E7</f>
        <v/>
      </c>
      <c r="Q6" s="249" t="str">
        <f>DATA_FORMATTING!F7</f>
        <v/>
      </c>
      <c r="R6" s="249" t="str">
        <f>DATA_FORMATTING!G7</f>
        <v/>
      </c>
      <c r="S6" s="249" t="str">
        <f>DATA_FORMATTING!H7</f>
        <v/>
      </c>
      <c r="T6" s="249" t="str">
        <f>DATA_FORMATTING!I7</f>
        <v/>
      </c>
      <c r="U6" s="249" t="str">
        <f>DATA_FORMATTING!J7</f>
        <v/>
      </c>
      <c r="V6" s="249" t="str">
        <f>DATA_FORMATTING!K7</f>
        <v/>
      </c>
      <c r="W6" s="249" t="str">
        <f>DATA_FORMATTING!L7</f>
        <v/>
      </c>
      <c r="X6" s="249" t="str">
        <f>DATA_FORMATTING!M7</f>
        <v/>
      </c>
      <c r="Y6" s="249" t="str">
        <f>DATA_FORMATTING!N7</f>
        <v/>
      </c>
      <c r="Z6" s="249" t="str">
        <f>DATA_FORMATTING!O7</f>
        <v/>
      </c>
      <c r="AA6" s="249" t="str">
        <f>DATA_FORMATTING!P7</f>
        <v/>
      </c>
      <c r="AB6" s="249" t="str">
        <f>DATA_FORMATTING!Q7</f>
        <v/>
      </c>
      <c r="AC6" s="249" t="str">
        <f>DATA_FORMATTING!R7</f>
        <v/>
      </c>
      <c r="AD6" s="249" t="str">
        <f>DATA_FORMATTING!S7</f>
        <v/>
      </c>
      <c r="AE6" s="249" t="str">
        <f>DATA_FORMATTING!T7</f>
        <v/>
      </c>
      <c r="AF6" s="249" t="str">
        <f>DATA_FORMATTING!U7</f>
        <v/>
      </c>
      <c r="AG6" s="249" t="str">
        <f>DATA_FORMATTING!V7</f>
        <v/>
      </c>
      <c r="AH6" s="249" t="str">
        <f>DATA_FORMATTING!W7</f>
        <v/>
      </c>
      <c r="AI6" s="249" t="str">
        <f>DATA_FORMATTING!X7</f>
        <v/>
      </c>
      <c r="AJ6" s="249" t="str">
        <f>DATA_FORMATTING!Y7</f>
        <v/>
      </c>
      <c r="AK6" s="249" t="str">
        <f>DATA_FORMATTING!Z7</f>
        <v/>
      </c>
      <c r="AL6" s="249" t="str">
        <f>DATA_FORMATTING!AA7</f>
        <v/>
      </c>
      <c r="AM6" s="249" t="str">
        <f>DATA_FORMATTING!AB7</f>
        <v/>
      </c>
      <c r="AN6" s="249" t="str">
        <f>DATA_FORMATTING!AC7</f>
        <v/>
      </c>
      <c r="AO6" s="249" t="str">
        <f>DATA_FORMATTING!AD7</f>
        <v/>
      </c>
      <c r="AP6" s="249" t="str">
        <f>DATA_FORMATTING!AE7</f>
        <v/>
      </c>
      <c r="AQ6" s="249" t="str">
        <f>DATA_FORMATTING!AF7</f>
        <v/>
      </c>
      <c r="AR6" s="249" t="str">
        <f>DATA_FORMATTING!AG7</f>
        <v/>
      </c>
      <c r="AS6" s="249" t="str">
        <f>DATA_FORMATTING!AH7</f>
        <v/>
      </c>
      <c r="AT6" s="249" t="str">
        <f>DATA_FORMATTING!AI7</f>
        <v/>
      </c>
      <c r="AU6" s="249" t="str">
        <f>DATA_FORMATTING!AJ7</f>
        <v/>
      </c>
      <c r="AV6" s="249" t="str">
        <f>DATA_FORMATTING!AK7</f>
        <v/>
      </c>
      <c r="AW6" s="249" t="str">
        <f>DATA_FORMATTING!AL7</f>
        <v/>
      </c>
      <c r="AX6" s="249" t="str">
        <f>DATA_FORMATTING!AM7</f>
        <v/>
      </c>
      <c r="AY6" s="250">
        <f>DATA_FORMATTING!AN7</f>
        <v>0</v>
      </c>
    </row>
    <row r="7" spans="1:51">
      <c r="A7" s="245">
        <v>2</v>
      </c>
      <c r="C7" s="262"/>
      <c r="D7" s="848"/>
      <c r="E7" s="848"/>
      <c r="F7" s="848"/>
      <c r="G7" s="848"/>
      <c r="H7" s="848"/>
      <c r="I7" s="848"/>
      <c r="J7" s="848"/>
      <c r="K7" s="848"/>
      <c r="L7" s="848"/>
      <c r="M7" s="848"/>
      <c r="N7" s="848"/>
      <c r="O7" s="848"/>
      <c r="P7" s="251" t="e">
        <f t="shared" ref="P7:AY7" si="0">IF(P3=YEAR(P6),"Audited","")</f>
        <v>#VALUE!</v>
      </c>
      <c r="Q7" s="252" t="e">
        <f t="shared" si="0"/>
        <v>#VALUE!</v>
      </c>
      <c r="R7" s="252" t="e">
        <f t="shared" si="0"/>
        <v>#VALUE!</v>
      </c>
      <c r="S7" s="252" t="e">
        <f t="shared" si="0"/>
        <v>#VALUE!</v>
      </c>
      <c r="T7" s="253" t="e">
        <f t="shared" si="0"/>
        <v>#VALUE!</v>
      </c>
      <c r="U7" s="252" t="e">
        <f t="shared" si="0"/>
        <v>#VALUE!</v>
      </c>
      <c r="V7" s="252" t="e">
        <f t="shared" si="0"/>
        <v>#VALUE!</v>
      </c>
      <c r="W7" s="252" t="e">
        <f t="shared" si="0"/>
        <v>#VALUE!</v>
      </c>
      <c r="X7" s="252" t="e">
        <f t="shared" si="0"/>
        <v>#VALUE!</v>
      </c>
      <c r="Y7" s="253" t="e">
        <f t="shared" si="0"/>
        <v>#VALUE!</v>
      </c>
      <c r="Z7" s="252" t="e">
        <f t="shared" si="0"/>
        <v>#VALUE!</v>
      </c>
      <c r="AA7" s="252" t="e">
        <f t="shared" si="0"/>
        <v>#VALUE!</v>
      </c>
      <c r="AB7" s="252" t="e">
        <f t="shared" si="0"/>
        <v>#VALUE!</v>
      </c>
      <c r="AC7" s="252" t="e">
        <f t="shared" si="0"/>
        <v>#VALUE!</v>
      </c>
      <c r="AD7" s="252" t="e">
        <f t="shared" si="0"/>
        <v>#VALUE!</v>
      </c>
      <c r="AE7" s="252" t="e">
        <f t="shared" si="0"/>
        <v>#VALUE!</v>
      </c>
      <c r="AF7" s="252" t="e">
        <f t="shared" si="0"/>
        <v>#VALUE!</v>
      </c>
      <c r="AG7" s="252" t="e">
        <f t="shared" si="0"/>
        <v>#VALUE!</v>
      </c>
      <c r="AH7" s="252" t="e">
        <f t="shared" si="0"/>
        <v>#VALUE!</v>
      </c>
      <c r="AI7" s="252" t="e">
        <f t="shared" si="0"/>
        <v>#VALUE!</v>
      </c>
      <c r="AJ7" s="252" t="e">
        <f t="shared" si="0"/>
        <v>#VALUE!</v>
      </c>
      <c r="AK7" s="252" t="e">
        <f t="shared" si="0"/>
        <v>#VALUE!</v>
      </c>
      <c r="AL7" s="252" t="e">
        <f t="shared" si="0"/>
        <v>#VALUE!</v>
      </c>
      <c r="AM7" s="252" t="e">
        <f t="shared" si="0"/>
        <v>#VALUE!</v>
      </c>
      <c r="AN7" s="252" t="e">
        <f t="shared" si="0"/>
        <v>#VALUE!</v>
      </c>
      <c r="AO7" s="252" t="e">
        <f t="shared" si="0"/>
        <v>#VALUE!</v>
      </c>
      <c r="AP7" s="252" t="e">
        <f t="shared" si="0"/>
        <v>#VALUE!</v>
      </c>
      <c r="AQ7" s="252" t="e">
        <f t="shared" si="0"/>
        <v>#VALUE!</v>
      </c>
      <c r="AR7" s="252" t="e">
        <f t="shared" si="0"/>
        <v>#VALUE!</v>
      </c>
      <c r="AS7" s="252" t="e">
        <f t="shared" si="0"/>
        <v>#VALUE!</v>
      </c>
      <c r="AT7" s="252" t="e">
        <f t="shared" si="0"/>
        <v>#VALUE!</v>
      </c>
      <c r="AU7" s="252" t="e">
        <f t="shared" si="0"/>
        <v>#VALUE!</v>
      </c>
      <c r="AV7" s="252" t="e">
        <f t="shared" si="0"/>
        <v>#VALUE!</v>
      </c>
      <c r="AW7" s="252" t="e">
        <f t="shared" si="0"/>
        <v>#VALUE!</v>
      </c>
      <c r="AX7" s="252" t="e">
        <f t="shared" si="0"/>
        <v>#VALUE!</v>
      </c>
      <c r="AY7" s="254" t="e">
        <f t="shared" ca="1" si="0"/>
        <v>#VALUE!</v>
      </c>
    </row>
    <row r="8" spans="1:51">
      <c r="A8" s="245">
        <v>3</v>
      </c>
      <c r="B8" s="260" t="str">
        <f>DATA_FORMATTING!CS11</f>
        <v>PAR (&gt;30 days)</v>
      </c>
      <c r="C8" s="263" t="s">
        <v>68</v>
      </c>
      <c r="D8" s="849"/>
      <c r="E8" s="849"/>
      <c r="F8" s="849"/>
      <c r="G8" s="849"/>
      <c r="H8" s="849"/>
      <c r="I8" s="849"/>
      <c r="J8" s="849"/>
      <c r="K8" s="849"/>
      <c r="L8" s="849"/>
      <c r="M8" s="849"/>
      <c r="N8" s="849"/>
      <c r="O8" s="849"/>
      <c r="P8" s="51" t="e">
        <f ca="1">DATA_FORMATTING!CT124/P$5</f>
        <v>#NAME?</v>
      </c>
      <c r="Q8" s="51" t="e">
        <f ca="1">DATA_FORMATTING!CU124/Q$5</f>
        <v>#NAME?</v>
      </c>
      <c r="R8" s="51" t="e">
        <f ca="1">DATA_FORMATTING!CV124/R$5</f>
        <v>#NAME?</v>
      </c>
      <c r="S8" s="51" t="e">
        <f ca="1">DATA_FORMATTING!CW124/S$5</f>
        <v>#NAME?</v>
      </c>
      <c r="T8" s="51" t="e">
        <f ca="1">DATA_FORMATTING!CX124/T$5</f>
        <v>#NAME?</v>
      </c>
      <c r="U8" s="51" t="e">
        <f ca="1">DATA_FORMATTING!CY124/U$5</f>
        <v>#NAME?</v>
      </c>
      <c r="V8" s="51" t="e">
        <f ca="1">DATA_FORMATTING!CZ124/V$5</f>
        <v>#NAME?</v>
      </c>
      <c r="W8" s="51" t="e">
        <f ca="1">DATA_FORMATTING!DA124/W$5</f>
        <v>#NAME?</v>
      </c>
      <c r="X8" s="51" t="e">
        <f ca="1">DATA_FORMATTING!DB124/X$5</f>
        <v>#NAME?</v>
      </c>
      <c r="Y8" s="51" t="e">
        <f ca="1">DATA_FORMATTING!DC124/Y$5</f>
        <v>#NAME?</v>
      </c>
      <c r="Z8" s="51" t="e">
        <f ca="1">DATA_FORMATTING!DD124/Z$5</f>
        <v>#NAME?</v>
      </c>
      <c r="AA8" s="51" t="e">
        <f ca="1">DATA_FORMATTING!DE124/AA$5</f>
        <v>#NAME?</v>
      </c>
      <c r="AB8" s="51" t="e">
        <f ca="1">DATA_FORMATTING!DF124/AB$5</f>
        <v>#NAME?</v>
      </c>
      <c r="AC8" s="51" t="e">
        <f ca="1">DATA_FORMATTING!DG124/AC$5</f>
        <v>#NAME?</v>
      </c>
      <c r="AD8" s="51" t="e">
        <f ca="1">DATA_FORMATTING!DH124/AD$5</f>
        <v>#NAME?</v>
      </c>
      <c r="AE8" s="51" t="e">
        <f ca="1">DATA_FORMATTING!DI124/AE$5</f>
        <v>#NAME?</v>
      </c>
      <c r="AF8" s="51" t="e">
        <f ca="1">DATA_FORMATTING!DJ124/AF$5</f>
        <v>#NAME?</v>
      </c>
      <c r="AG8" s="51" t="e">
        <f ca="1">DATA_FORMATTING!DK124/AG$5</f>
        <v>#NAME?</v>
      </c>
      <c r="AH8" s="51" t="e">
        <f ca="1">DATA_FORMATTING!DL124/AH$5</f>
        <v>#NAME?</v>
      </c>
      <c r="AI8" s="51" t="e">
        <f ca="1">DATA_FORMATTING!DM124/AI$5</f>
        <v>#NAME?</v>
      </c>
      <c r="AJ8" s="51" t="e">
        <f ca="1">DATA_FORMATTING!DN124/AJ$5</f>
        <v>#NAME?</v>
      </c>
      <c r="AK8" s="51" t="e">
        <f ca="1">DATA_FORMATTING!DO124/AK$5</f>
        <v>#NAME?</v>
      </c>
      <c r="AL8" s="51" t="e">
        <f ca="1">DATA_FORMATTING!DP124/AL$5</f>
        <v>#NAME?</v>
      </c>
      <c r="AM8" s="51" t="e">
        <f ca="1">DATA_FORMATTING!DQ124/AM$5</f>
        <v>#NAME?</v>
      </c>
      <c r="AN8" s="51" t="e">
        <f ca="1">DATA_FORMATTING!DR124/AN$5</f>
        <v>#NAME?</v>
      </c>
      <c r="AO8" s="51" t="e">
        <f ca="1">DATA_FORMATTING!DS124/AO$5</f>
        <v>#NAME?</v>
      </c>
      <c r="AP8" s="51" t="e">
        <f ca="1">DATA_FORMATTING!DT124/AP$5</f>
        <v>#NAME?</v>
      </c>
      <c r="AQ8" s="51" t="e">
        <f ca="1">DATA_FORMATTING!DU124/AQ$5</f>
        <v>#NAME?</v>
      </c>
      <c r="AR8" s="51" t="e">
        <f ca="1">DATA_FORMATTING!DV124/AR$5</f>
        <v>#NAME?</v>
      </c>
      <c r="AS8" s="51" t="e">
        <f ca="1">DATA_FORMATTING!DW124/AS$5</f>
        <v>#NAME?</v>
      </c>
      <c r="AT8" s="51" t="e">
        <f ca="1">DATA_FORMATTING!DX124/AT$5</f>
        <v>#NAME?</v>
      </c>
      <c r="AU8" s="51" t="e">
        <f ca="1">DATA_FORMATTING!DY124/AU$5</f>
        <v>#NAME?</v>
      </c>
      <c r="AV8" s="51" t="e">
        <f ca="1">DATA_FORMATTING!DZ124/AV$5</f>
        <v>#NAME?</v>
      </c>
      <c r="AW8" s="51" t="e">
        <f ca="1">DATA_FORMATTING!EA124/AW$5</f>
        <v>#NAME?</v>
      </c>
      <c r="AX8" s="51" t="e">
        <f ca="1">DATA_FORMATTING!EB124/AX$5</f>
        <v>#NAME?</v>
      </c>
      <c r="AY8" s="257" t="e">
        <f ca="1">DATA_FORMATTING!EC124/AY$5</f>
        <v>#NAME?</v>
      </c>
    </row>
    <row r="9" spans="1:51">
      <c r="A9" s="245">
        <v>4</v>
      </c>
      <c r="B9" s="260" t="str">
        <f>DATA_FORMATTING!CS12</f>
        <v>PAR (31-60 days)</v>
      </c>
      <c r="C9" s="263" t="s">
        <v>73</v>
      </c>
      <c r="D9" s="849"/>
      <c r="E9" s="849"/>
      <c r="F9" s="849"/>
      <c r="G9" s="849"/>
      <c r="H9" s="849"/>
      <c r="I9" s="849"/>
      <c r="J9" s="849"/>
      <c r="K9" s="849"/>
      <c r="L9" s="849"/>
      <c r="M9" s="849"/>
      <c r="N9" s="849"/>
      <c r="O9" s="849"/>
      <c r="P9" s="51" t="e">
        <f ca="1">DATA_FORMATTING!CT125/P$5</f>
        <v>#NAME?</v>
      </c>
      <c r="Q9" s="51" t="e">
        <f ca="1">DATA_FORMATTING!CU125/Q$5</f>
        <v>#NAME?</v>
      </c>
      <c r="R9" s="51" t="e">
        <f ca="1">DATA_FORMATTING!CV125/R$5</f>
        <v>#NAME?</v>
      </c>
      <c r="S9" s="51" t="e">
        <f ca="1">DATA_FORMATTING!CW125/S$5</f>
        <v>#NAME?</v>
      </c>
      <c r="T9" s="51" t="e">
        <f ca="1">DATA_FORMATTING!CX125/T$5</f>
        <v>#NAME?</v>
      </c>
      <c r="U9" s="51" t="e">
        <f ca="1">DATA_FORMATTING!CY125/U$5</f>
        <v>#NAME?</v>
      </c>
      <c r="V9" s="51" t="e">
        <f ca="1">DATA_FORMATTING!CZ125/V$5</f>
        <v>#NAME?</v>
      </c>
      <c r="W9" s="51" t="e">
        <f ca="1">DATA_FORMATTING!DA125/W$5</f>
        <v>#NAME?</v>
      </c>
      <c r="X9" s="51" t="e">
        <f ca="1">DATA_FORMATTING!DB125/X$5</f>
        <v>#NAME?</v>
      </c>
      <c r="Y9" s="51" t="e">
        <f ca="1">DATA_FORMATTING!DC125/Y$5</f>
        <v>#NAME?</v>
      </c>
      <c r="Z9" s="51" t="e">
        <f ca="1">DATA_FORMATTING!DD125/Z$5</f>
        <v>#NAME?</v>
      </c>
      <c r="AA9" s="51" t="e">
        <f ca="1">DATA_FORMATTING!DE125/AA$5</f>
        <v>#NAME?</v>
      </c>
      <c r="AB9" s="51" t="e">
        <f ca="1">DATA_FORMATTING!DF125/AB$5</f>
        <v>#NAME?</v>
      </c>
      <c r="AC9" s="51" t="e">
        <f ca="1">DATA_FORMATTING!DG125/AC$5</f>
        <v>#NAME?</v>
      </c>
      <c r="AD9" s="51" t="e">
        <f ca="1">DATA_FORMATTING!DH125/AD$5</f>
        <v>#NAME?</v>
      </c>
      <c r="AE9" s="51" t="e">
        <f ca="1">DATA_FORMATTING!DI125/AE$5</f>
        <v>#NAME?</v>
      </c>
      <c r="AF9" s="51" t="e">
        <f ca="1">DATA_FORMATTING!DJ125/AF$5</f>
        <v>#NAME?</v>
      </c>
      <c r="AG9" s="51" t="e">
        <f ca="1">DATA_FORMATTING!DK125/AG$5</f>
        <v>#NAME?</v>
      </c>
      <c r="AH9" s="51" t="e">
        <f ca="1">DATA_FORMATTING!DL125/AH$5</f>
        <v>#NAME?</v>
      </c>
      <c r="AI9" s="51" t="e">
        <f ca="1">DATA_FORMATTING!DM125/AI$5</f>
        <v>#NAME?</v>
      </c>
      <c r="AJ9" s="51" t="e">
        <f ca="1">DATA_FORMATTING!DN125/AJ$5</f>
        <v>#NAME?</v>
      </c>
      <c r="AK9" s="51" t="e">
        <f ca="1">DATA_FORMATTING!DO125/AK$5</f>
        <v>#NAME?</v>
      </c>
      <c r="AL9" s="51" t="e">
        <f ca="1">DATA_FORMATTING!DP125/AL$5</f>
        <v>#NAME?</v>
      </c>
      <c r="AM9" s="51" t="e">
        <f ca="1">DATA_FORMATTING!DQ125/AM$5</f>
        <v>#NAME?</v>
      </c>
      <c r="AN9" s="51" t="e">
        <f ca="1">DATA_FORMATTING!DR125/AN$5</f>
        <v>#NAME?</v>
      </c>
      <c r="AO9" s="51" t="e">
        <f ca="1">DATA_FORMATTING!DS125/AO$5</f>
        <v>#NAME?</v>
      </c>
      <c r="AP9" s="51" t="e">
        <f ca="1">DATA_FORMATTING!DT125/AP$5</f>
        <v>#NAME?</v>
      </c>
      <c r="AQ9" s="51" t="e">
        <f ca="1">DATA_FORMATTING!DU125/AQ$5</f>
        <v>#NAME?</v>
      </c>
      <c r="AR9" s="51" t="e">
        <f ca="1">DATA_FORMATTING!DV125/AR$5</f>
        <v>#NAME?</v>
      </c>
      <c r="AS9" s="51" t="e">
        <f ca="1">DATA_FORMATTING!DW125/AS$5</f>
        <v>#NAME?</v>
      </c>
      <c r="AT9" s="51" t="e">
        <f ca="1">DATA_FORMATTING!DX125/AT$5</f>
        <v>#NAME?</v>
      </c>
      <c r="AU9" s="51" t="e">
        <f ca="1">DATA_FORMATTING!DY125/AU$5</f>
        <v>#NAME?</v>
      </c>
      <c r="AV9" s="51" t="e">
        <f ca="1">DATA_FORMATTING!DZ125/AV$5</f>
        <v>#NAME?</v>
      </c>
      <c r="AW9" s="51" t="e">
        <f ca="1">DATA_FORMATTING!EA125/AW$5</f>
        <v>#NAME?</v>
      </c>
      <c r="AX9" s="51" t="e">
        <f ca="1">DATA_FORMATTING!EB125/AX$5</f>
        <v>#NAME?</v>
      </c>
      <c r="AY9" s="257" t="e">
        <f ca="1">DATA_FORMATTING!EC125/AY$5</f>
        <v>#NAME?</v>
      </c>
    </row>
    <row r="10" spans="1:51">
      <c r="A10" s="245">
        <v>5</v>
      </c>
      <c r="B10" s="264" t="e">
        <f ca="1">AY10</f>
        <v>#NAME?</v>
      </c>
      <c r="C10" s="925" t="s">
        <v>78</v>
      </c>
      <c r="D10" s="926"/>
      <c r="E10" s="926"/>
      <c r="F10" s="926"/>
      <c r="G10" s="926"/>
      <c r="H10" s="926"/>
      <c r="I10" s="926"/>
      <c r="J10" s="926"/>
      <c r="K10" s="926"/>
      <c r="L10" s="926"/>
      <c r="M10" s="926"/>
      <c r="N10" s="926"/>
      <c r="O10" s="926"/>
      <c r="P10" s="927" t="e">
        <f ca="1">DATA_FORMATTING!CT126/P$5</f>
        <v>#NAME?</v>
      </c>
      <c r="Q10" s="927" t="e">
        <f ca="1">DATA_FORMATTING!CU126/Q$5</f>
        <v>#NAME?</v>
      </c>
      <c r="R10" s="927" t="e">
        <f ca="1">DATA_FORMATTING!CV126/R$5</f>
        <v>#NAME?</v>
      </c>
      <c r="S10" s="927" t="e">
        <f ca="1">DATA_FORMATTING!CW126/S$5</f>
        <v>#NAME?</v>
      </c>
      <c r="T10" s="927" t="e">
        <f ca="1">DATA_FORMATTING!CX126/T$5</f>
        <v>#NAME?</v>
      </c>
      <c r="U10" s="927" t="e">
        <f ca="1">DATA_FORMATTING!CY126/U$5</f>
        <v>#NAME?</v>
      </c>
      <c r="V10" s="927" t="e">
        <f ca="1">DATA_FORMATTING!CZ126/V$5</f>
        <v>#NAME?</v>
      </c>
      <c r="W10" s="927" t="e">
        <f ca="1">DATA_FORMATTING!DA126/W$5</f>
        <v>#NAME?</v>
      </c>
      <c r="X10" s="927" t="e">
        <f ca="1">DATA_FORMATTING!DB126/X$5</f>
        <v>#NAME?</v>
      </c>
      <c r="Y10" s="927" t="e">
        <f ca="1">DATA_FORMATTING!DC126/Y$5</f>
        <v>#NAME?</v>
      </c>
      <c r="Z10" s="927" t="e">
        <f ca="1">DATA_FORMATTING!DD126/Z$5</f>
        <v>#NAME?</v>
      </c>
      <c r="AA10" s="927" t="e">
        <f ca="1">DATA_FORMATTING!DE126/AA$5</f>
        <v>#NAME?</v>
      </c>
      <c r="AB10" s="927" t="e">
        <f ca="1">DATA_FORMATTING!DF126/AB$5</f>
        <v>#NAME?</v>
      </c>
      <c r="AC10" s="927" t="e">
        <f ca="1">DATA_FORMATTING!DG126/AC$5</f>
        <v>#NAME?</v>
      </c>
      <c r="AD10" s="927" t="e">
        <f ca="1">DATA_FORMATTING!DH126/AD$5</f>
        <v>#NAME?</v>
      </c>
      <c r="AE10" s="927" t="e">
        <f ca="1">DATA_FORMATTING!DI126/AE$5</f>
        <v>#NAME?</v>
      </c>
      <c r="AF10" s="927" t="e">
        <f ca="1">DATA_FORMATTING!DJ126/AF$5</f>
        <v>#NAME?</v>
      </c>
      <c r="AG10" s="927" t="e">
        <f ca="1">DATA_FORMATTING!DK126/AG$5</f>
        <v>#NAME?</v>
      </c>
      <c r="AH10" s="927" t="e">
        <f ca="1">DATA_FORMATTING!DL126/AH$5</f>
        <v>#NAME?</v>
      </c>
      <c r="AI10" s="927" t="e">
        <f ca="1">DATA_FORMATTING!DM126/AI$5</f>
        <v>#NAME?</v>
      </c>
      <c r="AJ10" s="927" t="e">
        <f ca="1">DATA_FORMATTING!DN126/AJ$5</f>
        <v>#NAME?</v>
      </c>
      <c r="AK10" s="927" t="e">
        <f ca="1">DATA_FORMATTING!DO126/AK$5</f>
        <v>#NAME?</v>
      </c>
      <c r="AL10" s="927" t="e">
        <f ca="1">DATA_FORMATTING!DP126/AL$5</f>
        <v>#NAME?</v>
      </c>
      <c r="AM10" s="927" t="e">
        <f ca="1">DATA_FORMATTING!DQ126/AM$5</f>
        <v>#NAME?</v>
      </c>
      <c r="AN10" s="927" t="e">
        <f ca="1">DATA_FORMATTING!DR126/AN$5</f>
        <v>#NAME?</v>
      </c>
      <c r="AO10" s="927" t="e">
        <f ca="1">DATA_FORMATTING!DS126/AO$5</f>
        <v>#NAME?</v>
      </c>
      <c r="AP10" s="927" t="e">
        <f ca="1">DATA_FORMATTING!DT126/AP$5</f>
        <v>#NAME?</v>
      </c>
      <c r="AQ10" s="927" t="e">
        <f ca="1">DATA_FORMATTING!DU126/AQ$5</f>
        <v>#NAME?</v>
      </c>
      <c r="AR10" s="927" t="e">
        <f ca="1">DATA_FORMATTING!DV126/AR$5</f>
        <v>#NAME?</v>
      </c>
      <c r="AS10" s="927" t="e">
        <f ca="1">DATA_FORMATTING!DW126/AS$5</f>
        <v>#NAME?</v>
      </c>
      <c r="AT10" s="927" t="e">
        <f ca="1">DATA_FORMATTING!DX126/AT$5</f>
        <v>#NAME?</v>
      </c>
      <c r="AU10" s="927" t="e">
        <f ca="1">DATA_FORMATTING!DY126/AU$5</f>
        <v>#NAME?</v>
      </c>
      <c r="AV10" s="927" t="e">
        <f ca="1">DATA_FORMATTING!DZ126/AV$5</f>
        <v>#NAME?</v>
      </c>
      <c r="AW10" s="927" t="e">
        <f ca="1">DATA_FORMATTING!EA126/AW$5</f>
        <v>#NAME?</v>
      </c>
      <c r="AX10" s="927" t="e">
        <f ca="1">DATA_FORMATTING!EB126/AX$5</f>
        <v>#NAME?</v>
      </c>
      <c r="AY10" s="928" t="e">
        <f ca="1">DATA_FORMATTING!EC126/AY$5</f>
        <v>#NAME?</v>
      </c>
    </row>
    <row r="11" spans="1:51">
      <c r="A11" s="245">
        <v>6</v>
      </c>
      <c r="B11" s="260" t="str">
        <f>DATA_FORMATTING!CS14</f>
        <v>PAR (91-180 days)</v>
      </c>
      <c r="C11" s="265" t="s">
        <v>83</v>
      </c>
      <c r="D11" s="850"/>
      <c r="E11" s="850"/>
      <c r="F11" s="850"/>
      <c r="G11" s="850"/>
      <c r="H11" s="850"/>
      <c r="I11" s="850"/>
      <c r="J11" s="850"/>
      <c r="K11" s="850"/>
      <c r="L11" s="850"/>
      <c r="M11" s="850"/>
      <c r="N11" s="850"/>
      <c r="O11" s="850"/>
      <c r="P11" s="51" t="e">
        <f ca="1">DATA_FORMATTING!CT127/P$5</f>
        <v>#NAME?</v>
      </c>
      <c r="Q11" s="51" t="e">
        <f ca="1">DATA_FORMATTING!CU127/Q$5</f>
        <v>#NAME?</v>
      </c>
      <c r="R11" s="51" t="e">
        <f ca="1">DATA_FORMATTING!CV127/R$5</f>
        <v>#NAME?</v>
      </c>
      <c r="S11" s="51" t="e">
        <f ca="1">DATA_FORMATTING!CW127/S$5</f>
        <v>#NAME?</v>
      </c>
      <c r="T11" s="51" t="e">
        <f ca="1">DATA_FORMATTING!CX127/T$5</f>
        <v>#NAME?</v>
      </c>
      <c r="U11" s="51" t="e">
        <f ca="1">DATA_FORMATTING!CY127/U$5</f>
        <v>#NAME?</v>
      </c>
      <c r="V11" s="51" t="e">
        <f ca="1">DATA_FORMATTING!CZ127/V$5</f>
        <v>#NAME?</v>
      </c>
      <c r="W11" s="51" t="e">
        <f ca="1">DATA_FORMATTING!DA127/W$5</f>
        <v>#NAME?</v>
      </c>
      <c r="X11" s="51" t="e">
        <f ca="1">DATA_FORMATTING!DB127/X$5</f>
        <v>#NAME?</v>
      </c>
      <c r="Y11" s="51" t="e">
        <f ca="1">DATA_FORMATTING!DC127/Y$5</f>
        <v>#NAME?</v>
      </c>
      <c r="Z11" s="51" t="e">
        <f ca="1">DATA_FORMATTING!DD127/Z$5</f>
        <v>#NAME?</v>
      </c>
      <c r="AA11" s="51" t="e">
        <f ca="1">DATA_FORMATTING!DE127/AA$5</f>
        <v>#NAME?</v>
      </c>
      <c r="AB11" s="51" t="e">
        <f ca="1">DATA_FORMATTING!DF127/AB$5</f>
        <v>#NAME?</v>
      </c>
      <c r="AC11" s="51" t="e">
        <f ca="1">DATA_FORMATTING!DG127/AC$5</f>
        <v>#NAME?</v>
      </c>
      <c r="AD11" s="51" t="e">
        <f ca="1">DATA_FORMATTING!DH127/AD$5</f>
        <v>#NAME?</v>
      </c>
      <c r="AE11" s="51" t="e">
        <f ca="1">DATA_FORMATTING!DI127/AE$5</f>
        <v>#NAME?</v>
      </c>
      <c r="AF11" s="51" t="e">
        <f ca="1">DATA_FORMATTING!DJ127/AF$5</f>
        <v>#NAME?</v>
      </c>
      <c r="AG11" s="51" t="e">
        <f ca="1">DATA_FORMATTING!DK127/AG$5</f>
        <v>#NAME?</v>
      </c>
      <c r="AH11" s="51" t="e">
        <f ca="1">DATA_FORMATTING!DL127/AH$5</f>
        <v>#NAME?</v>
      </c>
      <c r="AI11" s="51" t="e">
        <f ca="1">DATA_FORMATTING!DM127/AI$5</f>
        <v>#NAME?</v>
      </c>
      <c r="AJ11" s="51" t="e">
        <f ca="1">DATA_FORMATTING!DN127/AJ$5</f>
        <v>#NAME?</v>
      </c>
      <c r="AK11" s="51" t="e">
        <f ca="1">DATA_FORMATTING!DO127/AK$5</f>
        <v>#NAME?</v>
      </c>
      <c r="AL11" s="51" t="e">
        <f ca="1">DATA_FORMATTING!DP127/AL$5</f>
        <v>#NAME?</v>
      </c>
      <c r="AM11" s="51" t="e">
        <f ca="1">DATA_FORMATTING!DQ127/AM$5</f>
        <v>#NAME?</v>
      </c>
      <c r="AN11" s="51" t="e">
        <f ca="1">DATA_FORMATTING!DR127/AN$5</f>
        <v>#NAME?</v>
      </c>
      <c r="AO11" s="51" t="e">
        <f ca="1">DATA_FORMATTING!DS127/AO$5</f>
        <v>#NAME?</v>
      </c>
      <c r="AP11" s="51" t="e">
        <f ca="1">DATA_FORMATTING!DT127/AP$5</f>
        <v>#NAME?</v>
      </c>
      <c r="AQ11" s="51" t="e">
        <f ca="1">DATA_FORMATTING!DU127/AQ$5</f>
        <v>#NAME?</v>
      </c>
      <c r="AR11" s="51" t="e">
        <f ca="1">DATA_FORMATTING!DV127/AR$5</f>
        <v>#NAME?</v>
      </c>
      <c r="AS11" s="51" t="e">
        <f ca="1">DATA_FORMATTING!DW127/AS$5</f>
        <v>#NAME?</v>
      </c>
      <c r="AT11" s="51" t="e">
        <f ca="1">DATA_FORMATTING!DX127/AT$5</f>
        <v>#NAME?</v>
      </c>
      <c r="AU11" s="51" t="e">
        <f ca="1">DATA_FORMATTING!DY127/AU$5</f>
        <v>#NAME?</v>
      </c>
      <c r="AV11" s="51" t="e">
        <f ca="1">DATA_FORMATTING!DZ127/AV$5</f>
        <v>#NAME?</v>
      </c>
      <c r="AW11" s="51" t="e">
        <f ca="1">DATA_FORMATTING!EA127/AW$5</f>
        <v>#NAME?</v>
      </c>
      <c r="AX11" s="51" t="e">
        <f ca="1">DATA_FORMATTING!EB127/AX$5</f>
        <v>#NAME?</v>
      </c>
      <c r="AY11" s="257" t="e">
        <f ca="1">DATA_FORMATTING!EC127/AY$5</f>
        <v>#NAME?</v>
      </c>
    </row>
    <row r="12" spans="1:51">
      <c r="A12" s="245">
        <v>7</v>
      </c>
      <c r="B12" s="260" t="str">
        <f>DATA_FORMATTING!CS15</f>
        <v>PAR (&gt;180 days)</v>
      </c>
      <c r="C12" s="265" t="s">
        <v>88</v>
      </c>
      <c r="D12" s="850"/>
      <c r="E12" s="850"/>
      <c r="F12" s="850"/>
      <c r="G12" s="850"/>
      <c r="H12" s="850"/>
      <c r="I12" s="850"/>
      <c r="J12" s="850"/>
      <c r="K12" s="850"/>
      <c r="L12" s="850"/>
      <c r="M12" s="850"/>
      <c r="N12" s="850"/>
      <c r="O12" s="850"/>
      <c r="P12" s="51" t="e">
        <f ca="1">DATA_FORMATTING!CT128/P$5</f>
        <v>#NAME?</v>
      </c>
      <c r="Q12" s="51" t="e">
        <f ca="1">DATA_FORMATTING!CU128/Q$5</f>
        <v>#NAME?</v>
      </c>
      <c r="R12" s="51" t="e">
        <f ca="1">DATA_FORMATTING!CV128/R$5</f>
        <v>#NAME?</v>
      </c>
      <c r="S12" s="51" t="e">
        <f ca="1">DATA_FORMATTING!CW128/S$5</f>
        <v>#NAME?</v>
      </c>
      <c r="T12" s="51" t="e">
        <f ca="1">DATA_FORMATTING!CX128/T$5</f>
        <v>#NAME?</v>
      </c>
      <c r="U12" s="51" t="e">
        <f ca="1">DATA_FORMATTING!CY128/U$5</f>
        <v>#NAME?</v>
      </c>
      <c r="V12" s="51" t="e">
        <f ca="1">DATA_FORMATTING!CZ128/V$5</f>
        <v>#NAME?</v>
      </c>
      <c r="W12" s="51" t="e">
        <f ca="1">DATA_FORMATTING!DA128/W$5</f>
        <v>#NAME?</v>
      </c>
      <c r="X12" s="51" t="e">
        <f ca="1">DATA_FORMATTING!DB128/X$5</f>
        <v>#NAME?</v>
      </c>
      <c r="Y12" s="51" t="e">
        <f ca="1">DATA_FORMATTING!DC128/Y$5</f>
        <v>#NAME?</v>
      </c>
      <c r="Z12" s="51" t="e">
        <f ca="1">DATA_FORMATTING!DD128/Z$5</f>
        <v>#NAME?</v>
      </c>
      <c r="AA12" s="51" t="e">
        <f ca="1">DATA_FORMATTING!DE128/AA$5</f>
        <v>#NAME?</v>
      </c>
      <c r="AB12" s="51" t="e">
        <f ca="1">DATA_FORMATTING!DF128/AB$5</f>
        <v>#NAME?</v>
      </c>
      <c r="AC12" s="51" t="e">
        <f ca="1">DATA_FORMATTING!DG128/AC$5</f>
        <v>#NAME?</v>
      </c>
      <c r="AD12" s="51" t="e">
        <f ca="1">DATA_FORMATTING!DH128/AD$5</f>
        <v>#NAME?</v>
      </c>
      <c r="AE12" s="51" t="e">
        <f ca="1">DATA_FORMATTING!DI128/AE$5</f>
        <v>#NAME?</v>
      </c>
      <c r="AF12" s="51" t="e">
        <f ca="1">DATA_FORMATTING!DJ128/AF$5</f>
        <v>#NAME?</v>
      </c>
      <c r="AG12" s="51" t="e">
        <f ca="1">DATA_FORMATTING!DK128/AG$5</f>
        <v>#NAME?</v>
      </c>
      <c r="AH12" s="51" t="e">
        <f ca="1">DATA_FORMATTING!DL128/AH$5</f>
        <v>#NAME?</v>
      </c>
      <c r="AI12" s="51" t="e">
        <f ca="1">DATA_FORMATTING!DM128/AI$5</f>
        <v>#NAME?</v>
      </c>
      <c r="AJ12" s="51" t="e">
        <f ca="1">DATA_FORMATTING!DN128/AJ$5</f>
        <v>#NAME?</v>
      </c>
      <c r="AK12" s="51" t="e">
        <f ca="1">DATA_FORMATTING!DO128/AK$5</f>
        <v>#NAME?</v>
      </c>
      <c r="AL12" s="51" t="e">
        <f ca="1">DATA_FORMATTING!DP128/AL$5</f>
        <v>#NAME?</v>
      </c>
      <c r="AM12" s="51" t="e">
        <f ca="1">DATA_FORMATTING!DQ128/AM$5</f>
        <v>#NAME?</v>
      </c>
      <c r="AN12" s="51" t="e">
        <f ca="1">DATA_FORMATTING!DR128/AN$5</f>
        <v>#NAME?</v>
      </c>
      <c r="AO12" s="51" t="e">
        <f ca="1">DATA_FORMATTING!DS128/AO$5</f>
        <v>#NAME?</v>
      </c>
      <c r="AP12" s="51" t="e">
        <f ca="1">DATA_FORMATTING!DT128/AP$5</f>
        <v>#NAME?</v>
      </c>
      <c r="AQ12" s="51" t="e">
        <f ca="1">DATA_FORMATTING!DU128/AQ$5</f>
        <v>#NAME?</v>
      </c>
      <c r="AR12" s="51" t="e">
        <f ca="1">DATA_FORMATTING!DV128/AR$5</f>
        <v>#NAME?</v>
      </c>
      <c r="AS12" s="51" t="e">
        <f ca="1">DATA_FORMATTING!DW128/AS$5</f>
        <v>#NAME?</v>
      </c>
      <c r="AT12" s="51" t="e">
        <f ca="1">DATA_FORMATTING!DX128/AT$5</f>
        <v>#NAME?</v>
      </c>
      <c r="AU12" s="51" t="e">
        <f ca="1">DATA_FORMATTING!DY128/AU$5</f>
        <v>#NAME?</v>
      </c>
      <c r="AV12" s="51" t="e">
        <f ca="1">DATA_FORMATTING!DZ128/AV$5</f>
        <v>#NAME?</v>
      </c>
      <c r="AW12" s="51" t="e">
        <f ca="1">DATA_FORMATTING!EA128/AW$5</f>
        <v>#NAME?</v>
      </c>
      <c r="AX12" s="51" t="e">
        <f ca="1">DATA_FORMATTING!EB128/AX$5</f>
        <v>#NAME?</v>
      </c>
      <c r="AY12" s="257" t="e">
        <f ca="1">DATA_FORMATTING!EC128/AY$5</f>
        <v>#NAME?</v>
      </c>
    </row>
    <row r="13" spans="1:51">
      <c r="A13" s="245">
        <v>8</v>
      </c>
      <c r="B13" s="260" t="str">
        <f>DATA_FORMATTING!CS16</f>
        <v>Restructured and/or Refinanced</v>
      </c>
      <c r="C13" s="265" t="s">
        <v>92</v>
      </c>
      <c r="D13" s="850"/>
      <c r="E13" s="850"/>
      <c r="F13" s="850"/>
      <c r="G13" s="850"/>
      <c r="H13" s="850"/>
      <c r="I13" s="850"/>
      <c r="J13" s="850"/>
      <c r="K13" s="850"/>
      <c r="L13" s="850"/>
      <c r="M13" s="850"/>
      <c r="N13" s="850"/>
      <c r="O13" s="850"/>
      <c r="P13" s="51" t="e">
        <f ca="1">DATA_FORMATTING!CT129/P$5</f>
        <v>#NAME?</v>
      </c>
      <c r="Q13" s="51" t="e">
        <f ca="1">DATA_FORMATTING!CU129/Q$5</f>
        <v>#NAME?</v>
      </c>
      <c r="R13" s="51" t="e">
        <f ca="1">DATA_FORMATTING!CV129/R$5</f>
        <v>#NAME?</v>
      </c>
      <c r="S13" s="51" t="e">
        <f ca="1">DATA_FORMATTING!CW129/S$5</f>
        <v>#NAME?</v>
      </c>
      <c r="T13" s="51" t="e">
        <f ca="1">DATA_FORMATTING!CX129/T$5</f>
        <v>#NAME?</v>
      </c>
      <c r="U13" s="51" t="e">
        <f ca="1">DATA_FORMATTING!CY129/U$5</f>
        <v>#NAME?</v>
      </c>
      <c r="V13" s="51" t="e">
        <f ca="1">DATA_FORMATTING!CZ129/V$5</f>
        <v>#NAME?</v>
      </c>
      <c r="W13" s="51" t="e">
        <f ca="1">DATA_FORMATTING!DA129/W$5</f>
        <v>#NAME?</v>
      </c>
      <c r="X13" s="51" t="e">
        <f ca="1">DATA_FORMATTING!DB129/X$5</f>
        <v>#NAME?</v>
      </c>
      <c r="Y13" s="51" t="e">
        <f ca="1">DATA_FORMATTING!DC129/Y$5</f>
        <v>#NAME?</v>
      </c>
      <c r="Z13" s="51" t="e">
        <f ca="1">DATA_FORMATTING!DD129/Z$5</f>
        <v>#NAME?</v>
      </c>
      <c r="AA13" s="51" t="e">
        <f ca="1">DATA_FORMATTING!DE129/AA$5</f>
        <v>#NAME?</v>
      </c>
      <c r="AB13" s="51" t="e">
        <f ca="1">DATA_FORMATTING!DF129/AB$5</f>
        <v>#NAME?</v>
      </c>
      <c r="AC13" s="51" t="e">
        <f ca="1">DATA_FORMATTING!DG129/AC$5</f>
        <v>#NAME?</v>
      </c>
      <c r="AD13" s="51" t="e">
        <f ca="1">DATA_FORMATTING!DH129/AD$5</f>
        <v>#NAME?</v>
      </c>
      <c r="AE13" s="51" t="e">
        <f ca="1">DATA_FORMATTING!DI129/AE$5</f>
        <v>#NAME?</v>
      </c>
      <c r="AF13" s="51" t="e">
        <f ca="1">DATA_FORMATTING!DJ129/AF$5</f>
        <v>#NAME?</v>
      </c>
      <c r="AG13" s="51" t="e">
        <f ca="1">DATA_FORMATTING!DK129/AG$5</f>
        <v>#NAME?</v>
      </c>
      <c r="AH13" s="51" t="e">
        <f ca="1">DATA_FORMATTING!DL129/AH$5</f>
        <v>#NAME?</v>
      </c>
      <c r="AI13" s="51" t="e">
        <f ca="1">DATA_FORMATTING!DM129/AI$5</f>
        <v>#NAME?</v>
      </c>
      <c r="AJ13" s="51" t="e">
        <f ca="1">DATA_FORMATTING!DN129/AJ$5</f>
        <v>#NAME?</v>
      </c>
      <c r="AK13" s="51" t="e">
        <f ca="1">DATA_FORMATTING!DO129/AK$5</f>
        <v>#NAME?</v>
      </c>
      <c r="AL13" s="51" t="e">
        <f ca="1">DATA_FORMATTING!DP129/AL$5</f>
        <v>#NAME?</v>
      </c>
      <c r="AM13" s="51" t="e">
        <f ca="1">DATA_FORMATTING!DQ129/AM$5</f>
        <v>#NAME?</v>
      </c>
      <c r="AN13" s="51" t="e">
        <f ca="1">DATA_FORMATTING!DR129/AN$5</f>
        <v>#NAME?</v>
      </c>
      <c r="AO13" s="51" t="e">
        <f ca="1">DATA_FORMATTING!DS129/AO$5</f>
        <v>#NAME?</v>
      </c>
      <c r="AP13" s="51" t="e">
        <f ca="1">DATA_FORMATTING!DT129/AP$5</f>
        <v>#NAME?</v>
      </c>
      <c r="AQ13" s="51" t="e">
        <f ca="1">DATA_FORMATTING!DU129/AQ$5</f>
        <v>#NAME?</v>
      </c>
      <c r="AR13" s="51" t="e">
        <f ca="1">DATA_FORMATTING!DV129/AR$5</f>
        <v>#NAME?</v>
      </c>
      <c r="AS13" s="51" t="e">
        <f ca="1">DATA_FORMATTING!DW129/AS$5</f>
        <v>#NAME?</v>
      </c>
      <c r="AT13" s="51" t="e">
        <f ca="1">DATA_FORMATTING!DX129/AT$5</f>
        <v>#NAME?</v>
      </c>
      <c r="AU13" s="51" t="e">
        <f ca="1">DATA_FORMATTING!DY129/AU$5</f>
        <v>#NAME?</v>
      </c>
      <c r="AV13" s="51" t="e">
        <f ca="1">DATA_FORMATTING!DZ129/AV$5</f>
        <v>#NAME?</v>
      </c>
      <c r="AW13" s="51" t="e">
        <f ca="1">DATA_FORMATTING!EA129/AW$5</f>
        <v>#NAME?</v>
      </c>
      <c r="AX13" s="51" t="e">
        <f ca="1">DATA_FORMATTING!EB129/AX$5</f>
        <v>#NAME?</v>
      </c>
      <c r="AY13" s="257" t="e">
        <f ca="1">DATA_FORMATTING!EC129/AY$5</f>
        <v>#NAME?</v>
      </c>
    </row>
    <row r="14" spans="1:51">
      <c r="A14" s="245">
        <v>9</v>
      </c>
      <c r="B14" s="260" t="str">
        <f>DATA_FORMATTING!CS17</f>
        <v>Write-Offs</v>
      </c>
      <c r="C14" s="265" t="s">
        <v>96</v>
      </c>
      <c r="D14" s="850"/>
      <c r="E14" s="850"/>
      <c r="F14" s="850"/>
      <c r="G14" s="850"/>
      <c r="H14" s="850"/>
      <c r="I14" s="850"/>
      <c r="J14" s="850"/>
      <c r="K14" s="850"/>
      <c r="L14" s="850"/>
      <c r="M14" s="850"/>
      <c r="N14" s="850"/>
      <c r="O14" s="850"/>
      <c r="P14" s="51" t="e">
        <f ca="1">DATA_FORMATTING!CT130/P$5</f>
        <v>#NAME?</v>
      </c>
      <c r="Q14" s="51" t="e">
        <f ca="1">DATA_FORMATTING!CU130/Q$5</f>
        <v>#NAME?</v>
      </c>
      <c r="R14" s="51" t="e">
        <f ca="1">DATA_FORMATTING!CV130/R$5</f>
        <v>#NAME?</v>
      </c>
      <c r="S14" s="51" t="e">
        <f ca="1">DATA_FORMATTING!CW130/S$5</f>
        <v>#NAME?</v>
      </c>
      <c r="T14" s="51" t="e">
        <f ca="1">DATA_FORMATTING!CX130/T$5</f>
        <v>#NAME?</v>
      </c>
      <c r="U14" s="51" t="e">
        <f ca="1">DATA_FORMATTING!CY130/U$5</f>
        <v>#NAME?</v>
      </c>
      <c r="V14" s="51" t="e">
        <f ca="1">DATA_FORMATTING!CZ130/V$5</f>
        <v>#NAME?</v>
      </c>
      <c r="W14" s="51" t="e">
        <f ca="1">DATA_FORMATTING!DA130/W$5</f>
        <v>#NAME?</v>
      </c>
      <c r="X14" s="51" t="e">
        <f ca="1">DATA_FORMATTING!DB130/X$5</f>
        <v>#NAME?</v>
      </c>
      <c r="Y14" s="51" t="e">
        <f ca="1">DATA_FORMATTING!DC130/Y$5</f>
        <v>#NAME?</v>
      </c>
      <c r="Z14" s="51" t="e">
        <f ca="1">DATA_FORMATTING!DD130/Z$5</f>
        <v>#NAME?</v>
      </c>
      <c r="AA14" s="51" t="e">
        <f ca="1">DATA_FORMATTING!DE130/AA$5</f>
        <v>#NAME?</v>
      </c>
      <c r="AB14" s="51" t="e">
        <f ca="1">DATA_FORMATTING!DF130/AB$5</f>
        <v>#NAME?</v>
      </c>
      <c r="AC14" s="51" t="e">
        <f ca="1">DATA_FORMATTING!DG130/AC$5</f>
        <v>#NAME?</v>
      </c>
      <c r="AD14" s="51" t="e">
        <f ca="1">DATA_FORMATTING!DH130/AD$5</f>
        <v>#NAME?</v>
      </c>
      <c r="AE14" s="51" t="e">
        <f ca="1">DATA_FORMATTING!DI130/AE$5</f>
        <v>#NAME?</v>
      </c>
      <c r="AF14" s="51" t="e">
        <f ca="1">DATA_FORMATTING!DJ130/AF$5</f>
        <v>#NAME?</v>
      </c>
      <c r="AG14" s="51" t="e">
        <f ca="1">DATA_FORMATTING!DK130/AG$5</f>
        <v>#NAME?</v>
      </c>
      <c r="AH14" s="51" t="e">
        <f ca="1">DATA_FORMATTING!DL130/AH$5</f>
        <v>#NAME?</v>
      </c>
      <c r="AI14" s="51" t="e">
        <f ca="1">DATA_FORMATTING!DM130/AI$5</f>
        <v>#NAME?</v>
      </c>
      <c r="AJ14" s="51" t="e">
        <f ca="1">DATA_FORMATTING!DN130/AJ$5</f>
        <v>#NAME?</v>
      </c>
      <c r="AK14" s="51" t="e">
        <f ca="1">DATA_FORMATTING!DO130/AK$5</f>
        <v>#NAME?</v>
      </c>
      <c r="AL14" s="51" t="e">
        <f ca="1">DATA_FORMATTING!DP130/AL$5</f>
        <v>#NAME?</v>
      </c>
      <c r="AM14" s="51" t="e">
        <f ca="1">DATA_FORMATTING!DQ130/AM$5</f>
        <v>#NAME?</v>
      </c>
      <c r="AN14" s="51" t="e">
        <f ca="1">DATA_FORMATTING!DR130/AN$5</f>
        <v>#NAME?</v>
      </c>
      <c r="AO14" s="51" t="e">
        <f ca="1">DATA_FORMATTING!DS130/AO$5</f>
        <v>#NAME?</v>
      </c>
      <c r="AP14" s="51" t="e">
        <f ca="1">DATA_FORMATTING!DT130/AP$5</f>
        <v>#NAME?</v>
      </c>
      <c r="AQ14" s="51" t="e">
        <f ca="1">DATA_FORMATTING!DU130/AQ$5</f>
        <v>#NAME?</v>
      </c>
      <c r="AR14" s="51" t="e">
        <f ca="1">DATA_FORMATTING!DV130/AR$5</f>
        <v>#NAME?</v>
      </c>
      <c r="AS14" s="51" t="e">
        <f ca="1">DATA_FORMATTING!DW130/AS$5</f>
        <v>#NAME?</v>
      </c>
      <c r="AT14" s="51" t="e">
        <f ca="1">DATA_FORMATTING!DX130/AT$5</f>
        <v>#NAME?</v>
      </c>
      <c r="AU14" s="51" t="e">
        <f ca="1">DATA_FORMATTING!DY130/AU$5</f>
        <v>#NAME?</v>
      </c>
      <c r="AV14" s="51" t="e">
        <f ca="1">DATA_FORMATTING!DZ130/AV$5</f>
        <v>#NAME?</v>
      </c>
      <c r="AW14" s="51" t="e">
        <f ca="1">DATA_FORMATTING!EA130/AW$5</f>
        <v>#NAME?</v>
      </c>
      <c r="AX14" s="51" t="e">
        <f ca="1">DATA_FORMATTING!EB130/AX$5</f>
        <v>#NAME?</v>
      </c>
      <c r="AY14" s="257" t="e">
        <f ca="1">DATA_FORMATTING!EC130/AY$5</f>
        <v>#NAME?</v>
      </c>
    </row>
    <row r="15" spans="1:51">
      <c r="A15" s="245">
        <v>10</v>
      </c>
      <c r="B15" s="260" t="str">
        <f>DATA_FORMATTING!CS18</f>
        <v>Recovered loans</v>
      </c>
      <c r="C15" s="925" t="s">
        <v>30</v>
      </c>
      <c r="D15" s="926"/>
      <c r="E15" s="926"/>
      <c r="F15" s="926"/>
      <c r="G15" s="926"/>
      <c r="H15" s="926"/>
      <c r="I15" s="926"/>
      <c r="J15" s="926"/>
      <c r="K15" s="926"/>
      <c r="L15" s="926"/>
      <c r="M15" s="926"/>
      <c r="N15" s="926"/>
      <c r="O15" s="926"/>
      <c r="P15" s="927" t="e">
        <f ca="1">DATA_FORMATTING!CT131/P$5</f>
        <v>#NAME?</v>
      </c>
      <c r="Q15" s="927" t="e">
        <f ca="1">DATA_FORMATTING!CU131/Q$5</f>
        <v>#NAME?</v>
      </c>
      <c r="R15" s="927" t="e">
        <f ca="1">DATA_FORMATTING!CV131/R$5</f>
        <v>#NAME?</v>
      </c>
      <c r="S15" s="927" t="e">
        <f ca="1">DATA_FORMATTING!CW131/S$5</f>
        <v>#NAME?</v>
      </c>
      <c r="T15" s="927" t="e">
        <f ca="1">DATA_FORMATTING!CX131/T$5</f>
        <v>#NAME?</v>
      </c>
      <c r="U15" s="927" t="e">
        <f ca="1">DATA_FORMATTING!CY131/U$5</f>
        <v>#NAME?</v>
      </c>
      <c r="V15" s="927" t="e">
        <f ca="1">DATA_FORMATTING!CZ131/V$5</f>
        <v>#NAME?</v>
      </c>
      <c r="W15" s="927" t="e">
        <f ca="1">DATA_FORMATTING!DA131/W$5</f>
        <v>#NAME?</v>
      </c>
      <c r="X15" s="927" t="e">
        <f ca="1">DATA_FORMATTING!DB131/X$5</f>
        <v>#NAME?</v>
      </c>
      <c r="Y15" s="927" t="e">
        <f ca="1">DATA_FORMATTING!DC131/Y$5</f>
        <v>#NAME?</v>
      </c>
      <c r="Z15" s="927" t="e">
        <f ca="1">DATA_FORMATTING!DD131/Z$5</f>
        <v>#NAME?</v>
      </c>
      <c r="AA15" s="927" t="e">
        <f ca="1">DATA_FORMATTING!DE131/AA$5</f>
        <v>#NAME?</v>
      </c>
      <c r="AB15" s="927" t="e">
        <f ca="1">DATA_FORMATTING!DF131/AB$5</f>
        <v>#NAME?</v>
      </c>
      <c r="AC15" s="927" t="e">
        <f ca="1">DATA_FORMATTING!DG131/AC$5</f>
        <v>#NAME?</v>
      </c>
      <c r="AD15" s="927" t="e">
        <f ca="1">DATA_FORMATTING!DH131/AD$5</f>
        <v>#NAME?</v>
      </c>
      <c r="AE15" s="927" t="e">
        <f ca="1">DATA_FORMATTING!DI131/AE$5</f>
        <v>#NAME?</v>
      </c>
      <c r="AF15" s="927" t="e">
        <f ca="1">DATA_FORMATTING!DJ131/AF$5</f>
        <v>#NAME?</v>
      </c>
      <c r="AG15" s="927" t="e">
        <f ca="1">DATA_FORMATTING!DK131/AG$5</f>
        <v>#NAME?</v>
      </c>
      <c r="AH15" s="927" t="e">
        <f ca="1">DATA_FORMATTING!DL131/AH$5</f>
        <v>#NAME?</v>
      </c>
      <c r="AI15" s="927" t="e">
        <f ca="1">DATA_FORMATTING!DM131/AI$5</f>
        <v>#NAME?</v>
      </c>
      <c r="AJ15" s="927" t="e">
        <f ca="1">DATA_FORMATTING!DN131/AJ$5</f>
        <v>#NAME?</v>
      </c>
      <c r="AK15" s="927" t="e">
        <f ca="1">DATA_FORMATTING!DO131/AK$5</f>
        <v>#NAME?</v>
      </c>
      <c r="AL15" s="927" t="e">
        <f ca="1">DATA_FORMATTING!DP131/AL$5</f>
        <v>#NAME?</v>
      </c>
      <c r="AM15" s="927" t="e">
        <f ca="1">DATA_FORMATTING!DQ131/AM$5</f>
        <v>#NAME?</v>
      </c>
      <c r="AN15" s="927" t="e">
        <f ca="1">DATA_FORMATTING!DR131/AN$5</f>
        <v>#NAME?</v>
      </c>
      <c r="AO15" s="927" t="e">
        <f ca="1">DATA_FORMATTING!DS131/AO$5</f>
        <v>#NAME?</v>
      </c>
      <c r="AP15" s="927" t="e">
        <f ca="1">DATA_FORMATTING!DT131/AP$5</f>
        <v>#NAME?</v>
      </c>
      <c r="AQ15" s="927" t="e">
        <f ca="1">DATA_FORMATTING!DU131/AQ$5</f>
        <v>#NAME?</v>
      </c>
      <c r="AR15" s="927" t="e">
        <f ca="1">DATA_FORMATTING!DV131/AR$5</f>
        <v>#NAME?</v>
      </c>
      <c r="AS15" s="927" t="e">
        <f ca="1">DATA_FORMATTING!DW131/AS$5</f>
        <v>#NAME?</v>
      </c>
      <c r="AT15" s="927" t="e">
        <f ca="1">DATA_FORMATTING!DX131/AT$5</f>
        <v>#NAME?</v>
      </c>
      <c r="AU15" s="927" t="e">
        <f ca="1">DATA_FORMATTING!DY131/AU$5</f>
        <v>#NAME?</v>
      </c>
      <c r="AV15" s="927" t="e">
        <f ca="1">DATA_FORMATTING!DZ131/AV$5</f>
        <v>#NAME?</v>
      </c>
      <c r="AW15" s="927" t="e">
        <f ca="1">DATA_FORMATTING!EA131/AW$5</f>
        <v>#NAME?</v>
      </c>
      <c r="AX15" s="927" t="e">
        <f ca="1">DATA_FORMATTING!EB131/AX$5</f>
        <v>#NAME?</v>
      </c>
      <c r="AY15" s="928" t="e">
        <f ca="1">DATA_FORMATTING!EC131/AY$5</f>
        <v>#NAME?</v>
      </c>
    </row>
    <row r="16" spans="1:51">
      <c r="A16" s="245">
        <v>11</v>
      </c>
      <c r="B16" s="260" t="str">
        <f>DATA_FORMATTING!CS19</f>
        <v>Net Write-Offs</v>
      </c>
      <c r="C16" s="925" t="s">
        <v>47</v>
      </c>
      <c r="D16" s="926"/>
      <c r="E16" s="926"/>
      <c r="F16" s="926"/>
      <c r="G16" s="926"/>
      <c r="H16" s="926"/>
      <c r="I16" s="926"/>
      <c r="J16" s="926"/>
      <c r="K16" s="926"/>
      <c r="L16" s="926"/>
      <c r="M16" s="926"/>
      <c r="N16" s="926"/>
      <c r="O16" s="926"/>
      <c r="P16" s="927" t="e">
        <f ca="1">DATA_FORMATTING!CT132/P$5</f>
        <v>#NAME?</v>
      </c>
      <c r="Q16" s="927" t="e">
        <f ca="1">DATA_FORMATTING!CU132/Q$5</f>
        <v>#NAME?</v>
      </c>
      <c r="R16" s="927" t="e">
        <f ca="1">DATA_FORMATTING!CV132/R$5</f>
        <v>#NAME?</v>
      </c>
      <c r="S16" s="927" t="e">
        <f ca="1">DATA_FORMATTING!CW132/S$5</f>
        <v>#NAME?</v>
      </c>
      <c r="T16" s="927" t="e">
        <f ca="1">DATA_FORMATTING!CX132/T$5</f>
        <v>#NAME?</v>
      </c>
      <c r="U16" s="927" t="e">
        <f ca="1">DATA_FORMATTING!CY132/U$5</f>
        <v>#NAME?</v>
      </c>
      <c r="V16" s="927" t="e">
        <f ca="1">DATA_FORMATTING!CZ132/V$5</f>
        <v>#NAME?</v>
      </c>
      <c r="W16" s="927" t="e">
        <f ca="1">DATA_FORMATTING!DA132/W$5</f>
        <v>#NAME?</v>
      </c>
      <c r="X16" s="927" t="e">
        <f ca="1">DATA_FORMATTING!DB132/X$5</f>
        <v>#NAME?</v>
      </c>
      <c r="Y16" s="927" t="e">
        <f ca="1">DATA_FORMATTING!DC132/Y$5</f>
        <v>#NAME?</v>
      </c>
      <c r="Z16" s="927" t="e">
        <f ca="1">DATA_FORMATTING!DD132/Z$5</f>
        <v>#NAME?</v>
      </c>
      <c r="AA16" s="927" t="e">
        <f ca="1">DATA_FORMATTING!DE132/AA$5</f>
        <v>#NAME?</v>
      </c>
      <c r="AB16" s="927" t="e">
        <f ca="1">DATA_FORMATTING!DF132/AB$5</f>
        <v>#NAME?</v>
      </c>
      <c r="AC16" s="927" t="e">
        <f ca="1">DATA_FORMATTING!DG132/AC$5</f>
        <v>#NAME?</v>
      </c>
      <c r="AD16" s="927" t="e">
        <f ca="1">DATA_FORMATTING!DH132/AD$5</f>
        <v>#NAME?</v>
      </c>
      <c r="AE16" s="927" t="e">
        <f ca="1">DATA_FORMATTING!DI132/AE$5</f>
        <v>#NAME?</v>
      </c>
      <c r="AF16" s="927" t="e">
        <f ca="1">DATA_FORMATTING!DJ132/AF$5</f>
        <v>#NAME?</v>
      </c>
      <c r="AG16" s="927" t="e">
        <f ca="1">DATA_FORMATTING!DK132/AG$5</f>
        <v>#NAME?</v>
      </c>
      <c r="AH16" s="927" t="e">
        <f ca="1">DATA_FORMATTING!DL132/AH$5</f>
        <v>#NAME?</v>
      </c>
      <c r="AI16" s="927" t="e">
        <f ca="1">DATA_FORMATTING!DM132/AI$5</f>
        <v>#NAME?</v>
      </c>
      <c r="AJ16" s="927" t="e">
        <f ca="1">DATA_FORMATTING!DN132/AJ$5</f>
        <v>#NAME?</v>
      </c>
      <c r="AK16" s="927" t="e">
        <f ca="1">DATA_FORMATTING!DO132/AK$5</f>
        <v>#NAME?</v>
      </c>
      <c r="AL16" s="927" t="e">
        <f ca="1">DATA_FORMATTING!DP132/AL$5</f>
        <v>#NAME?</v>
      </c>
      <c r="AM16" s="927" t="e">
        <f ca="1">DATA_FORMATTING!DQ132/AM$5</f>
        <v>#NAME?</v>
      </c>
      <c r="AN16" s="927" t="e">
        <f ca="1">DATA_FORMATTING!DR132/AN$5</f>
        <v>#NAME?</v>
      </c>
      <c r="AO16" s="927" t="e">
        <f ca="1">DATA_FORMATTING!DS132/AO$5</f>
        <v>#NAME?</v>
      </c>
      <c r="AP16" s="927" t="e">
        <f ca="1">DATA_FORMATTING!DT132/AP$5</f>
        <v>#NAME?</v>
      </c>
      <c r="AQ16" s="927" t="e">
        <f ca="1">DATA_FORMATTING!DU132/AQ$5</f>
        <v>#NAME?</v>
      </c>
      <c r="AR16" s="927" t="e">
        <f ca="1">DATA_FORMATTING!DV132/AR$5</f>
        <v>#NAME?</v>
      </c>
      <c r="AS16" s="927" t="e">
        <f ca="1">DATA_FORMATTING!DW132/AS$5</f>
        <v>#NAME?</v>
      </c>
      <c r="AT16" s="927" t="e">
        <f ca="1">DATA_FORMATTING!DX132/AT$5</f>
        <v>#NAME?</v>
      </c>
      <c r="AU16" s="927" t="e">
        <f ca="1">DATA_FORMATTING!DY132/AU$5</f>
        <v>#NAME?</v>
      </c>
      <c r="AV16" s="927" t="e">
        <f ca="1">DATA_FORMATTING!DZ132/AV$5</f>
        <v>#NAME?</v>
      </c>
      <c r="AW16" s="927" t="e">
        <f ca="1">DATA_FORMATTING!EA132/AW$5</f>
        <v>#NAME?</v>
      </c>
      <c r="AX16" s="927" t="e">
        <f ca="1">DATA_FORMATTING!EB132/AX$5</f>
        <v>#NAME?</v>
      </c>
      <c r="AY16" s="928" t="e">
        <f ca="1">DATA_FORMATTING!EC132/AY$5</f>
        <v>#NAME?</v>
      </c>
    </row>
    <row r="17" spans="1:51">
      <c r="A17" s="245">
        <v>12</v>
      </c>
      <c r="B17" s="260" t="str">
        <f>DATA_FORMATTING!CS20</f>
        <v>Total Outstanding Portfolio</v>
      </c>
      <c r="C17" s="265" t="s">
        <v>102</v>
      </c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51" t="e">
        <f ca="1">DATA_FORMATTING!CT133/P$5</f>
        <v>#NAME?</v>
      </c>
      <c r="Q17" s="51" t="e">
        <f ca="1">DATA_FORMATTING!CU133/Q$5</f>
        <v>#NAME?</v>
      </c>
      <c r="R17" s="51" t="e">
        <f ca="1">DATA_FORMATTING!CV133/R$5</f>
        <v>#NAME?</v>
      </c>
      <c r="S17" s="51" t="e">
        <f ca="1">DATA_FORMATTING!CW133/S$5</f>
        <v>#NAME?</v>
      </c>
      <c r="T17" s="51" t="e">
        <f ca="1">DATA_FORMATTING!CX133/T$5</f>
        <v>#NAME?</v>
      </c>
      <c r="U17" s="51" t="e">
        <f ca="1">DATA_FORMATTING!CY133/U$5</f>
        <v>#NAME?</v>
      </c>
      <c r="V17" s="51" t="e">
        <f ca="1">DATA_FORMATTING!CZ133/V$5</f>
        <v>#NAME?</v>
      </c>
      <c r="W17" s="51" t="e">
        <f ca="1">DATA_FORMATTING!DA133/W$5</f>
        <v>#NAME?</v>
      </c>
      <c r="X17" s="51" t="e">
        <f ca="1">DATA_FORMATTING!DB133/X$5</f>
        <v>#NAME?</v>
      </c>
      <c r="Y17" s="51" t="e">
        <f ca="1">DATA_FORMATTING!DC133/Y$5</f>
        <v>#NAME?</v>
      </c>
      <c r="Z17" s="51" t="e">
        <f ca="1">DATA_FORMATTING!DD133/Z$5</f>
        <v>#NAME?</v>
      </c>
      <c r="AA17" s="51" t="e">
        <f ca="1">DATA_FORMATTING!DE133/AA$5</f>
        <v>#NAME?</v>
      </c>
      <c r="AB17" s="51" t="e">
        <f ca="1">DATA_FORMATTING!DF133/AB$5</f>
        <v>#NAME?</v>
      </c>
      <c r="AC17" s="51" t="e">
        <f ca="1">DATA_FORMATTING!DG133/AC$5</f>
        <v>#NAME?</v>
      </c>
      <c r="AD17" s="51" t="e">
        <f ca="1">DATA_FORMATTING!DH133/AD$5</f>
        <v>#NAME?</v>
      </c>
      <c r="AE17" s="51" t="e">
        <f ca="1">DATA_FORMATTING!DI133/AE$5</f>
        <v>#NAME?</v>
      </c>
      <c r="AF17" s="51" t="e">
        <f ca="1">DATA_FORMATTING!DJ133/AF$5</f>
        <v>#NAME?</v>
      </c>
      <c r="AG17" s="51" t="e">
        <f ca="1">DATA_FORMATTING!DK133/AG$5</f>
        <v>#NAME?</v>
      </c>
      <c r="AH17" s="51" t="e">
        <f ca="1">DATA_FORMATTING!DL133/AH$5</f>
        <v>#NAME?</v>
      </c>
      <c r="AI17" s="51" t="e">
        <f ca="1">DATA_FORMATTING!DM133/AI$5</f>
        <v>#NAME?</v>
      </c>
      <c r="AJ17" s="51" t="e">
        <f ca="1">DATA_FORMATTING!DN133/AJ$5</f>
        <v>#NAME?</v>
      </c>
      <c r="AK17" s="51" t="e">
        <f ca="1">DATA_FORMATTING!DO133/AK$5</f>
        <v>#NAME?</v>
      </c>
      <c r="AL17" s="51" t="e">
        <f ca="1">DATA_FORMATTING!DP133/AL$5</f>
        <v>#NAME?</v>
      </c>
      <c r="AM17" s="51" t="e">
        <f ca="1">DATA_FORMATTING!DQ133/AM$5</f>
        <v>#NAME?</v>
      </c>
      <c r="AN17" s="51" t="e">
        <f ca="1">DATA_FORMATTING!DR133/AN$5</f>
        <v>#NAME?</v>
      </c>
      <c r="AO17" s="51" t="e">
        <f ca="1">DATA_FORMATTING!DS133/AO$5</f>
        <v>#NAME?</v>
      </c>
      <c r="AP17" s="51" t="e">
        <f ca="1">DATA_FORMATTING!DT133/AP$5</f>
        <v>#NAME?</v>
      </c>
      <c r="AQ17" s="51" t="e">
        <f ca="1">DATA_FORMATTING!DU133/AQ$5</f>
        <v>#NAME?</v>
      </c>
      <c r="AR17" s="51" t="e">
        <f ca="1">DATA_FORMATTING!DV133/AR$5</f>
        <v>#NAME?</v>
      </c>
      <c r="AS17" s="51" t="e">
        <f ca="1">DATA_FORMATTING!DW133/AS$5</f>
        <v>#NAME?</v>
      </c>
      <c r="AT17" s="51" t="e">
        <f ca="1">DATA_FORMATTING!DX133/AT$5</f>
        <v>#NAME?</v>
      </c>
      <c r="AU17" s="51" t="e">
        <f ca="1">DATA_FORMATTING!DY133/AU$5</f>
        <v>#NAME?</v>
      </c>
      <c r="AV17" s="51" t="e">
        <f ca="1">DATA_FORMATTING!DZ133/AV$5</f>
        <v>#NAME?</v>
      </c>
      <c r="AW17" s="51" t="e">
        <f ca="1">DATA_FORMATTING!EA133/AW$5</f>
        <v>#NAME?</v>
      </c>
      <c r="AX17" s="51" t="e">
        <f ca="1">DATA_FORMATTING!EB133/AX$5</f>
        <v>#NAME?</v>
      </c>
      <c r="AY17" s="257" t="e">
        <f ca="1">DATA_FORMATTING!EC133/AY$5</f>
        <v>#NAME?</v>
      </c>
    </row>
    <row r="18" spans="1:51">
      <c r="A18" s="245">
        <v>13</v>
      </c>
      <c r="C18" s="266" t="s">
        <v>104</v>
      </c>
      <c r="D18" s="851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51" t="e">
        <f ca="1">P16-P17</f>
        <v>#NAME?</v>
      </c>
      <c r="Q18" s="51" t="e">
        <f t="shared" ref="Q18:AY18" ca="1" si="1">Q16-Q17</f>
        <v>#NAME?</v>
      </c>
      <c r="R18" s="51" t="e">
        <f t="shared" ca="1" si="1"/>
        <v>#NAME?</v>
      </c>
      <c r="S18" s="51" t="e">
        <f t="shared" ca="1" si="1"/>
        <v>#NAME?</v>
      </c>
      <c r="T18" s="51" t="e">
        <f t="shared" ca="1" si="1"/>
        <v>#NAME?</v>
      </c>
      <c r="U18" s="51" t="e">
        <f t="shared" ca="1" si="1"/>
        <v>#NAME?</v>
      </c>
      <c r="V18" s="51" t="e">
        <f t="shared" ca="1" si="1"/>
        <v>#NAME?</v>
      </c>
      <c r="W18" s="51" t="e">
        <f t="shared" ca="1" si="1"/>
        <v>#NAME?</v>
      </c>
      <c r="X18" s="51" t="e">
        <f t="shared" ca="1" si="1"/>
        <v>#NAME?</v>
      </c>
      <c r="Y18" s="51" t="e">
        <f t="shared" ca="1" si="1"/>
        <v>#NAME?</v>
      </c>
      <c r="Z18" s="51" t="e">
        <f t="shared" ca="1" si="1"/>
        <v>#NAME?</v>
      </c>
      <c r="AA18" s="51" t="e">
        <f t="shared" ca="1" si="1"/>
        <v>#NAME?</v>
      </c>
      <c r="AB18" s="51" t="e">
        <f t="shared" ca="1" si="1"/>
        <v>#NAME?</v>
      </c>
      <c r="AC18" s="51" t="e">
        <f t="shared" ca="1" si="1"/>
        <v>#NAME?</v>
      </c>
      <c r="AD18" s="51" t="e">
        <f t="shared" ca="1" si="1"/>
        <v>#NAME?</v>
      </c>
      <c r="AE18" s="51" t="e">
        <f t="shared" ca="1" si="1"/>
        <v>#NAME?</v>
      </c>
      <c r="AF18" s="51" t="e">
        <f t="shared" ca="1" si="1"/>
        <v>#NAME?</v>
      </c>
      <c r="AG18" s="51" t="e">
        <f t="shared" ca="1" si="1"/>
        <v>#NAME?</v>
      </c>
      <c r="AH18" s="51" t="e">
        <f t="shared" ca="1" si="1"/>
        <v>#NAME?</v>
      </c>
      <c r="AI18" s="51" t="e">
        <f t="shared" ca="1" si="1"/>
        <v>#NAME?</v>
      </c>
      <c r="AJ18" s="51" t="e">
        <f t="shared" ca="1" si="1"/>
        <v>#NAME?</v>
      </c>
      <c r="AK18" s="51" t="e">
        <f t="shared" ca="1" si="1"/>
        <v>#NAME?</v>
      </c>
      <c r="AL18" s="51" t="e">
        <f t="shared" ca="1" si="1"/>
        <v>#NAME?</v>
      </c>
      <c r="AM18" s="51" t="e">
        <f t="shared" ca="1" si="1"/>
        <v>#NAME?</v>
      </c>
      <c r="AN18" s="51" t="e">
        <f t="shared" ca="1" si="1"/>
        <v>#NAME?</v>
      </c>
      <c r="AO18" s="51" t="e">
        <f t="shared" ca="1" si="1"/>
        <v>#NAME?</v>
      </c>
      <c r="AP18" s="51" t="e">
        <f t="shared" ca="1" si="1"/>
        <v>#NAME?</v>
      </c>
      <c r="AQ18" s="51" t="e">
        <f t="shared" ca="1" si="1"/>
        <v>#NAME?</v>
      </c>
      <c r="AR18" s="51" t="e">
        <f t="shared" ca="1" si="1"/>
        <v>#NAME?</v>
      </c>
      <c r="AS18" s="51" t="e">
        <f t="shared" ca="1" si="1"/>
        <v>#NAME?</v>
      </c>
      <c r="AT18" s="51" t="e">
        <f t="shared" ca="1" si="1"/>
        <v>#NAME?</v>
      </c>
      <c r="AU18" s="51" t="e">
        <f t="shared" ca="1" si="1"/>
        <v>#NAME?</v>
      </c>
      <c r="AV18" s="51" t="e">
        <f t="shared" ca="1" si="1"/>
        <v>#NAME?</v>
      </c>
      <c r="AW18" s="51" t="e">
        <f t="shared" ca="1" si="1"/>
        <v>#NAME?</v>
      </c>
      <c r="AX18" s="51" t="e">
        <f t="shared" ca="1" si="1"/>
        <v>#NAME?</v>
      </c>
      <c r="AY18" s="257" t="e">
        <f t="shared" ca="1" si="1"/>
        <v>#NAME?</v>
      </c>
    </row>
    <row r="19" spans="1:51" ht="15.75" thickBot="1">
      <c r="A19" s="245">
        <v>14</v>
      </c>
      <c r="C19" s="267" t="s">
        <v>107</v>
      </c>
      <c r="D19" s="852"/>
      <c r="E19" s="852"/>
      <c r="F19" s="852"/>
      <c r="G19" s="852"/>
      <c r="H19" s="852"/>
      <c r="I19" s="852"/>
      <c r="J19" s="852"/>
      <c r="K19" s="852"/>
      <c r="L19" s="852"/>
      <c r="M19" s="852"/>
      <c r="N19" s="852"/>
      <c r="O19" s="852"/>
      <c r="P19" s="63" t="e">
        <f t="shared" ref="P19:AM19" ca="1" si="2">SUM(P8:P10,P17)</f>
        <v>#NAME?</v>
      </c>
      <c r="Q19" s="63" t="e">
        <f t="shared" ca="1" si="2"/>
        <v>#NAME?</v>
      </c>
      <c r="R19" s="63" t="e">
        <f t="shared" ca="1" si="2"/>
        <v>#NAME?</v>
      </c>
      <c r="S19" s="63" t="e">
        <f t="shared" ca="1" si="2"/>
        <v>#NAME?</v>
      </c>
      <c r="T19" s="63" t="e">
        <f t="shared" ca="1" si="2"/>
        <v>#NAME?</v>
      </c>
      <c r="U19" s="63" t="e">
        <f t="shared" ca="1" si="2"/>
        <v>#NAME?</v>
      </c>
      <c r="V19" s="63" t="e">
        <f t="shared" ca="1" si="2"/>
        <v>#NAME?</v>
      </c>
      <c r="W19" s="63" t="e">
        <f t="shared" ca="1" si="2"/>
        <v>#NAME?</v>
      </c>
      <c r="X19" s="63" t="e">
        <f t="shared" ca="1" si="2"/>
        <v>#NAME?</v>
      </c>
      <c r="Y19" s="63" t="e">
        <f t="shared" ca="1" si="2"/>
        <v>#NAME?</v>
      </c>
      <c r="Z19" s="63" t="e">
        <f t="shared" ca="1" si="2"/>
        <v>#NAME?</v>
      </c>
      <c r="AA19" s="63" t="e">
        <f t="shared" ca="1" si="2"/>
        <v>#NAME?</v>
      </c>
      <c r="AB19" s="63" t="e">
        <f t="shared" ca="1" si="2"/>
        <v>#NAME?</v>
      </c>
      <c r="AC19" s="63" t="e">
        <f t="shared" ca="1" si="2"/>
        <v>#NAME?</v>
      </c>
      <c r="AD19" s="63" t="e">
        <f t="shared" ca="1" si="2"/>
        <v>#NAME?</v>
      </c>
      <c r="AE19" s="63" t="e">
        <f t="shared" ca="1" si="2"/>
        <v>#NAME?</v>
      </c>
      <c r="AF19" s="63" t="e">
        <f t="shared" ca="1" si="2"/>
        <v>#NAME?</v>
      </c>
      <c r="AG19" s="63" t="e">
        <f t="shared" ca="1" si="2"/>
        <v>#NAME?</v>
      </c>
      <c r="AH19" s="63" t="e">
        <f t="shared" ca="1" si="2"/>
        <v>#NAME?</v>
      </c>
      <c r="AI19" s="63" t="e">
        <f t="shared" ca="1" si="2"/>
        <v>#NAME?</v>
      </c>
      <c r="AJ19" s="63" t="e">
        <f t="shared" ca="1" si="2"/>
        <v>#NAME?</v>
      </c>
      <c r="AK19" s="63" t="e">
        <f t="shared" ca="1" si="2"/>
        <v>#NAME?</v>
      </c>
      <c r="AL19" s="63" t="e">
        <f t="shared" ca="1" si="2"/>
        <v>#NAME?</v>
      </c>
      <c r="AM19" s="63" t="e">
        <f t="shared" ca="1" si="2"/>
        <v>#NAME?</v>
      </c>
      <c r="AN19" s="63" t="e">
        <f ca="1">SUM(AN8:AN10,AN15)</f>
        <v>#NAME?</v>
      </c>
      <c r="AO19" s="63" t="e">
        <f t="shared" ref="AO19:AY19" ca="1" si="3">SUM(AO8:AO10,AO15)</f>
        <v>#NAME?</v>
      </c>
      <c r="AP19" s="63" t="e">
        <f t="shared" ca="1" si="3"/>
        <v>#NAME?</v>
      </c>
      <c r="AQ19" s="63" t="e">
        <f t="shared" ca="1" si="3"/>
        <v>#NAME?</v>
      </c>
      <c r="AR19" s="63" t="e">
        <f t="shared" ca="1" si="3"/>
        <v>#NAME?</v>
      </c>
      <c r="AS19" s="63" t="e">
        <f t="shared" ca="1" si="3"/>
        <v>#NAME?</v>
      </c>
      <c r="AT19" s="63" t="e">
        <f t="shared" ca="1" si="3"/>
        <v>#NAME?</v>
      </c>
      <c r="AU19" s="63" t="e">
        <f t="shared" ca="1" si="3"/>
        <v>#NAME?</v>
      </c>
      <c r="AV19" s="63" t="e">
        <f t="shared" ca="1" si="3"/>
        <v>#NAME?</v>
      </c>
      <c r="AW19" s="63" t="e">
        <f t="shared" ca="1" si="3"/>
        <v>#NAME?</v>
      </c>
      <c r="AX19" s="63" t="e">
        <f t="shared" ca="1" si="3"/>
        <v>#NAME?</v>
      </c>
      <c r="AY19" s="63" t="e">
        <f t="shared" ca="1" si="3"/>
        <v>#NAME?</v>
      </c>
    </row>
    <row r="21" spans="1:51" ht="15.75" thickBot="1"/>
    <row r="22" spans="1:51" ht="15.75" thickBot="1">
      <c r="C22" s="268" t="s">
        <v>282</v>
      </c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 t="str">
        <f t="shared" ref="P22:AY22" si="4">P6</f>
        <v/>
      </c>
      <c r="Q22" s="269" t="str">
        <f t="shared" si="4"/>
        <v/>
      </c>
      <c r="R22" s="269" t="str">
        <f t="shared" si="4"/>
        <v/>
      </c>
      <c r="S22" s="269" t="str">
        <f t="shared" si="4"/>
        <v/>
      </c>
      <c r="T22" s="269" t="str">
        <f t="shared" si="4"/>
        <v/>
      </c>
      <c r="U22" s="269" t="str">
        <f t="shared" si="4"/>
        <v/>
      </c>
      <c r="V22" s="269" t="str">
        <f t="shared" si="4"/>
        <v/>
      </c>
      <c r="W22" s="269" t="str">
        <f t="shared" si="4"/>
        <v/>
      </c>
      <c r="X22" s="269" t="str">
        <f t="shared" si="4"/>
        <v/>
      </c>
      <c r="Y22" s="269" t="str">
        <f t="shared" si="4"/>
        <v/>
      </c>
      <c r="Z22" s="269" t="str">
        <f t="shared" si="4"/>
        <v/>
      </c>
      <c r="AA22" s="269" t="str">
        <f t="shared" si="4"/>
        <v/>
      </c>
      <c r="AB22" s="269" t="str">
        <f t="shared" si="4"/>
        <v/>
      </c>
      <c r="AC22" s="269" t="str">
        <f t="shared" si="4"/>
        <v/>
      </c>
      <c r="AD22" s="269" t="str">
        <f t="shared" si="4"/>
        <v/>
      </c>
      <c r="AE22" s="269" t="str">
        <f t="shared" si="4"/>
        <v/>
      </c>
      <c r="AF22" s="269" t="str">
        <f t="shared" si="4"/>
        <v/>
      </c>
      <c r="AG22" s="269" t="str">
        <f t="shared" si="4"/>
        <v/>
      </c>
      <c r="AH22" s="269" t="str">
        <f t="shared" si="4"/>
        <v/>
      </c>
      <c r="AI22" s="269" t="str">
        <f t="shared" si="4"/>
        <v/>
      </c>
      <c r="AJ22" s="269" t="str">
        <f t="shared" si="4"/>
        <v/>
      </c>
      <c r="AK22" s="269" t="str">
        <f t="shared" si="4"/>
        <v/>
      </c>
      <c r="AL22" s="269" t="str">
        <f t="shared" si="4"/>
        <v/>
      </c>
      <c r="AM22" s="269" t="str">
        <f t="shared" si="4"/>
        <v/>
      </c>
      <c r="AN22" s="269" t="str">
        <f t="shared" si="4"/>
        <v/>
      </c>
      <c r="AO22" s="269" t="str">
        <f t="shared" si="4"/>
        <v/>
      </c>
      <c r="AP22" s="269" t="str">
        <f t="shared" si="4"/>
        <v/>
      </c>
      <c r="AQ22" s="269" t="str">
        <f t="shared" si="4"/>
        <v/>
      </c>
      <c r="AR22" s="269" t="str">
        <f t="shared" si="4"/>
        <v/>
      </c>
      <c r="AS22" s="269" t="str">
        <f t="shared" si="4"/>
        <v/>
      </c>
      <c r="AT22" s="269" t="str">
        <f t="shared" si="4"/>
        <v/>
      </c>
      <c r="AU22" s="269" t="str">
        <f t="shared" si="4"/>
        <v/>
      </c>
      <c r="AV22" s="269" t="str">
        <f t="shared" si="4"/>
        <v/>
      </c>
      <c r="AW22" s="269" t="str">
        <f t="shared" si="4"/>
        <v/>
      </c>
      <c r="AX22" s="269" t="str">
        <f t="shared" si="4"/>
        <v/>
      </c>
      <c r="AY22" s="270">
        <f t="shared" si="4"/>
        <v>0</v>
      </c>
    </row>
    <row r="23" spans="1:51">
      <c r="C23" s="271" t="s">
        <v>73</v>
      </c>
      <c r="D23" s="853"/>
      <c r="E23" s="853"/>
      <c r="F23" s="853"/>
      <c r="G23" s="853"/>
      <c r="H23" s="853"/>
      <c r="I23" s="853"/>
      <c r="J23" s="853"/>
      <c r="K23" s="853"/>
      <c r="L23" s="853"/>
      <c r="M23" s="853"/>
      <c r="N23" s="853"/>
      <c r="O23" s="853"/>
      <c r="P23" s="272" t="e">
        <f ca="1">P9/'Balance Sheet'!H$15</f>
        <v>#NAME?</v>
      </c>
      <c r="Q23" s="272" t="e">
        <f ca="1">Q9/'Balance Sheet'!I$15</f>
        <v>#NAME?</v>
      </c>
      <c r="R23" s="272" t="e">
        <f ca="1">R9/'Balance Sheet'!J$15</f>
        <v>#NAME?</v>
      </c>
      <c r="S23" s="272" t="e">
        <f ca="1">S9/'Balance Sheet'!K$15</f>
        <v>#NAME?</v>
      </c>
      <c r="T23" s="272" t="e">
        <f ca="1">T9/'Balance Sheet'!L$15</f>
        <v>#NAME?</v>
      </c>
      <c r="U23" s="272" t="e">
        <f ca="1">U9/'Balance Sheet'!M$15</f>
        <v>#NAME?</v>
      </c>
      <c r="V23" s="272" t="e">
        <f ca="1">V9/'Balance Sheet'!N$15</f>
        <v>#NAME?</v>
      </c>
      <c r="W23" s="272" t="e">
        <f ca="1">W9/'Balance Sheet'!O$15</f>
        <v>#NAME?</v>
      </c>
      <c r="X23" s="272" t="e">
        <f ca="1">X9/'Balance Sheet'!P$15</f>
        <v>#NAME?</v>
      </c>
      <c r="Y23" s="272" t="e">
        <f ca="1">Y9/'Balance Sheet'!Q$15</f>
        <v>#NAME?</v>
      </c>
      <c r="Z23" s="272" t="e">
        <f ca="1">Z9/'Balance Sheet'!R$15</f>
        <v>#NAME?</v>
      </c>
      <c r="AA23" s="272" t="e">
        <f ca="1">AA9/'Balance Sheet'!S$15</f>
        <v>#NAME?</v>
      </c>
      <c r="AB23" s="272" t="e">
        <f ca="1">AB9/'Balance Sheet'!T$15</f>
        <v>#NAME?</v>
      </c>
      <c r="AC23" s="272" t="e">
        <f ca="1">AC9/'Balance Sheet'!U$15</f>
        <v>#NAME?</v>
      </c>
      <c r="AD23" s="272" t="e">
        <f ca="1">AD9/'Balance Sheet'!V$15</f>
        <v>#NAME?</v>
      </c>
      <c r="AE23" s="272" t="e">
        <f ca="1">AE9/'Balance Sheet'!W$15</f>
        <v>#NAME?</v>
      </c>
      <c r="AF23" s="272" t="e">
        <f ca="1">AF9/'Balance Sheet'!X$15</f>
        <v>#NAME?</v>
      </c>
      <c r="AG23" s="272" t="e">
        <f ca="1">AG9/'Balance Sheet'!Y$15</f>
        <v>#NAME?</v>
      </c>
      <c r="AH23" s="272" t="e">
        <f ca="1">AH9/'Balance Sheet'!Z$15</f>
        <v>#NAME?</v>
      </c>
      <c r="AI23" s="272" t="e">
        <f ca="1">AI9/'Balance Sheet'!AA$15</f>
        <v>#NAME?</v>
      </c>
      <c r="AJ23" s="272" t="e">
        <f ca="1">AJ9/'Balance Sheet'!AB$15</f>
        <v>#NAME?</v>
      </c>
      <c r="AK23" s="272" t="e">
        <f ca="1">AK9/'Balance Sheet'!AC$15</f>
        <v>#NAME?</v>
      </c>
      <c r="AL23" s="272" t="e">
        <f ca="1">AL9/'Balance Sheet'!AD$15</f>
        <v>#NAME?</v>
      </c>
      <c r="AM23" s="272" t="e">
        <f ca="1">AM9/'Balance Sheet'!AE$15</f>
        <v>#NAME?</v>
      </c>
      <c r="AN23" s="272" t="e">
        <f ca="1">AN9/'Balance Sheet'!AF$15</f>
        <v>#NAME?</v>
      </c>
      <c r="AO23" s="272" t="e">
        <f ca="1">AO9/'Balance Sheet'!AG$15</f>
        <v>#NAME?</v>
      </c>
      <c r="AP23" s="272" t="e">
        <f ca="1">AP9/'Balance Sheet'!AH$15</f>
        <v>#NAME?</v>
      </c>
      <c r="AQ23" s="272" t="e">
        <f ca="1">AQ9/'Balance Sheet'!AI$15</f>
        <v>#NAME?</v>
      </c>
      <c r="AR23" s="272" t="e">
        <f ca="1">AR9/'Balance Sheet'!AJ$15</f>
        <v>#NAME?</v>
      </c>
      <c r="AS23" s="272" t="e">
        <f ca="1">AS9/'Balance Sheet'!AK$15</f>
        <v>#NAME?</v>
      </c>
      <c r="AT23" s="272" t="e">
        <f ca="1">AT9/'Balance Sheet'!AL$15</f>
        <v>#NAME?</v>
      </c>
      <c r="AU23" s="272" t="e">
        <f ca="1">AU9/'Balance Sheet'!AM$15</f>
        <v>#NAME?</v>
      </c>
      <c r="AV23" s="272" t="e">
        <f ca="1">AV9/'Balance Sheet'!AN$15</f>
        <v>#NAME?</v>
      </c>
      <c r="AW23" s="272" t="e">
        <f ca="1">AW9/'Balance Sheet'!AO$15</f>
        <v>#NAME?</v>
      </c>
      <c r="AX23" s="272" t="e">
        <f ca="1">AX9/'Balance Sheet'!AP$15</f>
        <v>#NAME?</v>
      </c>
      <c r="AY23" s="583" t="e">
        <f ca="1">AY9/'Balance Sheet'!AQ$15</f>
        <v>#NAME?</v>
      </c>
    </row>
    <row r="24" spans="1:51">
      <c r="C24" s="273" t="s">
        <v>78</v>
      </c>
      <c r="D24" s="854"/>
      <c r="E24" s="854"/>
      <c r="F24" s="854"/>
      <c r="G24" s="854"/>
      <c r="H24" s="854"/>
      <c r="I24" s="854"/>
      <c r="J24" s="854"/>
      <c r="K24" s="854"/>
      <c r="L24" s="854"/>
      <c r="M24" s="854"/>
      <c r="N24" s="854"/>
      <c r="O24" s="854"/>
      <c r="P24" s="274" t="e">
        <f ca="1">P10/'Balance Sheet'!H$15</f>
        <v>#NAME?</v>
      </c>
      <c r="Q24" s="274" t="e">
        <f ca="1">Q10/'Balance Sheet'!I$15</f>
        <v>#NAME?</v>
      </c>
      <c r="R24" s="274" t="e">
        <f ca="1">R10/'Balance Sheet'!J$15</f>
        <v>#NAME?</v>
      </c>
      <c r="S24" s="274" t="e">
        <f ca="1">S10/'Balance Sheet'!K$15</f>
        <v>#NAME?</v>
      </c>
      <c r="T24" s="274" t="e">
        <f ca="1">T10/'Balance Sheet'!L$15</f>
        <v>#NAME?</v>
      </c>
      <c r="U24" s="274" t="e">
        <f ca="1">U10/'Balance Sheet'!M$15</f>
        <v>#NAME?</v>
      </c>
      <c r="V24" s="274" t="e">
        <f ca="1">V10/'Balance Sheet'!N$15</f>
        <v>#NAME?</v>
      </c>
      <c r="W24" s="274" t="e">
        <f ca="1">W10/'Balance Sheet'!O$15</f>
        <v>#NAME?</v>
      </c>
      <c r="X24" s="274" t="e">
        <f ca="1">X10/'Balance Sheet'!P$15</f>
        <v>#NAME?</v>
      </c>
      <c r="Y24" s="274" t="e">
        <f ca="1">Y10/'Balance Sheet'!Q$15</f>
        <v>#NAME?</v>
      </c>
      <c r="Z24" s="274" t="e">
        <f ca="1">Z10/'Balance Sheet'!R$15</f>
        <v>#NAME?</v>
      </c>
      <c r="AA24" s="274" t="e">
        <f ca="1">AA10/'Balance Sheet'!S$15</f>
        <v>#NAME?</v>
      </c>
      <c r="AB24" s="274" t="e">
        <f ca="1">AB10/'Balance Sheet'!T$15</f>
        <v>#NAME?</v>
      </c>
      <c r="AC24" s="274" t="e">
        <f ca="1">AC10/'Balance Sheet'!U$15</f>
        <v>#NAME?</v>
      </c>
      <c r="AD24" s="274" t="e">
        <f ca="1">AD10/'Balance Sheet'!V$15</f>
        <v>#NAME?</v>
      </c>
      <c r="AE24" s="274" t="e">
        <f ca="1">AE10/'Balance Sheet'!W$15</f>
        <v>#NAME?</v>
      </c>
      <c r="AF24" s="274" t="e">
        <f ca="1">AF10/'Balance Sheet'!X$15</f>
        <v>#NAME?</v>
      </c>
      <c r="AG24" s="274" t="e">
        <f ca="1">AG10/'Balance Sheet'!Y$15</f>
        <v>#NAME?</v>
      </c>
      <c r="AH24" s="274" t="e">
        <f ca="1">AH10/'Balance Sheet'!Z$15</f>
        <v>#NAME?</v>
      </c>
      <c r="AI24" s="274" t="e">
        <f ca="1">AI10/'Balance Sheet'!AA$15</f>
        <v>#NAME?</v>
      </c>
      <c r="AJ24" s="274" t="e">
        <f ca="1">AJ10/'Balance Sheet'!AB$15</f>
        <v>#NAME?</v>
      </c>
      <c r="AK24" s="274" t="e">
        <f ca="1">AK10/'Balance Sheet'!AC$15</f>
        <v>#NAME?</v>
      </c>
      <c r="AL24" s="274" t="e">
        <f ca="1">AL10/'Balance Sheet'!AD$15</f>
        <v>#NAME?</v>
      </c>
      <c r="AM24" s="274" t="e">
        <f ca="1">AM10/'Balance Sheet'!AE$15</f>
        <v>#NAME?</v>
      </c>
      <c r="AN24" s="274" t="e">
        <f ca="1">AN10/'Balance Sheet'!AF$15</f>
        <v>#NAME?</v>
      </c>
      <c r="AO24" s="274" t="e">
        <f ca="1">AO10/'Balance Sheet'!AG$15</f>
        <v>#NAME?</v>
      </c>
      <c r="AP24" s="274" t="e">
        <f ca="1">AP10/'Balance Sheet'!AH$15</f>
        <v>#NAME?</v>
      </c>
      <c r="AQ24" s="274" t="e">
        <f ca="1">AQ10/'Balance Sheet'!AI$15</f>
        <v>#NAME?</v>
      </c>
      <c r="AR24" s="274" t="e">
        <f ca="1">AR10/'Balance Sheet'!AJ$15</f>
        <v>#NAME?</v>
      </c>
      <c r="AS24" s="274" t="e">
        <f ca="1">AS10/'Balance Sheet'!AK$15</f>
        <v>#NAME?</v>
      </c>
      <c r="AT24" s="274" t="e">
        <f ca="1">AT10/'Balance Sheet'!AL$15</f>
        <v>#NAME?</v>
      </c>
      <c r="AU24" s="274" t="e">
        <f ca="1">AU10/'Balance Sheet'!AM$15</f>
        <v>#NAME?</v>
      </c>
      <c r="AV24" s="274" t="e">
        <f ca="1">AV10/'Balance Sheet'!AN$15</f>
        <v>#NAME?</v>
      </c>
      <c r="AW24" s="274" t="e">
        <f ca="1">AW10/'Balance Sheet'!AO$15</f>
        <v>#NAME?</v>
      </c>
      <c r="AX24" s="274" t="e">
        <f ca="1">AX10/'Balance Sheet'!AP$15</f>
        <v>#NAME?</v>
      </c>
      <c r="AY24" s="275" t="e">
        <f ca="1">AY10/'Balance Sheet'!AQ$15</f>
        <v>#NAME?</v>
      </c>
    </row>
    <row r="25" spans="1:51">
      <c r="C25" s="273" t="s">
        <v>147</v>
      </c>
      <c r="D25" s="854"/>
      <c r="E25" s="854"/>
      <c r="F25" s="854"/>
      <c r="G25" s="854"/>
      <c r="H25" s="854"/>
      <c r="I25" s="854"/>
      <c r="J25" s="854"/>
      <c r="K25" s="854"/>
      <c r="L25" s="854"/>
      <c r="M25" s="854"/>
      <c r="N25" s="854"/>
      <c r="O25" s="854"/>
      <c r="P25" s="274" t="e">
        <f ca="1">P11/'Balance Sheet'!H$15</f>
        <v>#NAME?</v>
      </c>
      <c r="Q25" s="274" t="e">
        <f ca="1">Q11/'Balance Sheet'!I$15</f>
        <v>#NAME?</v>
      </c>
      <c r="R25" s="274" t="e">
        <f ca="1">R11/'Balance Sheet'!J$15</f>
        <v>#NAME?</v>
      </c>
      <c r="S25" s="274" t="e">
        <f ca="1">S11/'Balance Sheet'!K$15</f>
        <v>#NAME?</v>
      </c>
      <c r="T25" s="274" t="e">
        <f ca="1">T11/'Balance Sheet'!L$15</f>
        <v>#NAME?</v>
      </c>
      <c r="U25" s="274" t="e">
        <f ca="1">U11/'Balance Sheet'!M$15</f>
        <v>#NAME?</v>
      </c>
      <c r="V25" s="274" t="e">
        <f ca="1">V11/'Balance Sheet'!N$15</f>
        <v>#NAME?</v>
      </c>
      <c r="W25" s="274" t="e">
        <f ca="1">W11/'Balance Sheet'!O$15</f>
        <v>#NAME?</v>
      </c>
      <c r="X25" s="274" t="e">
        <f ca="1">X11/'Balance Sheet'!P$15</f>
        <v>#NAME?</v>
      </c>
      <c r="Y25" s="274" t="e">
        <f ca="1">Y11/'Balance Sheet'!Q$15</f>
        <v>#NAME?</v>
      </c>
      <c r="Z25" s="274" t="e">
        <f ca="1">Z11/'Balance Sheet'!R$15</f>
        <v>#NAME?</v>
      </c>
      <c r="AA25" s="274" t="e">
        <f ca="1">AA11/'Balance Sheet'!S$15</f>
        <v>#NAME?</v>
      </c>
      <c r="AB25" s="274" t="e">
        <f ca="1">AB11/'Balance Sheet'!T$15</f>
        <v>#NAME?</v>
      </c>
      <c r="AC25" s="274" t="e">
        <f ca="1">AC11/'Balance Sheet'!U$15</f>
        <v>#NAME?</v>
      </c>
      <c r="AD25" s="274" t="e">
        <f ca="1">AD11/'Balance Sheet'!V$15</f>
        <v>#NAME?</v>
      </c>
      <c r="AE25" s="274" t="e">
        <f ca="1">AE11/'Balance Sheet'!W$15</f>
        <v>#NAME?</v>
      </c>
      <c r="AF25" s="274" t="e">
        <f ca="1">AF11/'Balance Sheet'!X$15</f>
        <v>#NAME?</v>
      </c>
      <c r="AG25" s="274" t="e">
        <f ca="1">AG11/'Balance Sheet'!Y$15</f>
        <v>#NAME?</v>
      </c>
      <c r="AH25" s="274" t="e">
        <f ca="1">AH11/'Balance Sheet'!Z$15</f>
        <v>#NAME?</v>
      </c>
      <c r="AI25" s="274" t="e">
        <f ca="1">AI11/'Balance Sheet'!AA$15</f>
        <v>#NAME?</v>
      </c>
      <c r="AJ25" s="274" t="e">
        <f ca="1">AJ11/'Balance Sheet'!AB$15</f>
        <v>#NAME?</v>
      </c>
      <c r="AK25" s="274" t="e">
        <f ca="1">AK11/'Balance Sheet'!AC$15</f>
        <v>#NAME?</v>
      </c>
      <c r="AL25" s="274" t="e">
        <f ca="1">AL11/'Balance Sheet'!AD$15</f>
        <v>#NAME?</v>
      </c>
      <c r="AM25" s="274" t="e">
        <f ca="1">AM11/'Balance Sheet'!AE$15</f>
        <v>#NAME?</v>
      </c>
      <c r="AN25" s="274" t="e">
        <f ca="1">AN11/'Balance Sheet'!AF$15</f>
        <v>#NAME?</v>
      </c>
      <c r="AO25" s="274" t="e">
        <f ca="1">AO11/'Balance Sheet'!AG$15</f>
        <v>#NAME?</v>
      </c>
      <c r="AP25" s="274" t="e">
        <f ca="1">AP11/'Balance Sheet'!AH$15</f>
        <v>#NAME?</v>
      </c>
      <c r="AQ25" s="274" t="e">
        <f ca="1">AQ11/'Balance Sheet'!AI$15</f>
        <v>#NAME?</v>
      </c>
      <c r="AR25" s="274" t="e">
        <f ca="1">AR11/'Balance Sheet'!AJ$15</f>
        <v>#NAME?</v>
      </c>
      <c r="AS25" s="274" t="e">
        <f ca="1">AS11/'Balance Sheet'!AK$15</f>
        <v>#NAME?</v>
      </c>
      <c r="AT25" s="274" t="e">
        <f ca="1">AT11/'Balance Sheet'!AL$15</f>
        <v>#NAME?</v>
      </c>
      <c r="AU25" s="274" t="e">
        <f ca="1">AU11/'Balance Sheet'!AM$15</f>
        <v>#NAME?</v>
      </c>
      <c r="AV25" s="274" t="e">
        <f ca="1">AV11/'Balance Sheet'!AN$15</f>
        <v>#NAME?</v>
      </c>
      <c r="AW25" s="274" t="e">
        <f ca="1">AW11/'Balance Sheet'!AO$15</f>
        <v>#NAME?</v>
      </c>
      <c r="AX25" s="274" t="e">
        <f ca="1">AX11/'Balance Sheet'!AP$15</f>
        <v>#NAME?</v>
      </c>
      <c r="AY25" s="275" t="e">
        <f ca="1">AY11/'Balance Sheet'!AQ$15</f>
        <v>#NAME?</v>
      </c>
    </row>
    <row r="26" spans="1:51">
      <c r="C26" s="266" t="s">
        <v>151</v>
      </c>
      <c r="D26" s="851"/>
      <c r="E26" s="851"/>
      <c r="F26" s="851"/>
      <c r="G26" s="851"/>
      <c r="H26" s="851"/>
      <c r="I26" s="851"/>
      <c r="J26" s="851"/>
      <c r="K26" s="851"/>
      <c r="L26" s="851"/>
      <c r="M26" s="851"/>
      <c r="N26" s="851"/>
      <c r="O26" s="851"/>
      <c r="P26" s="274" t="e">
        <f ca="1">P12/'Balance Sheet'!H$15</f>
        <v>#NAME?</v>
      </c>
      <c r="Q26" s="274" t="e">
        <f ca="1">Q12/'Balance Sheet'!I$15</f>
        <v>#NAME?</v>
      </c>
      <c r="R26" s="274" t="e">
        <f ca="1">R12/'Balance Sheet'!J$15</f>
        <v>#NAME?</v>
      </c>
      <c r="S26" s="274" t="e">
        <f ca="1">S12/'Balance Sheet'!K$15</f>
        <v>#NAME?</v>
      </c>
      <c r="T26" s="274" t="e">
        <f ca="1">T12/'Balance Sheet'!L$15</f>
        <v>#NAME?</v>
      </c>
      <c r="U26" s="274" t="e">
        <f ca="1">U12/'Balance Sheet'!M$15</f>
        <v>#NAME?</v>
      </c>
      <c r="V26" s="274" t="e">
        <f ca="1">V12/'Balance Sheet'!N$15</f>
        <v>#NAME?</v>
      </c>
      <c r="W26" s="274" t="e">
        <f ca="1">W12/'Balance Sheet'!O$15</f>
        <v>#NAME?</v>
      </c>
      <c r="X26" s="274" t="e">
        <f ca="1">X12/'Balance Sheet'!P$15</f>
        <v>#NAME?</v>
      </c>
      <c r="Y26" s="274" t="e">
        <f ca="1">Y12/'Balance Sheet'!Q$15</f>
        <v>#NAME?</v>
      </c>
      <c r="Z26" s="274" t="e">
        <f ca="1">Z12/'Balance Sheet'!R$15</f>
        <v>#NAME?</v>
      </c>
      <c r="AA26" s="274" t="e">
        <f ca="1">AA12/'Balance Sheet'!S$15</f>
        <v>#NAME?</v>
      </c>
      <c r="AB26" s="274" t="e">
        <f ca="1">AB12/'Balance Sheet'!T$15</f>
        <v>#NAME?</v>
      </c>
      <c r="AC26" s="274" t="e">
        <f ca="1">AC12/'Balance Sheet'!U$15</f>
        <v>#NAME?</v>
      </c>
      <c r="AD26" s="274" t="e">
        <f ca="1">AD12/'Balance Sheet'!V$15</f>
        <v>#NAME?</v>
      </c>
      <c r="AE26" s="274" t="e">
        <f ca="1">AE12/'Balance Sheet'!W$15</f>
        <v>#NAME?</v>
      </c>
      <c r="AF26" s="274" t="e">
        <f ca="1">AF12/'Balance Sheet'!X$15</f>
        <v>#NAME?</v>
      </c>
      <c r="AG26" s="274" t="e">
        <f ca="1">AG12/'Balance Sheet'!Y$15</f>
        <v>#NAME?</v>
      </c>
      <c r="AH26" s="274" t="e">
        <f ca="1">AH12/'Balance Sheet'!Z$15</f>
        <v>#NAME?</v>
      </c>
      <c r="AI26" s="274" t="e">
        <f ca="1">AI12/'Balance Sheet'!AA$15</f>
        <v>#NAME?</v>
      </c>
      <c r="AJ26" s="274" t="e">
        <f ca="1">AJ12/'Balance Sheet'!AB$15</f>
        <v>#NAME?</v>
      </c>
      <c r="AK26" s="274" t="e">
        <f ca="1">AK12/'Balance Sheet'!AC$15</f>
        <v>#NAME?</v>
      </c>
      <c r="AL26" s="274" t="e">
        <f ca="1">AL12/'Balance Sheet'!AD$15</f>
        <v>#NAME?</v>
      </c>
      <c r="AM26" s="274" t="e">
        <f ca="1">AM12/'Balance Sheet'!AE$15</f>
        <v>#NAME?</v>
      </c>
      <c r="AN26" s="274" t="e">
        <f ca="1">AN12/'Balance Sheet'!AF$15</f>
        <v>#NAME?</v>
      </c>
      <c r="AO26" s="274" t="e">
        <f ca="1">AO12/'Balance Sheet'!AG$15</f>
        <v>#NAME?</v>
      </c>
      <c r="AP26" s="274" t="e">
        <f ca="1">AP12/'Balance Sheet'!AH$15</f>
        <v>#NAME?</v>
      </c>
      <c r="AQ26" s="274" t="e">
        <f ca="1">AQ12/'Balance Sheet'!AI$15</f>
        <v>#NAME?</v>
      </c>
      <c r="AR26" s="274" t="e">
        <f ca="1">AR12/'Balance Sheet'!AJ$15</f>
        <v>#NAME?</v>
      </c>
      <c r="AS26" s="274" t="e">
        <f ca="1">AS12/'Balance Sheet'!AK$15</f>
        <v>#NAME?</v>
      </c>
      <c r="AT26" s="274" t="e">
        <f ca="1">AT12/'Balance Sheet'!AL$15</f>
        <v>#NAME?</v>
      </c>
      <c r="AU26" s="274" t="e">
        <f ca="1">AU12/'Balance Sheet'!AM$15</f>
        <v>#NAME?</v>
      </c>
      <c r="AV26" s="274" t="e">
        <f ca="1">AV12/'Balance Sheet'!AN$15</f>
        <v>#NAME?</v>
      </c>
      <c r="AW26" s="274" t="e">
        <f ca="1">AW12/'Balance Sheet'!AO$15</f>
        <v>#NAME?</v>
      </c>
      <c r="AX26" s="274" t="e">
        <f ca="1">AX12/'Balance Sheet'!AP$15</f>
        <v>#NAME?</v>
      </c>
      <c r="AY26" s="275" t="e">
        <f ca="1">AY12/'Balance Sheet'!AQ$15</f>
        <v>#NAME?</v>
      </c>
    </row>
    <row r="27" spans="1:51">
      <c r="C27" s="266" t="s">
        <v>281</v>
      </c>
      <c r="D27" s="851"/>
      <c r="E27" s="851"/>
      <c r="F27" s="851"/>
      <c r="G27" s="851"/>
      <c r="H27" s="851"/>
      <c r="I27" s="851"/>
      <c r="J27" s="851"/>
      <c r="K27" s="851"/>
      <c r="L27" s="851"/>
      <c r="M27" s="851"/>
      <c r="N27" s="851"/>
      <c r="O27" s="851"/>
      <c r="P27" s="274" t="e">
        <f ca="1">P13/'Balance Sheet'!H$15</f>
        <v>#NAME?</v>
      </c>
      <c r="Q27" s="274" t="e">
        <f ca="1">Q13/'Balance Sheet'!I$15</f>
        <v>#NAME?</v>
      </c>
      <c r="R27" s="274" t="e">
        <f ca="1">R13/'Balance Sheet'!J$15</f>
        <v>#NAME?</v>
      </c>
      <c r="S27" s="274" t="e">
        <f ca="1">S13/'Balance Sheet'!K$15</f>
        <v>#NAME?</v>
      </c>
      <c r="T27" s="274" t="e">
        <f ca="1">T13/'Balance Sheet'!L$15</f>
        <v>#NAME?</v>
      </c>
      <c r="U27" s="274" t="e">
        <f ca="1">U13/'Balance Sheet'!M$15</f>
        <v>#NAME?</v>
      </c>
      <c r="V27" s="274" t="e">
        <f ca="1">V13/'Balance Sheet'!N$15</f>
        <v>#NAME?</v>
      </c>
      <c r="W27" s="274" t="e">
        <f ca="1">W13/'Balance Sheet'!O$15</f>
        <v>#NAME?</v>
      </c>
      <c r="X27" s="274" t="e">
        <f ca="1">X13/'Balance Sheet'!P$15</f>
        <v>#NAME?</v>
      </c>
      <c r="Y27" s="274" t="e">
        <f ca="1">Y13/'Balance Sheet'!Q$15</f>
        <v>#NAME?</v>
      </c>
      <c r="Z27" s="274" t="e">
        <f ca="1">Z13/'Balance Sheet'!R$15</f>
        <v>#NAME?</v>
      </c>
      <c r="AA27" s="274" t="e">
        <f ca="1">AA13/'Balance Sheet'!S$15</f>
        <v>#NAME?</v>
      </c>
      <c r="AB27" s="274" t="e">
        <f ca="1">AB13/'Balance Sheet'!T$15</f>
        <v>#NAME?</v>
      </c>
      <c r="AC27" s="274" t="e">
        <f ca="1">AC13/'Balance Sheet'!U$15</f>
        <v>#NAME?</v>
      </c>
      <c r="AD27" s="274" t="e">
        <f ca="1">AD13/'Balance Sheet'!V$15</f>
        <v>#NAME?</v>
      </c>
      <c r="AE27" s="274" t="e">
        <f ca="1">AE13/'Balance Sheet'!W$15</f>
        <v>#NAME?</v>
      </c>
      <c r="AF27" s="274" t="e">
        <f ca="1">AF13/'Balance Sheet'!X$15</f>
        <v>#NAME?</v>
      </c>
      <c r="AG27" s="274" t="e">
        <f ca="1">AG13/'Balance Sheet'!Y$15</f>
        <v>#NAME?</v>
      </c>
      <c r="AH27" s="274" t="e">
        <f ca="1">AH13/'Balance Sheet'!Z$15</f>
        <v>#NAME?</v>
      </c>
      <c r="AI27" s="274" t="e">
        <f ca="1">AI13/'Balance Sheet'!AA$15</f>
        <v>#NAME?</v>
      </c>
      <c r="AJ27" s="274" t="e">
        <f ca="1">AJ13/'Balance Sheet'!AB$15</f>
        <v>#NAME?</v>
      </c>
      <c r="AK27" s="274" t="e">
        <f ca="1">AK13/'Balance Sheet'!AC$15</f>
        <v>#NAME?</v>
      </c>
      <c r="AL27" s="274" t="e">
        <f ca="1">AL13/'Balance Sheet'!AD$15</f>
        <v>#NAME?</v>
      </c>
      <c r="AM27" s="274" t="e">
        <f ca="1">AM13/'Balance Sheet'!AE$15</f>
        <v>#NAME?</v>
      </c>
      <c r="AN27" s="274" t="e">
        <f ca="1">AN13/'Balance Sheet'!AF$15</f>
        <v>#NAME?</v>
      </c>
      <c r="AO27" s="274" t="e">
        <f ca="1">AO13/'Balance Sheet'!AG$15</f>
        <v>#NAME?</v>
      </c>
      <c r="AP27" s="274" t="e">
        <f ca="1">AP13/'Balance Sheet'!AH$15</f>
        <v>#NAME?</v>
      </c>
      <c r="AQ27" s="274" t="e">
        <f ca="1">AQ13/'Balance Sheet'!AI$15</f>
        <v>#NAME?</v>
      </c>
      <c r="AR27" s="274" t="e">
        <f ca="1">AR13/'Balance Sheet'!AJ$15</f>
        <v>#NAME?</v>
      </c>
      <c r="AS27" s="274" t="e">
        <f ca="1">AS13/'Balance Sheet'!AK$15</f>
        <v>#NAME?</v>
      </c>
      <c r="AT27" s="274" t="e">
        <f ca="1">AT13/'Balance Sheet'!AL$15</f>
        <v>#NAME?</v>
      </c>
      <c r="AU27" s="274" t="e">
        <f ca="1">AU13/'Balance Sheet'!AM$15</f>
        <v>#NAME?</v>
      </c>
      <c r="AV27" s="274" t="e">
        <f ca="1">AV13/'Balance Sheet'!AN$15</f>
        <v>#NAME?</v>
      </c>
      <c r="AW27" s="274" t="e">
        <f ca="1">AW13/'Balance Sheet'!AO$15</f>
        <v>#NAME?</v>
      </c>
      <c r="AX27" s="274" t="e">
        <f ca="1">AX13/'Balance Sheet'!AP$15</f>
        <v>#NAME?</v>
      </c>
      <c r="AY27" s="275" t="e">
        <f ca="1">AY13/'Balance Sheet'!AQ$15</f>
        <v>#NAME?</v>
      </c>
    </row>
    <row r="28" spans="1:51">
      <c r="C28" s="266" t="s">
        <v>96</v>
      </c>
      <c r="D28" s="851"/>
      <c r="E28" s="851"/>
      <c r="F28" s="851"/>
      <c r="G28" s="851"/>
      <c r="H28" s="851"/>
      <c r="I28" s="851"/>
      <c r="J28" s="851"/>
      <c r="K28" s="851"/>
      <c r="L28" s="851"/>
      <c r="M28" s="851"/>
      <c r="N28" s="851"/>
      <c r="O28" s="851"/>
      <c r="P28" s="274" t="e">
        <f ca="1">P14/'Balance Sheet'!H$15</f>
        <v>#NAME?</v>
      </c>
      <c r="Q28" s="274" t="e">
        <f ca="1">Q14/'Balance Sheet'!I$15</f>
        <v>#NAME?</v>
      </c>
      <c r="R28" s="274" t="e">
        <f ca="1">R14/'Balance Sheet'!J$15</f>
        <v>#NAME?</v>
      </c>
      <c r="S28" s="274" t="e">
        <f ca="1">S14/'Balance Sheet'!K$15</f>
        <v>#NAME?</v>
      </c>
      <c r="T28" s="274" t="e">
        <f ca="1">T14/'Balance Sheet'!L$15</f>
        <v>#NAME?</v>
      </c>
      <c r="U28" s="274" t="e">
        <f ca="1">U14/'Balance Sheet'!M$15</f>
        <v>#NAME?</v>
      </c>
      <c r="V28" s="274" t="e">
        <f ca="1">V14/'Balance Sheet'!N$15</f>
        <v>#NAME?</v>
      </c>
      <c r="W28" s="274" t="e">
        <f ca="1">W14/'Balance Sheet'!O$15</f>
        <v>#NAME?</v>
      </c>
      <c r="X28" s="274" t="e">
        <f ca="1">X14/'Balance Sheet'!P$15</f>
        <v>#NAME?</v>
      </c>
      <c r="Y28" s="274" t="e">
        <f ca="1">Y14/'Balance Sheet'!Q$15</f>
        <v>#NAME?</v>
      </c>
      <c r="Z28" s="274" t="e">
        <f ca="1">Z14/'Balance Sheet'!R$15</f>
        <v>#NAME?</v>
      </c>
      <c r="AA28" s="274" t="e">
        <f ca="1">AA14/'Balance Sheet'!S$15</f>
        <v>#NAME?</v>
      </c>
      <c r="AB28" s="274" t="e">
        <f ca="1">AB14/'Balance Sheet'!T$15</f>
        <v>#NAME?</v>
      </c>
      <c r="AC28" s="274" t="e">
        <f ca="1">AC14/'Balance Sheet'!U$15</f>
        <v>#NAME?</v>
      </c>
      <c r="AD28" s="274" t="e">
        <f ca="1">AD14/'Balance Sheet'!V$15</f>
        <v>#NAME?</v>
      </c>
      <c r="AE28" s="274" t="e">
        <f ca="1">AE14/'Balance Sheet'!W$15</f>
        <v>#NAME?</v>
      </c>
      <c r="AF28" s="274" t="e">
        <f ca="1">AF14/'Balance Sheet'!X$15</f>
        <v>#NAME?</v>
      </c>
      <c r="AG28" s="274" t="e">
        <f ca="1">AG14/'Balance Sheet'!Y$15</f>
        <v>#NAME?</v>
      </c>
      <c r="AH28" s="274" t="e">
        <f ca="1">AH14/'Balance Sheet'!Z$15</f>
        <v>#NAME?</v>
      </c>
      <c r="AI28" s="274" t="e">
        <f ca="1">AI14/'Balance Sheet'!AA$15</f>
        <v>#NAME?</v>
      </c>
      <c r="AJ28" s="274" t="e">
        <f ca="1">AJ14/'Balance Sheet'!AB$15</f>
        <v>#NAME?</v>
      </c>
      <c r="AK28" s="274" t="e">
        <f ca="1">AK14/'Balance Sheet'!AC$15</f>
        <v>#NAME?</v>
      </c>
      <c r="AL28" s="274" t="e">
        <f ca="1">AL14/'Balance Sheet'!AD$15</f>
        <v>#NAME?</v>
      </c>
      <c r="AM28" s="274" t="e">
        <f ca="1">AM14/'Balance Sheet'!AE$15</f>
        <v>#NAME?</v>
      </c>
      <c r="AN28" s="274" t="e">
        <f ca="1">AN14/'Balance Sheet'!AF$15</f>
        <v>#NAME?</v>
      </c>
      <c r="AO28" s="274" t="e">
        <f ca="1">AO14/'Balance Sheet'!AG$15</f>
        <v>#NAME?</v>
      </c>
      <c r="AP28" s="274" t="e">
        <f ca="1">AP14/'Balance Sheet'!AH$15</f>
        <v>#NAME?</v>
      </c>
      <c r="AQ28" s="274" t="e">
        <f ca="1">AQ14/'Balance Sheet'!AI$15</f>
        <v>#NAME?</v>
      </c>
      <c r="AR28" s="274" t="e">
        <f ca="1">AR14/'Balance Sheet'!AJ$15</f>
        <v>#NAME?</v>
      </c>
      <c r="AS28" s="274" t="e">
        <f ca="1">AS14/'Balance Sheet'!AK$15</f>
        <v>#NAME?</v>
      </c>
      <c r="AT28" s="274" t="e">
        <f ca="1">AT14/'Balance Sheet'!AL$15</f>
        <v>#NAME?</v>
      </c>
      <c r="AU28" s="274" t="e">
        <f ca="1">AU14/'Balance Sheet'!AM$15</f>
        <v>#NAME?</v>
      </c>
      <c r="AV28" s="274" t="e">
        <f ca="1">AV14/'Balance Sheet'!AN$15</f>
        <v>#NAME?</v>
      </c>
      <c r="AW28" s="274" t="e">
        <f ca="1">AW14/'Balance Sheet'!AO$15</f>
        <v>#NAME?</v>
      </c>
      <c r="AX28" s="274" t="e">
        <f ca="1">AX14/'Balance Sheet'!AP$15</f>
        <v>#NAME?</v>
      </c>
      <c r="AY28" s="275" t="e">
        <f ca="1">AY14/'Balance Sheet'!AQ$15</f>
        <v>#NAME?</v>
      </c>
    </row>
    <row r="29" spans="1:51">
      <c r="C29" s="266" t="s">
        <v>30</v>
      </c>
      <c r="D29" s="851"/>
      <c r="E29" s="851"/>
      <c r="F29" s="851"/>
      <c r="G29" s="851"/>
      <c r="H29" s="851"/>
      <c r="I29" s="851"/>
      <c r="J29" s="851"/>
      <c r="K29" s="851"/>
      <c r="L29" s="851"/>
      <c r="M29" s="851"/>
      <c r="N29" s="851"/>
      <c r="O29" s="851"/>
      <c r="P29" s="274" t="e">
        <f ca="1">P15/'Balance Sheet'!H$15</f>
        <v>#NAME?</v>
      </c>
      <c r="Q29" s="274" t="e">
        <f ca="1">Q15/'Balance Sheet'!I$15</f>
        <v>#NAME?</v>
      </c>
      <c r="R29" s="274" t="e">
        <f ca="1">R15/'Balance Sheet'!J$15</f>
        <v>#NAME?</v>
      </c>
      <c r="S29" s="274" t="e">
        <f ca="1">S15/'Balance Sheet'!K$15</f>
        <v>#NAME?</v>
      </c>
      <c r="T29" s="274" t="e">
        <f ca="1">T15/'Balance Sheet'!L$15</f>
        <v>#NAME?</v>
      </c>
      <c r="U29" s="274" t="e">
        <f ca="1">U15/'Balance Sheet'!M$15</f>
        <v>#NAME?</v>
      </c>
      <c r="V29" s="274" t="e">
        <f ca="1">V15/'Balance Sheet'!N$15</f>
        <v>#NAME?</v>
      </c>
      <c r="W29" s="274" t="e">
        <f ca="1">W15/'Balance Sheet'!O$15</f>
        <v>#NAME?</v>
      </c>
      <c r="X29" s="274" t="e">
        <f ca="1">X15/'Balance Sheet'!P$15</f>
        <v>#NAME?</v>
      </c>
      <c r="Y29" s="274" t="e">
        <f ca="1">Y15/'Balance Sheet'!Q$15</f>
        <v>#NAME?</v>
      </c>
      <c r="Z29" s="274" t="e">
        <f ca="1">Z15/'Balance Sheet'!R$15</f>
        <v>#NAME?</v>
      </c>
      <c r="AA29" s="274" t="e">
        <f ca="1">AA15/'Balance Sheet'!S$15</f>
        <v>#NAME?</v>
      </c>
      <c r="AB29" s="274" t="e">
        <f ca="1">AB15/'Balance Sheet'!T$15</f>
        <v>#NAME?</v>
      </c>
      <c r="AC29" s="274" t="e">
        <f ca="1">AC15/'Balance Sheet'!U$15</f>
        <v>#NAME?</v>
      </c>
      <c r="AD29" s="274" t="e">
        <f ca="1">AD15/'Balance Sheet'!V$15</f>
        <v>#NAME?</v>
      </c>
      <c r="AE29" s="274" t="e">
        <f ca="1">AE15/'Balance Sheet'!W$15</f>
        <v>#NAME?</v>
      </c>
      <c r="AF29" s="274" t="e">
        <f ca="1">AF15/'Balance Sheet'!X$15</f>
        <v>#NAME?</v>
      </c>
      <c r="AG29" s="274" t="e">
        <f ca="1">AG15/'Balance Sheet'!Y$15</f>
        <v>#NAME?</v>
      </c>
      <c r="AH29" s="274" t="e">
        <f ca="1">AH15/'Balance Sheet'!Z$15</f>
        <v>#NAME?</v>
      </c>
      <c r="AI29" s="274" t="e">
        <f ca="1">AI15/'Balance Sheet'!AA$15</f>
        <v>#NAME?</v>
      </c>
      <c r="AJ29" s="274" t="e">
        <f ca="1">AJ15/'Balance Sheet'!AB$15</f>
        <v>#NAME?</v>
      </c>
      <c r="AK29" s="274" t="e">
        <f ca="1">AK15/'Balance Sheet'!AC$15</f>
        <v>#NAME?</v>
      </c>
      <c r="AL29" s="274" t="e">
        <f ca="1">AL15/'Balance Sheet'!AD$15</f>
        <v>#NAME?</v>
      </c>
      <c r="AM29" s="274" t="e">
        <f ca="1">AM15/'Balance Sheet'!AE$15</f>
        <v>#NAME?</v>
      </c>
      <c r="AN29" s="274" t="e">
        <f ca="1">AN15/'Balance Sheet'!AF$15</f>
        <v>#NAME?</v>
      </c>
      <c r="AO29" s="274" t="e">
        <f ca="1">AO15/'Balance Sheet'!AG$15</f>
        <v>#NAME?</v>
      </c>
      <c r="AP29" s="274" t="e">
        <f ca="1">AP15/'Balance Sheet'!AH$15</f>
        <v>#NAME?</v>
      </c>
      <c r="AQ29" s="274" t="e">
        <f ca="1">AQ15/'Balance Sheet'!AI$15</f>
        <v>#NAME?</v>
      </c>
      <c r="AR29" s="274" t="e">
        <f ca="1">AR15/'Balance Sheet'!AJ$15</f>
        <v>#NAME?</v>
      </c>
      <c r="AS29" s="274" t="e">
        <f ca="1">AS15/'Balance Sheet'!AK$15</f>
        <v>#NAME?</v>
      </c>
      <c r="AT29" s="274" t="e">
        <f ca="1">AT15/'Balance Sheet'!AL$15</f>
        <v>#NAME?</v>
      </c>
      <c r="AU29" s="274" t="e">
        <f ca="1">AU15/'Balance Sheet'!AM$15</f>
        <v>#NAME?</v>
      </c>
      <c r="AV29" s="274" t="e">
        <f ca="1">AV15/'Balance Sheet'!AN$15</f>
        <v>#NAME?</v>
      </c>
      <c r="AW29" s="274" t="e">
        <f ca="1">AW15/'Balance Sheet'!AO$15</f>
        <v>#NAME?</v>
      </c>
      <c r="AX29" s="274" t="e">
        <f ca="1">AX15/'Balance Sheet'!AP$15</f>
        <v>#NAME?</v>
      </c>
      <c r="AY29" s="275" t="e">
        <f ca="1">AY15/'Balance Sheet'!AQ$15</f>
        <v>#NAME?</v>
      </c>
    </row>
    <row r="30" spans="1:51">
      <c r="C30" s="925" t="s">
        <v>303</v>
      </c>
      <c r="D30" s="926"/>
      <c r="E30" s="926"/>
      <c r="F30" s="926"/>
      <c r="G30" s="926"/>
      <c r="H30" s="926"/>
      <c r="I30" s="926"/>
      <c r="J30" s="926"/>
      <c r="K30" s="926"/>
      <c r="L30" s="926"/>
      <c r="M30" s="926"/>
      <c r="N30" s="926"/>
      <c r="O30" s="926"/>
      <c r="P30" s="929" t="e">
        <f ca="1">+P24+P29</f>
        <v>#NAME?</v>
      </c>
      <c r="Q30" s="929" t="e">
        <f t="shared" ref="Q30:AY30" ca="1" si="5">+Q24+Q29</f>
        <v>#NAME?</v>
      </c>
      <c r="R30" s="929" t="e">
        <f t="shared" ca="1" si="5"/>
        <v>#NAME?</v>
      </c>
      <c r="S30" s="929" t="e">
        <f t="shared" ca="1" si="5"/>
        <v>#NAME?</v>
      </c>
      <c r="T30" s="929" t="e">
        <f t="shared" ca="1" si="5"/>
        <v>#NAME?</v>
      </c>
      <c r="U30" s="929" t="e">
        <f t="shared" ca="1" si="5"/>
        <v>#NAME?</v>
      </c>
      <c r="V30" s="929" t="e">
        <f t="shared" ca="1" si="5"/>
        <v>#NAME?</v>
      </c>
      <c r="W30" s="929" t="e">
        <f t="shared" ca="1" si="5"/>
        <v>#NAME?</v>
      </c>
      <c r="X30" s="929" t="e">
        <f t="shared" ca="1" si="5"/>
        <v>#NAME?</v>
      </c>
      <c r="Y30" s="929" t="e">
        <f t="shared" ca="1" si="5"/>
        <v>#NAME?</v>
      </c>
      <c r="Z30" s="929" t="e">
        <f t="shared" ca="1" si="5"/>
        <v>#NAME?</v>
      </c>
      <c r="AA30" s="929" t="e">
        <f t="shared" ca="1" si="5"/>
        <v>#NAME?</v>
      </c>
      <c r="AB30" s="929" t="e">
        <f t="shared" ca="1" si="5"/>
        <v>#NAME?</v>
      </c>
      <c r="AC30" s="929" t="e">
        <f t="shared" ca="1" si="5"/>
        <v>#NAME?</v>
      </c>
      <c r="AD30" s="929" t="e">
        <f t="shared" ca="1" si="5"/>
        <v>#NAME?</v>
      </c>
      <c r="AE30" s="929" t="e">
        <f t="shared" ca="1" si="5"/>
        <v>#NAME?</v>
      </c>
      <c r="AF30" s="929" t="e">
        <f t="shared" ca="1" si="5"/>
        <v>#NAME?</v>
      </c>
      <c r="AG30" s="929" t="e">
        <f t="shared" ca="1" si="5"/>
        <v>#NAME?</v>
      </c>
      <c r="AH30" s="929" t="e">
        <f t="shared" ca="1" si="5"/>
        <v>#NAME?</v>
      </c>
      <c r="AI30" s="929" t="e">
        <f t="shared" ca="1" si="5"/>
        <v>#NAME?</v>
      </c>
      <c r="AJ30" s="929" t="e">
        <f t="shared" ca="1" si="5"/>
        <v>#NAME?</v>
      </c>
      <c r="AK30" s="929" t="e">
        <f t="shared" ca="1" si="5"/>
        <v>#NAME?</v>
      </c>
      <c r="AL30" s="929" t="e">
        <f t="shared" ca="1" si="5"/>
        <v>#NAME?</v>
      </c>
      <c r="AM30" s="929" t="e">
        <f t="shared" ca="1" si="5"/>
        <v>#NAME?</v>
      </c>
      <c r="AN30" s="929" t="e">
        <f t="shared" ca="1" si="5"/>
        <v>#NAME?</v>
      </c>
      <c r="AO30" s="929" t="e">
        <f t="shared" ca="1" si="5"/>
        <v>#NAME?</v>
      </c>
      <c r="AP30" s="929" t="e">
        <f t="shared" ca="1" si="5"/>
        <v>#NAME?</v>
      </c>
      <c r="AQ30" s="929" t="e">
        <f t="shared" ca="1" si="5"/>
        <v>#NAME?</v>
      </c>
      <c r="AR30" s="929" t="e">
        <f t="shared" ca="1" si="5"/>
        <v>#NAME?</v>
      </c>
      <c r="AS30" s="929" t="e">
        <f t="shared" ca="1" si="5"/>
        <v>#NAME?</v>
      </c>
      <c r="AT30" s="929" t="e">
        <f t="shared" ca="1" si="5"/>
        <v>#NAME?</v>
      </c>
      <c r="AU30" s="929" t="e">
        <f t="shared" ca="1" si="5"/>
        <v>#NAME?</v>
      </c>
      <c r="AV30" s="929" t="e">
        <f t="shared" ca="1" si="5"/>
        <v>#NAME?</v>
      </c>
      <c r="AW30" s="929" t="e">
        <f t="shared" ca="1" si="5"/>
        <v>#NAME?</v>
      </c>
      <c r="AX30" s="929" t="e">
        <f t="shared" ca="1" si="5"/>
        <v>#NAME?</v>
      </c>
      <c r="AY30" s="930" t="e">
        <f t="shared" ca="1" si="5"/>
        <v>#NAME?</v>
      </c>
    </row>
    <row r="31" spans="1:51">
      <c r="C31" s="925" t="s">
        <v>47</v>
      </c>
      <c r="D31" s="926"/>
      <c r="E31" s="926"/>
      <c r="F31" s="926"/>
      <c r="G31" s="926"/>
      <c r="H31" s="926"/>
      <c r="I31" s="926"/>
      <c r="J31" s="926"/>
      <c r="K31" s="926"/>
      <c r="L31" s="926"/>
      <c r="M31" s="926"/>
      <c r="N31" s="926"/>
      <c r="O31" s="926"/>
      <c r="P31" s="929"/>
      <c r="Q31" s="929"/>
      <c r="R31" s="929"/>
      <c r="S31" s="929"/>
      <c r="T31" s="929"/>
      <c r="U31" s="929" t="e">
        <f ca="1">SUM(J16:U16)/AVERAGEIF('Balance Sheet'!A6:M6,1,'Balance Sheet'!A15:M15)</f>
        <v>#NAME?</v>
      </c>
      <c r="V31" s="929" t="e">
        <f ca="1">SUM(K16:V16)/AVERAGEIF('Balance Sheet'!B6:N6,1,'Balance Sheet'!B15:N15)</f>
        <v>#NAME?</v>
      </c>
      <c r="W31" s="929" t="e">
        <f ca="1">SUM(L16:W16)/AVERAGEIF('Balance Sheet'!C6:O6,1,'Balance Sheet'!C15:O15)</f>
        <v>#NAME?</v>
      </c>
      <c r="X31" s="929" t="e">
        <f ca="1">SUM(M16:X16)/AVERAGEIF('Balance Sheet'!D6:P6,1,'Balance Sheet'!D15:P15)</f>
        <v>#NAME?</v>
      </c>
      <c r="Y31" s="929" t="e">
        <f ca="1">SUM(N16:Y16)/AVERAGEIF('Balance Sheet'!E6:Q6,1,'Balance Sheet'!E15:Q15)</f>
        <v>#NAME?</v>
      </c>
      <c r="Z31" s="929" t="e">
        <f ca="1">SUM(O16:Z16)/AVERAGEIF('Balance Sheet'!F6:R6,1,'Balance Sheet'!F15:R15)</f>
        <v>#NAME?</v>
      </c>
      <c r="AA31" s="929" t="e">
        <f ca="1">SUM(P16:AA16)/AVERAGEIF('Balance Sheet'!G6:S6,1,'Balance Sheet'!G15:S15)</f>
        <v>#NAME?</v>
      </c>
      <c r="AB31" s="929" t="e">
        <f ca="1">SUM(Q16:AB16)/AVERAGEIF('Balance Sheet'!H6:T6,1,'Balance Sheet'!H15:T15)</f>
        <v>#NAME?</v>
      </c>
      <c r="AC31" s="929" t="e">
        <f ca="1">SUM(R16:AC16)/AVERAGEIF('Balance Sheet'!I6:U6,1,'Balance Sheet'!I15:U15)</f>
        <v>#NAME?</v>
      </c>
      <c r="AD31" s="929" t="e">
        <f ca="1">SUM(S16:AD16)/AVERAGEIF('Balance Sheet'!J6:V6,1,'Balance Sheet'!J15:V15)</f>
        <v>#NAME?</v>
      </c>
      <c r="AE31" s="929" t="e">
        <f ca="1">SUM(T16:AE16)/AVERAGEIF('Balance Sheet'!K6:W6,1,'Balance Sheet'!K15:W15)</f>
        <v>#NAME?</v>
      </c>
      <c r="AF31" s="929" t="e">
        <f ca="1">SUM(U16:AF16)/AVERAGEIF('Balance Sheet'!L6:X6,1,'Balance Sheet'!L15:X15)</f>
        <v>#NAME?</v>
      </c>
      <c r="AG31" s="929" t="e">
        <f ca="1">SUM(V16:AG16)/AVERAGEIF('Balance Sheet'!M6:Y6,1,'Balance Sheet'!M15:Y15)</f>
        <v>#NAME?</v>
      </c>
      <c r="AH31" s="929" t="e">
        <f ca="1">SUM(W16:AH16)/AVERAGEIF('Balance Sheet'!N6:Z6,1,'Balance Sheet'!N15:Z15)</f>
        <v>#NAME?</v>
      </c>
      <c r="AI31" s="929" t="e">
        <f ca="1">SUM(X16:AI16)/AVERAGEIF('Balance Sheet'!O6:AA6,1,'Balance Sheet'!O15:AA15)</f>
        <v>#NAME?</v>
      </c>
      <c r="AJ31" s="929" t="e">
        <f ca="1">SUM(Y16:AJ16)/AVERAGEIF('Balance Sheet'!P6:AB6,1,'Balance Sheet'!P15:AB15)</f>
        <v>#NAME?</v>
      </c>
      <c r="AK31" s="929" t="e">
        <f ca="1">SUM(Z16:AK16)/AVERAGEIF('Balance Sheet'!Q6:AC6,1,'Balance Sheet'!Q15:AC15)</f>
        <v>#NAME?</v>
      </c>
      <c r="AL31" s="929" t="e">
        <f ca="1">SUM(AA16:AL16)/AVERAGEIF('Balance Sheet'!R6:AD6,1,'Balance Sheet'!R15:AD15)</f>
        <v>#NAME?</v>
      </c>
      <c r="AM31" s="929" t="e">
        <f ca="1">SUM(AB16:AM16)/AVERAGEIF('Balance Sheet'!S6:AE6,1,'Balance Sheet'!S15:AE15)</f>
        <v>#NAME?</v>
      </c>
      <c r="AN31" s="929" t="e">
        <f ca="1">SUM(AC16:AN16)/AVERAGEIF('Balance Sheet'!T6:AF6,1,'Balance Sheet'!T15:AF15)</f>
        <v>#NAME?</v>
      </c>
      <c r="AO31" s="929" t="e">
        <f ca="1">SUM(AD16:AO16)/AVERAGEIF('Balance Sheet'!U6:AG6,1,'Balance Sheet'!U15:AG15)</f>
        <v>#NAME?</v>
      </c>
      <c r="AP31" s="929" t="e">
        <f ca="1">SUM(AE16:AP16)/AVERAGEIF('Balance Sheet'!V6:AH6,1,'Balance Sheet'!V15:AH15)</f>
        <v>#NAME?</v>
      </c>
      <c r="AQ31" s="929" t="e">
        <f ca="1">SUM(AF16:AQ16)/AVERAGEIF('Balance Sheet'!W6:AI6,1,'Balance Sheet'!W15:AI15)</f>
        <v>#NAME?</v>
      </c>
      <c r="AR31" s="929" t="e">
        <f ca="1">SUM(AG16:AR16)/AVERAGEIF('Balance Sheet'!X6:AJ6,1,'Balance Sheet'!X15:AJ15)</f>
        <v>#NAME?</v>
      </c>
      <c r="AS31" s="929" t="e">
        <f ca="1">SUM(AH16:AS16)/AVERAGEIF('Balance Sheet'!Y6:AK6,1,'Balance Sheet'!Y15:AK15)</f>
        <v>#NAME?</v>
      </c>
      <c r="AT31" s="929" t="e">
        <f ca="1">SUM(AI16:AT16)/AVERAGEIF('Balance Sheet'!Z6:AL6,1,'Balance Sheet'!Z15:AL15)</f>
        <v>#NAME?</v>
      </c>
      <c r="AU31" s="929" t="e">
        <f ca="1">SUM(AJ16:AU16)/AVERAGEIF('Balance Sheet'!AA6:AM6,1,'Balance Sheet'!AA15:AM15)</f>
        <v>#NAME?</v>
      </c>
      <c r="AV31" s="929" t="e">
        <f ca="1">SUM(AK16:AV16)/AVERAGEIF('Balance Sheet'!AB6:AN6,1,'Balance Sheet'!AB15:AN15)</f>
        <v>#NAME?</v>
      </c>
      <c r="AW31" s="929" t="e">
        <f ca="1">SUM(AL16:AW16)/AVERAGEIF('Balance Sheet'!AC6:AO6,1,'Balance Sheet'!AC15:AO15)</f>
        <v>#NAME?</v>
      </c>
      <c r="AX31" s="929" t="e">
        <f ca="1">SUM(AM16:AX16)/AVERAGEIF('Balance Sheet'!AD6:AP6,1,'Balance Sheet'!AD15:AP15)</f>
        <v>#NAME?</v>
      </c>
      <c r="AY31" s="930" t="e">
        <f ca="1">SUM(AN16:AY16)/AVERAGEIF('Balance Sheet'!AE6:AQ6,1,'Balance Sheet'!AE15:AQ15)</f>
        <v>#NAME?</v>
      </c>
    </row>
    <row r="32" spans="1:51">
      <c r="C32" s="266" t="s">
        <v>102</v>
      </c>
      <c r="D32" s="851"/>
      <c r="E32" s="851"/>
      <c r="F32" s="851"/>
      <c r="G32" s="851"/>
      <c r="H32" s="851"/>
      <c r="I32" s="851"/>
      <c r="J32" s="851"/>
      <c r="K32" s="851"/>
      <c r="L32" s="851"/>
      <c r="M32" s="851"/>
      <c r="N32" s="851"/>
      <c r="O32" s="851"/>
      <c r="P32" s="274"/>
      <c r="Q32" s="274"/>
      <c r="R32" s="274"/>
      <c r="S32" s="274"/>
      <c r="T32" s="274"/>
      <c r="U32" s="274" t="e">
        <f ca="1">SUM(J17:U17)/AVERAGEIF('Balance Sheet'!A6:M6,1,'Balance Sheet'!A15:M15)</f>
        <v>#NAME?</v>
      </c>
      <c r="V32" s="274" t="e">
        <f ca="1">SUM(K17:V17)/AVERAGEIF('Balance Sheet'!B6:N6,1,'Balance Sheet'!B15:N15)</f>
        <v>#NAME?</v>
      </c>
      <c r="W32" s="274" t="e">
        <f ca="1">SUM(L17:W17)/AVERAGEIF('Balance Sheet'!C6:O6,1,'Balance Sheet'!C15:O15)</f>
        <v>#NAME?</v>
      </c>
      <c r="X32" s="274" t="e">
        <f ca="1">SUM(M17:X17)/AVERAGEIF('Balance Sheet'!D6:P6,1,'Balance Sheet'!D15:P15)</f>
        <v>#NAME?</v>
      </c>
      <c r="Y32" s="274" t="e">
        <f ca="1">SUM(N17:Y17)/AVERAGEIF('Balance Sheet'!E6:Q6,1,'Balance Sheet'!E15:Q15)</f>
        <v>#NAME?</v>
      </c>
      <c r="Z32" s="274" t="e">
        <f ca="1">SUM(O17:Z17)/AVERAGEIF('Balance Sheet'!F6:R6,1,'Balance Sheet'!F15:R15)</f>
        <v>#NAME?</v>
      </c>
      <c r="AA32" s="274" t="e">
        <f ca="1">SUM(P17:AA17)/AVERAGEIF('Balance Sheet'!G6:S6,1,'Balance Sheet'!G15:S15)</f>
        <v>#NAME?</v>
      </c>
      <c r="AB32" s="274" t="e">
        <f ca="1">SUM(Q17:AB17)/AVERAGEIF('Balance Sheet'!H6:T6,1,'Balance Sheet'!H15:T15)</f>
        <v>#NAME?</v>
      </c>
      <c r="AC32" s="274" t="e">
        <f ca="1">SUM(R17:AC17)/AVERAGEIF('Balance Sheet'!I6:U6,1,'Balance Sheet'!I15:U15)</f>
        <v>#NAME?</v>
      </c>
      <c r="AD32" s="274" t="e">
        <f ca="1">SUM(S17:AD17)/AVERAGEIF('Balance Sheet'!J6:V6,1,'Balance Sheet'!J15:V15)</f>
        <v>#NAME?</v>
      </c>
      <c r="AE32" s="274" t="e">
        <f ca="1">SUM(T17:AE17)/AVERAGEIF('Balance Sheet'!K6:W6,1,'Balance Sheet'!K15:W15)</f>
        <v>#NAME?</v>
      </c>
      <c r="AF32" s="274" t="e">
        <f ca="1">SUM(U17:AF17)/AVERAGEIF('Balance Sheet'!L6:X6,1,'Balance Sheet'!L15:X15)</f>
        <v>#NAME?</v>
      </c>
      <c r="AG32" s="274" t="e">
        <f ca="1">SUM(V17:AG17)/AVERAGEIF('Balance Sheet'!M6:Y6,1,'Balance Sheet'!M15:Y15)</f>
        <v>#NAME?</v>
      </c>
      <c r="AH32" s="274" t="e">
        <f ca="1">SUM(W17:AH17)/AVERAGEIF('Balance Sheet'!N6:Z6,1,'Balance Sheet'!N15:Z15)</f>
        <v>#NAME?</v>
      </c>
      <c r="AI32" s="274" t="e">
        <f ca="1">SUM(X17:AI17)/AVERAGEIF('Balance Sheet'!O6:AA6,1,'Balance Sheet'!O15:AA15)</f>
        <v>#NAME?</v>
      </c>
      <c r="AJ32" s="274" t="e">
        <f ca="1">SUM(Y17:AJ17)/AVERAGEIF('Balance Sheet'!P6:AB6,1,'Balance Sheet'!P15:AB15)</f>
        <v>#NAME?</v>
      </c>
      <c r="AK32" s="274" t="e">
        <f ca="1">SUM(Z17:AK17)/AVERAGEIF('Balance Sheet'!Q6:AC6,1,'Balance Sheet'!Q15:AC15)</f>
        <v>#NAME?</v>
      </c>
      <c r="AL32" s="274" t="e">
        <f ca="1">SUM(AA17:AL17)/AVERAGEIF('Balance Sheet'!R6:AD6,1,'Balance Sheet'!R15:AD15)</f>
        <v>#NAME?</v>
      </c>
      <c r="AM32" s="274" t="e">
        <f ca="1">SUM(AB17:AM17)/AVERAGEIF('Balance Sheet'!S6:AE6,1,'Balance Sheet'!S15:AE15)</f>
        <v>#NAME?</v>
      </c>
      <c r="AN32" s="274" t="e">
        <f ca="1">SUM(AC17:AN17)/AVERAGEIF('Balance Sheet'!T6:AF6,1,'Balance Sheet'!T15:AF15)</f>
        <v>#NAME?</v>
      </c>
      <c r="AO32" s="274" t="e">
        <f ca="1">SUM(AD17:AO17)/AVERAGEIF('Balance Sheet'!U6:AG6,1,'Balance Sheet'!U15:AG15)</f>
        <v>#NAME?</v>
      </c>
      <c r="AP32" s="274" t="e">
        <f ca="1">SUM(AE17:AP17)/AVERAGEIF('Balance Sheet'!V6:AH6,1,'Balance Sheet'!V15:AH15)</f>
        <v>#NAME?</v>
      </c>
      <c r="AQ32" s="274" t="e">
        <f ca="1">SUM(AF17:AQ17)/AVERAGEIF('Balance Sheet'!W6:AI6,1,'Balance Sheet'!W15:AI15)</f>
        <v>#NAME?</v>
      </c>
      <c r="AR32" s="274" t="e">
        <f ca="1">SUM(AG17:AR17)/AVERAGEIF('Balance Sheet'!X6:AJ6,1,'Balance Sheet'!X15:AJ15)</f>
        <v>#NAME?</v>
      </c>
      <c r="AS32" s="274" t="e">
        <f ca="1">SUM(AH17:AS17)/AVERAGEIF('Balance Sheet'!Y6:AK6,1,'Balance Sheet'!Y15:AK15)</f>
        <v>#NAME?</v>
      </c>
      <c r="AT32" s="274" t="e">
        <f ca="1">SUM(AI17:AT17)/AVERAGEIF('Balance Sheet'!Z6:AL6,1,'Balance Sheet'!Z15:AL15)</f>
        <v>#NAME?</v>
      </c>
      <c r="AU32" s="274" t="e">
        <f ca="1">SUM(AJ17:AU17)/AVERAGEIF('Balance Sheet'!AA6:AM6,1,'Balance Sheet'!AA15:AM15)</f>
        <v>#NAME?</v>
      </c>
      <c r="AV32" s="274" t="e">
        <f ca="1">SUM(AK17:AV17)/AVERAGEIF('Balance Sheet'!AB6:AN6,1,'Balance Sheet'!AB15:AN15)</f>
        <v>#NAME?</v>
      </c>
      <c r="AW32" s="274" t="e">
        <f ca="1">SUM(AL17:AW17)/AVERAGEIF('Balance Sheet'!AC6:AO6,1,'Balance Sheet'!AC15:AO15)</f>
        <v>#NAME?</v>
      </c>
      <c r="AX32" s="274" t="e">
        <f ca="1">SUM(AM17:AX17)/AVERAGEIF('Balance Sheet'!AD6:AP6,1,'Balance Sheet'!AD15:AP15)</f>
        <v>#NAME?</v>
      </c>
      <c r="AY32" s="275" t="e">
        <f ca="1">SUM(AN17:AY17)/AVERAGEIF('Balance Sheet'!AE6:AQ6,1,'Balance Sheet'!AE15:AQ15)</f>
        <v>#NAME?</v>
      </c>
    </row>
    <row r="33" spans="3:51" ht="15.75" thickBot="1">
      <c r="C33" s="276" t="s">
        <v>104</v>
      </c>
      <c r="D33" s="855"/>
      <c r="E33" s="855"/>
      <c r="F33" s="855"/>
      <c r="G33" s="855"/>
      <c r="H33" s="855"/>
      <c r="I33" s="855"/>
      <c r="J33" s="855"/>
      <c r="K33" s="855"/>
      <c r="L33" s="855"/>
      <c r="M33" s="855"/>
      <c r="N33" s="855"/>
      <c r="O33" s="855"/>
      <c r="P33" s="277">
        <f t="shared" ref="P33:AX33" si="6">+P31-P32</f>
        <v>0</v>
      </c>
      <c r="Q33" s="277">
        <f t="shared" si="6"/>
        <v>0</v>
      </c>
      <c r="R33" s="277">
        <f t="shared" si="6"/>
        <v>0</v>
      </c>
      <c r="S33" s="277">
        <f t="shared" si="6"/>
        <v>0</v>
      </c>
      <c r="T33" s="277">
        <f t="shared" si="6"/>
        <v>0</v>
      </c>
      <c r="U33" s="277" t="e">
        <f t="shared" ca="1" si="6"/>
        <v>#NAME?</v>
      </c>
      <c r="V33" s="277" t="e">
        <f t="shared" ca="1" si="6"/>
        <v>#NAME?</v>
      </c>
      <c r="W33" s="277" t="e">
        <f t="shared" ca="1" si="6"/>
        <v>#NAME?</v>
      </c>
      <c r="X33" s="277" t="e">
        <f t="shared" ca="1" si="6"/>
        <v>#NAME?</v>
      </c>
      <c r="Y33" s="277" t="e">
        <f t="shared" ca="1" si="6"/>
        <v>#NAME?</v>
      </c>
      <c r="Z33" s="277" t="e">
        <f t="shared" ca="1" si="6"/>
        <v>#NAME?</v>
      </c>
      <c r="AA33" s="277" t="e">
        <f t="shared" ca="1" si="6"/>
        <v>#NAME?</v>
      </c>
      <c r="AB33" s="277" t="e">
        <f t="shared" ca="1" si="6"/>
        <v>#NAME?</v>
      </c>
      <c r="AC33" s="277" t="e">
        <f t="shared" ca="1" si="6"/>
        <v>#NAME?</v>
      </c>
      <c r="AD33" s="277" t="e">
        <f t="shared" ca="1" si="6"/>
        <v>#NAME?</v>
      </c>
      <c r="AE33" s="277" t="e">
        <f t="shared" ca="1" si="6"/>
        <v>#NAME?</v>
      </c>
      <c r="AF33" s="277" t="e">
        <f t="shared" ca="1" si="6"/>
        <v>#NAME?</v>
      </c>
      <c r="AG33" s="277" t="e">
        <f t="shared" ca="1" si="6"/>
        <v>#NAME?</v>
      </c>
      <c r="AH33" s="277" t="e">
        <f t="shared" ca="1" si="6"/>
        <v>#NAME?</v>
      </c>
      <c r="AI33" s="277" t="e">
        <f t="shared" ca="1" si="6"/>
        <v>#NAME?</v>
      </c>
      <c r="AJ33" s="277" t="e">
        <f t="shared" ca="1" si="6"/>
        <v>#NAME?</v>
      </c>
      <c r="AK33" s="277" t="e">
        <f t="shared" ca="1" si="6"/>
        <v>#NAME?</v>
      </c>
      <c r="AL33" s="277" t="e">
        <f t="shared" ca="1" si="6"/>
        <v>#NAME?</v>
      </c>
      <c r="AM33" s="277" t="e">
        <f t="shared" ca="1" si="6"/>
        <v>#NAME?</v>
      </c>
      <c r="AN33" s="277" t="e">
        <f t="shared" ca="1" si="6"/>
        <v>#NAME?</v>
      </c>
      <c r="AO33" s="277" t="e">
        <f t="shared" ca="1" si="6"/>
        <v>#NAME?</v>
      </c>
      <c r="AP33" s="277" t="e">
        <f t="shared" ca="1" si="6"/>
        <v>#NAME?</v>
      </c>
      <c r="AQ33" s="277" t="e">
        <f t="shared" ca="1" si="6"/>
        <v>#NAME?</v>
      </c>
      <c r="AR33" s="277" t="e">
        <f t="shared" ca="1" si="6"/>
        <v>#NAME?</v>
      </c>
      <c r="AS33" s="277" t="e">
        <f t="shared" ca="1" si="6"/>
        <v>#NAME?</v>
      </c>
      <c r="AT33" s="277" t="e">
        <f t="shared" ca="1" si="6"/>
        <v>#NAME?</v>
      </c>
      <c r="AU33" s="277" t="e">
        <f t="shared" ca="1" si="6"/>
        <v>#NAME?</v>
      </c>
      <c r="AV33" s="277" t="e">
        <f t="shared" ca="1" si="6"/>
        <v>#NAME?</v>
      </c>
      <c r="AW33" s="277" t="e">
        <f t="shared" ca="1" si="6"/>
        <v>#NAME?</v>
      </c>
      <c r="AX33" s="277" t="e">
        <f t="shared" ca="1" si="6"/>
        <v>#NAME?</v>
      </c>
      <c r="AY33" s="277" t="e">
        <f ca="1">+AY31-AY32</f>
        <v>#NAME?</v>
      </c>
    </row>
  </sheetData>
  <conditionalFormatting sqref="P6:AY6">
    <cfRule type="expression" dxfId="209" priority="2">
      <formula>P3="Audited"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79998168889431442"/>
  </sheetPr>
  <dimension ref="A1:AM13"/>
  <sheetViews>
    <sheetView showGridLines="0" zoomScale="85" zoomScaleNormal="8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5" outlineLevelCol="1"/>
  <cols>
    <col min="1" max="1" width="2.85546875" style="245" customWidth="1"/>
    <col min="2" max="2" width="2.42578125" style="245" customWidth="1"/>
    <col min="3" max="3" width="50.7109375" bestFit="1" customWidth="1"/>
    <col min="4" max="27" width="14.28515625" hidden="1" customWidth="1" outlineLevel="1"/>
    <col min="28" max="28" width="14.28515625" customWidth="1" collapsed="1"/>
    <col min="29" max="39" width="14.28515625" customWidth="1"/>
  </cols>
  <sheetData>
    <row r="1" spans="1:39" ht="22.5">
      <c r="C1" s="246"/>
    </row>
    <row r="2" spans="1:39" ht="18.75">
      <c r="C2" s="247" t="e">
        <f ca="1">UPPER('Balance Sheet'!C2&amp;" Organizational Data")</f>
        <v>#NAME?</v>
      </c>
      <c r="AD2" s="278"/>
      <c r="AE2" s="278"/>
      <c r="AF2" s="278"/>
      <c r="AG2" s="278"/>
      <c r="AH2" s="278"/>
      <c r="AI2" s="278"/>
    </row>
    <row r="3" spans="1:39" ht="18">
      <c r="C3" s="152">
        <f>AM6</f>
        <v>0</v>
      </c>
      <c r="AD3" s="279"/>
      <c r="AE3" s="279"/>
      <c r="AF3" s="279"/>
      <c r="AG3" s="279"/>
      <c r="AH3" s="279"/>
      <c r="AI3" s="279"/>
    </row>
    <row r="4" spans="1:39" ht="15.75">
      <c r="C4" s="153"/>
      <c r="D4" s="245" t="e">
        <f>DATA_FORMATTING!E3</f>
        <v>#VALUE!</v>
      </c>
      <c r="E4" s="245" t="e">
        <f>DATA_FORMATTING!F3</f>
        <v>#VALUE!</v>
      </c>
      <c r="F4" s="245" t="e">
        <f>DATA_FORMATTING!G3</f>
        <v>#VALUE!</v>
      </c>
      <c r="G4" s="245" t="e">
        <f>DATA_FORMATTING!H3</f>
        <v>#VALUE!</v>
      </c>
      <c r="H4" s="245" t="e">
        <f>DATA_FORMATTING!I3</f>
        <v>#VALUE!</v>
      </c>
      <c r="I4" s="245" t="e">
        <f>DATA_FORMATTING!J3</f>
        <v>#VALUE!</v>
      </c>
      <c r="J4" s="245" t="e">
        <f>DATA_FORMATTING!K3</f>
        <v>#VALUE!</v>
      </c>
      <c r="K4" s="245" t="e">
        <f>DATA_FORMATTING!L3</f>
        <v>#VALUE!</v>
      </c>
      <c r="L4" s="245" t="e">
        <f>DATA_FORMATTING!M3</f>
        <v>#VALUE!</v>
      </c>
      <c r="M4" s="245" t="e">
        <f>DATA_FORMATTING!N3</f>
        <v>#VALUE!</v>
      </c>
      <c r="N4" s="245" t="e">
        <f>DATA_FORMATTING!O3</f>
        <v>#VALUE!</v>
      </c>
      <c r="O4" s="245" t="e">
        <f>DATA_FORMATTING!P3</f>
        <v>#VALUE!</v>
      </c>
      <c r="P4" s="245" t="e">
        <f>DATA_FORMATTING!Q3</f>
        <v>#VALUE!</v>
      </c>
      <c r="Q4" s="245" t="e">
        <f>DATA_FORMATTING!R3</f>
        <v>#VALUE!</v>
      </c>
      <c r="R4" s="245" t="e">
        <f>DATA_FORMATTING!S3</f>
        <v>#VALUE!</v>
      </c>
      <c r="S4" s="245" t="e">
        <f>DATA_FORMATTING!T3</f>
        <v>#VALUE!</v>
      </c>
      <c r="T4" s="245" t="e">
        <f>DATA_FORMATTING!U3</f>
        <v>#VALUE!</v>
      </c>
      <c r="U4" s="245" t="e">
        <f>DATA_FORMATTING!V3</f>
        <v>#VALUE!</v>
      </c>
      <c r="V4" s="245" t="e">
        <f>DATA_FORMATTING!W3</f>
        <v>#VALUE!</v>
      </c>
      <c r="W4" s="245" t="e">
        <f>DATA_FORMATTING!X3</f>
        <v>#VALUE!</v>
      </c>
      <c r="X4" s="245" t="e">
        <f>DATA_FORMATTING!Y3</f>
        <v>#VALUE!</v>
      </c>
      <c r="Y4" s="245" t="e">
        <f>DATA_FORMATTING!Z3</f>
        <v>#VALUE!</v>
      </c>
      <c r="Z4" s="245" t="e">
        <f>DATA_FORMATTING!AA3</f>
        <v>#VALUE!</v>
      </c>
      <c r="AA4" s="245" t="e">
        <f>DATA_FORMATTING!AB3</f>
        <v>#VALUE!</v>
      </c>
      <c r="AB4" s="245" t="e">
        <f>DATA_FORMATTING!AC3</f>
        <v>#VALUE!</v>
      </c>
      <c r="AC4" s="245" t="e">
        <f>DATA_FORMATTING!AD3</f>
        <v>#VALUE!</v>
      </c>
      <c r="AD4" s="245" t="e">
        <f>DATA_FORMATTING!AE3</f>
        <v>#VALUE!</v>
      </c>
      <c r="AE4" s="245" t="e">
        <f>DATA_FORMATTING!AF3</f>
        <v>#VALUE!</v>
      </c>
      <c r="AF4" s="245" t="e">
        <f>DATA_FORMATTING!AG3</f>
        <v>#VALUE!</v>
      </c>
      <c r="AG4" s="245" t="e">
        <f>DATA_FORMATTING!AH3</f>
        <v>#VALUE!</v>
      </c>
      <c r="AH4" s="245" t="e">
        <f>DATA_FORMATTING!AI3</f>
        <v>#VALUE!</v>
      </c>
      <c r="AI4" s="245" t="e">
        <f>DATA_FORMATTING!AJ3</f>
        <v>#VALUE!</v>
      </c>
      <c r="AJ4" s="245" t="e">
        <f>DATA_FORMATTING!AK3</f>
        <v>#VALUE!</v>
      </c>
      <c r="AK4" s="245" t="e">
        <f>DATA_FORMATTING!AL3</f>
        <v>#VALUE!</v>
      </c>
      <c r="AL4" s="245" t="e">
        <f>DATA_FORMATTING!AM3</f>
        <v>#VALUE!</v>
      </c>
      <c r="AM4" s="245" t="e">
        <f ca="1">DATA_FORMATTING!AN3</f>
        <v>#VALUE!</v>
      </c>
    </row>
    <row r="5" spans="1:39" ht="19.5" thickBot="1">
      <c r="A5" s="245" t="s">
        <v>304</v>
      </c>
      <c r="B5" s="260" t="s">
        <v>302</v>
      </c>
      <c r="C5" s="280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  <c r="R5" s="248"/>
      <c r="S5" s="248"/>
      <c r="T5" s="248"/>
      <c r="U5" s="248"/>
      <c r="V5" s="248"/>
      <c r="W5" s="248"/>
      <c r="X5" s="248"/>
      <c r="Y5" s="248"/>
      <c r="Z5" s="248"/>
      <c r="AA5" s="248"/>
      <c r="AB5" s="248"/>
      <c r="AC5" s="248"/>
      <c r="AD5" s="248"/>
      <c r="AE5" s="248"/>
      <c r="AF5" s="248"/>
      <c r="AG5" s="248"/>
      <c r="AH5" s="248"/>
      <c r="AI5" s="248"/>
      <c r="AJ5" s="248"/>
      <c r="AK5" s="248"/>
      <c r="AL5" s="248"/>
      <c r="AM5" s="248"/>
    </row>
    <row r="6" spans="1:39" ht="15.75" thickBot="1">
      <c r="A6" s="245">
        <v>1</v>
      </c>
      <c r="C6" s="261"/>
      <c r="D6" s="249" t="str">
        <f>DATA_FORMATTING!E7</f>
        <v/>
      </c>
      <c r="E6" s="249" t="str">
        <f>DATA_FORMATTING!F7</f>
        <v/>
      </c>
      <c r="F6" s="249" t="str">
        <f>DATA_FORMATTING!G7</f>
        <v/>
      </c>
      <c r="G6" s="249" t="str">
        <f>DATA_FORMATTING!H7</f>
        <v/>
      </c>
      <c r="H6" s="249" t="str">
        <f>DATA_FORMATTING!I7</f>
        <v/>
      </c>
      <c r="I6" s="249" t="str">
        <f>DATA_FORMATTING!J7</f>
        <v/>
      </c>
      <c r="J6" s="249" t="str">
        <f>DATA_FORMATTING!K7</f>
        <v/>
      </c>
      <c r="K6" s="249" t="str">
        <f>DATA_FORMATTING!L7</f>
        <v/>
      </c>
      <c r="L6" s="249" t="str">
        <f>DATA_FORMATTING!M7</f>
        <v/>
      </c>
      <c r="M6" s="249" t="str">
        <f>DATA_FORMATTING!N7</f>
        <v/>
      </c>
      <c r="N6" s="249" t="str">
        <f>DATA_FORMATTING!O7</f>
        <v/>
      </c>
      <c r="O6" s="249" t="str">
        <f>DATA_FORMATTING!P7</f>
        <v/>
      </c>
      <c r="P6" s="249" t="str">
        <f>DATA_FORMATTING!Q7</f>
        <v/>
      </c>
      <c r="Q6" s="249" t="str">
        <f>DATA_FORMATTING!R7</f>
        <v/>
      </c>
      <c r="R6" s="249" t="str">
        <f>DATA_FORMATTING!S7</f>
        <v/>
      </c>
      <c r="S6" s="249" t="str">
        <f>DATA_FORMATTING!T7</f>
        <v/>
      </c>
      <c r="T6" s="249" t="str">
        <f>DATA_FORMATTING!U7</f>
        <v/>
      </c>
      <c r="U6" s="249" t="str">
        <f>DATA_FORMATTING!V7</f>
        <v/>
      </c>
      <c r="V6" s="249" t="str">
        <f>DATA_FORMATTING!W7</f>
        <v/>
      </c>
      <c r="W6" s="249" t="str">
        <f>DATA_FORMATTING!X7</f>
        <v/>
      </c>
      <c r="X6" s="249" t="str">
        <f>DATA_FORMATTING!Y7</f>
        <v/>
      </c>
      <c r="Y6" s="249" t="str">
        <f>DATA_FORMATTING!Z7</f>
        <v/>
      </c>
      <c r="Z6" s="249" t="str">
        <f>DATA_FORMATTING!AA7</f>
        <v/>
      </c>
      <c r="AA6" s="249" t="str">
        <f>DATA_FORMATTING!AB7</f>
        <v/>
      </c>
      <c r="AB6" s="249" t="str">
        <f>DATA_FORMATTING!AC7</f>
        <v/>
      </c>
      <c r="AC6" s="249" t="str">
        <f>DATA_FORMATTING!AD7</f>
        <v/>
      </c>
      <c r="AD6" s="249" t="str">
        <f>DATA_FORMATTING!AE7</f>
        <v/>
      </c>
      <c r="AE6" s="249" t="str">
        <f>DATA_FORMATTING!AF7</f>
        <v/>
      </c>
      <c r="AF6" s="249" t="str">
        <f>DATA_FORMATTING!AG7</f>
        <v/>
      </c>
      <c r="AG6" s="249" t="str">
        <f>DATA_FORMATTING!AH7</f>
        <v/>
      </c>
      <c r="AH6" s="249" t="str">
        <f>DATA_FORMATTING!AI7</f>
        <v/>
      </c>
      <c r="AI6" s="249" t="str">
        <f>DATA_FORMATTING!AJ7</f>
        <v/>
      </c>
      <c r="AJ6" s="249" t="str">
        <f>DATA_FORMATTING!AK7</f>
        <v/>
      </c>
      <c r="AK6" s="249" t="str">
        <f>DATA_FORMATTING!AL7</f>
        <v/>
      </c>
      <c r="AL6" s="249" t="str">
        <f>DATA_FORMATTING!AM7</f>
        <v/>
      </c>
      <c r="AM6" s="250">
        <f>DATA_FORMATTING!AN7</f>
        <v>0</v>
      </c>
    </row>
    <row r="7" spans="1:39">
      <c r="A7" s="245">
        <v>2</v>
      </c>
      <c r="C7" s="281"/>
      <c r="D7" s="251" t="e">
        <f t="shared" ref="D7:AM7" si="0">IF(D4=YEAR(D6),"Audited","")</f>
        <v>#VALUE!</v>
      </c>
      <c r="E7" s="252" t="e">
        <f t="shared" si="0"/>
        <v>#VALUE!</v>
      </c>
      <c r="F7" s="252" t="e">
        <f t="shared" si="0"/>
        <v>#VALUE!</v>
      </c>
      <c r="G7" s="252" t="e">
        <f t="shared" si="0"/>
        <v>#VALUE!</v>
      </c>
      <c r="H7" s="253" t="e">
        <f t="shared" si="0"/>
        <v>#VALUE!</v>
      </c>
      <c r="I7" s="252" t="e">
        <f t="shared" si="0"/>
        <v>#VALUE!</v>
      </c>
      <c r="J7" s="252" t="e">
        <f t="shared" si="0"/>
        <v>#VALUE!</v>
      </c>
      <c r="K7" s="252" t="e">
        <f t="shared" si="0"/>
        <v>#VALUE!</v>
      </c>
      <c r="L7" s="252" t="e">
        <f t="shared" si="0"/>
        <v>#VALUE!</v>
      </c>
      <c r="M7" s="253" t="e">
        <f t="shared" si="0"/>
        <v>#VALUE!</v>
      </c>
      <c r="N7" s="252" t="e">
        <f t="shared" si="0"/>
        <v>#VALUE!</v>
      </c>
      <c r="O7" s="252" t="e">
        <f t="shared" si="0"/>
        <v>#VALUE!</v>
      </c>
      <c r="P7" s="252" t="e">
        <f t="shared" si="0"/>
        <v>#VALUE!</v>
      </c>
      <c r="Q7" s="252" t="e">
        <f t="shared" si="0"/>
        <v>#VALUE!</v>
      </c>
      <c r="R7" s="252" t="e">
        <f t="shared" si="0"/>
        <v>#VALUE!</v>
      </c>
      <c r="S7" s="252" t="e">
        <f t="shared" si="0"/>
        <v>#VALUE!</v>
      </c>
      <c r="T7" s="252" t="e">
        <f t="shared" si="0"/>
        <v>#VALUE!</v>
      </c>
      <c r="U7" s="252" t="e">
        <f t="shared" si="0"/>
        <v>#VALUE!</v>
      </c>
      <c r="V7" s="252" t="e">
        <f t="shared" si="0"/>
        <v>#VALUE!</v>
      </c>
      <c r="W7" s="252" t="e">
        <f t="shared" si="0"/>
        <v>#VALUE!</v>
      </c>
      <c r="X7" s="252" t="e">
        <f t="shared" si="0"/>
        <v>#VALUE!</v>
      </c>
      <c r="Y7" s="252" t="e">
        <f t="shared" si="0"/>
        <v>#VALUE!</v>
      </c>
      <c r="Z7" s="252" t="e">
        <f t="shared" si="0"/>
        <v>#VALUE!</v>
      </c>
      <c r="AA7" s="252" t="e">
        <f t="shared" si="0"/>
        <v>#VALUE!</v>
      </c>
      <c r="AB7" s="252" t="e">
        <f t="shared" si="0"/>
        <v>#VALUE!</v>
      </c>
      <c r="AC7" s="252" t="e">
        <f t="shared" si="0"/>
        <v>#VALUE!</v>
      </c>
      <c r="AD7" s="252" t="e">
        <f t="shared" si="0"/>
        <v>#VALUE!</v>
      </c>
      <c r="AE7" s="252" t="e">
        <f t="shared" si="0"/>
        <v>#VALUE!</v>
      </c>
      <c r="AF7" s="252" t="e">
        <f t="shared" si="0"/>
        <v>#VALUE!</v>
      </c>
      <c r="AG7" s="252" t="e">
        <f t="shared" si="0"/>
        <v>#VALUE!</v>
      </c>
      <c r="AH7" s="252" t="e">
        <f t="shared" si="0"/>
        <v>#VALUE!</v>
      </c>
      <c r="AI7" s="252" t="e">
        <f t="shared" si="0"/>
        <v>#VALUE!</v>
      </c>
      <c r="AJ7" s="252" t="e">
        <f t="shared" si="0"/>
        <v>#VALUE!</v>
      </c>
      <c r="AK7" s="252" t="e">
        <f t="shared" si="0"/>
        <v>#VALUE!</v>
      </c>
      <c r="AL7" s="252" t="e">
        <f t="shared" si="0"/>
        <v>#VALUE!</v>
      </c>
      <c r="AM7" s="254" t="e">
        <f t="shared" ca="1" si="0"/>
        <v>#VALUE!</v>
      </c>
    </row>
    <row r="8" spans="1:39">
      <c r="A8" s="245">
        <v>3</v>
      </c>
      <c r="B8" s="260" t="e">
        <f ca="1">DATA_FORMATTING!EO11</f>
        <v>#NAME?</v>
      </c>
      <c r="C8" s="282" t="s">
        <v>69</v>
      </c>
      <c r="D8" s="255" t="e">
        <f ca="1">DATA_FORMATTING!EO124</f>
        <v>#NAME?</v>
      </c>
      <c r="E8" s="255" t="e">
        <f ca="1">DATA_FORMATTING!EP124</f>
        <v>#NAME?</v>
      </c>
      <c r="F8" s="255" t="e">
        <f ca="1">DATA_FORMATTING!EQ124</f>
        <v>#NAME?</v>
      </c>
      <c r="G8" s="255" t="e">
        <f ca="1">DATA_FORMATTING!ER124</f>
        <v>#NAME?</v>
      </c>
      <c r="H8" s="255" t="e">
        <f ca="1">DATA_FORMATTING!ES124</f>
        <v>#NAME?</v>
      </c>
      <c r="I8" s="255" t="e">
        <f ca="1">DATA_FORMATTING!ET124</f>
        <v>#NAME?</v>
      </c>
      <c r="J8" s="255" t="e">
        <f ca="1">DATA_FORMATTING!EU124</f>
        <v>#NAME?</v>
      </c>
      <c r="K8" s="255" t="e">
        <f ca="1">DATA_FORMATTING!EV124</f>
        <v>#NAME?</v>
      </c>
      <c r="L8" s="255" t="e">
        <f ca="1">DATA_FORMATTING!EW124</f>
        <v>#NAME?</v>
      </c>
      <c r="M8" s="255" t="e">
        <f ca="1">DATA_FORMATTING!EX124</f>
        <v>#NAME?</v>
      </c>
      <c r="N8" s="255" t="e">
        <f ca="1">DATA_FORMATTING!EY124</f>
        <v>#NAME?</v>
      </c>
      <c r="O8" s="255" t="e">
        <f ca="1">DATA_FORMATTING!EZ124</f>
        <v>#NAME?</v>
      </c>
      <c r="P8" s="255" t="e">
        <f ca="1">DATA_FORMATTING!FA124</f>
        <v>#NAME?</v>
      </c>
      <c r="Q8" s="255" t="e">
        <f ca="1">DATA_FORMATTING!FB124</f>
        <v>#NAME?</v>
      </c>
      <c r="R8" s="255" t="e">
        <f ca="1">DATA_FORMATTING!FC124</f>
        <v>#NAME?</v>
      </c>
      <c r="S8" s="255" t="e">
        <f ca="1">DATA_FORMATTING!FD124</f>
        <v>#NAME?</v>
      </c>
      <c r="T8" s="255" t="e">
        <f ca="1">DATA_FORMATTING!FE124</f>
        <v>#NAME?</v>
      </c>
      <c r="U8" s="255" t="e">
        <f ca="1">DATA_FORMATTING!FF124</f>
        <v>#NAME?</v>
      </c>
      <c r="V8" s="255" t="e">
        <f ca="1">DATA_FORMATTING!FG124</f>
        <v>#NAME?</v>
      </c>
      <c r="W8" s="255" t="e">
        <f ca="1">DATA_FORMATTING!FH124</f>
        <v>#NAME?</v>
      </c>
      <c r="X8" s="255" t="e">
        <f ca="1">DATA_FORMATTING!FI124</f>
        <v>#NAME?</v>
      </c>
      <c r="Y8" s="255" t="e">
        <f ca="1">DATA_FORMATTING!FJ124</f>
        <v>#NAME?</v>
      </c>
      <c r="Z8" s="255" t="e">
        <f ca="1">DATA_FORMATTING!FK124</f>
        <v>#NAME?</v>
      </c>
      <c r="AA8" s="255" t="e">
        <f ca="1">DATA_FORMATTING!FL124</f>
        <v>#NAME?</v>
      </c>
      <c r="AB8" s="255" t="e">
        <f ca="1">DATA_FORMATTING!FM124</f>
        <v>#NAME?</v>
      </c>
      <c r="AC8" s="255" t="e">
        <f ca="1">DATA_FORMATTING!FN124</f>
        <v>#NAME?</v>
      </c>
      <c r="AD8" s="255" t="e">
        <f ca="1">DATA_FORMATTING!FO124</f>
        <v>#NAME?</v>
      </c>
      <c r="AE8" s="255" t="e">
        <f ca="1">DATA_FORMATTING!FP124</f>
        <v>#NAME?</v>
      </c>
      <c r="AF8" s="255" t="e">
        <f ca="1">DATA_FORMATTING!FQ124</f>
        <v>#NAME?</v>
      </c>
      <c r="AG8" s="255" t="e">
        <f ca="1">DATA_FORMATTING!FR124</f>
        <v>#NAME?</v>
      </c>
      <c r="AH8" s="255" t="e">
        <f ca="1">DATA_FORMATTING!FS124</f>
        <v>#NAME?</v>
      </c>
      <c r="AI8" s="255" t="e">
        <f ca="1">DATA_FORMATTING!FT124</f>
        <v>#NAME?</v>
      </c>
      <c r="AJ8" s="255" t="e">
        <f ca="1">DATA_FORMATTING!FU124</f>
        <v>#NAME?</v>
      </c>
      <c r="AK8" s="255" t="e">
        <f ca="1">DATA_FORMATTING!FV124</f>
        <v>#NAME?</v>
      </c>
      <c r="AL8" s="255" t="e">
        <f ca="1">DATA_FORMATTING!FW124</f>
        <v>#NAME?</v>
      </c>
      <c r="AM8" s="256" t="e">
        <f ca="1">DATA_FORMATTING!FX124</f>
        <v>#NAME?</v>
      </c>
    </row>
    <row r="9" spans="1:39">
      <c r="A9" s="245">
        <v>4</v>
      </c>
      <c r="B9" s="260" t="e">
        <f ca="1">DATA_FORMATTING!EO12</f>
        <v>#NAME?</v>
      </c>
      <c r="C9" s="263" t="s">
        <v>74</v>
      </c>
      <c r="D9" s="51" t="e">
        <f ca="1">DATA_FORMATTING!EO125</f>
        <v>#NAME?</v>
      </c>
      <c r="E9" s="51" t="e">
        <f ca="1">DATA_FORMATTING!EP125</f>
        <v>#NAME?</v>
      </c>
      <c r="F9" s="51" t="e">
        <f ca="1">DATA_FORMATTING!EQ125</f>
        <v>#NAME?</v>
      </c>
      <c r="G9" s="51" t="e">
        <f ca="1">DATA_FORMATTING!ER125</f>
        <v>#NAME?</v>
      </c>
      <c r="H9" s="51" t="e">
        <f ca="1">DATA_FORMATTING!ES125</f>
        <v>#NAME?</v>
      </c>
      <c r="I9" s="51" t="e">
        <f ca="1">DATA_FORMATTING!ET125</f>
        <v>#NAME?</v>
      </c>
      <c r="J9" s="51" t="e">
        <f ca="1">DATA_FORMATTING!EU125</f>
        <v>#NAME?</v>
      </c>
      <c r="K9" s="51" t="e">
        <f ca="1">DATA_FORMATTING!EV125</f>
        <v>#NAME?</v>
      </c>
      <c r="L9" s="51" t="e">
        <f ca="1">DATA_FORMATTING!EW125</f>
        <v>#NAME?</v>
      </c>
      <c r="M9" s="51" t="e">
        <f ca="1">DATA_FORMATTING!EX125</f>
        <v>#NAME?</v>
      </c>
      <c r="N9" s="51" t="e">
        <f ca="1">DATA_FORMATTING!EY125</f>
        <v>#NAME?</v>
      </c>
      <c r="O9" s="51" t="e">
        <f ca="1">DATA_FORMATTING!EZ125</f>
        <v>#NAME?</v>
      </c>
      <c r="P9" s="51" t="e">
        <f ca="1">DATA_FORMATTING!FA125</f>
        <v>#NAME?</v>
      </c>
      <c r="Q9" s="51" t="e">
        <f ca="1">DATA_FORMATTING!FB125</f>
        <v>#NAME?</v>
      </c>
      <c r="R9" s="51" t="e">
        <f ca="1">DATA_FORMATTING!FC125</f>
        <v>#NAME?</v>
      </c>
      <c r="S9" s="51" t="e">
        <f ca="1">DATA_FORMATTING!FD125</f>
        <v>#NAME?</v>
      </c>
      <c r="T9" s="51" t="e">
        <f ca="1">DATA_FORMATTING!FE125</f>
        <v>#NAME?</v>
      </c>
      <c r="U9" s="51" t="e">
        <f ca="1">DATA_FORMATTING!FF125</f>
        <v>#NAME?</v>
      </c>
      <c r="V9" s="51" t="e">
        <f ca="1">DATA_FORMATTING!FG125</f>
        <v>#NAME?</v>
      </c>
      <c r="W9" s="51" t="e">
        <f ca="1">DATA_FORMATTING!FH125</f>
        <v>#NAME?</v>
      </c>
      <c r="X9" s="51" t="e">
        <f ca="1">DATA_FORMATTING!FI125</f>
        <v>#NAME?</v>
      </c>
      <c r="Y9" s="51" t="e">
        <f ca="1">DATA_FORMATTING!FJ125</f>
        <v>#NAME?</v>
      </c>
      <c r="Z9" s="51" t="e">
        <f ca="1">DATA_FORMATTING!FK125</f>
        <v>#NAME?</v>
      </c>
      <c r="AA9" s="51" t="e">
        <f ca="1">DATA_FORMATTING!FL125</f>
        <v>#NAME?</v>
      </c>
      <c r="AB9" s="51" t="e">
        <f ca="1">DATA_FORMATTING!FM125</f>
        <v>#NAME?</v>
      </c>
      <c r="AC9" s="51" t="e">
        <f ca="1">DATA_FORMATTING!FN125</f>
        <v>#NAME?</v>
      </c>
      <c r="AD9" s="51" t="e">
        <f ca="1">DATA_FORMATTING!FO125</f>
        <v>#NAME?</v>
      </c>
      <c r="AE9" s="51" t="e">
        <f ca="1">DATA_FORMATTING!FP125</f>
        <v>#NAME?</v>
      </c>
      <c r="AF9" s="51" t="e">
        <f ca="1">DATA_FORMATTING!FQ125</f>
        <v>#NAME?</v>
      </c>
      <c r="AG9" s="51" t="e">
        <f ca="1">DATA_FORMATTING!FR125</f>
        <v>#NAME?</v>
      </c>
      <c r="AH9" s="51" t="e">
        <f ca="1">DATA_FORMATTING!FS125</f>
        <v>#NAME?</v>
      </c>
      <c r="AI9" s="51" t="e">
        <f ca="1">DATA_FORMATTING!FT125</f>
        <v>#NAME?</v>
      </c>
      <c r="AJ9" s="51" t="e">
        <f ca="1">DATA_FORMATTING!FU125</f>
        <v>#NAME?</v>
      </c>
      <c r="AK9" s="51" t="e">
        <f ca="1">DATA_FORMATTING!FV125</f>
        <v>#NAME?</v>
      </c>
      <c r="AL9" s="51" t="e">
        <f ca="1">DATA_FORMATTING!FW125</f>
        <v>#NAME?</v>
      </c>
      <c r="AM9" s="257" t="e">
        <f ca="1">DATA_FORMATTING!FX125</f>
        <v>#NAME?</v>
      </c>
    </row>
    <row r="10" spans="1:39">
      <c r="A10" s="245">
        <v>5</v>
      </c>
      <c r="B10" s="260" t="e">
        <f ca="1">DATA_FORMATTING!EO13</f>
        <v>#NAME?</v>
      </c>
      <c r="C10" s="263" t="s">
        <v>79</v>
      </c>
      <c r="D10" s="51" t="e">
        <f ca="1">DATA_FORMATTING!EO126</f>
        <v>#NAME?</v>
      </c>
      <c r="E10" s="51" t="e">
        <f ca="1">DATA_FORMATTING!EP126</f>
        <v>#NAME?</v>
      </c>
      <c r="F10" s="51" t="e">
        <f ca="1">DATA_FORMATTING!EQ126</f>
        <v>#NAME?</v>
      </c>
      <c r="G10" s="51" t="e">
        <f ca="1">DATA_FORMATTING!ER126</f>
        <v>#NAME?</v>
      </c>
      <c r="H10" s="51" t="e">
        <f ca="1">DATA_FORMATTING!ES126</f>
        <v>#NAME?</v>
      </c>
      <c r="I10" s="51" t="e">
        <f ca="1">DATA_FORMATTING!ET126</f>
        <v>#NAME?</v>
      </c>
      <c r="J10" s="51" t="e">
        <f ca="1">DATA_FORMATTING!EU126</f>
        <v>#NAME?</v>
      </c>
      <c r="K10" s="51" t="e">
        <f ca="1">DATA_FORMATTING!EV126</f>
        <v>#NAME?</v>
      </c>
      <c r="L10" s="51" t="e">
        <f ca="1">DATA_FORMATTING!EW126</f>
        <v>#NAME?</v>
      </c>
      <c r="M10" s="51" t="e">
        <f ca="1">DATA_FORMATTING!EX126</f>
        <v>#NAME?</v>
      </c>
      <c r="N10" s="51" t="e">
        <f ca="1">DATA_FORMATTING!EY126</f>
        <v>#NAME?</v>
      </c>
      <c r="O10" s="51" t="e">
        <f ca="1">DATA_FORMATTING!EZ126</f>
        <v>#NAME?</v>
      </c>
      <c r="P10" s="51" t="e">
        <f ca="1">DATA_FORMATTING!FA126</f>
        <v>#NAME?</v>
      </c>
      <c r="Q10" s="51" t="e">
        <f ca="1">DATA_FORMATTING!FB126</f>
        <v>#NAME?</v>
      </c>
      <c r="R10" s="51" t="e">
        <f ca="1">DATA_FORMATTING!FC126</f>
        <v>#NAME?</v>
      </c>
      <c r="S10" s="51" t="e">
        <f ca="1">DATA_FORMATTING!FD126</f>
        <v>#NAME?</v>
      </c>
      <c r="T10" s="51" t="e">
        <f ca="1">DATA_FORMATTING!FE126</f>
        <v>#NAME?</v>
      </c>
      <c r="U10" s="51" t="e">
        <f ca="1">DATA_FORMATTING!FF126</f>
        <v>#NAME?</v>
      </c>
      <c r="V10" s="51" t="e">
        <f ca="1">DATA_FORMATTING!FG126</f>
        <v>#NAME?</v>
      </c>
      <c r="W10" s="51" t="e">
        <f ca="1">DATA_FORMATTING!FH126</f>
        <v>#NAME?</v>
      </c>
      <c r="X10" s="51" t="e">
        <f ca="1">DATA_FORMATTING!FI126</f>
        <v>#NAME?</v>
      </c>
      <c r="Y10" s="51" t="e">
        <f ca="1">DATA_FORMATTING!FJ126</f>
        <v>#NAME?</v>
      </c>
      <c r="Z10" s="51" t="e">
        <f ca="1">DATA_FORMATTING!FK126</f>
        <v>#NAME?</v>
      </c>
      <c r="AA10" s="51" t="e">
        <f ca="1">DATA_FORMATTING!FL126</f>
        <v>#NAME?</v>
      </c>
      <c r="AB10" s="51" t="e">
        <f ca="1">DATA_FORMATTING!FM126</f>
        <v>#NAME?</v>
      </c>
      <c r="AC10" s="51" t="e">
        <f ca="1">DATA_FORMATTING!FN126</f>
        <v>#NAME?</v>
      </c>
      <c r="AD10" s="51" t="e">
        <f ca="1">DATA_FORMATTING!FO126</f>
        <v>#NAME?</v>
      </c>
      <c r="AE10" s="51" t="e">
        <f ca="1">DATA_FORMATTING!FP126</f>
        <v>#NAME?</v>
      </c>
      <c r="AF10" s="51" t="e">
        <f ca="1">DATA_FORMATTING!FQ126</f>
        <v>#NAME?</v>
      </c>
      <c r="AG10" s="51" t="e">
        <f ca="1">DATA_FORMATTING!FR126</f>
        <v>#NAME?</v>
      </c>
      <c r="AH10" s="51" t="e">
        <f ca="1">DATA_FORMATTING!FS126</f>
        <v>#NAME?</v>
      </c>
      <c r="AI10" s="51" t="e">
        <f ca="1">DATA_FORMATTING!FT126</f>
        <v>#NAME?</v>
      </c>
      <c r="AJ10" s="51" t="e">
        <f ca="1">DATA_FORMATTING!FU126</f>
        <v>#NAME?</v>
      </c>
      <c r="AK10" s="51" t="e">
        <f ca="1">DATA_FORMATTING!FV126</f>
        <v>#NAME?</v>
      </c>
      <c r="AL10" s="51" t="e">
        <f ca="1">DATA_FORMATTING!FW126</f>
        <v>#NAME?</v>
      </c>
      <c r="AM10" s="257" t="e">
        <f ca="1">DATA_FORMATTING!FX126</f>
        <v>#NAME?</v>
      </c>
    </row>
    <row r="11" spans="1:39">
      <c r="A11" s="245">
        <v>6</v>
      </c>
      <c r="B11" s="260" t="e">
        <f ca="1">DATA_FORMATTING!EO14</f>
        <v>#NAME?</v>
      </c>
      <c r="C11" s="265" t="s">
        <v>84</v>
      </c>
      <c r="D11" s="51" t="e">
        <f ca="1">DATA_FORMATTING!EO127</f>
        <v>#NAME?</v>
      </c>
      <c r="E11" s="51" t="e">
        <f ca="1">DATA_FORMATTING!EP127</f>
        <v>#NAME?</v>
      </c>
      <c r="F11" s="51" t="e">
        <f ca="1">DATA_FORMATTING!EQ127</f>
        <v>#NAME?</v>
      </c>
      <c r="G11" s="51" t="e">
        <f ca="1">DATA_FORMATTING!ER127</f>
        <v>#NAME?</v>
      </c>
      <c r="H11" s="51" t="e">
        <f ca="1">DATA_FORMATTING!ES127</f>
        <v>#NAME?</v>
      </c>
      <c r="I11" s="51" t="e">
        <f ca="1">DATA_FORMATTING!ET127</f>
        <v>#NAME?</v>
      </c>
      <c r="J11" s="51" t="e">
        <f ca="1">DATA_FORMATTING!EU127</f>
        <v>#NAME?</v>
      </c>
      <c r="K11" s="51" t="e">
        <f ca="1">DATA_FORMATTING!EV127</f>
        <v>#NAME?</v>
      </c>
      <c r="L11" s="51" t="e">
        <f ca="1">DATA_FORMATTING!EW127</f>
        <v>#NAME?</v>
      </c>
      <c r="M11" s="51" t="e">
        <f ca="1">DATA_FORMATTING!EX127</f>
        <v>#NAME?</v>
      </c>
      <c r="N11" s="51" t="e">
        <f ca="1">DATA_FORMATTING!EY127</f>
        <v>#NAME?</v>
      </c>
      <c r="O11" s="51" t="e">
        <f ca="1">DATA_FORMATTING!EZ127</f>
        <v>#NAME?</v>
      </c>
      <c r="P11" s="51" t="e">
        <f ca="1">DATA_FORMATTING!FA127</f>
        <v>#NAME?</v>
      </c>
      <c r="Q11" s="51" t="e">
        <f ca="1">DATA_FORMATTING!FB127</f>
        <v>#NAME?</v>
      </c>
      <c r="R11" s="51" t="e">
        <f ca="1">DATA_FORMATTING!FC127</f>
        <v>#NAME?</v>
      </c>
      <c r="S11" s="51" t="e">
        <f ca="1">DATA_FORMATTING!FD127</f>
        <v>#NAME?</v>
      </c>
      <c r="T11" s="51" t="e">
        <f ca="1">DATA_FORMATTING!FE127</f>
        <v>#NAME?</v>
      </c>
      <c r="U11" s="51" t="e">
        <f ca="1">DATA_FORMATTING!FF127</f>
        <v>#NAME?</v>
      </c>
      <c r="V11" s="51" t="e">
        <f ca="1">DATA_FORMATTING!FG127</f>
        <v>#NAME?</v>
      </c>
      <c r="W11" s="51" t="e">
        <f ca="1">DATA_FORMATTING!FH127</f>
        <v>#NAME?</v>
      </c>
      <c r="X11" s="51" t="e">
        <f ca="1">DATA_FORMATTING!FI127</f>
        <v>#NAME?</v>
      </c>
      <c r="Y11" s="51" t="e">
        <f ca="1">DATA_FORMATTING!FJ127</f>
        <v>#NAME?</v>
      </c>
      <c r="Z11" s="51" t="e">
        <f ca="1">DATA_FORMATTING!FK127</f>
        <v>#NAME?</v>
      </c>
      <c r="AA11" s="51" t="e">
        <f ca="1">DATA_FORMATTING!FL127</f>
        <v>#NAME?</v>
      </c>
      <c r="AB11" s="51" t="e">
        <f ca="1">DATA_FORMATTING!FM127</f>
        <v>#NAME?</v>
      </c>
      <c r="AC11" s="51" t="e">
        <f ca="1">DATA_FORMATTING!FN127</f>
        <v>#NAME?</v>
      </c>
      <c r="AD11" s="51" t="e">
        <f ca="1">DATA_FORMATTING!FO127</f>
        <v>#NAME?</v>
      </c>
      <c r="AE11" s="51" t="e">
        <f ca="1">DATA_FORMATTING!FP127</f>
        <v>#NAME?</v>
      </c>
      <c r="AF11" s="51" t="e">
        <f ca="1">DATA_FORMATTING!FQ127</f>
        <v>#NAME?</v>
      </c>
      <c r="AG11" s="51" t="e">
        <f ca="1">DATA_FORMATTING!FR127</f>
        <v>#NAME?</v>
      </c>
      <c r="AH11" s="51" t="e">
        <f ca="1">DATA_FORMATTING!FS127</f>
        <v>#NAME?</v>
      </c>
      <c r="AI11" s="51" t="e">
        <f ca="1">DATA_FORMATTING!FT127</f>
        <v>#NAME?</v>
      </c>
      <c r="AJ11" s="51" t="e">
        <f ca="1">DATA_FORMATTING!FU127</f>
        <v>#NAME?</v>
      </c>
      <c r="AK11" s="51" t="e">
        <f ca="1">DATA_FORMATTING!FV127</f>
        <v>#NAME?</v>
      </c>
      <c r="AL11" s="51" t="e">
        <f ca="1">DATA_FORMATTING!FW127</f>
        <v>#NAME?</v>
      </c>
      <c r="AM11" s="257" t="e">
        <f ca="1">DATA_FORMATTING!FX127</f>
        <v>#NAME?</v>
      </c>
    </row>
    <row r="12" spans="1:39">
      <c r="A12" s="245">
        <v>7</v>
      </c>
      <c r="B12" s="260">
        <f>DATA_FORMATTING!EO15</f>
        <v>0</v>
      </c>
      <c r="C12" s="265" t="s">
        <v>89</v>
      </c>
      <c r="D12" s="51" t="e">
        <f ca="1">DATA_FORMATTING!EO128</f>
        <v>#NAME?</v>
      </c>
      <c r="E12" s="51" t="e">
        <f ca="1">DATA_FORMATTING!EP128</f>
        <v>#NAME?</v>
      </c>
      <c r="F12" s="51" t="e">
        <f ca="1">DATA_FORMATTING!EQ128</f>
        <v>#NAME?</v>
      </c>
      <c r="G12" s="51" t="e">
        <f ca="1">DATA_FORMATTING!ER128</f>
        <v>#NAME?</v>
      </c>
      <c r="H12" s="51" t="e">
        <f ca="1">DATA_FORMATTING!ES128</f>
        <v>#NAME?</v>
      </c>
      <c r="I12" s="51" t="e">
        <f ca="1">DATA_FORMATTING!ET128</f>
        <v>#NAME?</v>
      </c>
      <c r="J12" s="51" t="e">
        <f ca="1">DATA_FORMATTING!EU128</f>
        <v>#NAME?</v>
      </c>
      <c r="K12" s="51" t="e">
        <f ca="1">DATA_FORMATTING!EV128</f>
        <v>#NAME?</v>
      </c>
      <c r="L12" s="51" t="e">
        <f ca="1">DATA_FORMATTING!EW128</f>
        <v>#NAME?</v>
      </c>
      <c r="M12" s="51" t="e">
        <f ca="1">DATA_FORMATTING!EX128</f>
        <v>#NAME?</v>
      </c>
      <c r="N12" s="51" t="e">
        <f ca="1">DATA_FORMATTING!EY128</f>
        <v>#NAME?</v>
      </c>
      <c r="O12" s="51" t="e">
        <f ca="1">DATA_FORMATTING!EZ128</f>
        <v>#NAME?</v>
      </c>
      <c r="P12" s="51" t="e">
        <f ca="1">DATA_FORMATTING!FA128</f>
        <v>#NAME?</v>
      </c>
      <c r="Q12" s="51" t="e">
        <f ca="1">DATA_FORMATTING!FB128</f>
        <v>#NAME?</v>
      </c>
      <c r="R12" s="51" t="e">
        <f ca="1">DATA_FORMATTING!FC128</f>
        <v>#NAME?</v>
      </c>
      <c r="S12" s="51" t="e">
        <f ca="1">DATA_FORMATTING!FD128</f>
        <v>#NAME?</v>
      </c>
      <c r="T12" s="51" t="e">
        <f ca="1">DATA_FORMATTING!FE128</f>
        <v>#NAME?</v>
      </c>
      <c r="U12" s="51" t="e">
        <f ca="1">DATA_FORMATTING!FF128</f>
        <v>#NAME?</v>
      </c>
      <c r="V12" s="51" t="e">
        <f ca="1">DATA_FORMATTING!FG128</f>
        <v>#NAME?</v>
      </c>
      <c r="W12" s="51" t="e">
        <f ca="1">DATA_FORMATTING!FH128</f>
        <v>#NAME?</v>
      </c>
      <c r="X12" s="51" t="e">
        <f ca="1">DATA_FORMATTING!FI128</f>
        <v>#NAME?</v>
      </c>
      <c r="Y12" s="51" t="e">
        <f ca="1">DATA_FORMATTING!FJ128</f>
        <v>#NAME?</v>
      </c>
      <c r="Z12" s="51" t="e">
        <f ca="1">DATA_FORMATTING!FK128</f>
        <v>#NAME?</v>
      </c>
      <c r="AA12" s="51" t="e">
        <f ca="1">DATA_FORMATTING!FL128</f>
        <v>#NAME?</v>
      </c>
      <c r="AB12" s="51" t="e">
        <f ca="1">DATA_FORMATTING!FM128</f>
        <v>#NAME?</v>
      </c>
      <c r="AC12" s="51" t="e">
        <f ca="1">DATA_FORMATTING!FN128</f>
        <v>#NAME?</v>
      </c>
      <c r="AD12" s="51" t="e">
        <f ca="1">DATA_FORMATTING!FO128</f>
        <v>#NAME?</v>
      </c>
      <c r="AE12" s="51" t="e">
        <f ca="1">DATA_FORMATTING!FP128</f>
        <v>#NAME?</v>
      </c>
      <c r="AF12" s="51" t="e">
        <f ca="1">DATA_FORMATTING!FQ128</f>
        <v>#NAME?</v>
      </c>
      <c r="AG12" s="51" t="e">
        <f ca="1">DATA_FORMATTING!FR128</f>
        <v>#NAME?</v>
      </c>
      <c r="AH12" s="51" t="e">
        <f ca="1">DATA_FORMATTING!FS128</f>
        <v>#NAME?</v>
      </c>
      <c r="AI12" s="51" t="e">
        <f ca="1">DATA_FORMATTING!FT128</f>
        <v>#NAME?</v>
      </c>
      <c r="AJ12" s="51" t="e">
        <f ca="1">DATA_FORMATTING!FU128</f>
        <v>#NAME?</v>
      </c>
      <c r="AK12" s="51" t="e">
        <f ca="1">DATA_FORMATTING!FV128</f>
        <v>#NAME?</v>
      </c>
      <c r="AL12" s="51" t="e">
        <f ca="1">DATA_FORMATTING!FW128</f>
        <v>#NAME?</v>
      </c>
      <c r="AM12" s="257" t="e">
        <f ca="1">DATA_FORMATTING!FX128</f>
        <v>#NAME?</v>
      </c>
    </row>
    <row r="13" spans="1:39" ht="15.75" thickBot="1">
      <c r="A13" s="245">
        <v>8</v>
      </c>
      <c r="B13" s="260">
        <f>DATA_FORMATTING!EO16</f>
        <v>0</v>
      </c>
      <c r="C13" s="283" t="s">
        <v>93</v>
      </c>
      <c r="D13" s="284" t="e">
        <f ca="1">DATA_FORMATTING!EO129</f>
        <v>#NAME?</v>
      </c>
      <c r="E13" s="284" t="e">
        <f ca="1">DATA_FORMATTING!EP129</f>
        <v>#NAME?</v>
      </c>
      <c r="F13" s="284" t="e">
        <f ca="1">DATA_FORMATTING!EQ129</f>
        <v>#NAME?</v>
      </c>
      <c r="G13" s="284" t="e">
        <f ca="1">DATA_FORMATTING!ER129</f>
        <v>#NAME?</v>
      </c>
      <c r="H13" s="284" t="e">
        <f ca="1">DATA_FORMATTING!ES129</f>
        <v>#NAME?</v>
      </c>
      <c r="I13" s="284" t="e">
        <f ca="1">DATA_FORMATTING!ET129</f>
        <v>#NAME?</v>
      </c>
      <c r="J13" s="284" t="e">
        <f ca="1">DATA_FORMATTING!EU129</f>
        <v>#NAME?</v>
      </c>
      <c r="K13" s="284" t="e">
        <f ca="1">DATA_FORMATTING!EV129</f>
        <v>#NAME?</v>
      </c>
      <c r="L13" s="284" t="e">
        <f ca="1">DATA_FORMATTING!EW129</f>
        <v>#NAME?</v>
      </c>
      <c r="M13" s="284" t="e">
        <f ca="1">DATA_FORMATTING!EX129</f>
        <v>#NAME?</v>
      </c>
      <c r="N13" s="284" t="e">
        <f ca="1">DATA_FORMATTING!EY129</f>
        <v>#NAME?</v>
      </c>
      <c r="O13" s="284" t="e">
        <f ca="1">DATA_FORMATTING!EZ129</f>
        <v>#NAME?</v>
      </c>
      <c r="P13" s="284" t="e">
        <f ca="1">DATA_FORMATTING!FA129</f>
        <v>#NAME?</v>
      </c>
      <c r="Q13" s="284" t="e">
        <f ca="1">DATA_FORMATTING!FB129</f>
        <v>#NAME?</v>
      </c>
      <c r="R13" s="284" t="e">
        <f ca="1">DATA_FORMATTING!FC129</f>
        <v>#NAME?</v>
      </c>
      <c r="S13" s="284" t="e">
        <f ca="1">DATA_FORMATTING!FD129</f>
        <v>#NAME?</v>
      </c>
      <c r="T13" s="284" t="e">
        <f ca="1">DATA_FORMATTING!FE129</f>
        <v>#NAME?</v>
      </c>
      <c r="U13" s="284" t="e">
        <f ca="1">DATA_FORMATTING!FF129</f>
        <v>#NAME?</v>
      </c>
      <c r="V13" s="284" t="e">
        <f ca="1">DATA_FORMATTING!FG129</f>
        <v>#NAME?</v>
      </c>
      <c r="W13" s="284" t="e">
        <f ca="1">DATA_FORMATTING!FH129</f>
        <v>#NAME?</v>
      </c>
      <c r="X13" s="284" t="e">
        <f ca="1">DATA_FORMATTING!FI129</f>
        <v>#NAME?</v>
      </c>
      <c r="Y13" s="284" t="e">
        <f ca="1">DATA_FORMATTING!FJ129</f>
        <v>#NAME?</v>
      </c>
      <c r="Z13" s="284" t="e">
        <f ca="1">DATA_FORMATTING!FK129</f>
        <v>#NAME?</v>
      </c>
      <c r="AA13" s="284" t="e">
        <f ca="1">DATA_FORMATTING!FL129</f>
        <v>#NAME?</v>
      </c>
      <c r="AB13" s="284" t="e">
        <f ca="1">DATA_FORMATTING!FM129</f>
        <v>#NAME?</v>
      </c>
      <c r="AC13" s="284" t="e">
        <f ca="1">DATA_FORMATTING!FN129</f>
        <v>#NAME?</v>
      </c>
      <c r="AD13" s="284" t="e">
        <f ca="1">DATA_FORMATTING!FO129</f>
        <v>#NAME?</v>
      </c>
      <c r="AE13" s="284" t="e">
        <f ca="1">DATA_FORMATTING!FP129</f>
        <v>#NAME?</v>
      </c>
      <c r="AF13" s="284" t="e">
        <f ca="1">DATA_FORMATTING!FQ129</f>
        <v>#NAME?</v>
      </c>
      <c r="AG13" s="284" t="e">
        <f ca="1">DATA_FORMATTING!FR129</f>
        <v>#NAME?</v>
      </c>
      <c r="AH13" s="284" t="e">
        <f ca="1">DATA_FORMATTING!FS129</f>
        <v>#NAME?</v>
      </c>
      <c r="AI13" s="284" t="e">
        <f ca="1">DATA_FORMATTING!FT129</f>
        <v>#NAME?</v>
      </c>
      <c r="AJ13" s="284" t="e">
        <f ca="1">DATA_FORMATTING!FU129</f>
        <v>#NAME?</v>
      </c>
      <c r="AK13" s="284" t="e">
        <f ca="1">DATA_FORMATTING!FV129</f>
        <v>#NAME?</v>
      </c>
      <c r="AL13" s="284" t="e">
        <f ca="1">DATA_FORMATTING!FW129</f>
        <v>#NAME?</v>
      </c>
      <c r="AM13" s="285" t="e">
        <f ca="1">DATA_FORMATTING!FX129</f>
        <v>#NAME?</v>
      </c>
    </row>
  </sheetData>
  <conditionalFormatting sqref="D6:AM6">
    <cfRule type="expression" dxfId="208" priority="1">
      <formula>D4="Audited"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theme="3" tint="-0.499984740745262"/>
  </sheetPr>
  <dimension ref="A1:BU114"/>
  <sheetViews>
    <sheetView topLeftCell="B1" zoomScale="85" zoomScaleNormal="85" workbookViewId="0">
      <selection activeCell="B1" sqref="B1"/>
    </sheetView>
  </sheetViews>
  <sheetFormatPr defaultRowHeight="12.75" outlineLevelCol="1"/>
  <cols>
    <col min="1" max="1" width="13.140625" style="288" hidden="1" customWidth="1"/>
    <col min="2" max="2" width="1.42578125" style="288" customWidth="1"/>
    <col min="3" max="3" width="2.140625" style="290" bestFit="1" customWidth="1"/>
    <col min="4" max="4" width="26.140625" style="287" customWidth="1"/>
    <col min="5" max="5" width="18.5703125" style="287" hidden="1" customWidth="1"/>
    <col min="6" max="6" width="13.5703125" style="287" customWidth="1"/>
    <col min="7" max="7" width="21.42578125" style="287" bestFit="1" customWidth="1"/>
    <col min="8" max="8" width="20.140625" style="287" customWidth="1"/>
    <col min="9" max="9" width="10.5703125" style="287" customWidth="1"/>
    <col min="10" max="10" width="1.140625" style="287" customWidth="1"/>
    <col min="11" max="11" width="2.5703125" style="288" customWidth="1"/>
    <col min="12" max="13" width="3.42578125" style="288" customWidth="1"/>
    <col min="14" max="14" width="28" style="287" customWidth="1"/>
    <col min="15" max="23" width="13.42578125" style="287" customWidth="1" outlineLevel="1"/>
    <col min="24" max="24" width="11.28515625" style="287" bestFit="1" customWidth="1"/>
    <col min="25" max="25" width="14" style="287" customWidth="1"/>
    <col min="26" max="26" width="16" style="287" customWidth="1"/>
    <col min="27" max="27" width="4.7109375" style="289" customWidth="1"/>
    <col min="28" max="28" width="19.28515625" style="287" customWidth="1"/>
    <col min="29" max="29" width="5.85546875" style="287" hidden="1" customWidth="1"/>
    <col min="30" max="30" width="13.85546875" style="287" hidden="1" customWidth="1"/>
    <col min="31" max="31" width="7.42578125" style="287" hidden="1" customWidth="1"/>
    <col min="32" max="32" width="7.5703125" style="287" bestFit="1" customWidth="1"/>
    <col min="33" max="33" width="5.140625" style="287" customWidth="1"/>
    <col min="34" max="34" width="5.85546875" style="287" bestFit="1" customWidth="1"/>
    <col min="35" max="35" width="0.85546875" style="287" customWidth="1"/>
    <col min="36" max="36" width="9.28515625" style="287" bestFit="1" customWidth="1"/>
    <col min="37" max="37" width="4" style="287" customWidth="1"/>
    <col min="38" max="38" width="22.7109375" style="287" customWidth="1"/>
    <col min="39" max="39" width="20.42578125" style="287" customWidth="1"/>
    <col min="40" max="40" width="10.140625" style="287" customWidth="1"/>
    <col min="41" max="41" width="18.7109375" style="287" customWidth="1"/>
    <col min="42" max="42" width="12.28515625" style="290" customWidth="1"/>
    <col min="43" max="43" width="24.5703125" style="290" customWidth="1" outlineLevel="1"/>
    <col min="44" max="44" width="16.28515625" style="290" customWidth="1" outlineLevel="1"/>
    <col min="45" max="54" width="13.42578125" style="290" customWidth="1" outlineLevel="1"/>
    <col min="55" max="55" width="11.7109375" style="290" customWidth="1" outlineLevel="1"/>
    <col min="56" max="56" width="14.42578125" style="290" customWidth="1" outlineLevel="1"/>
    <col min="57" max="57" width="9.140625" style="290" customWidth="1" outlineLevel="1"/>
    <col min="58" max="58" width="18.42578125" style="287" customWidth="1" outlineLevel="1"/>
    <col min="59" max="61" width="12.28515625" style="287" customWidth="1" outlineLevel="1"/>
    <col min="62" max="62" width="12.7109375" style="287" customWidth="1" outlineLevel="1"/>
    <col min="63" max="65" width="12.28515625" style="287" customWidth="1" outlineLevel="1"/>
    <col min="66" max="71" width="12.28515625" style="287" customWidth="1"/>
    <col min="72" max="73" width="9.140625" style="287" customWidth="1"/>
    <col min="74" max="16384" width="9.140625" style="287"/>
  </cols>
  <sheetData>
    <row r="1" spans="1:73" ht="8.25" customHeight="1" thickBot="1">
      <c r="A1" s="578">
        <f>MAX(DB_LOAD!F:F)</f>
        <v>0</v>
      </c>
      <c r="B1" s="578"/>
      <c r="C1" s="286"/>
      <c r="Z1" s="288"/>
    </row>
    <row r="2" spans="1:73" ht="28.5" customHeight="1" thickBot="1">
      <c r="A2" s="578"/>
      <c r="B2" s="578"/>
      <c r="C2" s="286"/>
      <c r="D2" s="291" t="e">
        <f ca="1">A3</f>
        <v>#NAME?</v>
      </c>
      <c r="G2" s="292">
        <f>A1</f>
        <v>0</v>
      </c>
      <c r="H2" s="293"/>
      <c r="Z2" s="334"/>
      <c r="AA2" s="294"/>
      <c r="AB2" s="295"/>
      <c r="AC2" s="295"/>
      <c r="AD2" s="295"/>
      <c r="AE2" s="295"/>
      <c r="AF2" s="295"/>
      <c r="AG2" s="295"/>
      <c r="AH2" s="296"/>
      <c r="AI2" s="296"/>
      <c r="AJ2" s="296"/>
      <c r="AP2" s="297"/>
      <c r="AT2" s="297"/>
      <c r="AU2" s="298"/>
      <c r="AV2" s="298"/>
      <c r="AW2" s="298"/>
      <c r="AX2" s="298"/>
      <c r="AY2" s="298"/>
      <c r="AZ2" s="298"/>
      <c r="BA2" s="298"/>
      <c r="BB2" s="298"/>
      <c r="BC2" s="298"/>
      <c r="BD2" s="298"/>
      <c r="BE2" s="298"/>
      <c r="BF2" s="298"/>
      <c r="BG2" s="298"/>
      <c r="BH2" s="298"/>
      <c r="BI2" s="298"/>
      <c r="BJ2" s="297"/>
      <c r="BK2" s="297"/>
      <c r="BL2" s="297"/>
      <c r="BM2" s="297"/>
      <c r="BO2" s="297" t="s">
        <v>426</v>
      </c>
      <c r="BP2" s="297"/>
      <c r="BQ2" s="297"/>
      <c r="BR2" s="297"/>
      <c r="BS2" s="297"/>
      <c r="BT2" s="297"/>
      <c r="BU2" s="297"/>
    </row>
    <row r="3" spans="1:73" ht="21.75" customHeight="1" thickBot="1">
      <c r="A3" s="578" t="e">
        <f ca="1">'Balance Sheet'!C2</f>
        <v>#NAME?</v>
      </c>
      <c r="B3" s="578"/>
      <c r="C3" s="286"/>
      <c r="D3" s="299">
        <f>A9</f>
        <v>0</v>
      </c>
      <c r="E3" s="300"/>
      <c r="N3" s="301" t="e">
        <f ca="1">D2&amp;" "&amp;TEXT(G2,"mmmm")&amp;" Risk Assesment ("&amp;'Balance Sheet'!E5&amp;")"</f>
        <v>#NAME?</v>
      </c>
      <c r="O3" s="302"/>
      <c r="P3" s="302"/>
      <c r="Q3" s="302"/>
      <c r="R3" s="302"/>
      <c r="S3" s="302"/>
      <c r="T3" s="302"/>
      <c r="U3" s="302"/>
      <c r="V3" s="302"/>
      <c r="W3" s="302"/>
      <c r="X3" s="302"/>
      <c r="Y3" s="302"/>
      <c r="Z3" s="302"/>
      <c r="AA3" s="303"/>
      <c r="AB3" s="304"/>
      <c r="AC3" s="304"/>
      <c r="AD3" s="304"/>
      <c r="AE3" s="304"/>
      <c r="AF3" s="305"/>
      <c r="AU3" s="287"/>
      <c r="AV3" s="306">
        <f t="shared" ref="AV3:BG3" si="0">O8</f>
        <v>0</v>
      </c>
      <c r="AW3" s="306">
        <f t="shared" si="0"/>
        <v>0</v>
      </c>
      <c r="AX3" s="306">
        <f t="shared" si="0"/>
        <v>0</v>
      </c>
      <c r="AY3" s="306">
        <f t="shared" si="0"/>
        <v>0</v>
      </c>
      <c r="AZ3" s="306">
        <f t="shared" si="0"/>
        <v>0</v>
      </c>
      <c r="BA3" s="306">
        <f t="shared" si="0"/>
        <v>0</v>
      </c>
      <c r="BB3" s="306">
        <f t="shared" si="0"/>
        <v>0</v>
      </c>
      <c r="BC3" s="306">
        <f t="shared" si="0"/>
        <v>0</v>
      </c>
      <c r="BD3" s="306">
        <f t="shared" si="0"/>
        <v>0</v>
      </c>
      <c r="BE3" s="306">
        <f t="shared" si="0"/>
        <v>0</v>
      </c>
      <c r="BF3" s="306">
        <f t="shared" si="0"/>
        <v>0</v>
      </c>
      <c r="BG3" s="306">
        <f t="shared" si="0"/>
        <v>0</v>
      </c>
      <c r="BH3" s="290"/>
      <c r="BI3" s="298"/>
      <c r="BJ3" s="298"/>
      <c r="BK3" s="297"/>
      <c r="BL3" s="297"/>
      <c r="BM3" s="297"/>
      <c r="BN3" s="297"/>
      <c r="BO3" s="298" t="s">
        <v>330</v>
      </c>
      <c r="BP3" s="298" t="s">
        <v>331</v>
      </c>
      <c r="BQ3" s="297"/>
      <c r="BR3" s="297" t="s">
        <v>332</v>
      </c>
      <c r="BS3" s="297"/>
      <c r="BT3" s="297"/>
      <c r="BU3" s="297"/>
    </row>
    <row r="4" spans="1:73" ht="21.75" customHeight="1" thickBot="1">
      <c r="A4" s="578"/>
      <c r="B4" s="578"/>
      <c r="C4" s="286"/>
      <c r="D4" s="307" t="e">
        <f ca="1">A7&amp;" - "&amp;A8&amp;IF(A6=0,"","; "&amp;A6)</f>
        <v>#NAME?</v>
      </c>
      <c r="E4" s="308"/>
      <c r="F4" s="309"/>
      <c r="G4" s="310"/>
      <c r="Z4" s="334"/>
      <c r="AA4" s="311"/>
      <c r="AU4" s="287"/>
      <c r="AV4" s="306"/>
      <c r="AW4" s="306"/>
      <c r="AX4" s="306"/>
      <c r="AY4" s="306"/>
      <c r="AZ4" s="306"/>
      <c r="BA4" s="306"/>
      <c r="BB4" s="306"/>
      <c r="BC4" s="306"/>
      <c r="BD4" s="306"/>
      <c r="BE4" s="306"/>
      <c r="BF4" s="306"/>
      <c r="BG4" s="306"/>
      <c r="BH4" s="290"/>
      <c r="BI4" s="298"/>
      <c r="BJ4" s="298"/>
      <c r="BK4" s="297"/>
      <c r="BL4" s="297"/>
      <c r="BM4" s="297"/>
      <c r="BN4" s="297"/>
      <c r="BO4" s="297">
        <v>1</v>
      </c>
      <c r="BP4" s="297" t="s">
        <v>315</v>
      </c>
      <c r="BQ4" s="297"/>
      <c r="BR4" s="297" t="s">
        <v>333</v>
      </c>
      <c r="BS4" s="297"/>
      <c r="BT4" s="297"/>
      <c r="BU4" s="297"/>
    </row>
    <row r="5" spans="1:73" ht="9.75" customHeight="1">
      <c r="A5" s="578"/>
      <c r="B5" s="578"/>
      <c r="C5" s="286"/>
      <c r="N5" s="290">
        <v>1000000</v>
      </c>
      <c r="Z5" s="334"/>
      <c r="AA5" s="311"/>
      <c r="AU5" s="287"/>
      <c r="AV5" s="306"/>
      <c r="AW5" s="306"/>
      <c r="AX5" s="306"/>
      <c r="AY5" s="306"/>
      <c r="AZ5" s="306"/>
      <c r="BA5" s="306"/>
      <c r="BB5" s="306"/>
      <c r="BC5" s="306"/>
      <c r="BD5" s="306"/>
      <c r="BE5" s="306"/>
      <c r="BF5" s="306"/>
      <c r="BG5" s="306"/>
      <c r="BH5" s="290"/>
      <c r="BI5" s="298"/>
      <c r="BJ5" s="298"/>
      <c r="BK5" s="297"/>
      <c r="BL5" s="297"/>
      <c r="BM5" s="297"/>
      <c r="BN5" s="297"/>
      <c r="BO5" s="297">
        <v>2</v>
      </c>
      <c r="BP5" s="297" t="s">
        <v>334</v>
      </c>
      <c r="BQ5" s="297"/>
      <c r="BR5" s="297" t="s">
        <v>335</v>
      </c>
      <c r="BS5" s="297"/>
      <c r="BT5" s="297"/>
      <c r="BU5" s="297"/>
    </row>
    <row r="6" spans="1:73" ht="13.5" thickBot="1">
      <c r="A6" s="578" t="e">
        <f ca="1">Config!$B$16</f>
        <v>#NAME?</v>
      </c>
      <c r="B6" s="578"/>
      <c r="C6" s="286"/>
      <c r="N6" s="288"/>
      <c r="O6" s="290">
        <f t="shared" ref="O6:Z6" si="1">MONTH(O8)</f>
        <v>1</v>
      </c>
      <c r="P6" s="290">
        <f t="shared" si="1"/>
        <v>1</v>
      </c>
      <c r="Q6" s="290">
        <f t="shared" si="1"/>
        <v>1</v>
      </c>
      <c r="R6" s="290">
        <f t="shared" si="1"/>
        <v>1</v>
      </c>
      <c r="S6" s="290">
        <f t="shared" si="1"/>
        <v>1</v>
      </c>
      <c r="T6" s="290">
        <f t="shared" si="1"/>
        <v>1</v>
      </c>
      <c r="U6" s="290">
        <f t="shared" si="1"/>
        <v>1</v>
      </c>
      <c r="V6" s="290">
        <f t="shared" si="1"/>
        <v>1</v>
      </c>
      <c r="W6" s="290">
        <f t="shared" si="1"/>
        <v>1</v>
      </c>
      <c r="X6" s="290">
        <f t="shared" si="1"/>
        <v>1</v>
      </c>
      <c r="Y6" s="290">
        <f t="shared" si="1"/>
        <v>1</v>
      </c>
      <c r="Z6" s="290">
        <f t="shared" si="1"/>
        <v>1</v>
      </c>
      <c r="AU6" s="287" t="s">
        <v>47</v>
      </c>
      <c r="AV6" s="312" t="e">
        <f ca="1">O28</f>
        <v>#NAME?</v>
      </c>
      <c r="AW6" s="312" t="e">
        <f t="shared" ref="AW6:BG6" ca="1" si="2">P28</f>
        <v>#NAME?</v>
      </c>
      <c r="AX6" s="312" t="e">
        <f t="shared" ca="1" si="2"/>
        <v>#NAME?</v>
      </c>
      <c r="AY6" s="312" t="e">
        <f t="shared" ca="1" si="2"/>
        <v>#NAME?</v>
      </c>
      <c r="AZ6" s="312" t="e">
        <f t="shared" ca="1" si="2"/>
        <v>#NAME?</v>
      </c>
      <c r="BA6" s="312" t="e">
        <f t="shared" ca="1" si="2"/>
        <v>#NAME?</v>
      </c>
      <c r="BB6" s="312" t="e">
        <f t="shared" ca="1" si="2"/>
        <v>#NAME?</v>
      </c>
      <c r="BC6" s="312" t="e">
        <f t="shared" ca="1" si="2"/>
        <v>#NAME?</v>
      </c>
      <c r="BD6" s="312" t="e">
        <f t="shared" ca="1" si="2"/>
        <v>#NAME?</v>
      </c>
      <c r="BE6" s="312" t="e">
        <f t="shared" ca="1" si="2"/>
        <v>#NAME?</v>
      </c>
      <c r="BF6" s="312" t="e">
        <f t="shared" ca="1" si="2"/>
        <v>#NAME?</v>
      </c>
      <c r="BG6" s="312" t="e">
        <f t="shared" ca="1" si="2"/>
        <v>#NAME?</v>
      </c>
      <c r="BH6" s="298"/>
      <c r="BI6" s="298"/>
      <c r="BJ6" s="298"/>
      <c r="BK6" s="297"/>
      <c r="BL6" s="297"/>
      <c r="BM6" s="297"/>
      <c r="BN6" s="297"/>
      <c r="BO6" s="297">
        <v>3</v>
      </c>
      <c r="BP6" s="297" t="s">
        <v>42</v>
      </c>
      <c r="BQ6" s="297"/>
      <c r="BR6" s="297" t="s">
        <v>293</v>
      </c>
      <c r="BS6" s="297"/>
      <c r="BT6" s="297"/>
      <c r="BU6" s="297"/>
    </row>
    <row r="7" spans="1:73" ht="16.5" thickBot="1">
      <c r="A7" s="578" t="e">
        <f ca="1">Config!$B$18</f>
        <v>#NAME?</v>
      </c>
      <c r="B7" s="578"/>
      <c r="C7" s="286"/>
      <c r="N7" s="313" t="e">
        <f ca="1">A3&amp;" Loan Agreement Covenants"</f>
        <v>#NAME?</v>
      </c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5"/>
      <c r="Z7" s="316"/>
      <c r="AA7" s="294"/>
      <c r="AB7" s="634" t="s">
        <v>427</v>
      </c>
      <c r="AC7" s="635"/>
      <c r="AD7" s="635"/>
      <c r="AE7" s="635"/>
      <c r="AF7" s="640" t="s">
        <v>451</v>
      </c>
      <c r="AM7" s="318"/>
      <c r="AN7" s="318"/>
      <c r="AU7" s="319" t="s">
        <v>305</v>
      </c>
      <c r="AV7" s="320" t="e">
        <f ca="1">O26+O27</f>
        <v>#NAME?</v>
      </c>
      <c r="AW7" s="320" t="e">
        <f t="shared" ref="AW7:BG7" ca="1" si="3">P26+P27</f>
        <v>#NAME?</v>
      </c>
      <c r="AX7" s="320" t="e">
        <f t="shared" ca="1" si="3"/>
        <v>#NAME?</v>
      </c>
      <c r="AY7" s="320" t="e">
        <f t="shared" ca="1" si="3"/>
        <v>#NAME?</v>
      </c>
      <c r="AZ7" s="320" t="e">
        <f t="shared" ca="1" si="3"/>
        <v>#NAME?</v>
      </c>
      <c r="BA7" s="320" t="e">
        <f t="shared" ca="1" si="3"/>
        <v>#NAME?</v>
      </c>
      <c r="BB7" s="320" t="e">
        <f t="shared" ca="1" si="3"/>
        <v>#NAME?</v>
      </c>
      <c r="BC7" s="320" t="e">
        <f t="shared" ca="1" si="3"/>
        <v>#NAME?</v>
      </c>
      <c r="BD7" s="320" t="e">
        <f t="shared" ca="1" si="3"/>
        <v>#NAME?</v>
      </c>
      <c r="BE7" s="320" t="e">
        <f t="shared" ca="1" si="3"/>
        <v>#NAME?</v>
      </c>
      <c r="BF7" s="320" t="e">
        <f t="shared" ca="1" si="3"/>
        <v>#NAME?</v>
      </c>
      <c r="BG7" s="320" t="e">
        <f t="shared" ca="1" si="3"/>
        <v>#NAME?</v>
      </c>
      <c r="BH7" s="298" t="s">
        <v>306</v>
      </c>
      <c r="BI7" s="297" t="s">
        <v>307</v>
      </c>
      <c r="BJ7" s="297" t="s">
        <v>308</v>
      </c>
      <c r="BK7" s="297"/>
      <c r="BL7" s="297"/>
      <c r="BM7" s="297"/>
      <c r="BN7" s="297"/>
      <c r="BO7" s="297"/>
      <c r="BP7" s="297"/>
      <c r="BQ7" s="297"/>
      <c r="BR7" s="297"/>
      <c r="BS7" s="297"/>
    </row>
    <row r="8" spans="1:73" ht="13.5" thickBot="1">
      <c r="A8" s="578" t="e">
        <f ca="1">Config!B13</f>
        <v>#NAME?</v>
      </c>
      <c r="B8" s="578"/>
      <c r="C8" s="321"/>
      <c r="D8" s="322" t="s">
        <v>309</v>
      </c>
      <c r="E8" s="323"/>
      <c r="F8" s="323" t="s">
        <v>285</v>
      </c>
      <c r="G8" s="323" t="s">
        <v>621</v>
      </c>
      <c r="H8" s="323" t="s">
        <v>311</v>
      </c>
      <c r="I8" s="324" t="s">
        <v>312</v>
      </c>
      <c r="J8" s="288"/>
      <c r="K8" s="290"/>
      <c r="L8" s="290"/>
      <c r="M8" s="290"/>
      <c r="N8" s="325"/>
      <c r="O8" s="326">
        <f t="shared" ref="O8:Y8" si="4">DATE(YEAR(P8),IF(MONTH(P8)-1=0,1,MONTH(P8)),1)-1</f>
        <v>0</v>
      </c>
      <c r="P8" s="326">
        <f t="shared" si="4"/>
        <v>0</v>
      </c>
      <c r="Q8" s="326">
        <f t="shared" si="4"/>
        <v>0</v>
      </c>
      <c r="R8" s="326">
        <f t="shared" si="4"/>
        <v>0</v>
      </c>
      <c r="S8" s="326">
        <f t="shared" si="4"/>
        <v>0</v>
      </c>
      <c r="T8" s="326">
        <f t="shared" si="4"/>
        <v>0</v>
      </c>
      <c r="U8" s="326">
        <f t="shared" si="4"/>
        <v>0</v>
      </c>
      <c r="V8" s="326">
        <f t="shared" si="4"/>
        <v>0</v>
      </c>
      <c r="W8" s="326">
        <f t="shared" si="4"/>
        <v>0</v>
      </c>
      <c r="X8" s="326">
        <f t="shared" si="4"/>
        <v>0</v>
      </c>
      <c r="Y8" s="326">
        <f t="shared" si="4"/>
        <v>0</v>
      </c>
      <c r="Z8" s="327">
        <f>G2</f>
        <v>0</v>
      </c>
      <c r="AA8" s="328"/>
      <c r="AB8" s="636" t="s">
        <v>428</v>
      </c>
      <c r="AC8" s="326" t="s">
        <v>313</v>
      </c>
      <c r="AD8" s="326" t="s">
        <v>314</v>
      </c>
      <c r="AE8" s="326"/>
      <c r="AF8" s="327" t="s">
        <v>63</v>
      </c>
      <c r="AL8" s="318"/>
      <c r="AM8" s="297"/>
      <c r="AN8" s="297"/>
      <c r="AU8" s="319" t="s">
        <v>288</v>
      </c>
      <c r="AV8" s="320" t="str">
        <f ca="1">O44</f>
        <v/>
      </c>
      <c r="AW8" s="320" t="str">
        <f t="shared" ref="AW8:BG8" ca="1" si="5">P44</f>
        <v/>
      </c>
      <c r="AX8" s="320" t="str">
        <f t="shared" ca="1" si="5"/>
        <v/>
      </c>
      <c r="AY8" s="320" t="str">
        <f t="shared" ca="1" si="5"/>
        <v/>
      </c>
      <c r="AZ8" s="320" t="str">
        <f t="shared" ca="1" si="5"/>
        <v/>
      </c>
      <c r="BA8" s="320" t="str">
        <f t="shared" ca="1" si="5"/>
        <v/>
      </c>
      <c r="BB8" s="320" t="str">
        <f t="shared" ca="1" si="5"/>
        <v/>
      </c>
      <c r="BC8" s="320" t="str">
        <f t="shared" ca="1" si="5"/>
        <v/>
      </c>
      <c r="BD8" s="320" t="str">
        <f t="shared" ca="1" si="5"/>
        <v/>
      </c>
      <c r="BE8" s="320" t="str">
        <f t="shared" ca="1" si="5"/>
        <v/>
      </c>
      <c r="BF8" s="320" t="str">
        <f t="shared" ca="1" si="5"/>
        <v/>
      </c>
      <c r="BG8" s="320" t="str">
        <f t="shared" ca="1" si="5"/>
        <v/>
      </c>
      <c r="BH8" s="297">
        <v>1</v>
      </c>
      <c r="BI8" s="297" t="s">
        <v>287</v>
      </c>
      <c r="BJ8" s="297" t="s">
        <v>287</v>
      </c>
      <c r="BK8" s="297"/>
      <c r="BL8" s="297"/>
      <c r="BM8" s="297"/>
      <c r="BN8" s="297"/>
      <c r="BO8" s="297">
        <v>4</v>
      </c>
      <c r="BP8" s="297" t="s">
        <v>288</v>
      </c>
      <c r="BQ8" s="297"/>
      <c r="BR8" s="297" t="s">
        <v>338</v>
      </c>
    </row>
    <row r="9" spans="1:73">
      <c r="A9" s="578">
        <f>DB_LOAD!AO2</f>
        <v>0</v>
      </c>
      <c r="B9" s="578"/>
      <c r="C9" s="321">
        <f>DB_LOAD!V2</f>
        <v>0</v>
      </c>
      <c r="D9" s="329" t="str">
        <f>IF(ISBLANK(DB_LOAD!N2),"",DB_LOAD!N2)</f>
        <v/>
      </c>
      <c r="E9" s="330"/>
      <c r="F9" s="330" t="str">
        <f>IF(ISBLANK(DB_LOAD!P2),"",DB_LOAD!R2)</f>
        <v/>
      </c>
      <c r="G9" s="331" t="str">
        <f>IF(ISBLANK(DB_LOAD!R2),"",DB_LOAD!Q2)</f>
        <v/>
      </c>
      <c r="H9" s="1096" t="str">
        <f>IF(C9=3,"-",IF(ISBLANK(DB_LOAD!S2),"",DB_LOAD!U2))</f>
        <v/>
      </c>
      <c r="I9" s="332" t="str">
        <f>IF(C9=3,"Equity ",IF(ISBLANK(DB_LOAD!T2),"",DB_LOAD!T2))</f>
        <v/>
      </c>
      <c r="J9" s="695">
        <f>IFERROR(VALUE(MID($AV$24,1,1)),0)</f>
        <v>0</v>
      </c>
      <c r="K9" s="290">
        <f t="shared" ref="K9:K14" si="6">IF(AND(L8=1,L9=0),1,0)</f>
        <v>0</v>
      </c>
      <c r="L9" s="290">
        <f t="shared" ref="L9:L14" si="7">IF(N9="",0,1)</f>
        <v>0</v>
      </c>
      <c r="M9" s="290" t="e">
        <f>VLOOKUP(N9,$AT$25:$BM$40,20,FALSE)</f>
        <v>#N/A</v>
      </c>
      <c r="N9" s="333" t="str">
        <f>IFERROR(VLOOKUP(VALUE(MID($AU$24,1,VALUE(MID($AV$24,1,1)))),$AR$25:$BM$40,3,FALSE),"")</f>
        <v/>
      </c>
      <c r="O9" s="685" t="e">
        <f>TEXT(IFERROR(VLOOKUP(VALUE(MID($AU$24,1,VALUE(MID($AV$24,1,1)))),$AR$25:$BM$40,O$16,FALSE),""),$M$9)</f>
        <v>#N/A</v>
      </c>
      <c r="P9" s="685" t="e">
        <f t="shared" ref="P9:Z9" si="8">TEXT(IFERROR(VLOOKUP(VALUE(MID($AU$24,1,VALUE(MID($AV$24,1,1)))),$AR$25:$BM$40,P$16,FALSE),""),$M$9)</f>
        <v>#N/A</v>
      </c>
      <c r="Q9" s="685" t="e">
        <f t="shared" si="8"/>
        <v>#N/A</v>
      </c>
      <c r="R9" s="685" t="e">
        <f t="shared" si="8"/>
        <v>#N/A</v>
      </c>
      <c r="S9" s="685" t="e">
        <f t="shared" si="8"/>
        <v>#N/A</v>
      </c>
      <c r="T9" s="685" t="e">
        <f t="shared" si="8"/>
        <v>#N/A</v>
      </c>
      <c r="U9" s="685" t="e">
        <f t="shared" si="8"/>
        <v>#N/A</v>
      </c>
      <c r="V9" s="685" t="e">
        <f t="shared" si="8"/>
        <v>#N/A</v>
      </c>
      <c r="W9" s="685" t="e">
        <f t="shared" si="8"/>
        <v>#N/A</v>
      </c>
      <c r="X9" s="685" t="e">
        <f t="shared" si="8"/>
        <v>#N/A</v>
      </c>
      <c r="Y9" s="685" t="e">
        <f t="shared" si="8"/>
        <v>#N/A</v>
      </c>
      <c r="Z9" s="685" t="e">
        <f t="shared" si="8"/>
        <v>#N/A</v>
      </c>
      <c r="AA9" s="686"/>
      <c r="AB9" s="687" t="e">
        <f t="shared" ref="AB9:AB15" si="9">TEXT(IFERROR(VLOOKUP(N9,$AT$25:$AV$40,3,FALSE),""),M9)</f>
        <v>#N/A</v>
      </c>
      <c r="AC9" s="688" t="e">
        <f t="shared" ref="AC9:AC15" si="10">VALUE(LEFT(AD9,(LEN(AD9)-IF(OR(N9="Net Income",N9="Total Equity"),3,1))))/IF(OR(N9="Debt to Equity",N9="Net Income",N9="Total Equity"),1,100)</f>
        <v>#N/A</v>
      </c>
      <c r="AD9" s="689" t="e">
        <f>(HLOOKUP(1,$O$6:$Z$19,4,FALSE))</f>
        <v>#N/A</v>
      </c>
      <c r="AE9" s="688" t="e">
        <f t="shared" ref="AE9:AE14" si="11">VALUE(LEFT(Z9,(LEN(Z9)-IF(OR(N9="Net Income",N9="Total Equity"),3,1))))/IF(OR(N9="Debt to Equity",N9="Net Income",N9="Total Equity"),1,100)</f>
        <v>#N/A</v>
      </c>
      <c r="AF9" s="690" t="e">
        <f t="shared" ref="AF9:AF15" si="12">TEXT(AC9-AE9,$M9)</f>
        <v>#N/A</v>
      </c>
      <c r="AG9" s="290" t="e">
        <f>VLOOKUP(AH9,$AR$25:$BM$40,19,FALSE)</f>
        <v>#VALUE!</v>
      </c>
      <c r="AH9" s="290" t="e">
        <f>VALUE(MID($AU$24,1,VALUE(MID($AV$24,1,1))))</f>
        <v>#VALUE!</v>
      </c>
      <c r="AI9" s="287" t="e">
        <f>VLOOKUP(AG9,$AR$25:$BM$40,18,FALSE)</f>
        <v>#VALUE!</v>
      </c>
      <c r="AL9" s="318"/>
      <c r="AM9" s="297"/>
      <c r="AN9" s="297"/>
      <c r="AU9" s="319" t="s">
        <v>316</v>
      </c>
      <c r="AV9" s="320" t="e">
        <f ca="1">ABS(O90)</f>
        <v>#NAME?</v>
      </c>
      <c r="AW9" s="320" t="e">
        <f t="shared" ref="AW9:BG9" ca="1" si="13">ABS(P90)</f>
        <v>#NAME?</v>
      </c>
      <c r="AX9" s="320" t="e">
        <f t="shared" ca="1" si="13"/>
        <v>#NAME?</v>
      </c>
      <c r="AY9" s="320" t="e">
        <f t="shared" ca="1" si="13"/>
        <v>#NAME?</v>
      </c>
      <c r="AZ9" s="320" t="e">
        <f t="shared" ca="1" si="13"/>
        <v>#NAME?</v>
      </c>
      <c r="BA9" s="320" t="e">
        <f t="shared" ca="1" si="13"/>
        <v>#NAME?</v>
      </c>
      <c r="BB9" s="320" t="e">
        <f t="shared" ca="1" si="13"/>
        <v>#NAME?</v>
      </c>
      <c r="BC9" s="320" t="e">
        <f t="shared" ca="1" si="13"/>
        <v>#NAME?</v>
      </c>
      <c r="BD9" s="320" t="e">
        <f t="shared" ca="1" si="13"/>
        <v>#NAME?</v>
      </c>
      <c r="BE9" s="320" t="e">
        <f t="shared" ca="1" si="13"/>
        <v>#NAME?</v>
      </c>
      <c r="BF9" s="320" t="e">
        <f t="shared" ca="1" si="13"/>
        <v>#NAME?</v>
      </c>
      <c r="BG9" s="320" t="e">
        <f t="shared" ca="1" si="13"/>
        <v>#NAME?</v>
      </c>
      <c r="BH9" s="297">
        <v>2</v>
      </c>
      <c r="BI9" s="297" t="s">
        <v>317</v>
      </c>
      <c r="BJ9" s="297" t="s">
        <v>317</v>
      </c>
      <c r="BK9" s="297"/>
      <c r="BL9" s="297"/>
      <c r="BM9" s="297"/>
      <c r="BN9" s="297"/>
      <c r="BO9" s="297">
        <v>5</v>
      </c>
      <c r="BP9" s="297" t="s">
        <v>286</v>
      </c>
      <c r="BQ9" s="297"/>
      <c r="BR9" s="297" t="s">
        <v>339</v>
      </c>
    </row>
    <row r="10" spans="1:73">
      <c r="A10" s="578"/>
      <c r="B10" s="578"/>
      <c r="C10" s="321">
        <f>DB_LOAD!V3</f>
        <v>0</v>
      </c>
      <c r="D10" s="329" t="str">
        <f>IF(ISBLANK(DB_LOAD!N3),"",DB_LOAD!N3)</f>
        <v/>
      </c>
      <c r="E10" s="330"/>
      <c r="F10" s="330" t="str">
        <f>IF(ISBLANK(DB_LOAD!P3),"",DB_LOAD!R3)</f>
        <v/>
      </c>
      <c r="G10" s="331" t="str">
        <f>IF(ISBLANK(DB_LOAD!R3),"",DB_LOAD!Q3)</f>
        <v/>
      </c>
      <c r="H10" s="1096" t="str">
        <f>IF(C10=3,"-",IF(ISBLANK(DB_LOAD!S3),"",DB_LOAD!U3))</f>
        <v/>
      </c>
      <c r="I10" s="332" t="str">
        <f>IF(C10=3,"Equity ",IF(ISBLANK(DB_LOAD!T3),"",DB_LOAD!T3))</f>
        <v/>
      </c>
      <c r="J10" s="695">
        <f>IFERROR(VALUE(MID($AV$24,2,1)),0)</f>
        <v>0</v>
      </c>
      <c r="K10" s="290">
        <f t="shared" si="6"/>
        <v>0</v>
      </c>
      <c r="L10" s="290">
        <f t="shared" si="7"/>
        <v>0</v>
      </c>
      <c r="M10" s="290" t="e">
        <f t="shared" ref="M10:M15" si="14">VLOOKUP(N10,$AT$25:$BM$40,20,FALSE)</f>
        <v>#N/A</v>
      </c>
      <c r="N10" s="333" t="str">
        <f>IFERROR(VLOOKUP(VALUE(MID($AU$24,1+SUM($J$9:J9),VALUE(MID($AV$24,2,1)))),$AR$25:$BM$40,3,FALSE),"")</f>
        <v/>
      </c>
      <c r="O10" s="689" t="e">
        <f>TEXT(IFERROR(VLOOKUP(VALUE(MID($AU$24,1+SUM($J$9:$J9),VALUE(MID($AV$24,2,1)))),$AR$25:$BM$40,O$16,FALSE),""),$M10)</f>
        <v>#N/A</v>
      </c>
      <c r="P10" s="689" t="e">
        <f>TEXT(IFERROR(VLOOKUP(VALUE(MID($AU$24,1+SUM($J$9:$J9),VALUE(MID($AV$24,2,1)))),$AR$25:$BM$40,P$16,FALSE),""),$M10)</f>
        <v>#N/A</v>
      </c>
      <c r="Q10" s="689" t="e">
        <f>TEXT(IFERROR(VLOOKUP(VALUE(MID($AU$24,1+SUM($J$9:$J9),VALUE(MID($AV$24,2,1)))),$AR$25:$BM$40,Q$16,FALSE),""),$M10)</f>
        <v>#N/A</v>
      </c>
      <c r="R10" s="689" t="e">
        <f>TEXT(IFERROR(VLOOKUP(VALUE(MID($AU$24,1+SUM($J$9:$J9),VALUE(MID($AV$24,2,1)))),$AR$25:$BM$40,R$16,FALSE),""),$M10)</f>
        <v>#N/A</v>
      </c>
      <c r="S10" s="689" t="e">
        <f>TEXT(IFERROR(VLOOKUP(VALUE(MID($AU$24,1+SUM($J$9:$J9),VALUE(MID($AV$24,2,1)))),$AR$25:$BM$40,S$16,FALSE),""),$M10)</f>
        <v>#N/A</v>
      </c>
      <c r="T10" s="689" t="e">
        <f>TEXT(IFERROR(VLOOKUP(VALUE(MID($AU$24,1+SUM($J$9:$J9),VALUE(MID($AV$24,2,1)))),$AR$25:$BM$40,T$16,FALSE),""),$M10)</f>
        <v>#N/A</v>
      </c>
      <c r="U10" s="689" t="e">
        <f>TEXT(IFERROR(VLOOKUP(VALUE(MID($AU$24,1+SUM($J$9:$J9),VALUE(MID($AV$24,2,1)))),$AR$25:$BM$40,U$16,FALSE),""),$M10)</f>
        <v>#N/A</v>
      </c>
      <c r="V10" s="689" t="e">
        <f>TEXT(IFERROR(VLOOKUP(VALUE(MID($AU$24,1+SUM($J$9:$J9),VALUE(MID($AV$24,2,1)))),$AR$25:$BM$40,V$16,FALSE),""),$M10)</f>
        <v>#N/A</v>
      </c>
      <c r="W10" s="689" t="e">
        <f>TEXT(IFERROR(VLOOKUP(VALUE(MID($AU$24,1+SUM($J$9:$J9),VALUE(MID($AV$24,2,1)))),$AR$25:$BM$40,W$16,FALSE),""),$M10)</f>
        <v>#N/A</v>
      </c>
      <c r="X10" s="689" t="e">
        <f>TEXT(IFERROR(VLOOKUP(VALUE(MID($AU$24,1+SUM($J$9:$J9),VALUE(MID($AV$24,2,1)))),$AR$25:$BM$40,X$16,FALSE),""),$M10)</f>
        <v>#N/A</v>
      </c>
      <c r="Y10" s="689" t="e">
        <f>TEXT(IFERROR(VLOOKUP(VALUE(MID($AU$24,1+SUM($J$9:$J9),VALUE(MID($AV$24,2,1)))),$AR$25:$BM$40,Y$16,FALSE),""),$M10)</f>
        <v>#N/A</v>
      </c>
      <c r="Z10" s="689" t="e">
        <f>TEXT(IFERROR(VLOOKUP(VALUE(MID($AU$24,1+SUM($J$9:$J9),VALUE(MID($AV$24,2,1)))),$AR$25:$BM$40,Z$16,FALSE),""),$M10)</f>
        <v>#N/A</v>
      </c>
      <c r="AA10" s="686"/>
      <c r="AB10" s="687" t="e">
        <f t="shared" si="9"/>
        <v>#N/A</v>
      </c>
      <c r="AC10" s="688" t="e">
        <f t="shared" si="10"/>
        <v>#N/A</v>
      </c>
      <c r="AD10" s="689" t="e">
        <f>(HLOOKUP(1,$O$6:$Z$19,5,FALSE))</f>
        <v>#N/A</v>
      </c>
      <c r="AE10" s="688" t="e">
        <f t="shared" si="11"/>
        <v>#N/A</v>
      </c>
      <c r="AF10" s="690" t="e">
        <f t="shared" si="12"/>
        <v>#N/A</v>
      </c>
      <c r="AG10" s="290" t="e">
        <f t="shared" ref="AG10:AG15" si="15">VLOOKUP(AH10,$AR$25:$BM$40,19,FALSE)</f>
        <v>#VALUE!</v>
      </c>
      <c r="AH10" s="290" t="e">
        <f>VALUE(MID($AU$24,1+SUM($J$9:$J9),VALUE(MID($AV$24,2,1))))</f>
        <v>#VALUE!</v>
      </c>
      <c r="AI10" s="287" t="e">
        <f t="shared" ref="AI10:AI15" si="16">VLOOKUP(AG10,$AR$25:$BM$40,18,FALSE)</f>
        <v>#VALUE!</v>
      </c>
      <c r="AL10" s="318"/>
      <c r="AM10" s="297"/>
      <c r="AN10" s="297"/>
      <c r="AU10" s="319" t="s">
        <v>319</v>
      </c>
      <c r="AV10" s="320" t="e">
        <f ca="1">ABS(O91)</f>
        <v>#NAME?</v>
      </c>
      <c r="AW10" s="320" t="e">
        <f t="shared" ref="AW10:BG10" ca="1" si="17">ABS(P91)</f>
        <v>#NAME?</v>
      </c>
      <c r="AX10" s="320" t="e">
        <f t="shared" ca="1" si="17"/>
        <v>#NAME?</v>
      </c>
      <c r="AY10" s="320" t="e">
        <f t="shared" ca="1" si="17"/>
        <v>#NAME?</v>
      </c>
      <c r="AZ10" s="320" t="e">
        <f t="shared" ca="1" si="17"/>
        <v>#NAME?</v>
      </c>
      <c r="BA10" s="320" t="e">
        <f t="shared" ca="1" si="17"/>
        <v>#NAME?</v>
      </c>
      <c r="BB10" s="320" t="e">
        <f t="shared" ca="1" si="17"/>
        <v>#NAME?</v>
      </c>
      <c r="BC10" s="320" t="e">
        <f t="shared" ca="1" si="17"/>
        <v>#NAME?</v>
      </c>
      <c r="BD10" s="320" t="e">
        <f t="shared" ca="1" si="17"/>
        <v>#NAME?</v>
      </c>
      <c r="BE10" s="320" t="e">
        <f t="shared" ca="1" si="17"/>
        <v>#NAME?</v>
      </c>
      <c r="BF10" s="320" t="e">
        <f t="shared" ca="1" si="17"/>
        <v>#NAME?</v>
      </c>
      <c r="BG10" s="320" t="e">
        <f t="shared" ca="1" si="17"/>
        <v>#NAME?</v>
      </c>
      <c r="BH10" s="297">
        <v>3</v>
      </c>
      <c r="BI10" s="297" t="s">
        <v>320</v>
      </c>
      <c r="BJ10" s="297" t="s">
        <v>321</v>
      </c>
      <c r="BK10" s="297"/>
      <c r="BL10" s="297"/>
      <c r="BM10" s="297"/>
      <c r="BN10" s="297"/>
      <c r="BO10" s="297">
        <v>6</v>
      </c>
      <c r="BP10" s="297" t="s">
        <v>290</v>
      </c>
      <c r="BQ10" s="297" t="s">
        <v>340</v>
      </c>
      <c r="BR10" s="297" t="s">
        <v>284</v>
      </c>
    </row>
    <row r="11" spans="1:73">
      <c r="C11" s="321">
        <f>DB_LOAD!V4</f>
        <v>0</v>
      </c>
      <c r="D11" s="329" t="str">
        <f>IF(ISBLANK(DB_LOAD!N4),"",DB_LOAD!N4)</f>
        <v/>
      </c>
      <c r="E11" s="330"/>
      <c r="F11" s="330" t="str">
        <f>IF(ISBLANK(DB_LOAD!P4),"",DB_LOAD!R4)</f>
        <v/>
      </c>
      <c r="G11" s="331" t="str">
        <f>IF(ISBLANK(DB_LOAD!R4),"",DB_LOAD!Q4)</f>
        <v/>
      </c>
      <c r="H11" s="1096" t="str">
        <f>IF(C11=3,"-",IF(ISBLANK(DB_LOAD!S4),"",DB_LOAD!U4))</f>
        <v/>
      </c>
      <c r="I11" s="332" t="str">
        <f>IF(C11=3,"Equity ",IF(ISBLANK(DB_LOAD!T4),"",DB_LOAD!T4))</f>
        <v/>
      </c>
      <c r="J11" s="695">
        <f>IFERROR(VALUE(MID($AV$24,3,1)),)</f>
        <v>0</v>
      </c>
      <c r="K11" s="290">
        <f t="shared" si="6"/>
        <v>0</v>
      </c>
      <c r="L11" s="290">
        <f t="shared" si="7"/>
        <v>0</v>
      </c>
      <c r="M11" s="290" t="e">
        <f t="shared" si="14"/>
        <v>#N/A</v>
      </c>
      <c r="N11" s="333" t="str">
        <f>IFERROR(VLOOKUP(VALUE(MID($AU$24,1+SUM($J$9:J10),VALUE(MID($AV$24,3,1)))),$AR$25:$BM$40,3,FALSE),"")</f>
        <v/>
      </c>
      <c r="O11" s="689" t="e">
        <f>TEXT(IFERROR(VLOOKUP(VALUE(MID($AU$24,1+SUM($J$9:$J10),VALUE(MID($AV$24,3,1)))),$AR$25:$BM$40,O$16,FALSE),""),$M11)</f>
        <v>#N/A</v>
      </c>
      <c r="P11" s="689" t="e">
        <f>TEXT(IFERROR(VLOOKUP(VALUE(MID($AU$24,1+SUM($J$9:$J10),VALUE(MID($AV$24,3,1)))),$AR$25:$BM$40,P$16,FALSE),""),$M11)</f>
        <v>#N/A</v>
      </c>
      <c r="Q11" s="689" t="e">
        <f>TEXT(IFERROR(VLOOKUP(VALUE(MID($AU$24,1+SUM($J$9:$J10),VALUE(MID($AV$24,3,1)))),$AR$25:$BM$40,Q$16,FALSE),""),$M11)</f>
        <v>#N/A</v>
      </c>
      <c r="R11" s="689" t="e">
        <f>TEXT(IFERROR(VLOOKUP(VALUE(MID($AU$24,1+SUM($J$9:$J10),VALUE(MID($AV$24,3,1)))),$AR$25:$BM$40,R$16,FALSE),""),$M11)</f>
        <v>#N/A</v>
      </c>
      <c r="S11" s="689" t="e">
        <f>TEXT(IFERROR(VLOOKUP(VALUE(MID($AU$24,1+SUM($J$9:$J10),VALUE(MID($AV$24,3,1)))),$AR$25:$BM$40,S$16,FALSE),""),$M11)</f>
        <v>#N/A</v>
      </c>
      <c r="T11" s="689" t="e">
        <f>TEXT(IFERROR(VLOOKUP(VALUE(MID($AU$24,1+SUM($J$9:$J10),VALUE(MID($AV$24,3,1)))),$AR$25:$BM$40,T$16,FALSE),""),$M11)</f>
        <v>#N/A</v>
      </c>
      <c r="U11" s="689" t="e">
        <f>TEXT(IFERROR(VLOOKUP(VALUE(MID($AU$24,1+SUM($J$9:$J10),VALUE(MID($AV$24,3,1)))),$AR$25:$BM$40,U$16,FALSE),""),$M11)</f>
        <v>#N/A</v>
      </c>
      <c r="V11" s="689" t="e">
        <f>TEXT(IFERROR(VLOOKUP(VALUE(MID($AU$24,1+SUM($J$9:$J10),VALUE(MID($AV$24,3,1)))),$AR$25:$BM$40,V$16,FALSE),""),$M11)</f>
        <v>#N/A</v>
      </c>
      <c r="W11" s="689" t="e">
        <f>TEXT(IFERROR(VLOOKUP(VALUE(MID($AU$24,1+SUM($J$9:$J10),VALUE(MID($AV$24,3,1)))),$AR$25:$BM$40,W$16,FALSE),""),$M11)</f>
        <v>#N/A</v>
      </c>
      <c r="X11" s="689" t="e">
        <f>TEXT(IFERROR(VLOOKUP(VALUE(MID($AU$24,1+SUM($J$9:$J10),VALUE(MID($AV$24,3,1)))),$AR$25:$BM$40,X$16,FALSE),""),$M11)</f>
        <v>#N/A</v>
      </c>
      <c r="Y11" s="689" t="e">
        <f>TEXT(IFERROR(VLOOKUP(VALUE(MID($AU$24,1+SUM($J$9:$J10),VALUE(MID($AV$24,3,1)))),$AR$25:$BM$40,Y$16,FALSE),""),$M11)</f>
        <v>#N/A</v>
      </c>
      <c r="Z11" s="689" t="e">
        <f>TEXT(IFERROR(VLOOKUP(VALUE(MID($AU$24,1+SUM($J$9:$J10),VALUE(MID($AV$24,3,1)))),$AR$25:$BM$40,Z$16,FALSE),""),$M11)</f>
        <v>#N/A</v>
      </c>
      <c r="AA11" s="686"/>
      <c r="AB11" s="687" t="e">
        <f t="shared" si="9"/>
        <v>#N/A</v>
      </c>
      <c r="AC11" s="688" t="e">
        <f t="shared" si="10"/>
        <v>#N/A</v>
      </c>
      <c r="AD11" s="689" t="e">
        <f>(HLOOKUP(1,$O$6:$Z$19,6,FALSE))</f>
        <v>#N/A</v>
      </c>
      <c r="AE11" s="688" t="e">
        <f t="shared" si="11"/>
        <v>#N/A</v>
      </c>
      <c r="AF11" s="690" t="e">
        <f t="shared" si="12"/>
        <v>#N/A</v>
      </c>
      <c r="AG11" s="290" t="e">
        <f t="shared" si="15"/>
        <v>#VALUE!</v>
      </c>
      <c r="AH11" s="290" t="e">
        <f>VALUE(MID($AU$24,1+SUM($J$9:$J10),VALUE(MID($AV$24,3,1))))</f>
        <v>#VALUE!</v>
      </c>
      <c r="AI11" s="287" t="e">
        <f t="shared" si="16"/>
        <v>#VALUE!</v>
      </c>
      <c r="AL11" s="318"/>
      <c r="AM11" s="297"/>
      <c r="AN11" s="297"/>
      <c r="AU11" s="319" t="s">
        <v>322</v>
      </c>
      <c r="AV11" s="320" t="e">
        <f ca="1">ABS(O92)</f>
        <v>#NAME?</v>
      </c>
      <c r="AW11" s="320" t="e">
        <f t="shared" ref="AW11:BG11" ca="1" si="18">ABS(P92)</f>
        <v>#NAME?</v>
      </c>
      <c r="AX11" s="320" t="e">
        <f t="shared" ca="1" si="18"/>
        <v>#NAME?</v>
      </c>
      <c r="AY11" s="320" t="e">
        <f t="shared" ca="1" si="18"/>
        <v>#NAME?</v>
      </c>
      <c r="AZ11" s="320" t="e">
        <f t="shared" ca="1" si="18"/>
        <v>#NAME?</v>
      </c>
      <c r="BA11" s="320" t="e">
        <f t="shared" ca="1" si="18"/>
        <v>#NAME?</v>
      </c>
      <c r="BB11" s="320" t="e">
        <f t="shared" ca="1" si="18"/>
        <v>#NAME?</v>
      </c>
      <c r="BC11" s="320" t="e">
        <f t="shared" ca="1" si="18"/>
        <v>#NAME?</v>
      </c>
      <c r="BD11" s="320" t="e">
        <f t="shared" ca="1" si="18"/>
        <v>#NAME?</v>
      </c>
      <c r="BE11" s="320" t="e">
        <f t="shared" ca="1" si="18"/>
        <v>#NAME?</v>
      </c>
      <c r="BF11" s="320" t="e">
        <f t="shared" ca="1" si="18"/>
        <v>#NAME?</v>
      </c>
      <c r="BG11" s="320" t="e">
        <f t="shared" ca="1" si="18"/>
        <v>#NAME?</v>
      </c>
      <c r="BH11" s="297">
        <v>4</v>
      </c>
      <c r="BI11" s="297" t="s">
        <v>323</v>
      </c>
      <c r="BJ11" s="297" t="s">
        <v>324</v>
      </c>
      <c r="BK11" s="297"/>
      <c r="BL11" s="297"/>
      <c r="BM11" s="297"/>
      <c r="BN11" s="297"/>
      <c r="BO11" s="297">
        <v>7</v>
      </c>
      <c r="BP11" s="297" t="s">
        <v>289</v>
      </c>
      <c r="BQ11" s="297" t="s">
        <v>341</v>
      </c>
      <c r="BR11" s="297" t="s">
        <v>342</v>
      </c>
    </row>
    <row r="12" spans="1:73">
      <c r="C12" s="321">
        <f>DB_LOAD!V5</f>
        <v>0</v>
      </c>
      <c r="D12" s="329" t="str">
        <f>IF(ISBLANK(DB_LOAD!N5),"",DB_LOAD!N5)</f>
        <v/>
      </c>
      <c r="E12" s="330"/>
      <c r="F12" s="330" t="str">
        <f>IF(ISBLANK(DB_LOAD!P5),"",DB_LOAD!R5)</f>
        <v/>
      </c>
      <c r="G12" s="331" t="str">
        <f>IF(ISBLANK(DB_LOAD!R5),"",DB_LOAD!Q5)</f>
        <v/>
      </c>
      <c r="H12" s="1096" t="str">
        <f>IF(C12=3,"-",IF(ISBLANK(DB_LOAD!S5),"",DB_LOAD!U5))</f>
        <v/>
      </c>
      <c r="I12" s="332" t="str">
        <f>IF(C12=3,"Equity ",IF(ISBLANK(DB_LOAD!T5),"",DB_LOAD!T5))</f>
        <v/>
      </c>
      <c r="J12" s="695">
        <f>IFERROR(VALUE(MID($AV$24,4,1)),0)</f>
        <v>0</v>
      </c>
      <c r="K12" s="290">
        <f t="shared" si="6"/>
        <v>0</v>
      </c>
      <c r="L12" s="290">
        <f t="shared" si="7"/>
        <v>0</v>
      </c>
      <c r="M12" s="290" t="e">
        <f t="shared" si="14"/>
        <v>#N/A</v>
      </c>
      <c r="N12" s="333" t="str">
        <f>IFERROR(VLOOKUP(VALUE(MID($AU$24,1+SUM($J$9:J11),VALUE(MID($AV$24,4,1)))),$AR$25:$BM$40,3,FALSE),"")</f>
        <v/>
      </c>
      <c r="O12" s="689" t="e">
        <f>TEXT(IFERROR(VLOOKUP(VALUE(MID($AU$24,1+SUM($J$9:$J11),VALUE(MID($AV$24,4,1)))),$AR$25:$BM$40,O$16,FALSE),""),$M12)</f>
        <v>#N/A</v>
      </c>
      <c r="P12" s="689" t="e">
        <f>TEXT(IFERROR(VLOOKUP(VALUE(MID($AU$24,1+SUM($J$9:$J11),VALUE(MID($AV$24,4,1)))),$AR$25:$BM$40,P$16,FALSE),""),$M12)</f>
        <v>#N/A</v>
      </c>
      <c r="Q12" s="689" t="e">
        <f>TEXT(IFERROR(VLOOKUP(VALUE(MID($AU$24,1+SUM($J$9:$J11),VALUE(MID($AV$24,4,1)))),$AR$25:$BM$40,Q$16,FALSE),""),$M12)</f>
        <v>#N/A</v>
      </c>
      <c r="R12" s="689" t="e">
        <f>TEXT(IFERROR(VLOOKUP(VALUE(MID($AU$24,1+SUM($J$9:$J11),VALUE(MID($AV$24,4,1)))),$AR$25:$BM$40,R$16,FALSE),""),$M12)</f>
        <v>#N/A</v>
      </c>
      <c r="S12" s="689" t="e">
        <f>TEXT(IFERROR(VLOOKUP(VALUE(MID($AU$24,1+SUM($J$9:$J11),VALUE(MID($AV$24,4,1)))),$AR$25:$BM$40,S$16,FALSE),""),$M12)</f>
        <v>#N/A</v>
      </c>
      <c r="T12" s="689" t="e">
        <f>TEXT(IFERROR(VLOOKUP(VALUE(MID($AU$24,1+SUM($J$9:$J11),VALUE(MID($AV$24,4,1)))),$AR$25:$BM$40,T$16,FALSE),""),$M12)</f>
        <v>#N/A</v>
      </c>
      <c r="U12" s="689" t="e">
        <f>TEXT(IFERROR(VLOOKUP(VALUE(MID($AU$24,1+SUM($J$9:$J11),VALUE(MID($AV$24,4,1)))),$AR$25:$BM$40,U$16,FALSE),""),$M12)</f>
        <v>#N/A</v>
      </c>
      <c r="V12" s="689" t="e">
        <f>TEXT(IFERROR(VLOOKUP(VALUE(MID($AU$24,1+SUM($J$9:$J11),VALUE(MID($AV$24,4,1)))),$AR$25:$BM$40,V$16,FALSE),""),$M12)</f>
        <v>#N/A</v>
      </c>
      <c r="W12" s="689" t="e">
        <f>TEXT(IFERROR(VLOOKUP(VALUE(MID($AU$24,1+SUM($J$9:$J11),VALUE(MID($AV$24,4,1)))),$AR$25:$BM$40,W$16,FALSE),""),$M12)</f>
        <v>#N/A</v>
      </c>
      <c r="X12" s="689" t="e">
        <f>TEXT(IFERROR(VLOOKUP(VALUE(MID($AU$24,1+SUM($J$9:$J11),VALUE(MID($AV$24,4,1)))),$AR$25:$BM$40,X$16,FALSE),""),$M12)</f>
        <v>#N/A</v>
      </c>
      <c r="Y12" s="689" t="e">
        <f>TEXT(IFERROR(VLOOKUP(VALUE(MID($AU$24,1+SUM($J$9:$J11),VALUE(MID($AV$24,4,1)))),$AR$25:$BM$40,Y$16,FALSE),""),$M12)</f>
        <v>#N/A</v>
      </c>
      <c r="Z12" s="689" t="e">
        <f>TEXT(IFERROR(VLOOKUP(VALUE(MID($AU$24,1+SUM($J$9:$J11),VALUE(MID($AV$24,4,1)))),$AR$25:$BM$40,Z$16,FALSE),""),$M12)</f>
        <v>#N/A</v>
      </c>
      <c r="AA12" s="691"/>
      <c r="AB12" s="687" t="e">
        <f t="shared" si="9"/>
        <v>#N/A</v>
      </c>
      <c r="AC12" s="688" t="e">
        <f t="shared" si="10"/>
        <v>#N/A</v>
      </c>
      <c r="AD12" s="689" t="e">
        <f>(HLOOKUP(1,$O$6:$Z$19,7,FALSE))</f>
        <v>#N/A</v>
      </c>
      <c r="AE12" s="688" t="e">
        <f t="shared" si="11"/>
        <v>#N/A</v>
      </c>
      <c r="AF12" s="690" t="e">
        <f t="shared" si="12"/>
        <v>#N/A</v>
      </c>
      <c r="AG12" s="290" t="e">
        <f t="shared" si="15"/>
        <v>#VALUE!</v>
      </c>
      <c r="AH12" s="290" t="e">
        <f>VALUE(MID($AU$24,1+SUM($J$9:$J11),VALUE(MID($AV$24,4,1))))</f>
        <v>#VALUE!</v>
      </c>
      <c r="AI12" s="287" t="e">
        <f t="shared" si="16"/>
        <v>#VALUE!</v>
      </c>
      <c r="AL12" s="318"/>
      <c r="AM12" s="297"/>
      <c r="AN12" s="297"/>
      <c r="AU12" s="319" t="s">
        <v>325</v>
      </c>
      <c r="AV12" s="335" t="e">
        <f ca="1">DATA_FORMATTING!BW176</f>
        <v>#NAME?</v>
      </c>
      <c r="AW12" s="335" t="e">
        <f ca="1">DATA_FORMATTING!BX176</f>
        <v>#NAME?</v>
      </c>
      <c r="AX12" s="335" t="e">
        <f ca="1">DATA_FORMATTING!BY176</f>
        <v>#NAME?</v>
      </c>
      <c r="AY12" s="335" t="e">
        <f ca="1">DATA_FORMATTING!BZ176</f>
        <v>#NAME?</v>
      </c>
      <c r="AZ12" s="335" t="e">
        <f ca="1">DATA_FORMATTING!CA176</f>
        <v>#NAME?</v>
      </c>
      <c r="BA12" s="335" t="e">
        <f ca="1">DATA_FORMATTING!CB176</f>
        <v>#NAME?</v>
      </c>
      <c r="BB12" s="335" t="e">
        <f ca="1">DATA_FORMATTING!CC176</f>
        <v>#NAME?</v>
      </c>
      <c r="BC12" s="335" t="e">
        <f ca="1">DATA_FORMATTING!CD176</f>
        <v>#NAME?</v>
      </c>
      <c r="BD12" s="335" t="e">
        <f ca="1">DATA_FORMATTING!CE176</f>
        <v>#NAME?</v>
      </c>
      <c r="BE12" s="335" t="e">
        <f ca="1">DATA_FORMATTING!CF176</f>
        <v>#NAME?</v>
      </c>
      <c r="BF12" s="335" t="e">
        <f ca="1">DATA_FORMATTING!CG176</f>
        <v>#NAME?</v>
      </c>
      <c r="BG12" s="335" t="e">
        <f ca="1">DATA_FORMATTING!CH176</f>
        <v>#NAME?</v>
      </c>
      <c r="BH12" s="297">
        <v>5</v>
      </c>
      <c r="BI12" s="297" t="s">
        <v>326</v>
      </c>
      <c r="BJ12" s="297" t="s">
        <v>326</v>
      </c>
      <c r="BK12" s="297"/>
      <c r="BL12" s="297"/>
      <c r="BM12" s="297"/>
      <c r="BN12" s="297"/>
      <c r="BO12" s="297">
        <v>8</v>
      </c>
      <c r="BP12" s="297" t="s">
        <v>343</v>
      </c>
      <c r="BQ12" s="297" t="s">
        <v>344</v>
      </c>
      <c r="BR12" s="297" t="s">
        <v>345</v>
      </c>
    </row>
    <row r="13" spans="1:73">
      <c r="C13" s="321">
        <f>DB_LOAD!V6</f>
        <v>0</v>
      </c>
      <c r="D13" s="329" t="str">
        <f>IF(ISBLANK(DB_LOAD!N6),"",DB_LOAD!N6)</f>
        <v/>
      </c>
      <c r="E13" s="330"/>
      <c r="F13" s="330" t="str">
        <f>IF(ISBLANK(DB_LOAD!P6),"",DB_LOAD!R6)</f>
        <v/>
      </c>
      <c r="G13" s="331" t="str">
        <f>IF(ISBLANK(DB_LOAD!R6),"",DB_LOAD!Q6)</f>
        <v/>
      </c>
      <c r="H13" s="1096" t="str">
        <f>IF(C13=3,"-",IF(ISBLANK(DB_LOAD!S6),"",DB_LOAD!U6))</f>
        <v/>
      </c>
      <c r="I13" s="332" t="str">
        <f>IF(C13=3,"Equity ",IF(ISBLANK(DB_LOAD!T6),"",DB_LOAD!T6))</f>
        <v/>
      </c>
      <c r="J13" s="695">
        <f>IFERROR(VALUE(MID($AV$24,5,1)),0)</f>
        <v>0</v>
      </c>
      <c r="K13" s="290">
        <f t="shared" si="6"/>
        <v>0</v>
      </c>
      <c r="L13" s="290">
        <f t="shared" si="7"/>
        <v>0</v>
      </c>
      <c r="M13" s="290" t="e">
        <f t="shared" si="14"/>
        <v>#N/A</v>
      </c>
      <c r="N13" s="333" t="str">
        <f>IFERROR(VLOOKUP(VALUE(MID($AU$24,1+SUM($J$9:J12),VALUE(MID($AV$24,5,1)))),$AR$25:$BM$40,3,FALSE),"")</f>
        <v/>
      </c>
      <c r="O13" s="689" t="e">
        <f>TEXT(IFERROR(VLOOKUP(VALUE(MID($AU$24,1+SUM($J$9:$J12),VALUE(MID($AV$24,5,1)))),$AR$25:$BM$40,O$16,FALSE),""),$M13)</f>
        <v>#N/A</v>
      </c>
      <c r="P13" s="689" t="e">
        <f>TEXT(IFERROR(VLOOKUP(VALUE(MID($AU$24,1+SUM($J$9:$J12),VALUE(MID($AV$24,5,1)))),$AR$25:$BM$40,P$16,FALSE),""),$M13)</f>
        <v>#N/A</v>
      </c>
      <c r="Q13" s="689" t="e">
        <f>TEXT(IFERROR(VLOOKUP(VALUE(MID($AU$24,1+SUM($J$9:$J12),VALUE(MID($AV$24,5,1)))),$AR$25:$BM$40,Q$16,FALSE),""),$M13)</f>
        <v>#N/A</v>
      </c>
      <c r="R13" s="689" t="e">
        <f>TEXT(IFERROR(VLOOKUP(VALUE(MID($AU$24,1+SUM($J$9:$J12),VALUE(MID($AV$24,5,1)))),$AR$25:$BM$40,R$16,FALSE),""),$M13)</f>
        <v>#N/A</v>
      </c>
      <c r="S13" s="689" t="e">
        <f>TEXT(IFERROR(VLOOKUP(VALUE(MID($AU$24,1+SUM($J$9:$J12),VALUE(MID($AV$24,5,1)))),$AR$25:$BM$40,S$16,FALSE),""),$M13)</f>
        <v>#N/A</v>
      </c>
      <c r="T13" s="689" t="e">
        <f>TEXT(IFERROR(VLOOKUP(VALUE(MID($AU$24,1+SUM($J$9:$J12),VALUE(MID($AV$24,5,1)))),$AR$25:$BM$40,T$16,FALSE),""),$M13)</f>
        <v>#N/A</v>
      </c>
      <c r="U13" s="689" t="e">
        <f>TEXT(IFERROR(VLOOKUP(VALUE(MID($AU$24,1+SUM($J$9:$J12),VALUE(MID($AV$24,5,1)))),$AR$25:$BM$40,U$16,FALSE),""),$M13)</f>
        <v>#N/A</v>
      </c>
      <c r="V13" s="689" t="e">
        <f>TEXT(IFERROR(VLOOKUP(VALUE(MID($AU$24,1+SUM($J$9:$J12),VALUE(MID($AV$24,5,1)))),$AR$25:$BM$40,V$16,FALSE),""),$M13)</f>
        <v>#N/A</v>
      </c>
      <c r="W13" s="689" t="e">
        <f>TEXT(IFERROR(VLOOKUP(VALUE(MID($AU$24,1+SUM($J$9:$J12),VALUE(MID($AV$24,5,1)))),$AR$25:$BM$40,W$16,FALSE),""),$M13)</f>
        <v>#N/A</v>
      </c>
      <c r="X13" s="689" t="e">
        <f>TEXT(IFERROR(VLOOKUP(VALUE(MID($AU$24,1+SUM($J$9:$J12),VALUE(MID($AV$24,5,1)))),$AR$25:$BM$40,X$16,FALSE),""),$M13)</f>
        <v>#N/A</v>
      </c>
      <c r="Y13" s="689" t="e">
        <f>TEXT(IFERROR(VLOOKUP(VALUE(MID($AU$24,1+SUM($J$9:$J12),VALUE(MID($AV$24,5,1)))),$AR$25:$BM$40,Y$16,FALSE),""),$M13)</f>
        <v>#N/A</v>
      </c>
      <c r="Z13" s="689" t="e">
        <f>TEXT(IFERROR(VLOOKUP(VALUE(MID($AU$24,1+SUM($J$9:$J12),VALUE(MID($AV$24,5,1)))),$AR$25:$BM$40,Z$16,FALSE),""),$M13)</f>
        <v>#N/A</v>
      </c>
      <c r="AA13" s="691"/>
      <c r="AB13" s="687" t="e">
        <f t="shared" si="9"/>
        <v>#N/A</v>
      </c>
      <c r="AC13" s="688" t="e">
        <f t="shared" si="10"/>
        <v>#N/A</v>
      </c>
      <c r="AD13" s="689" t="e">
        <f>(HLOOKUP(1,$O$6:$Z$19,8,FALSE))</f>
        <v>#N/A</v>
      </c>
      <c r="AE13" s="688" t="e">
        <f t="shared" si="11"/>
        <v>#N/A</v>
      </c>
      <c r="AF13" s="690" t="e">
        <f t="shared" si="12"/>
        <v>#N/A</v>
      </c>
      <c r="AG13" s="290" t="e">
        <f t="shared" si="15"/>
        <v>#VALUE!</v>
      </c>
      <c r="AH13" s="290" t="e">
        <f>VALUE(MID($AU$24,1+SUM($J$9:$J12),VALUE(MID($AV$24,5,1))))</f>
        <v>#VALUE!</v>
      </c>
      <c r="AI13" s="287" t="e">
        <f t="shared" si="16"/>
        <v>#VALUE!</v>
      </c>
      <c r="AJ13" s="336"/>
      <c r="AL13" s="298"/>
      <c r="AM13" s="297"/>
      <c r="AN13" s="297"/>
      <c r="AU13" s="319" t="s">
        <v>2</v>
      </c>
      <c r="AV13" s="320" t="e">
        <f t="shared" ref="AV13:BG13" ca="1" si="19">O89</f>
        <v>#NAME?</v>
      </c>
      <c r="AW13" s="320" t="e">
        <f t="shared" ca="1" si="19"/>
        <v>#NAME?</v>
      </c>
      <c r="AX13" s="320" t="e">
        <f t="shared" ca="1" si="19"/>
        <v>#NAME?</v>
      </c>
      <c r="AY13" s="320" t="e">
        <f t="shared" ca="1" si="19"/>
        <v>#NAME?</v>
      </c>
      <c r="AZ13" s="320" t="e">
        <f t="shared" ca="1" si="19"/>
        <v>#NAME?</v>
      </c>
      <c r="BA13" s="320" t="e">
        <f t="shared" ca="1" si="19"/>
        <v>#NAME?</v>
      </c>
      <c r="BB13" s="320" t="e">
        <f t="shared" ca="1" si="19"/>
        <v>#NAME?</v>
      </c>
      <c r="BC13" s="320" t="e">
        <f t="shared" ca="1" si="19"/>
        <v>#NAME?</v>
      </c>
      <c r="BD13" s="320" t="e">
        <f t="shared" ca="1" si="19"/>
        <v>#NAME?</v>
      </c>
      <c r="BE13" s="320" t="e">
        <f t="shared" ca="1" si="19"/>
        <v>#NAME?</v>
      </c>
      <c r="BF13" s="320" t="e">
        <f t="shared" ca="1" si="19"/>
        <v>#NAME?</v>
      </c>
      <c r="BG13" s="320" t="e">
        <f t="shared" ca="1" si="19"/>
        <v>#NAME?</v>
      </c>
      <c r="BH13" s="297">
        <v>6</v>
      </c>
      <c r="BI13" s="297" t="s">
        <v>327</v>
      </c>
      <c r="BJ13" s="297" t="s">
        <v>327</v>
      </c>
      <c r="BK13" s="297"/>
      <c r="BL13" s="297"/>
      <c r="BM13" s="297"/>
      <c r="BN13" s="297"/>
      <c r="BO13" s="297">
        <v>9</v>
      </c>
      <c r="BP13" s="365" t="s">
        <v>346</v>
      </c>
      <c r="BQ13" s="287" t="s">
        <v>347</v>
      </c>
      <c r="BR13" s="287" t="s">
        <v>335</v>
      </c>
    </row>
    <row r="14" spans="1:73">
      <c r="C14" s="321">
        <f>DB_LOAD!V7</f>
        <v>0</v>
      </c>
      <c r="D14" s="329" t="str">
        <f>IF(ISBLANK(DB_LOAD!N7),"",DB_LOAD!N7)</f>
        <v/>
      </c>
      <c r="E14" s="330"/>
      <c r="F14" s="330" t="str">
        <f>IF(ISBLANK(DB_LOAD!P7),"",DB_LOAD!R7)</f>
        <v/>
      </c>
      <c r="G14" s="331" t="str">
        <f>IF(ISBLANK(DB_LOAD!R7),"",DB_LOAD!Q7)</f>
        <v/>
      </c>
      <c r="H14" s="1096" t="str">
        <f>IF(C14=3,"-",IF(ISBLANK(DB_LOAD!S7),"",DB_LOAD!U7))</f>
        <v/>
      </c>
      <c r="I14" s="332" t="str">
        <f>IF(C14=3,"Equity ",IF(ISBLANK(DB_LOAD!T7),"",DB_LOAD!T7))</f>
        <v/>
      </c>
      <c r="J14" s="695">
        <f>IFERROR(VALUE(MID($AV$24,6,1)),0)</f>
        <v>0</v>
      </c>
      <c r="K14" s="290">
        <f t="shared" si="6"/>
        <v>0</v>
      </c>
      <c r="L14" s="290">
        <f t="shared" si="7"/>
        <v>0</v>
      </c>
      <c r="M14" s="290" t="e">
        <f t="shared" si="14"/>
        <v>#N/A</v>
      </c>
      <c r="N14" s="333" t="str">
        <f>IFERROR(VLOOKUP(VALUE(MID($AU$24,1+SUM($J$9:J13),VALUE(MID($AV$24,6,1)))),$AR$25:$BM$40,3,FALSE),"")</f>
        <v/>
      </c>
      <c r="O14" s="689" t="e">
        <f>TEXT(IFERROR(VLOOKUP(VALUE(MID($AU$24,1+SUM($J$9:$J13),VALUE(MID($AV$24,6,1)))),$AR$25:$BM$40,O$16,FALSE),""),$M14)</f>
        <v>#N/A</v>
      </c>
      <c r="P14" s="689" t="e">
        <f>TEXT(IFERROR(VLOOKUP(VALUE(MID($AU$24,1+SUM($J$9:$J13),VALUE(MID($AV$24,6,1)))),$AR$25:$BM$40,P$16,FALSE),""),$M14)</f>
        <v>#N/A</v>
      </c>
      <c r="Q14" s="689" t="e">
        <f>TEXT(IFERROR(VLOOKUP(VALUE(MID($AU$24,1+SUM($J$9:$J13),VALUE(MID($AV$24,6,1)))),$AR$25:$BM$40,Q$16,FALSE),""),$M14)</f>
        <v>#N/A</v>
      </c>
      <c r="R14" s="689" t="e">
        <f>TEXT(IFERROR(VLOOKUP(VALUE(MID($AU$24,1+SUM($J$9:$J13),VALUE(MID($AV$24,6,1)))),$AR$25:$BM$40,R$16,FALSE),""),$M14)</f>
        <v>#N/A</v>
      </c>
      <c r="S14" s="689" t="e">
        <f>TEXT(IFERROR(VLOOKUP(VALUE(MID($AU$24,1+SUM($J$9:$J13),VALUE(MID($AV$24,6,1)))),$AR$25:$BM$40,S$16,FALSE),""),$M14)</f>
        <v>#N/A</v>
      </c>
      <c r="T14" s="689" t="e">
        <f>TEXT(IFERROR(VLOOKUP(VALUE(MID($AU$24,1+SUM($J$9:$J13),VALUE(MID($AV$24,6,1)))),$AR$25:$BM$40,T$16,FALSE),""),$M14)</f>
        <v>#N/A</v>
      </c>
      <c r="U14" s="689" t="e">
        <f>TEXT(IFERROR(VLOOKUP(VALUE(MID($AU$24,1+SUM($J$9:$J13),VALUE(MID($AV$24,6,1)))),$AR$25:$BM$40,U$16,FALSE),""),$M14)</f>
        <v>#N/A</v>
      </c>
      <c r="V14" s="689" t="e">
        <f>TEXT(IFERROR(VLOOKUP(VALUE(MID($AU$24,1+SUM($J$9:$J13),VALUE(MID($AV$24,6,1)))),$AR$25:$BM$40,V$16,FALSE),""),$M14)</f>
        <v>#N/A</v>
      </c>
      <c r="W14" s="689" t="e">
        <f>TEXT(IFERROR(VLOOKUP(VALUE(MID($AU$24,1+SUM($J$9:$J13),VALUE(MID($AV$24,6,1)))),$AR$25:$BM$40,W$16,FALSE),""),$M14)</f>
        <v>#N/A</v>
      </c>
      <c r="X14" s="689" t="e">
        <f>TEXT(IFERROR(VLOOKUP(VALUE(MID($AU$24,1+SUM($J$9:$J13),VALUE(MID($AV$24,6,1)))),$AR$25:$BM$40,X$16,FALSE),""),$M14)</f>
        <v>#N/A</v>
      </c>
      <c r="Y14" s="689" t="e">
        <f>TEXT(IFERROR(VLOOKUP(VALUE(MID($AU$24,1+SUM($J$9:$J13),VALUE(MID($AV$24,6,1)))),$AR$25:$BM$40,Y$16,FALSE),""),$M14)</f>
        <v>#N/A</v>
      </c>
      <c r="Z14" s="689" t="e">
        <f>TEXT(IFERROR(VLOOKUP(VALUE(MID($AU$24,1+SUM($J$9:$J13),VALUE(MID($AV$24,6,1)))),$AR$25:$BM$40,Z$16,FALSE),""),$M14)</f>
        <v>#N/A</v>
      </c>
      <c r="AA14" s="692"/>
      <c r="AB14" s="687" t="e">
        <f t="shared" si="9"/>
        <v>#N/A</v>
      </c>
      <c r="AC14" s="688" t="e">
        <f t="shared" si="10"/>
        <v>#N/A</v>
      </c>
      <c r="AD14" s="689" t="e">
        <f>(HLOOKUP(1,$O$6:$Z$19,9,FALSE))</f>
        <v>#N/A</v>
      </c>
      <c r="AE14" s="688" t="e">
        <f t="shared" si="11"/>
        <v>#N/A</v>
      </c>
      <c r="AF14" s="690" t="e">
        <f t="shared" si="12"/>
        <v>#N/A</v>
      </c>
      <c r="AG14" s="290" t="e">
        <f t="shared" si="15"/>
        <v>#VALUE!</v>
      </c>
      <c r="AH14" s="290" t="e">
        <f>VALUE(MID($AU$24,1+SUM($J$9:$J13),VALUE(MID($AV$24,6,1))))</f>
        <v>#VALUE!</v>
      </c>
      <c r="AI14" s="287" t="e">
        <f t="shared" si="16"/>
        <v>#VALUE!</v>
      </c>
      <c r="AJ14" s="336"/>
      <c r="AK14" s="336"/>
      <c r="AL14" s="336"/>
      <c r="AM14" s="336"/>
      <c r="AN14" s="336"/>
      <c r="AU14" s="319" t="s">
        <v>443</v>
      </c>
      <c r="AV14" s="335" t="e">
        <f ca="1">DATA_FORMATTING!BW208</f>
        <v>#NAME?</v>
      </c>
      <c r="AW14" s="335" t="e">
        <f ca="1">DATA_FORMATTING!BX208</f>
        <v>#NAME?</v>
      </c>
      <c r="AX14" s="335" t="e">
        <f ca="1">DATA_FORMATTING!BY208</f>
        <v>#NAME?</v>
      </c>
      <c r="AY14" s="335" t="e">
        <f ca="1">DATA_FORMATTING!BZ208</f>
        <v>#NAME?</v>
      </c>
      <c r="AZ14" s="335" t="e">
        <f ca="1">DATA_FORMATTING!CA208</f>
        <v>#NAME?</v>
      </c>
      <c r="BA14" s="335" t="e">
        <f ca="1">DATA_FORMATTING!CB208</f>
        <v>#NAME?</v>
      </c>
      <c r="BB14" s="335" t="e">
        <f ca="1">DATA_FORMATTING!CC208</f>
        <v>#NAME?</v>
      </c>
      <c r="BC14" s="335" t="e">
        <f ca="1">DATA_FORMATTING!CD208</f>
        <v>#NAME?</v>
      </c>
      <c r="BD14" s="335" t="e">
        <f ca="1">DATA_FORMATTING!CE208</f>
        <v>#NAME?</v>
      </c>
      <c r="BE14" s="335" t="e">
        <f ca="1">DATA_FORMATTING!CF208</f>
        <v>#NAME?</v>
      </c>
      <c r="BF14" s="335" t="e">
        <f ca="1">DATA_FORMATTING!CG208</f>
        <v>#NAME?</v>
      </c>
      <c r="BG14" s="335" t="e">
        <f ca="1">DATA_FORMATTING!CH208</f>
        <v>#NAME?</v>
      </c>
      <c r="BH14" s="298">
        <v>7</v>
      </c>
      <c r="BI14" s="298"/>
      <c r="BJ14" s="297"/>
      <c r="BK14" s="297"/>
      <c r="BL14" s="297"/>
      <c r="BM14" s="297"/>
      <c r="BN14" s="297"/>
      <c r="BO14" s="297">
        <v>10</v>
      </c>
      <c r="BP14" s="297" t="s">
        <v>268</v>
      </c>
      <c r="BQ14" s="287" t="s">
        <v>348</v>
      </c>
      <c r="BS14" s="297"/>
      <c r="BT14" s="297"/>
    </row>
    <row r="15" spans="1:73" ht="13.5" thickBot="1">
      <c r="C15" s="321">
        <f>DB_LOAD!V8</f>
        <v>0</v>
      </c>
      <c r="D15" s="329" t="str">
        <f>IF(ISBLANK(DB_LOAD!N8),"",DB_LOAD!N8)</f>
        <v/>
      </c>
      <c r="E15" s="330"/>
      <c r="F15" s="330" t="str">
        <f>IF(ISBLANK(DB_LOAD!P8),"",DB_LOAD!R8)</f>
        <v/>
      </c>
      <c r="G15" s="331" t="str">
        <f>IF(ISBLANK(DB_LOAD!R8),"",DB_LOAD!Q8)</f>
        <v/>
      </c>
      <c r="H15" s="1096" t="str">
        <f>IF(C15=3,"-",IF(ISBLANK(DB_LOAD!S8),"",DB_LOAD!U8))</f>
        <v/>
      </c>
      <c r="I15" s="332" t="str">
        <f>IF(C15=3,"Equity ",IF(ISBLANK(DB_LOAD!T8),"",DB_LOAD!T8))</f>
        <v/>
      </c>
      <c r="J15" s="695">
        <f>IFERROR(VALUE(MID($AV$24,7,1)),0)</f>
        <v>0</v>
      </c>
      <c r="K15" s="290"/>
      <c r="L15" s="290"/>
      <c r="M15" s="290" t="e">
        <f t="shared" si="14"/>
        <v>#N/A</v>
      </c>
      <c r="N15" s="333" t="str">
        <f>IFERROR(VLOOKUP(VALUE(MID($AU$24,1+SUM($J$9:J14),VALUE(MID($AV$24,7,1)))),$AR$25:$BM$40,3,FALSE),"")</f>
        <v/>
      </c>
      <c r="O15" s="689" t="e">
        <f>TEXT(IFERROR(VLOOKUP(VALUE(MID($AU$24,1+SUM($J$9:$J14),VALUE(MID($AV$24,7,1)))),$AR$25:$BM$40,O$16,FALSE),""),$M15)</f>
        <v>#N/A</v>
      </c>
      <c r="P15" s="689" t="e">
        <f>TEXT(IFERROR(VLOOKUP(VALUE(MID($AU$24,1+SUM($J$9:$J14),VALUE(MID($AV$24,7,1)))),$AR$25:$BM$40,P$16,FALSE),""),$M15)</f>
        <v>#N/A</v>
      </c>
      <c r="Q15" s="689" t="e">
        <f>TEXT(IFERROR(VLOOKUP(VALUE(MID($AU$24,1+SUM($J$9:$J14),VALUE(MID($AV$24,7,1)))),$AR$25:$BM$40,Q$16,FALSE),""),$M15)</f>
        <v>#N/A</v>
      </c>
      <c r="R15" s="689" t="e">
        <f>TEXT(IFERROR(VLOOKUP(VALUE(MID($AU$24,1+SUM($J$9:$J14),VALUE(MID($AV$24,7,1)))),$AR$25:$BM$40,R$16,FALSE),""),$M15)</f>
        <v>#N/A</v>
      </c>
      <c r="S15" s="689" t="e">
        <f>TEXT(IFERROR(VLOOKUP(VALUE(MID($AU$24,1+SUM($J$9:$J14),VALUE(MID($AV$24,7,1)))),$AR$25:$BM$40,S$16,FALSE),""),$M15)</f>
        <v>#N/A</v>
      </c>
      <c r="T15" s="689" t="e">
        <f>TEXT(IFERROR(VLOOKUP(VALUE(MID($AU$24,1+SUM($J$9:$J14),VALUE(MID($AV$24,7,1)))),$AR$25:$BM$40,T$16,FALSE),""),$M15)</f>
        <v>#N/A</v>
      </c>
      <c r="U15" s="689" t="e">
        <f>TEXT(IFERROR(VLOOKUP(VALUE(MID($AU$24,1+SUM($J$9:$J14),VALUE(MID($AV$24,7,1)))),$AR$25:$BM$40,U$16,FALSE),""),$M15)</f>
        <v>#N/A</v>
      </c>
      <c r="V15" s="689" t="e">
        <f>TEXT(IFERROR(VLOOKUP(VALUE(MID($AU$24,1+SUM($J$9:$J14),VALUE(MID($AV$24,7,1)))),$AR$25:$BM$40,V$16,FALSE),""),$M15)</f>
        <v>#N/A</v>
      </c>
      <c r="W15" s="689" t="e">
        <f>TEXT(IFERROR(VLOOKUP(VALUE(MID($AU$24,1+SUM($J$9:$J14),VALUE(MID($AV$24,7,1)))),$AR$25:$BM$40,W$16,FALSE),""),$M15)</f>
        <v>#N/A</v>
      </c>
      <c r="X15" s="689" t="e">
        <f>TEXT(IFERROR(VLOOKUP(VALUE(MID($AU$24,1+SUM($J$9:$J14),VALUE(MID($AV$24,7,1)))),$AR$25:$BM$40,X$16,FALSE),""),$M15)</f>
        <v>#N/A</v>
      </c>
      <c r="Y15" s="689" t="e">
        <f>TEXT(IFERROR(VLOOKUP(VALUE(MID($AU$24,1+SUM($J$9:$J14),VALUE(MID($AV$24,7,1)))),$AR$25:$BM$40,Y$16,FALSE),""),$M15)</f>
        <v>#N/A</v>
      </c>
      <c r="Z15" s="689" t="e">
        <f>TEXT(IFERROR(VLOOKUP(VALUE(MID($AU$24,1+SUM($J$9:$J14),VALUE(MID($AV$24,7,1)))),$AR$25:$BM$40,Z$16,FALSE),""),$M15)</f>
        <v>#N/A</v>
      </c>
      <c r="AA15" s="692"/>
      <c r="AB15" s="687" t="e">
        <f t="shared" si="9"/>
        <v>#N/A</v>
      </c>
      <c r="AC15" s="688" t="e">
        <f t="shared" si="10"/>
        <v>#N/A</v>
      </c>
      <c r="AD15" s="693" t="e">
        <f>(HLOOKUP(1,$O$6:$Z$19,10,FALSE))</f>
        <v>#N/A</v>
      </c>
      <c r="AE15" s="693"/>
      <c r="AF15" s="690" t="e">
        <f t="shared" si="12"/>
        <v>#N/A</v>
      </c>
      <c r="AG15" s="290" t="e">
        <f t="shared" si="15"/>
        <v>#VALUE!</v>
      </c>
      <c r="AH15" s="290" t="e">
        <f>VALUE(MID($AU$24,1+SUM($J$9:$J14),VALUE(MID($AV$24,7,1))))</f>
        <v>#VALUE!</v>
      </c>
      <c r="AI15" s="287" t="e">
        <f t="shared" si="16"/>
        <v>#VALUE!</v>
      </c>
      <c r="AJ15" s="336"/>
      <c r="AK15" s="336"/>
      <c r="AL15" s="336"/>
      <c r="AM15" s="336"/>
      <c r="AN15" s="336"/>
      <c r="AU15" s="319"/>
      <c r="AV15" s="335"/>
      <c r="AW15" s="335"/>
      <c r="AX15" s="335"/>
      <c r="AY15" s="335"/>
      <c r="AZ15" s="335"/>
      <c r="BA15" s="335"/>
      <c r="BB15" s="335"/>
      <c r="BC15" s="335"/>
      <c r="BD15" s="335"/>
      <c r="BE15" s="335"/>
      <c r="BF15" s="335"/>
      <c r="BG15" s="335"/>
      <c r="BH15" s="298"/>
      <c r="BI15" s="298"/>
      <c r="BJ15" s="297"/>
      <c r="BK15" s="297"/>
      <c r="BL15" s="297"/>
      <c r="BM15" s="297"/>
      <c r="BN15" s="297"/>
      <c r="BO15" s="297"/>
      <c r="BP15" s="297"/>
      <c r="BS15" s="297"/>
      <c r="BT15" s="297"/>
    </row>
    <row r="16" spans="1:73">
      <c r="C16" s="321">
        <f>DB_LOAD!V9</f>
        <v>0</v>
      </c>
      <c r="D16" s="329" t="str">
        <f>IF(ISBLANK(DB_LOAD!N9),"",DB_LOAD!N9)</f>
        <v/>
      </c>
      <c r="E16" s="330"/>
      <c r="F16" s="330" t="str">
        <f>IF(ISBLANK(DB_LOAD!P9),"",DB_LOAD!R9)</f>
        <v/>
      </c>
      <c r="G16" s="331" t="str">
        <f>IF(ISBLANK(DB_LOAD!R9),"",DB_LOAD!Q9)</f>
        <v/>
      </c>
      <c r="H16" s="1096" t="str">
        <f>IF(C16=3,"-",IF(ISBLANK(DB_LOAD!S9),"",DB_LOAD!U9))</f>
        <v/>
      </c>
      <c r="I16" s="332" t="str">
        <f>IF(C16=3,"Equity ",IF(ISBLANK(DB_LOAD!T9),"",DB_LOAD!T9))</f>
        <v/>
      </c>
      <c r="J16" s="694"/>
      <c r="K16" s="290"/>
      <c r="L16" s="290"/>
      <c r="M16" s="290"/>
      <c r="O16" s="290">
        <v>6</v>
      </c>
      <c r="P16" s="290">
        <f t="shared" ref="P16:Z16" si="20">O16+1</f>
        <v>7</v>
      </c>
      <c r="Q16" s="290">
        <f t="shared" si="20"/>
        <v>8</v>
      </c>
      <c r="R16" s="290">
        <f t="shared" si="20"/>
        <v>9</v>
      </c>
      <c r="S16" s="290">
        <f t="shared" si="20"/>
        <v>10</v>
      </c>
      <c r="T16" s="290">
        <f t="shared" si="20"/>
        <v>11</v>
      </c>
      <c r="U16" s="290">
        <f t="shared" si="20"/>
        <v>12</v>
      </c>
      <c r="V16" s="290">
        <f t="shared" si="20"/>
        <v>13</v>
      </c>
      <c r="W16" s="290">
        <f t="shared" si="20"/>
        <v>14</v>
      </c>
      <c r="X16" s="290">
        <f t="shared" si="20"/>
        <v>15</v>
      </c>
      <c r="Y16" s="290">
        <f t="shared" si="20"/>
        <v>16</v>
      </c>
      <c r="Z16" s="290">
        <f t="shared" si="20"/>
        <v>17</v>
      </c>
      <c r="AA16" s="337"/>
      <c r="AG16" s="290"/>
      <c r="AH16" s="290"/>
      <c r="AJ16" s="336"/>
      <c r="AK16" s="336"/>
      <c r="AL16" s="336"/>
      <c r="AM16" s="336"/>
      <c r="AN16" s="336"/>
      <c r="AU16" s="319"/>
      <c r="AV16" s="335"/>
      <c r="AW16" s="335"/>
      <c r="AX16" s="335"/>
      <c r="AY16" s="335"/>
      <c r="AZ16" s="335"/>
      <c r="BA16" s="335"/>
      <c r="BB16" s="335"/>
      <c r="BC16" s="335"/>
      <c r="BD16" s="335"/>
      <c r="BE16" s="335"/>
      <c r="BF16" s="335"/>
      <c r="BG16" s="335"/>
      <c r="BH16" s="298"/>
      <c r="BI16" s="298"/>
      <c r="BJ16" s="297"/>
      <c r="BK16" s="297"/>
      <c r="BL16" s="297"/>
      <c r="BM16" s="297"/>
      <c r="BN16" s="297"/>
      <c r="BO16" s="297"/>
      <c r="BP16" s="297"/>
      <c r="BS16" s="297"/>
      <c r="BT16" s="297"/>
    </row>
    <row r="17" spans="4:73" ht="13.5" thickBot="1">
      <c r="D17" s="338" t="s">
        <v>328</v>
      </c>
      <c r="E17" s="339"/>
      <c r="F17" s="340" t="s">
        <v>329</v>
      </c>
      <c r="G17" s="341">
        <f>SUM(G9:G16)</f>
        <v>0</v>
      </c>
      <c r="H17" s="1097" t="s">
        <v>329</v>
      </c>
      <c r="I17" s="342" t="s">
        <v>329</v>
      </c>
      <c r="J17" s="290"/>
      <c r="K17" s="290">
        <f>IF(AND(L14=1,L17=0),1,0)</f>
        <v>0</v>
      </c>
      <c r="L17" s="290">
        <f>IF(N16="",0,1)</f>
        <v>0</v>
      </c>
      <c r="M17" s="290" t="e">
        <f>VLOOKUP(N17,$AT$25:$BM$40,20,FALSE)</f>
        <v>#N/A</v>
      </c>
      <c r="AG17" s="290" t="str">
        <f>IFERROR(VLOOKUP(VALUE(MID($AT$24,7,1)),$AR$25:$BJ$38,18,FALSE),"")</f>
        <v/>
      </c>
      <c r="AH17" s="290" t="str">
        <f>IFERROR(VLOOKUP(VALUE(MID($AT$24,7,1)),$AR$25:$BJ$38,19,FALSE),"")</f>
        <v/>
      </c>
      <c r="AJ17" s="336"/>
      <c r="AK17" s="336"/>
      <c r="AL17" s="336"/>
      <c r="AM17" s="336"/>
      <c r="AN17" s="336"/>
      <c r="AO17" s="297"/>
      <c r="AP17" s="297"/>
      <c r="AS17" s="298"/>
      <c r="AU17" s="298"/>
      <c r="AV17" s="298"/>
      <c r="AW17" s="298"/>
      <c r="AX17" s="298"/>
      <c r="AY17" s="298"/>
      <c r="AZ17" s="298"/>
      <c r="BA17" s="298"/>
      <c r="BB17" s="298"/>
      <c r="BC17" s="298"/>
      <c r="BD17" s="298"/>
      <c r="BE17" s="298"/>
      <c r="BF17" s="298"/>
      <c r="BG17" s="298"/>
      <c r="BH17" s="297"/>
      <c r="BI17" s="297"/>
      <c r="BJ17" s="297"/>
      <c r="BK17" s="297"/>
      <c r="BL17" s="297"/>
      <c r="BO17" s="297">
        <v>11</v>
      </c>
      <c r="BP17" s="297" t="s">
        <v>4</v>
      </c>
      <c r="BQ17" s="287" t="s">
        <v>349</v>
      </c>
      <c r="BR17" s="297"/>
      <c r="BS17" s="297"/>
      <c r="BT17" s="297"/>
    </row>
    <row r="18" spans="4:73" ht="13.5" customHeight="1">
      <c r="D18" s="343"/>
      <c r="E18" s="344"/>
      <c r="F18" s="345"/>
      <c r="G18" s="346"/>
      <c r="H18" s="347"/>
      <c r="I18" s="348"/>
      <c r="J18" s="290"/>
      <c r="K18" s="290"/>
      <c r="L18" s="290"/>
      <c r="M18" s="290"/>
      <c r="AJ18" s="336"/>
      <c r="AK18" s="336"/>
      <c r="AL18" s="336"/>
      <c r="AM18" s="336"/>
      <c r="AN18" s="336"/>
      <c r="AO18" s="297"/>
      <c r="AP18" s="297"/>
      <c r="AQ18" s="298"/>
      <c r="AS18" s="298"/>
      <c r="AU18" s="298"/>
      <c r="AV18" s="298"/>
      <c r="AW18" s="298"/>
      <c r="AX18" s="298"/>
      <c r="AY18" s="298"/>
      <c r="AZ18" s="298"/>
      <c r="BA18" s="298"/>
      <c r="BB18" s="298"/>
      <c r="BC18" s="298"/>
      <c r="BD18" s="298"/>
      <c r="BE18" s="298"/>
      <c r="BF18" s="290"/>
      <c r="BG18" s="290"/>
      <c r="BJ18" s="297"/>
      <c r="BK18" s="297"/>
      <c r="BL18" s="297"/>
      <c r="BO18" s="297"/>
      <c r="BP18" s="297" t="s">
        <v>126</v>
      </c>
      <c r="BQ18" s="287" t="s">
        <v>350</v>
      </c>
      <c r="BR18" s="297"/>
      <c r="BS18" s="297"/>
      <c r="BT18" s="297"/>
    </row>
    <row r="19" spans="4:73" ht="14.25" customHeight="1" thickBot="1">
      <c r="K19" s="290"/>
      <c r="L19" s="290"/>
      <c r="M19" s="290"/>
      <c r="AK19" s="336"/>
      <c r="AL19" s="336"/>
      <c r="AM19" s="336"/>
      <c r="AN19" s="336"/>
      <c r="AO19" s="336"/>
      <c r="AP19" s="297"/>
      <c r="AQ19" s="297"/>
      <c r="AS19" s="297"/>
      <c r="AU19" s="297"/>
      <c r="AV19" s="297"/>
      <c r="AW19" s="297"/>
      <c r="AX19" s="297"/>
      <c r="AY19" s="297"/>
      <c r="AZ19" s="297"/>
      <c r="BA19" s="297"/>
      <c r="BB19" s="297"/>
      <c r="BC19" s="297"/>
      <c r="BD19" s="297"/>
      <c r="BE19" s="297"/>
      <c r="BF19" s="290"/>
      <c r="BG19" s="290"/>
      <c r="BJ19" s="297"/>
      <c r="BK19" s="297"/>
      <c r="BL19" s="297"/>
      <c r="BO19" s="297"/>
      <c r="BP19" s="297" t="s">
        <v>351</v>
      </c>
      <c r="BQ19" s="287" t="s">
        <v>352</v>
      </c>
      <c r="BR19" s="297"/>
      <c r="BS19" s="297"/>
      <c r="BT19" s="297"/>
      <c r="BU19" s="297"/>
    </row>
    <row r="20" spans="4:73" ht="19.5" thickBot="1">
      <c r="D20" s="349" t="e">
        <f ca="1">"DWM Loan(s) as % of "&amp;A3&amp;"'s Total Assets"</f>
        <v>#NAME?</v>
      </c>
      <c r="E20" s="350"/>
      <c r="F20" s="350"/>
      <c r="G20" s="350"/>
      <c r="H20" s="350"/>
      <c r="I20" s="351" t="e">
        <f ca="1">($G$17/1000000)/$Z$53</f>
        <v>#NAME?</v>
      </c>
      <c r="K20" s="290"/>
      <c r="L20" s="290"/>
      <c r="M20" s="290"/>
      <c r="AK20" s="336"/>
      <c r="AL20" s="336"/>
      <c r="AM20" s="336"/>
      <c r="AN20" s="336"/>
      <c r="AO20" s="336"/>
      <c r="AP20" s="297"/>
      <c r="AQ20" s="352"/>
      <c r="AS20" s="297"/>
      <c r="AU20" s="297"/>
      <c r="AV20" s="297"/>
      <c r="AW20" s="297"/>
      <c r="AX20" s="297"/>
      <c r="AY20" s="297"/>
      <c r="AZ20" s="297"/>
      <c r="BA20" s="297"/>
      <c r="BB20" s="297"/>
      <c r="BC20" s="297"/>
      <c r="BD20" s="297"/>
      <c r="BE20" s="297"/>
      <c r="BF20" s="290"/>
      <c r="BG20" s="290"/>
      <c r="BJ20" s="297"/>
      <c r="BK20" s="297"/>
      <c r="BL20" s="297"/>
      <c r="BO20" s="297"/>
      <c r="BP20" s="297" t="s">
        <v>353</v>
      </c>
      <c r="BQ20" s="372" t="s">
        <v>341</v>
      </c>
      <c r="BR20" s="297"/>
      <c r="BS20" s="297"/>
      <c r="BT20" s="297"/>
      <c r="BU20" s="297"/>
    </row>
    <row r="21" spans="4:73" ht="17.25" customHeight="1">
      <c r="D21" s="293"/>
      <c r="K21" s="290"/>
      <c r="L21" s="290"/>
      <c r="M21" s="290"/>
      <c r="O21" s="353"/>
      <c r="AK21" s="336"/>
      <c r="AL21" s="336"/>
      <c r="AM21" s="336"/>
      <c r="AN21" s="336"/>
      <c r="AO21" s="336"/>
      <c r="AP21" s="297"/>
      <c r="AQ21" s="352"/>
      <c r="AS21" s="297"/>
      <c r="AT21" s="297"/>
      <c r="AU21" s="297"/>
      <c r="AV21" s="297"/>
      <c r="AW21" s="297"/>
      <c r="AX21" s="297"/>
      <c r="AY21" s="297"/>
      <c r="AZ21" s="297"/>
      <c r="BA21" s="297"/>
      <c r="BB21" s="297"/>
      <c r="BC21" s="297"/>
      <c r="BD21" s="297"/>
      <c r="BF21" s="290"/>
      <c r="BI21" s="297"/>
      <c r="BJ21" s="297"/>
      <c r="BK21" s="297"/>
      <c r="BL21" s="297"/>
      <c r="BM21" s="297"/>
      <c r="BN21" s="297"/>
      <c r="BO21" s="297"/>
      <c r="BP21" s="297"/>
      <c r="BQ21" s="297"/>
      <c r="BR21" s="297"/>
      <c r="BS21" s="297"/>
      <c r="BT21" s="297"/>
      <c r="BU21" s="297"/>
    </row>
    <row r="22" spans="4:73" ht="4.5" customHeight="1">
      <c r="D22" s="293"/>
      <c r="K22" s="290"/>
      <c r="L22" s="290"/>
      <c r="M22" s="290"/>
      <c r="O22" s="353"/>
      <c r="AK22" s="336"/>
      <c r="AL22" s="336"/>
      <c r="AM22" s="336"/>
      <c r="AN22" s="336"/>
      <c r="AO22" s="336"/>
      <c r="AP22" s="297"/>
      <c r="AQ22" s="352"/>
      <c r="AS22" s="297"/>
      <c r="AT22" s="297"/>
      <c r="AU22" s="297"/>
      <c r="AV22" s="297"/>
      <c r="AW22" s="297"/>
      <c r="AX22" s="297"/>
      <c r="AY22" s="297"/>
      <c r="AZ22" s="297"/>
      <c r="BA22" s="297"/>
      <c r="BB22" s="297"/>
      <c r="BC22" s="297"/>
      <c r="BD22" s="297"/>
      <c r="BF22" s="290"/>
      <c r="BI22" s="297"/>
      <c r="BJ22" s="297"/>
      <c r="BK22" s="297"/>
      <c r="BL22" s="297"/>
      <c r="BM22" s="297"/>
      <c r="BN22" s="297"/>
      <c r="BO22" s="297"/>
      <c r="BP22" s="297"/>
      <c r="BQ22" s="297"/>
      <c r="BR22" s="297"/>
      <c r="BS22" s="297"/>
      <c r="BT22" s="297"/>
      <c r="BU22" s="297"/>
    </row>
    <row r="23" spans="4:73" ht="20.25" customHeight="1">
      <c r="K23" s="290"/>
      <c r="L23" s="354" t="s">
        <v>248</v>
      </c>
      <c r="M23" s="354"/>
      <c r="N23" s="290"/>
      <c r="O23" s="290"/>
      <c r="P23" s="290"/>
      <c r="Q23" s="290"/>
      <c r="R23" s="290"/>
      <c r="S23" s="290"/>
      <c r="T23" s="290"/>
      <c r="U23" s="290"/>
      <c r="X23" s="293" t="s">
        <v>336</v>
      </c>
      <c r="Y23" s="355"/>
      <c r="Z23" s="290"/>
      <c r="AB23" s="356" t="s">
        <v>337</v>
      </c>
      <c r="AC23" s="357"/>
      <c r="AD23" s="357"/>
      <c r="AE23" s="357"/>
      <c r="AF23" s="357"/>
      <c r="AG23" s="357"/>
      <c r="AH23" s="358"/>
      <c r="AI23" s="357"/>
      <c r="AJ23" s="357"/>
      <c r="AK23" s="357"/>
      <c r="AL23" s="357"/>
      <c r="AM23" s="357"/>
      <c r="AN23" s="357"/>
      <c r="AO23" s="336"/>
      <c r="AP23" s="297"/>
      <c r="AQ23" s="352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297"/>
      <c r="BD23" s="297"/>
      <c r="BF23" s="290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297"/>
    </row>
    <row r="24" spans="4:73" ht="9" customHeight="1" thickBot="1">
      <c r="K24" s="290"/>
      <c r="N24" s="288"/>
      <c r="O24" s="359">
        <f t="shared" ref="O24:Z24" si="21">DATE(YEAR(O25)-1,MONTH(O25),DAY(O25))</f>
        <v>693597</v>
      </c>
      <c r="P24" s="359">
        <f t="shared" si="21"/>
        <v>693597</v>
      </c>
      <c r="Q24" s="359">
        <f t="shared" si="21"/>
        <v>693597</v>
      </c>
      <c r="R24" s="359">
        <f t="shared" si="21"/>
        <v>693597</v>
      </c>
      <c r="S24" s="359">
        <f t="shared" si="21"/>
        <v>693597</v>
      </c>
      <c r="T24" s="359">
        <f t="shared" si="21"/>
        <v>693597</v>
      </c>
      <c r="U24" s="359">
        <f t="shared" si="21"/>
        <v>693597</v>
      </c>
      <c r="V24" s="359">
        <f t="shared" si="21"/>
        <v>693597</v>
      </c>
      <c r="W24" s="359">
        <f t="shared" si="21"/>
        <v>693597</v>
      </c>
      <c r="X24" s="359">
        <f t="shared" si="21"/>
        <v>693597</v>
      </c>
      <c r="Y24" s="359">
        <f t="shared" si="21"/>
        <v>693597</v>
      </c>
      <c r="Z24" s="359">
        <f t="shared" si="21"/>
        <v>693597</v>
      </c>
      <c r="AA24" s="360"/>
      <c r="AB24" s="361"/>
      <c r="AC24" s="361"/>
      <c r="AD24" s="361"/>
      <c r="AE24" s="361"/>
      <c r="AF24" s="361"/>
      <c r="AG24" s="361"/>
      <c r="AH24" s="361"/>
      <c r="AI24" s="361"/>
      <c r="AJ24" s="361"/>
      <c r="AK24" s="361"/>
      <c r="AL24" s="361"/>
      <c r="AM24" s="361"/>
      <c r="AN24" s="361"/>
      <c r="AO24" s="336"/>
      <c r="AP24" s="297"/>
      <c r="AQ24" s="352"/>
      <c r="AR24" s="297"/>
      <c r="AS24" s="297"/>
      <c r="AT24" s="297"/>
      <c r="AU24" s="297" t="str">
        <f>AR25&amp;AR26&amp;AR27&amp;AR28&amp;AR29&amp;AR30&amp;AR31&amp;AR32&amp;AR33&amp;AR34&amp;AR35&amp;AR36&amp;AR37&amp;AR38&amp;AR39&amp;AR40</f>
        <v/>
      </c>
      <c r="AV24" s="297" t="str">
        <f>AS25&amp;AS26&amp;AS27&amp;AS28&amp;AS29&amp;AS30&amp;AS31&amp;AS32&amp;AS33&amp;AS34&amp;AS35&amp;AS36&amp;AS37&amp;AS38&amp;AS39&amp;AS40</f>
        <v/>
      </c>
      <c r="AW24" s="297"/>
      <c r="AX24" s="297"/>
      <c r="AY24" s="297"/>
      <c r="AZ24" s="297"/>
      <c r="BA24" s="297"/>
      <c r="BB24" s="297"/>
      <c r="BC24" s="297"/>
      <c r="BD24" s="297"/>
      <c r="BF24" s="290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297"/>
    </row>
    <row r="25" spans="4:73" ht="19.5" customHeight="1">
      <c r="K25" s="290"/>
      <c r="L25" s="290"/>
      <c r="M25" s="290"/>
      <c r="N25" s="934"/>
      <c r="O25" s="377">
        <f t="shared" ref="O25:Z25" si="22">O8</f>
        <v>0</v>
      </c>
      <c r="P25" s="377">
        <f t="shared" si="22"/>
        <v>0</v>
      </c>
      <c r="Q25" s="377">
        <f t="shared" si="22"/>
        <v>0</v>
      </c>
      <c r="R25" s="377">
        <f t="shared" si="22"/>
        <v>0</v>
      </c>
      <c r="S25" s="377">
        <f t="shared" si="22"/>
        <v>0</v>
      </c>
      <c r="T25" s="377">
        <f t="shared" si="22"/>
        <v>0</v>
      </c>
      <c r="U25" s="377">
        <f t="shared" si="22"/>
        <v>0</v>
      </c>
      <c r="V25" s="377">
        <f t="shared" si="22"/>
        <v>0</v>
      </c>
      <c r="W25" s="377">
        <f t="shared" si="22"/>
        <v>0</v>
      </c>
      <c r="X25" s="377">
        <f t="shared" si="22"/>
        <v>0</v>
      </c>
      <c r="Y25" s="377">
        <f t="shared" si="22"/>
        <v>0</v>
      </c>
      <c r="Z25" s="378">
        <f t="shared" si="22"/>
        <v>0</v>
      </c>
      <c r="AA25" s="328"/>
      <c r="AB25" s="361"/>
      <c r="AC25" s="361"/>
      <c r="AD25" s="361"/>
      <c r="AE25" s="361"/>
      <c r="AF25" s="361"/>
      <c r="AG25" s="361"/>
      <c r="AH25" s="361"/>
      <c r="AI25" s="361"/>
      <c r="AJ25" s="361"/>
      <c r="AK25" s="361"/>
      <c r="AL25" s="361"/>
      <c r="AM25" s="361"/>
      <c r="AN25" s="361"/>
      <c r="AO25" s="361"/>
      <c r="AP25" s="297"/>
      <c r="AR25" s="297" t="str">
        <f>IF(OR(AU25="",AU25=AU32),"",ROW(AT25)-ROW($AT$25)+1)</f>
        <v/>
      </c>
      <c r="AS25" s="297" t="str">
        <f>IF(LEN(AR25)&gt;0,LEN(AR25),"")</f>
        <v/>
      </c>
      <c r="AT25" s="362" t="s">
        <v>315</v>
      </c>
      <c r="AU25" s="297" t="str">
        <f>IFERROR(FIND(AT25,DB_LOAD!$AE$2&amp;DB_LOAD!$AE$3&amp;DB_LOAD!$AE$4&amp;DB_LOAD!$AE$5&amp;DB_LOAD!$AE$6&amp;DB_LOAD!$AE$7&amp;DB_LOAD!$AE$8),"")</f>
        <v/>
      </c>
      <c r="AV25" s="297" t="e">
        <f>VLOOKUP(AT25,DB_LOAD!$AE$2:$AF$22,2,FALSE)</f>
        <v>#N/A</v>
      </c>
      <c r="AW25" s="637" t="e">
        <f t="shared" ref="AW25:BH25" ca="1" si="23">O26+O27</f>
        <v>#NAME?</v>
      </c>
      <c r="AX25" s="637" t="e">
        <f t="shared" ca="1" si="23"/>
        <v>#NAME?</v>
      </c>
      <c r="AY25" s="637" t="e">
        <f t="shared" ca="1" si="23"/>
        <v>#NAME?</v>
      </c>
      <c r="AZ25" s="637" t="e">
        <f t="shared" ca="1" si="23"/>
        <v>#NAME?</v>
      </c>
      <c r="BA25" s="637" t="e">
        <f t="shared" ca="1" si="23"/>
        <v>#NAME?</v>
      </c>
      <c r="BB25" s="637" t="e">
        <f t="shared" ca="1" si="23"/>
        <v>#NAME?</v>
      </c>
      <c r="BC25" s="637" t="e">
        <f t="shared" ca="1" si="23"/>
        <v>#NAME?</v>
      </c>
      <c r="BD25" s="637" t="e">
        <f t="shared" ca="1" si="23"/>
        <v>#NAME?</v>
      </c>
      <c r="BE25" s="637" t="e">
        <f t="shared" ca="1" si="23"/>
        <v>#NAME?</v>
      </c>
      <c r="BF25" s="637" t="e">
        <f t="shared" ca="1" si="23"/>
        <v>#NAME?</v>
      </c>
      <c r="BG25" s="637" t="e">
        <f t="shared" ca="1" si="23"/>
        <v>#NAME?</v>
      </c>
      <c r="BH25" s="637" t="e">
        <f t="shared" ca="1" si="23"/>
        <v>#NAME?</v>
      </c>
      <c r="BI25" s="638" t="e">
        <f ca="1">BH25-AV25</f>
        <v>#NAME?</v>
      </c>
      <c r="BJ25" s="297">
        <f ca="1">IF(ISERROR(BI25),0,IF(BI25&gt;0,1,0))</f>
        <v>0</v>
      </c>
      <c r="BK25" s="297">
        <v>1</v>
      </c>
      <c r="BL25" s="297"/>
      <c r="BM25" s="696" t="s">
        <v>495</v>
      </c>
      <c r="BN25" s="297"/>
      <c r="BO25" s="297"/>
      <c r="BP25" s="297"/>
      <c r="BQ25" s="297"/>
      <c r="BR25" s="297"/>
      <c r="BS25" s="297"/>
      <c r="BT25" s="297"/>
      <c r="BU25" s="297"/>
    </row>
    <row r="26" spans="4:73" ht="12.75" customHeight="1">
      <c r="L26" s="290">
        <v>4</v>
      </c>
      <c r="M26" s="290"/>
      <c r="N26" s="935" t="s">
        <v>250</v>
      </c>
      <c r="O26" s="931" t="e">
        <f ca="1">'Ratios &amp; Trend Analysis'!I15</f>
        <v>#NAME?</v>
      </c>
      <c r="P26" s="931" t="e">
        <f ca="1">'Ratios &amp; Trend Analysis'!J15</f>
        <v>#NAME?</v>
      </c>
      <c r="Q26" s="931" t="e">
        <f ca="1">'Ratios &amp; Trend Analysis'!K15</f>
        <v>#NAME?</v>
      </c>
      <c r="R26" s="931" t="e">
        <f ca="1">'Ratios &amp; Trend Analysis'!L15</f>
        <v>#NAME?</v>
      </c>
      <c r="S26" s="931" t="e">
        <f ca="1">'Ratios &amp; Trend Analysis'!M15</f>
        <v>#NAME?</v>
      </c>
      <c r="T26" s="931" t="e">
        <f ca="1">'Ratios &amp; Trend Analysis'!N15</f>
        <v>#NAME?</v>
      </c>
      <c r="U26" s="931" t="e">
        <f ca="1">'Ratios &amp; Trend Analysis'!O15</f>
        <v>#NAME?</v>
      </c>
      <c r="V26" s="931" t="e">
        <f ca="1">'Ratios &amp; Trend Analysis'!P15</f>
        <v>#NAME?</v>
      </c>
      <c r="W26" s="931" t="e">
        <f ca="1">'Ratios &amp; Trend Analysis'!Q15</f>
        <v>#NAME?</v>
      </c>
      <c r="X26" s="931" t="e">
        <f ca="1">'Ratios &amp; Trend Analysis'!R15</f>
        <v>#NAME?</v>
      </c>
      <c r="Y26" s="931" t="e">
        <f ca="1">'Ratios &amp; Trend Analysis'!S15</f>
        <v>#NAME?</v>
      </c>
      <c r="Z26" s="363" t="e">
        <f ca="1">'Ratios &amp; Trend Analysis'!T15</f>
        <v>#NAME?</v>
      </c>
      <c r="AA26" s="364"/>
      <c r="AB26" s="361"/>
      <c r="AC26" s="361"/>
      <c r="AD26" s="361"/>
      <c r="AE26" s="361"/>
      <c r="AF26" s="361"/>
      <c r="AG26" s="361"/>
      <c r="AH26" s="361"/>
      <c r="AI26" s="361"/>
      <c r="AJ26" s="361"/>
      <c r="AK26" s="361"/>
      <c r="AL26" s="361"/>
      <c r="AM26" s="361"/>
      <c r="AN26" s="361"/>
      <c r="AO26" s="361"/>
      <c r="AP26" s="297"/>
      <c r="AR26" s="297" t="str">
        <f t="shared" ref="AR26:AR38" si="24">IF(AU26="","",ROW(AT26)-ROW($AT$25)+1)</f>
        <v/>
      </c>
      <c r="AS26" s="297" t="str">
        <f t="shared" ref="AS26:AS38" si="25">IF(LEN(AR26)&gt;0,LEN(AR26),"")</f>
        <v/>
      </c>
      <c r="AT26" s="362" t="s">
        <v>334</v>
      </c>
      <c r="AU26" s="297" t="str">
        <f>IFERROR(FIND(AT26,DB_LOAD!$AE$2&amp;DB_LOAD!$AE$3&amp;DB_LOAD!$AE$4&amp;DB_LOAD!$AE$5&amp;DB_LOAD!$AE$6&amp;DB_LOAD!$AE$7&amp;DB_LOAD!$AE$8),"")</f>
        <v/>
      </c>
      <c r="AV26" s="297" t="e">
        <f>VLOOKUP(AT26,DB_LOAD!$AE$2:$AF$22,2,FALSE)</f>
        <v>#N/A</v>
      </c>
      <c r="AW26" s="637" t="e">
        <f t="shared" ref="AW26:BH26" ca="1" si="26">O28</f>
        <v>#NAME?</v>
      </c>
      <c r="AX26" s="637" t="e">
        <f t="shared" ca="1" si="26"/>
        <v>#NAME?</v>
      </c>
      <c r="AY26" s="637" t="e">
        <f t="shared" ca="1" si="26"/>
        <v>#NAME?</v>
      </c>
      <c r="AZ26" s="637" t="e">
        <f t="shared" ca="1" si="26"/>
        <v>#NAME?</v>
      </c>
      <c r="BA26" s="637" t="e">
        <f t="shared" ca="1" si="26"/>
        <v>#NAME?</v>
      </c>
      <c r="BB26" s="637" t="e">
        <f t="shared" ca="1" si="26"/>
        <v>#NAME?</v>
      </c>
      <c r="BC26" s="637" t="e">
        <f t="shared" ca="1" si="26"/>
        <v>#NAME?</v>
      </c>
      <c r="BD26" s="637" t="e">
        <f t="shared" ca="1" si="26"/>
        <v>#NAME?</v>
      </c>
      <c r="BE26" s="637" t="e">
        <f t="shared" ca="1" si="26"/>
        <v>#NAME?</v>
      </c>
      <c r="BF26" s="637" t="e">
        <f t="shared" ca="1" si="26"/>
        <v>#NAME?</v>
      </c>
      <c r="BG26" s="637" t="e">
        <f t="shared" ca="1" si="26"/>
        <v>#NAME?</v>
      </c>
      <c r="BH26" s="637" t="e">
        <f t="shared" ca="1" si="26"/>
        <v>#NAME?</v>
      </c>
      <c r="BI26" s="638" t="e">
        <f ca="1">BH26-AV26</f>
        <v>#NAME?</v>
      </c>
      <c r="BJ26" s="297">
        <f ca="1">IF(ISERROR(BI26),0,IF(BI26&gt;0,1,0))</f>
        <v>0</v>
      </c>
      <c r="BK26" s="297">
        <v>1</v>
      </c>
      <c r="BL26" s="297"/>
      <c r="BM26" s="696" t="s">
        <v>495</v>
      </c>
      <c r="BN26" s="297"/>
      <c r="BO26" s="297"/>
      <c r="BP26" s="297"/>
      <c r="BQ26" s="297"/>
      <c r="BR26" s="297"/>
      <c r="BS26" s="297"/>
      <c r="BT26" s="297"/>
      <c r="BU26" s="297"/>
    </row>
    <row r="27" spans="4:73" ht="12.75" customHeight="1">
      <c r="K27" s="354"/>
      <c r="L27" s="290">
        <v>9</v>
      </c>
      <c r="M27" s="290"/>
      <c r="N27" s="935" t="s">
        <v>251</v>
      </c>
      <c r="O27" s="931" t="e">
        <f ca="1">'Ratios &amp; Trend Analysis'!I16</f>
        <v>#NAME?</v>
      </c>
      <c r="P27" s="931" t="e">
        <f ca="1">'Ratios &amp; Trend Analysis'!J16</f>
        <v>#NAME?</v>
      </c>
      <c r="Q27" s="931" t="e">
        <f ca="1">'Ratios &amp; Trend Analysis'!K16</f>
        <v>#NAME?</v>
      </c>
      <c r="R27" s="931" t="e">
        <f ca="1">'Ratios &amp; Trend Analysis'!L16</f>
        <v>#NAME?</v>
      </c>
      <c r="S27" s="931" t="e">
        <f ca="1">'Ratios &amp; Trend Analysis'!M16</f>
        <v>#NAME?</v>
      </c>
      <c r="T27" s="931" t="e">
        <f ca="1">'Ratios &amp; Trend Analysis'!N16</f>
        <v>#NAME?</v>
      </c>
      <c r="U27" s="931" t="e">
        <f ca="1">'Ratios &amp; Trend Analysis'!O16</f>
        <v>#NAME?</v>
      </c>
      <c r="V27" s="931" t="e">
        <f ca="1">'Ratios &amp; Trend Analysis'!P16</f>
        <v>#NAME?</v>
      </c>
      <c r="W27" s="931" t="e">
        <f ca="1">'Ratios &amp; Trend Analysis'!Q16</f>
        <v>#NAME?</v>
      </c>
      <c r="X27" s="931" t="e">
        <f ca="1">'Ratios &amp; Trend Analysis'!R16</f>
        <v>#NAME?</v>
      </c>
      <c r="Y27" s="931" t="e">
        <f ca="1">'Ratios &amp; Trend Analysis'!S16</f>
        <v>#NAME?</v>
      </c>
      <c r="Z27" s="363" t="e">
        <f ca="1">'Ratios &amp; Trend Analysis'!T16</f>
        <v>#NAME?</v>
      </c>
      <c r="AA27" s="364"/>
      <c r="AB27" s="361"/>
      <c r="AC27" s="361"/>
      <c r="AD27" s="361"/>
      <c r="AE27" s="361"/>
      <c r="AF27" s="361"/>
      <c r="AG27" s="361"/>
      <c r="AH27" s="361"/>
      <c r="AI27" s="361"/>
      <c r="AJ27" s="361"/>
      <c r="AK27" s="361"/>
      <c r="AL27" s="361"/>
      <c r="AM27" s="361"/>
      <c r="AN27" s="361"/>
      <c r="AO27" s="361"/>
      <c r="AP27" s="297"/>
      <c r="AR27" s="297" t="str">
        <f t="shared" si="24"/>
        <v/>
      </c>
      <c r="AS27" s="297" t="str">
        <f t="shared" si="25"/>
        <v/>
      </c>
      <c r="AT27" s="362" t="s">
        <v>42</v>
      </c>
      <c r="AU27" s="297" t="str">
        <f>IFERROR(FIND(AT27,DB_LOAD!$AE$2&amp;DB_LOAD!$AE$3&amp;DB_LOAD!$AE$4&amp;DB_LOAD!$AE$5&amp;DB_LOAD!$AE$6&amp;DB_LOAD!$AE$7&amp;DB_LOAD!$AE$8),"")</f>
        <v/>
      </c>
      <c r="AV27" s="297" t="e">
        <f>VLOOKUP(AT27,DB_LOAD!$AE$2:$AF$22,2,FALSE)</f>
        <v>#N/A</v>
      </c>
      <c r="AW27" s="637" t="e">
        <f t="shared" ref="AW27:BH27" ca="1" si="27">O42</f>
        <v>#VALUE!</v>
      </c>
      <c r="AX27" s="637" t="e">
        <f t="shared" ca="1" si="27"/>
        <v>#VALUE!</v>
      </c>
      <c r="AY27" s="637" t="e">
        <f t="shared" ca="1" si="27"/>
        <v>#VALUE!</v>
      </c>
      <c r="AZ27" s="637" t="e">
        <f t="shared" ca="1" si="27"/>
        <v>#VALUE!</v>
      </c>
      <c r="BA27" s="637" t="e">
        <f t="shared" ca="1" si="27"/>
        <v>#VALUE!</v>
      </c>
      <c r="BB27" s="637" t="e">
        <f t="shared" ca="1" si="27"/>
        <v>#VALUE!</v>
      </c>
      <c r="BC27" s="637" t="e">
        <f t="shared" ca="1" si="27"/>
        <v>#VALUE!</v>
      </c>
      <c r="BD27" s="637" t="e">
        <f t="shared" ca="1" si="27"/>
        <v>#VALUE!</v>
      </c>
      <c r="BE27" s="637" t="e">
        <f t="shared" ca="1" si="27"/>
        <v>#VALUE!</v>
      </c>
      <c r="BF27" s="637" t="e">
        <f t="shared" ca="1" si="27"/>
        <v>#VALUE!</v>
      </c>
      <c r="BG27" s="637" t="e">
        <f t="shared" ca="1" si="27"/>
        <v>#VALUE!</v>
      </c>
      <c r="BH27" s="637" t="e">
        <f t="shared" ca="1" si="27"/>
        <v>#NAME?</v>
      </c>
      <c r="BI27" s="638" t="e">
        <f ca="1">BH27-AV27</f>
        <v>#NAME?</v>
      </c>
      <c r="BJ27" s="297">
        <f ca="1">IF(ISERROR(BI27),0,IF(BI27&gt;0,1,0))</f>
        <v>0</v>
      </c>
      <c r="BK27" s="297">
        <v>1</v>
      </c>
      <c r="BL27" s="297"/>
      <c r="BM27" s="696" t="s">
        <v>496</v>
      </c>
      <c r="BN27" s="297"/>
      <c r="BO27" s="297"/>
      <c r="BP27" s="297"/>
      <c r="BQ27" s="297"/>
      <c r="BR27" s="297"/>
      <c r="BS27" s="297"/>
      <c r="BT27" s="297"/>
      <c r="BU27" s="297"/>
    </row>
    <row r="28" spans="4:73" ht="15" customHeight="1">
      <c r="L28" s="290">
        <v>11</v>
      </c>
      <c r="M28" s="290"/>
      <c r="N28" s="935" t="s">
        <v>252</v>
      </c>
      <c r="O28" s="931" t="e">
        <f ca="1">'Ratios &amp; Trend Analysis'!I17</f>
        <v>#NAME?</v>
      </c>
      <c r="P28" s="931" t="e">
        <f ca="1">'Ratios &amp; Trend Analysis'!J17</f>
        <v>#NAME?</v>
      </c>
      <c r="Q28" s="931" t="e">
        <f ca="1">'Ratios &amp; Trend Analysis'!K17</f>
        <v>#NAME?</v>
      </c>
      <c r="R28" s="931" t="e">
        <f ca="1">'Ratios &amp; Trend Analysis'!L17</f>
        <v>#NAME?</v>
      </c>
      <c r="S28" s="931" t="e">
        <f ca="1">'Ratios &amp; Trend Analysis'!M17</f>
        <v>#NAME?</v>
      </c>
      <c r="T28" s="931" t="e">
        <f ca="1">'Ratios &amp; Trend Analysis'!N17</f>
        <v>#NAME?</v>
      </c>
      <c r="U28" s="931" t="e">
        <f ca="1">'Ratios &amp; Trend Analysis'!O17</f>
        <v>#NAME?</v>
      </c>
      <c r="V28" s="931" t="e">
        <f ca="1">'Ratios &amp; Trend Analysis'!P17</f>
        <v>#NAME?</v>
      </c>
      <c r="W28" s="931" t="e">
        <f ca="1">'Ratios &amp; Trend Analysis'!Q17</f>
        <v>#NAME?</v>
      </c>
      <c r="X28" s="931" t="e">
        <f ca="1">'Ratios &amp; Trend Analysis'!R17</f>
        <v>#NAME?</v>
      </c>
      <c r="Y28" s="931" t="e">
        <f ca="1">'Ratios &amp; Trend Analysis'!S17</f>
        <v>#NAME?</v>
      </c>
      <c r="Z28" s="363" t="e">
        <f ca="1">'Ratios &amp; Trend Analysis'!T17</f>
        <v>#NAME?</v>
      </c>
      <c r="AA28" s="364"/>
      <c r="AB28" s="361"/>
      <c r="AC28" s="361"/>
      <c r="AD28" s="361"/>
      <c r="AE28" s="361"/>
      <c r="AF28" s="361"/>
      <c r="AG28" s="361"/>
      <c r="AH28" s="361"/>
      <c r="AI28" s="361"/>
      <c r="AJ28" s="361"/>
      <c r="AK28" s="361"/>
      <c r="AL28" s="361"/>
      <c r="AM28" s="361"/>
      <c r="AN28" s="361"/>
      <c r="AO28" s="361"/>
      <c r="AP28" s="287"/>
      <c r="AR28" s="297" t="str">
        <f t="shared" si="24"/>
        <v/>
      </c>
      <c r="AS28" s="297" t="str">
        <f t="shared" si="25"/>
        <v/>
      </c>
      <c r="AT28" s="362" t="s">
        <v>288</v>
      </c>
      <c r="AU28" s="297" t="str">
        <f>IFERROR(FIND(AT28,DB_LOAD!$AE$2&amp;DB_LOAD!$AE$3&amp;DB_LOAD!$AE$4&amp;DB_LOAD!$AE$5&amp;DB_LOAD!$AE$6&amp;DB_LOAD!$AE$7&amp;DB_LOAD!$AE$8),"")</f>
        <v/>
      </c>
      <c r="AV28" s="297" t="e">
        <f>VLOOKUP(AT28,DB_LOAD!$AE$2:$AF$22,2,FALSE)</f>
        <v>#N/A</v>
      </c>
      <c r="AW28" s="637" t="str">
        <f t="shared" ref="AW28:BH28" ca="1" si="28">O44</f>
        <v/>
      </c>
      <c r="AX28" s="637" t="str">
        <f t="shared" ca="1" si="28"/>
        <v/>
      </c>
      <c r="AY28" s="637" t="str">
        <f t="shared" ca="1" si="28"/>
        <v/>
      </c>
      <c r="AZ28" s="637" t="str">
        <f t="shared" ca="1" si="28"/>
        <v/>
      </c>
      <c r="BA28" s="637" t="str">
        <f t="shared" ca="1" si="28"/>
        <v/>
      </c>
      <c r="BB28" s="637" t="str">
        <f t="shared" ca="1" si="28"/>
        <v/>
      </c>
      <c r="BC28" s="637" t="str">
        <f t="shared" ca="1" si="28"/>
        <v/>
      </c>
      <c r="BD28" s="637" t="str">
        <f t="shared" ca="1" si="28"/>
        <v/>
      </c>
      <c r="BE28" s="637" t="str">
        <f t="shared" ca="1" si="28"/>
        <v/>
      </c>
      <c r="BF28" s="637" t="str">
        <f t="shared" ca="1" si="28"/>
        <v/>
      </c>
      <c r="BG28" s="637" t="str">
        <f t="shared" ca="1" si="28"/>
        <v/>
      </c>
      <c r="BH28" s="637" t="str">
        <f t="shared" ca="1" si="28"/>
        <v/>
      </c>
      <c r="BI28" s="638" t="e">
        <f ca="1">BH28-AV28</f>
        <v>#VALUE!</v>
      </c>
      <c r="BJ28" s="297">
        <f ca="1">IF(ISERROR(BI28),0,IF(BI28&lt;0,1,0))</f>
        <v>0</v>
      </c>
      <c r="BK28" s="297">
        <v>0</v>
      </c>
      <c r="BL28" s="297"/>
      <c r="BM28" s="696" t="s">
        <v>495</v>
      </c>
    </row>
    <row r="29" spans="4:73" ht="15" customHeight="1">
      <c r="K29" s="290"/>
      <c r="L29" s="290">
        <v>13</v>
      </c>
      <c r="M29" s="290"/>
      <c r="N29" s="935" t="s">
        <v>253</v>
      </c>
      <c r="O29" s="931" t="e">
        <f ca="1">'Ratios &amp; Trend Analysis'!I18</f>
        <v>#NAME?</v>
      </c>
      <c r="P29" s="931" t="e">
        <f ca="1">'Ratios &amp; Trend Analysis'!J18</f>
        <v>#NAME?</v>
      </c>
      <c r="Q29" s="931" t="e">
        <f ca="1">'Ratios &amp; Trend Analysis'!K18</f>
        <v>#NAME?</v>
      </c>
      <c r="R29" s="931" t="e">
        <f ca="1">'Ratios &amp; Trend Analysis'!L18</f>
        <v>#NAME?</v>
      </c>
      <c r="S29" s="931" t="e">
        <f ca="1">'Ratios &amp; Trend Analysis'!M18</f>
        <v>#NAME?</v>
      </c>
      <c r="T29" s="931" t="e">
        <f ca="1">'Ratios &amp; Trend Analysis'!N18</f>
        <v>#NAME?</v>
      </c>
      <c r="U29" s="931" t="e">
        <f ca="1">'Ratios &amp; Trend Analysis'!O18</f>
        <v>#NAME?</v>
      </c>
      <c r="V29" s="931" t="e">
        <f ca="1">'Ratios &amp; Trend Analysis'!P18</f>
        <v>#NAME?</v>
      </c>
      <c r="W29" s="931" t="e">
        <f ca="1">'Ratios &amp; Trend Analysis'!Q18</f>
        <v>#NAME?</v>
      </c>
      <c r="X29" s="931" t="e">
        <f ca="1">'Ratios &amp; Trend Analysis'!R18</f>
        <v>#NAME?</v>
      </c>
      <c r="Y29" s="931" t="e">
        <f ca="1">'Ratios &amp; Trend Analysis'!S18</f>
        <v>#NAME?</v>
      </c>
      <c r="Z29" s="363" t="e">
        <f ca="1">'Ratios &amp; Trend Analysis'!T18</f>
        <v>#NAME?</v>
      </c>
      <c r="AA29" s="364"/>
      <c r="AB29" s="361"/>
      <c r="AC29" s="361"/>
      <c r="AD29" s="361"/>
      <c r="AE29" s="361"/>
      <c r="AF29" s="361"/>
      <c r="AG29" s="361"/>
      <c r="AH29" s="361"/>
      <c r="AI29" s="361"/>
      <c r="AJ29" s="361"/>
      <c r="AK29" s="361"/>
      <c r="AL29" s="361"/>
      <c r="AM29" s="361"/>
      <c r="AN29" s="361"/>
      <c r="AO29" s="361"/>
      <c r="AP29" s="287"/>
      <c r="AR29" s="297" t="str">
        <f t="shared" si="24"/>
        <v/>
      </c>
      <c r="AS29" s="297" t="str">
        <f t="shared" si="25"/>
        <v/>
      </c>
      <c r="AT29" s="362" t="s">
        <v>286</v>
      </c>
      <c r="AU29" s="297" t="str">
        <f>IFERROR(FIND(AT29,DB_LOAD!$AE$2&amp;DB_LOAD!$AE$3&amp;DB_LOAD!$AE$4&amp;DB_LOAD!$AE$5&amp;DB_LOAD!$AE$6&amp;DB_LOAD!$AE$7&amp;DB_LOAD!$AE$8),"")</f>
        <v/>
      </c>
      <c r="AV29" s="297" t="e">
        <f>VLOOKUP(AT29,DB_LOAD!$AE$2:$AF$22,2,FALSE)</f>
        <v>#N/A</v>
      </c>
      <c r="AW29" s="637" t="e">
        <f t="shared" ref="AW29:BH29" ca="1" si="29">O61</f>
        <v>#NAME?</v>
      </c>
      <c r="AX29" s="637" t="e">
        <f t="shared" ca="1" si="29"/>
        <v>#NAME?</v>
      </c>
      <c r="AY29" s="637" t="e">
        <f t="shared" ca="1" si="29"/>
        <v>#NAME?</v>
      </c>
      <c r="AZ29" s="637" t="e">
        <f t="shared" ca="1" si="29"/>
        <v>#NAME?</v>
      </c>
      <c r="BA29" s="637" t="e">
        <f t="shared" ca="1" si="29"/>
        <v>#NAME?</v>
      </c>
      <c r="BB29" s="637" t="e">
        <f t="shared" ca="1" si="29"/>
        <v>#NAME?</v>
      </c>
      <c r="BC29" s="637" t="e">
        <f t="shared" ca="1" si="29"/>
        <v>#NAME?</v>
      </c>
      <c r="BD29" s="637" t="e">
        <f t="shared" ca="1" si="29"/>
        <v>#NAME?</v>
      </c>
      <c r="BE29" s="637" t="e">
        <f t="shared" ca="1" si="29"/>
        <v>#NAME?</v>
      </c>
      <c r="BF29" s="637" t="e">
        <f t="shared" ca="1" si="29"/>
        <v>#NAME?</v>
      </c>
      <c r="BG29" s="637" t="e">
        <f t="shared" ca="1" si="29"/>
        <v>#NAME?</v>
      </c>
      <c r="BH29" s="637" t="e">
        <f t="shared" ca="1" si="29"/>
        <v>#NAME?</v>
      </c>
      <c r="BI29" s="638" t="e">
        <f ca="1">-BH29-AV29</f>
        <v>#NAME?</v>
      </c>
      <c r="BJ29" s="297">
        <f ca="1">IF(ISERROR(BI29),0,IF(BI29&gt;0,1,0))</f>
        <v>0</v>
      </c>
      <c r="BK29" s="297">
        <v>1</v>
      </c>
      <c r="BL29" s="297"/>
      <c r="BM29" s="696" t="s">
        <v>495</v>
      </c>
    </row>
    <row r="30" spans="4:73" ht="15" customHeight="1">
      <c r="K30" s="290"/>
      <c r="L30" s="290"/>
      <c r="M30" s="290"/>
      <c r="N30" s="935" t="s">
        <v>10</v>
      </c>
      <c r="O30" s="932" t="e">
        <f ca="1">'Balance Sheet'!AF15/$N$5</f>
        <v>#VALUE!</v>
      </c>
      <c r="P30" s="932" t="e">
        <f ca="1">'Balance Sheet'!AG15/$N$5</f>
        <v>#VALUE!</v>
      </c>
      <c r="Q30" s="932" t="e">
        <f ca="1">'Balance Sheet'!AH15/$N$5</f>
        <v>#VALUE!</v>
      </c>
      <c r="R30" s="932" t="e">
        <f ca="1">'Balance Sheet'!AI15/$N$5</f>
        <v>#VALUE!</v>
      </c>
      <c r="S30" s="932" t="e">
        <f ca="1">'Balance Sheet'!AJ15/$N$5</f>
        <v>#VALUE!</v>
      </c>
      <c r="T30" s="932" t="e">
        <f ca="1">'Balance Sheet'!AK15/$N$5</f>
        <v>#VALUE!</v>
      </c>
      <c r="U30" s="932" t="e">
        <f ca="1">'Balance Sheet'!AL15/$N$5</f>
        <v>#VALUE!</v>
      </c>
      <c r="V30" s="932" t="e">
        <f ca="1">'Balance Sheet'!AM15/$N$5</f>
        <v>#VALUE!</v>
      </c>
      <c r="W30" s="932" t="e">
        <f ca="1">'Balance Sheet'!AN15/$N$5</f>
        <v>#VALUE!</v>
      </c>
      <c r="X30" s="932" t="e">
        <f ca="1">'Balance Sheet'!AO15/$N$5</f>
        <v>#VALUE!</v>
      </c>
      <c r="Y30" s="932" t="e">
        <f ca="1">'Balance Sheet'!AP15/$N$5</f>
        <v>#VALUE!</v>
      </c>
      <c r="Z30" s="366" t="e">
        <f ca="1">'Balance Sheet'!AQ15/$N$5</f>
        <v>#NAME?</v>
      </c>
      <c r="AA30" s="364"/>
      <c r="AB30" s="361"/>
      <c r="AC30" s="361"/>
      <c r="AD30" s="361"/>
      <c r="AE30" s="361"/>
      <c r="AF30" s="361"/>
      <c r="AG30" s="361"/>
      <c r="AH30" s="361"/>
      <c r="AI30" s="361"/>
      <c r="AJ30" s="361"/>
      <c r="AK30" s="361"/>
      <c r="AL30" s="361"/>
      <c r="AM30" s="361"/>
      <c r="AN30" s="361"/>
      <c r="AO30" s="361"/>
      <c r="AP30" s="287"/>
      <c r="AR30" s="297" t="str">
        <f t="shared" si="24"/>
        <v/>
      </c>
      <c r="AS30" s="297" t="str">
        <f t="shared" si="25"/>
        <v/>
      </c>
      <c r="AT30" s="639" t="s">
        <v>289</v>
      </c>
      <c r="AU30" s="297" t="str">
        <f>IFERROR(FIND(AT30,DB_LOAD!$AE$2&amp;DB_LOAD!$AE$3&amp;DB_LOAD!$AE$4&amp;DB_LOAD!$AE$5&amp;DB_LOAD!$AE$6&amp;DB_LOAD!$AE$7&amp;DB_LOAD!$AE$8),"")</f>
        <v/>
      </c>
      <c r="AV30" s="297" t="e">
        <f>VLOOKUP(AT30,DB_LOAD!$AE$2:$AF$22,2,FALSE)</f>
        <v>#N/A</v>
      </c>
      <c r="AW30" s="637" t="e">
        <f t="shared" ref="AW30:BH30" ca="1" si="30">O33</f>
        <v>#VALUE!</v>
      </c>
      <c r="AX30" s="637" t="e">
        <f t="shared" ca="1" si="30"/>
        <v>#VALUE!</v>
      </c>
      <c r="AY30" s="637" t="e">
        <f t="shared" ca="1" si="30"/>
        <v>#VALUE!</v>
      </c>
      <c r="AZ30" s="637" t="e">
        <f t="shared" ca="1" si="30"/>
        <v>#VALUE!</v>
      </c>
      <c r="BA30" s="637" t="e">
        <f t="shared" ca="1" si="30"/>
        <v>#VALUE!</v>
      </c>
      <c r="BB30" s="637" t="e">
        <f t="shared" ca="1" si="30"/>
        <v>#VALUE!</v>
      </c>
      <c r="BC30" s="637" t="e">
        <f t="shared" ca="1" si="30"/>
        <v>#VALUE!</v>
      </c>
      <c r="BD30" s="637" t="e">
        <f t="shared" ca="1" si="30"/>
        <v>#VALUE!</v>
      </c>
      <c r="BE30" s="637" t="e">
        <f t="shared" ca="1" si="30"/>
        <v>#VALUE!</v>
      </c>
      <c r="BF30" s="637" t="e">
        <f t="shared" ca="1" si="30"/>
        <v>#VALUE!</v>
      </c>
      <c r="BG30" s="637" t="e">
        <f t="shared" ca="1" si="30"/>
        <v>#VALUE!</v>
      </c>
      <c r="BH30" s="637" t="e">
        <f t="shared" ca="1" si="30"/>
        <v>#NAME?</v>
      </c>
      <c r="BI30" s="638" t="e">
        <f t="shared" ref="BI30:BI38" ca="1" si="31">BH30-AV30</f>
        <v>#NAME?</v>
      </c>
      <c r="BJ30" s="297">
        <f ca="1">IF(ISERROR(BI30),0,IF(BI30&lt;0,1,0))</f>
        <v>0</v>
      </c>
      <c r="BK30" s="297">
        <v>0</v>
      </c>
      <c r="BL30" s="297"/>
      <c r="BM30" s="696" t="s">
        <v>495</v>
      </c>
    </row>
    <row r="31" spans="4:73" ht="15" customHeight="1">
      <c r="D31" s="367"/>
      <c r="E31" s="367"/>
      <c r="K31" s="290"/>
      <c r="L31" s="290"/>
      <c r="M31" s="290"/>
      <c r="N31" s="935" t="s">
        <v>442</v>
      </c>
      <c r="O31" s="933" t="e">
        <f ca="1">'Ratios &amp; Trend Analysis'!I24</f>
        <v>#VALUE!</v>
      </c>
      <c r="P31" s="933" t="e">
        <f ca="1">'Ratios &amp; Trend Analysis'!J24</f>
        <v>#VALUE!</v>
      </c>
      <c r="Q31" s="933" t="e">
        <f ca="1">'Ratios &amp; Trend Analysis'!K24</f>
        <v>#VALUE!</v>
      </c>
      <c r="R31" s="933" t="e">
        <f ca="1">'Ratios &amp; Trend Analysis'!L24</f>
        <v>#VALUE!</v>
      </c>
      <c r="S31" s="933" t="e">
        <f ca="1">'Ratios &amp; Trend Analysis'!M24</f>
        <v>#VALUE!</v>
      </c>
      <c r="T31" s="933" t="e">
        <f ca="1">'Ratios &amp; Trend Analysis'!N24</f>
        <v>#VALUE!</v>
      </c>
      <c r="U31" s="933" t="e">
        <f ca="1">'Ratios &amp; Trend Analysis'!O24</f>
        <v>#VALUE!</v>
      </c>
      <c r="V31" s="933" t="e">
        <f ca="1">'Ratios &amp; Trend Analysis'!P24</f>
        <v>#VALUE!</v>
      </c>
      <c r="W31" s="933" t="e">
        <f ca="1">'Ratios &amp; Trend Analysis'!Q24</f>
        <v>#VALUE!</v>
      </c>
      <c r="X31" s="933" t="e">
        <f ca="1">'Ratios &amp; Trend Analysis'!R24</f>
        <v>#VALUE!</v>
      </c>
      <c r="Y31" s="933" t="e">
        <f ca="1">'Ratios &amp; Trend Analysis'!S24</f>
        <v>#VALUE!</v>
      </c>
      <c r="Z31" s="368" t="e">
        <f ca="1">'Ratios &amp; Trend Analysis'!T24</f>
        <v>#NAME?</v>
      </c>
      <c r="AA31" s="369"/>
      <c r="AB31" s="361"/>
      <c r="AC31" s="361"/>
      <c r="AD31" s="361"/>
      <c r="AE31" s="361"/>
      <c r="AF31" s="361"/>
      <c r="AG31" s="361"/>
      <c r="AH31" s="361"/>
      <c r="AI31" s="361"/>
      <c r="AJ31" s="361"/>
      <c r="AK31" s="361"/>
      <c r="AL31" s="361"/>
      <c r="AM31" s="361"/>
      <c r="AN31" s="361"/>
      <c r="AO31" s="361"/>
      <c r="AP31" s="287"/>
      <c r="AR31" s="297" t="str">
        <f t="shared" si="24"/>
        <v/>
      </c>
      <c r="AS31" s="297" t="str">
        <f t="shared" si="25"/>
        <v/>
      </c>
      <c r="AT31" s="362" t="s">
        <v>343</v>
      </c>
      <c r="AU31" s="297" t="str">
        <f>IFERROR(FIND(AT31,DB_LOAD!$AE$2&amp;DB_LOAD!$AE$3&amp;DB_LOAD!$AE$4&amp;DB_LOAD!$AE$5&amp;DB_LOAD!$AE$6&amp;DB_LOAD!$AE$7&amp;DB_LOAD!$AE$8),"")</f>
        <v/>
      </c>
      <c r="AV31" s="297" t="e">
        <f>VLOOKUP(AT31,DB_LOAD!$AE$2:$AF$22,2,FALSE)</f>
        <v>#N/A</v>
      </c>
      <c r="AW31" s="697" t="e">
        <f t="shared" ref="AW31:BH31" ca="1" si="32">$G$17/O53</f>
        <v>#VALUE!</v>
      </c>
      <c r="AX31" s="697" t="e">
        <f t="shared" ca="1" si="32"/>
        <v>#VALUE!</v>
      </c>
      <c r="AY31" s="697" t="e">
        <f t="shared" ca="1" si="32"/>
        <v>#VALUE!</v>
      </c>
      <c r="AZ31" s="697" t="e">
        <f t="shared" ca="1" si="32"/>
        <v>#VALUE!</v>
      </c>
      <c r="BA31" s="697" t="e">
        <f t="shared" ca="1" si="32"/>
        <v>#VALUE!</v>
      </c>
      <c r="BB31" s="697" t="e">
        <f t="shared" ca="1" si="32"/>
        <v>#VALUE!</v>
      </c>
      <c r="BC31" s="697" t="e">
        <f t="shared" ca="1" si="32"/>
        <v>#VALUE!</v>
      </c>
      <c r="BD31" s="697" t="e">
        <f t="shared" ca="1" si="32"/>
        <v>#VALUE!</v>
      </c>
      <c r="BE31" s="697" t="e">
        <f t="shared" ca="1" si="32"/>
        <v>#VALUE!</v>
      </c>
      <c r="BF31" s="697" t="e">
        <f t="shared" ca="1" si="32"/>
        <v>#VALUE!</v>
      </c>
      <c r="BG31" s="697" t="e">
        <f t="shared" ca="1" si="32"/>
        <v>#VALUE!</v>
      </c>
      <c r="BH31" s="697" t="e">
        <f t="shared" ca="1" si="32"/>
        <v>#NAME?</v>
      </c>
      <c r="BI31" s="698" t="e">
        <f t="shared" ca="1" si="31"/>
        <v>#NAME?</v>
      </c>
      <c r="BJ31" s="297">
        <f ca="1">IF(ISERROR(BI31),0,IF(BI31&gt;0,1,0))</f>
        <v>0</v>
      </c>
      <c r="BK31" s="297">
        <v>1</v>
      </c>
      <c r="BL31" s="297"/>
      <c r="BM31" s="696" t="s">
        <v>495</v>
      </c>
    </row>
    <row r="32" spans="4:73" ht="15" customHeight="1">
      <c r="D32" s="367"/>
      <c r="E32" s="367"/>
      <c r="K32" s="290"/>
      <c r="L32" s="290"/>
      <c r="M32" s="290"/>
      <c r="N32" s="935" t="s">
        <v>255</v>
      </c>
      <c r="O32" s="933" t="e">
        <f ca="1">'Ratios &amp; Trend Analysis'!I20</f>
        <v>#VALUE!</v>
      </c>
      <c r="P32" s="933" t="e">
        <f ca="1">'Ratios &amp; Trend Analysis'!J20</f>
        <v>#VALUE!</v>
      </c>
      <c r="Q32" s="933" t="e">
        <f ca="1">'Ratios &amp; Trend Analysis'!K20</f>
        <v>#VALUE!</v>
      </c>
      <c r="R32" s="933" t="e">
        <f ca="1">'Ratios &amp; Trend Analysis'!L20</f>
        <v>#VALUE!</v>
      </c>
      <c r="S32" s="933" t="e">
        <f ca="1">'Ratios &amp; Trend Analysis'!M20</f>
        <v>#VALUE!</v>
      </c>
      <c r="T32" s="933" t="e">
        <f ca="1">'Ratios &amp; Trend Analysis'!N20</f>
        <v>#VALUE!</v>
      </c>
      <c r="U32" s="933" t="e">
        <f ca="1">'Ratios &amp; Trend Analysis'!O20</f>
        <v>#VALUE!</v>
      </c>
      <c r="V32" s="933" t="e">
        <f ca="1">'Ratios &amp; Trend Analysis'!P20</f>
        <v>#VALUE!</v>
      </c>
      <c r="W32" s="933" t="e">
        <f ca="1">'Ratios &amp; Trend Analysis'!Q20</f>
        <v>#VALUE!</v>
      </c>
      <c r="X32" s="933" t="e">
        <f ca="1">'Ratios &amp; Trend Analysis'!R20</f>
        <v>#VALUE!</v>
      </c>
      <c r="Y32" s="933" t="e">
        <f ca="1">'Ratios &amp; Trend Analysis'!S20</f>
        <v>#VALUE!</v>
      </c>
      <c r="Z32" s="368" t="e">
        <f ca="1">'Ratios &amp; Trend Analysis'!T20</f>
        <v>#NAME?</v>
      </c>
      <c r="AA32" s="369"/>
      <c r="AB32" s="361"/>
      <c r="AC32" s="361"/>
      <c r="AD32" s="361"/>
      <c r="AE32" s="361"/>
      <c r="AF32" s="361"/>
      <c r="AG32" s="361"/>
      <c r="AH32" s="361"/>
      <c r="AI32" s="361"/>
      <c r="AJ32" s="361"/>
      <c r="AK32" s="361"/>
      <c r="AL32" s="361"/>
      <c r="AM32" s="361"/>
      <c r="AN32" s="361"/>
      <c r="AO32" s="361"/>
      <c r="AP32" s="287"/>
      <c r="AR32" s="297" t="str">
        <f t="shared" si="24"/>
        <v/>
      </c>
      <c r="AS32" s="297" t="str">
        <f t="shared" si="25"/>
        <v/>
      </c>
      <c r="AT32" s="297" t="s">
        <v>290</v>
      </c>
      <c r="AU32" s="297" t="str">
        <f>IFERROR(FIND(AT32,DB_LOAD!$AE$2&amp;DB_LOAD!$AE$3&amp;DB_LOAD!$AE$4&amp;DB_LOAD!$AE$5&amp;DB_LOAD!$AE$6&amp;DB_LOAD!$AE$7&amp;DB_LOAD!$AE$8),"")</f>
        <v/>
      </c>
      <c r="AV32" s="297" t="e">
        <f>VLOOKUP(AT32,DB_LOAD!$AE$2:$AF$22,2,FALSE)</f>
        <v>#N/A</v>
      </c>
      <c r="AW32" s="637" t="e">
        <f t="shared" ref="AW32:BH32" ca="1" si="33">O26+O27+O28</f>
        <v>#NAME?</v>
      </c>
      <c r="AX32" s="637" t="e">
        <f t="shared" ca="1" si="33"/>
        <v>#NAME?</v>
      </c>
      <c r="AY32" s="637" t="e">
        <f t="shared" ca="1" si="33"/>
        <v>#NAME?</v>
      </c>
      <c r="AZ32" s="637" t="e">
        <f t="shared" ca="1" si="33"/>
        <v>#NAME?</v>
      </c>
      <c r="BA32" s="637" t="e">
        <f t="shared" ca="1" si="33"/>
        <v>#NAME?</v>
      </c>
      <c r="BB32" s="637" t="e">
        <f t="shared" ca="1" si="33"/>
        <v>#NAME?</v>
      </c>
      <c r="BC32" s="637" t="e">
        <f t="shared" ca="1" si="33"/>
        <v>#NAME?</v>
      </c>
      <c r="BD32" s="637" t="e">
        <f t="shared" ca="1" si="33"/>
        <v>#NAME?</v>
      </c>
      <c r="BE32" s="637" t="e">
        <f t="shared" ca="1" si="33"/>
        <v>#NAME?</v>
      </c>
      <c r="BF32" s="637" t="e">
        <f t="shared" ca="1" si="33"/>
        <v>#NAME?</v>
      </c>
      <c r="BG32" s="637" t="e">
        <f t="shared" ca="1" si="33"/>
        <v>#NAME?</v>
      </c>
      <c r="BH32" s="637" t="e">
        <f t="shared" ca="1" si="33"/>
        <v>#NAME?</v>
      </c>
      <c r="BI32" s="638" t="e">
        <f t="shared" ca="1" si="31"/>
        <v>#NAME?</v>
      </c>
      <c r="BJ32" s="297">
        <f ca="1">IF(ISERROR(BI32),0,IF(BI32&gt;0,1,0))</f>
        <v>0</v>
      </c>
      <c r="BK32" s="297">
        <v>1</v>
      </c>
      <c r="BL32" s="297"/>
      <c r="BM32" s="696" t="s">
        <v>495</v>
      </c>
    </row>
    <row r="33" spans="11:65" ht="15.75" customHeight="1" thickBot="1">
      <c r="K33" s="290"/>
      <c r="N33" s="370" t="s">
        <v>254</v>
      </c>
      <c r="O33" s="936" t="e">
        <f ca="1">'Ratios &amp; Trend Analysis'!I19</f>
        <v>#VALUE!</v>
      </c>
      <c r="P33" s="936" t="e">
        <f ca="1">'Ratios &amp; Trend Analysis'!J19</f>
        <v>#VALUE!</v>
      </c>
      <c r="Q33" s="936" t="e">
        <f ca="1">'Ratios &amp; Trend Analysis'!K19</f>
        <v>#VALUE!</v>
      </c>
      <c r="R33" s="936" t="e">
        <f ca="1">'Ratios &amp; Trend Analysis'!L19</f>
        <v>#VALUE!</v>
      </c>
      <c r="S33" s="936" t="e">
        <f ca="1">'Ratios &amp; Trend Analysis'!M19</f>
        <v>#VALUE!</v>
      </c>
      <c r="T33" s="936" t="e">
        <f ca="1">'Ratios &amp; Trend Analysis'!N19</f>
        <v>#VALUE!</v>
      </c>
      <c r="U33" s="936" t="e">
        <f ca="1">'Ratios &amp; Trend Analysis'!O19</f>
        <v>#VALUE!</v>
      </c>
      <c r="V33" s="936" t="e">
        <f ca="1">'Ratios &amp; Trend Analysis'!P19</f>
        <v>#VALUE!</v>
      </c>
      <c r="W33" s="936" t="e">
        <f ca="1">'Ratios &amp; Trend Analysis'!Q19</f>
        <v>#VALUE!</v>
      </c>
      <c r="X33" s="936" t="e">
        <f ca="1">'Ratios &amp; Trend Analysis'!R19</f>
        <v>#VALUE!</v>
      </c>
      <c r="Y33" s="936" t="e">
        <f ca="1">'Ratios &amp; Trend Analysis'!S19</f>
        <v>#VALUE!</v>
      </c>
      <c r="Z33" s="371" t="e">
        <f ca="1">'Ratios &amp; Trend Analysis'!T19</f>
        <v>#NAME?</v>
      </c>
      <c r="AA33" s="369"/>
      <c r="AB33" s="361"/>
      <c r="AC33" s="361"/>
      <c r="AD33" s="361"/>
      <c r="AE33" s="361"/>
      <c r="AF33" s="361"/>
      <c r="AG33" s="361"/>
      <c r="AH33" s="361"/>
      <c r="AI33" s="361"/>
      <c r="AJ33" s="361"/>
      <c r="AK33" s="361"/>
      <c r="AL33" s="361"/>
      <c r="AM33" s="361"/>
      <c r="AN33" s="361"/>
      <c r="AO33" s="361"/>
      <c r="AP33" s="287"/>
      <c r="AR33" s="297" t="str">
        <f t="shared" si="24"/>
        <v/>
      </c>
      <c r="AS33" s="297" t="str">
        <f t="shared" si="25"/>
        <v/>
      </c>
      <c r="AT33" s="362" t="s">
        <v>346</v>
      </c>
      <c r="AU33" s="297" t="str">
        <f>IFERROR(FIND(AT33,DB_LOAD!$AE$2&amp;DB_LOAD!$AE$3&amp;DB_LOAD!$AE$4&amp;DB_LOAD!$AE$5&amp;DB_LOAD!$AE$6&amp;DB_LOAD!$AE$7&amp;DB_LOAD!$AE$8),"")</f>
        <v/>
      </c>
      <c r="AV33" s="297" t="e">
        <f>VLOOKUP(AT33,DB_LOAD!$AE$2:$AF$22,2,FALSE)</f>
        <v>#N/A</v>
      </c>
      <c r="AW33" s="637" t="e">
        <f ca="1">SUM('Portfolio Quality'!AN26:AN29)</f>
        <v>#NAME?</v>
      </c>
      <c r="AX33" s="637" t="e">
        <f ca="1">SUM('Portfolio Quality'!AO26:AO29)</f>
        <v>#NAME?</v>
      </c>
      <c r="AY33" s="637" t="e">
        <f ca="1">SUM('Portfolio Quality'!AP26:AP29)</f>
        <v>#NAME?</v>
      </c>
      <c r="AZ33" s="637" t="e">
        <f ca="1">SUM('Portfolio Quality'!AQ26:AQ29)</f>
        <v>#NAME?</v>
      </c>
      <c r="BA33" s="637" t="e">
        <f ca="1">SUM('Portfolio Quality'!AR26:AR29)</f>
        <v>#NAME?</v>
      </c>
      <c r="BB33" s="637" t="e">
        <f ca="1">SUM('Portfolio Quality'!AS26:AS29)</f>
        <v>#NAME?</v>
      </c>
      <c r="BC33" s="637" t="e">
        <f ca="1">SUM('Portfolio Quality'!AT26:AT29)</f>
        <v>#NAME?</v>
      </c>
      <c r="BD33" s="637" t="e">
        <f ca="1">SUM('Portfolio Quality'!AU26:AU29)</f>
        <v>#NAME?</v>
      </c>
      <c r="BE33" s="637" t="e">
        <f ca="1">SUM('Portfolio Quality'!AV26:AV29)</f>
        <v>#NAME?</v>
      </c>
      <c r="BF33" s="637" t="e">
        <f ca="1">SUM('Portfolio Quality'!AW26:AW29)</f>
        <v>#NAME?</v>
      </c>
      <c r="BG33" s="637" t="e">
        <f ca="1">SUM('Portfolio Quality'!AX26:AX29)</f>
        <v>#NAME?</v>
      </c>
      <c r="BH33" s="637" t="e">
        <f ca="1">SUM('Portfolio Quality'!AY26:AY29)</f>
        <v>#NAME?</v>
      </c>
      <c r="BI33" s="638" t="e">
        <f t="shared" ca="1" si="31"/>
        <v>#NAME?</v>
      </c>
      <c r="BJ33" s="297">
        <f ca="1">IF(ISERROR(BI33),0,IF(BI33&gt;0,1,0))</f>
        <v>0</v>
      </c>
      <c r="BK33" s="297">
        <v>1</v>
      </c>
      <c r="BL33" s="297"/>
      <c r="BM33" s="696" t="s">
        <v>495</v>
      </c>
    </row>
    <row r="34" spans="11:65" ht="15" customHeight="1">
      <c r="K34" s="290"/>
      <c r="N34" s="373"/>
      <c r="O34" s="374"/>
      <c r="P34" s="374"/>
      <c r="Q34" s="374"/>
      <c r="R34" s="374"/>
      <c r="S34" s="374"/>
      <c r="T34" s="374"/>
      <c r="U34" s="374"/>
      <c r="V34" s="374"/>
      <c r="W34" s="374"/>
      <c r="X34" s="374"/>
      <c r="Y34" s="374"/>
      <c r="Z34" s="374"/>
      <c r="AA34" s="369"/>
      <c r="AB34" s="361"/>
      <c r="AC34" s="361"/>
      <c r="AD34" s="361"/>
      <c r="AE34" s="361"/>
      <c r="AF34" s="361"/>
      <c r="AG34" s="361"/>
      <c r="AH34" s="361"/>
      <c r="AI34" s="361"/>
      <c r="AJ34" s="361"/>
      <c r="AK34" s="361"/>
      <c r="AL34" s="361"/>
      <c r="AM34" s="361"/>
      <c r="AN34" s="361"/>
      <c r="AO34" s="361"/>
      <c r="AP34" s="287"/>
      <c r="AR34" s="297" t="str">
        <f t="shared" si="24"/>
        <v/>
      </c>
      <c r="AS34" s="297" t="str">
        <f t="shared" si="25"/>
        <v/>
      </c>
      <c r="AT34" s="639" t="s">
        <v>268</v>
      </c>
      <c r="AU34" s="297" t="str">
        <f>IFERROR(FIND(AT34,DB_LOAD!$AE$2&amp;DB_LOAD!$AE$3&amp;DB_LOAD!$AE$4&amp;DB_LOAD!$AE$5&amp;DB_LOAD!$AE$6&amp;DB_LOAD!$AE$7&amp;DB_LOAD!$AE$8),"")</f>
        <v/>
      </c>
      <c r="AV34" s="297" t="e">
        <f>VLOOKUP(AT34,DB_LOAD!$AE$2:$AF$22,2,FALSE)</f>
        <v>#N/A</v>
      </c>
      <c r="AW34" s="637" t="e">
        <f t="shared" ref="AW34:BH35" ca="1" si="34">O70</f>
        <v>#NAME?</v>
      </c>
      <c r="AX34" s="637" t="e">
        <f t="shared" ca="1" si="34"/>
        <v>#NAME?</v>
      </c>
      <c r="AY34" s="637" t="e">
        <f t="shared" ca="1" si="34"/>
        <v>#NAME?</v>
      </c>
      <c r="AZ34" s="637" t="e">
        <f t="shared" ca="1" si="34"/>
        <v>#NAME?</v>
      </c>
      <c r="BA34" s="637" t="e">
        <f t="shared" ca="1" si="34"/>
        <v>#NAME?</v>
      </c>
      <c r="BB34" s="637" t="e">
        <f t="shared" ca="1" si="34"/>
        <v>#NAME?</v>
      </c>
      <c r="BC34" s="637" t="e">
        <f t="shared" ca="1" si="34"/>
        <v>#NAME?</v>
      </c>
      <c r="BD34" s="637" t="e">
        <f t="shared" ca="1" si="34"/>
        <v>#NAME?</v>
      </c>
      <c r="BE34" s="637" t="e">
        <f t="shared" ca="1" si="34"/>
        <v>#NAME?</v>
      </c>
      <c r="BF34" s="637" t="e">
        <f t="shared" ca="1" si="34"/>
        <v>#NAME?</v>
      </c>
      <c r="BG34" s="637" t="e">
        <f t="shared" ca="1" si="34"/>
        <v>#NAME?</v>
      </c>
      <c r="BH34" s="637" t="e">
        <f t="shared" ca="1" si="34"/>
        <v>#NAME?</v>
      </c>
      <c r="BI34" s="638" t="e">
        <f t="shared" ca="1" si="31"/>
        <v>#NAME?</v>
      </c>
      <c r="BJ34" s="297">
        <f ca="1">IF(ISERROR(BI34),0,IF(BI34&lt;0,1,0))</f>
        <v>0</v>
      </c>
      <c r="BK34" s="297">
        <v>0</v>
      </c>
      <c r="BL34" s="297"/>
      <c r="BM34" s="699" t="s">
        <v>497</v>
      </c>
    </row>
    <row r="35" spans="11:65" ht="15" customHeight="1">
      <c r="K35" s="290"/>
      <c r="O35" s="287" t="s">
        <v>452</v>
      </c>
      <c r="AB35" s="361"/>
      <c r="AC35" s="361"/>
      <c r="AD35" s="361"/>
      <c r="AE35" s="361"/>
      <c r="AF35" s="361"/>
      <c r="AG35" s="361"/>
      <c r="AH35" s="361"/>
      <c r="AI35" s="361"/>
      <c r="AJ35" s="361"/>
      <c r="AK35" s="361"/>
      <c r="AL35" s="361"/>
      <c r="AM35" s="361"/>
      <c r="AN35" s="361"/>
      <c r="AO35" s="361"/>
      <c r="AP35" s="287"/>
      <c r="AR35" s="297" t="str">
        <f t="shared" si="24"/>
        <v/>
      </c>
      <c r="AS35" s="297" t="str">
        <f t="shared" si="25"/>
        <v/>
      </c>
      <c r="AT35" s="639" t="s">
        <v>4</v>
      </c>
      <c r="AU35" s="297" t="str">
        <f>IFERROR(FIND(AT35,DB_LOAD!$AE$2&amp;DB_LOAD!$AE$3&amp;DB_LOAD!$AE$4&amp;DB_LOAD!$AE$5&amp;DB_LOAD!$AE$6&amp;DB_LOAD!$AE$7&amp;DB_LOAD!$AE$8),"")</f>
        <v/>
      </c>
      <c r="AV35" s="297" t="e">
        <f>VLOOKUP(AT35,DB_LOAD!$AE$2:$AF$22,2,FALSE)</f>
        <v>#N/A</v>
      </c>
      <c r="AW35" s="637" t="e">
        <f t="shared" ca="1" si="34"/>
        <v>#NAME?</v>
      </c>
      <c r="AX35" s="637" t="e">
        <f t="shared" ca="1" si="34"/>
        <v>#NAME?</v>
      </c>
      <c r="AY35" s="637" t="e">
        <f t="shared" ca="1" si="34"/>
        <v>#NAME?</v>
      </c>
      <c r="AZ35" s="637" t="e">
        <f t="shared" ca="1" si="34"/>
        <v>#NAME?</v>
      </c>
      <c r="BA35" s="637" t="e">
        <f t="shared" ca="1" si="34"/>
        <v>#NAME?</v>
      </c>
      <c r="BB35" s="637" t="e">
        <f t="shared" ca="1" si="34"/>
        <v>#NAME?</v>
      </c>
      <c r="BC35" s="637" t="e">
        <f t="shared" ca="1" si="34"/>
        <v>#NAME?</v>
      </c>
      <c r="BD35" s="637" t="e">
        <f t="shared" ca="1" si="34"/>
        <v>#NAME?</v>
      </c>
      <c r="BE35" s="637" t="e">
        <f t="shared" ca="1" si="34"/>
        <v>#NAME?</v>
      </c>
      <c r="BF35" s="637" t="e">
        <f t="shared" ca="1" si="34"/>
        <v>#NAME?</v>
      </c>
      <c r="BG35" s="637" t="e">
        <f t="shared" ca="1" si="34"/>
        <v>#NAME?</v>
      </c>
      <c r="BH35" s="637" t="e">
        <f t="shared" ca="1" si="34"/>
        <v>#NAME?</v>
      </c>
      <c r="BI35" s="638" t="e">
        <f t="shared" ca="1" si="31"/>
        <v>#NAME?</v>
      </c>
      <c r="BJ35" s="297">
        <f ca="1">IF(ISERROR(BI35),0,IF(BI35&lt;0,1,0))</f>
        <v>0</v>
      </c>
      <c r="BK35" s="297">
        <v>0</v>
      </c>
      <c r="BL35" s="297"/>
      <c r="BM35" s="696" t="s">
        <v>495</v>
      </c>
    </row>
    <row r="36" spans="11:65" ht="15.75">
      <c r="K36" s="290"/>
      <c r="L36" s="354" t="s">
        <v>354</v>
      </c>
      <c r="M36" s="354"/>
      <c r="O36" s="287" t="s">
        <v>268</v>
      </c>
      <c r="X36" s="293" t="s">
        <v>336</v>
      </c>
      <c r="Y36" s="355"/>
      <c r="AA36" s="375"/>
      <c r="AB36" s="361"/>
      <c r="AC36" s="361"/>
      <c r="AD36" s="361"/>
      <c r="AE36" s="361"/>
      <c r="AF36" s="361"/>
      <c r="AG36" s="361"/>
      <c r="AH36" s="361"/>
      <c r="AI36" s="361"/>
      <c r="AJ36" s="361"/>
      <c r="AK36" s="361"/>
      <c r="AL36" s="361"/>
      <c r="AM36" s="361"/>
      <c r="AN36" s="361"/>
      <c r="AO36" s="361"/>
      <c r="AP36" s="287"/>
      <c r="AR36" s="297" t="str">
        <f t="shared" si="24"/>
        <v/>
      </c>
      <c r="AS36" s="297" t="str">
        <f t="shared" si="25"/>
        <v/>
      </c>
      <c r="AT36" s="639" t="s">
        <v>126</v>
      </c>
      <c r="AU36" s="297" t="str">
        <f>IFERROR(FIND(AT36,DB_LOAD!$AE$2&amp;DB_LOAD!$AE$3&amp;DB_LOAD!$AE$4&amp;DB_LOAD!$AE$5&amp;DB_LOAD!$AE$6&amp;DB_LOAD!$AE$7&amp;DB_LOAD!$AE$8),"")</f>
        <v/>
      </c>
      <c r="AV36" s="352" t="e">
        <f>VLOOKUP(AT36,DB_LOAD!$AE$2:$AF$22,2,FALSE)/1000000</f>
        <v>#N/A</v>
      </c>
      <c r="AW36" s="1105" t="e">
        <f ca="1">'Risk Assessment'!O39</f>
        <v>#VALUE!</v>
      </c>
      <c r="AX36" s="1105" t="e">
        <f ca="1">'Risk Assessment'!P39</f>
        <v>#VALUE!</v>
      </c>
      <c r="AY36" s="1105" t="e">
        <f ca="1">'Risk Assessment'!Q39</f>
        <v>#VALUE!</v>
      </c>
      <c r="AZ36" s="1105" t="e">
        <f ca="1">'Risk Assessment'!R39</f>
        <v>#VALUE!</v>
      </c>
      <c r="BA36" s="1105" t="e">
        <f ca="1">'Risk Assessment'!S39</f>
        <v>#VALUE!</v>
      </c>
      <c r="BB36" s="1105" t="e">
        <f ca="1">'Risk Assessment'!T39</f>
        <v>#VALUE!</v>
      </c>
      <c r="BC36" s="1105" t="e">
        <f ca="1">'Risk Assessment'!U39</f>
        <v>#VALUE!</v>
      </c>
      <c r="BD36" s="1105" t="e">
        <f ca="1">'Risk Assessment'!V39</f>
        <v>#VALUE!</v>
      </c>
      <c r="BE36" s="1105" t="e">
        <f ca="1">'Risk Assessment'!W39</f>
        <v>#VALUE!</v>
      </c>
      <c r="BF36" s="1105" t="e">
        <f ca="1">'Risk Assessment'!X39</f>
        <v>#VALUE!</v>
      </c>
      <c r="BG36" s="1105" t="e">
        <f ca="1">'Risk Assessment'!Y39</f>
        <v>#VALUE!</v>
      </c>
      <c r="BH36" s="1105" t="e">
        <f ca="1">'Risk Assessment'!Z39</f>
        <v>#NAME?</v>
      </c>
      <c r="BI36" s="1106" t="e">
        <f t="shared" ca="1" si="31"/>
        <v>#NAME?</v>
      </c>
      <c r="BJ36" s="297">
        <f ca="1">IF(ISERROR(BI36),0,IF(BI36&lt;0,1,0))</f>
        <v>0</v>
      </c>
      <c r="BK36" s="297">
        <v>0</v>
      </c>
      <c r="BL36" s="297"/>
      <c r="BM36" s="699" t="s">
        <v>497</v>
      </c>
    </row>
    <row r="37" spans="11:65" ht="15.75" customHeight="1" thickBot="1">
      <c r="K37" s="290"/>
      <c r="O37" s="287" t="s">
        <v>453</v>
      </c>
      <c r="AB37" s="361"/>
      <c r="AC37" s="361"/>
      <c r="AD37" s="361"/>
      <c r="AE37" s="361"/>
      <c r="AF37" s="361"/>
      <c r="AG37" s="361"/>
      <c r="AH37" s="361"/>
      <c r="AI37" s="361"/>
      <c r="AJ37" s="361"/>
      <c r="AK37" s="361"/>
      <c r="AL37" s="361"/>
      <c r="AM37" s="361"/>
      <c r="AN37" s="361"/>
      <c r="AO37" s="361"/>
      <c r="AP37" s="287"/>
      <c r="AR37" s="297" t="str">
        <f t="shared" si="24"/>
        <v/>
      </c>
      <c r="AS37" s="297" t="str">
        <f t="shared" si="25"/>
        <v/>
      </c>
      <c r="AT37" s="362" t="s">
        <v>351</v>
      </c>
      <c r="AU37" s="297" t="str">
        <f>IFERROR(FIND(AT37,DB_LOAD!$AE$2&amp;DB_LOAD!$AE$3&amp;DB_LOAD!$AE$4&amp;DB_LOAD!$AE$5&amp;DB_LOAD!$AE$6&amp;DB_LOAD!$AE$7&amp;DB_LOAD!$AE$8),"")</f>
        <v/>
      </c>
      <c r="AV37" s="297" t="e">
        <f>VLOOKUP(AT37,DB_LOAD!$AE$2:$AF$22,2,FALSE)</f>
        <v>#N/A</v>
      </c>
      <c r="AW37" s="637"/>
      <c r="AX37" s="637"/>
      <c r="AY37" s="637"/>
      <c r="AZ37" s="637"/>
      <c r="BA37" s="637"/>
      <c r="BB37" s="637"/>
      <c r="BC37" s="637"/>
      <c r="BD37" s="637"/>
      <c r="BE37" s="637"/>
      <c r="BF37" s="637"/>
      <c r="BG37" s="637"/>
      <c r="BH37" s="637"/>
      <c r="BI37" s="638" t="e">
        <f t="shared" si="31"/>
        <v>#N/A</v>
      </c>
      <c r="BJ37" s="297">
        <f>IF(ISERROR(BI37),0,IF(BI37&gt;0,1,0))</f>
        <v>0</v>
      </c>
      <c r="BK37" s="297">
        <v>1</v>
      </c>
      <c r="BL37" s="297"/>
      <c r="BM37" s="696" t="s">
        <v>495</v>
      </c>
    </row>
    <row r="38" spans="11:65" ht="15" customHeight="1">
      <c r="N38" s="376"/>
      <c r="O38" s="377">
        <f t="shared" ref="O38:Z38" si="35">O8</f>
        <v>0</v>
      </c>
      <c r="P38" s="377">
        <f t="shared" si="35"/>
        <v>0</v>
      </c>
      <c r="Q38" s="377">
        <f t="shared" si="35"/>
        <v>0</v>
      </c>
      <c r="R38" s="377">
        <f t="shared" si="35"/>
        <v>0</v>
      </c>
      <c r="S38" s="377">
        <f t="shared" si="35"/>
        <v>0</v>
      </c>
      <c r="T38" s="377">
        <f t="shared" si="35"/>
        <v>0</v>
      </c>
      <c r="U38" s="377">
        <f t="shared" si="35"/>
        <v>0</v>
      </c>
      <c r="V38" s="377">
        <f t="shared" si="35"/>
        <v>0</v>
      </c>
      <c r="W38" s="377">
        <f t="shared" si="35"/>
        <v>0</v>
      </c>
      <c r="X38" s="377">
        <f t="shared" si="35"/>
        <v>0</v>
      </c>
      <c r="Y38" s="377">
        <f t="shared" si="35"/>
        <v>0</v>
      </c>
      <c r="Z38" s="378">
        <f t="shared" si="35"/>
        <v>0</v>
      </c>
      <c r="AA38" s="328"/>
      <c r="AB38" s="361"/>
      <c r="AC38" s="361"/>
      <c r="AD38" s="361"/>
      <c r="AE38" s="361"/>
      <c r="AF38" s="361"/>
      <c r="AG38" s="361"/>
      <c r="AH38" s="361"/>
      <c r="AI38" s="361"/>
      <c r="AJ38" s="361"/>
      <c r="AK38" s="361"/>
      <c r="AL38" s="361"/>
      <c r="AM38" s="361"/>
      <c r="AN38" s="361"/>
      <c r="AO38" s="361"/>
      <c r="AP38" s="287"/>
      <c r="AR38" s="297" t="str">
        <f t="shared" si="24"/>
        <v/>
      </c>
      <c r="AS38" s="297" t="str">
        <f t="shared" si="25"/>
        <v/>
      </c>
      <c r="AT38" s="639" t="s">
        <v>353</v>
      </c>
      <c r="AU38" s="297" t="str">
        <f>IFERROR(FIND(AT38,DB_LOAD!$AE$2&amp;DB_LOAD!$AE$3&amp;DB_LOAD!$AE$4&amp;DB_LOAD!$AE$5&amp;DB_LOAD!$AE$6&amp;DB_LOAD!$AE$7&amp;DB_LOAD!$AE$8),"")</f>
        <v/>
      </c>
      <c r="AV38" s="297" t="e">
        <f>VLOOKUP(AT38,DB_LOAD!$AE$2:$AF$22,2,FALSE)</f>
        <v>#N/A</v>
      </c>
      <c r="AW38" s="637" t="e">
        <f ca="1">ABS('Balance Sheet'!AF16/('Portfolio Quality'!AN10+'Portfolio Quality'!AN15))</f>
        <v>#VALUE!</v>
      </c>
      <c r="AX38" s="637" t="e">
        <f ca="1">ABS('Balance Sheet'!AG16/('Portfolio Quality'!AO10+'Portfolio Quality'!AO15))</f>
        <v>#VALUE!</v>
      </c>
      <c r="AY38" s="637" t="e">
        <f ca="1">ABS('Balance Sheet'!AH16/('Portfolio Quality'!AP10+'Portfolio Quality'!AP15))</f>
        <v>#VALUE!</v>
      </c>
      <c r="AZ38" s="637" t="e">
        <f ca="1">ABS('Balance Sheet'!AI16/('Portfolio Quality'!AQ10+'Portfolio Quality'!AQ15))</f>
        <v>#VALUE!</v>
      </c>
      <c r="BA38" s="637" t="e">
        <f ca="1">ABS('Balance Sheet'!AJ16/('Portfolio Quality'!AR10+'Portfolio Quality'!AR15))</f>
        <v>#VALUE!</v>
      </c>
      <c r="BB38" s="637" t="e">
        <f ca="1">ABS('Balance Sheet'!AK16/('Portfolio Quality'!AS10+'Portfolio Quality'!AS15))</f>
        <v>#VALUE!</v>
      </c>
      <c r="BC38" s="637" t="e">
        <f ca="1">ABS('Balance Sheet'!AL16/('Portfolio Quality'!AT10+'Portfolio Quality'!AT15))</f>
        <v>#VALUE!</v>
      </c>
      <c r="BD38" s="637" t="e">
        <f ca="1">ABS('Balance Sheet'!AM16/('Portfolio Quality'!AU10+'Portfolio Quality'!AU15))</f>
        <v>#VALUE!</v>
      </c>
      <c r="BE38" s="637" t="e">
        <f ca="1">ABS('Balance Sheet'!AN16/('Portfolio Quality'!AV10+'Portfolio Quality'!AV15))</f>
        <v>#VALUE!</v>
      </c>
      <c r="BF38" s="637" t="e">
        <f ca="1">ABS('Balance Sheet'!AO16/('Portfolio Quality'!AW10+'Portfolio Quality'!AW15))</f>
        <v>#VALUE!</v>
      </c>
      <c r="BG38" s="637" t="e">
        <f ca="1">ABS('Balance Sheet'!AP16/('Portfolio Quality'!AX10+'Portfolio Quality'!AX15))</f>
        <v>#VALUE!</v>
      </c>
      <c r="BH38" s="637" t="e">
        <f ca="1">ABS('Balance Sheet'!AQ16/('Portfolio Quality'!AY10+'Portfolio Quality'!AY15))</f>
        <v>#NAME?</v>
      </c>
      <c r="BI38" s="638" t="e">
        <f t="shared" ca="1" si="31"/>
        <v>#NAME?</v>
      </c>
      <c r="BJ38" s="297">
        <f ca="1">IF(ISERROR(BI38),0,IF(BI38&lt;0,1,0))</f>
        <v>0</v>
      </c>
      <c r="BK38" s="297">
        <v>0</v>
      </c>
      <c r="BL38" s="297"/>
      <c r="BM38" s="696" t="s">
        <v>495</v>
      </c>
    </row>
    <row r="39" spans="11:65" ht="13.5" customHeight="1">
      <c r="L39" s="290">
        <v>29</v>
      </c>
      <c r="M39" s="290"/>
      <c r="N39" s="935" t="s">
        <v>126</v>
      </c>
      <c r="O39" s="932" t="e">
        <f ca="1">'Balance Sheet'!AF34/$N$5</f>
        <v>#VALUE!</v>
      </c>
      <c r="P39" s="932" t="e">
        <f ca="1">'Balance Sheet'!AG34/$N$5</f>
        <v>#VALUE!</v>
      </c>
      <c r="Q39" s="932" t="e">
        <f ca="1">'Balance Sheet'!AH34/$N$5</f>
        <v>#VALUE!</v>
      </c>
      <c r="R39" s="932" t="e">
        <f ca="1">'Balance Sheet'!AI34/$N$5</f>
        <v>#VALUE!</v>
      </c>
      <c r="S39" s="932" t="e">
        <f ca="1">'Balance Sheet'!AJ34/$N$5</f>
        <v>#VALUE!</v>
      </c>
      <c r="T39" s="932" t="e">
        <f ca="1">'Balance Sheet'!AK34/$N$5</f>
        <v>#VALUE!</v>
      </c>
      <c r="U39" s="932" t="e">
        <f ca="1">'Balance Sheet'!AL34/$N$5</f>
        <v>#VALUE!</v>
      </c>
      <c r="V39" s="932" t="e">
        <f ca="1">'Balance Sheet'!AM34/$N$5</f>
        <v>#VALUE!</v>
      </c>
      <c r="W39" s="932" t="e">
        <f ca="1">'Balance Sheet'!AN34/$N$5</f>
        <v>#VALUE!</v>
      </c>
      <c r="X39" s="932" t="e">
        <f ca="1">'Balance Sheet'!AO34/$N$5</f>
        <v>#VALUE!</v>
      </c>
      <c r="Y39" s="932" t="e">
        <f ca="1">'Balance Sheet'!AP34/$N$5</f>
        <v>#VALUE!</v>
      </c>
      <c r="Z39" s="366" t="e">
        <f ca="1">'Balance Sheet'!AQ34/$N$5</f>
        <v>#NAME?</v>
      </c>
      <c r="AA39" s="379"/>
      <c r="AB39" s="361"/>
      <c r="AC39" s="361"/>
      <c r="AD39" s="361"/>
      <c r="AE39" s="361"/>
      <c r="AF39" s="361"/>
      <c r="AG39" s="361"/>
      <c r="AH39" s="361"/>
      <c r="AI39" s="361"/>
      <c r="AJ39" s="361"/>
      <c r="AK39" s="361"/>
      <c r="AL39" s="361"/>
      <c r="AM39" s="361"/>
      <c r="AN39" s="361"/>
      <c r="AO39" s="361"/>
      <c r="AP39" s="287"/>
      <c r="AQ39" s="362"/>
      <c r="AR39" s="297" t="str">
        <f t="shared" ref="AR39:AR40" si="36">IF(AU39="","",ROW(AT39)-ROW($AT$25)+1)</f>
        <v/>
      </c>
      <c r="AS39" s="297" t="str">
        <f t="shared" ref="AS39:AS40" si="37">IF(LEN(AR39)&gt;0,LEN(AR39),"")</f>
        <v/>
      </c>
      <c r="AT39" s="287" t="s">
        <v>654</v>
      </c>
      <c r="AU39" s="297" t="str">
        <f>IFERROR(FIND(AT39,DB_LOAD!$AE$2&amp;DB_LOAD!$AE$3&amp;DB_LOAD!$AE$4&amp;DB_LOAD!$AE$5&amp;DB_LOAD!$AE$6&amp;DB_LOAD!$AE$7&amp;DB_LOAD!$AE$8),"")</f>
        <v/>
      </c>
      <c r="AV39" s="297" t="e">
        <f>VLOOKUP(AT39,DB_LOAD!$AE$2:$AF$22,2,FALSE)</f>
        <v>#N/A</v>
      </c>
      <c r="AW39" s="637" t="e">
        <f ca="1">SUM('Portfolio Quality'!AN27:AN29)</f>
        <v>#NAME?</v>
      </c>
      <c r="AX39" s="637" t="e">
        <f ca="1">SUM('Portfolio Quality'!AO27:AO29)</f>
        <v>#NAME?</v>
      </c>
      <c r="AY39" s="637" t="e">
        <f ca="1">SUM('Portfolio Quality'!AP27:AP29)</f>
        <v>#NAME?</v>
      </c>
      <c r="AZ39" s="637" t="e">
        <f ca="1">SUM('Portfolio Quality'!AQ27:AQ29)</f>
        <v>#NAME?</v>
      </c>
      <c r="BA39" s="637" t="e">
        <f ca="1">SUM('Portfolio Quality'!AR27:AR29)</f>
        <v>#NAME?</v>
      </c>
      <c r="BB39" s="637" t="e">
        <f ca="1">SUM('Portfolio Quality'!AS27:AS29)</f>
        <v>#NAME?</v>
      </c>
      <c r="BC39" s="637" t="e">
        <f ca="1">SUM('Portfolio Quality'!AT27:AT29)</f>
        <v>#NAME?</v>
      </c>
      <c r="BD39" s="637" t="e">
        <f ca="1">SUM('Portfolio Quality'!AU27:AU29)</f>
        <v>#NAME?</v>
      </c>
      <c r="BE39" s="637" t="e">
        <f ca="1">SUM('Portfolio Quality'!AV27:AV29)</f>
        <v>#NAME?</v>
      </c>
      <c r="BF39" s="637" t="e">
        <f ca="1">SUM('Portfolio Quality'!AW27:AW29)</f>
        <v>#NAME?</v>
      </c>
      <c r="BG39" s="637" t="e">
        <f ca="1">SUM('Portfolio Quality'!AX27:AX29)</f>
        <v>#NAME?</v>
      </c>
      <c r="BH39" s="637" t="e">
        <f ca="1">SUM('Portfolio Quality'!AY27:AY29)</f>
        <v>#NAME?</v>
      </c>
      <c r="BI39" s="638" t="e">
        <f t="shared" ref="BI39" ca="1" si="38">BH39-AV39</f>
        <v>#NAME?</v>
      </c>
      <c r="BJ39" s="297">
        <f ca="1">IF(ISERROR(BI39),0,IF(BI39&gt;0,1,0))</f>
        <v>0</v>
      </c>
      <c r="BK39" s="297">
        <v>0</v>
      </c>
      <c r="BL39" s="297"/>
      <c r="BM39" s="696" t="s">
        <v>495</v>
      </c>
    </row>
    <row r="40" spans="11:65" ht="15.75">
      <c r="K40" s="354"/>
      <c r="N40" s="935" t="s">
        <v>258</v>
      </c>
      <c r="O40" s="932" t="e">
        <f ca="1">MIN(O39,O39-('Balance Sheet'!AF16+'Portfolio Quality'!AN10+'Portfolio Quality'!AN15)/$N$5)</f>
        <v>#VALUE!</v>
      </c>
      <c r="P40" s="932" t="e">
        <f ca="1">MIN(P39,P39-('Balance Sheet'!AG16+'Portfolio Quality'!AO10+'Portfolio Quality'!AO15)/$N$5)</f>
        <v>#VALUE!</v>
      </c>
      <c r="Q40" s="932" t="e">
        <f ca="1">MIN(Q39,Q39-('Balance Sheet'!AH16+'Portfolio Quality'!AP10+'Portfolio Quality'!AP15)/$N$5)</f>
        <v>#VALUE!</v>
      </c>
      <c r="R40" s="932" t="e">
        <f ca="1">MIN(R39,R39-('Balance Sheet'!AI16+'Portfolio Quality'!AQ10+'Portfolio Quality'!AQ15)/$N$5)</f>
        <v>#VALUE!</v>
      </c>
      <c r="S40" s="932" t="e">
        <f ca="1">MIN(S39,S39-('Balance Sheet'!AJ16+'Portfolio Quality'!AR10+'Portfolio Quality'!AR15)/$N$5)</f>
        <v>#VALUE!</v>
      </c>
      <c r="T40" s="932" t="e">
        <f ca="1">MIN(T39,T39-('Balance Sheet'!AK16+'Portfolio Quality'!AS10+'Portfolio Quality'!AS15)/$N$5)</f>
        <v>#VALUE!</v>
      </c>
      <c r="U40" s="932" t="e">
        <f ca="1">MIN(U39,U39-('Balance Sheet'!AL16+'Portfolio Quality'!AT10+'Portfolio Quality'!AT15)/$N$5)</f>
        <v>#VALUE!</v>
      </c>
      <c r="V40" s="932" t="e">
        <f ca="1">MIN(V39,V39-('Balance Sheet'!AM16+'Portfolio Quality'!AU10+'Portfolio Quality'!AU15)/$N$5)</f>
        <v>#VALUE!</v>
      </c>
      <c r="W40" s="932" t="e">
        <f ca="1">MIN(W39,W39-('Balance Sheet'!AN16+'Portfolio Quality'!AV10+'Portfolio Quality'!AV15)/$N$5)</f>
        <v>#VALUE!</v>
      </c>
      <c r="X40" s="932" t="e">
        <f ca="1">MIN(X39,X39-('Balance Sheet'!AO16+'Portfolio Quality'!AW10+'Portfolio Quality'!AW15)/$N$5)</f>
        <v>#VALUE!</v>
      </c>
      <c r="Y40" s="932" t="e">
        <f ca="1">MIN(Y39,Y39-('Balance Sheet'!AP16+'Portfolio Quality'!AX10+'Portfolio Quality'!AX15)/$N$5)</f>
        <v>#VALUE!</v>
      </c>
      <c r="Z40" s="932" t="e">
        <f ca="1">MIN(Z39,Z39-('Balance Sheet'!AQ16+'Portfolio Quality'!AY10+'Portfolio Quality'!AY15)/$N$5)</f>
        <v>#NAME?</v>
      </c>
      <c r="AA40" s="379"/>
      <c r="AB40" s="361"/>
      <c r="AC40" s="361"/>
      <c r="AD40" s="361"/>
      <c r="AE40" s="361"/>
      <c r="AF40" s="361"/>
      <c r="AG40" s="361"/>
      <c r="AH40" s="361"/>
      <c r="AI40" s="361"/>
      <c r="AJ40" s="361"/>
      <c r="AK40" s="361"/>
      <c r="AL40" s="361"/>
      <c r="AM40" s="361"/>
      <c r="AN40" s="361"/>
      <c r="AO40" s="361"/>
      <c r="AP40" s="287"/>
      <c r="AQ40" s="362"/>
      <c r="AR40" s="297" t="str">
        <f t="shared" si="36"/>
        <v/>
      </c>
      <c r="AS40" s="297" t="str">
        <f t="shared" si="37"/>
        <v/>
      </c>
      <c r="AT40" s="287" t="s">
        <v>655</v>
      </c>
      <c r="AU40" s="297" t="str">
        <f>IFERROR(FIND(AT40,DB_LOAD!$AE$2&amp;DB_LOAD!$AE$3&amp;DB_LOAD!$AE$4&amp;DB_LOAD!$AE$5&amp;DB_LOAD!$AE$6&amp;DB_LOAD!$AE$7&amp;DB_LOAD!$AE$8),"")</f>
        <v/>
      </c>
      <c r="AV40" s="297" t="e">
        <f>VLOOKUP(AT40,DB_LOAD!$AE$2:$AF$22,2,FALSE)</f>
        <v>#N/A</v>
      </c>
      <c r="AW40" s="637" t="e">
        <f ca="1">('Ratios &amp; Trend Analysis'!I25+'Ratios &amp; Trend Analysis'!I26+'Balance Sheet'!AF16/'Ratios &amp; Trend Analysis'!$U$9)/'Risk Assessment'!O39</f>
        <v>#NAME?</v>
      </c>
      <c r="AX40" s="637" t="e">
        <f ca="1">('Ratios &amp; Trend Analysis'!J25+'Ratios &amp; Trend Analysis'!J26+'Balance Sheet'!AG16/'Ratios &amp; Trend Analysis'!$U$9)/'Risk Assessment'!P39</f>
        <v>#NAME?</v>
      </c>
      <c r="AY40" s="637" t="e">
        <f ca="1">('Ratios &amp; Trend Analysis'!K25+'Ratios &amp; Trend Analysis'!K26+'Balance Sheet'!AH16/'Ratios &amp; Trend Analysis'!$U$9)/'Risk Assessment'!Q39</f>
        <v>#NAME?</v>
      </c>
      <c r="AZ40" s="637" t="e">
        <f ca="1">('Ratios &amp; Trend Analysis'!L25+'Ratios &amp; Trend Analysis'!L26+'Balance Sheet'!AI16/'Ratios &amp; Trend Analysis'!$U$9)/'Risk Assessment'!R39</f>
        <v>#NAME?</v>
      </c>
      <c r="BA40" s="637" t="e">
        <f ca="1">('Ratios &amp; Trend Analysis'!M25+'Ratios &amp; Trend Analysis'!M26+'Balance Sheet'!AJ16/'Ratios &amp; Trend Analysis'!$U$9)/'Risk Assessment'!S39</f>
        <v>#NAME?</v>
      </c>
      <c r="BB40" s="637" t="e">
        <f ca="1">('Ratios &amp; Trend Analysis'!N25+'Ratios &amp; Trend Analysis'!N26+'Balance Sheet'!AK16/'Ratios &amp; Trend Analysis'!$U$9)/'Risk Assessment'!T39</f>
        <v>#NAME?</v>
      </c>
      <c r="BC40" s="637" t="e">
        <f ca="1">('Ratios &amp; Trend Analysis'!O25+'Ratios &amp; Trend Analysis'!O26+'Balance Sheet'!AL16/'Ratios &amp; Trend Analysis'!$U$9)/'Risk Assessment'!U39</f>
        <v>#NAME?</v>
      </c>
      <c r="BD40" s="637" t="e">
        <f ca="1">('Ratios &amp; Trend Analysis'!P25+'Ratios &amp; Trend Analysis'!P26+'Balance Sheet'!AM16/'Ratios &amp; Trend Analysis'!$U$9)/'Risk Assessment'!V39</f>
        <v>#NAME?</v>
      </c>
      <c r="BE40" s="637" t="e">
        <f ca="1">('Ratios &amp; Trend Analysis'!Q25+'Ratios &amp; Trend Analysis'!Q26+'Balance Sheet'!AN16/'Ratios &amp; Trend Analysis'!$U$9)/'Risk Assessment'!W39</f>
        <v>#NAME?</v>
      </c>
      <c r="BF40" s="637" t="e">
        <f ca="1">('Ratios &amp; Trend Analysis'!R25+'Ratios &amp; Trend Analysis'!R26+'Balance Sheet'!AO16/'Ratios &amp; Trend Analysis'!$U$9)/'Risk Assessment'!X39</f>
        <v>#NAME?</v>
      </c>
      <c r="BG40" s="637" t="e">
        <f ca="1">('Ratios &amp; Trend Analysis'!S25+'Ratios &amp; Trend Analysis'!S26+'Balance Sheet'!AP16/'Ratios &amp; Trend Analysis'!$U$9)/'Risk Assessment'!Y39</f>
        <v>#NAME?</v>
      </c>
      <c r="BH40" s="637" t="e">
        <f ca="1">('Ratios &amp; Trend Analysis'!T25+'Ratios &amp; Trend Analysis'!T26+'Balance Sheet'!AQ16/'Ratios &amp; Trend Analysis'!$U$9)/'Risk Assessment'!Z39</f>
        <v>#NAME?</v>
      </c>
      <c r="BI40" s="637" t="e">
        <f ca="1">('Ratios &amp; Trend Analysis'!U25+'Ratios &amp; Trend Analysis'!U26+'Balance Sheet'!AR16/'Ratios &amp; Trend Analysis'!$U$9)/'Risk Assessment'!AA39</f>
        <v>#N/A</v>
      </c>
      <c r="BJ40" s="297">
        <f t="shared" ref="BJ40" ca="1" si="39">IF(ISERROR(BI40),0,IF(BI40&lt;0,1,0))</f>
        <v>0</v>
      </c>
      <c r="BK40" s="297">
        <v>0</v>
      </c>
      <c r="BL40" s="297"/>
      <c r="BM40" s="696" t="s">
        <v>495</v>
      </c>
    </row>
    <row r="41" spans="11:65" ht="15" customHeight="1">
      <c r="N41" s="935" t="s">
        <v>259</v>
      </c>
      <c r="O41" s="931" t="str">
        <f t="shared" ref="O41:Z41" ca="1" si="40">IFERROR((O40/O39)-1,"")</f>
        <v/>
      </c>
      <c r="P41" s="931" t="str">
        <f t="shared" ca="1" si="40"/>
        <v/>
      </c>
      <c r="Q41" s="931" t="str">
        <f t="shared" ca="1" si="40"/>
        <v/>
      </c>
      <c r="R41" s="931" t="str">
        <f t="shared" ca="1" si="40"/>
        <v/>
      </c>
      <c r="S41" s="931" t="str">
        <f t="shared" ca="1" si="40"/>
        <v/>
      </c>
      <c r="T41" s="931" t="str">
        <f t="shared" ca="1" si="40"/>
        <v/>
      </c>
      <c r="U41" s="931" t="str">
        <f t="shared" ca="1" si="40"/>
        <v/>
      </c>
      <c r="V41" s="931" t="str">
        <f t="shared" ca="1" si="40"/>
        <v/>
      </c>
      <c r="W41" s="931" t="str">
        <f t="shared" ca="1" si="40"/>
        <v/>
      </c>
      <c r="X41" s="931" t="str">
        <f t="shared" ca="1" si="40"/>
        <v/>
      </c>
      <c r="Y41" s="931" t="str">
        <f t="shared" ca="1" si="40"/>
        <v/>
      </c>
      <c r="Z41" s="363" t="str">
        <f t="shared" ca="1" si="40"/>
        <v/>
      </c>
      <c r="AA41" s="364"/>
      <c r="AB41" s="361"/>
      <c r="AC41" s="361"/>
      <c r="AD41" s="361"/>
      <c r="AE41" s="361"/>
      <c r="AF41" s="361"/>
      <c r="AG41" s="361"/>
      <c r="AH41" s="361"/>
      <c r="AI41" s="361"/>
      <c r="AJ41" s="361"/>
      <c r="AK41" s="361"/>
      <c r="AL41" s="361"/>
      <c r="AM41" s="361"/>
      <c r="AN41" s="361"/>
      <c r="AO41" s="361"/>
      <c r="AP41" s="287"/>
      <c r="AQ41" s="362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287"/>
      <c r="BD41" s="287"/>
      <c r="BE41" s="287"/>
    </row>
    <row r="42" spans="11:65" ht="15" customHeight="1">
      <c r="N42" s="935" t="s">
        <v>42</v>
      </c>
      <c r="O42" s="937" t="e">
        <f ca="1">(SUM('Balance Sheet'!AF21:AF22)/$N$5)/O39</f>
        <v>#VALUE!</v>
      </c>
      <c r="P42" s="937" t="e">
        <f ca="1">(SUM('Balance Sheet'!AG21:AG22)/$N$5)/P39</f>
        <v>#VALUE!</v>
      </c>
      <c r="Q42" s="937" t="e">
        <f ca="1">(SUM('Balance Sheet'!AH21:AH22)/$N$5)/Q39</f>
        <v>#VALUE!</v>
      </c>
      <c r="R42" s="937" t="e">
        <f ca="1">(SUM('Balance Sheet'!AI21:AI22)/$N$5)/R39</f>
        <v>#VALUE!</v>
      </c>
      <c r="S42" s="937" t="e">
        <f ca="1">(SUM('Balance Sheet'!AJ21:AJ22)/$N$5)/S39</f>
        <v>#VALUE!</v>
      </c>
      <c r="T42" s="937" t="e">
        <f ca="1">(SUM('Balance Sheet'!AK21:AK22)/$N$5)/T39</f>
        <v>#VALUE!</v>
      </c>
      <c r="U42" s="937" t="e">
        <f ca="1">(SUM('Balance Sheet'!AL21:AL22)/$N$5)/U39</f>
        <v>#VALUE!</v>
      </c>
      <c r="V42" s="937" t="e">
        <f ca="1">(SUM('Balance Sheet'!AM21:AM22)/$N$5)/V39</f>
        <v>#VALUE!</v>
      </c>
      <c r="W42" s="937" t="e">
        <f ca="1">(SUM('Balance Sheet'!AN21:AN22)/$N$5)/W39</f>
        <v>#VALUE!</v>
      </c>
      <c r="X42" s="937" t="e">
        <f ca="1">(SUM('Balance Sheet'!AO21:AO22)/$N$5)/X39</f>
        <v>#VALUE!</v>
      </c>
      <c r="Y42" s="937" t="e">
        <f ca="1">(SUM('Balance Sheet'!AP21:AP22)/$N$5)/Y39</f>
        <v>#VALUE!</v>
      </c>
      <c r="Z42" s="937" t="e">
        <f ca="1">(SUM('Balance Sheet'!AQ21:AQ22)/$N$5)/Z39</f>
        <v>#NAME?</v>
      </c>
      <c r="AA42" s="380"/>
      <c r="AB42" s="361"/>
      <c r="AC42" s="361"/>
      <c r="AD42" s="361"/>
      <c r="AE42" s="361"/>
      <c r="AF42" s="361"/>
      <c r="AG42" s="361"/>
      <c r="AH42" s="361"/>
      <c r="AI42" s="361"/>
      <c r="AJ42" s="361"/>
      <c r="AK42" s="361"/>
      <c r="AL42" s="361"/>
      <c r="AM42" s="361"/>
      <c r="AN42" s="361"/>
      <c r="AO42" s="361"/>
      <c r="AP42" s="287"/>
      <c r="AQ42" s="362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287"/>
      <c r="BD42" s="287"/>
      <c r="BE42" s="287"/>
    </row>
    <row r="43" spans="11:65" ht="15" customHeight="1">
      <c r="N43" s="935" t="s">
        <v>260</v>
      </c>
      <c r="O43" s="938" t="e">
        <f ca="1">(SUM('Balance Sheet'!AF21:AF22)/$N$5)/O40</f>
        <v>#VALUE!</v>
      </c>
      <c r="P43" s="938" t="e">
        <f ca="1">(SUM('Balance Sheet'!AG21:AG22)/$N$5)/P40</f>
        <v>#VALUE!</v>
      </c>
      <c r="Q43" s="938" t="e">
        <f ca="1">(SUM('Balance Sheet'!AH21:AH22)/$N$5)/Q40</f>
        <v>#VALUE!</v>
      </c>
      <c r="R43" s="938" t="e">
        <f ca="1">(SUM('Balance Sheet'!AI21:AI22)/$N$5)/R40</f>
        <v>#VALUE!</v>
      </c>
      <c r="S43" s="938" t="e">
        <f ca="1">(SUM('Balance Sheet'!AJ21:AJ22)/$N$5)/S40</f>
        <v>#VALUE!</v>
      </c>
      <c r="T43" s="938" t="e">
        <f ca="1">(SUM('Balance Sheet'!AK21:AK22)/$N$5)/T40</f>
        <v>#VALUE!</v>
      </c>
      <c r="U43" s="938" t="e">
        <f ca="1">(SUM('Balance Sheet'!AL21:AL22)/$N$5)/U40</f>
        <v>#VALUE!</v>
      </c>
      <c r="V43" s="938" t="e">
        <f ca="1">(SUM('Balance Sheet'!AM21:AM22)/$N$5)/V40</f>
        <v>#VALUE!</v>
      </c>
      <c r="W43" s="938" t="e">
        <f ca="1">(SUM('Balance Sheet'!AN21:AN22)/$N$5)/W40</f>
        <v>#VALUE!</v>
      </c>
      <c r="X43" s="938" t="e">
        <f ca="1">(SUM('Balance Sheet'!AO21:AO22)/$N$5)/X40</f>
        <v>#VALUE!</v>
      </c>
      <c r="Y43" s="938" t="e">
        <f ca="1">(SUM('Balance Sheet'!AP21:AP22)/$N$5)/Y40</f>
        <v>#VALUE!</v>
      </c>
      <c r="Z43" s="938" t="e">
        <f ca="1">(SUM('Balance Sheet'!AQ21:AQ22)/$N$5)/Z40</f>
        <v>#NAME?</v>
      </c>
      <c r="AA43" s="381"/>
      <c r="AB43" s="361"/>
      <c r="AC43" s="361"/>
      <c r="AD43" s="361"/>
      <c r="AE43" s="361"/>
      <c r="AF43" s="361"/>
      <c r="AG43" s="361"/>
      <c r="AH43" s="361"/>
      <c r="AI43" s="361"/>
      <c r="AJ43" s="361"/>
      <c r="AK43" s="361"/>
      <c r="AL43" s="361"/>
      <c r="AM43" s="361"/>
      <c r="AN43" s="361"/>
      <c r="AO43" s="361"/>
      <c r="AP43" s="287"/>
      <c r="AQ43" s="362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287"/>
      <c r="BD43" s="287"/>
      <c r="BE43" s="287"/>
    </row>
    <row r="44" spans="11:65" ht="15" customHeight="1">
      <c r="N44" s="935" t="s">
        <v>261</v>
      </c>
      <c r="O44" s="931" t="str">
        <f t="shared" ref="O44:Z44" ca="1" si="41">IFERROR(O39/O53,"")</f>
        <v/>
      </c>
      <c r="P44" s="931" t="str">
        <f t="shared" ca="1" si="41"/>
        <v/>
      </c>
      <c r="Q44" s="931" t="str">
        <f t="shared" ca="1" si="41"/>
        <v/>
      </c>
      <c r="R44" s="931" t="str">
        <f t="shared" ca="1" si="41"/>
        <v/>
      </c>
      <c r="S44" s="931" t="str">
        <f t="shared" ca="1" si="41"/>
        <v/>
      </c>
      <c r="T44" s="931" t="str">
        <f t="shared" ca="1" si="41"/>
        <v/>
      </c>
      <c r="U44" s="931" t="str">
        <f t="shared" ca="1" si="41"/>
        <v/>
      </c>
      <c r="V44" s="931" t="str">
        <f t="shared" ca="1" si="41"/>
        <v/>
      </c>
      <c r="W44" s="931" t="str">
        <f t="shared" ca="1" si="41"/>
        <v/>
      </c>
      <c r="X44" s="931" t="str">
        <f t="shared" ca="1" si="41"/>
        <v/>
      </c>
      <c r="Y44" s="931" t="str">
        <f t="shared" ca="1" si="41"/>
        <v/>
      </c>
      <c r="Z44" s="363" t="str">
        <f t="shared" ca="1" si="41"/>
        <v/>
      </c>
      <c r="AA44" s="364"/>
      <c r="AB44" s="361"/>
      <c r="AC44" s="361"/>
      <c r="AD44" s="361"/>
      <c r="AE44" s="361"/>
      <c r="AF44" s="361"/>
      <c r="AG44" s="361"/>
      <c r="AH44" s="361"/>
      <c r="AI44" s="361"/>
      <c r="AJ44" s="361"/>
      <c r="AK44" s="361"/>
      <c r="AL44" s="361"/>
      <c r="AM44" s="361"/>
      <c r="AN44" s="361"/>
      <c r="AO44" s="361"/>
      <c r="AP44" s="287"/>
      <c r="AQ44" s="362"/>
      <c r="AR44" s="287"/>
      <c r="AS44" s="287"/>
      <c r="AT44" s="287"/>
      <c r="AU44" s="287"/>
      <c r="AV44" s="287"/>
      <c r="AW44" s="287"/>
      <c r="AX44" s="287"/>
      <c r="AY44" s="287"/>
      <c r="AZ44" s="287"/>
      <c r="BA44" s="287"/>
      <c r="BB44" s="287"/>
      <c r="BC44" s="287"/>
      <c r="BD44" s="287"/>
      <c r="BE44" s="287"/>
    </row>
    <row r="45" spans="11:65" ht="15" customHeight="1">
      <c r="N45" s="935" t="s">
        <v>262</v>
      </c>
      <c r="O45" s="931" t="str">
        <f t="shared" ref="O45:Z45" ca="1" si="42">IFERROR(O40/O53,"")</f>
        <v/>
      </c>
      <c r="P45" s="931" t="str">
        <f t="shared" ca="1" si="42"/>
        <v/>
      </c>
      <c r="Q45" s="931" t="str">
        <f t="shared" ca="1" si="42"/>
        <v/>
      </c>
      <c r="R45" s="931" t="str">
        <f t="shared" ca="1" si="42"/>
        <v/>
      </c>
      <c r="S45" s="931" t="str">
        <f t="shared" ca="1" si="42"/>
        <v/>
      </c>
      <c r="T45" s="931" t="str">
        <f t="shared" ca="1" si="42"/>
        <v/>
      </c>
      <c r="U45" s="931" t="str">
        <f t="shared" ca="1" si="42"/>
        <v/>
      </c>
      <c r="V45" s="931" t="str">
        <f t="shared" ca="1" si="42"/>
        <v/>
      </c>
      <c r="W45" s="931" t="str">
        <f t="shared" ca="1" si="42"/>
        <v/>
      </c>
      <c r="X45" s="931" t="str">
        <f t="shared" ca="1" si="42"/>
        <v/>
      </c>
      <c r="Y45" s="931" t="str">
        <f t="shared" ca="1" si="42"/>
        <v/>
      </c>
      <c r="Z45" s="363" t="str">
        <f t="shared" ca="1" si="42"/>
        <v/>
      </c>
      <c r="AA45" s="364"/>
      <c r="AB45" s="361"/>
      <c r="AC45" s="361"/>
      <c r="AD45" s="361"/>
      <c r="AE45" s="361"/>
      <c r="AF45" s="361"/>
      <c r="AG45" s="361"/>
      <c r="AH45" s="361"/>
      <c r="AI45" s="361"/>
      <c r="AJ45" s="361"/>
      <c r="AK45" s="361"/>
      <c r="AL45" s="361"/>
      <c r="AM45" s="361"/>
      <c r="AN45" s="361"/>
      <c r="AO45" s="361"/>
      <c r="AP45" s="287"/>
      <c r="AQ45" s="362"/>
      <c r="AR45" s="287"/>
      <c r="AS45" s="287"/>
      <c r="AT45" s="287"/>
      <c r="AU45" s="287"/>
      <c r="AV45" s="287"/>
      <c r="AW45" s="287"/>
      <c r="AX45" s="287"/>
      <c r="AY45" s="287"/>
      <c r="AZ45" s="287"/>
      <c r="BA45" s="287"/>
      <c r="BB45" s="287"/>
      <c r="BC45" s="287"/>
      <c r="BD45" s="287"/>
      <c r="BE45" s="287"/>
    </row>
    <row r="46" spans="11:65" ht="15.75" customHeight="1" thickBot="1">
      <c r="N46" s="370" t="s">
        <v>265</v>
      </c>
      <c r="O46" s="939" t="e">
        <f ca="1">'Ratios &amp; Trend Analysis'!I72</f>
        <v>#NAME?</v>
      </c>
      <c r="P46" s="939" t="e">
        <f ca="1">'Ratios &amp; Trend Analysis'!J72</f>
        <v>#NAME?</v>
      </c>
      <c r="Q46" s="939" t="e">
        <f ca="1">'Ratios &amp; Trend Analysis'!K72</f>
        <v>#NAME?</v>
      </c>
      <c r="R46" s="939" t="e">
        <f ca="1">'Ratios &amp; Trend Analysis'!L72</f>
        <v>#NAME?</v>
      </c>
      <c r="S46" s="939" t="e">
        <f ca="1">'Ratios &amp; Trend Analysis'!M72</f>
        <v>#NAME?</v>
      </c>
      <c r="T46" s="939" t="e">
        <f ca="1">'Ratios &amp; Trend Analysis'!N72</f>
        <v>#NAME?</v>
      </c>
      <c r="U46" s="939" t="e">
        <f ca="1">'Ratios &amp; Trend Analysis'!O72</f>
        <v>#NAME?</v>
      </c>
      <c r="V46" s="939" t="e">
        <f ca="1">'Ratios &amp; Trend Analysis'!P72</f>
        <v>#NAME?</v>
      </c>
      <c r="W46" s="939" t="e">
        <f ca="1">'Ratios &amp; Trend Analysis'!Q72</f>
        <v>#NAME?</v>
      </c>
      <c r="X46" s="939" t="e">
        <f ca="1">'Ratios &amp; Trend Analysis'!R72</f>
        <v>#NAME?</v>
      </c>
      <c r="Y46" s="939" t="e">
        <f ca="1">'Ratios &amp; Trend Analysis'!S72</f>
        <v>#NAME?</v>
      </c>
      <c r="Z46" s="939" t="e">
        <f ca="1">'Ratios &amp; Trend Analysis'!T72</f>
        <v>#NAME?</v>
      </c>
      <c r="AA46" s="364"/>
      <c r="AB46" s="361"/>
      <c r="AC46" s="361"/>
      <c r="AD46" s="361"/>
      <c r="AE46" s="361"/>
      <c r="AF46" s="361"/>
      <c r="AG46" s="361"/>
      <c r="AH46" s="361"/>
      <c r="AI46" s="361"/>
      <c r="AJ46" s="361"/>
      <c r="AK46" s="361"/>
      <c r="AL46" s="361"/>
      <c r="AM46" s="361"/>
      <c r="AN46" s="361"/>
      <c r="AO46" s="361"/>
      <c r="AP46" s="287"/>
      <c r="AQ46" s="362"/>
      <c r="AR46" s="383" t="s">
        <v>355</v>
      </c>
      <c r="AS46" s="384"/>
      <c r="AT46" s="287"/>
      <c r="AU46" s="287"/>
      <c r="AV46" s="287"/>
      <c r="AW46" s="287"/>
      <c r="AX46" s="287"/>
      <c r="AY46" s="287"/>
      <c r="AZ46" s="287"/>
      <c r="BA46" s="287"/>
      <c r="BB46" s="287"/>
      <c r="BC46" s="287"/>
      <c r="BD46" s="287"/>
      <c r="BE46" s="287"/>
    </row>
    <row r="47" spans="11:65" ht="15" customHeight="1">
      <c r="N47" s="385"/>
      <c r="O47" s="364"/>
      <c r="P47" s="364"/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  <c r="AB47" s="361"/>
      <c r="AC47" s="361"/>
      <c r="AD47" s="361"/>
      <c r="AE47" s="361"/>
      <c r="AF47" s="361"/>
      <c r="AG47" s="361"/>
      <c r="AH47" s="361"/>
      <c r="AI47" s="361"/>
      <c r="AJ47" s="361"/>
      <c r="AK47" s="361"/>
      <c r="AL47" s="361"/>
      <c r="AM47" s="361"/>
      <c r="AN47" s="361"/>
      <c r="AO47" s="361"/>
      <c r="AP47" s="287"/>
      <c r="AQ47" s="362"/>
      <c r="AR47" s="383"/>
      <c r="AS47" s="384"/>
      <c r="AT47" s="287"/>
      <c r="AU47" s="287"/>
      <c r="AV47" s="287"/>
      <c r="AW47" s="287"/>
      <c r="AX47" s="287"/>
      <c r="AY47" s="287"/>
      <c r="AZ47" s="287"/>
      <c r="BA47" s="287"/>
      <c r="BB47" s="287"/>
      <c r="BC47" s="287"/>
      <c r="BD47" s="287"/>
      <c r="BE47" s="287"/>
    </row>
    <row r="48" spans="11:65" ht="15" customHeight="1">
      <c r="N48" s="385"/>
      <c r="O48" s="364"/>
      <c r="P48" s="364"/>
      <c r="Q48" s="364"/>
      <c r="R48" s="364"/>
      <c r="S48" s="364"/>
      <c r="T48" s="364"/>
      <c r="U48" s="364"/>
      <c r="V48" s="364"/>
      <c r="W48" s="364"/>
      <c r="X48" s="364"/>
      <c r="Y48" s="364"/>
      <c r="Z48" s="386">
        <v>1000000</v>
      </c>
      <c r="AA48" s="364"/>
      <c r="AB48" s="361"/>
      <c r="AC48" s="361"/>
      <c r="AD48" s="361"/>
      <c r="AE48" s="361"/>
      <c r="AF48" s="361"/>
      <c r="AG48" s="361"/>
      <c r="AH48" s="361"/>
      <c r="AI48" s="361"/>
      <c r="AJ48" s="361"/>
      <c r="AK48" s="361"/>
      <c r="AL48" s="361"/>
      <c r="AM48" s="361"/>
      <c r="AN48" s="361"/>
      <c r="AO48" s="361"/>
      <c r="AP48" s="287"/>
      <c r="AQ48" s="362"/>
      <c r="AR48" s="383"/>
      <c r="AS48" s="387"/>
      <c r="AT48" s="287"/>
      <c r="AU48" s="287"/>
      <c r="AV48" s="287"/>
      <c r="AW48" s="287"/>
      <c r="AX48" s="287"/>
      <c r="AY48" s="287"/>
      <c r="AZ48" s="287"/>
      <c r="BA48" s="287"/>
      <c r="BB48" s="287"/>
      <c r="BC48" s="287"/>
      <c r="BD48" s="287"/>
      <c r="BE48" s="287"/>
    </row>
    <row r="49" spans="6:57" ht="16.5" thickBot="1">
      <c r="K49" s="290"/>
      <c r="L49" s="354" t="s">
        <v>356</v>
      </c>
      <c r="M49" s="354"/>
      <c r="N49" s="289"/>
      <c r="O49" s="289"/>
      <c r="P49" s="289"/>
      <c r="Q49" s="289"/>
      <c r="R49" s="289"/>
      <c r="S49" s="289"/>
      <c r="T49" s="289"/>
      <c r="U49" s="289"/>
      <c r="X49" s="293" t="s">
        <v>336</v>
      </c>
      <c r="Y49" s="355"/>
      <c r="Z49" s="289"/>
      <c r="AA49" s="375"/>
      <c r="AB49" s="361"/>
      <c r="AC49" s="361"/>
      <c r="AD49" s="361"/>
      <c r="AE49" s="361"/>
      <c r="AF49" s="361"/>
      <c r="AG49" s="361"/>
      <c r="AH49" s="361"/>
      <c r="AI49" s="361"/>
      <c r="AJ49" s="361"/>
      <c r="AK49" s="361"/>
      <c r="AL49" s="361"/>
      <c r="AM49" s="361"/>
      <c r="AN49" s="361"/>
      <c r="AO49" s="361"/>
      <c r="AP49" s="287"/>
      <c r="AQ49" s="362"/>
      <c r="AR49" s="388"/>
      <c r="AS49" s="389"/>
      <c r="AT49" s="287"/>
      <c r="AU49" s="287"/>
      <c r="AV49" s="390"/>
      <c r="AW49" s="287"/>
      <c r="AX49" s="287"/>
      <c r="AY49" s="287"/>
      <c r="AZ49" s="287"/>
      <c r="BA49" s="287"/>
      <c r="BB49" s="287"/>
      <c r="BC49" s="287"/>
      <c r="BD49" s="287"/>
      <c r="BE49" s="287"/>
    </row>
    <row r="50" spans="6:57" ht="16.5" thickBot="1">
      <c r="K50" s="290"/>
      <c r="L50" s="354"/>
      <c r="M50" s="354"/>
      <c r="N50" s="289"/>
      <c r="O50" s="289"/>
      <c r="P50" s="289"/>
      <c r="Q50" s="289"/>
      <c r="R50" s="289"/>
      <c r="S50" s="289"/>
      <c r="T50" s="289"/>
      <c r="U50" s="289"/>
      <c r="V50" s="385"/>
      <c r="W50" s="289"/>
      <c r="X50" s="289"/>
      <c r="Y50" s="289"/>
      <c r="Z50" s="289"/>
      <c r="AA50" s="375"/>
      <c r="AB50" s="361"/>
      <c r="AC50" s="361"/>
      <c r="AD50" s="361"/>
      <c r="AE50" s="361"/>
      <c r="AF50" s="361"/>
      <c r="AG50" s="361"/>
      <c r="AH50" s="361"/>
      <c r="AI50" s="361"/>
      <c r="AJ50" s="361"/>
      <c r="AK50" s="361"/>
      <c r="AL50" s="361"/>
      <c r="AM50" s="361"/>
      <c r="AN50" s="361"/>
      <c r="AO50" s="361"/>
      <c r="AP50" s="287"/>
      <c r="AQ50" s="362"/>
      <c r="AR50" s="287"/>
      <c r="AS50" s="287"/>
      <c r="AT50" s="287"/>
      <c r="AU50" s="287"/>
      <c r="AV50" s="287"/>
      <c r="AW50" s="287"/>
      <c r="AX50" s="287"/>
      <c r="AY50" s="287"/>
      <c r="AZ50" s="287"/>
      <c r="BA50" s="287"/>
      <c r="BB50" s="287"/>
      <c r="BC50" s="287"/>
      <c r="BD50" s="287"/>
      <c r="BE50" s="287"/>
    </row>
    <row r="51" spans="6:57" ht="15" customHeight="1">
      <c r="N51" s="376"/>
      <c r="O51" s="377">
        <f t="shared" ref="O51:Z51" si="43">O8</f>
        <v>0</v>
      </c>
      <c r="P51" s="377">
        <f t="shared" si="43"/>
        <v>0</v>
      </c>
      <c r="Q51" s="377">
        <f t="shared" si="43"/>
        <v>0</v>
      </c>
      <c r="R51" s="377">
        <f t="shared" si="43"/>
        <v>0</v>
      </c>
      <c r="S51" s="377">
        <f t="shared" si="43"/>
        <v>0</v>
      </c>
      <c r="T51" s="377">
        <f t="shared" si="43"/>
        <v>0</v>
      </c>
      <c r="U51" s="377">
        <f t="shared" si="43"/>
        <v>0</v>
      </c>
      <c r="V51" s="377">
        <f t="shared" si="43"/>
        <v>0</v>
      </c>
      <c r="W51" s="377">
        <f t="shared" si="43"/>
        <v>0</v>
      </c>
      <c r="X51" s="377">
        <f t="shared" si="43"/>
        <v>0</v>
      </c>
      <c r="Y51" s="377">
        <f t="shared" si="43"/>
        <v>0</v>
      </c>
      <c r="Z51" s="378">
        <f t="shared" si="43"/>
        <v>0</v>
      </c>
      <c r="AA51" s="364"/>
      <c r="AB51" s="361"/>
      <c r="AC51" s="361"/>
      <c r="AD51" s="361"/>
      <c r="AE51" s="361"/>
      <c r="AF51" s="361"/>
      <c r="AG51" s="361"/>
      <c r="AH51" s="361"/>
      <c r="AI51" s="361"/>
      <c r="AJ51" s="361"/>
      <c r="AK51" s="361"/>
      <c r="AL51" s="361"/>
      <c r="AM51" s="361"/>
      <c r="AN51" s="361"/>
      <c r="AO51" s="361"/>
      <c r="AP51" s="287"/>
      <c r="AQ51" s="362"/>
      <c r="AR51" s="287"/>
      <c r="AS51" s="287"/>
      <c r="AT51" s="287"/>
      <c r="AU51" s="287"/>
      <c r="AV51" s="287"/>
      <c r="AW51" s="287"/>
      <c r="AX51" s="287"/>
      <c r="AY51" s="287"/>
      <c r="AZ51" s="287"/>
      <c r="BA51" s="287"/>
      <c r="BB51" s="287"/>
      <c r="BC51" s="287"/>
      <c r="BD51" s="287"/>
      <c r="BE51" s="287"/>
    </row>
    <row r="52" spans="6:57" ht="15" customHeight="1">
      <c r="N52" s="935" t="s">
        <v>291</v>
      </c>
      <c r="O52" s="932" t="e">
        <f ca="1">'Balance Sheet'!AF11/'Risk Assessment'!$N$5</f>
        <v>#VALUE!</v>
      </c>
      <c r="P52" s="932" t="e">
        <f ca="1">'Balance Sheet'!AG11/'Risk Assessment'!$N$5</f>
        <v>#VALUE!</v>
      </c>
      <c r="Q52" s="932" t="e">
        <f ca="1">'Balance Sheet'!AH11/'Risk Assessment'!$N$5</f>
        <v>#VALUE!</v>
      </c>
      <c r="R52" s="932" t="e">
        <f ca="1">'Balance Sheet'!AI11/'Risk Assessment'!$N$5</f>
        <v>#VALUE!</v>
      </c>
      <c r="S52" s="932" t="e">
        <f ca="1">'Balance Sheet'!AJ11/'Risk Assessment'!$N$5</f>
        <v>#VALUE!</v>
      </c>
      <c r="T52" s="932" t="e">
        <f ca="1">'Balance Sheet'!AK11/'Risk Assessment'!$N$5</f>
        <v>#VALUE!</v>
      </c>
      <c r="U52" s="932" t="e">
        <f ca="1">'Balance Sheet'!AL11/'Risk Assessment'!$N$5</f>
        <v>#VALUE!</v>
      </c>
      <c r="V52" s="932" t="e">
        <f ca="1">'Balance Sheet'!AM11/'Risk Assessment'!$N$5</f>
        <v>#VALUE!</v>
      </c>
      <c r="W52" s="932" t="e">
        <f ca="1">'Balance Sheet'!AN11/'Risk Assessment'!$N$5</f>
        <v>#VALUE!</v>
      </c>
      <c r="X52" s="932" t="e">
        <f ca="1">'Balance Sheet'!AO11/'Risk Assessment'!$N$5</f>
        <v>#VALUE!</v>
      </c>
      <c r="Y52" s="932" t="e">
        <f ca="1">'Balance Sheet'!AP11/'Risk Assessment'!$N$5</f>
        <v>#VALUE!</v>
      </c>
      <c r="Z52" s="366" t="e">
        <f ca="1">'Balance Sheet'!AQ11/'Risk Assessment'!$N$5</f>
        <v>#NAME?</v>
      </c>
      <c r="AA52" s="364"/>
      <c r="AB52" s="361"/>
      <c r="AC52" s="361"/>
      <c r="AD52" s="361"/>
      <c r="AE52" s="361"/>
      <c r="AF52" s="361"/>
      <c r="AG52" s="361"/>
      <c r="AH52" s="361"/>
      <c r="AI52" s="361"/>
      <c r="AJ52" s="361"/>
      <c r="AK52" s="361"/>
      <c r="AL52" s="361"/>
      <c r="AM52" s="361"/>
      <c r="AN52" s="361"/>
      <c r="AO52" s="361"/>
      <c r="AP52" s="287"/>
      <c r="AQ52" s="362"/>
      <c r="AR52" s="287"/>
      <c r="AS52" s="287"/>
      <c r="AT52" s="287"/>
      <c r="AU52" s="287"/>
      <c r="AV52" s="287"/>
      <c r="AW52" s="287"/>
      <c r="AX52" s="287"/>
      <c r="AY52" s="287"/>
      <c r="AZ52" s="287"/>
      <c r="BA52" s="287"/>
      <c r="BB52" s="287"/>
      <c r="BC52" s="287"/>
      <c r="BD52" s="287"/>
      <c r="BE52" s="287"/>
    </row>
    <row r="53" spans="6:57" ht="15" customHeight="1">
      <c r="N53" s="935" t="s">
        <v>70</v>
      </c>
      <c r="O53" s="932" t="e">
        <f ca="1">'Balance Sheet'!AF18/$N$5</f>
        <v>#VALUE!</v>
      </c>
      <c r="P53" s="932" t="e">
        <f ca="1">'Balance Sheet'!AG18/$N$5</f>
        <v>#VALUE!</v>
      </c>
      <c r="Q53" s="932" t="e">
        <f ca="1">'Balance Sheet'!AH18/$N$5</f>
        <v>#VALUE!</v>
      </c>
      <c r="R53" s="932" t="e">
        <f ca="1">'Balance Sheet'!AI18/$N$5</f>
        <v>#VALUE!</v>
      </c>
      <c r="S53" s="932" t="e">
        <f ca="1">'Balance Sheet'!AJ18/$N$5</f>
        <v>#VALUE!</v>
      </c>
      <c r="T53" s="932" t="e">
        <f ca="1">'Balance Sheet'!AK18/$N$5</f>
        <v>#VALUE!</v>
      </c>
      <c r="U53" s="932" t="e">
        <f ca="1">'Balance Sheet'!AL18/$N$5</f>
        <v>#VALUE!</v>
      </c>
      <c r="V53" s="932" t="e">
        <f ca="1">'Balance Sheet'!AM18/$N$5</f>
        <v>#VALUE!</v>
      </c>
      <c r="W53" s="932" t="e">
        <f ca="1">'Balance Sheet'!AN18/$N$5</f>
        <v>#VALUE!</v>
      </c>
      <c r="X53" s="932" t="e">
        <f ca="1">'Balance Sheet'!AO18/$N$5</f>
        <v>#VALUE!</v>
      </c>
      <c r="Y53" s="932" t="e">
        <f ca="1">'Balance Sheet'!AP18/$N$5</f>
        <v>#VALUE!</v>
      </c>
      <c r="Z53" s="366" t="e">
        <f ca="1">'Balance Sheet'!AQ18/$N$5</f>
        <v>#NAME?</v>
      </c>
      <c r="AA53" s="364"/>
      <c r="AB53" s="361"/>
      <c r="AC53" s="361"/>
      <c r="AD53" s="361"/>
      <c r="AE53" s="361"/>
      <c r="AF53" s="361"/>
      <c r="AG53" s="361"/>
      <c r="AH53" s="361"/>
      <c r="AI53" s="361"/>
      <c r="AJ53" s="361"/>
      <c r="AK53" s="361"/>
      <c r="AL53" s="361"/>
      <c r="AM53" s="361"/>
      <c r="AN53" s="361"/>
      <c r="AO53" s="361"/>
      <c r="AP53" s="287"/>
      <c r="AQ53" s="362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287"/>
      <c r="BD53" s="287"/>
      <c r="BE53" s="287"/>
    </row>
    <row r="54" spans="6:57" ht="15" customHeight="1">
      <c r="N54" s="935" t="s">
        <v>263</v>
      </c>
      <c r="O54" s="931" t="e">
        <f t="shared" ref="O54:Z54" ca="1" si="44">O52/O53</f>
        <v>#VALUE!</v>
      </c>
      <c r="P54" s="931" t="e">
        <f t="shared" ca="1" si="44"/>
        <v>#VALUE!</v>
      </c>
      <c r="Q54" s="931" t="e">
        <f t="shared" ca="1" si="44"/>
        <v>#VALUE!</v>
      </c>
      <c r="R54" s="931" t="e">
        <f t="shared" ca="1" si="44"/>
        <v>#VALUE!</v>
      </c>
      <c r="S54" s="931" t="e">
        <f t="shared" ca="1" si="44"/>
        <v>#VALUE!</v>
      </c>
      <c r="T54" s="931" t="e">
        <f t="shared" ca="1" si="44"/>
        <v>#VALUE!</v>
      </c>
      <c r="U54" s="931" t="e">
        <f t="shared" ca="1" si="44"/>
        <v>#VALUE!</v>
      </c>
      <c r="V54" s="931" t="e">
        <f t="shared" ca="1" si="44"/>
        <v>#VALUE!</v>
      </c>
      <c r="W54" s="931" t="e">
        <f t="shared" ca="1" si="44"/>
        <v>#VALUE!</v>
      </c>
      <c r="X54" s="931" t="e">
        <f t="shared" ca="1" si="44"/>
        <v>#VALUE!</v>
      </c>
      <c r="Y54" s="931" t="e">
        <f t="shared" ca="1" si="44"/>
        <v>#VALUE!</v>
      </c>
      <c r="Z54" s="363" t="e">
        <f t="shared" ca="1" si="44"/>
        <v>#NAME?</v>
      </c>
      <c r="AA54" s="364"/>
      <c r="AB54" s="361"/>
      <c r="AC54" s="361"/>
      <c r="AD54" s="361"/>
      <c r="AE54" s="361"/>
      <c r="AF54" s="361"/>
      <c r="AG54" s="361"/>
      <c r="AH54" s="361"/>
      <c r="AI54" s="361"/>
      <c r="AJ54" s="361"/>
      <c r="AK54" s="361"/>
      <c r="AL54" s="361"/>
      <c r="AM54" s="361"/>
      <c r="AN54" s="361"/>
      <c r="AO54" s="361"/>
      <c r="AP54" s="287"/>
      <c r="AQ54" s="362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287"/>
      <c r="BD54" s="287"/>
      <c r="BE54" s="287"/>
    </row>
    <row r="55" spans="6:57" ht="15" customHeight="1">
      <c r="N55" s="935" t="s">
        <v>264</v>
      </c>
      <c r="O55" s="940" t="str">
        <f ca="1">'Ratios &amp; Trend Analysis'!I34</f>
        <v/>
      </c>
      <c r="P55" s="940" t="str">
        <f ca="1">'Ratios &amp; Trend Analysis'!J34</f>
        <v/>
      </c>
      <c r="Q55" s="940" t="str">
        <f ca="1">'Ratios &amp; Trend Analysis'!K34</f>
        <v/>
      </c>
      <c r="R55" s="940" t="str">
        <f ca="1">'Ratios &amp; Trend Analysis'!L34</f>
        <v/>
      </c>
      <c r="S55" s="940" t="str">
        <f ca="1">'Ratios &amp; Trend Analysis'!M34</f>
        <v/>
      </c>
      <c r="T55" s="940" t="str">
        <f ca="1">'Ratios &amp; Trend Analysis'!N34</f>
        <v/>
      </c>
      <c r="U55" s="940" t="str">
        <f ca="1">'Ratios &amp; Trend Analysis'!O34</f>
        <v/>
      </c>
      <c r="V55" s="940" t="str">
        <f ca="1">'Ratios &amp; Trend Analysis'!P34</f>
        <v/>
      </c>
      <c r="W55" s="940" t="str">
        <f ca="1">'Ratios &amp; Trend Analysis'!Q34</f>
        <v/>
      </c>
      <c r="X55" s="940" t="str">
        <f ca="1">'Ratios &amp; Trend Analysis'!R34</f>
        <v/>
      </c>
      <c r="Y55" s="940" t="str">
        <f ca="1">'Ratios &amp; Trend Analysis'!S34</f>
        <v/>
      </c>
      <c r="Z55" s="391" t="str">
        <f ca="1">'Ratios &amp; Trend Analysis'!T34</f>
        <v/>
      </c>
      <c r="AA55" s="392"/>
      <c r="AB55" s="361"/>
      <c r="AC55" s="361"/>
      <c r="AD55" s="361"/>
      <c r="AE55" s="361"/>
      <c r="AF55" s="361"/>
      <c r="AG55" s="361"/>
      <c r="AH55" s="361"/>
      <c r="AI55" s="361"/>
      <c r="AJ55" s="361"/>
      <c r="AK55" s="361"/>
      <c r="AL55" s="361"/>
      <c r="AM55" s="361"/>
      <c r="AN55" s="361"/>
      <c r="AO55" s="361"/>
      <c r="AP55" s="287"/>
      <c r="AQ55" s="362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287"/>
      <c r="BD55" s="287"/>
      <c r="BE55" s="287"/>
    </row>
    <row r="56" spans="6:57" ht="15.75" customHeight="1" thickBot="1">
      <c r="N56" s="370" t="s">
        <v>357</v>
      </c>
      <c r="O56" s="941" t="str">
        <f ca="1">'Ratios &amp; Trend Analysis'!I43</f>
        <v/>
      </c>
      <c r="P56" s="941" t="str">
        <f ca="1">'Ratios &amp; Trend Analysis'!J43</f>
        <v/>
      </c>
      <c r="Q56" s="941" t="str">
        <f ca="1">'Ratios &amp; Trend Analysis'!K43</f>
        <v/>
      </c>
      <c r="R56" s="941" t="str">
        <f ca="1">'Ratios &amp; Trend Analysis'!L43</f>
        <v/>
      </c>
      <c r="S56" s="941" t="str">
        <f ca="1">'Ratios &amp; Trend Analysis'!M43</f>
        <v/>
      </c>
      <c r="T56" s="941" t="str">
        <f ca="1">'Ratios &amp; Trend Analysis'!N43</f>
        <v/>
      </c>
      <c r="U56" s="941" t="str">
        <f ca="1">'Ratios &amp; Trend Analysis'!O43</f>
        <v/>
      </c>
      <c r="V56" s="941" t="str">
        <f ca="1">'Ratios &amp; Trend Analysis'!P43</f>
        <v/>
      </c>
      <c r="W56" s="941" t="str">
        <f ca="1">'Ratios &amp; Trend Analysis'!Q43</f>
        <v/>
      </c>
      <c r="X56" s="941" t="str">
        <f ca="1">'Ratios &amp; Trend Analysis'!R43</f>
        <v/>
      </c>
      <c r="Y56" s="941" t="str">
        <f ca="1">'Ratios &amp; Trend Analysis'!S43</f>
        <v/>
      </c>
      <c r="Z56" s="393" t="str">
        <f ca="1">'Ratios &amp; Trend Analysis'!T43</f>
        <v/>
      </c>
      <c r="AB56" s="361"/>
      <c r="AC56" s="361"/>
      <c r="AD56" s="361"/>
      <c r="AE56" s="361"/>
      <c r="AF56" s="361"/>
      <c r="AG56" s="361"/>
      <c r="AH56" s="361"/>
      <c r="AI56" s="361"/>
      <c r="AJ56" s="361"/>
      <c r="AK56" s="361"/>
      <c r="AL56" s="361"/>
      <c r="AM56" s="361"/>
      <c r="AN56" s="361"/>
      <c r="AO56" s="361"/>
      <c r="AQ56" s="362"/>
    </row>
    <row r="57" spans="6:57" ht="15" customHeight="1">
      <c r="N57" s="385"/>
      <c r="O57" s="364"/>
      <c r="P57" s="364"/>
      <c r="Q57" s="364"/>
      <c r="R57" s="364"/>
      <c r="S57" s="364"/>
      <c r="T57" s="364"/>
      <c r="U57" s="364"/>
      <c r="V57" s="364"/>
      <c r="W57" s="364"/>
      <c r="X57" s="364"/>
      <c r="Y57" s="364"/>
      <c r="Z57" s="364"/>
      <c r="AA57" s="392"/>
      <c r="AB57" s="361"/>
      <c r="AC57" s="361"/>
      <c r="AD57" s="361"/>
      <c r="AE57" s="361"/>
      <c r="AF57" s="361"/>
      <c r="AG57" s="361"/>
      <c r="AH57" s="361"/>
      <c r="AI57" s="361"/>
      <c r="AJ57" s="361"/>
      <c r="AK57" s="361"/>
      <c r="AL57" s="361"/>
      <c r="AM57" s="361"/>
      <c r="AN57" s="361"/>
      <c r="AO57" s="361"/>
      <c r="AP57" s="287"/>
      <c r="AQ57" s="287"/>
      <c r="AR57" s="287"/>
      <c r="AS57" s="287"/>
      <c r="AT57" s="287"/>
      <c r="AU57" s="287"/>
      <c r="AV57" s="287"/>
      <c r="AW57" s="287"/>
      <c r="AX57" s="287"/>
      <c r="AY57" s="287"/>
      <c r="AZ57" s="287"/>
      <c r="BA57" s="287"/>
      <c r="BB57" s="287"/>
      <c r="BC57" s="287"/>
      <c r="BD57" s="287"/>
      <c r="BE57" s="287"/>
    </row>
    <row r="58" spans="6:57" ht="15.75">
      <c r="L58" s="354" t="s">
        <v>266</v>
      </c>
      <c r="M58" s="354"/>
      <c r="N58" s="385"/>
      <c r="O58" s="364"/>
      <c r="P58" s="364"/>
      <c r="Q58" s="364"/>
      <c r="R58" s="364"/>
      <c r="S58" s="364"/>
      <c r="T58" s="364"/>
      <c r="U58" s="364"/>
      <c r="X58" s="293" t="s">
        <v>336</v>
      </c>
      <c r="Y58" s="355"/>
      <c r="Z58" s="364"/>
      <c r="AA58" s="392"/>
      <c r="AB58" s="361"/>
      <c r="AC58" s="361"/>
      <c r="AD58" s="361"/>
      <c r="AE58" s="361"/>
      <c r="AF58" s="361"/>
      <c r="AG58" s="361"/>
      <c r="AH58" s="361"/>
      <c r="AI58" s="361"/>
      <c r="AJ58" s="361"/>
      <c r="AK58" s="361"/>
      <c r="AL58" s="361"/>
      <c r="AM58" s="361"/>
      <c r="AN58" s="361"/>
      <c r="AO58" s="361"/>
      <c r="AP58" s="287"/>
      <c r="AQ58" s="287"/>
      <c r="AR58" s="287"/>
      <c r="AS58" s="287"/>
      <c r="AT58" s="287"/>
      <c r="AU58" s="287"/>
      <c r="AV58" s="287"/>
      <c r="AW58" s="287"/>
      <c r="AX58" s="287"/>
      <c r="AY58" s="287"/>
      <c r="AZ58" s="287"/>
      <c r="BA58" s="287"/>
      <c r="BB58" s="287"/>
      <c r="BC58" s="287"/>
      <c r="BD58" s="287"/>
      <c r="BE58" s="287"/>
    </row>
    <row r="59" spans="6:57" ht="15.75" customHeight="1" thickBot="1">
      <c r="F59" s="290"/>
      <c r="G59" s="290"/>
      <c r="H59" s="290"/>
      <c r="N59" s="289"/>
      <c r="O59" s="289"/>
      <c r="P59" s="289"/>
      <c r="Q59" s="289"/>
      <c r="R59" s="289"/>
      <c r="S59" s="289"/>
      <c r="T59" s="289"/>
      <c r="U59" s="289"/>
      <c r="V59" s="385"/>
      <c r="W59" s="289"/>
      <c r="X59" s="289"/>
      <c r="Y59" s="289"/>
      <c r="Z59" s="289"/>
      <c r="AA59" s="394"/>
      <c r="AB59" s="361"/>
      <c r="AC59" s="361"/>
      <c r="AD59" s="361"/>
      <c r="AE59" s="361"/>
      <c r="AF59" s="361"/>
      <c r="AG59" s="361"/>
      <c r="AH59" s="361"/>
      <c r="AI59" s="361"/>
      <c r="AJ59" s="361"/>
      <c r="AK59" s="361"/>
      <c r="AL59" s="361"/>
      <c r="AM59" s="361"/>
      <c r="AN59" s="361"/>
      <c r="AO59" s="361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287"/>
      <c r="BD59" s="287"/>
      <c r="BE59" s="287"/>
    </row>
    <row r="60" spans="6:57" ht="15" customHeight="1">
      <c r="F60" s="290"/>
      <c r="G60" s="290"/>
      <c r="H60" s="290"/>
      <c r="N60" s="376"/>
      <c r="O60" s="377">
        <f t="shared" ref="O60:Z60" si="45">O8</f>
        <v>0</v>
      </c>
      <c r="P60" s="377">
        <f t="shared" si="45"/>
        <v>0</v>
      </c>
      <c r="Q60" s="377">
        <f t="shared" si="45"/>
        <v>0</v>
      </c>
      <c r="R60" s="377">
        <f t="shared" si="45"/>
        <v>0</v>
      </c>
      <c r="S60" s="377">
        <f t="shared" si="45"/>
        <v>0</v>
      </c>
      <c r="T60" s="377">
        <f t="shared" si="45"/>
        <v>0</v>
      </c>
      <c r="U60" s="377">
        <f t="shared" si="45"/>
        <v>0</v>
      </c>
      <c r="V60" s="377">
        <f t="shared" si="45"/>
        <v>0</v>
      </c>
      <c r="W60" s="377">
        <f t="shared" si="45"/>
        <v>0</v>
      </c>
      <c r="X60" s="377">
        <f t="shared" si="45"/>
        <v>0</v>
      </c>
      <c r="Y60" s="377">
        <f t="shared" si="45"/>
        <v>0</v>
      </c>
      <c r="Z60" s="378">
        <f t="shared" si="45"/>
        <v>0</v>
      </c>
      <c r="AB60" s="361"/>
      <c r="AC60" s="361"/>
      <c r="AD60" s="361"/>
      <c r="AE60" s="361"/>
      <c r="AF60" s="361"/>
      <c r="AG60" s="361"/>
      <c r="AH60" s="361"/>
      <c r="AI60" s="361"/>
      <c r="AJ60" s="361"/>
      <c r="AK60" s="361"/>
      <c r="AL60" s="361"/>
      <c r="AM60" s="361"/>
      <c r="AN60" s="361"/>
      <c r="AO60" s="361"/>
      <c r="AP60" s="287"/>
      <c r="AQ60" s="293"/>
      <c r="AR60" s="293"/>
      <c r="AS60" s="293"/>
      <c r="AU60" s="287"/>
      <c r="AV60" s="287"/>
      <c r="AW60" s="287"/>
      <c r="AX60" s="287"/>
      <c r="AY60" s="287"/>
      <c r="AZ60" s="287"/>
      <c r="BA60" s="287"/>
      <c r="BB60" s="287"/>
      <c r="BC60" s="287"/>
      <c r="BD60" s="287"/>
      <c r="BE60" s="287"/>
    </row>
    <row r="61" spans="6:57" ht="15.75" customHeight="1" thickBot="1">
      <c r="F61" s="290"/>
      <c r="G61" s="290"/>
      <c r="H61" s="290"/>
      <c r="N61" s="370" t="s">
        <v>590</v>
      </c>
      <c r="O61" s="942" t="e">
        <f ca="1">'Ratios &amp; Trend Analysis'!I54</f>
        <v>#NAME?</v>
      </c>
      <c r="P61" s="942" t="e">
        <f ca="1">'Ratios &amp; Trend Analysis'!J54</f>
        <v>#NAME?</v>
      </c>
      <c r="Q61" s="942" t="e">
        <f ca="1">'Ratios &amp; Trend Analysis'!K54</f>
        <v>#NAME?</v>
      </c>
      <c r="R61" s="942" t="e">
        <f ca="1">'Ratios &amp; Trend Analysis'!L54</f>
        <v>#NAME?</v>
      </c>
      <c r="S61" s="942" t="e">
        <f ca="1">'Ratios &amp; Trend Analysis'!M54</f>
        <v>#NAME?</v>
      </c>
      <c r="T61" s="942" t="e">
        <f ca="1">'Ratios &amp; Trend Analysis'!N54</f>
        <v>#NAME?</v>
      </c>
      <c r="U61" s="942" t="e">
        <f ca="1">'Ratios &amp; Trend Analysis'!O54</f>
        <v>#NAME?</v>
      </c>
      <c r="V61" s="942" t="e">
        <f ca="1">'Ratios &amp; Trend Analysis'!P54</f>
        <v>#NAME?</v>
      </c>
      <c r="W61" s="942" t="e">
        <f ca="1">'Ratios &amp; Trend Analysis'!Q54</f>
        <v>#NAME?</v>
      </c>
      <c r="X61" s="942" t="e">
        <f ca="1">'Ratios &amp; Trend Analysis'!R54</f>
        <v>#NAME?</v>
      </c>
      <c r="Y61" s="942" t="e">
        <f ca="1">'Ratios &amp; Trend Analysis'!S54</f>
        <v>#NAME?</v>
      </c>
      <c r="Z61" s="396" t="e">
        <f ca="1">'Ratios &amp; Trend Analysis'!T54</f>
        <v>#NAME?</v>
      </c>
      <c r="AB61" s="361"/>
      <c r="AC61" s="361"/>
      <c r="AD61" s="361"/>
      <c r="AE61" s="361"/>
      <c r="AF61" s="361"/>
      <c r="AG61" s="361"/>
      <c r="AH61" s="361"/>
      <c r="AI61" s="361"/>
      <c r="AJ61" s="361"/>
      <c r="AK61" s="361"/>
      <c r="AL61" s="361"/>
      <c r="AM61" s="361"/>
      <c r="AN61" s="361"/>
      <c r="AO61" s="361"/>
      <c r="AP61" s="287"/>
      <c r="AQ61" s="287"/>
      <c r="AR61" s="287"/>
      <c r="AS61" s="287"/>
      <c r="AU61" s="287"/>
      <c r="AV61" s="287"/>
      <c r="AW61" s="287"/>
      <c r="AX61" s="287"/>
      <c r="AY61" s="287"/>
      <c r="AZ61" s="287"/>
      <c r="BA61" s="287"/>
      <c r="BB61" s="287"/>
      <c r="BC61" s="287"/>
      <c r="BD61" s="287"/>
      <c r="BE61" s="287"/>
    </row>
    <row r="62" spans="6:57" ht="15" customHeight="1">
      <c r="F62" s="290"/>
      <c r="G62" s="290"/>
      <c r="H62" s="290"/>
      <c r="AB62" s="361"/>
      <c r="AC62" s="361"/>
      <c r="AD62" s="361"/>
      <c r="AE62" s="361"/>
      <c r="AF62" s="361"/>
      <c r="AG62" s="361"/>
      <c r="AH62" s="361"/>
      <c r="AI62" s="361"/>
      <c r="AJ62" s="361"/>
      <c r="AK62" s="361"/>
      <c r="AL62" s="361"/>
      <c r="AM62" s="361"/>
      <c r="AN62" s="361"/>
      <c r="AO62" s="361"/>
      <c r="AP62" s="287"/>
      <c r="AQ62" s="287"/>
      <c r="AR62" s="287"/>
      <c r="AS62" s="287"/>
      <c r="AU62" s="287"/>
      <c r="AV62" s="287"/>
      <c r="AW62" s="287"/>
      <c r="AX62" s="287"/>
      <c r="AY62" s="287"/>
      <c r="AZ62" s="287"/>
      <c r="BA62" s="287"/>
      <c r="BB62" s="287"/>
      <c r="BC62" s="287"/>
      <c r="BD62" s="287"/>
      <c r="BE62" s="287"/>
    </row>
    <row r="63" spans="6:57" ht="15" customHeight="1">
      <c r="F63" s="290"/>
      <c r="G63" s="290"/>
      <c r="H63" s="290"/>
      <c r="AB63" s="361"/>
      <c r="AC63" s="361"/>
      <c r="AD63" s="361"/>
      <c r="AE63" s="361"/>
      <c r="AF63" s="361"/>
      <c r="AG63" s="361"/>
      <c r="AH63" s="361"/>
      <c r="AI63" s="361"/>
      <c r="AJ63" s="361"/>
      <c r="AK63" s="361"/>
      <c r="AL63" s="823" t="s">
        <v>429</v>
      </c>
      <c r="AM63" s="823" t="s">
        <v>430</v>
      </c>
      <c r="AN63" s="823" t="s">
        <v>431</v>
      </c>
      <c r="AO63" s="361"/>
      <c r="AP63" s="287"/>
      <c r="AQ63" s="287"/>
      <c r="AR63" s="287"/>
      <c r="AS63" s="287"/>
      <c r="AU63" s="287"/>
      <c r="AV63" s="287"/>
      <c r="AW63" s="287"/>
      <c r="AX63" s="287"/>
      <c r="AY63" s="287"/>
      <c r="AZ63" s="287"/>
      <c r="BA63" s="287"/>
      <c r="BB63" s="287"/>
      <c r="BC63" s="287"/>
      <c r="BD63" s="287"/>
      <c r="BE63" s="287"/>
    </row>
    <row r="64" spans="6:57" ht="15.75">
      <c r="F64" s="290"/>
      <c r="G64" s="290"/>
      <c r="H64" s="290"/>
      <c r="I64" s="290"/>
      <c r="L64" s="354" t="s">
        <v>620</v>
      </c>
      <c r="M64" s="354"/>
      <c r="X64" s="293" t="s">
        <v>336</v>
      </c>
      <c r="Y64" s="355"/>
      <c r="Z64" s="311"/>
      <c r="AA64" s="288"/>
      <c r="AB64" s="361"/>
      <c r="AC64" s="361"/>
      <c r="AD64" s="361"/>
      <c r="AE64" s="361"/>
      <c r="AF64" s="361"/>
      <c r="AG64" s="361"/>
      <c r="AH64" s="361"/>
      <c r="AI64" s="361"/>
      <c r="AJ64" s="361"/>
      <c r="AK64" s="293"/>
      <c r="AL64" s="290" t="s">
        <v>287</v>
      </c>
      <c r="AM64" s="290" t="s">
        <v>432</v>
      </c>
      <c r="AN64" s="290">
        <v>1</v>
      </c>
      <c r="AO64" s="361"/>
      <c r="AP64" s="287"/>
      <c r="AQ64" s="287"/>
      <c r="AR64" s="287"/>
      <c r="AS64" s="287"/>
      <c r="AU64" s="287"/>
      <c r="AV64" s="287"/>
      <c r="AW64" s="287"/>
      <c r="AX64" s="287"/>
      <c r="AY64" s="287"/>
      <c r="AZ64" s="287"/>
      <c r="BA64" s="287"/>
      <c r="BB64" s="287"/>
      <c r="BC64" s="287"/>
      <c r="BD64" s="287"/>
      <c r="BE64" s="287"/>
    </row>
    <row r="65" spans="6:57" ht="15.75" customHeight="1" thickBot="1">
      <c r="F65" s="290"/>
      <c r="G65" s="290"/>
      <c r="H65" s="290"/>
      <c r="I65" s="290"/>
      <c r="AB65" s="361"/>
      <c r="AC65" s="361"/>
      <c r="AD65" s="361"/>
      <c r="AE65" s="361"/>
      <c r="AF65" s="361"/>
      <c r="AG65" s="361"/>
      <c r="AH65" s="361"/>
      <c r="AI65" s="361"/>
      <c r="AJ65" s="361"/>
      <c r="AL65" s="290" t="s">
        <v>318</v>
      </c>
      <c r="AM65" s="290" t="s">
        <v>433</v>
      </c>
      <c r="AN65" s="290">
        <v>2</v>
      </c>
      <c r="AO65" s="361"/>
      <c r="AP65" s="287"/>
      <c r="AQ65" s="287"/>
      <c r="AR65" s="287"/>
      <c r="AS65" s="287"/>
      <c r="AU65" s="287"/>
      <c r="AV65" s="287"/>
      <c r="AW65" s="287"/>
      <c r="AX65" s="287"/>
      <c r="AY65" s="287"/>
      <c r="AZ65" s="287"/>
      <c r="BA65" s="287"/>
      <c r="BB65" s="287"/>
      <c r="BC65" s="287"/>
      <c r="BD65" s="287"/>
      <c r="BE65" s="287"/>
    </row>
    <row r="66" spans="6:57" ht="15.75" customHeight="1">
      <c r="F66" s="290"/>
      <c r="G66" s="290"/>
      <c r="H66" s="290"/>
      <c r="I66" s="290"/>
      <c r="N66" s="376"/>
      <c r="O66" s="377">
        <f t="shared" ref="O66:Z66" si="46">O8</f>
        <v>0</v>
      </c>
      <c r="P66" s="377">
        <f t="shared" si="46"/>
        <v>0</v>
      </c>
      <c r="Q66" s="377">
        <f t="shared" si="46"/>
        <v>0</v>
      </c>
      <c r="R66" s="377">
        <f t="shared" si="46"/>
        <v>0</v>
      </c>
      <c r="S66" s="377">
        <f t="shared" si="46"/>
        <v>0</v>
      </c>
      <c r="T66" s="377">
        <f t="shared" si="46"/>
        <v>0</v>
      </c>
      <c r="U66" s="377">
        <f t="shared" si="46"/>
        <v>0</v>
      </c>
      <c r="V66" s="377">
        <f t="shared" si="46"/>
        <v>0</v>
      </c>
      <c r="W66" s="377">
        <f t="shared" si="46"/>
        <v>0</v>
      </c>
      <c r="X66" s="377">
        <f t="shared" si="46"/>
        <v>0</v>
      </c>
      <c r="Y66" s="377">
        <f t="shared" si="46"/>
        <v>0</v>
      </c>
      <c r="Z66" s="378">
        <f t="shared" si="46"/>
        <v>0</v>
      </c>
      <c r="AA66" s="328"/>
      <c r="AB66" s="361"/>
      <c r="AC66" s="361"/>
      <c r="AD66" s="361"/>
      <c r="AE66" s="361"/>
      <c r="AF66" s="361"/>
      <c r="AG66" s="361"/>
      <c r="AH66" s="361"/>
      <c r="AI66" s="361"/>
      <c r="AJ66" s="361"/>
      <c r="AL66" s="290" t="s">
        <v>321</v>
      </c>
      <c r="AM66" s="290" t="s">
        <v>434</v>
      </c>
      <c r="AN66" s="290">
        <v>3</v>
      </c>
      <c r="AO66" s="361"/>
      <c r="AP66" s="287"/>
      <c r="AQ66" s="287"/>
      <c r="AR66" s="287"/>
      <c r="AS66" s="287"/>
      <c r="AU66" s="287"/>
      <c r="AV66" s="287"/>
      <c r="AW66" s="287"/>
      <c r="AX66" s="287"/>
      <c r="AY66" s="287"/>
      <c r="AZ66" s="287"/>
      <c r="BA66" s="287"/>
      <c r="BB66" s="287"/>
      <c r="BC66" s="287"/>
      <c r="BD66" s="287"/>
      <c r="BE66" s="287"/>
    </row>
    <row r="67" spans="6:57" ht="15" customHeight="1">
      <c r="F67" s="290" t="s">
        <v>63</v>
      </c>
      <c r="G67" s="290"/>
      <c r="H67" s="290"/>
      <c r="I67" s="290"/>
      <c r="N67" s="943" t="s">
        <v>256</v>
      </c>
      <c r="O67" s="931" t="e">
        <f ca="1">'Ratios &amp; Trend Analysis'!I71</f>
        <v>#NAME?</v>
      </c>
      <c r="P67" s="931" t="e">
        <f ca="1">'Ratios &amp; Trend Analysis'!J71</f>
        <v>#NAME?</v>
      </c>
      <c r="Q67" s="931" t="e">
        <f ca="1">'Ratios &amp; Trend Analysis'!K71</f>
        <v>#NAME?</v>
      </c>
      <c r="R67" s="931" t="e">
        <f ca="1">'Ratios &amp; Trend Analysis'!L71</f>
        <v>#NAME?</v>
      </c>
      <c r="S67" s="931" t="e">
        <f ca="1">'Ratios &amp; Trend Analysis'!M71</f>
        <v>#NAME?</v>
      </c>
      <c r="T67" s="931" t="e">
        <f ca="1">'Ratios &amp; Trend Analysis'!N71</f>
        <v>#NAME?</v>
      </c>
      <c r="U67" s="931" t="e">
        <f ca="1">'Ratios &amp; Trend Analysis'!O71</f>
        <v>#NAME?</v>
      </c>
      <c r="V67" s="931" t="e">
        <f ca="1">'Ratios &amp; Trend Analysis'!P71</f>
        <v>#NAME?</v>
      </c>
      <c r="W67" s="931" t="e">
        <f ca="1">'Ratios &amp; Trend Analysis'!Q71</f>
        <v>#NAME?</v>
      </c>
      <c r="X67" s="931" t="e">
        <f ca="1">'Ratios &amp; Trend Analysis'!R71</f>
        <v>#NAME?</v>
      </c>
      <c r="Y67" s="931" t="e">
        <f ca="1">'Ratios &amp; Trend Analysis'!S71</f>
        <v>#NAME?</v>
      </c>
      <c r="Z67" s="363" t="e">
        <f ca="1">'Ratios &amp; Trend Analysis'!T71</f>
        <v>#NAME?</v>
      </c>
      <c r="AA67" s="364"/>
      <c r="AB67" s="361"/>
      <c r="AC67" s="361"/>
      <c r="AD67" s="361"/>
      <c r="AE67" s="361"/>
      <c r="AF67" s="361"/>
      <c r="AG67" s="361"/>
      <c r="AH67" s="361"/>
      <c r="AI67" s="361"/>
      <c r="AJ67" s="361"/>
      <c r="AL67" s="290" t="s">
        <v>324</v>
      </c>
      <c r="AM67" s="290" t="s">
        <v>435</v>
      </c>
      <c r="AN67" s="290">
        <v>4</v>
      </c>
      <c r="AO67" s="361"/>
      <c r="AP67" s="287"/>
      <c r="AQ67" s="287"/>
      <c r="AR67" s="287"/>
      <c r="AS67" s="287"/>
      <c r="AT67" s="287"/>
      <c r="AU67" s="287"/>
      <c r="AV67" s="287"/>
      <c r="AW67" s="287"/>
      <c r="AX67" s="287"/>
      <c r="AY67" s="287"/>
      <c r="AZ67" s="287"/>
      <c r="BA67" s="287"/>
      <c r="BB67" s="287"/>
      <c r="BC67" s="287"/>
      <c r="BD67" s="287"/>
      <c r="BE67" s="287"/>
    </row>
    <row r="68" spans="6:57" ht="15.75">
      <c r="F68" s="290" t="s">
        <v>441</v>
      </c>
      <c r="G68" s="290"/>
      <c r="H68" s="290"/>
      <c r="I68" s="290"/>
      <c r="K68" s="354"/>
      <c r="N68" s="943" t="s">
        <v>3</v>
      </c>
      <c r="O68" s="931" t="e">
        <f ca="1">'Ratios &amp; Trend Analysis'!I73</f>
        <v>#NAME?</v>
      </c>
      <c r="P68" s="931" t="e">
        <f ca="1">'Ratios &amp; Trend Analysis'!J73</f>
        <v>#NAME?</v>
      </c>
      <c r="Q68" s="931" t="e">
        <f ca="1">'Ratios &amp; Trend Analysis'!K73</f>
        <v>#NAME?</v>
      </c>
      <c r="R68" s="931" t="e">
        <f ca="1">'Ratios &amp; Trend Analysis'!L73</f>
        <v>#NAME?</v>
      </c>
      <c r="S68" s="931" t="e">
        <f ca="1">'Ratios &amp; Trend Analysis'!M73</f>
        <v>#NAME?</v>
      </c>
      <c r="T68" s="931" t="e">
        <f ca="1">'Ratios &amp; Trend Analysis'!N73</f>
        <v>#NAME?</v>
      </c>
      <c r="U68" s="931" t="e">
        <f ca="1">'Ratios &amp; Trend Analysis'!O73</f>
        <v>#NAME?</v>
      </c>
      <c r="V68" s="931" t="e">
        <f ca="1">'Ratios &amp; Trend Analysis'!P73</f>
        <v>#NAME?</v>
      </c>
      <c r="W68" s="931" t="e">
        <f ca="1">'Ratios &amp; Trend Analysis'!Q73</f>
        <v>#NAME?</v>
      </c>
      <c r="X68" s="931" t="e">
        <f ca="1">'Ratios &amp; Trend Analysis'!R73</f>
        <v>#NAME?</v>
      </c>
      <c r="Y68" s="931" t="e">
        <f ca="1">'Ratios &amp; Trend Analysis'!S73</f>
        <v>#NAME?</v>
      </c>
      <c r="Z68" s="363" t="e">
        <f ca="1">'Ratios &amp; Trend Analysis'!T73</f>
        <v>#NAME?</v>
      </c>
      <c r="AA68" s="364"/>
      <c r="AB68" s="361"/>
      <c r="AC68" s="361"/>
      <c r="AD68" s="361"/>
      <c r="AE68" s="361"/>
      <c r="AF68" s="361"/>
      <c r="AG68" s="361"/>
      <c r="AH68" s="361"/>
      <c r="AI68" s="361"/>
      <c r="AJ68" s="361"/>
      <c r="AL68" s="290" t="s">
        <v>326</v>
      </c>
      <c r="AM68" s="290" t="s">
        <v>436</v>
      </c>
      <c r="AN68" s="290">
        <v>5</v>
      </c>
      <c r="AO68" s="361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287"/>
      <c r="BA68" s="287"/>
      <c r="BB68" s="287"/>
      <c r="BC68" s="287"/>
      <c r="BD68" s="287"/>
      <c r="BE68" s="287"/>
    </row>
    <row r="69" spans="6:57" ht="15" customHeight="1">
      <c r="F69" s="290" t="s">
        <v>247</v>
      </c>
      <c r="G69" s="290"/>
      <c r="H69" s="290"/>
      <c r="I69" s="290"/>
      <c r="N69" s="935" t="s">
        <v>267</v>
      </c>
      <c r="O69" s="931" t="e">
        <f ca="1">'Ratios &amp; Trend Analysis'!I67</f>
        <v>#NAME?</v>
      </c>
      <c r="P69" s="931" t="e">
        <f ca="1">'Ratios &amp; Trend Analysis'!J67</f>
        <v>#NAME?</v>
      </c>
      <c r="Q69" s="931" t="e">
        <f ca="1">'Ratios &amp; Trend Analysis'!K67</f>
        <v>#NAME?</v>
      </c>
      <c r="R69" s="931" t="e">
        <f ca="1">'Ratios &amp; Trend Analysis'!L67</f>
        <v>#NAME?</v>
      </c>
      <c r="S69" s="931" t="e">
        <f ca="1">'Ratios &amp; Trend Analysis'!M67</f>
        <v>#NAME?</v>
      </c>
      <c r="T69" s="931" t="e">
        <f ca="1">'Ratios &amp; Trend Analysis'!N67</f>
        <v>#NAME?</v>
      </c>
      <c r="U69" s="931" t="e">
        <f ca="1">'Ratios &amp; Trend Analysis'!O67</f>
        <v>#NAME?</v>
      </c>
      <c r="V69" s="931" t="e">
        <f ca="1">'Ratios &amp; Trend Analysis'!P67</f>
        <v>#NAME?</v>
      </c>
      <c r="W69" s="931" t="e">
        <f ca="1">'Ratios &amp; Trend Analysis'!Q67</f>
        <v>#NAME?</v>
      </c>
      <c r="X69" s="931" t="e">
        <f ca="1">'Ratios &amp; Trend Analysis'!R67</f>
        <v>#NAME?</v>
      </c>
      <c r="Y69" s="931" t="e">
        <f ca="1">'Ratios &amp; Trend Analysis'!S67</f>
        <v>#NAME?</v>
      </c>
      <c r="Z69" s="363" t="e">
        <f ca="1">'Ratios &amp; Trend Analysis'!T67</f>
        <v>#NAME?</v>
      </c>
      <c r="AA69" s="369"/>
      <c r="AB69" s="361"/>
      <c r="AC69" s="361"/>
      <c r="AD69" s="361"/>
      <c r="AE69" s="361"/>
      <c r="AF69" s="361"/>
      <c r="AG69" s="361"/>
      <c r="AH69" s="361"/>
      <c r="AI69" s="361"/>
      <c r="AJ69" s="361"/>
      <c r="AL69" s="290" t="s">
        <v>327</v>
      </c>
      <c r="AM69" s="290" t="s">
        <v>437</v>
      </c>
      <c r="AN69" s="290">
        <v>6</v>
      </c>
      <c r="AO69" s="361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287"/>
      <c r="BD69" s="287"/>
      <c r="BE69" s="287"/>
    </row>
    <row r="70" spans="6:57" ht="15" customHeight="1">
      <c r="F70" s="290"/>
      <c r="G70" s="290"/>
      <c r="H70" s="290"/>
      <c r="I70" s="290"/>
      <c r="N70" s="935" t="s">
        <v>375</v>
      </c>
      <c r="O70" s="932" t="e">
        <f ca="1">'Ratios &amp; Trend Analysis'!I87</f>
        <v>#NAME?</v>
      </c>
      <c r="P70" s="932" t="e">
        <f ca="1">'Ratios &amp; Trend Analysis'!J87</f>
        <v>#NAME?</v>
      </c>
      <c r="Q70" s="932" t="e">
        <f ca="1">'Ratios &amp; Trend Analysis'!K87</f>
        <v>#NAME?</v>
      </c>
      <c r="R70" s="932" t="e">
        <f ca="1">'Ratios &amp; Trend Analysis'!L87</f>
        <v>#NAME?</v>
      </c>
      <c r="S70" s="932" t="e">
        <f ca="1">'Ratios &amp; Trend Analysis'!M87</f>
        <v>#NAME?</v>
      </c>
      <c r="T70" s="932" t="e">
        <f ca="1">'Ratios &amp; Trend Analysis'!N87</f>
        <v>#NAME?</v>
      </c>
      <c r="U70" s="932" t="e">
        <f ca="1">'Ratios &amp; Trend Analysis'!O87</f>
        <v>#NAME?</v>
      </c>
      <c r="V70" s="932" t="e">
        <f ca="1">'Ratios &amp; Trend Analysis'!P87</f>
        <v>#NAME?</v>
      </c>
      <c r="W70" s="932" t="e">
        <f ca="1">'Ratios &amp; Trend Analysis'!Q87</f>
        <v>#NAME?</v>
      </c>
      <c r="X70" s="932" t="e">
        <f ca="1">'Ratios &amp; Trend Analysis'!R87</f>
        <v>#NAME?</v>
      </c>
      <c r="Y70" s="932" t="e">
        <f ca="1">'Ratios &amp; Trend Analysis'!S87</f>
        <v>#NAME?</v>
      </c>
      <c r="Z70" s="366" t="e">
        <f ca="1">'Ratios &amp; Trend Analysis'!T87</f>
        <v>#NAME?</v>
      </c>
      <c r="AA70" s="369"/>
      <c r="AB70" s="361"/>
      <c r="AC70" s="361"/>
      <c r="AD70" s="361"/>
      <c r="AE70" s="361"/>
      <c r="AF70" s="361"/>
      <c r="AG70" s="361"/>
      <c r="AH70" s="361"/>
      <c r="AI70" s="361"/>
      <c r="AJ70" s="361"/>
      <c r="AN70" s="361"/>
      <c r="AO70" s="361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287"/>
      <c r="BD70" s="287"/>
      <c r="BE70" s="287"/>
    </row>
    <row r="71" spans="6:57" ht="15" customHeight="1">
      <c r="F71" s="290"/>
      <c r="G71" s="290"/>
      <c r="H71" s="290"/>
      <c r="I71" s="290"/>
      <c r="N71" s="943" t="s">
        <v>4</v>
      </c>
      <c r="O71" s="931" t="e">
        <f ca="1">'Ratios &amp; Trend Analysis'!I74</f>
        <v>#NAME?</v>
      </c>
      <c r="P71" s="931" t="e">
        <f ca="1">'Ratios &amp; Trend Analysis'!J74</f>
        <v>#NAME?</v>
      </c>
      <c r="Q71" s="931" t="e">
        <f ca="1">'Ratios &amp; Trend Analysis'!K74</f>
        <v>#NAME?</v>
      </c>
      <c r="R71" s="931" t="e">
        <f ca="1">'Ratios &amp; Trend Analysis'!L74</f>
        <v>#NAME?</v>
      </c>
      <c r="S71" s="931" t="e">
        <f ca="1">'Ratios &amp; Trend Analysis'!M74</f>
        <v>#NAME?</v>
      </c>
      <c r="T71" s="931" t="e">
        <f ca="1">'Ratios &amp; Trend Analysis'!N74</f>
        <v>#NAME?</v>
      </c>
      <c r="U71" s="931" t="e">
        <f ca="1">'Ratios &amp; Trend Analysis'!O74</f>
        <v>#NAME?</v>
      </c>
      <c r="V71" s="931" t="e">
        <f ca="1">'Ratios &amp; Trend Analysis'!P74</f>
        <v>#NAME?</v>
      </c>
      <c r="W71" s="931" t="e">
        <f ca="1">'Ratios &amp; Trend Analysis'!Q74</f>
        <v>#NAME?</v>
      </c>
      <c r="X71" s="931" t="e">
        <f ca="1">'Ratios &amp; Trend Analysis'!R74</f>
        <v>#NAME?</v>
      </c>
      <c r="Y71" s="931" t="e">
        <f ca="1">'Ratios &amp; Trend Analysis'!S74</f>
        <v>#NAME?</v>
      </c>
      <c r="Z71" s="363" t="e">
        <f ca="1">'Ratios &amp; Trend Analysis'!T74</f>
        <v>#NAME?</v>
      </c>
      <c r="AA71" s="364"/>
      <c r="AB71" s="361"/>
      <c r="AC71" s="361"/>
      <c r="AD71" s="361"/>
      <c r="AE71" s="361"/>
      <c r="AF71" s="361"/>
      <c r="AG71" s="361"/>
      <c r="AH71" s="361"/>
      <c r="AI71" s="361"/>
      <c r="AJ71" s="361"/>
      <c r="AK71" s="361"/>
      <c r="AL71" s="361"/>
      <c r="AM71" s="361"/>
      <c r="AN71" s="361"/>
      <c r="AO71" s="361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287"/>
      <c r="BD71" s="287"/>
      <c r="BE71" s="287"/>
    </row>
    <row r="72" spans="6:57" ht="15" customHeight="1">
      <c r="F72" s="290"/>
      <c r="G72" s="290"/>
      <c r="H72" s="290"/>
      <c r="I72" s="290"/>
      <c r="N72" s="943" t="s">
        <v>0</v>
      </c>
      <c r="O72" s="931" t="e">
        <f ca="1">'Ratios &amp; Trend Analysis'!I75</f>
        <v>#VALUE!</v>
      </c>
      <c r="P72" s="931" t="e">
        <f ca="1">'Ratios &amp; Trend Analysis'!J75</f>
        <v>#VALUE!</v>
      </c>
      <c r="Q72" s="931" t="e">
        <f ca="1">'Ratios &amp; Trend Analysis'!K75</f>
        <v>#VALUE!</v>
      </c>
      <c r="R72" s="931" t="e">
        <f ca="1">'Ratios &amp; Trend Analysis'!L75</f>
        <v>#VALUE!</v>
      </c>
      <c r="S72" s="931" t="e">
        <f ca="1">'Ratios &amp; Trend Analysis'!M75</f>
        <v>#VALUE!</v>
      </c>
      <c r="T72" s="931" t="e">
        <f ca="1">'Ratios &amp; Trend Analysis'!N75</f>
        <v>#VALUE!</v>
      </c>
      <c r="U72" s="931" t="e">
        <f ca="1">'Ratios &amp; Trend Analysis'!O75</f>
        <v>#VALUE!</v>
      </c>
      <c r="V72" s="931" t="e">
        <f ca="1">'Ratios &amp; Trend Analysis'!P75</f>
        <v>#VALUE!</v>
      </c>
      <c r="W72" s="931" t="e">
        <f ca="1">'Ratios &amp; Trend Analysis'!Q75</f>
        <v>#VALUE!</v>
      </c>
      <c r="X72" s="931" t="e">
        <f ca="1">'Ratios &amp; Trend Analysis'!R75</f>
        <v>#VALUE!</v>
      </c>
      <c r="Y72" s="931" t="e">
        <f ca="1">'Ratios &amp; Trend Analysis'!S75</f>
        <v>#VALUE!</v>
      </c>
      <c r="Z72" s="363" t="e">
        <f ca="1">'Ratios &amp; Trend Analysis'!T75</f>
        <v>#VALUE!</v>
      </c>
      <c r="AA72" s="364"/>
      <c r="AB72" s="361"/>
      <c r="AC72" s="361"/>
      <c r="AD72" s="361"/>
      <c r="AE72" s="361"/>
      <c r="AF72" s="361"/>
      <c r="AG72" s="361"/>
      <c r="AH72" s="361"/>
      <c r="AI72" s="361"/>
      <c r="AJ72" s="361"/>
      <c r="AK72" s="361"/>
      <c r="AL72" s="361"/>
      <c r="AM72" s="361"/>
      <c r="AN72" s="361"/>
      <c r="AO72" s="361"/>
      <c r="AP72" s="287"/>
      <c r="AQ72" s="287"/>
      <c r="AR72" s="287"/>
      <c r="AS72" s="287"/>
      <c r="AT72" s="287"/>
      <c r="AU72" s="287"/>
      <c r="AV72" s="287"/>
      <c r="AW72" s="287"/>
      <c r="AX72" s="287"/>
      <c r="AY72" s="287"/>
      <c r="AZ72" s="287"/>
      <c r="BA72" s="287"/>
      <c r="BB72" s="287"/>
      <c r="BC72" s="287"/>
      <c r="BD72" s="287"/>
      <c r="BE72" s="287"/>
    </row>
    <row r="73" spans="6:57" ht="15.75" customHeight="1" thickBot="1">
      <c r="F73" s="290"/>
      <c r="G73" s="290"/>
      <c r="H73" s="290"/>
      <c r="I73" s="290"/>
      <c r="N73" s="397" t="s">
        <v>1</v>
      </c>
      <c r="O73" s="939" t="e">
        <f ca="1">'Ratios &amp; Trend Analysis'!I76</f>
        <v>#VALUE!</v>
      </c>
      <c r="P73" s="939" t="e">
        <f ca="1">'Ratios &amp; Trend Analysis'!J76</f>
        <v>#VALUE!</v>
      </c>
      <c r="Q73" s="939" t="e">
        <f ca="1">'Ratios &amp; Trend Analysis'!K76</f>
        <v>#VALUE!</v>
      </c>
      <c r="R73" s="939" t="e">
        <f ca="1">'Ratios &amp; Trend Analysis'!L76</f>
        <v>#VALUE!</v>
      </c>
      <c r="S73" s="939" t="e">
        <f ca="1">'Ratios &amp; Trend Analysis'!M76</f>
        <v>#VALUE!</v>
      </c>
      <c r="T73" s="939" t="e">
        <f ca="1">'Ratios &amp; Trend Analysis'!N76</f>
        <v>#VALUE!</v>
      </c>
      <c r="U73" s="939" t="e">
        <f ca="1">'Ratios &amp; Trend Analysis'!O76</f>
        <v>#VALUE!</v>
      </c>
      <c r="V73" s="939" t="e">
        <f ca="1">'Ratios &amp; Trend Analysis'!P76</f>
        <v>#VALUE!</v>
      </c>
      <c r="W73" s="939" t="e">
        <f ca="1">'Ratios &amp; Trend Analysis'!Q76</f>
        <v>#VALUE!</v>
      </c>
      <c r="X73" s="939" t="e">
        <f ca="1">'Ratios &amp; Trend Analysis'!R76</f>
        <v>#VALUE!</v>
      </c>
      <c r="Y73" s="939" t="e">
        <f ca="1">'Ratios &amp; Trend Analysis'!S76</f>
        <v>#VALUE!</v>
      </c>
      <c r="Z73" s="382" t="e">
        <f ca="1">'Ratios &amp; Trend Analysis'!T76</f>
        <v>#VALUE!</v>
      </c>
      <c r="AA73" s="364"/>
      <c r="AB73" s="361"/>
      <c r="AC73" s="361"/>
      <c r="AD73" s="361"/>
      <c r="AE73" s="361"/>
      <c r="AF73" s="361"/>
      <c r="AG73" s="361"/>
      <c r="AH73" s="361"/>
      <c r="AI73" s="361"/>
      <c r="AJ73" s="361"/>
      <c r="AK73" s="361"/>
      <c r="AL73" s="361"/>
      <c r="AM73" s="361"/>
      <c r="AN73" s="361"/>
      <c r="AO73" s="361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  <c r="BB73" s="287"/>
      <c r="BC73" s="287"/>
      <c r="BD73" s="287"/>
      <c r="BE73" s="287"/>
    </row>
    <row r="74" spans="6:57" ht="15" customHeight="1">
      <c r="I74" s="290"/>
      <c r="Z74" s="398"/>
      <c r="AA74" s="399"/>
      <c r="AB74" s="361"/>
      <c r="AC74" s="361"/>
      <c r="AD74" s="361"/>
      <c r="AE74" s="361"/>
      <c r="AF74" s="361"/>
      <c r="AG74" s="361"/>
      <c r="AH74" s="361"/>
      <c r="AI74" s="361"/>
      <c r="AJ74" s="361"/>
      <c r="AK74" s="361"/>
      <c r="AL74" s="361"/>
      <c r="AM74" s="361"/>
      <c r="AN74" s="361"/>
      <c r="AO74" s="361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287"/>
      <c r="BD74" s="287"/>
      <c r="BE74" s="287"/>
    </row>
    <row r="75" spans="6:57" ht="15" customHeight="1">
      <c r="N75" s="400"/>
      <c r="O75" s="401"/>
      <c r="P75" s="401"/>
      <c r="Q75" s="401"/>
      <c r="R75" s="401"/>
      <c r="S75" s="401"/>
      <c r="T75" s="401"/>
      <c r="U75" s="401"/>
      <c r="V75" s="401"/>
      <c r="W75" s="401"/>
      <c r="X75" s="401"/>
      <c r="Y75" s="401"/>
      <c r="Z75" s="401"/>
      <c r="AA75" s="364"/>
      <c r="AB75" s="361"/>
      <c r="AC75" s="361"/>
      <c r="AD75" s="361"/>
      <c r="AE75" s="361"/>
      <c r="AF75" s="361"/>
      <c r="AG75" s="361"/>
      <c r="AH75" s="361"/>
      <c r="AI75" s="361"/>
      <c r="AJ75" s="361"/>
      <c r="AK75" s="361"/>
      <c r="AL75" s="361"/>
      <c r="AM75" s="361"/>
      <c r="AN75" s="361"/>
      <c r="AO75" s="361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287"/>
      <c r="BD75" s="287"/>
      <c r="BE75" s="287"/>
    </row>
    <row r="76" spans="6:57" ht="15.75">
      <c r="L76" s="354" t="s">
        <v>358</v>
      </c>
      <c r="M76" s="354"/>
      <c r="N76" s="293"/>
      <c r="AB76" s="361"/>
      <c r="AC76" s="361"/>
      <c r="AD76" s="361"/>
      <c r="AE76" s="361"/>
      <c r="AF76" s="361"/>
      <c r="AG76" s="361"/>
      <c r="AH76" s="361"/>
      <c r="AI76" s="361"/>
      <c r="AJ76" s="361"/>
      <c r="AK76" s="361"/>
      <c r="AL76" s="361"/>
      <c r="AM76" s="361"/>
      <c r="AN76" s="361"/>
      <c r="AO76" s="361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287"/>
      <c r="BD76" s="287"/>
      <c r="BE76" s="287"/>
    </row>
    <row r="77" spans="6:57" ht="12.75" customHeight="1" thickBot="1">
      <c r="L77" s="402"/>
      <c r="M77" s="402"/>
      <c r="AB77" s="361"/>
      <c r="AC77" s="361"/>
      <c r="AD77" s="361"/>
      <c r="AE77" s="361"/>
      <c r="AF77" s="361"/>
      <c r="AG77" s="361"/>
      <c r="AH77" s="361"/>
      <c r="AI77" s="361"/>
      <c r="AJ77" s="361"/>
      <c r="AK77" s="361"/>
      <c r="AL77" s="361"/>
      <c r="AM77" s="361"/>
      <c r="AN77" s="361"/>
      <c r="AO77" s="361"/>
      <c r="AP77" s="287"/>
      <c r="AQ77" s="287"/>
      <c r="AR77" s="287"/>
      <c r="AS77" s="287"/>
      <c r="AT77" s="287"/>
      <c r="AU77" s="287"/>
      <c r="AV77" s="287"/>
      <c r="AW77" s="287"/>
      <c r="AX77" s="287"/>
      <c r="AY77" s="287"/>
      <c r="AZ77" s="287"/>
      <c r="BA77" s="287"/>
      <c r="BB77" s="287"/>
      <c r="BC77" s="287"/>
      <c r="BD77" s="287"/>
      <c r="BE77" s="287"/>
    </row>
    <row r="78" spans="6:57" ht="15.75" customHeight="1">
      <c r="N78" s="376"/>
      <c r="O78" s="377">
        <f t="shared" ref="O78:Z78" si="47">O8</f>
        <v>0</v>
      </c>
      <c r="P78" s="377">
        <f t="shared" si="47"/>
        <v>0</v>
      </c>
      <c r="Q78" s="377">
        <f t="shared" si="47"/>
        <v>0</v>
      </c>
      <c r="R78" s="377">
        <f t="shared" si="47"/>
        <v>0</v>
      </c>
      <c r="S78" s="377">
        <f t="shared" si="47"/>
        <v>0</v>
      </c>
      <c r="T78" s="377">
        <f t="shared" si="47"/>
        <v>0</v>
      </c>
      <c r="U78" s="377">
        <f t="shared" si="47"/>
        <v>0</v>
      </c>
      <c r="V78" s="377">
        <f t="shared" si="47"/>
        <v>0</v>
      </c>
      <c r="W78" s="377">
        <f t="shared" si="47"/>
        <v>0</v>
      </c>
      <c r="X78" s="377">
        <f t="shared" si="47"/>
        <v>0</v>
      </c>
      <c r="Y78" s="377">
        <f t="shared" si="47"/>
        <v>0</v>
      </c>
      <c r="Z78" s="378">
        <f t="shared" si="47"/>
        <v>0</v>
      </c>
      <c r="AA78" s="328"/>
      <c r="AB78" s="361"/>
      <c r="AC78" s="361"/>
      <c r="AD78" s="361"/>
      <c r="AE78" s="361"/>
      <c r="AF78" s="361"/>
      <c r="AG78" s="361"/>
      <c r="AH78" s="361"/>
      <c r="AI78" s="361"/>
      <c r="AJ78" s="361"/>
      <c r="AK78" s="361"/>
      <c r="AL78" s="361"/>
      <c r="AM78" s="361"/>
      <c r="AN78" s="361"/>
      <c r="AO78" s="361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287"/>
      <c r="BD78" s="287"/>
      <c r="BE78" s="287"/>
    </row>
    <row r="79" spans="6:57" ht="12" hidden="1" customHeight="1">
      <c r="N79" s="950" t="s">
        <v>269</v>
      </c>
      <c r="O79" s="944" t="e">
        <f>'Ratios &amp; Trend Analysis'!#REF!</f>
        <v>#REF!</v>
      </c>
      <c r="P79" s="944" t="e">
        <f>'Ratios &amp; Trend Analysis'!#REF!</f>
        <v>#REF!</v>
      </c>
      <c r="Q79" s="944" t="e">
        <f>'Ratios &amp; Trend Analysis'!#REF!</f>
        <v>#REF!</v>
      </c>
      <c r="R79" s="944" t="e">
        <f>'Ratios &amp; Trend Analysis'!#REF!</f>
        <v>#REF!</v>
      </c>
      <c r="S79" s="944" t="e">
        <f>'Ratios &amp; Trend Analysis'!#REF!</f>
        <v>#REF!</v>
      </c>
      <c r="T79" s="944" t="e">
        <f>'Ratios &amp; Trend Analysis'!#REF!</f>
        <v>#REF!</v>
      </c>
      <c r="U79" s="944" t="e">
        <f>'Ratios &amp; Trend Analysis'!#REF!</f>
        <v>#REF!</v>
      </c>
      <c r="V79" s="944" t="e">
        <f>'Ratios &amp; Trend Analysis'!#REF!</f>
        <v>#REF!</v>
      </c>
      <c r="W79" s="944" t="e">
        <f>'Ratios &amp; Trend Analysis'!#REF!</f>
        <v>#REF!</v>
      </c>
      <c r="X79" s="944" t="e">
        <f>'Ratios &amp; Trend Analysis'!#REF!</f>
        <v>#REF!</v>
      </c>
      <c r="Y79" s="944" t="e">
        <f>'Ratios &amp; Trend Analysis'!#REF!</f>
        <v>#REF!</v>
      </c>
      <c r="Z79" s="403" t="e">
        <f>'Ratios &amp; Trend Analysis'!#REF!</f>
        <v>#REF!</v>
      </c>
      <c r="AA79" s="404"/>
      <c r="AB79" s="361"/>
      <c r="AC79" s="361"/>
      <c r="AD79" s="361"/>
      <c r="AE79" s="361"/>
      <c r="AF79" s="361"/>
      <c r="AG79" s="361"/>
      <c r="AH79" s="361"/>
      <c r="AI79" s="361"/>
      <c r="AJ79" s="361"/>
      <c r="AK79" s="361"/>
      <c r="AL79" s="361"/>
      <c r="AM79" s="361"/>
      <c r="AN79" s="361"/>
      <c r="AO79" s="361"/>
      <c r="AP79" s="287"/>
      <c r="AQ79" s="287"/>
      <c r="AR79" s="287"/>
      <c r="AS79" s="287"/>
      <c r="AT79" s="287"/>
      <c r="AU79" s="287"/>
      <c r="AV79" s="287"/>
      <c r="AW79" s="287"/>
      <c r="AX79" s="287"/>
      <c r="AY79" s="287"/>
      <c r="AZ79" s="287"/>
      <c r="BA79" s="287"/>
      <c r="BB79" s="287"/>
      <c r="BC79" s="287"/>
      <c r="BD79" s="287"/>
      <c r="BE79" s="287"/>
    </row>
    <row r="80" spans="6:57" ht="16.5" hidden="1" customHeight="1" thickBot="1">
      <c r="K80" s="354"/>
      <c r="N80" s="950" t="s">
        <v>270</v>
      </c>
      <c r="O80" s="944" t="e">
        <f>'Ratios &amp; Trend Analysis'!#REF!</f>
        <v>#REF!</v>
      </c>
      <c r="P80" s="944" t="e">
        <f>'Ratios &amp; Trend Analysis'!#REF!</f>
        <v>#REF!</v>
      </c>
      <c r="Q80" s="944" t="e">
        <f>'Ratios &amp; Trend Analysis'!#REF!</f>
        <v>#REF!</v>
      </c>
      <c r="R80" s="944" t="e">
        <f>'Ratios &amp; Trend Analysis'!#REF!</f>
        <v>#REF!</v>
      </c>
      <c r="S80" s="944" t="e">
        <f>'Ratios &amp; Trend Analysis'!#REF!</f>
        <v>#REF!</v>
      </c>
      <c r="T80" s="944" t="e">
        <f>'Ratios &amp; Trend Analysis'!#REF!</f>
        <v>#REF!</v>
      </c>
      <c r="U80" s="944" t="e">
        <f>'Ratios &amp; Trend Analysis'!#REF!</f>
        <v>#REF!</v>
      </c>
      <c r="V80" s="944" t="e">
        <f>'Ratios &amp; Trend Analysis'!#REF!</f>
        <v>#REF!</v>
      </c>
      <c r="W80" s="944" t="e">
        <f>'Ratios &amp; Trend Analysis'!#REF!</f>
        <v>#REF!</v>
      </c>
      <c r="X80" s="944" t="e">
        <f>'Ratios &amp; Trend Analysis'!#REF!</f>
        <v>#REF!</v>
      </c>
      <c r="Y80" s="944" t="e">
        <f>'Ratios &amp; Trend Analysis'!#REF!</f>
        <v>#REF!</v>
      </c>
      <c r="Z80" s="403" t="e">
        <f>'Ratios &amp; Trend Analysis'!#REF!</f>
        <v>#REF!</v>
      </c>
      <c r="AA80" s="404"/>
      <c r="AB80" s="361"/>
      <c r="AC80" s="361"/>
      <c r="AD80" s="361"/>
      <c r="AE80" s="361"/>
      <c r="AF80" s="361"/>
      <c r="AG80" s="361"/>
      <c r="AH80" s="361"/>
      <c r="AI80" s="361"/>
      <c r="AJ80" s="361"/>
      <c r="AK80" s="361"/>
      <c r="AL80" s="361"/>
      <c r="AM80" s="361"/>
      <c r="AN80" s="361"/>
      <c r="AO80" s="361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</row>
    <row r="81" spans="11:57" ht="15" customHeight="1">
      <c r="K81" s="402"/>
      <c r="N81" s="935" t="s">
        <v>359</v>
      </c>
      <c r="O81" s="945" t="e">
        <f ca="1">'Ratios &amp; Trend Analysis'!I94</f>
        <v>#NAME?</v>
      </c>
      <c r="P81" s="945" t="e">
        <f ca="1">'Ratios &amp; Trend Analysis'!J94</f>
        <v>#NAME?</v>
      </c>
      <c r="Q81" s="945" t="e">
        <f ca="1">'Ratios &amp; Trend Analysis'!K94</f>
        <v>#NAME?</v>
      </c>
      <c r="R81" s="945" t="e">
        <f ca="1">'Ratios &amp; Trend Analysis'!L94</f>
        <v>#NAME?</v>
      </c>
      <c r="S81" s="945" t="e">
        <f ca="1">'Ratios &amp; Trend Analysis'!M94</f>
        <v>#NAME?</v>
      </c>
      <c r="T81" s="945" t="e">
        <f ca="1">'Ratios &amp; Trend Analysis'!N94</f>
        <v>#NAME?</v>
      </c>
      <c r="U81" s="945" t="e">
        <f ca="1">'Ratios &amp; Trend Analysis'!O94</f>
        <v>#NAME?</v>
      </c>
      <c r="V81" s="945" t="e">
        <f ca="1">'Ratios &amp; Trend Analysis'!P94</f>
        <v>#NAME?</v>
      </c>
      <c r="W81" s="945" t="e">
        <f ca="1">'Ratios &amp; Trend Analysis'!Q94</f>
        <v>#NAME?</v>
      </c>
      <c r="X81" s="945" t="e">
        <f ca="1">'Ratios &amp; Trend Analysis'!R94</f>
        <v>#NAME?</v>
      </c>
      <c r="Y81" s="945" t="e">
        <f ca="1">'Ratios &amp; Trend Analysis'!S94</f>
        <v>#NAME?</v>
      </c>
      <c r="Z81" s="951" t="e">
        <f ca="1">'Ratios &amp; Trend Analysis'!T94</f>
        <v>#NAME?</v>
      </c>
      <c r="AA81" s="405"/>
      <c r="AB81" s="361"/>
      <c r="AC81" s="361"/>
      <c r="AD81" s="361"/>
      <c r="AE81" s="361"/>
      <c r="AF81" s="361"/>
      <c r="AG81" s="361"/>
      <c r="AH81" s="361"/>
      <c r="AI81" s="361"/>
      <c r="AJ81" s="361"/>
      <c r="AK81" s="361"/>
      <c r="AL81" s="361"/>
      <c r="AM81" s="361"/>
      <c r="AN81" s="361"/>
      <c r="AO81" s="361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</row>
    <row r="82" spans="11:57" ht="15.75" hidden="1" customHeight="1">
      <c r="N82" s="935" t="s">
        <v>271</v>
      </c>
      <c r="O82" s="946" t="e">
        <f>'Ratios &amp; Trend Analysis'!#REF!</f>
        <v>#REF!</v>
      </c>
      <c r="P82" s="946" t="e">
        <f>'Ratios &amp; Trend Analysis'!#REF!</f>
        <v>#REF!</v>
      </c>
      <c r="Q82" s="946" t="e">
        <f>'Ratios &amp; Trend Analysis'!#REF!</f>
        <v>#REF!</v>
      </c>
      <c r="R82" s="946" t="e">
        <f>'Ratios &amp; Trend Analysis'!#REF!</f>
        <v>#REF!</v>
      </c>
      <c r="S82" s="946" t="e">
        <f>'Ratios &amp; Trend Analysis'!#REF!</f>
        <v>#REF!</v>
      </c>
      <c r="T82" s="946" t="e">
        <f>'Ratios &amp; Trend Analysis'!#REF!</f>
        <v>#REF!</v>
      </c>
      <c r="U82" s="946" t="e">
        <f>'Ratios &amp; Trend Analysis'!#REF!</f>
        <v>#REF!</v>
      </c>
      <c r="V82" s="946" t="e">
        <f>'Ratios &amp; Trend Analysis'!#REF!</f>
        <v>#REF!</v>
      </c>
      <c r="W82" s="946" t="e">
        <f>'Ratios &amp; Trend Analysis'!#REF!</f>
        <v>#REF!</v>
      </c>
      <c r="X82" s="946" t="e">
        <f>'Ratios &amp; Trend Analysis'!#REF!</f>
        <v>#REF!</v>
      </c>
      <c r="Y82" s="946" t="e">
        <f>'Ratios &amp; Trend Analysis'!#REF!</f>
        <v>#REF!</v>
      </c>
      <c r="Z82" s="406" t="e">
        <f>'Ratios &amp; Trend Analysis'!#REF!</f>
        <v>#REF!</v>
      </c>
      <c r="AA82" s="404"/>
      <c r="AB82" s="361"/>
      <c r="AC82" s="361"/>
      <c r="AD82" s="361"/>
      <c r="AE82" s="361"/>
      <c r="AF82" s="361"/>
      <c r="AG82" s="361"/>
      <c r="AH82" s="361"/>
      <c r="AI82" s="361"/>
      <c r="AJ82" s="361"/>
      <c r="AK82" s="361"/>
      <c r="AL82" s="361"/>
      <c r="AM82" s="361"/>
      <c r="AN82" s="361"/>
      <c r="AO82" s="361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</row>
    <row r="83" spans="11:57" ht="15" hidden="1" customHeight="1">
      <c r="N83" s="935" t="s">
        <v>272</v>
      </c>
      <c r="O83" s="947">
        <f>'Ratios &amp; Trend Analysis'!I56</f>
        <v>0</v>
      </c>
      <c r="P83" s="947">
        <f>'Ratios &amp; Trend Analysis'!J56</f>
        <v>0</v>
      </c>
      <c r="Q83" s="947">
        <f>'Ratios &amp; Trend Analysis'!K56</f>
        <v>0</v>
      </c>
      <c r="R83" s="947">
        <f>'Ratios &amp; Trend Analysis'!L56</f>
        <v>0</v>
      </c>
      <c r="S83" s="947">
        <f>'Ratios &amp; Trend Analysis'!M56</f>
        <v>0</v>
      </c>
      <c r="T83" s="947">
        <f>'Ratios &amp; Trend Analysis'!N56</f>
        <v>0</v>
      </c>
      <c r="U83" s="947">
        <f>'Ratios &amp; Trend Analysis'!O56</f>
        <v>0</v>
      </c>
      <c r="V83" s="947">
        <f>'Ratios &amp; Trend Analysis'!P56</f>
        <v>0</v>
      </c>
      <c r="W83" s="947">
        <f>'Ratios &amp; Trend Analysis'!Q56</f>
        <v>0</v>
      </c>
      <c r="X83" s="947">
        <f>'Ratios &amp; Trend Analysis'!R56</f>
        <v>0</v>
      </c>
      <c r="Y83" s="947">
        <f>'Ratios &amp; Trend Analysis'!S56</f>
        <v>0</v>
      </c>
      <c r="Z83" s="407">
        <f>'Ratios &amp; Trend Analysis'!T56</f>
        <v>0</v>
      </c>
      <c r="AA83" s="408"/>
      <c r="AB83" s="361"/>
      <c r="AC83" s="361"/>
      <c r="AD83" s="361"/>
      <c r="AE83" s="361"/>
      <c r="AF83" s="361"/>
      <c r="AG83" s="361"/>
      <c r="AH83" s="361"/>
      <c r="AI83" s="361"/>
      <c r="AJ83" s="361"/>
      <c r="AK83" s="361"/>
      <c r="AL83" s="361"/>
      <c r="AM83" s="361"/>
      <c r="AN83" s="361"/>
      <c r="AO83" s="361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</row>
    <row r="84" spans="11:57" ht="15" customHeight="1">
      <c r="N84" s="935" t="s">
        <v>360</v>
      </c>
      <c r="O84" s="948" t="e">
        <f ca="1">'Ratios &amp; Trend Analysis'!I96</f>
        <v>#NAME?</v>
      </c>
      <c r="P84" s="948" t="e">
        <f ca="1">'Ratios &amp; Trend Analysis'!J96</f>
        <v>#NAME?</v>
      </c>
      <c r="Q84" s="948" t="e">
        <f ca="1">'Ratios &amp; Trend Analysis'!K96</f>
        <v>#NAME?</v>
      </c>
      <c r="R84" s="948" t="e">
        <f ca="1">'Ratios &amp; Trend Analysis'!L96</f>
        <v>#NAME?</v>
      </c>
      <c r="S84" s="948" t="e">
        <f ca="1">'Ratios &amp; Trend Analysis'!M96</f>
        <v>#NAME?</v>
      </c>
      <c r="T84" s="948" t="e">
        <f ca="1">'Ratios &amp; Trend Analysis'!N96</f>
        <v>#NAME?</v>
      </c>
      <c r="U84" s="948" t="e">
        <f ca="1">'Ratios &amp; Trend Analysis'!O96</f>
        <v>#NAME?</v>
      </c>
      <c r="V84" s="948" t="e">
        <f ca="1">'Ratios &amp; Trend Analysis'!P96</f>
        <v>#NAME?</v>
      </c>
      <c r="W84" s="948" t="e">
        <f ca="1">'Ratios &amp; Trend Analysis'!Q96</f>
        <v>#NAME?</v>
      </c>
      <c r="X84" s="948" t="e">
        <f ca="1">'Ratios &amp; Trend Analysis'!R96</f>
        <v>#NAME?</v>
      </c>
      <c r="Y84" s="948" t="e">
        <f ca="1">'Ratios &amp; Trend Analysis'!S96</f>
        <v>#NAME?</v>
      </c>
      <c r="Z84" s="409" t="e">
        <f ca="1">'Ratios &amp; Trend Analysis'!T96</f>
        <v>#NAME?</v>
      </c>
      <c r="AA84" s="410"/>
      <c r="AB84" s="361"/>
      <c r="AC84" s="361"/>
      <c r="AD84" s="361"/>
      <c r="AE84" s="361"/>
      <c r="AF84" s="361"/>
      <c r="AG84" s="361"/>
      <c r="AH84" s="361"/>
      <c r="AI84" s="361"/>
      <c r="AJ84" s="361"/>
      <c r="AK84" s="361"/>
      <c r="AL84" s="361"/>
      <c r="AM84" s="361"/>
      <c r="AN84" s="361"/>
      <c r="AO84" s="361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</row>
    <row r="85" spans="11:57" ht="15" hidden="1" customHeight="1">
      <c r="N85" s="935" t="s">
        <v>273</v>
      </c>
      <c r="O85" s="932" t="e">
        <f ca="1">'Ratios &amp; Trend Analysis'!I58</f>
        <v>#NAME?</v>
      </c>
      <c r="P85" s="932" t="e">
        <f ca="1">'Ratios &amp; Trend Analysis'!J58</f>
        <v>#NAME?</v>
      </c>
      <c r="Q85" s="932" t="e">
        <f ca="1">'Ratios &amp; Trend Analysis'!K58</f>
        <v>#NAME?</v>
      </c>
      <c r="R85" s="932" t="e">
        <f ca="1">'Ratios &amp; Trend Analysis'!L58</f>
        <v>#NAME?</v>
      </c>
      <c r="S85" s="932" t="e">
        <f ca="1">'Ratios &amp; Trend Analysis'!M58</f>
        <v>#NAME?</v>
      </c>
      <c r="T85" s="932" t="e">
        <f ca="1">'Ratios &amp; Trend Analysis'!N58</f>
        <v>#NAME?</v>
      </c>
      <c r="U85" s="932" t="e">
        <f ca="1">'Ratios &amp; Trend Analysis'!O58</f>
        <v>#NAME?</v>
      </c>
      <c r="V85" s="932" t="e">
        <f ca="1">'Ratios &amp; Trend Analysis'!P58</f>
        <v>#NAME?</v>
      </c>
      <c r="W85" s="932" t="e">
        <f ca="1">'Ratios &amp; Trend Analysis'!Q58</f>
        <v>#NAME?</v>
      </c>
      <c r="X85" s="932" t="e">
        <f ca="1">'Ratios &amp; Trend Analysis'!R58</f>
        <v>#NAME?</v>
      </c>
      <c r="Y85" s="932" t="e">
        <f ca="1">'Ratios &amp; Trend Analysis'!S58</f>
        <v>#NAME?</v>
      </c>
      <c r="Z85" s="366" t="e">
        <f ca="1">'Ratios &amp; Trend Analysis'!T58</f>
        <v>#NAME?</v>
      </c>
      <c r="AA85" s="379"/>
      <c r="AB85" s="361"/>
      <c r="AC85" s="361"/>
      <c r="AD85" s="361"/>
      <c r="AE85" s="361"/>
      <c r="AF85" s="361"/>
      <c r="AG85" s="361"/>
      <c r="AH85" s="361"/>
      <c r="AI85" s="361"/>
      <c r="AJ85" s="361"/>
      <c r="AK85" s="361"/>
      <c r="AL85" s="361"/>
      <c r="AM85" s="361"/>
      <c r="AN85" s="361"/>
      <c r="AO85" s="361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</row>
    <row r="86" spans="11:57" ht="15" hidden="1" customHeight="1">
      <c r="N86" s="935" t="s">
        <v>65</v>
      </c>
      <c r="O86" s="932" t="e">
        <f ca="1">'Ratios &amp; Trend Analysis'!I59</f>
        <v>#NAME?</v>
      </c>
      <c r="P86" s="932" t="e">
        <f ca="1">'Ratios &amp; Trend Analysis'!J59</f>
        <v>#NAME?</v>
      </c>
      <c r="Q86" s="932" t="e">
        <f ca="1">'Ratios &amp; Trend Analysis'!K59</f>
        <v>#NAME?</v>
      </c>
      <c r="R86" s="932" t="e">
        <f ca="1">'Ratios &amp; Trend Analysis'!L59</f>
        <v>#NAME?</v>
      </c>
      <c r="S86" s="932" t="e">
        <f ca="1">'Ratios &amp; Trend Analysis'!M59</f>
        <v>#NAME?</v>
      </c>
      <c r="T86" s="932" t="e">
        <f ca="1">'Ratios &amp; Trend Analysis'!N59</f>
        <v>#NAME?</v>
      </c>
      <c r="U86" s="932" t="e">
        <f ca="1">'Ratios &amp; Trend Analysis'!O59</f>
        <v>#NAME?</v>
      </c>
      <c r="V86" s="932" t="e">
        <f ca="1">'Ratios &amp; Trend Analysis'!P59</f>
        <v>#NAME?</v>
      </c>
      <c r="W86" s="932" t="e">
        <f ca="1">'Ratios &amp; Trend Analysis'!Q59</f>
        <v>#NAME?</v>
      </c>
      <c r="X86" s="932" t="e">
        <f ca="1">'Ratios &amp; Trend Analysis'!R59</f>
        <v>#NAME?</v>
      </c>
      <c r="Y86" s="932" t="e">
        <f ca="1">'Ratios &amp; Trend Analysis'!S59</f>
        <v>#NAME?</v>
      </c>
      <c r="Z86" s="366" t="e">
        <f ca="1">'Ratios &amp; Trend Analysis'!T59</f>
        <v>#NAME?</v>
      </c>
      <c r="AA86" s="379"/>
      <c r="AB86" s="361"/>
      <c r="AC86" s="361"/>
      <c r="AD86" s="361"/>
      <c r="AE86" s="361"/>
      <c r="AF86" s="361"/>
      <c r="AG86" s="361"/>
      <c r="AH86" s="361"/>
      <c r="AI86" s="361"/>
      <c r="AJ86" s="361"/>
      <c r="AK86" s="361"/>
      <c r="AL86" s="361"/>
      <c r="AM86" s="361"/>
      <c r="AN86" s="361"/>
      <c r="AO86" s="361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</row>
    <row r="87" spans="11:57" ht="15" customHeight="1">
      <c r="N87" s="935" t="s">
        <v>274</v>
      </c>
      <c r="O87" s="933" t="e">
        <f ca="1">'Ratios &amp; Trend Analysis'!I97</f>
        <v>#NAME?</v>
      </c>
      <c r="P87" s="933" t="e">
        <f ca="1">'Ratios &amp; Trend Analysis'!J97</f>
        <v>#NAME?</v>
      </c>
      <c r="Q87" s="933" t="e">
        <f ca="1">'Ratios &amp; Trend Analysis'!K97</f>
        <v>#NAME?</v>
      </c>
      <c r="R87" s="933" t="e">
        <f ca="1">'Ratios &amp; Trend Analysis'!L97</f>
        <v>#NAME?</v>
      </c>
      <c r="S87" s="933" t="e">
        <f ca="1">'Ratios &amp; Trend Analysis'!M97</f>
        <v>#NAME?</v>
      </c>
      <c r="T87" s="933" t="e">
        <f ca="1">'Ratios &amp; Trend Analysis'!N97</f>
        <v>#NAME?</v>
      </c>
      <c r="U87" s="933" t="e">
        <f ca="1">'Ratios &amp; Trend Analysis'!O97</f>
        <v>#NAME?</v>
      </c>
      <c r="V87" s="933" t="e">
        <f ca="1">'Ratios &amp; Trend Analysis'!P97</f>
        <v>#NAME?</v>
      </c>
      <c r="W87" s="933" t="e">
        <f ca="1">'Ratios &amp; Trend Analysis'!Q97</f>
        <v>#NAME?</v>
      </c>
      <c r="X87" s="933" t="e">
        <f ca="1">'Ratios &amp; Trend Analysis'!R97</f>
        <v>#NAME?</v>
      </c>
      <c r="Y87" s="933" t="e">
        <f ca="1">'Ratios &amp; Trend Analysis'!S97</f>
        <v>#NAME?</v>
      </c>
      <c r="Z87" s="368" t="e">
        <f ca="1">'Ratios &amp; Trend Analysis'!T97</f>
        <v>#NAME?</v>
      </c>
      <c r="AA87" s="369"/>
      <c r="AB87" s="361"/>
      <c r="AC87" s="361"/>
      <c r="AD87" s="361"/>
      <c r="AE87" s="361"/>
      <c r="AF87" s="361"/>
      <c r="AG87" s="361"/>
      <c r="AH87" s="361"/>
      <c r="AI87" s="361"/>
      <c r="AJ87" s="361"/>
      <c r="AK87" s="361"/>
      <c r="AL87" s="361"/>
      <c r="AM87" s="361"/>
      <c r="AN87" s="361"/>
      <c r="AO87" s="361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</row>
    <row r="88" spans="11:57" ht="15" customHeight="1">
      <c r="N88" s="935" t="s">
        <v>275</v>
      </c>
      <c r="O88" s="946">
        <f>'Ratios &amp; Trend Analysis'!I89</f>
        <v>0</v>
      </c>
      <c r="P88" s="946">
        <f>'Ratios &amp; Trend Analysis'!J89</f>
        <v>0</v>
      </c>
      <c r="Q88" s="946">
        <f>'Ratios &amp; Trend Analysis'!K89</f>
        <v>0</v>
      </c>
      <c r="R88" s="946">
        <f>'Ratios &amp; Trend Analysis'!L89</f>
        <v>0</v>
      </c>
      <c r="S88" s="946">
        <f>'Ratios &amp; Trend Analysis'!M89</f>
        <v>0</v>
      </c>
      <c r="T88" s="946">
        <f>'Ratios &amp; Trend Analysis'!N89</f>
        <v>0</v>
      </c>
      <c r="U88" s="946">
        <f>'Ratios &amp; Trend Analysis'!O89</f>
        <v>0</v>
      </c>
      <c r="V88" s="946">
        <f>'Ratios &amp; Trend Analysis'!P89</f>
        <v>0</v>
      </c>
      <c r="W88" s="946">
        <f>'Ratios &amp; Trend Analysis'!Q89</f>
        <v>0</v>
      </c>
      <c r="X88" s="946">
        <f>'Ratios &amp; Trend Analysis'!R89</f>
        <v>0</v>
      </c>
      <c r="Y88" s="946">
        <f>'Ratios &amp; Trend Analysis'!S89</f>
        <v>0</v>
      </c>
      <c r="Z88" s="406">
        <f>'Ratios &amp; Trend Analysis'!T89</f>
        <v>0</v>
      </c>
      <c r="AA88" s="404"/>
      <c r="AB88" s="361"/>
      <c r="AC88" s="361"/>
      <c r="AD88" s="361"/>
      <c r="AE88" s="361"/>
      <c r="AF88" s="361"/>
      <c r="AG88" s="361"/>
      <c r="AH88" s="361"/>
      <c r="AI88" s="361"/>
      <c r="AJ88" s="361"/>
      <c r="AK88" s="361"/>
      <c r="AL88" s="361"/>
      <c r="AM88" s="361"/>
      <c r="AN88" s="361"/>
      <c r="AO88" s="361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</row>
    <row r="89" spans="11:57" ht="15" customHeight="1">
      <c r="N89" s="943" t="s">
        <v>2</v>
      </c>
      <c r="O89" s="931" t="e">
        <f ca="1">'Ratios &amp; Trend Analysis'!I101</f>
        <v>#NAME?</v>
      </c>
      <c r="P89" s="931" t="e">
        <f ca="1">'Ratios &amp; Trend Analysis'!J101</f>
        <v>#NAME?</v>
      </c>
      <c r="Q89" s="931" t="e">
        <f ca="1">'Ratios &amp; Trend Analysis'!K101</f>
        <v>#NAME?</v>
      </c>
      <c r="R89" s="931" t="e">
        <f ca="1">'Ratios &amp; Trend Analysis'!L101</f>
        <v>#NAME?</v>
      </c>
      <c r="S89" s="931" t="e">
        <f ca="1">'Ratios &amp; Trend Analysis'!M101</f>
        <v>#NAME?</v>
      </c>
      <c r="T89" s="931" t="e">
        <f ca="1">'Ratios &amp; Trend Analysis'!N101</f>
        <v>#NAME?</v>
      </c>
      <c r="U89" s="931" t="e">
        <f ca="1">'Ratios &amp; Trend Analysis'!O101</f>
        <v>#NAME?</v>
      </c>
      <c r="V89" s="931" t="e">
        <f ca="1">'Ratios &amp; Trend Analysis'!P101</f>
        <v>#NAME?</v>
      </c>
      <c r="W89" s="931" t="e">
        <f ca="1">'Ratios &amp; Trend Analysis'!Q101</f>
        <v>#NAME?</v>
      </c>
      <c r="X89" s="931" t="e">
        <f ca="1">'Ratios &amp; Trend Analysis'!R101</f>
        <v>#NAME?</v>
      </c>
      <c r="Y89" s="931" t="e">
        <f ca="1">'Ratios &amp; Trend Analysis'!S101</f>
        <v>#NAME?</v>
      </c>
      <c r="Z89" s="363" t="e">
        <f ca="1">'Ratios &amp; Trend Analysis'!T101</f>
        <v>#NAME?</v>
      </c>
      <c r="AA89" s="369"/>
      <c r="AB89" s="361"/>
      <c r="AC89" s="361"/>
      <c r="AD89" s="361"/>
      <c r="AE89" s="361"/>
      <c r="AF89" s="361"/>
      <c r="AG89" s="361"/>
      <c r="AH89" s="361"/>
      <c r="AI89" s="361"/>
      <c r="AJ89" s="361"/>
      <c r="AK89" s="361"/>
      <c r="AL89" s="361"/>
      <c r="AM89" s="361"/>
      <c r="AN89" s="361"/>
      <c r="AO89" s="361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</row>
    <row r="90" spans="11:57" ht="15" customHeight="1">
      <c r="L90" s="287"/>
      <c r="M90" s="287"/>
      <c r="N90" s="943" t="s">
        <v>276</v>
      </c>
      <c r="O90" s="931" t="e">
        <f ca="1">'Ratios &amp; Trend Analysis'!I104</f>
        <v>#NAME?</v>
      </c>
      <c r="P90" s="931" t="e">
        <f ca="1">'Ratios &amp; Trend Analysis'!J104</f>
        <v>#NAME?</v>
      </c>
      <c r="Q90" s="931" t="e">
        <f ca="1">'Ratios &amp; Trend Analysis'!K104</f>
        <v>#NAME?</v>
      </c>
      <c r="R90" s="931" t="e">
        <f ca="1">'Ratios &amp; Trend Analysis'!L104</f>
        <v>#NAME?</v>
      </c>
      <c r="S90" s="931" t="e">
        <f ca="1">'Ratios &amp; Trend Analysis'!M104</f>
        <v>#NAME?</v>
      </c>
      <c r="T90" s="931" t="e">
        <f ca="1">'Ratios &amp; Trend Analysis'!N104</f>
        <v>#NAME?</v>
      </c>
      <c r="U90" s="931" t="e">
        <f ca="1">'Ratios &amp; Trend Analysis'!O104</f>
        <v>#NAME?</v>
      </c>
      <c r="V90" s="931" t="e">
        <f ca="1">'Ratios &amp; Trend Analysis'!P104</f>
        <v>#NAME?</v>
      </c>
      <c r="W90" s="931" t="e">
        <f ca="1">'Ratios &amp; Trend Analysis'!Q104</f>
        <v>#NAME?</v>
      </c>
      <c r="X90" s="931" t="e">
        <f ca="1">'Ratios &amp; Trend Analysis'!R104</f>
        <v>#NAME?</v>
      </c>
      <c r="Y90" s="931" t="e">
        <f ca="1">'Ratios &amp; Trend Analysis'!S104</f>
        <v>#NAME?</v>
      </c>
      <c r="Z90" s="363" t="e">
        <f ca="1">'Ratios &amp; Trend Analysis'!T104</f>
        <v>#NAME?</v>
      </c>
      <c r="AA90" s="369"/>
      <c r="AB90" s="361"/>
      <c r="AC90" s="361"/>
      <c r="AD90" s="361"/>
      <c r="AE90" s="361"/>
      <c r="AF90" s="361"/>
      <c r="AG90" s="361"/>
      <c r="AH90" s="361"/>
      <c r="AI90" s="361"/>
      <c r="AJ90" s="361"/>
      <c r="AK90" s="361"/>
      <c r="AL90" s="361"/>
      <c r="AM90" s="361"/>
      <c r="AN90" s="361"/>
      <c r="AO90" s="361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</row>
    <row r="91" spans="11:57" ht="15" customHeight="1">
      <c r="L91" s="287"/>
      <c r="M91" s="287"/>
      <c r="N91" s="943" t="s">
        <v>277</v>
      </c>
      <c r="O91" s="931" t="e">
        <f ca="1">'Ratios &amp; Trend Analysis'!I102</f>
        <v>#NAME?</v>
      </c>
      <c r="P91" s="931" t="e">
        <f ca="1">'Ratios &amp; Trend Analysis'!J102</f>
        <v>#NAME?</v>
      </c>
      <c r="Q91" s="931" t="e">
        <f ca="1">'Ratios &amp; Trend Analysis'!K102</f>
        <v>#NAME?</v>
      </c>
      <c r="R91" s="931" t="e">
        <f ca="1">'Ratios &amp; Trend Analysis'!L102</f>
        <v>#NAME?</v>
      </c>
      <c r="S91" s="931" t="e">
        <f ca="1">'Ratios &amp; Trend Analysis'!M102</f>
        <v>#NAME?</v>
      </c>
      <c r="T91" s="931" t="e">
        <f ca="1">'Ratios &amp; Trend Analysis'!N102</f>
        <v>#NAME?</v>
      </c>
      <c r="U91" s="931" t="e">
        <f ca="1">'Ratios &amp; Trend Analysis'!O102</f>
        <v>#NAME?</v>
      </c>
      <c r="V91" s="931" t="e">
        <f ca="1">'Ratios &amp; Trend Analysis'!P102</f>
        <v>#NAME?</v>
      </c>
      <c r="W91" s="931" t="e">
        <f ca="1">'Ratios &amp; Trend Analysis'!Q102</f>
        <v>#NAME?</v>
      </c>
      <c r="X91" s="931" t="e">
        <f ca="1">'Ratios &amp; Trend Analysis'!R102</f>
        <v>#NAME?</v>
      </c>
      <c r="Y91" s="931" t="e">
        <f ca="1">'Ratios &amp; Trend Analysis'!S102</f>
        <v>#NAME?</v>
      </c>
      <c r="Z91" s="363" t="e">
        <f ca="1">'Ratios &amp; Trend Analysis'!T102</f>
        <v>#NAME?</v>
      </c>
      <c r="AA91" s="369"/>
      <c r="AB91" s="361"/>
      <c r="AC91" s="361"/>
      <c r="AD91" s="361"/>
      <c r="AE91" s="361"/>
      <c r="AF91" s="361"/>
      <c r="AG91" s="361"/>
      <c r="AH91" s="361"/>
      <c r="AI91" s="361"/>
      <c r="AJ91" s="361"/>
      <c r="AK91" s="361"/>
      <c r="AL91" s="361"/>
      <c r="AM91" s="361"/>
      <c r="AN91" s="361"/>
      <c r="AO91" s="361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</row>
    <row r="92" spans="11:57" ht="15" customHeight="1">
      <c r="L92" s="287"/>
      <c r="M92" s="287"/>
      <c r="N92" s="943" t="s">
        <v>278</v>
      </c>
      <c r="O92" s="931" t="e">
        <f ca="1">'Ratios &amp; Trend Analysis'!I103</f>
        <v>#NAME?</v>
      </c>
      <c r="P92" s="931" t="e">
        <f ca="1">'Ratios &amp; Trend Analysis'!J103</f>
        <v>#NAME?</v>
      </c>
      <c r="Q92" s="931" t="e">
        <f ca="1">'Ratios &amp; Trend Analysis'!K103</f>
        <v>#NAME?</v>
      </c>
      <c r="R92" s="931" t="e">
        <f ca="1">'Ratios &amp; Trend Analysis'!L103</f>
        <v>#NAME?</v>
      </c>
      <c r="S92" s="931" t="e">
        <f ca="1">'Ratios &amp; Trend Analysis'!M103</f>
        <v>#NAME?</v>
      </c>
      <c r="T92" s="931" t="e">
        <f ca="1">'Ratios &amp; Trend Analysis'!N103</f>
        <v>#NAME?</v>
      </c>
      <c r="U92" s="931" t="e">
        <f ca="1">'Ratios &amp; Trend Analysis'!O103</f>
        <v>#NAME?</v>
      </c>
      <c r="V92" s="931" t="e">
        <f ca="1">'Ratios &amp; Trend Analysis'!P103</f>
        <v>#NAME?</v>
      </c>
      <c r="W92" s="931" t="e">
        <f ca="1">'Ratios &amp; Trend Analysis'!Q103</f>
        <v>#NAME?</v>
      </c>
      <c r="X92" s="931" t="e">
        <f ca="1">'Ratios &amp; Trend Analysis'!R103</f>
        <v>#NAME?</v>
      </c>
      <c r="Y92" s="931" t="e">
        <f ca="1">'Ratios &amp; Trend Analysis'!S103</f>
        <v>#NAME?</v>
      </c>
      <c r="Z92" s="363" t="e">
        <f ca="1">'Ratios &amp; Trend Analysis'!T103</f>
        <v>#NAME?</v>
      </c>
      <c r="AA92" s="369"/>
      <c r="AB92" s="361"/>
      <c r="AC92" s="361"/>
      <c r="AD92" s="361"/>
      <c r="AE92" s="361"/>
      <c r="AF92" s="361"/>
      <c r="AG92" s="361"/>
      <c r="AH92" s="361"/>
      <c r="AI92" s="361"/>
      <c r="AJ92" s="361"/>
      <c r="AK92" s="361"/>
      <c r="AL92" s="361"/>
      <c r="AM92" s="361"/>
      <c r="AN92" s="361"/>
      <c r="AO92" s="361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</row>
    <row r="93" spans="11:57" ht="15" customHeight="1">
      <c r="L93" s="287"/>
      <c r="M93" s="287"/>
      <c r="N93" s="943" t="s">
        <v>361</v>
      </c>
      <c r="O93" s="949" t="e">
        <f ca="1">'Ratios &amp; Trend Analysis'!I98</f>
        <v>#NAME?</v>
      </c>
      <c r="P93" s="949" t="e">
        <f ca="1">'Ratios &amp; Trend Analysis'!J98</f>
        <v>#NAME?</v>
      </c>
      <c r="Q93" s="949" t="e">
        <f ca="1">'Ratios &amp; Trend Analysis'!K98</f>
        <v>#NAME?</v>
      </c>
      <c r="R93" s="949" t="e">
        <f ca="1">'Ratios &amp; Trend Analysis'!L98</f>
        <v>#NAME?</v>
      </c>
      <c r="S93" s="949" t="e">
        <f ca="1">'Ratios &amp; Trend Analysis'!M98</f>
        <v>#NAME?</v>
      </c>
      <c r="T93" s="949" t="e">
        <f ca="1">'Ratios &amp; Trend Analysis'!N98</f>
        <v>#NAME?</v>
      </c>
      <c r="U93" s="949" t="e">
        <f ca="1">'Ratios &amp; Trend Analysis'!O98</f>
        <v>#NAME?</v>
      </c>
      <c r="V93" s="949" t="e">
        <f ca="1">'Ratios &amp; Trend Analysis'!P98</f>
        <v>#NAME?</v>
      </c>
      <c r="W93" s="949" t="e">
        <f ca="1">'Ratios &amp; Trend Analysis'!Q98</f>
        <v>#NAME?</v>
      </c>
      <c r="X93" s="949" t="e">
        <f ca="1">'Ratios &amp; Trend Analysis'!R98</f>
        <v>#NAME?</v>
      </c>
      <c r="Y93" s="949" t="e">
        <f ca="1">'Ratios &amp; Trend Analysis'!S98</f>
        <v>#NAME?</v>
      </c>
      <c r="Z93" s="411" t="e">
        <f ca="1">'Ratios &amp; Trend Analysis'!T98</f>
        <v>#NAME?</v>
      </c>
      <c r="AA93" s="369"/>
      <c r="AB93" s="361"/>
      <c r="AC93" s="361"/>
      <c r="AD93" s="361"/>
      <c r="AE93" s="361"/>
      <c r="AF93" s="361"/>
      <c r="AG93" s="361"/>
      <c r="AH93" s="361"/>
      <c r="AI93" s="361"/>
      <c r="AJ93" s="361"/>
      <c r="AK93" s="361"/>
      <c r="AL93" s="361"/>
      <c r="AM93" s="361"/>
      <c r="AN93" s="361"/>
      <c r="AO93" s="361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</row>
    <row r="94" spans="11:57" ht="15.75" customHeight="1" thickBot="1">
      <c r="L94" s="287"/>
      <c r="M94" s="287"/>
      <c r="N94" s="370" t="s">
        <v>280</v>
      </c>
      <c r="O94" s="952" t="e">
        <f ca="1">'Ratios &amp; Trend Analysis'!I99</f>
        <v>#VALUE!</v>
      </c>
      <c r="P94" s="952" t="e">
        <f ca="1">'Ratios &amp; Trend Analysis'!J99</f>
        <v>#VALUE!</v>
      </c>
      <c r="Q94" s="952" t="e">
        <f ca="1">'Ratios &amp; Trend Analysis'!K99</f>
        <v>#VALUE!</v>
      </c>
      <c r="R94" s="952" t="e">
        <f ca="1">'Ratios &amp; Trend Analysis'!L99</f>
        <v>#VALUE!</v>
      </c>
      <c r="S94" s="952" t="e">
        <f ca="1">'Ratios &amp; Trend Analysis'!M99</f>
        <v>#VALUE!</v>
      </c>
      <c r="T94" s="952" t="e">
        <f ca="1">'Ratios &amp; Trend Analysis'!N99</f>
        <v>#VALUE!</v>
      </c>
      <c r="U94" s="952" t="e">
        <f ca="1">'Ratios &amp; Trend Analysis'!O99</f>
        <v>#VALUE!</v>
      </c>
      <c r="V94" s="952" t="e">
        <f ca="1">'Ratios &amp; Trend Analysis'!P99</f>
        <v>#VALUE!</v>
      </c>
      <c r="W94" s="952" t="e">
        <f ca="1">'Ratios &amp; Trend Analysis'!Q99</f>
        <v>#VALUE!</v>
      </c>
      <c r="X94" s="952" t="e">
        <f ca="1">'Ratios &amp; Trend Analysis'!R99</f>
        <v>#VALUE!</v>
      </c>
      <c r="Y94" s="952" t="e">
        <f ca="1">'Ratios &amp; Trend Analysis'!S99</f>
        <v>#VALUE!</v>
      </c>
      <c r="Z94" s="412" t="e">
        <f ca="1">'Ratios &amp; Trend Analysis'!T99</f>
        <v>#NAME?</v>
      </c>
      <c r="AA94" s="379"/>
      <c r="AB94" s="361"/>
      <c r="AC94" s="361"/>
      <c r="AD94" s="361"/>
      <c r="AE94" s="361"/>
      <c r="AF94" s="361"/>
      <c r="AG94" s="361"/>
      <c r="AH94" s="361"/>
      <c r="AI94" s="361"/>
      <c r="AJ94" s="361"/>
      <c r="AK94" s="361"/>
      <c r="AL94" s="361"/>
      <c r="AM94" s="361"/>
      <c r="AN94" s="361"/>
      <c r="AO94" s="361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</row>
    <row r="95" spans="11:57" ht="15" customHeight="1">
      <c r="K95" s="287"/>
      <c r="L95" s="287"/>
      <c r="M95" s="287"/>
      <c r="AB95" s="361"/>
      <c r="AC95" s="361"/>
      <c r="AD95" s="361"/>
      <c r="AE95" s="361"/>
      <c r="AF95" s="361"/>
      <c r="AG95" s="361"/>
      <c r="AH95" s="361"/>
      <c r="AI95" s="361"/>
      <c r="AJ95" s="361"/>
      <c r="AK95" s="361"/>
      <c r="AL95" s="361"/>
      <c r="AM95" s="361"/>
      <c r="AN95" s="361"/>
      <c r="AO95" s="361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</row>
    <row r="96" spans="11:57" ht="15.75">
      <c r="K96" s="287"/>
      <c r="L96" s="354" t="s">
        <v>362</v>
      </c>
      <c r="M96" s="354"/>
      <c r="N96" s="385"/>
      <c r="O96" s="364"/>
      <c r="P96" s="364"/>
      <c r="Q96" s="364"/>
      <c r="R96" s="364"/>
      <c r="S96" s="364"/>
      <c r="T96" s="364"/>
      <c r="U96" s="364"/>
      <c r="X96" s="293" t="s">
        <v>336</v>
      </c>
      <c r="Y96" s="355"/>
      <c r="Z96" s="364"/>
      <c r="AB96" s="361"/>
      <c r="AC96" s="361"/>
      <c r="AD96" s="361"/>
      <c r="AE96" s="361"/>
      <c r="AF96" s="361"/>
      <c r="AG96" s="361"/>
      <c r="AH96" s="361"/>
      <c r="AI96" s="361"/>
      <c r="AJ96" s="361"/>
      <c r="AK96" s="361"/>
      <c r="AL96" s="361"/>
      <c r="AM96" s="361"/>
      <c r="AN96" s="361"/>
      <c r="AO96" s="361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</row>
    <row r="97" spans="11:57" ht="15.75" customHeight="1" thickBot="1">
      <c r="K97" s="287"/>
      <c r="N97" s="289"/>
      <c r="O97" s="289"/>
      <c r="P97" s="289"/>
      <c r="Q97" s="289"/>
      <c r="R97" s="289"/>
      <c r="S97" s="289"/>
      <c r="T97" s="289"/>
      <c r="U97" s="289"/>
      <c r="V97" s="385"/>
      <c r="W97" s="289"/>
      <c r="X97" s="289"/>
      <c r="Y97" s="289"/>
      <c r="Z97" s="289"/>
      <c r="AB97" s="361"/>
      <c r="AC97" s="361"/>
      <c r="AD97" s="361"/>
      <c r="AE97" s="361"/>
      <c r="AF97" s="361"/>
      <c r="AG97" s="361"/>
      <c r="AH97" s="361"/>
      <c r="AI97" s="361"/>
      <c r="AJ97" s="361"/>
      <c r="AK97" s="361"/>
      <c r="AL97" s="361"/>
      <c r="AM97" s="361"/>
      <c r="AN97" s="361"/>
      <c r="AO97" s="361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</row>
    <row r="98" spans="11:57" ht="15" customHeight="1">
      <c r="K98" s="287"/>
      <c r="N98" s="376"/>
      <c r="O98" s="377">
        <f t="shared" ref="O98:Z98" si="48">O8</f>
        <v>0</v>
      </c>
      <c r="P98" s="377">
        <f t="shared" si="48"/>
        <v>0</v>
      </c>
      <c r="Q98" s="377">
        <f t="shared" si="48"/>
        <v>0</v>
      </c>
      <c r="R98" s="377">
        <f t="shared" si="48"/>
        <v>0</v>
      </c>
      <c r="S98" s="377">
        <f t="shared" si="48"/>
        <v>0</v>
      </c>
      <c r="T98" s="377">
        <f t="shared" si="48"/>
        <v>0</v>
      </c>
      <c r="U98" s="377">
        <f t="shared" si="48"/>
        <v>0</v>
      </c>
      <c r="V98" s="377">
        <f t="shared" si="48"/>
        <v>0</v>
      </c>
      <c r="W98" s="377">
        <f t="shared" si="48"/>
        <v>0</v>
      </c>
      <c r="X98" s="377">
        <f t="shared" si="48"/>
        <v>0</v>
      </c>
      <c r="Y98" s="377">
        <f t="shared" si="48"/>
        <v>0</v>
      </c>
      <c r="Z98" s="378">
        <f t="shared" si="48"/>
        <v>0</v>
      </c>
      <c r="AB98" s="361"/>
      <c r="AC98" s="361"/>
      <c r="AD98" s="361"/>
      <c r="AE98" s="361"/>
      <c r="AF98" s="361"/>
      <c r="AG98" s="361"/>
      <c r="AH98" s="361"/>
      <c r="AI98" s="361"/>
      <c r="AJ98" s="361"/>
      <c r="AK98" s="361"/>
      <c r="AL98" s="361"/>
      <c r="AM98" s="361"/>
      <c r="AN98" s="361"/>
      <c r="AO98" s="361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287"/>
      <c r="BD98" s="287"/>
      <c r="BE98" s="287"/>
    </row>
    <row r="99" spans="11:57" ht="15.75" customHeight="1" thickBot="1">
      <c r="N99" s="370" t="s">
        <v>363</v>
      </c>
      <c r="O99" s="395"/>
      <c r="P99" s="395"/>
      <c r="Q99" s="395"/>
      <c r="R99" s="395"/>
      <c r="S99" s="395"/>
      <c r="T99" s="395"/>
      <c r="U99" s="395"/>
      <c r="V99" s="395"/>
      <c r="W99" s="395"/>
      <c r="X99" s="395"/>
      <c r="Y99" s="395"/>
      <c r="Z99" s="396"/>
      <c r="AB99" s="361"/>
      <c r="AC99" s="361"/>
      <c r="AD99" s="361"/>
      <c r="AE99" s="361"/>
      <c r="AF99" s="361"/>
      <c r="AG99" s="361"/>
      <c r="AH99" s="361"/>
      <c r="AI99" s="361"/>
      <c r="AJ99" s="361"/>
      <c r="AK99" s="361"/>
      <c r="AL99" s="361"/>
      <c r="AM99" s="361"/>
      <c r="AN99" s="361"/>
      <c r="AO99" s="361"/>
    </row>
    <row r="100" spans="11:57">
      <c r="AB100" s="361"/>
      <c r="AC100" s="361"/>
      <c r="AD100" s="361"/>
      <c r="AE100" s="361"/>
      <c r="AF100" s="361"/>
      <c r="AG100" s="361"/>
      <c r="AH100" s="361"/>
      <c r="AI100" s="361"/>
      <c r="AJ100" s="361"/>
      <c r="AK100" s="361"/>
      <c r="AL100" s="361"/>
      <c r="AM100" s="361"/>
      <c r="AN100" s="361"/>
      <c r="AO100" s="361"/>
    </row>
    <row r="101" spans="11:57">
      <c r="AB101" s="361"/>
      <c r="AC101" s="361"/>
      <c r="AD101" s="361"/>
      <c r="AE101" s="361"/>
      <c r="AF101" s="361"/>
      <c r="AG101" s="361"/>
      <c r="AH101" s="361"/>
      <c r="AI101" s="361"/>
      <c r="AJ101" s="361"/>
      <c r="AK101" s="361"/>
      <c r="AL101" s="361"/>
      <c r="AM101" s="361"/>
      <c r="AN101" s="361"/>
      <c r="AO101" s="361"/>
    </row>
    <row r="102" spans="11:57">
      <c r="O102" s="353"/>
      <c r="P102" s="353"/>
      <c r="Q102" s="353"/>
      <c r="R102" s="353"/>
      <c r="S102" s="353"/>
      <c r="T102" s="353"/>
      <c r="U102" s="353"/>
      <c r="V102" s="353"/>
      <c r="W102" s="353"/>
      <c r="X102" s="353"/>
      <c r="Y102" s="353"/>
      <c r="Z102" s="353"/>
      <c r="AB102" s="361"/>
      <c r="AC102" s="361"/>
      <c r="AD102" s="361"/>
      <c r="AE102" s="361"/>
      <c r="AF102" s="361"/>
      <c r="AG102" s="361"/>
      <c r="AH102" s="361"/>
      <c r="AI102" s="361"/>
      <c r="AJ102" s="361"/>
      <c r="AK102" s="361"/>
      <c r="AL102" s="361"/>
      <c r="AM102" s="361"/>
      <c r="AN102" s="361"/>
      <c r="AO102" s="361"/>
    </row>
    <row r="103" spans="11:57">
      <c r="O103" s="353"/>
      <c r="P103" s="353"/>
      <c r="Q103" s="353"/>
      <c r="R103" s="353"/>
      <c r="S103" s="353"/>
      <c r="T103" s="353"/>
      <c r="U103" s="353"/>
      <c r="V103" s="353"/>
      <c r="W103" s="353"/>
      <c r="X103" s="353"/>
      <c r="Y103" s="353"/>
      <c r="Z103" s="353"/>
      <c r="AB103" s="361"/>
      <c r="AC103" s="361"/>
      <c r="AD103" s="361"/>
      <c r="AE103" s="361"/>
      <c r="AF103" s="361"/>
      <c r="AG103" s="361"/>
      <c r="AH103" s="361"/>
      <c r="AI103" s="361"/>
      <c r="AJ103" s="361"/>
      <c r="AK103" s="361"/>
      <c r="AL103" s="361"/>
      <c r="AM103" s="361"/>
      <c r="AN103" s="361"/>
      <c r="AO103" s="361"/>
    </row>
    <row r="104" spans="11:57">
      <c r="K104" s="287"/>
      <c r="L104" s="287"/>
      <c r="M104" s="287"/>
      <c r="O104" s="372"/>
      <c r="P104" s="372"/>
      <c r="Q104" s="372"/>
      <c r="R104" s="372"/>
      <c r="S104" s="372"/>
      <c r="T104" s="372"/>
      <c r="U104" s="372"/>
      <c r="V104" s="372"/>
      <c r="W104" s="372"/>
      <c r="X104" s="372"/>
      <c r="Y104" s="372"/>
      <c r="Z104" s="372"/>
      <c r="AB104" s="361"/>
      <c r="AC104" s="361"/>
      <c r="AD104" s="361"/>
      <c r="AE104" s="361"/>
      <c r="AF104" s="361"/>
      <c r="AG104" s="361"/>
      <c r="AH104" s="361"/>
      <c r="AI104" s="361"/>
      <c r="AJ104" s="361"/>
      <c r="AK104" s="361"/>
      <c r="AL104" s="361"/>
      <c r="AM104" s="361"/>
      <c r="AN104" s="361"/>
      <c r="AO104" s="361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287"/>
      <c r="BD104" s="287"/>
      <c r="BE104" s="287"/>
    </row>
    <row r="105" spans="11:57">
      <c r="AB105" s="361"/>
      <c r="AC105" s="361"/>
      <c r="AD105" s="361"/>
      <c r="AE105" s="361"/>
      <c r="AF105" s="361"/>
      <c r="AG105" s="361"/>
      <c r="AH105" s="361"/>
      <c r="AI105" s="361"/>
      <c r="AJ105" s="361"/>
      <c r="AK105" s="361"/>
      <c r="AL105" s="361"/>
      <c r="AM105" s="361"/>
      <c r="AN105" s="361"/>
      <c r="AO105" s="361"/>
    </row>
    <row r="106" spans="11:57">
      <c r="O106" s="353"/>
      <c r="P106" s="353"/>
      <c r="Q106" s="353"/>
      <c r="R106" s="353"/>
      <c r="S106" s="353"/>
      <c r="T106" s="353"/>
      <c r="U106" s="353"/>
      <c r="V106" s="353"/>
      <c r="W106" s="353"/>
      <c r="X106" s="353"/>
      <c r="Y106" s="353"/>
      <c r="Z106" s="353"/>
      <c r="AB106" s="361"/>
      <c r="AC106" s="361"/>
      <c r="AD106" s="361"/>
      <c r="AE106" s="361"/>
      <c r="AF106" s="361"/>
      <c r="AG106" s="361"/>
      <c r="AH106" s="361"/>
      <c r="AI106" s="361"/>
      <c r="AJ106" s="361"/>
      <c r="AK106" s="361"/>
      <c r="AL106" s="361"/>
      <c r="AM106" s="361"/>
      <c r="AN106" s="361"/>
      <c r="AO106" s="361"/>
    </row>
    <row r="107" spans="11:57">
      <c r="AB107" s="361"/>
      <c r="AC107" s="361"/>
      <c r="AD107" s="361"/>
      <c r="AE107" s="361"/>
      <c r="AF107" s="361"/>
      <c r="AG107" s="361"/>
      <c r="AH107" s="361"/>
      <c r="AI107" s="361"/>
      <c r="AJ107" s="361"/>
      <c r="AK107" s="361"/>
      <c r="AL107" s="361"/>
      <c r="AM107" s="361"/>
      <c r="AN107" s="361"/>
      <c r="AO107" s="361"/>
    </row>
    <row r="108" spans="11:57"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B108" s="361"/>
      <c r="AC108" s="361"/>
      <c r="AD108" s="361"/>
      <c r="AE108" s="361"/>
      <c r="AF108" s="361"/>
      <c r="AG108" s="361"/>
      <c r="AH108" s="361"/>
      <c r="AI108" s="361"/>
      <c r="AJ108" s="361"/>
      <c r="AK108" s="361"/>
      <c r="AL108" s="361"/>
      <c r="AM108" s="361"/>
      <c r="AN108" s="361"/>
      <c r="AO108" s="361"/>
    </row>
    <row r="109" spans="11:57">
      <c r="AB109" s="361"/>
      <c r="AC109" s="361"/>
      <c r="AD109" s="361"/>
      <c r="AE109" s="361"/>
      <c r="AF109" s="361"/>
      <c r="AG109" s="361"/>
      <c r="AH109" s="361"/>
      <c r="AI109" s="361"/>
      <c r="AJ109" s="361"/>
      <c r="AK109" s="361"/>
      <c r="AL109" s="361"/>
      <c r="AM109" s="361"/>
      <c r="AN109" s="361"/>
      <c r="AO109" s="361"/>
    </row>
    <row r="114" spans="11:57">
      <c r="K114" s="287"/>
      <c r="L114" s="287"/>
      <c r="M114" s="287"/>
      <c r="AB114" s="293"/>
      <c r="AP114" s="287"/>
      <c r="AQ114" s="287"/>
      <c r="AR114" s="287"/>
      <c r="AS114" s="287"/>
      <c r="AT114" s="287"/>
      <c r="AU114" s="287"/>
      <c r="AV114" s="287"/>
      <c r="AW114" s="287"/>
      <c r="AX114" s="287"/>
      <c r="AY114" s="287"/>
      <c r="AZ114" s="287"/>
      <c r="BA114" s="287"/>
      <c r="BB114" s="287"/>
      <c r="BC114" s="287"/>
      <c r="BD114" s="287"/>
      <c r="BE114" s="287"/>
    </row>
  </sheetData>
  <conditionalFormatting sqref="N9:Z13 AB9:AB14 AB9:AF13 AF12:AF15 O9:Z15">
    <cfRule type="expression" dxfId="207" priority="203">
      <formula>$AG9=1</formula>
    </cfRule>
  </conditionalFormatting>
  <conditionalFormatting sqref="AB16">
    <cfRule type="expression" dxfId="206" priority="198" stopIfTrue="1">
      <formula>$AB20=""</formula>
    </cfRule>
    <cfRule type="expression" dxfId="205" priority="199">
      <formula>$AC20&gt;0</formula>
    </cfRule>
  </conditionalFormatting>
  <conditionalFormatting sqref="AB14:AF16 N14:N16 N14:Z15">
    <cfRule type="expression" dxfId="204" priority="196">
      <formula>AND($AC14&lt;0,$N14="Risk Coverage")</formula>
    </cfRule>
    <cfRule type="expression" dxfId="203" priority="19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202" priority="189">
      <formula>$L9=0</formula>
    </cfRule>
  </conditionalFormatting>
  <conditionalFormatting sqref="AF9:AF15 AF19">
    <cfRule type="expression" dxfId="201" priority="208">
      <formula>AND($AH9=0,$AF9&gt;0)</formula>
    </cfRule>
    <cfRule type="expression" dxfId="200" priority="209">
      <formula>AND($AH9=0,$AF9&lt;0)</formula>
    </cfRule>
    <cfRule type="expression" dxfId="199" priority="210">
      <formula>AND($AH9=1,$AF9&lt;0)</formula>
    </cfRule>
    <cfRule type="expression" dxfId="198" priority="211">
      <formula>AND($AH9=1,$AF9&gt;0)</formula>
    </cfRule>
  </conditionalFormatting>
  <conditionalFormatting sqref="N9:Z13">
    <cfRule type="expression" dxfId="197" priority="188">
      <formula>$AG9=1</formula>
    </cfRule>
  </conditionalFormatting>
  <conditionalFormatting sqref="AB15">
    <cfRule type="expression" dxfId="196" priority="186" stopIfTrue="1">
      <formula>$AB20=""</formula>
    </cfRule>
    <cfRule type="expression" dxfId="195" priority="187">
      <formula>$AC20&gt;0</formula>
    </cfRule>
  </conditionalFormatting>
  <conditionalFormatting sqref="AB14:AF15">
    <cfRule type="expression" dxfId="194" priority="184">
      <formula>AND($AC14&lt;0,$N14="Risk Coverage")</formula>
    </cfRule>
    <cfRule type="expression" dxfId="193" priority="18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92" priority="183">
      <formula>$L9=0</formula>
    </cfRule>
  </conditionalFormatting>
  <conditionalFormatting sqref="AF9:AF15">
    <cfRule type="expression" dxfId="191" priority="179">
      <formula>AND($AH9=0,$AF9&gt;0)</formula>
    </cfRule>
    <cfRule type="expression" dxfId="190" priority="180">
      <formula>AND($AH9=0,$AF9&lt;0)</formula>
    </cfRule>
    <cfRule type="expression" dxfId="189" priority="181">
      <formula>AND($AH9=1,$AF9&lt;0)</formula>
    </cfRule>
    <cfRule type="expression" dxfId="188" priority="182">
      <formula>AND($AH9=1,$AF9&gt;0)</formula>
    </cfRule>
  </conditionalFormatting>
  <conditionalFormatting sqref="AA15">
    <cfRule type="expression" dxfId="187" priority="178">
      <formula>#REF!=0</formula>
    </cfRule>
  </conditionalFormatting>
  <conditionalFormatting sqref="AF15">
    <cfRule type="expression" dxfId="186" priority="177">
      <formula>$AG17=1</formula>
    </cfRule>
  </conditionalFormatting>
  <conditionalFormatting sqref="AB15:AF15">
    <cfRule type="expression" dxfId="185" priority="176">
      <formula>$L15=0</formula>
    </cfRule>
  </conditionalFormatting>
  <conditionalFormatting sqref="AF15">
    <cfRule type="expression" dxfId="184" priority="172">
      <formula>AND($AH17=0,$AF15&gt;0)</formula>
    </cfRule>
    <cfRule type="expression" dxfId="183" priority="173">
      <formula>AND($AH17=0,$AF15&lt;0)</formula>
    </cfRule>
    <cfRule type="expression" dxfId="182" priority="174">
      <formula>AND($AH17=1,$AF15&lt;0)</formula>
    </cfRule>
    <cfRule type="expression" dxfId="181" priority="175">
      <formula>AND($AH17=1,$AF15&gt;0)</formula>
    </cfRule>
  </conditionalFormatting>
  <conditionalFormatting sqref="O9:AF15">
    <cfRule type="expression" dxfId="180" priority="171">
      <formula>$N9="Debt to Equity"</formula>
    </cfRule>
  </conditionalFormatting>
  <conditionalFormatting sqref="AF16">
    <cfRule type="expression" dxfId="179" priority="212">
      <formula>$AG17=1</formula>
    </cfRule>
  </conditionalFormatting>
  <conditionalFormatting sqref="N16 AA16:AF16">
    <cfRule type="expression" dxfId="178" priority="217">
      <formula>$L17=0</formula>
    </cfRule>
  </conditionalFormatting>
  <conditionalFormatting sqref="AF16:AF17">
    <cfRule type="expression" dxfId="177" priority="222">
      <formula>AND($AH17=0,$AF16&gt;0)</formula>
    </cfRule>
    <cfRule type="expression" dxfId="176" priority="223">
      <formula>AND($AH17=0,$AF16&lt;0)</formula>
    </cfRule>
    <cfRule type="expression" dxfId="175" priority="224">
      <formula>AND($AH17=1,$AF16&lt;0)</formula>
    </cfRule>
    <cfRule type="expression" dxfId="174" priority="225">
      <formula>AND($AH17=1,$AF16&gt;0)</formula>
    </cfRule>
  </conditionalFormatting>
  <conditionalFormatting sqref="N9:Z13">
    <cfRule type="expression" dxfId="173" priority="170">
      <formula>$AG9=1</formula>
    </cfRule>
  </conditionalFormatting>
  <conditionalFormatting sqref="AB15">
    <cfRule type="expression" dxfId="172" priority="168" stopIfTrue="1">
      <formula>$AB20=""</formula>
    </cfRule>
    <cfRule type="expression" dxfId="171" priority="169">
      <formula>$AC20&gt;0</formula>
    </cfRule>
  </conditionalFormatting>
  <conditionalFormatting sqref="AB14:AF15">
    <cfRule type="expression" dxfId="170" priority="166">
      <formula>AND($AC14&lt;0,$N14="Risk Coverage")</formula>
    </cfRule>
    <cfRule type="expression" dxfId="169" priority="16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68" priority="165">
      <formula>$L9=0</formula>
    </cfRule>
  </conditionalFormatting>
  <conditionalFormatting sqref="AF9:AF15">
    <cfRule type="expression" dxfId="167" priority="161">
      <formula>AND($AH9=0,$AF9&gt;0)</formula>
    </cfRule>
    <cfRule type="expression" dxfId="166" priority="162">
      <formula>AND($AH9=0,$AF9&lt;0)</formula>
    </cfRule>
    <cfRule type="expression" dxfId="165" priority="163">
      <formula>AND($AH9=1,$AF9&lt;0)</formula>
    </cfRule>
    <cfRule type="expression" dxfId="164" priority="164">
      <formula>AND($AH9=1,$AF9&gt;0)</formula>
    </cfRule>
  </conditionalFormatting>
  <conditionalFormatting sqref="AA15">
    <cfRule type="expression" dxfId="163" priority="160">
      <formula>#REF!=0</formula>
    </cfRule>
  </conditionalFormatting>
  <conditionalFormatting sqref="AF15">
    <cfRule type="expression" dxfId="162" priority="159">
      <formula>$AG17=1</formula>
    </cfRule>
  </conditionalFormatting>
  <conditionalFormatting sqref="AB15:AF15">
    <cfRule type="expression" dxfId="161" priority="158">
      <formula>$L15=0</formula>
    </cfRule>
  </conditionalFormatting>
  <conditionalFormatting sqref="AF15">
    <cfRule type="expression" dxfId="160" priority="154">
      <formula>AND($AH17=0,$AF15&gt;0)</formula>
    </cfRule>
    <cfRule type="expression" dxfId="159" priority="155">
      <formula>AND($AH17=0,$AF15&lt;0)</formula>
    </cfRule>
    <cfRule type="expression" dxfId="158" priority="156">
      <formula>AND($AH17=1,$AF15&lt;0)</formula>
    </cfRule>
    <cfRule type="expression" dxfId="157" priority="157">
      <formula>AND($AH17=1,$AF15&gt;0)</formula>
    </cfRule>
  </conditionalFormatting>
  <conditionalFormatting sqref="O9:AF16">
    <cfRule type="expression" dxfId="156" priority="153">
      <formula>$N9="Debt to Equity"</formula>
    </cfRule>
  </conditionalFormatting>
  <conditionalFormatting sqref="AB9:AB14 AC9:AF13 AF14:AF15 AC14:AC15 AE14 O14:Z15 N9:Z13">
    <cfRule type="expression" dxfId="155" priority="152">
      <formula>$AG9=1</formula>
    </cfRule>
  </conditionalFormatting>
  <conditionalFormatting sqref="AB16">
    <cfRule type="expression" dxfId="154" priority="150" stopIfTrue="1">
      <formula>$AB20=""</formula>
    </cfRule>
    <cfRule type="expression" dxfId="153" priority="151">
      <formula>$AC20&gt;0</formula>
    </cfRule>
  </conditionalFormatting>
  <conditionalFormatting sqref="AB14:AF16 N14:N16 O14:Z15">
    <cfRule type="expression" dxfId="152" priority="148">
      <formula>AND($AC14&lt;0,$N14="Risk Coverage")</formula>
    </cfRule>
    <cfRule type="expression" dxfId="151" priority="14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0" priority="147">
      <formula>$L9=0</formula>
    </cfRule>
  </conditionalFormatting>
  <conditionalFormatting sqref="AF9:AF15">
    <cfRule type="expression" dxfId="149" priority="143">
      <formula>AND($AH9=0,$AF9&gt;0)</formula>
    </cfRule>
    <cfRule type="expression" dxfId="148" priority="144">
      <formula>AND($AH9=0,$AF9&lt;0)</formula>
    </cfRule>
    <cfRule type="expression" dxfId="147" priority="145">
      <formula>AND($AH9=1,$AF9&lt;0)</formula>
    </cfRule>
    <cfRule type="expression" dxfId="146" priority="146">
      <formula>AND($AH9=1,$AF9&gt;0)</formula>
    </cfRule>
  </conditionalFormatting>
  <conditionalFormatting sqref="N9:Z13">
    <cfRule type="expression" dxfId="145" priority="142">
      <formula>$AG9=1</formula>
    </cfRule>
  </conditionalFormatting>
  <conditionalFormatting sqref="AB15">
    <cfRule type="expression" dxfId="144" priority="140" stopIfTrue="1">
      <formula>$AB20=""</formula>
    </cfRule>
    <cfRule type="expression" dxfId="143" priority="141">
      <formula>$AC20&gt;0</formula>
    </cfRule>
  </conditionalFormatting>
  <conditionalFormatting sqref="AB14:AF15">
    <cfRule type="expression" dxfId="142" priority="138">
      <formula>AND($AC14&lt;0,$N14="Risk Coverage")</formula>
    </cfRule>
    <cfRule type="expression" dxfId="141" priority="13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40" priority="137">
      <formula>$L9=0</formula>
    </cfRule>
  </conditionalFormatting>
  <conditionalFormatting sqref="AF9:AF15">
    <cfRule type="expression" dxfId="139" priority="133">
      <formula>AND($AH9=0,$AF9&gt;0)</formula>
    </cfRule>
    <cfRule type="expression" dxfId="138" priority="134">
      <formula>AND($AH9=0,$AF9&lt;0)</formula>
    </cfRule>
    <cfRule type="expression" dxfId="137" priority="135">
      <formula>AND($AH9=1,$AF9&lt;0)</formula>
    </cfRule>
    <cfRule type="expression" dxfId="136" priority="136">
      <formula>AND($AH9=1,$AF9&gt;0)</formula>
    </cfRule>
  </conditionalFormatting>
  <conditionalFormatting sqref="AA15">
    <cfRule type="expression" dxfId="135" priority="132">
      <formula>#REF!=0</formula>
    </cfRule>
  </conditionalFormatting>
  <conditionalFormatting sqref="AF15">
    <cfRule type="expression" dxfId="134" priority="131">
      <formula>$AG17=1</formula>
    </cfRule>
  </conditionalFormatting>
  <conditionalFormatting sqref="AB15:AF15">
    <cfRule type="expression" dxfId="133" priority="130">
      <formula>$L15=0</formula>
    </cfRule>
  </conditionalFormatting>
  <conditionalFormatting sqref="AF15">
    <cfRule type="expression" dxfId="132" priority="126">
      <formula>AND($AH17=0,$AF15&gt;0)</formula>
    </cfRule>
    <cfRule type="expression" dxfId="131" priority="127">
      <formula>AND($AH17=0,$AF15&lt;0)</formula>
    </cfRule>
    <cfRule type="expression" dxfId="130" priority="128">
      <formula>AND($AH17=1,$AF15&lt;0)</formula>
    </cfRule>
    <cfRule type="expression" dxfId="129" priority="129">
      <formula>AND($AH17=1,$AF15&gt;0)</formula>
    </cfRule>
  </conditionalFormatting>
  <conditionalFormatting sqref="AF16">
    <cfRule type="expression" dxfId="128" priority="125">
      <formula>$AG17=1</formula>
    </cfRule>
  </conditionalFormatting>
  <conditionalFormatting sqref="N16 AA16:AF16">
    <cfRule type="expression" dxfId="127" priority="124">
      <formula>$L17=0</formula>
    </cfRule>
  </conditionalFormatting>
  <conditionalFormatting sqref="AF16:AF17">
    <cfRule type="expression" dxfId="126" priority="120">
      <formula>AND($AH17=0,$AF16&gt;0)</formula>
    </cfRule>
    <cfRule type="expression" dxfId="125" priority="121">
      <formula>AND($AH17=0,$AF16&lt;0)</formula>
    </cfRule>
    <cfRule type="expression" dxfId="124" priority="122">
      <formula>AND($AH17=1,$AF16&lt;0)</formula>
    </cfRule>
    <cfRule type="expression" dxfId="123" priority="123">
      <formula>AND($AH17=1,$AF16&gt;0)</formula>
    </cfRule>
  </conditionalFormatting>
  <conditionalFormatting sqref="N9:Z13">
    <cfRule type="expression" dxfId="122" priority="119">
      <formula>$AG9=1</formula>
    </cfRule>
  </conditionalFormatting>
  <conditionalFormatting sqref="AB15">
    <cfRule type="expression" dxfId="121" priority="117" stopIfTrue="1">
      <formula>$AB20=""</formula>
    </cfRule>
    <cfRule type="expression" dxfId="120" priority="118">
      <formula>$AC20&gt;0</formula>
    </cfRule>
  </conditionalFormatting>
  <conditionalFormatting sqref="AB14:AF15">
    <cfRule type="expression" dxfId="119" priority="115">
      <formula>AND($AC14&lt;0,$N14="Risk Coverage")</formula>
    </cfRule>
    <cfRule type="expression" dxfId="118" priority="116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17" priority="114">
      <formula>$L9=0</formula>
    </cfRule>
  </conditionalFormatting>
  <conditionalFormatting sqref="AF9:AF15">
    <cfRule type="expression" dxfId="116" priority="110">
      <formula>AND($AH9=0,$AF9&gt;0)</formula>
    </cfRule>
    <cfRule type="expression" dxfId="115" priority="111">
      <formula>AND($AH9=0,$AF9&lt;0)</formula>
    </cfRule>
    <cfRule type="expression" dxfId="114" priority="112">
      <formula>AND($AH9=1,$AF9&lt;0)</formula>
    </cfRule>
    <cfRule type="expression" dxfId="113" priority="113">
      <formula>AND($AH9=1,$AF9&gt;0)</formula>
    </cfRule>
  </conditionalFormatting>
  <conditionalFormatting sqref="AA15">
    <cfRule type="expression" dxfId="112" priority="109">
      <formula>#REF!=0</formula>
    </cfRule>
  </conditionalFormatting>
  <conditionalFormatting sqref="AF15">
    <cfRule type="expression" dxfId="111" priority="108">
      <formula>$AG17=1</formula>
    </cfRule>
  </conditionalFormatting>
  <conditionalFormatting sqref="AB15:AF15">
    <cfRule type="expression" dxfId="110" priority="107">
      <formula>$L15=0</formula>
    </cfRule>
  </conditionalFormatting>
  <conditionalFormatting sqref="AF15">
    <cfRule type="expression" dxfId="109" priority="103">
      <formula>AND($AH17=0,$AF15&gt;0)</formula>
    </cfRule>
    <cfRule type="expression" dxfId="108" priority="104">
      <formula>AND($AH17=0,$AF15&lt;0)</formula>
    </cfRule>
    <cfRule type="expression" dxfId="107" priority="105">
      <formula>AND($AH17=1,$AF15&lt;0)</formula>
    </cfRule>
    <cfRule type="expression" dxfId="106" priority="106">
      <formula>AND($AH17=1,$AF15&gt;0)</formula>
    </cfRule>
  </conditionalFormatting>
  <conditionalFormatting sqref="AC9:AF13 AF14:AF15 AB9:AB15 N9:Z15">
    <cfRule type="expression" dxfId="105" priority="102">
      <formula>$AG9=1</formula>
    </cfRule>
  </conditionalFormatting>
  <conditionalFormatting sqref="AB16">
    <cfRule type="expression" dxfId="104" priority="100" stopIfTrue="1">
      <formula>$AB20=""</formula>
    </cfRule>
    <cfRule type="expression" dxfId="103" priority="101">
      <formula>$AC20&gt;0</formula>
    </cfRule>
  </conditionalFormatting>
  <conditionalFormatting sqref="AB14:AF16 N14:N16 O14:Z15">
    <cfRule type="expression" dxfId="102" priority="98">
      <formula>AND($AC14&lt;0,$N14="Risk Coverage")</formula>
    </cfRule>
    <cfRule type="expression" dxfId="101" priority="9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00" priority="97">
      <formula>$L9=0</formula>
    </cfRule>
  </conditionalFormatting>
  <conditionalFormatting sqref="AF9:AF15">
    <cfRule type="expression" dxfId="99" priority="93">
      <formula>AND($AH9=0,$AF9&gt;0)</formula>
    </cfRule>
    <cfRule type="expression" dxfId="98" priority="94">
      <formula>AND($AH9=0,$AF9&lt;0)</formula>
    </cfRule>
    <cfRule type="expression" dxfId="97" priority="95">
      <formula>AND($AH9=1,$AF9&lt;0)</formula>
    </cfRule>
    <cfRule type="expression" dxfId="96" priority="96">
      <formula>AND($AH9=1,$AF9&gt;0)</formula>
    </cfRule>
  </conditionalFormatting>
  <conditionalFormatting sqref="N9:Z15">
    <cfRule type="expression" dxfId="95" priority="92">
      <formula>$AG9=1</formula>
    </cfRule>
  </conditionalFormatting>
  <conditionalFormatting sqref="AB15">
    <cfRule type="expression" dxfId="94" priority="90" stopIfTrue="1">
      <formula>$AB20=""</formula>
    </cfRule>
    <cfRule type="expression" dxfId="93" priority="91">
      <formula>$AC20&gt;0</formula>
    </cfRule>
  </conditionalFormatting>
  <conditionalFormatting sqref="AB14:AF15">
    <cfRule type="expression" dxfId="92" priority="88">
      <formula>AND($AC14&lt;0,$N14="Risk Coverage")</formula>
    </cfRule>
    <cfRule type="expression" dxfId="91" priority="8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90" priority="87">
      <formula>$L9=0</formula>
    </cfRule>
  </conditionalFormatting>
  <conditionalFormatting sqref="AF9:AF15">
    <cfRule type="expression" dxfId="89" priority="83">
      <formula>AND($AH9=0,$AF9&gt;0)</formula>
    </cfRule>
    <cfRule type="expression" dxfId="88" priority="84">
      <formula>AND($AH9=0,$AF9&lt;0)</formula>
    </cfRule>
    <cfRule type="expression" dxfId="87" priority="85">
      <formula>AND($AH9=1,$AF9&lt;0)</formula>
    </cfRule>
    <cfRule type="expression" dxfId="86" priority="86">
      <formula>AND($AH9=1,$AF9&gt;0)</formula>
    </cfRule>
  </conditionalFormatting>
  <conditionalFormatting sqref="AA15">
    <cfRule type="expression" dxfId="85" priority="82">
      <formula>#REF!=0</formula>
    </cfRule>
  </conditionalFormatting>
  <conditionalFormatting sqref="AF15">
    <cfRule type="expression" dxfId="84" priority="81">
      <formula>$AG17=1</formula>
    </cfRule>
  </conditionalFormatting>
  <conditionalFormatting sqref="AB15:AF15">
    <cfRule type="expression" dxfId="83" priority="80">
      <formula>$L15=0</formula>
    </cfRule>
  </conditionalFormatting>
  <conditionalFormatting sqref="AF15">
    <cfRule type="expression" dxfId="82" priority="76">
      <formula>AND($AH17=0,$AF15&gt;0)</formula>
    </cfRule>
    <cfRule type="expression" dxfId="81" priority="77">
      <formula>AND($AH17=0,$AF15&lt;0)</formula>
    </cfRule>
    <cfRule type="expression" dxfId="80" priority="78">
      <formula>AND($AH17=1,$AF15&lt;0)</formula>
    </cfRule>
    <cfRule type="expression" dxfId="79" priority="79">
      <formula>AND($AH17=1,$AF15&gt;0)</formula>
    </cfRule>
  </conditionalFormatting>
  <conditionalFormatting sqref="O9:AF15">
    <cfRule type="expression" dxfId="78" priority="75">
      <formula>$N9="Debt to Equity"</formula>
    </cfRule>
  </conditionalFormatting>
  <conditionalFormatting sqref="AF16">
    <cfRule type="expression" dxfId="77" priority="74">
      <formula>$AG17=1</formula>
    </cfRule>
  </conditionalFormatting>
  <conditionalFormatting sqref="N16 AA16:AF16">
    <cfRule type="expression" dxfId="76" priority="73">
      <formula>$L17=0</formula>
    </cfRule>
  </conditionalFormatting>
  <conditionalFormatting sqref="AF16">
    <cfRule type="expression" dxfId="75" priority="69">
      <formula>AND($AH17=0,$AF16&gt;0)</formula>
    </cfRule>
    <cfRule type="expression" dxfId="74" priority="70">
      <formula>AND($AH17=0,$AF16&lt;0)</formula>
    </cfRule>
    <cfRule type="expression" dxfId="73" priority="71">
      <formula>AND($AH17=1,$AF16&lt;0)</formula>
    </cfRule>
    <cfRule type="expression" dxfId="72" priority="72">
      <formula>AND($AH17=1,$AF16&gt;0)</formula>
    </cfRule>
  </conditionalFormatting>
  <conditionalFormatting sqref="N9:Z15">
    <cfRule type="expression" dxfId="71" priority="68">
      <formula>$AG9=1</formula>
    </cfRule>
  </conditionalFormatting>
  <conditionalFormatting sqref="AB15">
    <cfRule type="expression" dxfId="70" priority="66" stopIfTrue="1">
      <formula>$AB20=""</formula>
    </cfRule>
    <cfRule type="expression" dxfId="69" priority="67">
      <formula>$AC20&gt;0</formula>
    </cfRule>
  </conditionalFormatting>
  <conditionalFormatting sqref="AB14:AF15">
    <cfRule type="expression" dxfId="68" priority="64">
      <formula>AND($AC14&lt;0,$N14="Risk Coverage")</formula>
    </cfRule>
    <cfRule type="expression" dxfId="67" priority="6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66" priority="63">
      <formula>$L9=0</formula>
    </cfRule>
  </conditionalFormatting>
  <conditionalFormatting sqref="AF9:AF15">
    <cfRule type="expression" dxfId="65" priority="59">
      <formula>AND($AH9=0,$AF9&gt;0)</formula>
    </cfRule>
    <cfRule type="expression" dxfId="64" priority="60">
      <formula>AND($AH9=0,$AF9&lt;0)</formula>
    </cfRule>
    <cfRule type="expression" dxfId="63" priority="61">
      <formula>AND($AH9=1,$AF9&lt;0)</formula>
    </cfRule>
    <cfRule type="expression" dxfId="62" priority="62">
      <formula>AND($AH9=1,$AF9&gt;0)</formula>
    </cfRule>
  </conditionalFormatting>
  <conditionalFormatting sqref="AA15">
    <cfRule type="expression" dxfId="61" priority="58">
      <formula>#REF!=0</formula>
    </cfRule>
  </conditionalFormatting>
  <conditionalFormatting sqref="AF15">
    <cfRule type="expression" dxfId="60" priority="57">
      <formula>$AG17=1</formula>
    </cfRule>
  </conditionalFormatting>
  <conditionalFormatting sqref="AB15:AF15">
    <cfRule type="expression" dxfId="59" priority="56">
      <formula>$L15=0</formula>
    </cfRule>
  </conditionalFormatting>
  <conditionalFormatting sqref="AF15">
    <cfRule type="expression" dxfId="58" priority="52">
      <formula>AND($AH17=0,$AF15&gt;0)</formula>
    </cfRule>
    <cfRule type="expression" dxfId="57" priority="53">
      <formula>AND($AH17=0,$AF15&lt;0)</formula>
    </cfRule>
    <cfRule type="expression" dxfId="56" priority="54">
      <formula>AND($AH17=1,$AF15&lt;0)</formula>
    </cfRule>
    <cfRule type="expression" dxfId="55" priority="55">
      <formula>AND($AH17=1,$AF15&gt;0)</formula>
    </cfRule>
  </conditionalFormatting>
  <conditionalFormatting sqref="O9:AF16">
    <cfRule type="expression" dxfId="54" priority="51">
      <formula>$N9="Debt to Equity"</formula>
    </cfRule>
  </conditionalFormatting>
  <conditionalFormatting sqref="AC9:AF13 AF14:AF15 AC14:AC15 AE14 AB9:AB15 N9:Z15">
    <cfRule type="expression" dxfId="53" priority="50">
      <formula>$AG9=1</formula>
    </cfRule>
  </conditionalFormatting>
  <conditionalFormatting sqref="AB16">
    <cfRule type="expression" dxfId="52" priority="48" stopIfTrue="1">
      <formula>$AB20=""</formula>
    </cfRule>
    <cfRule type="expression" dxfId="51" priority="49">
      <formula>$AC20&gt;0</formula>
    </cfRule>
  </conditionalFormatting>
  <conditionalFormatting sqref="AB14:AF16 N14:N16 O14:Z15">
    <cfRule type="expression" dxfId="50" priority="46">
      <formula>AND($AC14&lt;0,$N14="Risk Coverage")</formula>
    </cfRule>
    <cfRule type="expression" dxfId="49" priority="4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48" priority="45">
      <formula>$L9=0</formula>
    </cfRule>
  </conditionalFormatting>
  <conditionalFormatting sqref="AF9:AF15">
    <cfRule type="expression" dxfId="47" priority="41">
      <formula>AND($AH9=0,$AF9&gt;0)</formula>
    </cfRule>
    <cfRule type="expression" dxfId="46" priority="42">
      <formula>AND($AH9=0,$AF9&lt;0)</formula>
    </cfRule>
    <cfRule type="expression" dxfId="45" priority="43">
      <formula>AND($AH9=1,$AF9&lt;0)</formula>
    </cfRule>
    <cfRule type="expression" dxfId="44" priority="44">
      <formula>AND($AH9=1,$AF9&gt;0)</formula>
    </cfRule>
  </conditionalFormatting>
  <conditionalFormatting sqref="N9:Z15">
    <cfRule type="expression" dxfId="43" priority="40">
      <formula>$AG9=1</formula>
    </cfRule>
  </conditionalFormatting>
  <conditionalFormatting sqref="AB15">
    <cfRule type="expression" dxfId="42" priority="38" stopIfTrue="1">
      <formula>$AB20=""</formula>
    </cfRule>
    <cfRule type="expression" dxfId="41" priority="39">
      <formula>$AC20&gt;0</formula>
    </cfRule>
  </conditionalFormatting>
  <conditionalFormatting sqref="AB14:AF15">
    <cfRule type="expression" dxfId="40" priority="36">
      <formula>AND($AC14&lt;0,$N14="Risk Coverage")</formula>
    </cfRule>
    <cfRule type="expression" dxfId="39" priority="3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38" priority="35">
      <formula>$L9=0</formula>
    </cfRule>
  </conditionalFormatting>
  <conditionalFormatting sqref="AF9:AF15">
    <cfRule type="expression" dxfId="37" priority="31">
      <formula>AND($AH9=0,$AF9&gt;0)</formula>
    </cfRule>
    <cfRule type="expression" dxfId="36" priority="32">
      <formula>AND($AH9=0,$AF9&lt;0)</formula>
    </cfRule>
    <cfRule type="expression" dxfId="35" priority="33">
      <formula>AND($AH9=1,$AF9&lt;0)</formula>
    </cfRule>
    <cfRule type="expression" dxfId="34" priority="34">
      <formula>AND($AH9=1,$AF9&gt;0)</formula>
    </cfRule>
  </conditionalFormatting>
  <conditionalFormatting sqref="AA15">
    <cfRule type="expression" dxfId="33" priority="30">
      <formula>#REF!=0</formula>
    </cfRule>
  </conditionalFormatting>
  <conditionalFormatting sqref="AF15">
    <cfRule type="expression" dxfId="32" priority="29">
      <formula>$AG17=1</formula>
    </cfRule>
  </conditionalFormatting>
  <conditionalFormatting sqref="AB15:AF15">
    <cfRule type="expression" dxfId="31" priority="28">
      <formula>$L15=0</formula>
    </cfRule>
  </conditionalFormatting>
  <conditionalFormatting sqref="AF15">
    <cfRule type="expression" dxfId="30" priority="24">
      <formula>AND($AH17=0,$AF15&gt;0)</formula>
    </cfRule>
    <cfRule type="expression" dxfId="29" priority="25">
      <formula>AND($AH17=0,$AF15&lt;0)</formula>
    </cfRule>
    <cfRule type="expression" dxfId="28" priority="26">
      <formula>AND($AH17=1,$AF15&lt;0)</formula>
    </cfRule>
    <cfRule type="expression" dxfId="27" priority="27">
      <formula>AND($AH17=1,$AF15&gt;0)</formula>
    </cfRule>
  </conditionalFormatting>
  <conditionalFormatting sqref="AF16">
    <cfRule type="expression" dxfId="26" priority="23">
      <formula>$AG17=1</formula>
    </cfRule>
  </conditionalFormatting>
  <conditionalFormatting sqref="N16 AA16:AF16">
    <cfRule type="expression" dxfId="25" priority="22">
      <formula>$L17=0</formula>
    </cfRule>
  </conditionalFormatting>
  <conditionalFormatting sqref="AF16">
    <cfRule type="expression" dxfId="24" priority="18">
      <formula>AND($AH17=0,$AF16&gt;0)</formula>
    </cfRule>
    <cfRule type="expression" dxfId="23" priority="19">
      <formula>AND($AH17=0,$AF16&lt;0)</formula>
    </cfRule>
    <cfRule type="expression" dxfId="22" priority="20">
      <formula>AND($AH17=1,$AF16&lt;0)</formula>
    </cfRule>
    <cfRule type="expression" dxfId="21" priority="21">
      <formula>AND($AH17=1,$AF16&gt;0)</formula>
    </cfRule>
  </conditionalFormatting>
  <conditionalFormatting sqref="N9:Z15">
    <cfRule type="expression" dxfId="20" priority="17">
      <formula>$AG9=1</formula>
    </cfRule>
  </conditionalFormatting>
  <conditionalFormatting sqref="AB15">
    <cfRule type="expression" dxfId="19" priority="15" stopIfTrue="1">
      <formula>$AB20=""</formula>
    </cfRule>
    <cfRule type="expression" dxfId="18" priority="16">
      <formula>$AC20&gt;0</formula>
    </cfRule>
  </conditionalFormatting>
  <conditionalFormatting sqref="AB14:AF15">
    <cfRule type="expression" dxfId="17" priority="13">
      <formula>AND($AC14&lt;0,$N14="Risk Coverage")</formula>
    </cfRule>
    <cfRule type="expression" dxfId="16" priority="14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" priority="12">
      <formula>$L9=0</formula>
    </cfRule>
  </conditionalFormatting>
  <conditionalFormatting sqref="AF9:AF15">
    <cfRule type="expression" dxfId="14" priority="8">
      <formula>AND($AH9=0,$AF9&gt;0)</formula>
    </cfRule>
    <cfRule type="expression" dxfId="13" priority="9">
      <formula>AND($AH9=0,$AF9&lt;0)</formula>
    </cfRule>
    <cfRule type="expression" dxfId="12" priority="10">
      <formula>AND($AH9=1,$AF9&lt;0)</formula>
    </cfRule>
    <cfRule type="expression" dxfId="11" priority="11">
      <formula>AND($AH9=1,$AF9&gt;0)</formula>
    </cfRule>
  </conditionalFormatting>
  <conditionalFormatting sqref="AA15">
    <cfRule type="expression" dxfId="10" priority="7">
      <formula>#REF!=0</formula>
    </cfRule>
  </conditionalFormatting>
  <conditionalFormatting sqref="AF15">
    <cfRule type="expression" dxfId="9" priority="6">
      <formula>$AG17=1</formula>
    </cfRule>
  </conditionalFormatting>
  <conditionalFormatting sqref="AB15:AF15">
    <cfRule type="expression" dxfId="8" priority="5">
      <formula>$L15=0</formula>
    </cfRule>
  </conditionalFormatting>
  <conditionalFormatting sqref="AF15">
    <cfRule type="expression" dxfId="7" priority="1">
      <formula>AND($AH17=0,$AF15&gt;0)</formula>
    </cfRule>
    <cfRule type="expression" dxfId="6" priority="2">
      <formula>AND($AH17=0,$AF15&lt;0)</formula>
    </cfRule>
    <cfRule type="expression" dxfId="5" priority="3">
      <formula>AND($AH17=1,$AF15&lt;0)</formula>
    </cfRule>
    <cfRule type="expression" dxfId="4" priority="4">
      <formula>AND($AH17=1,$AF15&gt;0)</formula>
    </cfRule>
  </conditionalFormatting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6148" r:id="rId4" name="riskRatingDrop">
          <controlPr defaultSize="0" autoLine="0" listFillRange="AL64:AL69" r:id="rId5">
            <anchor moveWithCells="1">
              <from>
                <xdr:col>27</xdr:col>
                <xdr:colOff>0</xdr:colOff>
                <xdr:row>58</xdr:row>
                <xdr:rowOff>85725</xdr:rowOff>
              </from>
              <to>
                <xdr:col>33</xdr:col>
                <xdr:colOff>295275</xdr:colOff>
                <xdr:row>60</xdr:row>
                <xdr:rowOff>85725</xdr:rowOff>
              </to>
            </anchor>
          </controlPr>
        </control>
      </mc:Choice>
      <mc:Fallback>
        <control shapeId="6148" r:id="rId4" name="riskRatingDrop"/>
      </mc:Fallback>
    </mc:AlternateContent>
    <mc:AlternateContent xmlns:mc="http://schemas.openxmlformats.org/markup-compatibility/2006">
      <mc:Choice Requires="x14">
        <control shapeId="6145" r:id="rId6" name="commentary_input">
          <controlPr defaultSize="0" autoLine="0" r:id="rId7">
            <anchor moveWithCells="1">
              <from>
                <xdr:col>27</xdr:col>
                <xdr:colOff>0</xdr:colOff>
                <xdr:row>23</xdr:row>
                <xdr:rowOff>104775</xdr:rowOff>
              </from>
              <to>
                <xdr:col>39</xdr:col>
                <xdr:colOff>609600</xdr:colOff>
                <xdr:row>55</xdr:row>
                <xdr:rowOff>142875</xdr:rowOff>
              </to>
            </anchor>
          </controlPr>
        </control>
      </mc:Choice>
      <mc:Fallback>
        <control shapeId="6145" r:id="rId6" name="commentary_input"/>
      </mc:Fallback>
    </mc:AlternateContent>
    <mc:AlternateContent xmlns:mc="http://schemas.openxmlformats.org/markup-compatibility/2006">
      <mc:Choice Requires="x14">
        <control shapeId="6146" r:id="rId8" name="CommentarySaveButton">
          <controlPr defaultSize="0" print="0" autoFill="0" autoPict="0">
            <anchor moveWithCells="1" sizeWithCells="1">
              <from>
                <xdr:col>40</xdr:col>
                <xdr:colOff>247650</xdr:colOff>
                <xdr:row>23</xdr:row>
                <xdr:rowOff>85725</xdr:rowOff>
              </from>
              <to>
                <xdr:col>42</xdr:col>
                <xdr:colOff>0</xdr:colOff>
                <xdr:row>25</xdr:row>
                <xdr:rowOff>104775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7" r:id="rId9" name="CommentaryHideButton">
          <controlPr defaultSize="0" print="0" autoFill="0" autoPict="0">
            <anchor moveWithCells="1" sizeWithCells="1">
              <from>
                <xdr:col>40</xdr:col>
                <xdr:colOff>247650</xdr:colOff>
                <xdr:row>27</xdr:row>
                <xdr:rowOff>9525</xdr:rowOff>
              </from>
              <to>
                <xdr:col>42</xdr:col>
                <xdr:colOff>0</xdr:colOff>
                <xdr:row>29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9" r:id="rId10" name="riskRatingSaveButton">
          <controlPr defaultSize="0" print="0" autoFill="0" autoPict="0">
            <anchor moveWithCells="1" sizeWithCells="1">
              <from>
                <xdr:col>35</xdr:col>
                <xdr:colOff>180975</xdr:colOff>
                <xdr:row>58</xdr:row>
                <xdr:rowOff>85725</xdr:rowOff>
              </from>
              <to>
                <xdr:col>37</xdr:col>
                <xdr:colOff>1114425</xdr:colOff>
                <xdr:row>60</xdr:row>
                <xdr:rowOff>47625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50" r:id="rId11" name="CommentaryHideButton2">
          <controlPr defaultSize="0" print="0" autoFill="0" autoPict="0">
            <anchor moveWithCells="1" sizeWithCells="1">
              <from>
                <xdr:col>37</xdr:col>
                <xdr:colOff>1285875</xdr:colOff>
                <xdr:row>58</xdr:row>
                <xdr:rowOff>76200</xdr:rowOff>
              </from>
              <to>
                <xdr:col>39</xdr:col>
                <xdr:colOff>228600</xdr:colOff>
                <xdr:row>60</xdr:row>
                <xdr:rowOff>38100</xdr:rowOff>
              </to>
            </anchor>
          </controlPr>
        </control>
      </mc:Choice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D300"/>
  <sheetViews>
    <sheetView showGridLines="0" zoomScale="50" zoomScaleNormal="50" workbookViewId="0">
      <pane xSplit="4" topLeftCell="E1" activePane="topRight" state="frozen"/>
      <selection pane="topRight"/>
    </sheetView>
  </sheetViews>
  <sheetFormatPr defaultRowHeight="12.75" outlineLevelCol="1"/>
  <cols>
    <col min="1" max="1" width="19.5703125" style="485" bestFit="1" customWidth="1"/>
    <col min="2" max="2" width="6.140625" style="485" customWidth="1"/>
    <col min="3" max="3" width="6.42578125" style="485" customWidth="1" outlineLevel="1"/>
    <col min="4" max="4" width="52.140625" style="485" customWidth="1" outlineLevel="1"/>
    <col min="5" max="5" width="7.28515625" style="566" customWidth="1" outlineLevel="1"/>
    <col min="6" max="6" width="11.85546875" style="486" customWidth="1" outlineLevel="1"/>
    <col min="7" max="8" width="12.28515625" style="486" customWidth="1" outlineLevel="1"/>
    <col min="9" max="9" width="12.5703125" style="486" customWidth="1" outlineLevel="1"/>
    <col min="10" max="10" width="9" style="486" customWidth="1" outlineLevel="1"/>
    <col min="11" max="11" width="8.140625" style="508" customWidth="1" outlineLevel="1"/>
    <col min="12" max="14" width="13.7109375" style="486" customWidth="1" outlineLevel="1"/>
    <col min="15" max="15" width="9.85546875" style="486" customWidth="1" outlineLevel="1"/>
    <col min="16" max="16" width="11.85546875" style="518" customWidth="1" outlineLevel="1"/>
    <col min="17" max="17" width="11.42578125" style="486" customWidth="1" outlineLevel="1"/>
    <col min="18" max="18" width="11.5703125" style="486" customWidth="1" outlineLevel="1"/>
    <col min="19" max="19" width="10.85546875" style="485" customWidth="1" outlineLevel="1"/>
    <col min="20" max="20" width="13.140625" style="485" customWidth="1"/>
    <col min="21" max="21" width="9.42578125" style="486" customWidth="1"/>
    <col min="22" max="22" width="16.42578125" style="485" customWidth="1"/>
    <col min="23" max="23" width="6.85546875" style="485" customWidth="1"/>
    <col min="24" max="24" width="7.85546875" style="485" customWidth="1"/>
    <col min="25" max="29" width="9.7109375" style="485" customWidth="1"/>
    <col min="30" max="30" width="11" style="485" customWidth="1"/>
    <col min="31" max="31" width="10.42578125" style="485" customWidth="1"/>
    <col min="32" max="32" width="9.140625" style="485"/>
    <col min="33" max="33" width="40.42578125" style="485" customWidth="1"/>
    <col min="34" max="34" width="8" style="485" customWidth="1"/>
    <col min="35" max="35" width="9.7109375" style="485" bestFit="1" customWidth="1"/>
    <col min="36" max="36" width="52.140625" style="485" customWidth="1"/>
    <col min="37" max="41" width="13.42578125" style="485" customWidth="1"/>
    <col min="42" max="42" width="11.28515625" style="486" customWidth="1"/>
    <col min="43" max="43" width="9.140625" style="485"/>
    <col min="44" max="44" width="27.140625" style="485" bestFit="1" customWidth="1"/>
    <col min="45" max="45" width="9.140625" style="485"/>
    <col min="46" max="50" width="24.85546875" style="485" customWidth="1"/>
    <col min="51" max="51" width="9.140625" style="485"/>
    <col min="52" max="52" width="26.5703125" style="485" customWidth="1"/>
    <col min="53" max="53" width="19.42578125" style="485" bestFit="1" customWidth="1"/>
    <col min="54" max="54" width="15.140625" style="485" customWidth="1"/>
    <col min="55" max="55" width="9.140625" style="485"/>
    <col min="56" max="56" width="18.42578125" style="485" customWidth="1"/>
    <col min="57" max="57" width="11.5703125" style="485" bestFit="1" customWidth="1"/>
    <col min="58" max="58" width="22.7109375" style="485" bestFit="1" customWidth="1"/>
    <col min="59" max="63" width="10.85546875" style="485" customWidth="1"/>
    <col min="64" max="64" width="10.85546875" style="485" hidden="1" customWidth="1"/>
    <col min="65" max="66" width="10.85546875" style="485" customWidth="1"/>
    <col min="67" max="67" width="14.5703125" style="485" bestFit="1" customWidth="1"/>
    <col min="68" max="68" width="9.140625" style="485"/>
    <col min="69" max="69" width="10.5703125" style="485" bestFit="1" customWidth="1"/>
    <col min="70" max="70" width="7.5703125" style="485" customWidth="1"/>
    <col min="71" max="71" width="17.28515625" style="485" bestFit="1" customWidth="1"/>
    <col min="72" max="72" width="9.28515625" style="485" customWidth="1"/>
    <col min="73" max="76" width="9.140625" style="485"/>
    <col min="77" max="77" width="18.7109375" style="485" bestFit="1" customWidth="1"/>
    <col min="78" max="79" width="9.140625" style="485"/>
    <col min="80" max="80" width="10.28515625" style="485" bestFit="1" customWidth="1"/>
    <col min="81" max="81" width="29.5703125" style="485" bestFit="1" customWidth="1"/>
    <col min="82" max="82" width="17.140625" style="485" bestFit="1" customWidth="1"/>
    <col min="83" max="86" width="9.140625" style="485"/>
    <col min="87" max="87" width="19.7109375" style="485" bestFit="1" customWidth="1"/>
    <col min="88" max="89" width="9.7109375" style="485" bestFit="1" customWidth="1"/>
    <col min="90" max="95" width="9.140625" style="485"/>
    <col min="96" max="96" width="18.85546875" style="485" bestFit="1" customWidth="1"/>
    <col min="97" max="97" width="11.28515625" style="485" bestFit="1" customWidth="1"/>
    <col min="98" max="98" width="6.7109375" style="485" customWidth="1"/>
    <col min="99" max="99" width="13.85546875" style="485" bestFit="1" customWidth="1"/>
    <col min="100" max="100" width="7.140625" style="485" customWidth="1"/>
    <col min="101" max="101" width="8.140625" style="485" customWidth="1"/>
    <col min="102" max="102" width="14" style="485" bestFit="1" customWidth="1"/>
    <col min="103" max="103" width="14" style="485" customWidth="1"/>
    <col min="104" max="104" width="12.7109375" style="485" bestFit="1" customWidth="1"/>
    <col min="105" max="105" width="18.85546875" style="485" bestFit="1" customWidth="1"/>
    <col min="106" max="106" width="9.7109375" style="485" customWidth="1"/>
    <col min="107" max="107" width="6.5703125" style="485" customWidth="1"/>
    <col min="108" max="108" width="8.42578125" style="485" customWidth="1"/>
    <col min="109" max="109" width="7.7109375" style="485" customWidth="1"/>
    <col min="110" max="110" width="5" style="485" customWidth="1"/>
    <col min="111" max="112" width="6.140625" style="485" customWidth="1"/>
    <col min="113" max="114" width="9.7109375" style="485" customWidth="1"/>
    <col min="115" max="115" width="8.140625" style="485" customWidth="1"/>
    <col min="116" max="116" width="7.140625" style="485" customWidth="1"/>
    <col min="117" max="117" width="8.42578125" style="485" customWidth="1"/>
    <col min="118" max="118" width="7.7109375" style="485" customWidth="1"/>
    <col min="119" max="119" width="5" style="485" customWidth="1"/>
    <col min="120" max="121" width="6.140625" style="485" customWidth="1"/>
    <col min="122" max="123" width="6.85546875" style="485" customWidth="1"/>
    <col min="124" max="124" width="6.42578125" style="485" customWidth="1"/>
    <col min="125" max="125" width="6.5703125" style="485" customWidth="1"/>
    <col min="126" max="126" width="8.42578125" style="485" customWidth="1"/>
    <col min="127" max="127" width="7.7109375" style="485" customWidth="1"/>
    <col min="128" max="128" width="5" style="485" customWidth="1"/>
    <col min="129" max="130" width="6.140625" style="485" customWidth="1"/>
    <col min="131" max="16384" width="9.140625" style="485"/>
  </cols>
  <sheetData>
    <row r="1" spans="1:134">
      <c r="A1" s="484" t="e">
        <f ca="1">IF(ISBLANK(Config!B10),"",Config!B10)</f>
        <v>#NAME?</v>
      </c>
      <c r="C1" s="485">
        <v>1</v>
      </c>
      <c r="G1" s="486" t="str">
        <f ca="1">G2&amp;G6</f>
        <v>Audited</v>
      </c>
      <c r="H1" s="486" t="str">
        <f t="shared" ref="H1:O1" ca="1" si="0">H2&amp;H6</f>
        <v>Audited</v>
      </c>
      <c r="I1" s="486" t="str">
        <f t="shared" ca="1" si="0"/>
        <v>Audited</v>
      </c>
      <c r="J1" s="486" t="str">
        <f t="shared" ca="1" si="0"/>
        <v>Audited</v>
      </c>
      <c r="L1" s="486" t="str">
        <f t="shared" ca="1" si="0"/>
        <v>Unaudited</v>
      </c>
      <c r="M1" s="486" t="str">
        <f t="shared" ca="1" si="0"/>
        <v>Unaudited</v>
      </c>
      <c r="N1" s="486" t="str">
        <f t="shared" ca="1" si="0"/>
        <v>Unaudited</v>
      </c>
      <c r="O1" s="486" t="str">
        <f t="shared" ca="1" si="0"/>
        <v>Unaudited</v>
      </c>
      <c r="Q1" s="486" t="e">
        <f ca="1">IF(MOD(MONTH(AGGREGATED_DATA!AL1)-MONTH(AGGREGATED_DATA!AL3)+1,12)=0,12,MOD(MONTH(AGGREGATED_DATA!AL1)-MONTH(AGGREGATED_DATA!AL3)+1,12))</f>
        <v>#NAME?</v>
      </c>
      <c r="AF1" s="485" t="s">
        <v>481</v>
      </c>
      <c r="AG1" s="485" t="s">
        <v>536</v>
      </c>
      <c r="AK1" s="1006" t="e">
        <f t="shared" ref="AK1:AM1" ca="1" si="1">DATE(AK7,12,31)</f>
        <v>#NUM!</v>
      </c>
      <c r="AL1" s="1006" t="e">
        <f t="shared" ca="1" si="1"/>
        <v>#NUM!</v>
      </c>
      <c r="AM1" s="1006" t="e">
        <f t="shared" ca="1" si="1"/>
        <v>#NUM!</v>
      </c>
      <c r="AN1" s="1006">
        <f ca="1">DATE(AN7,12,31)</f>
        <v>366</v>
      </c>
      <c r="CI1" s="493" t="s">
        <v>474</v>
      </c>
      <c r="CJ1" s="485" t="e">
        <f ca="1">A3</f>
        <v>#NAME?</v>
      </c>
      <c r="CK1" s="485" t="s">
        <v>645</v>
      </c>
      <c r="CR1" s="493" t="s">
        <v>475</v>
      </c>
      <c r="CS1" s="485" t="e">
        <f ca="1">IF(CJ1="USD","","USD")</f>
        <v>#NAME?</v>
      </c>
      <c r="CT1" s="485" t="s">
        <v>645</v>
      </c>
      <c r="DA1" s="493" t="s">
        <v>475</v>
      </c>
      <c r="DB1" s="681" t="s">
        <v>540</v>
      </c>
      <c r="DC1" s="485" t="s">
        <v>645</v>
      </c>
      <c r="DJ1" s="493" t="s">
        <v>121</v>
      </c>
      <c r="DK1" s="485" t="e">
        <f ca="1">A3</f>
        <v>#NAME?</v>
      </c>
      <c r="DL1" s="485" t="s">
        <v>453</v>
      </c>
      <c r="DS1" s="493" t="s">
        <v>121</v>
      </c>
      <c r="DT1" s="485" t="s">
        <v>297</v>
      </c>
      <c r="DU1" s="485" t="s">
        <v>453</v>
      </c>
    </row>
    <row r="2" spans="1:134" ht="15">
      <c r="A2" s="519" t="e">
        <f ca="1">IF(ISBLANK(Config!B11),"",Config!B11)</f>
        <v>#NAME?</v>
      </c>
      <c r="B2" s="520"/>
      <c r="C2" s="520"/>
      <c r="D2" s="520"/>
      <c r="F2" s="521"/>
      <c r="G2" s="521" t="str">
        <f ca="1">IFERROR(IF(SUM(G8:G9)=0,"",G7),"")</f>
        <v/>
      </c>
      <c r="H2" s="521" t="str">
        <f t="shared" ref="H2:O2" ca="1" si="2">IFERROR(IF(SUM(H8:H9)=0,"",H7),"")</f>
        <v/>
      </c>
      <c r="I2" s="521" t="str">
        <f t="shared" ca="1" si="2"/>
        <v/>
      </c>
      <c r="J2" s="521" t="str">
        <f t="shared" ca="1" si="2"/>
        <v/>
      </c>
      <c r="K2" s="522"/>
      <c r="L2" s="521" t="str">
        <f t="shared" ca="1" si="2"/>
        <v/>
      </c>
      <c r="M2" s="521" t="str">
        <f t="shared" ca="1" si="2"/>
        <v/>
      </c>
      <c r="N2" s="521" t="str">
        <f t="shared" ca="1" si="2"/>
        <v/>
      </c>
      <c r="O2" s="521" t="str">
        <f t="shared" ca="1" si="2"/>
        <v/>
      </c>
      <c r="P2" s="524"/>
      <c r="Q2" s="521"/>
      <c r="R2" s="521"/>
      <c r="S2" s="487"/>
      <c r="T2" s="487"/>
      <c r="U2" s="521" t="s">
        <v>8</v>
      </c>
      <c r="AF2" s="493" t="s">
        <v>482</v>
      </c>
      <c r="AG2" s="485" t="s">
        <v>491</v>
      </c>
      <c r="AJ2" s="520"/>
      <c r="AS2" s="563" t="s">
        <v>423</v>
      </c>
      <c r="AT2" s="485" t="b">
        <f>NOT(J7=O7)</f>
        <v>0</v>
      </c>
      <c r="BQ2"/>
      <c r="BR2"/>
      <c r="BS2"/>
      <c r="BT2"/>
      <c r="BU2"/>
      <c r="BV2"/>
      <c r="BW2"/>
      <c r="BX2"/>
      <c r="BY2"/>
      <c r="BZ2"/>
      <c r="CA2"/>
      <c r="CB2" s="489" t="s">
        <v>467</v>
      </c>
      <c r="CC2" s="489" t="s">
        <v>468</v>
      </c>
      <c r="CD2" s="489" t="s">
        <v>469</v>
      </c>
      <c r="CE2" s="489"/>
      <c r="CF2" s="657" t="s">
        <v>470</v>
      </c>
      <c r="CI2" s="649" t="s">
        <v>456</v>
      </c>
      <c r="CJ2" s="649" t="s">
        <v>457</v>
      </c>
      <c r="CK2" s="649" t="s">
        <v>455</v>
      </c>
      <c r="CL2" s="649" t="s">
        <v>479</v>
      </c>
      <c r="CM2" s="649" t="s">
        <v>460</v>
      </c>
      <c r="CN2" s="649" t="s">
        <v>461</v>
      </c>
      <c r="CO2" s="649" t="s">
        <v>462</v>
      </c>
      <c r="CP2" s="649" t="s">
        <v>476</v>
      </c>
      <c r="CR2" s="649" t="s">
        <v>456</v>
      </c>
      <c r="CS2" s="649" t="s">
        <v>457</v>
      </c>
      <c r="CT2" s="649" t="s">
        <v>455</v>
      </c>
      <c r="CU2" s="649" t="s">
        <v>479</v>
      </c>
      <c r="CV2" s="649" t="s">
        <v>460</v>
      </c>
      <c r="CW2" s="649" t="s">
        <v>461</v>
      </c>
      <c r="CX2" s="649" t="s">
        <v>462</v>
      </c>
      <c r="CY2" s="649" t="s">
        <v>476</v>
      </c>
      <c r="DA2" s="649" t="s">
        <v>456</v>
      </c>
      <c r="DB2" s="649" t="s">
        <v>457</v>
      </c>
      <c r="DC2" s="649" t="s">
        <v>455</v>
      </c>
      <c r="DD2" s="649" t="s">
        <v>479</v>
      </c>
      <c r="DE2" s="649" t="s">
        <v>460</v>
      </c>
      <c r="DF2" s="649" t="s">
        <v>461</v>
      </c>
      <c r="DG2" s="649" t="s">
        <v>462</v>
      </c>
      <c r="DH2" s="649" t="s">
        <v>476</v>
      </c>
      <c r="DJ2" s="649" t="s">
        <v>456</v>
      </c>
      <c r="DK2" s="649" t="s">
        <v>457</v>
      </c>
      <c r="DL2" s="649" t="s">
        <v>455</v>
      </c>
      <c r="DM2" s="649" t="s">
        <v>479</v>
      </c>
      <c r="DN2" s="649" t="s">
        <v>460</v>
      </c>
      <c r="DO2" s="649" t="s">
        <v>461</v>
      </c>
      <c r="DP2" s="649" t="s">
        <v>462</v>
      </c>
      <c r="DQ2" s="649" t="s">
        <v>476</v>
      </c>
      <c r="DS2" s="649" t="s">
        <v>456</v>
      </c>
      <c r="DT2" s="649" t="s">
        <v>457</v>
      </c>
      <c r="DU2" s="649" t="s">
        <v>455</v>
      </c>
      <c r="DV2" s="649" t="s">
        <v>479</v>
      </c>
      <c r="DW2" s="649" t="s">
        <v>460</v>
      </c>
      <c r="DX2" s="649" t="s">
        <v>461</v>
      </c>
      <c r="DY2" s="649" t="s">
        <v>462</v>
      </c>
      <c r="DZ2" s="649" t="s">
        <v>476</v>
      </c>
      <c r="EC2" s="485" t="s">
        <v>315</v>
      </c>
      <c r="ED2" s="824" t="e">
        <f ca="1">AO12</f>
        <v>#NAME?</v>
      </c>
    </row>
    <row r="3" spans="1:134" ht="15">
      <c r="A3" s="519" t="e">
        <f ca="1">IF(ISBLANK(Config!$B$12),"",Config!$B$12)</f>
        <v>#NAME?</v>
      </c>
      <c r="B3" s="520"/>
      <c r="C3" s="520"/>
      <c r="D3" s="520"/>
      <c r="F3" s="521" t="e">
        <f ca="1">IF(SUM(F90:F93,F97)=0,"NO AUDIT","")</f>
        <v>#N/A</v>
      </c>
      <c r="G3" s="521" t="e">
        <f ca="1">IF(SUM(G90:G93,G97)=0,"NO AUDIT","")</f>
        <v>#N/A</v>
      </c>
      <c r="H3" s="521" t="e">
        <f ca="1">IF(SUM(H90:H93,H97)=0,"NO AUDIT","")</f>
        <v>#N/A</v>
      </c>
      <c r="I3" s="521" t="e">
        <f ca="1">IF(SUM(I90:I93,I97)=0,"NO AUDIT","")</f>
        <v>#N/A</v>
      </c>
      <c r="J3" s="521" t="e">
        <f ca="1">IF(SUM(J90:J93,J97)=0,"NO AUDIT","")</f>
        <v>#N/A</v>
      </c>
      <c r="K3" s="522"/>
      <c r="L3" s="521"/>
      <c r="M3" s="521"/>
      <c r="N3" s="521"/>
      <c r="O3" s="521"/>
      <c r="P3" s="525"/>
      <c r="Q3" s="521" t="e">
        <f ca="1">IF('Balance Sheet'!E5="USD",AGGREGATED_DATA!AL8,1)</f>
        <v>#N/A</v>
      </c>
      <c r="R3" s="525"/>
      <c r="S3" s="523"/>
      <c r="T3" s="523"/>
      <c r="U3" s="521"/>
      <c r="AF3" s="485" t="s">
        <v>483</v>
      </c>
      <c r="AG3" s="485" t="s">
        <v>489</v>
      </c>
      <c r="AJ3" s="520"/>
      <c r="AQ3" s="485" t="b">
        <f ca="1">IF(ISERROR(SUM(H8:H11)),TRUE,IF(SUM(H8:H11)=0,TRUE,FALSE))</f>
        <v>1</v>
      </c>
      <c r="AR3" s="485" t="b">
        <f ca="1">IF(ISERROR(SUM(I8:I11)),TRUE,IF(SUM(I8:I11)=0,TRUE,FALSE))</f>
        <v>1</v>
      </c>
      <c r="AS3" s="564" t="s">
        <v>424</v>
      </c>
      <c r="AT3" s="485" t="b">
        <f ca="1">IF(ISERROR(SUM(J8:J11)),TRUE,IF(SUM(J8:J11)=0,TRUE,FALSE))</f>
        <v>1</v>
      </c>
      <c r="BP3" s="485" t="e">
        <f ca="1">IF(OR(DB_LOAD!AW2="USD",DB_LOAD!AW2='Refi-Annual Review'!$A$3,ISBLANK(DB_LOAD!AW2)),0,1)</f>
        <v>#NAME?</v>
      </c>
      <c r="BQ3" t="str">
        <f>(IF(ISBLANK(DB_LOAD!AR2),"",DB_LOAD!AR2))</f>
        <v/>
      </c>
      <c r="BR3" t="str">
        <f t="shared" ref="BR3:BR29" si="3">IF(LEN(BQ3)&gt;0,LEN(BQ3),"")</f>
        <v/>
      </c>
      <c r="BS3" t="str">
        <f>BQ3</f>
        <v/>
      </c>
      <c r="BT3"/>
      <c r="BU3" t="str">
        <f t="shared" ref="BU3:BU29" si="4">IF(LEN(BS3)&gt;0,LEN(BS3),"")</f>
        <v/>
      </c>
      <c r="BV3"/>
      <c r="BW3" t="str">
        <f t="shared" ref="BW3:BW29" si="5">IF(LEN(BU3)&gt;0,LEN(BU3),"")</f>
        <v/>
      </c>
      <c r="BX3"/>
      <c r="BY3" s="536" t="s">
        <v>466</v>
      </c>
      <c r="BZ3" s="682">
        <f>COUNTA(BU3:BU31)-COUNTBLANK(BU3:BU31)</f>
        <v>0</v>
      </c>
      <c r="CA3"/>
      <c r="CB3" s="683">
        <v>1</v>
      </c>
      <c r="CC3" s="683" t="e">
        <f>IF(CB3="","",VALUE(MID($BZ$6,CB3,1)))</f>
        <v>#VALUE!</v>
      </c>
      <c r="CD3" s="683" t="e">
        <f>IF(CC3="","",VALUE(MID($BZ$5,1,CC3)))</f>
        <v>#VALUE!</v>
      </c>
      <c r="CE3">
        <v>1</v>
      </c>
      <c r="CF3" t="e">
        <f>IF(CD3="","",MID($BZ$4,1,CD3))</f>
        <v>#VALUE!</v>
      </c>
      <c r="CI3" s="494" t="e">
        <f ca="1">SUMIFS(DB_LOAD!$AU:$AU,DB_LOAD!$AW:$AW,'Refi-Annual Review'!$CJ$1,DB_LOAD!$AR:$AR,'Refi-Annual Review'!$CF3,DB_LOAD!$AP:$AP,'Refi-Annual Review'!$CK$1,DB_LOAD!$AQ:$AQ,'Refi-Annual Review'!CI$2)/DB_LOAD!$K$2</f>
        <v>#DIV/0!</v>
      </c>
      <c r="CJ3" s="494" t="e">
        <f ca="1">SUMIFS(DB_LOAD!$AU:$AU,DB_LOAD!$AW:$AW,'Refi-Annual Review'!$CJ$1,DB_LOAD!$AR:$AR,'Refi-Annual Review'!$CF3,DB_LOAD!$AP:$AP,'Refi-Annual Review'!$CK$1,DB_LOAD!$AQ:$AQ,'Refi-Annual Review'!CJ$2)/DB_LOAD!$K$2</f>
        <v>#DIV/0!</v>
      </c>
      <c r="CK3" s="494" t="e">
        <f ca="1">SUMIFS(DB_LOAD!$AU:$AU,DB_LOAD!$AW:$AW,'Refi-Annual Review'!$CJ$1,DB_LOAD!$AR:$AR,'Refi-Annual Review'!$CF3,DB_LOAD!$AP:$AP,'Refi-Annual Review'!$CK$1,DB_LOAD!$AQ:$AQ,'Refi-Annual Review'!CK$2)/DB_LOAD!$K$2</f>
        <v>#DIV/0!</v>
      </c>
      <c r="CL3" s="494" t="e">
        <f ca="1">SUMIFS(DB_LOAD!$AU:$AU,DB_LOAD!$AW:$AW,'Refi-Annual Review'!$CJ$1,DB_LOAD!$AR:$AR,'Refi-Annual Review'!$CF3,DB_LOAD!$AP:$AP,'Refi-Annual Review'!$CK$1,DB_LOAD!$AQ:$AQ,'Refi-Annual Review'!CL$2)/DB_LOAD!$K$2</f>
        <v>#DIV/0!</v>
      </c>
      <c r="CM3" s="494" t="e">
        <f ca="1">SUMIFS(DB_LOAD!$AU:$AU,DB_LOAD!$AW:$AW,'Refi-Annual Review'!$CJ$1,DB_LOAD!$AR:$AR,'Refi-Annual Review'!$CF3,DB_LOAD!$AP:$AP,'Refi-Annual Review'!$CK$1,DB_LOAD!$AQ:$AQ,'Refi-Annual Review'!CM$2)/DB_LOAD!$K$2</f>
        <v>#DIV/0!</v>
      </c>
      <c r="CN3" s="494" t="e">
        <f ca="1">SUMIFS(DB_LOAD!$AU:$AU,DB_LOAD!$AW:$AW,'Refi-Annual Review'!$CJ$1,DB_LOAD!$AR:$AR,'Refi-Annual Review'!$CF3,DB_LOAD!$AP:$AP,'Refi-Annual Review'!$CK$1,DB_LOAD!$AQ:$AQ,'Refi-Annual Review'!CN$2)/DB_LOAD!$K$2</f>
        <v>#DIV/0!</v>
      </c>
      <c r="CO3" s="494" t="e">
        <f ca="1">SUMIFS(DB_LOAD!$AU:$AU,DB_LOAD!$AW:$AW,'Refi-Annual Review'!$CJ$1,DB_LOAD!$AR:$AR,'Refi-Annual Review'!$CF3,DB_LOAD!$AP:$AP,'Refi-Annual Review'!$CK$1,DB_LOAD!$AQ:$AQ,'Refi-Annual Review'!CO$2)/DB_LOAD!$K$2</f>
        <v>#DIV/0!</v>
      </c>
      <c r="CP3" s="494" t="e">
        <f ca="1">IF(SUM(CI3:CO3)=0,"",$CE3)</f>
        <v>#DIV/0!</v>
      </c>
      <c r="CR3" s="494">
        <f ca="1">SUMIFS(DB_LOAD!$AV:$AV,DB_LOAD!$AW:$AW,'Refi-Annual Review'!$CS$1,DB_LOAD!$AR:$AR,'Refi-Annual Review'!$CF3,DB_LOAD!$AP:$AP,'Refi-Annual Review'!$CT$1,DB_LOAD!$AQ:$AQ,'Refi-Annual Review'!CR$2)</f>
        <v>0</v>
      </c>
      <c r="CS3" s="494">
        <f ca="1">SUMIFS(DB_LOAD!$AV:$AV,DB_LOAD!$AW:$AW,'Refi-Annual Review'!$CS$1,DB_LOAD!$AR:$AR,'Refi-Annual Review'!$CF3,DB_LOAD!$AP:$AP,'Refi-Annual Review'!$CT$1,DB_LOAD!$AQ:$AQ,'Refi-Annual Review'!CS$2)</f>
        <v>0</v>
      </c>
      <c r="CT3" s="494">
        <f ca="1">SUMIFS(DB_LOAD!$AV:$AV,DB_LOAD!$AW:$AW,'Refi-Annual Review'!$CS$1,DB_LOAD!$AR:$AR,'Refi-Annual Review'!$CF3,DB_LOAD!$AP:$AP,'Refi-Annual Review'!$CT$1,DB_LOAD!$AQ:$AQ,'Refi-Annual Review'!CT$2)</f>
        <v>0</v>
      </c>
      <c r="CU3" s="494">
        <f ca="1">SUMIFS(DB_LOAD!$AV:$AV,DB_LOAD!$AW:$AW,'Refi-Annual Review'!$CS$1,DB_LOAD!$AR:$AR,'Refi-Annual Review'!$CF3,DB_LOAD!$AP:$AP,'Refi-Annual Review'!$CT$1,DB_LOAD!$AQ:$AQ,'Refi-Annual Review'!CU$2)</f>
        <v>0</v>
      </c>
      <c r="CV3" s="494">
        <f ca="1">SUMIFS(DB_LOAD!$AV:$AV,DB_LOAD!$AW:$AW,'Refi-Annual Review'!$CS$1,DB_LOAD!$AR:$AR,'Refi-Annual Review'!$CF3,DB_LOAD!$AP:$AP,'Refi-Annual Review'!$CT$1,DB_LOAD!$AQ:$AQ,'Refi-Annual Review'!CV$2)</f>
        <v>0</v>
      </c>
      <c r="CW3" s="494">
        <f ca="1">SUMIFS(DB_LOAD!$AV:$AV,DB_LOAD!$AW:$AW,'Refi-Annual Review'!$CS$1,DB_LOAD!$AR:$AR,'Refi-Annual Review'!$CF3,DB_LOAD!$AP:$AP,'Refi-Annual Review'!$CT$1,DB_LOAD!$AQ:$AQ,'Refi-Annual Review'!CW$2)</f>
        <v>0</v>
      </c>
      <c r="CX3" s="494">
        <f ca="1">SUMIFS(DB_LOAD!$AV:$AV,DB_LOAD!$AW:$AW,'Refi-Annual Review'!$CS$1,DB_LOAD!$AR:$AR,'Refi-Annual Review'!$CF3,DB_LOAD!$AP:$AP,'Refi-Annual Review'!$CT$1,DB_LOAD!$AQ:$AQ,'Refi-Annual Review'!CX$2)</f>
        <v>0</v>
      </c>
      <c r="CY3" s="494" t="str">
        <f ca="1">IF(SUM(CR3:CX3)=0,"",$CE3)</f>
        <v/>
      </c>
      <c r="DA3" s="494" t="e">
        <f ca="1">SUMIFS(DB_LOAD!$AU:$AU,DB_LOAD!$AW:$AW,'Refi-Annual Review'!$DB$1,DB_LOAD!$AR:$AR,'Refi-Annual Review'!$CF3,DB_LOAD!$AP:$AP,'Refi-Annual Review'!$DC$1,DB_LOAD!$AQ:$AQ,'Refi-Annual Review'!DA$2)/IF($A$23="No Data Found",1,$A$23)</f>
        <v>#NAME?</v>
      </c>
      <c r="DB3" s="494" t="e">
        <f ca="1">SUMIFS(DB_LOAD!$AU:$AU,DB_LOAD!$AW:$AW,'Refi-Annual Review'!$DB$1,DB_LOAD!$AR:$AR,'Refi-Annual Review'!$CF3,DB_LOAD!$AP:$AP,'Refi-Annual Review'!$DC$1,DB_LOAD!$AQ:$AQ,'Refi-Annual Review'!DB$2)/IF($A$23="No Data Found",1,$A$23)</f>
        <v>#NAME?</v>
      </c>
      <c r="DC3" s="494" t="e">
        <f ca="1">SUMIFS(DB_LOAD!$AU:$AU,DB_LOAD!$AW:$AW,'Refi-Annual Review'!$DB$1,DB_LOAD!$AR:$AR,'Refi-Annual Review'!$CF3,DB_LOAD!$AP:$AP,'Refi-Annual Review'!$DC$1,DB_LOAD!$AQ:$AQ,'Refi-Annual Review'!DC$2)/IF($A$23="No Data Found",1,$A$23)</f>
        <v>#NAME?</v>
      </c>
      <c r="DD3" s="494" t="e">
        <f ca="1">SUMIFS(DB_LOAD!$AU:$AU,DB_LOAD!$AW:$AW,'Refi-Annual Review'!$DB$1,DB_LOAD!$AR:$AR,'Refi-Annual Review'!$CF3,DB_LOAD!$AP:$AP,'Refi-Annual Review'!$DC$1,DB_LOAD!$AQ:$AQ,'Refi-Annual Review'!DD$2)/IF($A$23="No Data Found",1,$A$23)</f>
        <v>#NAME?</v>
      </c>
      <c r="DE3" s="494" t="e">
        <f ca="1">SUMIFS(DB_LOAD!$AU:$AU,DB_LOAD!$AW:$AW,'Refi-Annual Review'!$DB$1,DB_LOAD!$AR:$AR,'Refi-Annual Review'!$CF3,DB_LOAD!$AP:$AP,'Refi-Annual Review'!$DC$1,DB_LOAD!$AQ:$AQ,'Refi-Annual Review'!DE$2)/IF($A$23="No Data Found",1,$A$23)</f>
        <v>#NAME?</v>
      </c>
      <c r="DF3" s="494" t="e">
        <f ca="1">SUMIFS(DB_LOAD!$AU:$AU,DB_LOAD!$AW:$AW,'Refi-Annual Review'!$DB$1,DB_LOAD!$AR:$AR,'Refi-Annual Review'!$CF3,DB_LOAD!$AP:$AP,'Refi-Annual Review'!$DC$1,DB_LOAD!$AQ:$AQ,'Refi-Annual Review'!DF$2)/IF($A$23="No Data Found",1,$A$23)</f>
        <v>#NAME?</v>
      </c>
      <c r="DG3" s="494" t="e">
        <f ca="1">SUMIFS(DB_LOAD!$AU:$AU,DB_LOAD!$AW:$AW,'Refi-Annual Review'!$DB$1,DB_LOAD!$AR:$AR,'Refi-Annual Review'!$CF3,DB_LOAD!$AP:$AP,'Refi-Annual Review'!$DC$1,DB_LOAD!$AQ:$AQ,'Refi-Annual Review'!DG$2)/IF($A$23="No Data Found",1,$A$23)</f>
        <v>#NAME?</v>
      </c>
      <c r="DH3" s="494" t="e">
        <f ca="1">IF(SUM(DA3:DG3)=0,"",$CE3)</f>
        <v>#NAME?</v>
      </c>
      <c r="DJ3" s="494">
        <f ca="1">SUMIFS(DB_LOAD!$AV:$AV,DB_LOAD!$AW:$AW,'Refi-Annual Review'!$DK$1,DB_LOAD!$AR:$AR,'Refi-Annual Review'!$CF3,DB_LOAD!$AP:$AP,'Refi-Annual Review'!$DL$1,DB_LOAD!$AQ:$AQ,'Refi-Annual Review'!DJ$2)</f>
        <v>0</v>
      </c>
      <c r="DK3" s="494">
        <f ca="1">SUMIFS(DB_LOAD!$AV:$AV,DB_LOAD!$AW:$AW,'Refi-Annual Review'!$DK$1,DB_LOAD!$AR:$AR,'Refi-Annual Review'!$CF3,DB_LOAD!$AP:$AP,'Refi-Annual Review'!$DL$1,DB_LOAD!$AQ:$AQ,'Refi-Annual Review'!DK$2)</f>
        <v>0</v>
      </c>
      <c r="DL3" s="494">
        <f ca="1">SUMIFS(DB_LOAD!$AV:$AV,DB_LOAD!$AW:$AW,'Refi-Annual Review'!$DK$1,DB_LOAD!$AR:$AR,'Refi-Annual Review'!$CF3,DB_LOAD!$AP:$AP,'Refi-Annual Review'!$DL$1,DB_LOAD!$AQ:$AQ,'Refi-Annual Review'!DL$2)</f>
        <v>0</v>
      </c>
      <c r="DM3" s="494">
        <f ca="1">SUMIFS(DB_LOAD!$AV:$AV,DB_LOAD!$AW:$AW,'Refi-Annual Review'!$DK$1,DB_LOAD!$AR:$AR,'Refi-Annual Review'!$CF3,DB_LOAD!$AP:$AP,'Refi-Annual Review'!$DL$1,DB_LOAD!$AQ:$AQ,'Refi-Annual Review'!DM$2)</f>
        <v>0</v>
      </c>
      <c r="DN3" s="494">
        <f ca="1">SUMIFS(DB_LOAD!$AV:$AV,DB_LOAD!$AW:$AW,'Refi-Annual Review'!$DK$1,DB_LOAD!$AR:$AR,'Refi-Annual Review'!$CF3,DB_LOAD!$AP:$AP,'Refi-Annual Review'!$DL$1,DB_LOAD!$AQ:$AQ,'Refi-Annual Review'!DN$2)</f>
        <v>0</v>
      </c>
      <c r="DO3" s="494">
        <f ca="1">SUMIFS(DB_LOAD!$AV:$AV,DB_LOAD!$AW:$AW,'Refi-Annual Review'!$DK$1,DB_LOAD!$AR:$AR,'Refi-Annual Review'!$CF3,DB_LOAD!$AP:$AP,'Refi-Annual Review'!$DL$1,DB_LOAD!$AQ:$AQ,'Refi-Annual Review'!DO$2)</f>
        <v>0</v>
      </c>
      <c r="DP3" s="494">
        <f ca="1">SUMIFS(DB_LOAD!$AV:$AV,DB_LOAD!$AW:$AW,'Refi-Annual Review'!$DK$1,DB_LOAD!$AR:$AR,'Refi-Annual Review'!$CF3,DB_LOAD!$AP:$AP,'Refi-Annual Review'!$DL$1,DB_LOAD!$AQ:$AQ,'Refi-Annual Review'!DP$2)</f>
        <v>0</v>
      </c>
      <c r="DQ3" s="494" t="str">
        <f ca="1">IF(SUM(DJ3:DP3)=0,"",$CE3)</f>
        <v/>
      </c>
      <c r="DS3" s="494">
        <f ca="1">SUMIFS(DB_LOAD!$AV:$AV,DB_LOAD!$AW:$AW,'Refi-Annual Review'!$DT$1,DB_LOAD!$AR:$AR,'Refi-Annual Review'!$CF3,DB_LOAD!$AP:$AP,'Refi-Annual Review'!$DU$1,DB_LOAD!$AQ:$AQ,'Refi-Annual Review'!DS$2)</f>
        <v>0</v>
      </c>
      <c r="DT3" s="494">
        <f ca="1">SUMIFS(DB_LOAD!$AV:$AV,DB_LOAD!$AW:$AW,'Refi-Annual Review'!$DT$1,DB_LOAD!$AR:$AR,'Refi-Annual Review'!$CF3,DB_LOAD!$AP:$AP,'Refi-Annual Review'!$DU$1,DB_LOAD!$AQ:$AQ,'Refi-Annual Review'!DT$2)</f>
        <v>0</v>
      </c>
      <c r="DU3" s="494">
        <f ca="1">SUMIFS(DB_LOAD!$AV:$AV,DB_LOAD!$AW:$AW,'Refi-Annual Review'!$DT$1,DB_LOAD!$AR:$AR,'Refi-Annual Review'!$CF3,DB_LOAD!$AP:$AP,'Refi-Annual Review'!$DU$1,DB_LOAD!$AQ:$AQ,'Refi-Annual Review'!DU$2)</f>
        <v>0</v>
      </c>
      <c r="DV3" s="494">
        <f ca="1">SUMIFS(DB_LOAD!$AV:$AV,DB_LOAD!$AW:$AW,'Refi-Annual Review'!$DT$1,DB_LOAD!$AR:$AR,'Refi-Annual Review'!$CF3,DB_LOAD!$AP:$AP,'Refi-Annual Review'!$DU$1,DB_LOAD!$AQ:$AQ,'Refi-Annual Review'!DV$2)</f>
        <v>0</v>
      </c>
      <c r="DW3" s="494">
        <f ca="1">SUMIFS(DB_LOAD!$AV:$AV,DB_LOAD!$AW:$AW,'Refi-Annual Review'!$DT$1,DB_LOAD!$AR:$AR,'Refi-Annual Review'!$CF3,DB_LOAD!$AP:$AP,'Refi-Annual Review'!$DU$1,DB_LOAD!$AQ:$AQ,'Refi-Annual Review'!DW$2)</f>
        <v>0</v>
      </c>
      <c r="DX3" s="494">
        <f ca="1">SUMIFS(DB_LOAD!$AV:$AV,DB_LOAD!$AW:$AW,'Refi-Annual Review'!$DT$1,DB_LOAD!$AR:$AR,'Refi-Annual Review'!$CF3,DB_LOAD!$AP:$AP,'Refi-Annual Review'!$DU$1,DB_LOAD!$AQ:$AQ,'Refi-Annual Review'!DX$2)</f>
        <v>0</v>
      </c>
      <c r="DY3" s="494">
        <f ca="1">SUMIFS(DB_LOAD!$AV:$AV,DB_LOAD!$AW:$AW,'Refi-Annual Review'!$DT$1,DB_LOAD!$AR:$AR,'Refi-Annual Review'!$CF3,DB_LOAD!$AP:$AP,'Refi-Annual Review'!$DU$1,DB_LOAD!$AQ:$AQ,'Refi-Annual Review'!DY$2)</f>
        <v>0</v>
      </c>
      <c r="DZ3" s="494" t="str">
        <f ca="1">IF(SUM(DS3:DY3)=0,"",$CE3)</f>
        <v/>
      </c>
      <c r="EC3" s="485" t="s">
        <v>334</v>
      </c>
      <c r="ED3" s="824" t="e">
        <f ca="1">AO56</f>
        <v>#NAME?</v>
      </c>
    </row>
    <row r="4" spans="1:134" ht="15">
      <c r="A4" s="519"/>
      <c r="B4" s="520"/>
      <c r="C4" s="520"/>
      <c r="D4" s="520"/>
      <c r="F4" s="521" t="e">
        <f ca="1">IF('Balance Sheet'!$E$5="USD",AVERAGE((OFFSET(DB_LOAD!$K:$K,MATCH(DATE(F7,12,31),DB_LOAD!$H:$H,0)-1,0,12,1))),1)</f>
        <v>#N/A</v>
      </c>
      <c r="G4" s="521" t="e">
        <f ca="1">IF('Balance Sheet'!$E$5="USD",AVERAGE((OFFSET(DB_LOAD!$K:$K,MATCH(DATE(G7,12,31),DB_LOAD!$H:$H,0)-1,0,12,1))),1)</f>
        <v>#N/A</v>
      </c>
      <c r="H4" s="521" t="e">
        <f ca="1">IF('Balance Sheet'!$E$5="USD",AVERAGE((OFFSET(DB_LOAD!$K:$K,MATCH(DATE(H7,12,31),DB_LOAD!$H:$H,0)-1,0,12,1))),1)</f>
        <v>#N/A</v>
      </c>
      <c r="I4" s="521" t="e">
        <f ca="1">IF('Balance Sheet'!$E$5="USD",AVERAGE((OFFSET(DB_LOAD!$K:$K,MATCH(DATE(I7,12,31),DB_LOAD!$H:$H,0)-1,0,12,1))),1)</f>
        <v>#N/A</v>
      </c>
      <c r="J4" s="521" t="e">
        <f ca="1">IF('Balance Sheet'!$E$5="USD",AVERAGE((OFFSET(DB_LOAD!$K:$K,MATCH(DATE(J7,12,31),DB_LOAD!$H:$H,0)-1,0,12,1))),1)</f>
        <v>#N/A</v>
      </c>
      <c r="K4" s="522"/>
      <c r="L4" s="521" t="e">
        <f ca="1">IF('Balance Sheet'!$E$5="USD",AVERAGE((OFFSET(DB_LOAD!$K:$K,MATCH(DATE(L7,12,31),DB_LOAD!$H:$H,0)-1,0,12,1))),1)</f>
        <v>#N/A</v>
      </c>
      <c r="M4" s="521" t="e">
        <f ca="1">IF('Balance Sheet'!$E$5="USD",AVERAGE((OFFSET(DB_LOAD!$K:$K,MATCH(DATE(M7,12,31),DB_LOAD!$H:$H,0)-1,0,12,1))),1)</f>
        <v>#N/A</v>
      </c>
      <c r="N4" s="521" t="e">
        <f ca="1">IF('Balance Sheet'!$E$5="USD",AVERAGE((OFFSET(DB_LOAD!$K:$K,MATCH(DATE(N7,12,31),DB_LOAD!$H:$H,0)-1,0,12,1))),1)</f>
        <v>#N/A</v>
      </c>
      <c r="O4" s="521" t="e">
        <f ca="1">IF('Balance Sheet'!$E$5="USD",AVERAGE((OFFSET(DB_LOAD!$K:$K,MATCH(DATE(O7,12,31),DB_LOAD!$H:$H,0)-1,0,12,1))),1)</f>
        <v>#N/A</v>
      </c>
      <c r="P4" s="525"/>
      <c r="Q4" s="521" t="e">
        <f ca="1">IF('Balance Sheet'!$E$5="USD",AVERAGE((OFFSET(DB_LOAD!$K:$K,MATCH(MAX(DB_LOAD!F:F),DB_LOAD!$H:$H,0)-1,0,12,1))),1)</f>
        <v>#N/A</v>
      </c>
      <c r="R4" s="521" t="e">
        <f ca="1">Q4</f>
        <v>#N/A</v>
      </c>
      <c r="S4" s="526"/>
      <c r="T4" s="520"/>
      <c r="U4" s="521"/>
      <c r="AF4" s="485" t="s">
        <v>484</v>
      </c>
      <c r="AG4" s="485" t="s">
        <v>490</v>
      </c>
      <c r="AJ4" s="520"/>
      <c r="AK4" s="485" t="str">
        <f ca="1">AK7&amp;AK6</f>
        <v>-3No Financials</v>
      </c>
      <c r="AL4" s="485" t="str">
        <f ca="1">AL7&amp;AL6</f>
        <v>-2No Financials</v>
      </c>
      <c r="AM4" s="485" t="str">
        <f t="shared" ref="AM4:AN4" ca="1" si="6">AM7&amp;AM6</f>
        <v>-1No Financials</v>
      </c>
      <c r="AN4" s="485" t="str">
        <f t="shared" ca="1" si="6"/>
        <v>0No Financials</v>
      </c>
      <c r="AS4" s="564" t="s">
        <v>425</v>
      </c>
      <c r="AT4" s="485" t="b">
        <f ca="1">IF(ISERROR(SUM(O9:O12)),TRUE,IF(SUM(O9:O12)=0,TRUE,FALSE))</f>
        <v>1</v>
      </c>
      <c r="BP4" s="485" t="e">
        <f ca="1">IF(OR(DB_LOAD!AW3="USD",DB_LOAD!AW3='Refi-Annual Review'!$A$3,ISBLANK(DB_LOAD!AW3)),0,1)</f>
        <v>#NAME?</v>
      </c>
      <c r="BQ4" t="str">
        <f>(IF(ISBLANK(DB_LOAD!AR3),"",DB_LOAD!AR3))</f>
        <v/>
      </c>
      <c r="BR4" t="str">
        <f t="shared" si="3"/>
        <v/>
      </c>
      <c r="BS4" t="str">
        <f t="shared" ref="BS4:BS29" si="7">IF(AND(BQ4=BQ3,BR4=BR3,BQ4&lt;&gt;""),"",IF(BQ4="","",BQ4))</f>
        <v/>
      </c>
      <c r="BT4" t="str">
        <f>BS4&amp;BS3</f>
        <v/>
      </c>
      <c r="BU4" t="str">
        <f t="shared" si="4"/>
        <v/>
      </c>
      <c r="BV4" t="str">
        <f>BU4&amp;BU3</f>
        <v/>
      </c>
      <c r="BW4" t="str">
        <f t="shared" si="5"/>
        <v/>
      </c>
      <c r="BX4" t="str">
        <f>BW4&amp;BW3</f>
        <v/>
      </c>
      <c r="BY4" s="536" t="s">
        <v>471</v>
      </c>
      <c r="BZ4" s="682" t="str">
        <f>BT300</f>
        <v/>
      </c>
      <c r="CA4"/>
      <c r="CB4" s="683" t="str">
        <f>IF(CB3&lt;$BZ$3,CB3+1,"")</f>
        <v/>
      </c>
      <c r="CC4" s="683" t="str">
        <f>IF(CB4="","",VALUE(MID($BZ$6,CB4,1)))</f>
        <v/>
      </c>
      <c r="CD4" s="683" t="str">
        <f>IF(CC4="","",VALUE(MID($BZ$5,1+SUM($CC$3:CC3),CC4)))</f>
        <v/>
      </c>
      <c r="CE4">
        <f>CE3+1</f>
        <v>2</v>
      </c>
      <c r="CF4" t="str">
        <f>IF(CD4="","",MID($BZ$4,1+SUM($CD$3:CD3),CD4))</f>
        <v/>
      </c>
      <c r="CI4" s="494" t="e">
        <f ca="1">SUMIFS(DB_LOAD!$AU:$AU,DB_LOAD!$AW:$AW,'Refi-Annual Review'!$CJ$1,DB_LOAD!$AR:$AR,'Refi-Annual Review'!$CF4,DB_LOAD!$AP:$AP,'Refi-Annual Review'!$CK$1,DB_LOAD!$AQ:$AQ,'Refi-Annual Review'!CI$2)/DB_LOAD!$K$2</f>
        <v>#DIV/0!</v>
      </c>
      <c r="CJ4" s="494" t="e">
        <f ca="1">SUMIFS(DB_LOAD!$AU:$AU,DB_LOAD!$AW:$AW,'Refi-Annual Review'!$CJ$1,DB_LOAD!$AR:$AR,'Refi-Annual Review'!$CF4,DB_LOAD!$AP:$AP,'Refi-Annual Review'!$CK$1,DB_LOAD!$AQ:$AQ,'Refi-Annual Review'!CJ$2)/DB_LOAD!$K$2</f>
        <v>#DIV/0!</v>
      </c>
      <c r="CK4" s="494" t="e">
        <f ca="1">SUMIFS(DB_LOAD!$AU:$AU,DB_LOAD!$AW:$AW,'Refi-Annual Review'!$CJ$1,DB_LOAD!$AR:$AR,'Refi-Annual Review'!$CF4,DB_LOAD!$AP:$AP,'Refi-Annual Review'!$CK$1,DB_LOAD!$AQ:$AQ,'Refi-Annual Review'!CK$2)/DB_LOAD!$K$2</f>
        <v>#DIV/0!</v>
      </c>
      <c r="CL4" s="494" t="e">
        <f ca="1">SUMIFS(DB_LOAD!$AU:$AU,DB_LOAD!$AW:$AW,'Refi-Annual Review'!$CJ$1,DB_LOAD!$AR:$AR,'Refi-Annual Review'!$CF4,DB_LOAD!$AP:$AP,'Refi-Annual Review'!$CK$1,DB_LOAD!$AQ:$AQ,'Refi-Annual Review'!CL$2)/DB_LOAD!$K$2</f>
        <v>#DIV/0!</v>
      </c>
      <c r="CM4" s="494" t="e">
        <f ca="1">SUMIFS(DB_LOAD!$AU:$AU,DB_LOAD!$AW:$AW,'Refi-Annual Review'!$CJ$1,DB_LOAD!$AR:$AR,'Refi-Annual Review'!$CF4,DB_LOAD!$AP:$AP,'Refi-Annual Review'!$CK$1,DB_LOAD!$AQ:$AQ,'Refi-Annual Review'!CM$2)/DB_LOAD!$K$2</f>
        <v>#DIV/0!</v>
      </c>
      <c r="CN4" s="494" t="e">
        <f ca="1">SUMIFS(DB_LOAD!$AU:$AU,DB_LOAD!$AW:$AW,'Refi-Annual Review'!$CJ$1,DB_LOAD!$AR:$AR,'Refi-Annual Review'!$CF4,DB_LOAD!$AP:$AP,'Refi-Annual Review'!$CK$1,DB_LOAD!$AQ:$AQ,'Refi-Annual Review'!CN$2)/DB_LOAD!$K$2</f>
        <v>#DIV/0!</v>
      </c>
      <c r="CO4" s="494" t="e">
        <f ca="1">SUMIFS(DB_LOAD!$AU:$AU,DB_LOAD!$AW:$AW,'Refi-Annual Review'!$CJ$1,DB_LOAD!$AR:$AR,'Refi-Annual Review'!$CF4,DB_LOAD!$AP:$AP,'Refi-Annual Review'!$CK$1,DB_LOAD!$AQ:$AQ,'Refi-Annual Review'!CO$2)/DB_LOAD!$K$2</f>
        <v>#DIV/0!</v>
      </c>
      <c r="CP4" s="494" t="e">
        <f t="shared" ref="CP4:CP25" ca="1" si="8">IF(SUM(CI4:CO4)=0,"",$CE4)</f>
        <v>#DIV/0!</v>
      </c>
      <c r="CR4" s="494">
        <f ca="1">SUMIFS(DB_LOAD!$AV:$AV,DB_LOAD!$AW:$AW,'Refi-Annual Review'!$CS$1,DB_LOAD!$AR:$AR,'Refi-Annual Review'!$CF4,DB_LOAD!$AP:$AP,'Refi-Annual Review'!$CT$1,DB_LOAD!$AQ:$AQ,'Refi-Annual Review'!CR$2)</f>
        <v>0</v>
      </c>
      <c r="CS4" s="494">
        <f ca="1">SUMIFS(DB_LOAD!$AV:$AV,DB_LOAD!$AW:$AW,'Refi-Annual Review'!$CS$1,DB_LOAD!$AR:$AR,'Refi-Annual Review'!$CF4,DB_LOAD!$AP:$AP,'Refi-Annual Review'!$CT$1,DB_LOAD!$AQ:$AQ,'Refi-Annual Review'!CS$2)</f>
        <v>0</v>
      </c>
      <c r="CT4" s="494">
        <f ca="1">SUMIFS(DB_LOAD!$AV:$AV,DB_LOAD!$AW:$AW,'Refi-Annual Review'!$CS$1,DB_LOAD!$AR:$AR,'Refi-Annual Review'!$CF4,DB_LOAD!$AP:$AP,'Refi-Annual Review'!$CT$1,DB_LOAD!$AQ:$AQ,'Refi-Annual Review'!CT$2)</f>
        <v>0</v>
      </c>
      <c r="CU4" s="494">
        <f ca="1">SUMIFS(DB_LOAD!$AV:$AV,DB_LOAD!$AW:$AW,'Refi-Annual Review'!$CS$1,DB_LOAD!$AR:$AR,'Refi-Annual Review'!$CF4,DB_LOAD!$AP:$AP,'Refi-Annual Review'!$CT$1,DB_LOAD!$AQ:$AQ,'Refi-Annual Review'!CU$2)</f>
        <v>0</v>
      </c>
      <c r="CV4" s="494">
        <f ca="1">SUMIFS(DB_LOAD!$AV:$AV,DB_LOAD!$AW:$AW,'Refi-Annual Review'!$CS$1,DB_LOAD!$AR:$AR,'Refi-Annual Review'!$CF4,DB_LOAD!$AP:$AP,'Refi-Annual Review'!$CT$1,DB_LOAD!$AQ:$AQ,'Refi-Annual Review'!CV$2)</f>
        <v>0</v>
      </c>
      <c r="CW4" s="494">
        <f ca="1">SUMIFS(DB_LOAD!$AV:$AV,DB_LOAD!$AW:$AW,'Refi-Annual Review'!$CS$1,DB_LOAD!$AR:$AR,'Refi-Annual Review'!$CF4,DB_LOAD!$AP:$AP,'Refi-Annual Review'!$CT$1,DB_LOAD!$AQ:$AQ,'Refi-Annual Review'!CW$2)</f>
        <v>0</v>
      </c>
      <c r="CX4" s="494">
        <f ca="1">SUMIFS(DB_LOAD!$AV:$AV,DB_LOAD!$AW:$AW,'Refi-Annual Review'!$CS$1,DB_LOAD!$AR:$AR,'Refi-Annual Review'!$CF4,DB_LOAD!$AP:$AP,'Refi-Annual Review'!$CT$1,DB_LOAD!$AQ:$AQ,'Refi-Annual Review'!CX$2)</f>
        <v>0</v>
      </c>
      <c r="CY4" s="494" t="str">
        <f t="shared" ref="CY4:CY25" ca="1" si="9">IF(SUM(CR4:CX4)=0,"",$CE4)</f>
        <v/>
      </c>
      <c r="CZ4" s="4"/>
      <c r="DA4" s="494" t="e">
        <f ca="1">SUMIFS(DB_LOAD!$AU:$AU,DB_LOAD!$AW:$AW,'Refi-Annual Review'!$DB$1,DB_LOAD!$AR:$AR,'Refi-Annual Review'!$CF4,DB_LOAD!$AP:$AP,'Refi-Annual Review'!$DC$1,DB_LOAD!$AQ:$AQ,'Refi-Annual Review'!DA$2)/IF($A$23="No Data Found",1,$A$23)</f>
        <v>#NAME?</v>
      </c>
      <c r="DB4" s="494" t="e">
        <f ca="1">SUMIFS(DB_LOAD!$AU:$AU,DB_LOAD!$AW:$AW,'Refi-Annual Review'!$DB$1,DB_LOAD!$AR:$AR,'Refi-Annual Review'!$CF4,DB_LOAD!$AP:$AP,'Refi-Annual Review'!$DC$1,DB_LOAD!$AQ:$AQ,'Refi-Annual Review'!DB$2)/IF($A$23="No Data Found",1,$A$23)</f>
        <v>#NAME?</v>
      </c>
      <c r="DC4" s="494" t="e">
        <f ca="1">SUMIFS(DB_LOAD!$AU:$AU,DB_LOAD!$AW:$AW,'Refi-Annual Review'!$DB$1,DB_LOAD!$AR:$AR,'Refi-Annual Review'!$CF4,DB_LOAD!$AP:$AP,'Refi-Annual Review'!$DC$1,DB_LOAD!$AQ:$AQ,'Refi-Annual Review'!DC$2)/IF($A$23="No Data Found",1,$A$23)</f>
        <v>#NAME?</v>
      </c>
      <c r="DD4" s="494" t="e">
        <f ca="1">SUMIFS(DB_LOAD!$AU:$AU,DB_LOAD!$AW:$AW,'Refi-Annual Review'!$DB$1,DB_LOAD!$AR:$AR,'Refi-Annual Review'!$CF4,DB_LOAD!$AP:$AP,'Refi-Annual Review'!$DC$1,DB_LOAD!$AQ:$AQ,'Refi-Annual Review'!DD$2)/IF($A$23="No Data Found",1,$A$23)</f>
        <v>#NAME?</v>
      </c>
      <c r="DE4" s="494" t="e">
        <f ca="1">SUMIFS(DB_LOAD!$AU:$AU,DB_LOAD!$AW:$AW,'Refi-Annual Review'!$DB$1,DB_LOAD!$AR:$AR,'Refi-Annual Review'!$CF4,DB_LOAD!$AP:$AP,'Refi-Annual Review'!$DC$1,DB_LOAD!$AQ:$AQ,'Refi-Annual Review'!DE$2)/IF($A$23="No Data Found",1,$A$23)</f>
        <v>#NAME?</v>
      </c>
      <c r="DF4" s="494" t="e">
        <f ca="1">SUMIFS(DB_LOAD!$AU:$AU,DB_LOAD!$AW:$AW,'Refi-Annual Review'!$DB$1,DB_LOAD!$AR:$AR,'Refi-Annual Review'!$CF4,DB_LOAD!$AP:$AP,'Refi-Annual Review'!$DC$1,DB_LOAD!$AQ:$AQ,'Refi-Annual Review'!DF$2)/IF($A$23="No Data Found",1,$A$23)</f>
        <v>#NAME?</v>
      </c>
      <c r="DG4" s="494" t="e">
        <f ca="1">SUMIFS(DB_LOAD!$AU:$AU,DB_LOAD!$AW:$AW,'Refi-Annual Review'!$DB$1,DB_LOAD!$AR:$AR,'Refi-Annual Review'!$CF4,DB_LOAD!$AP:$AP,'Refi-Annual Review'!$DC$1,DB_LOAD!$AQ:$AQ,'Refi-Annual Review'!DG$2)/IF($A$23="No Data Found",1,$A$23)</f>
        <v>#NAME?</v>
      </c>
      <c r="DH4" s="494" t="e">
        <f t="shared" ref="DH4:DH25" ca="1" si="10">IF(SUM(DA4:DG4)=0,"",$CE4)</f>
        <v>#NAME?</v>
      </c>
      <c r="DJ4" s="494">
        <f ca="1">SUMIFS(DB_LOAD!$AV:$AV,DB_LOAD!$AW:$AW,'Refi-Annual Review'!$DK$1,DB_LOAD!$AR:$AR,'Refi-Annual Review'!$CF4,DB_LOAD!$AP:$AP,'Refi-Annual Review'!$DL$1,DB_LOAD!$AQ:$AQ,'Refi-Annual Review'!DJ$2)</f>
        <v>0</v>
      </c>
      <c r="DK4" s="494">
        <f ca="1">SUMIFS(DB_LOAD!$AV:$AV,DB_LOAD!$AW:$AW,'Refi-Annual Review'!$DK$1,DB_LOAD!$AR:$AR,'Refi-Annual Review'!$CF4,DB_LOAD!$AP:$AP,'Refi-Annual Review'!$DL$1,DB_LOAD!$AQ:$AQ,'Refi-Annual Review'!DK$2)</f>
        <v>0</v>
      </c>
      <c r="DL4" s="494">
        <f ca="1">SUMIFS(DB_LOAD!$AV:$AV,DB_LOAD!$AW:$AW,'Refi-Annual Review'!$DK$1,DB_LOAD!$AR:$AR,'Refi-Annual Review'!$CF4,DB_LOAD!$AP:$AP,'Refi-Annual Review'!$DL$1,DB_LOAD!$AQ:$AQ,'Refi-Annual Review'!DL$2)</f>
        <v>0</v>
      </c>
      <c r="DM4" s="494">
        <f ca="1">SUMIFS(DB_LOAD!$AV:$AV,DB_LOAD!$AW:$AW,'Refi-Annual Review'!$DK$1,DB_LOAD!$AR:$AR,'Refi-Annual Review'!$CF4,DB_LOAD!$AP:$AP,'Refi-Annual Review'!$DL$1,DB_LOAD!$AQ:$AQ,'Refi-Annual Review'!DM$2)</f>
        <v>0</v>
      </c>
      <c r="DN4" s="494">
        <f ca="1">SUMIFS(DB_LOAD!$AV:$AV,DB_LOAD!$AW:$AW,'Refi-Annual Review'!$DK$1,DB_LOAD!$AR:$AR,'Refi-Annual Review'!$CF4,DB_LOAD!$AP:$AP,'Refi-Annual Review'!$DL$1,DB_LOAD!$AQ:$AQ,'Refi-Annual Review'!DN$2)</f>
        <v>0</v>
      </c>
      <c r="DO4" s="494">
        <f ca="1">SUMIFS(DB_LOAD!$AV:$AV,DB_LOAD!$AW:$AW,'Refi-Annual Review'!$DK$1,DB_LOAD!$AR:$AR,'Refi-Annual Review'!$CF4,DB_LOAD!$AP:$AP,'Refi-Annual Review'!$DL$1,DB_LOAD!$AQ:$AQ,'Refi-Annual Review'!DO$2)</f>
        <v>0</v>
      </c>
      <c r="DP4" s="494">
        <f ca="1">SUMIFS(DB_LOAD!$AV:$AV,DB_LOAD!$AW:$AW,'Refi-Annual Review'!$DK$1,DB_LOAD!$AR:$AR,'Refi-Annual Review'!$CF4,DB_LOAD!$AP:$AP,'Refi-Annual Review'!$DL$1,DB_LOAD!$AQ:$AQ,'Refi-Annual Review'!DP$2)</f>
        <v>0</v>
      </c>
      <c r="DQ4" s="494" t="str">
        <f t="shared" ref="DQ4:DQ25" ca="1" si="11">IF(SUM(DJ4:DP4)=0,"",$CE4)</f>
        <v/>
      </c>
      <c r="DS4" s="494">
        <f ca="1">SUMIFS(DB_LOAD!$AV:$AV,DB_LOAD!$AW:$AW,'Refi-Annual Review'!$DT$1,DB_LOAD!$AR:$AR,'Refi-Annual Review'!$CF4,DB_LOAD!$AP:$AP,'Refi-Annual Review'!$DU$1,DB_LOAD!$AQ:$AQ,'Refi-Annual Review'!DS$2)</f>
        <v>0</v>
      </c>
      <c r="DT4" s="494">
        <f ca="1">SUMIFS(DB_LOAD!$AV:$AV,DB_LOAD!$AW:$AW,'Refi-Annual Review'!$DT$1,DB_LOAD!$AR:$AR,'Refi-Annual Review'!$CF4,DB_LOAD!$AP:$AP,'Refi-Annual Review'!$DU$1,DB_LOAD!$AQ:$AQ,'Refi-Annual Review'!DT$2)</f>
        <v>0</v>
      </c>
      <c r="DU4" s="494">
        <f ca="1">SUMIFS(DB_LOAD!$AV:$AV,DB_LOAD!$AW:$AW,'Refi-Annual Review'!$DT$1,DB_LOAD!$AR:$AR,'Refi-Annual Review'!$CF4,DB_LOAD!$AP:$AP,'Refi-Annual Review'!$DU$1,DB_LOAD!$AQ:$AQ,'Refi-Annual Review'!DU$2)</f>
        <v>0</v>
      </c>
      <c r="DV4" s="494">
        <f ca="1">SUMIFS(DB_LOAD!$AV:$AV,DB_LOAD!$AW:$AW,'Refi-Annual Review'!$DT$1,DB_LOAD!$AR:$AR,'Refi-Annual Review'!$CF4,DB_LOAD!$AP:$AP,'Refi-Annual Review'!$DU$1,DB_LOAD!$AQ:$AQ,'Refi-Annual Review'!DV$2)</f>
        <v>0</v>
      </c>
      <c r="DW4" s="494">
        <f ca="1">SUMIFS(DB_LOAD!$AV:$AV,DB_LOAD!$AW:$AW,'Refi-Annual Review'!$DT$1,DB_LOAD!$AR:$AR,'Refi-Annual Review'!$CF4,DB_LOAD!$AP:$AP,'Refi-Annual Review'!$DU$1,DB_LOAD!$AQ:$AQ,'Refi-Annual Review'!DW$2)</f>
        <v>0</v>
      </c>
      <c r="DX4" s="494">
        <f ca="1">SUMIFS(DB_LOAD!$AV:$AV,DB_LOAD!$AW:$AW,'Refi-Annual Review'!$DT$1,DB_LOAD!$AR:$AR,'Refi-Annual Review'!$CF4,DB_LOAD!$AP:$AP,'Refi-Annual Review'!$DU$1,DB_LOAD!$AQ:$AQ,'Refi-Annual Review'!DX$2)</f>
        <v>0</v>
      </c>
      <c r="DY4" s="494">
        <f ca="1">SUMIFS(DB_LOAD!$AV:$AV,DB_LOAD!$AW:$AW,'Refi-Annual Review'!$DT$1,DB_LOAD!$AR:$AR,'Refi-Annual Review'!$CF4,DB_LOAD!$AP:$AP,'Refi-Annual Review'!$DU$1,DB_LOAD!$AQ:$AQ,'Refi-Annual Review'!DY$2)</f>
        <v>0</v>
      </c>
      <c r="DZ4" s="494" t="str">
        <f t="shared" ref="DZ4:DZ25" ca="1" si="12">IF(SUM(DS4:DY4)=0,"",$CE4)</f>
        <v/>
      </c>
      <c r="EC4" s="485" t="s">
        <v>42</v>
      </c>
      <c r="ED4" s="825" t="e">
        <f ca="1">AO71</f>
        <v>#NAME?</v>
      </c>
    </row>
    <row r="5" spans="1:134" ht="15">
      <c r="A5" s="519" t="e">
        <f ca="1">IF(ISBLANK(Config!B19),"",Config!B19)</f>
        <v>#NAME?</v>
      </c>
      <c r="B5" s="520"/>
      <c r="C5" s="520"/>
      <c r="D5" s="527" t="s">
        <v>7</v>
      </c>
      <c r="E5" s="567"/>
      <c r="F5" s="521" t="e">
        <f ca="1">IF('Balance Sheet'!$E$5="USD",(OFFSET(DB_LOAD!$K:$K,MATCH(DATE(F7,12,31),DB_LOAD!$H:$H,0)-1,0,1,1)),1)</f>
        <v>#N/A</v>
      </c>
      <c r="G5" s="521" t="e">
        <f ca="1">IF('Balance Sheet'!$E$5="USD",(OFFSET(DB_LOAD!$K:$K,MATCH(DATE(G7,12,31),DB_LOAD!$H:$H,0)-1,0,1,1)),1)</f>
        <v>#N/A</v>
      </c>
      <c r="H5" s="521" t="e">
        <f ca="1">IF('Balance Sheet'!$E$5="USD",(OFFSET(DB_LOAD!$K:$K,MATCH(DATE(H7,12,31),DB_LOAD!$H:$H,0)-1,0,1,1)),1)</f>
        <v>#N/A</v>
      </c>
      <c r="I5" s="521" t="e">
        <f ca="1">IF('Balance Sheet'!$E$5="USD",(OFFSET(DB_LOAD!$K:$K,MATCH(DATE(I7,12,31),DB_LOAD!$H:$H,0)-1,0,1,1)),1)</f>
        <v>#N/A</v>
      </c>
      <c r="J5" s="521" t="e">
        <f ca="1">IF('Balance Sheet'!$E$5="USD",(OFFSET(DB_LOAD!$K:$K,MATCH(DATE(J7,12,31),DB_LOAD!$H:$H,0)-1,0,1,1)),1)</f>
        <v>#N/A</v>
      </c>
      <c r="K5" s="522"/>
      <c r="L5" s="521" t="e">
        <f ca="1">IF('Balance Sheet'!$E$5="USD",(OFFSET(DB_LOAD!$K:$K,MATCH(DATE(L7,12,31),DB_LOAD!$H:$H,0)-1,0,1,1)),1)</f>
        <v>#N/A</v>
      </c>
      <c r="M5" s="521" t="e">
        <f ca="1">IF('Balance Sheet'!$E$5="USD",(OFFSET(DB_LOAD!$K:$K,MATCH(DATE(M7,12,31),DB_LOAD!$H:$H,0)-1,0,1,1)),1)</f>
        <v>#N/A</v>
      </c>
      <c r="N5" s="521" t="e">
        <f ca="1">IF('Balance Sheet'!$E$5="USD",(OFFSET(DB_LOAD!$K:$K,MATCH(DATE(N7,12,31),DB_LOAD!$H:$H,0)-1,0,1,1)),1)</f>
        <v>#N/A</v>
      </c>
      <c r="O5" s="521" t="e">
        <f ca="1">IF('Balance Sheet'!$E$5="USD",(OFFSET(DB_LOAD!$K:$K,MATCH(DATE(O7,12,31),DB_LOAD!$H:$H,0)-1,0,1,1)),1)</f>
        <v>#N/A</v>
      </c>
      <c r="P5" s="525"/>
      <c r="Q5" s="521" t="e">
        <f ca="1">IF('Balance Sheet'!$E$5="USD",(OFFSET(DB_LOAD!$K:$K,MATCH(MAX(DB_LOAD!F:F),DB_LOAD!$H:$H,0)-1,0,1,1)),1)</f>
        <v>#N/A</v>
      </c>
      <c r="R5" s="521" t="e">
        <f ca="1">Q5</f>
        <v>#N/A</v>
      </c>
      <c r="S5" s="520"/>
      <c r="T5" s="520"/>
      <c r="U5" s="521"/>
      <c r="AF5" s="485" t="s">
        <v>295</v>
      </c>
      <c r="AG5" s="485" t="s">
        <v>492</v>
      </c>
      <c r="AJ5" s="527" t="s">
        <v>54</v>
      </c>
      <c r="AQ5" s="485">
        <f ca="1">AL23</f>
        <v>-2</v>
      </c>
      <c r="AR5" s="485">
        <f ca="1">AM23</f>
        <v>-1</v>
      </c>
      <c r="AS5" s="485">
        <f ca="1">AN23</f>
        <v>0</v>
      </c>
      <c r="AT5" s="485" t="str">
        <f>AP23</f>
        <v>LTM Jan-00</v>
      </c>
      <c r="BP5" s="485" t="e">
        <f ca="1">IF(OR(DB_LOAD!AW4="USD",DB_LOAD!AW4='Refi-Annual Review'!$A$3,ISBLANK(DB_LOAD!AW4)),0,1)</f>
        <v>#NAME?</v>
      </c>
      <c r="BQ5" t="str">
        <f>(IF(ISBLANK(DB_LOAD!AR4),"",DB_LOAD!AR4))</f>
        <v/>
      </c>
      <c r="BR5" t="str">
        <f t="shared" si="3"/>
        <v/>
      </c>
      <c r="BS5" t="str">
        <f t="shared" si="7"/>
        <v/>
      </c>
      <c r="BT5" t="str">
        <f t="shared" ref="BT5:BT29" si="13">BT4&amp;BS5</f>
        <v/>
      </c>
      <c r="BU5" t="str">
        <f t="shared" si="4"/>
        <v/>
      </c>
      <c r="BV5" t="str">
        <f t="shared" ref="BV5:BV29" si="14">BV4&amp;BU5</f>
        <v/>
      </c>
      <c r="BW5" t="str">
        <f t="shared" si="5"/>
        <v/>
      </c>
      <c r="BX5" t="str">
        <f t="shared" ref="BX5:BX29" si="15">BX4&amp;BW5</f>
        <v/>
      </c>
      <c r="BY5" s="536" t="s">
        <v>472</v>
      </c>
      <c r="BZ5" s="682" t="str">
        <f>BV300</f>
        <v/>
      </c>
      <c r="CA5"/>
      <c r="CB5" s="683" t="str">
        <f t="shared" ref="CB5:CB29" si="16">IF(CB4&lt;$BZ$3,CB4+1,"")</f>
        <v/>
      </c>
      <c r="CC5" s="683" t="str">
        <f t="shared" ref="CC5:CC29" si="17">IF(CB5="","",VALUE(MID($BZ$6,CB5,1)))</f>
        <v/>
      </c>
      <c r="CD5" s="683" t="str">
        <f>IF(CC5="","",VALUE(MID($BZ$5,1+SUM($CC$3:CC4),CC5)))</f>
        <v/>
      </c>
      <c r="CE5">
        <f t="shared" ref="CE5:CE29" si="18">CE4+1</f>
        <v>3</v>
      </c>
      <c r="CF5" t="str">
        <f>IF(CD5="","",MID($BZ$4,1+SUM($CD$3:CD4),CD5))</f>
        <v/>
      </c>
      <c r="CI5" s="494" t="e">
        <f ca="1">SUMIFS(DB_LOAD!$AU:$AU,DB_LOAD!$AW:$AW,'Refi-Annual Review'!$CJ$1,DB_LOAD!$AR:$AR,'Refi-Annual Review'!$CF5,DB_LOAD!$AP:$AP,'Refi-Annual Review'!$CK$1,DB_LOAD!$AQ:$AQ,'Refi-Annual Review'!CI$2)/DB_LOAD!$K$2</f>
        <v>#DIV/0!</v>
      </c>
      <c r="CJ5" s="494" t="e">
        <f ca="1">SUMIFS(DB_LOAD!$AU:$AU,DB_LOAD!$AW:$AW,'Refi-Annual Review'!$CJ$1,DB_LOAD!$AR:$AR,'Refi-Annual Review'!$CF5,DB_LOAD!$AP:$AP,'Refi-Annual Review'!$CK$1,DB_LOAD!$AQ:$AQ,'Refi-Annual Review'!CJ$2)/DB_LOAD!$K$2</f>
        <v>#DIV/0!</v>
      </c>
      <c r="CK5" s="494" t="e">
        <f ca="1">SUMIFS(DB_LOAD!$AU:$AU,DB_LOAD!$AW:$AW,'Refi-Annual Review'!$CJ$1,DB_LOAD!$AR:$AR,'Refi-Annual Review'!$CF5,DB_LOAD!$AP:$AP,'Refi-Annual Review'!$CK$1,DB_LOAD!$AQ:$AQ,'Refi-Annual Review'!CK$2)/DB_LOAD!$K$2</f>
        <v>#DIV/0!</v>
      </c>
      <c r="CL5" s="494" t="e">
        <f ca="1">SUMIFS(DB_LOAD!$AU:$AU,DB_LOAD!$AW:$AW,'Refi-Annual Review'!$CJ$1,DB_LOAD!$AR:$AR,'Refi-Annual Review'!$CF5,DB_LOAD!$AP:$AP,'Refi-Annual Review'!$CK$1,DB_LOAD!$AQ:$AQ,'Refi-Annual Review'!CL$2)/DB_LOAD!$K$2</f>
        <v>#DIV/0!</v>
      </c>
      <c r="CM5" s="494" t="e">
        <f ca="1">SUMIFS(DB_LOAD!$AU:$AU,DB_LOAD!$AW:$AW,'Refi-Annual Review'!$CJ$1,DB_LOAD!$AR:$AR,'Refi-Annual Review'!$CF5,DB_LOAD!$AP:$AP,'Refi-Annual Review'!$CK$1,DB_LOAD!$AQ:$AQ,'Refi-Annual Review'!CM$2)/DB_LOAD!$K$2</f>
        <v>#DIV/0!</v>
      </c>
      <c r="CN5" s="494" t="e">
        <f ca="1">SUMIFS(DB_LOAD!$AU:$AU,DB_LOAD!$AW:$AW,'Refi-Annual Review'!$CJ$1,DB_LOAD!$AR:$AR,'Refi-Annual Review'!$CF5,DB_LOAD!$AP:$AP,'Refi-Annual Review'!$CK$1,DB_LOAD!$AQ:$AQ,'Refi-Annual Review'!CN$2)/DB_LOAD!$K$2</f>
        <v>#DIV/0!</v>
      </c>
      <c r="CO5" s="494" t="e">
        <f ca="1">SUMIFS(DB_LOAD!$AU:$AU,DB_LOAD!$AW:$AW,'Refi-Annual Review'!$CJ$1,DB_LOAD!$AR:$AR,'Refi-Annual Review'!$CF5,DB_LOAD!$AP:$AP,'Refi-Annual Review'!$CK$1,DB_LOAD!$AQ:$AQ,'Refi-Annual Review'!CO$2)/DB_LOAD!$K$2</f>
        <v>#DIV/0!</v>
      </c>
      <c r="CP5" s="494" t="e">
        <f t="shared" ca="1" si="8"/>
        <v>#DIV/0!</v>
      </c>
      <c r="CR5" s="494">
        <f ca="1">SUMIFS(DB_LOAD!$AV:$AV,DB_LOAD!$AW:$AW,'Refi-Annual Review'!$CS$1,DB_LOAD!$AR:$AR,'Refi-Annual Review'!$CF5,DB_LOAD!$AP:$AP,'Refi-Annual Review'!$CT$1,DB_LOAD!$AQ:$AQ,'Refi-Annual Review'!CR$2)</f>
        <v>0</v>
      </c>
      <c r="CS5" s="494">
        <f ca="1">SUMIFS(DB_LOAD!$AV:$AV,DB_LOAD!$AW:$AW,'Refi-Annual Review'!$CS$1,DB_LOAD!$AR:$AR,'Refi-Annual Review'!$CF5,DB_LOAD!$AP:$AP,'Refi-Annual Review'!$CT$1,DB_LOAD!$AQ:$AQ,'Refi-Annual Review'!CS$2)</f>
        <v>0</v>
      </c>
      <c r="CT5" s="494">
        <f ca="1">SUMIFS(DB_LOAD!$AV:$AV,DB_LOAD!$AW:$AW,'Refi-Annual Review'!$CS$1,DB_LOAD!$AR:$AR,'Refi-Annual Review'!$CF5,DB_LOAD!$AP:$AP,'Refi-Annual Review'!$CT$1,DB_LOAD!$AQ:$AQ,'Refi-Annual Review'!CT$2)</f>
        <v>0</v>
      </c>
      <c r="CU5" s="494">
        <f ca="1">SUMIFS(DB_LOAD!$AV:$AV,DB_LOAD!$AW:$AW,'Refi-Annual Review'!$CS$1,DB_LOAD!$AR:$AR,'Refi-Annual Review'!$CF5,DB_LOAD!$AP:$AP,'Refi-Annual Review'!$CT$1,DB_LOAD!$AQ:$AQ,'Refi-Annual Review'!CU$2)</f>
        <v>0</v>
      </c>
      <c r="CV5" s="494">
        <f ca="1">SUMIFS(DB_LOAD!$AV:$AV,DB_LOAD!$AW:$AW,'Refi-Annual Review'!$CS$1,DB_LOAD!$AR:$AR,'Refi-Annual Review'!$CF5,DB_LOAD!$AP:$AP,'Refi-Annual Review'!$CT$1,DB_LOAD!$AQ:$AQ,'Refi-Annual Review'!CV$2)</f>
        <v>0</v>
      </c>
      <c r="CW5" s="494">
        <f ca="1">SUMIFS(DB_LOAD!$AV:$AV,DB_LOAD!$AW:$AW,'Refi-Annual Review'!$CS$1,DB_LOAD!$AR:$AR,'Refi-Annual Review'!$CF5,DB_LOAD!$AP:$AP,'Refi-Annual Review'!$CT$1,DB_LOAD!$AQ:$AQ,'Refi-Annual Review'!CW$2)</f>
        <v>0</v>
      </c>
      <c r="CX5" s="494">
        <f ca="1">SUMIFS(DB_LOAD!$AV:$AV,DB_LOAD!$AW:$AW,'Refi-Annual Review'!$CS$1,DB_LOAD!$AR:$AR,'Refi-Annual Review'!$CF5,DB_LOAD!$AP:$AP,'Refi-Annual Review'!$CT$1,DB_LOAD!$AQ:$AQ,'Refi-Annual Review'!CX$2)</f>
        <v>0</v>
      </c>
      <c r="CY5" s="494" t="str">
        <f t="shared" ca="1" si="9"/>
        <v/>
      </c>
      <c r="CZ5"/>
      <c r="DA5" s="494" t="e">
        <f ca="1">SUMIFS(DB_LOAD!$AU:$AU,DB_LOAD!$AW:$AW,'Refi-Annual Review'!$DB$1,DB_LOAD!$AR:$AR,'Refi-Annual Review'!$CF5,DB_LOAD!$AP:$AP,'Refi-Annual Review'!$DC$1,DB_LOAD!$AQ:$AQ,'Refi-Annual Review'!DA$2)/IF($A$23="No Data Found",1,$A$23)</f>
        <v>#NAME?</v>
      </c>
      <c r="DB5" s="494" t="e">
        <f ca="1">SUMIFS(DB_LOAD!$AU:$AU,DB_LOAD!$AW:$AW,'Refi-Annual Review'!$DB$1,DB_LOAD!$AR:$AR,'Refi-Annual Review'!$CF5,DB_LOAD!$AP:$AP,'Refi-Annual Review'!$DC$1,DB_LOAD!$AQ:$AQ,'Refi-Annual Review'!DB$2)/IF($A$23="No Data Found",1,$A$23)</f>
        <v>#NAME?</v>
      </c>
      <c r="DC5" s="494" t="e">
        <f ca="1">SUMIFS(DB_LOAD!$AU:$AU,DB_LOAD!$AW:$AW,'Refi-Annual Review'!$DB$1,DB_LOAD!$AR:$AR,'Refi-Annual Review'!$CF5,DB_LOAD!$AP:$AP,'Refi-Annual Review'!$DC$1,DB_LOAD!$AQ:$AQ,'Refi-Annual Review'!DC$2)/IF($A$23="No Data Found",1,$A$23)</f>
        <v>#NAME?</v>
      </c>
      <c r="DD5" s="494" t="e">
        <f ca="1">SUMIFS(DB_LOAD!$AU:$AU,DB_LOAD!$AW:$AW,'Refi-Annual Review'!$DB$1,DB_LOAD!$AR:$AR,'Refi-Annual Review'!$CF5,DB_LOAD!$AP:$AP,'Refi-Annual Review'!$DC$1,DB_LOAD!$AQ:$AQ,'Refi-Annual Review'!DD$2)/IF($A$23="No Data Found",1,$A$23)</f>
        <v>#NAME?</v>
      </c>
      <c r="DE5" s="494" t="e">
        <f ca="1">SUMIFS(DB_LOAD!$AU:$AU,DB_LOAD!$AW:$AW,'Refi-Annual Review'!$DB$1,DB_LOAD!$AR:$AR,'Refi-Annual Review'!$CF5,DB_LOAD!$AP:$AP,'Refi-Annual Review'!$DC$1,DB_LOAD!$AQ:$AQ,'Refi-Annual Review'!DE$2)/IF($A$23="No Data Found",1,$A$23)</f>
        <v>#NAME?</v>
      </c>
      <c r="DF5" s="494" t="e">
        <f ca="1">SUMIFS(DB_LOAD!$AU:$AU,DB_LOAD!$AW:$AW,'Refi-Annual Review'!$DB$1,DB_LOAD!$AR:$AR,'Refi-Annual Review'!$CF5,DB_LOAD!$AP:$AP,'Refi-Annual Review'!$DC$1,DB_LOAD!$AQ:$AQ,'Refi-Annual Review'!DF$2)/IF($A$23="No Data Found",1,$A$23)</f>
        <v>#NAME?</v>
      </c>
      <c r="DG5" s="494" t="e">
        <f ca="1">SUMIFS(DB_LOAD!$AU:$AU,DB_LOAD!$AW:$AW,'Refi-Annual Review'!$DB$1,DB_LOAD!$AR:$AR,'Refi-Annual Review'!$CF5,DB_LOAD!$AP:$AP,'Refi-Annual Review'!$DC$1,DB_LOAD!$AQ:$AQ,'Refi-Annual Review'!DG$2)/IF($A$23="No Data Found",1,$A$23)</f>
        <v>#NAME?</v>
      </c>
      <c r="DH5" s="494" t="e">
        <f t="shared" ca="1" si="10"/>
        <v>#NAME?</v>
      </c>
      <c r="DJ5" s="494">
        <f ca="1">SUMIFS(DB_LOAD!$AV:$AV,DB_LOAD!$AW:$AW,'Refi-Annual Review'!$DK$1,DB_LOAD!$AR:$AR,'Refi-Annual Review'!$CF5,DB_LOAD!$AP:$AP,'Refi-Annual Review'!$DL$1,DB_LOAD!$AQ:$AQ,'Refi-Annual Review'!DJ$2)</f>
        <v>0</v>
      </c>
      <c r="DK5" s="494">
        <f ca="1">SUMIFS(DB_LOAD!$AV:$AV,DB_LOAD!$AW:$AW,'Refi-Annual Review'!$DK$1,DB_LOAD!$AR:$AR,'Refi-Annual Review'!$CF5,DB_LOAD!$AP:$AP,'Refi-Annual Review'!$DL$1,DB_LOAD!$AQ:$AQ,'Refi-Annual Review'!DK$2)</f>
        <v>0</v>
      </c>
      <c r="DL5" s="494">
        <f ca="1">SUMIFS(DB_LOAD!$AV:$AV,DB_LOAD!$AW:$AW,'Refi-Annual Review'!$DK$1,DB_LOAD!$AR:$AR,'Refi-Annual Review'!$CF5,DB_LOAD!$AP:$AP,'Refi-Annual Review'!$DL$1,DB_LOAD!$AQ:$AQ,'Refi-Annual Review'!DL$2)</f>
        <v>0</v>
      </c>
      <c r="DM5" s="494">
        <f ca="1">SUMIFS(DB_LOAD!$AV:$AV,DB_LOAD!$AW:$AW,'Refi-Annual Review'!$DK$1,DB_LOAD!$AR:$AR,'Refi-Annual Review'!$CF5,DB_LOAD!$AP:$AP,'Refi-Annual Review'!$DL$1,DB_LOAD!$AQ:$AQ,'Refi-Annual Review'!DM$2)</f>
        <v>0</v>
      </c>
      <c r="DN5" s="494">
        <f ca="1">SUMIFS(DB_LOAD!$AV:$AV,DB_LOAD!$AW:$AW,'Refi-Annual Review'!$DK$1,DB_LOAD!$AR:$AR,'Refi-Annual Review'!$CF5,DB_LOAD!$AP:$AP,'Refi-Annual Review'!$DL$1,DB_LOAD!$AQ:$AQ,'Refi-Annual Review'!DN$2)</f>
        <v>0</v>
      </c>
      <c r="DO5" s="494">
        <f ca="1">SUMIFS(DB_LOAD!$AV:$AV,DB_LOAD!$AW:$AW,'Refi-Annual Review'!$DK$1,DB_LOAD!$AR:$AR,'Refi-Annual Review'!$CF5,DB_LOAD!$AP:$AP,'Refi-Annual Review'!$DL$1,DB_LOAD!$AQ:$AQ,'Refi-Annual Review'!DO$2)</f>
        <v>0</v>
      </c>
      <c r="DP5" s="494">
        <f ca="1">SUMIFS(DB_LOAD!$AV:$AV,DB_LOAD!$AW:$AW,'Refi-Annual Review'!$DK$1,DB_LOAD!$AR:$AR,'Refi-Annual Review'!$CF5,DB_LOAD!$AP:$AP,'Refi-Annual Review'!$DL$1,DB_LOAD!$AQ:$AQ,'Refi-Annual Review'!DP$2)</f>
        <v>0</v>
      </c>
      <c r="DQ5" s="494" t="str">
        <f t="shared" ca="1" si="11"/>
        <v/>
      </c>
      <c r="DS5" s="494">
        <f ca="1">SUMIFS(DB_LOAD!$AV:$AV,DB_LOAD!$AW:$AW,'Refi-Annual Review'!$DT$1,DB_LOAD!$AR:$AR,'Refi-Annual Review'!$CF5,DB_LOAD!$AP:$AP,'Refi-Annual Review'!$DU$1,DB_LOAD!$AQ:$AQ,'Refi-Annual Review'!DS$2)</f>
        <v>0</v>
      </c>
      <c r="DT5" s="494">
        <f ca="1">SUMIFS(DB_LOAD!$AV:$AV,DB_LOAD!$AW:$AW,'Refi-Annual Review'!$DT$1,DB_LOAD!$AR:$AR,'Refi-Annual Review'!$CF5,DB_LOAD!$AP:$AP,'Refi-Annual Review'!$DU$1,DB_LOAD!$AQ:$AQ,'Refi-Annual Review'!DT$2)</f>
        <v>0</v>
      </c>
      <c r="DU5" s="494">
        <f ca="1">SUMIFS(DB_LOAD!$AV:$AV,DB_LOAD!$AW:$AW,'Refi-Annual Review'!$DT$1,DB_LOAD!$AR:$AR,'Refi-Annual Review'!$CF5,DB_LOAD!$AP:$AP,'Refi-Annual Review'!$DU$1,DB_LOAD!$AQ:$AQ,'Refi-Annual Review'!DU$2)</f>
        <v>0</v>
      </c>
      <c r="DV5" s="494">
        <f ca="1">SUMIFS(DB_LOAD!$AV:$AV,DB_LOAD!$AW:$AW,'Refi-Annual Review'!$DT$1,DB_LOAD!$AR:$AR,'Refi-Annual Review'!$CF5,DB_LOAD!$AP:$AP,'Refi-Annual Review'!$DU$1,DB_LOAD!$AQ:$AQ,'Refi-Annual Review'!DV$2)</f>
        <v>0</v>
      </c>
      <c r="DW5" s="494">
        <f ca="1">SUMIFS(DB_LOAD!$AV:$AV,DB_LOAD!$AW:$AW,'Refi-Annual Review'!$DT$1,DB_LOAD!$AR:$AR,'Refi-Annual Review'!$CF5,DB_LOAD!$AP:$AP,'Refi-Annual Review'!$DU$1,DB_LOAD!$AQ:$AQ,'Refi-Annual Review'!DW$2)</f>
        <v>0</v>
      </c>
      <c r="DX5" s="494">
        <f ca="1">SUMIFS(DB_LOAD!$AV:$AV,DB_LOAD!$AW:$AW,'Refi-Annual Review'!$DT$1,DB_LOAD!$AR:$AR,'Refi-Annual Review'!$CF5,DB_LOAD!$AP:$AP,'Refi-Annual Review'!$DU$1,DB_LOAD!$AQ:$AQ,'Refi-Annual Review'!DX$2)</f>
        <v>0</v>
      </c>
      <c r="DY5" s="494">
        <f ca="1">SUMIFS(DB_LOAD!$AV:$AV,DB_LOAD!$AW:$AW,'Refi-Annual Review'!$DT$1,DB_LOAD!$AR:$AR,'Refi-Annual Review'!$CF5,DB_LOAD!$AP:$AP,'Refi-Annual Review'!$DU$1,DB_LOAD!$AQ:$AQ,'Refi-Annual Review'!DY$2)</f>
        <v>0</v>
      </c>
      <c r="DZ5" s="494" t="str">
        <f t="shared" ca="1" si="12"/>
        <v/>
      </c>
      <c r="EC5" s="485" t="s">
        <v>288</v>
      </c>
      <c r="ED5" s="824" t="e">
        <f ca="1">AO65</f>
        <v>#NAME?</v>
      </c>
    </row>
    <row r="6" spans="1:134" ht="15">
      <c r="A6" s="519" t="e">
        <f ca="1">IF(ISBLANK(Config!$B$13),"",Config!$B$13)</f>
        <v>#NAME?</v>
      </c>
      <c r="B6" s="520"/>
      <c r="C6" s="520"/>
      <c r="D6" s="520"/>
      <c r="F6" s="528" t="s">
        <v>54</v>
      </c>
      <c r="G6" s="528" t="s">
        <v>54</v>
      </c>
      <c r="H6" s="528" t="s">
        <v>54</v>
      </c>
      <c r="I6" s="528" t="s">
        <v>54</v>
      </c>
      <c r="J6" s="528" t="s">
        <v>54</v>
      </c>
      <c r="K6" s="529"/>
      <c r="L6" s="528" t="s">
        <v>53</v>
      </c>
      <c r="M6" s="528" t="s">
        <v>53</v>
      </c>
      <c r="N6" s="528" t="s">
        <v>53</v>
      </c>
      <c r="O6" s="528" t="s">
        <v>53</v>
      </c>
      <c r="P6" s="530"/>
      <c r="Q6" s="528" t="s">
        <v>53</v>
      </c>
      <c r="R6" s="528" t="s">
        <v>53</v>
      </c>
      <c r="S6" s="520"/>
      <c r="T6" s="520"/>
      <c r="U6" s="521"/>
      <c r="Y6" s="485" t="s">
        <v>533</v>
      </c>
      <c r="Z6" s="485" t="s">
        <v>534</v>
      </c>
      <c r="AF6" s="485" t="s">
        <v>311</v>
      </c>
      <c r="AG6" s="485" t="s">
        <v>493</v>
      </c>
      <c r="AJ6" s="520"/>
      <c r="AK6" s="528" t="str">
        <f ca="1">AA10</f>
        <v>No Financials</v>
      </c>
      <c r="AL6" s="528" t="str">
        <f ca="1">AA9</f>
        <v>No Financials</v>
      </c>
      <c r="AM6" s="493" t="str">
        <f ca="1">AA8</f>
        <v>No Financials</v>
      </c>
      <c r="AN6" s="493" t="str">
        <f ca="1">AA7</f>
        <v>No Financials</v>
      </c>
      <c r="AO6" s="493" t="str">
        <f t="shared" ref="AO6:AP17" si="19">Q6</f>
        <v>Unaudited</v>
      </c>
      <c r="AP6" s="486" t="str">
        <f t="shared" si="19"/>
        <v>Unaudited</v>
      </c>
      <c r="BP6" s="485" t="e">
        <f ca="1">IF(OR(DB_LOAD!AW5="USD",DB_LOAD!AW5='Refi-Annual Review'!$A$3,ISBLANK(DB_LOAD!AW5)),0,1)</f>
        <v>#NAME?</v>
      </c>
      <c r="BQ6" t="str">
        <f>(IF(ISBLANK(DB_LOAD!AR5),"",DB_LOAD!AR5))</f>
        <v/>
      </c>
      <c r="BR6" t="str">
        <f t="shared" si="3"/>
        <v/>
      </c>
      <c r="BS6" t="str">
        <f t="shared" si="7"/>
        <v/>
      </c>
      <c r="BT6" t="str">
        <f t="shared" si="13"/>
        <v/>
      </c>
      <c r="BU6" t="str">
        <f t="shared" si="4"/>
        <v/>
      </c>
      <c r="BV6" t="str">
        <f t="shared" si="14"/>
        <v/>
      </c>
      <c r="BW6" t="str">
        <f t="shared" si="5"/>
        <v/>
      </c>
      <c r="BX6" t="str">
        <f t="shared" si="15"/>
        <v/>
      </c>
      <c r="BY6" s="536" t="s">
        <v>473</v>
      </c>
      <c r="BZ6" s="682" t="str">
        <f>BX300</f>
        <v/>
      </c>
      <c r="CA6"/>
      <c r="CB6" s="683" t="str">
        <f t="shared" si="16"/>
        <v/>
      </c>
      <c r="CC6" s="683" t="str">
        <f t="shared" si="17"/>
        <v/>
      </c>
      <c r="CD6" s="683" t="str">
        <f>IF(CC6="","",VALUE(MID($BZ$5,1+SUM($CC$3:CC5),CC6)))</f>
        <v/>
      </c>
      <c r="CE6">
        <f t="shared" si="18"/>
        <v>4</v>
      </c>
      <c r="CF6" t="str">
        <f>IF(CD6="","",MID($BZ$4,1+SUM($CD$3:CD5),CD6))</f>
        <v/>
      </c>
      <c r="CI6" s="494" t="e">
        <f ca="1">SUMIFS(DB_LOAD!$AU:$AU,DB_LOAD!$AW:$AW,'Refi-Annual Review'!$CJ$1,DB_LOAD!$AR:$AR,'Refi-Annual Review'!$CF6,DB_LOAD!$AP:$AP,'Refi-Annual Review'!$CK$1,DB_LOAD!$AQ:$AQ,'Refi-Annual Review'!CI$2)/DB_LOAD!$K$2</f>
        <v>#DIV/0!</v>
      </c>
      <c r="CJ6" s="494" t="e">
        <f ca="1">SUMIFS(DB_LOAD!$AU:$AU,DB_LOAD!$AW:$AW,'Refi-Annual Review'!$CJ$1,DB_LOAD!$AR:$AR,'Refi-Annual Review'!$CF6,DB_LOAD!$AP:$AP,'Refi-Annual Review'!$CK$1,DB_LOAD!$AQ:$AQ,'Refi-Annual Review'!CJ$2)/DB_LOAD!$K$2</f>
        <v>#DIV/0!</v>
      </c>
      <c r="CK6" s="494" t="e">
        <f ca="1">SUMIFS(DB_LOAD!$AU:$AU,DB_LOAD!$AW:$AW,'Refi-Annual Review'!$CJ$1,DB_LOAD!$AR:$AR,'Refi-Annual Review'!$CF6,DB_LOAD!$AP:$AP,'Refi-Annual Review'!$CK$1,DB_LOAD!$AQ:$AQ,'Refi-Annual Review'!CK$2)/DB_LOAD!$K$2</f>
        <v>#DIV/0!</v>
      </c>
      <c r="CL6" s="494" t="e">
        <f ca="1">SUMIFS(DB_LOAD!$AU:$AU,DB_LOAD!$AW:$AW,'Refi-Annual Review'!$CJ$1,DB_LOAD!$AR:$AR,'Refi-Annual Review'!$CF6,DB_LOAD!$AP:$AP,'Refi-Annual Review'!$CK$1,DB_LOAD!$AQ:$AQ,'Refi-Annual Review'!CL$2)/DB_LOAD!$K$2</f>
        <v>#DIV/0!</v>
      </c>
      <c r="CM6" s="494" t="e">
        <f ca="1">SUMIFS(DB_LOAD!$AU:$AU,DB_LOAD!$AW:$AW,'Refi-Annual Review'!$CJ$1,DB_LOAD!$AR:$AR,'Refi-Annual Review'!$CF6,DB_LOAD!$AP:$AP,'Refi-Annual Review'!$CK$1,DB_LOAD!$AQ:$AQ,'Refi-Annual Review'!CM$2)/DB_LOAD!$K$2</f>
        <v>#DIV/0!</v>
      </c>
      <c r="CN6" s="494" t="e">
        <f ca="1">SUMIFS(DB_LOAD!$AU:$AU,DB_LOAD!$AW:$AW,'Refi-Annual Review'!$CJ$1,DB_LOAD!$AR:$AR,'Refi-Annual Review'!$CF6,DB_LOAD!$AP:$AP,'Refi-Annual Review'!$CK$1,DB_LOAD!$AQ:$AQ,'Refi-Annual Review'!CN$2)/DB_LOAD!$K$2</f>
        <v>#DIV/0!</v>
      </c>
      <c r="CO6" s="494" t="e">
        <f ca="1">SUMIFS(DB_LOAD!$AU:$AU,DB_LOAD!$AW:$AW,'Refi-Annual Review'!$CJ$1,DB_LOAD!$AR:$AR,'Refi-Annual Review'!$CF6,DB_LOAD!$AP:$AP,'Refi-Annual Review'!$CK$1,DB_LOAD!$AQ:$AQ,'Refi-Annual Review'!CO$2)/DB_LOAD!$K$2</f>
        <v>#DIV/0!</v>
      </c>
      <c r="CP6" s="494" t="e">
        <f t="shared" ca="1" si="8"/>
        <v>#DIV/0!</v>
      </c>
      <c r="CR6" s="494">
        <f ca="1">SUMIFS(DB_LOAD!$AV:$AV,DB_LOAD!$AW:$AW,'Refi-Annual Review'!$CS$1,DB_LOAD!$AR:$AR,'Refi-Annual Review'!$CF6,DB_LOAD!$AP:$AP,'Refi-Annual Review'!$CT$1,DB_LOAD!$AQ:$AQ,'Refi-Annual Review'!CR$2)</f>
        <v>0</v>
      </c>
      <c r="CS6" s="494">
        <f ca="1">SUMIFS(DB_LOAD!$AV:$AV,DB_LOAD!$AW:$AW,'Refi-Annual Review'!$CS$1,DB_LOAD!$AR:$AR,'Refi-Annual Review'!$CF6,DB_LOAD!$AP:$AP,'Refi-Annual Review'!$CT$1,DB_LOAD!$AQ:$AQ,'Refi-Annual Review'!CS$2)</f>
        <v>0</v>
      </c>
      <c r="CT6" s="494">
        <f ca="1">SUMIFS(DB_LOAD!$AV:$AV,DB_LOAD!$AW:$AW,'Refi-Annual Review'!$CS$1,DB_LOAD!$AR:$AR,'Refi-Annual Review'!$CF6,DB_LOAD!$AP:$AP,'Refi-Annual Review'!$CT$1,DB_LOAD!$AQ:$AQ,'Refi-Annual Review'!CT$2)</f>
        <v>0</v>
      </c>
      <c r="CU6" s="494">
        <f ca="1">SUMIFS(DB_LOAD!$AV:$AV,DB_LOAD!$AW:$AW,'Refi-Annual Review'!$CS$1,DB_LOAD!$AR:$AR,'Refi-Annual Review'!$CF6,DB_LOAD!$AP:$AP,'Refi-Annual Review'!$CT$1,DB_LOAD!$AQ:$AQ,'Refi-Annual Review'!CU$2)</f>
        <v>0</v>
      </c>
      <c r="CV6" s="494">
        <f ca="1">SUMIFS(DB_LOAD!$AV:$AV,DB_LOAD!$AW:$AW,'Refi-Annual Review'!$CS$1,DB_LOAD!$AR:$AR,'Refi-Annual Review'!$CF6,DB_LOAD!$AP:$AP,'Refi-Annual Review'!$CT$1,DB_LOAD!$AQ:$AQ,'Refi-Annual Review'!CV$2)</f>
        <v>0</v>
      </c>
      <c r="CW6" s="494">
        <f ca="1">SUMIFS(DB_LOAD!$AV:$AV,DB_LOAD!$AW:$AW,'Refi-Annual Review'!$CS$1,DB_LOAD!$AR:$AR,'Refi-Annual Review'!$CF6,DB_LOAD!$AP:$AP,'Refi-Annual Review'!$CT$1,DB_LOAD!$AQ:$AQ,'Refi-Annual Review'!CW$2)</f>
        <v>0</v>
      </c>
      <c r="CX6" s="494">
        <f ca="1">SUMIFS(DB_LOAD!$AV:$AV,DB_LOAD!$AW:$AW,'Refi-Annual Review'!$CS$1,DB_LOAD!$AR:$AR,'Refi-Annual Review'!$CF6,DB_LOAD!$AP:$AP,'Refi-Annual Review'!$CT$1,DB_LOAD!$AQ:$AQ,'Refi-Annual Review'!CX$2)</f>
        <v>0</v>
      </c>
      <c r="CY6" s="494" t="str">
        <f t="shared" ca="1" si="9"/>
        <v/>
      </c>
      <c r="DA6" s="494" t="e">
        <f ca="1">SUMIFS(DB_LOAD!$AU:$AU,DB_LOAD!$AW:$AW,'Refi-Annual Review'!$DB$1,DB_LOAD!$AR:$AR,'Refi-Annual Review'!$CF6,DB_LOAD!$AP:$AP,'Refi-Annual Review'!$DC$1,DB_LOAD!$AQ:$AQ,'Refi-Annual Review'!DA$2)/IF($A$23="No Data Found",1,$A$23)</f>
        <v>#NAME?</v>
      </c>
      <c r="DB6" s="494" t="e">
        <f ca="1">SUMIFS(DB_LOAD!$AU:$AU,DB_LOAD!$AW:$AW,'Refi-Annual Review'!$DB$1,DB_LOAD!$AR:$AR,'Refi-Annual Review'!$CF6,DB_LOAD!$AP:$AP,'Refi-Annual Review'!$DC$1,DB_LOAD!$AQ:$AQ,'Refi-Annual Review'!DB$2)/IF($A$23="No Data Found",1,$A$23)</f>
        <v>#NAME?</v>
      </c>
      <c r="DC6" s="494" t="e">
        <f ca="1">SUMIFS(DB_LOAD!$AU:$AU,DB_LOAD!$AW:$AW,'Refi-Annual Review'!$DB$1,DB_LOAD!$AR:$AR,'Refi-Annual Review'!$CF6,DB_LOAD!$AP:$AP,'Refi-Annual Review'!$DC$1,DB_LOAD!$AQ:$AQ,'Refi-Annual Review'!DC$2)/IF($A$23="No Data Found",1,$A$23)</f>
        <v>#NAME?</v>
      </c>
      <c r="DD6" s="494" t="e">
        <f ca="1">SUMIFS(DB_LOAD!$AU:$AU,DB_LOAD!$AW:$AW,'Refi-Annual Review'!$DB$1,DB_LOAD!$AR:$AR,'Refi-Annual Review'!$CF6,DB_LOAD!$AP:$AP,'Refi-Annual Review'!$DC$1,DB_LOAD!$AQ:$AQ,'Refi-Annual Review'!DD$2)/IF($A$23="No Data Found",1,$A$23)</f>
        <v>#NAME?</v>
      </c>
      <c r="DE6" s="494" t="e">
        <f ca="1">SUMIFS(DB_LOAD!$AU:$AU,DB_LOAD!$AW:$AW,'Refi-Annual Review'!$DB$1,DB_LOAD!$AR:$AR,'Refi-Annual Review'!$CF6,DB_LOAD!$AP:$AP,'Refi-Annual Review'!$DC$1,DB_LOAD!$AQ:$AQ,'Refi-Annual Review'!DE$2)/IF($A$23="No Data Found",1,$A$23)</f>
        <v>#NAME?</v>
      </c>
      <c r="DF6" s="494" t="e">
        <f ca="1">SUMIFS(DB_LOAD!$AU:$AU,DB_LOAD!$AW:$AW,'Refi-Annual Review'!$DB$1,DB_LOAD!$AR:$AR,'Refi-Annual Review'!$CF6,DB_LOAD!$AP:$AP,'Refi-Annual Review'!$DC$1,DB_LOAD!$AQ:$AQ,'Refi-Annual Review'!DF$2)/IF($A$23="No Data Found",1,$A$23)</f>
        <v>#NAME?</v>
      </c>
      <c r="DG6" s="494" t="e">
        <f ca="1">SUMIFS(DB_LOAD!$AU:$AU,DB_LOAD!$AW:$AW,'Refi-Annual Review'!$DB$1,DB_LOAD!$AR:$AR,'Refi-Annual Review'!$CF6,DB_LOAD!$AP:$AP,'Refi-Annual Review'!$DC$1,DB_LOAD!$AQ:$AQ,'Refi-Annual Review'!DG$2)/IF($A$23="No Data Found",1,$A$23)</f>
        <v>#NAME?</v>
      </c>
      <c r="DH6" s="494" t="e">
        <f t="shared" ca="1" si="10"/>
        <v>#NAME?</v>
      </c>
      <c r="DJ6" s="494">
        <f ca="1">SUMIFS(DB_LOAD!$AV:$AV,DB_LOAD!$AW:$AW,'Refi-Annual Review'!$DK$1,DB_LOAD!$AR:$AR,'Refi-Annual Review'!$CF6,DB_LOAD!$AP:$AP,'Refi-Annual Review'!$DL$1,DB_LOAD!$AQ:$AQ,'Refi-Annual Review'!DJ$2)</f>
        <v>0</v>
      </c>
      <c r="DK6" s="494">
        <f ca="1">SUMIFS(DB_LOAD!$AV:$AV,DB_LOAD!$AW:$AW,'Refi-Annual Review'!$DK$1,DB_LOAD!$AR:$AR,'Refi-Annual Review'!$CF6,DB_LOAD!$AP:$AP,'Refi-Annual Review'!$DL$1,DB_LOAD!$AQ:$AQ,'Refi-Annual Review'!DK$2)</f>
        <v>0</v>
      </c>
      <c r="DL6" s="494">
        <f ca="1">SUMIFS(DB_LOAD!$AV:$AV,DB_LOAD!$AW:$AW,'Refi-Annual Review'!$DK$1,DB_LOAD!$AR:$AR,'Refi-Annual Review'!$CF6,DB_LOAD!$AP:$AP,'Refi-Annual Review'!$DL$1,DB_LOAD!$AQ:$AQ,'Refi-Annual Review'!DL$2)</f>
        <v>0</v>
      </c>
      <c r="DM6" s="494">
        <f ca="1">SUMIFS(DB_LOAD!$AV:$AV,DB_LOAD!$AW:$AW,'Refi-Annual Review'!$DK$1,DB_LOAD!$AR:$AR,'Refi-Annual Review'!$CF6,DB_LOAD!$AP:$AP,'Refi-Annual Review'!$DL$1,DB_LOAD!$AQ:$AQ,'Refi-Annual Review'!DM$2)</f>
        <v>0</v>
      </c>
      <c r="DN6" s="494">
        <f ca="1">SUMIFS(DB_LOAD!$AV:$AV,DB_LOAD!$AW:$AW,'Refi-Annual Review'!$DK$1,DB_LOAD!$AR:$AR,'Refi-Annual Review'!$CF6,DB_LOAD!$AP:$AP,'Refi-Annual Review'!$DL$1,DB_LOAD!$AQ:$AQ,'Refi-Annual Review'!DN$2)</f>
        <v>0</v>
      </c>
      <c r="DO6" s="494">
        <f ca="1">SUMIFS(DB_LOAD!$AV:$AV,DB_LOAD!$AW:$AW,'Refi-Annual Review'!$DK$1,DB_LOAD!$AR:$AR,'Refi-Annual Review'!$CF6,DB_LOAD!$AP:$AP,'Refi-Annual Review'!$DL$1,DB_LOAD!$AQ:$AQ,'Refi-Annual Review'!DO$2)</f>
        <v>0</v>
      </c>
      <c r="DP6" s="494">
        <f ca="1">SUMIFS(DB_LOAD!$AV:$AV,DB_LOAD!$AW:$AW,'Refi-Annual Review'!$DK$1,DB_LOAD!$AR:$AR,'Refi-Annual Review'!$CF6,DB_LOAD!$AP:$AP,'Refi-Annual Review'!$DL$1,DB_LOAD!$AQ:$AQ,'Refi-Annual Review'!DP$2)</f>
        <v>0</v>
      </c>
      <c r="DQ6" s="494" t="str">
        <f t="shared" ca="1" si="11"/>
        <v/>
      </c>
      <c r="DS6" s="494">
        <f ca="1">SUMIFS(DB_LOAD!$AV:$AV,DB_LOAD!$AW:$AW,'Refi-Annual Review'!$DT$1,DB_LOAD!$AR:$AR,'Refi-Annual Review'!$CF6,DB_LOAD!$AP:$AP,'Refi-Annual Review'!$DU$1,DB_LOAD!$AQ:$AQ,'Refi-Annual Review'!DS$2)</f>
        <v>0</v>
      </c>
      <c r="DT6" s="494">
        <f ca="1">SUMIFS(DB_LOAD!$AV:$AV,DB_LOAD!$AW:$AW,'Refi-Annual Review'!$DT$1,DB_LOAD!$AR:$AR,'Refi-Annual Review'!$CF6,DB_LOAD!$AP:$AP,'Refi-Annual Review'!$DU$1,DB_LOAD!$AQ:$AQ,'Refi-Annual Review'!DT$2)</f>
        <v>0</v>
      </c>
      <c r="DU6" s="494">
        <f ca="1">SUMIFS(DB_LOAD!$AV:$AV,DB_LOAD!$AW:$AW,'Refi-Annual Review'!$DT$1,DB_LOAD!$AR:$AR,'Refi-Annual Review'!$CF6,DB_LOAD!$AP:$AP,'Refi-Annual Review'!$DU$1,DB_LOAD!$AQ:$AQ,'Refi-Annual Review'!DU$2)</f>
        <v>0</v>
      </c>
      <c r="DV6" s="494">
        <f ca="1">SUMIFS(DB_LOAD!$AV:$AV,DB_LOAD!$AW:$AW,'Refi-Annual Review'!$DT$1,DB_LOAD!$AR:$AR,'Refi-Annual Review'!$CF6,DB_LOAD!$AP:$AP,'Refi-Annual Review'!$DU$1,DB_LOAD!$AQ:$AQ,'Refi-Annual Review'!DV$2)</f>
        <v>0</v>
      </c>
      <c r="DW6" s="494">
        <f ca="1">SUMIFS(DB_LOAD!$AV:$AV,DB_LOAD!$AW:$AW,'Refi-Annual Review'!$DT$1,DB_LOAD!$AR:$AR,'Refi-Annual Review'!$CF6,DB_LOAD!$AP:$AP,'Refi-Annual Review'!$DU$1,DB_LOAD!$AQ:$AQ,'Refi-Annual Review'!DW$2)</f>
        <v>0</v>
      </c>
      <c r="DX6" s="494">
        <f ca="1">SUMIFS(DB_LOAD!$AV:$AV,DB_LOAD!$AW:$AW,'Refi-Annual Review'!$DT$1,DB_LOAD!$AR:$AR,'Refi-Annual Review'!$CF6,DB_LOAD!$AP:$AP,'Refi-Annual Review'!$DU$1,DB_LOAD!$AQ:$AQ,'Refi-Annual Review'!DX$2)</f>
        <v>0</v>
      </c>
      <c r="DY6" s="494">
        <f ca="1">SUMIFS(DB_LOAD!$AV:$AV,DB_LOAD!$AW:$AW,'Refi-Annual Review'!$DT$1,DB_LOAD!$AR:$AR,'Refi-Annual Review'!$CF6,DB_LOAD!$AP:$AP,'Refi-Annual Review'!$DU$1,DB_LOAD!$AQ:$AQ,'Refi-Annual Review'!DY$2)</f>
        <v>0</v>
      </c>
      <c r="DZ6" s="494" t="str">
        <f t="shared" ca="1" si="12"/>
        <v/>
      </c>
      <c r="EC6" s="485" t="s">
        <v>286</v>
      </c>
      <c r="ED6" s="824" t="e">
        <f ca="1">AO72</f>
        <v>#NAME?</v>
      </c>
    </row>
    <row r="7" spans="1:134" ht="15">
      <c r="A7" s="484" t="e">
        <f ca="1">IF(ISBLANK(Config!B15),"",Config!B15)</f>
        <v>#NAME?</v>
      </c>
      <c r="C7" s="485">
        <f>ROW(C7)+C1</f>
        <v>8</v>
      </c>
      <c r="D7" s="490" t="s">
        <v>9</v>
      </c>
      <c r="E7" s="568"/>
      <c r="F7" s="491">
        <f>G7-1</f>
        <v>2010</v>
      </c>
      <c r="G7" s="491">
        <f>H7-1</f>
        <v>2011</v>
      </c>
      <c r="H7" s="491">
        <f>I7-1</f>
        <v>2012</v>
      </c>
      <c r="I7" s="491">
        <f>J7-1</f>
        <v>2013</v>
      </c>
      <c r="J7" s="491">
        <v>2014</v>
      </c>
      <c r="K7" s="531"/>
      <c r="L7" s="491">
        <f>M7-1</f>
        <v>2011</v>
      </c>
      <c r="M7" s="491">
        <f>N7-1</f>
        <v>2012</v>
      </c>
      <c r="N7" s="491">
        <f>O7-1</f>
        <v>2013</v>
      </c>
      <c r="O7" s="491">
        <v>2014</v>
      </c>
      <c r="P7" s="532"/>
      <c r="Q7" s="533" t="str">
        <f>"YTD "&amp;TEXT(MAX(DB_LOAD!F:F),"mmm-yy")</f>
        <v>YTD Jan-00</v>
      </c>
      <c r="R7" s="491" t="str">
        <f>"LTM "&amp;TEXT(MAX(DB_LOAD!F:F),"mmm-yy")</f>
        <v>LTM Jan-00</v>
      </c>
      <c r="U7" s="492" t="e">
        <f>EOMONTH('Ratios &amp; Trend Analysis'!$C$4,-12)</f>
        <v>#NUM!</v>
      </c>
      <c r="W7" s="485" t="s">
        <v>535</v>
      </c>
      <c r="X7" s="485">
        <f ca="1">MAX(F2:O2)</f>
        <v>0</v>
      </c>
      <c r="Y7" s="485">
        <f ca="1">IFERROR(IF(SEARCH(X7,$J$2&amp;$I$2&amp;$H$2&amp;$G$2)&gt;0,1,0),0)</f>
        <v>0</v>
      </c>
      <c r="Z7" s="485">
        <f ca="1">IFERROR(IF(SEARCH(X7,$O$2&amp;$N$2&amp;$M$2&amp;$L$2)&gt;0,1,0),0)</f>
        <v>0</v>
      </c>
      <c r="AA7" s="485" t="str">
        <f ca="1">IF(Y7=1,"Audited",IF(Z7=1,"Unaudited","No Financials"))</f>
        <v>No Financials</v>
      </c>
      <c r="AF7" s="485" t="s">
        <v>485</v>
      </c>
      <c r="AG7" s="485" t="s">
        <v>494</v>
      </c>
      <c r="AJ7" s="490" t="s">
        <v>9</v>
      </c>
      <c r="AK7" s="491">
        <f ca="1">AL7-1</f>
        <v>-3</v>
      </c>
      <c r="AL7" s="491">
        <f ca="1">AM7-1</f>
        <v>-2</v>
      </c>
      <c r="AM7" s="491">
        <f ca="1">AN7-1</f>
        <v>-1</v>
      </c>
      <c r="AN7" s="491">
        <f ca="1">X7</f>
        <v>0</v>
      </c>
      <c r="AO7" s="491" t="str">
        <f t="shared" si="19"/>
        <v>YTD Jan-00</v>
      </c>
      <c r="AP7" s="486" t="str">
        <f t="shared" si="19"/>
        <v>LTM Jan-00</v>
      </c>
      <c r="AT7" s="317" t="s">
        <v>309</v>
      </c>
      <c r="AU7" s="317" t="s">
        <v>285</v>
      </c>
      <c r="AV7" s="317" t="s">
        <v>310</v>
      </c>
      <c r="AW7" s="317" t="s">
        <v>311</v>
      </c>
      <c r="AX7" s="317" t="s">
        <v>312</v>
      </c>
      <c r="AZ7" s="632" t="s">
        <v>448</v>
      </c>
      <c r="BA7" s="317" t="s">
        <v>449</v>
      </c>
      <c r="BB7" s="633" t="s">
        <v>450</v>
      </c>
      <c r="BE7" s="485" t="s">
        <v>537</v>
      </c>
      <c r="BF7" s="645" t="e">
        <f ca="1">A6&amp;" Exposure (in USD)"</f>
        <v>#NAME?</v>
      </c>
      <c r="BG7" s="646"/>
      <c r="BH7" s="646"/>
      <c r="BI7" s="646"/>
      <c r="BJ7" s="646"/>
      <c r="BK7" s="646"/>
      <c r="BL7" s="646"/>
      <c r="BM7" s="646"/>
      <c r="BN7" s="647"/>
      <c r="BP7" s="485" t="e">
        <f ca="1">IF(OR(DB_LOAD!AW6="USD",DB_LOAD!AW6='Refi-Annual Review'!$A$3,ISBLANK(DB_LOAD!AW6)),0,1)</f>
        <v>#NAME?</v>
      </c>
      <c r="BQ7" t="str">
        <f>(IF(ISBLANK(DB_LOAD!AR6),"",DB_LOAD!AR6))</f>
        <v/>
      </c>
      <c r="BR7" t="str">
        <f t="shared" si="3"/>
        <v/>
      </c>
      <c r="BS7" t="str">
        <f t="shared" si="7"/>
        <v/>
      </c>
      <c r="BT7" t="str">
        <f t="shared" si="13"/>
        <v/>
      </c>
      <c r="BU7" t="str">
        <f t="shared" si="4"/>
        <v/>
      </c>
      <c r="BV7" t="str">
        <f t="shared" si="14"/>
        <v/>
      </c>
      <c r="BW7" t="str">
        <f t="shared" si="5"/>
        <v/>
      </c>
      <c r="BX7" t="str">
        <f t="shared" si="15"/>
        <v/>
      </c>
      <c r="BY7" s="536" t="s">
        <v>477</v>
      </c>
      <c r="BZ7" s="682" t="e">
        <f ca="1">IF(SUM(BP3:BP300)&gt;0,"Yes","No")</f>
        <v>#NAME?</v>
      </c>
      <c r="CA7"/>
      <c r="CB7" s="683" t="str">
        <f t="shared" si="16"/>
        <v/>
      </c>
      <c r="CC7" s="683" t="str">
        <f t="shared" si="17"/>
        <v/>
      </c>
      <c r="CD7" s="683" t="str">
        <f>IF(CC7="","",VALUE(MID($BZ$5,1+SUM($CC$3:CC6),CC7)))</f>
        <v/>
      </c>
      <c r="CE7">
        <f t="shared" si="18"/>
        <v>5</v>
      </c>
      <c r="CF7" t="str">
        <f>IF(CD7="","",MID($BZ$4,1+SUM($CD$3:CD6),CD7))</f>
        <v/>
      </c>
      <c r="CI7" s="494" t="e">
        <f ca="1">SUMIFS(DB_LOAD!$AU:$AU,DB_LOAD!$AW:$AW,'Refi-Annual Review'!$CJ$1,DB_LOAD!$AR:$AR,'Refi-Annual Review'!$CF7,DB_LOAD!$AP:$AP,'Refi-Annual Review'!$CK$1,DB_LOAD!$AQ:$AQ,'Refi-Annual Review'!CI$2)/DB_LOAD!$K$2</f>
        <v>#DIV/0!</v>
      </c>
      <c r="CJ7" s="494" t="e">
        <f ca="1">SUMIFS(DB_LOAD!$AU:$AU,DB_LOAD!$AW:$AW,'Refi-Annual Review'!$CJ$1,DB_LOAD!$AR:$AR,'Refi-Annual Review'!$CF7,DB_LOAD!$AP:$AP,'Refi-Annual Review'!$CK$1,DB_LOAD!$AQ:$AQ,'Refi-Annual Review'!CJ$2)/DB_LOAD!$K$2</f>
        <v>#DIV/0!</v>
      </c>
      <c r="CK7" s="494" t="e">
        <f ca="1">SUMIFS(DB_LOAD!$AU:$AU,DB_LOAD!$AW:$AW,'Refi-Annual Review'!$CJ$1,DB_LOAD!$AR:$AR,'Refi-Annual Review'!$CF7,DB_LOAD!$AP:$AP,'Refi-Annual Review'!$CK$1,DB_LOAD!$AQ:$AQ,'Refi-Annual Review'!CK$2)/DB_LOAD!$K$2</f>
        <v>#DIV/0!</v>
      </c>
      <c r="CL7" s="494" t="e">
        <f ca="1">SUMIFS(DB_LOAD!$AU:$AU,DB_LOAD!$AW:$AW,'Refi-Annual Review'!$CJ$1,DB_LOAD!$AR:$AR,'Refi-Annual Review'!$CF7,DB_LOAD!$AP:$AP,'Refi-Annual Review'!$CK$1,DB_LOAD!$AQ:$AQ,'Refi-Annual Review'!CL$2)/DB_LOAD!$K$2</f>
        <v>#DIV/0!</v>
      </c>
      <c r="CM7" s="494" t="e">
        <f ca="1">SUMIFS(DB_LOAD!$AU:$AU,DB_LOAD!$AW:$AW,'Refi-Annual Review'!$CJ$1,DB_LOAD!$AR:$AR,'Refi-Annual Review'!$CF7,DB_LOAD!$AP:$AP,'Refi-Annual Review'!$CK$1,DB_LOAD!$AQ:$AQ,'Refi-Annual Review'!CM$2)/DB_LOAD!$K$2</f>
        <v>#DIV/0!</v>
      </c>
      <c r="CN7" s="494" t="e">
        <f ca="1">SUMIFS(DB_LOAD!$AU:$AU,DB_LOAD!$AW:$AW,'Refi-Annual Review'!$CJ$1,DB_LOAD!$AR:$AR,'Refi-Annual Review'!$CF7,DB_LOAD!$AP:$AP,'Refi-Annual Review'!$CK$1,DB_LOAD!$AQ:$AQ,'Refi-Annual Review'!CN$2)/DB_LOAD!$K$2</f>
        <v>#DIV/0!</v>
      </c>
      <c r="CO7" s="494" t="e">
        <f ca="1">SUMIFS(DB_LOAD!$AU:$AU,DB_LOAD!$AW:$AW,'Refi-Annual Review'!$CJ$1,DB_LOAD!$AR:$AR,'Refi-Annual Review'!$CF7,DB_LOAD!$AP:$AP,'Refi-Annual Review'!$CK$1,DB_LOAD!$AQ:$AQ,'Refi-Annual Review'!CO$2)/DB_LOAD!$K$2</f>
        <v>#DIV/0!</v>
      </c>
      <c r="CP7" s="494" t="e">
        <f t="shared" ca="1" si="8"/>
        <v>#DIV/0!</v>
      </c>
      <c r="CR7" s="494">
        <f ca="1">SUMIFS(DB_LOAD!$AV:$AV,DB_LOAD!$AW:$AW,'Refi-Annual Review'!$CS$1,DB_LOAD!$AR:$AR,'Refi-Annual Review'!$CF7,DB_LOAD!$AP:$AP,'Refi-Annual Review'!$CT$1,DB_LOAD!$AQ:$AQ,'Refi-Annual Review'!CR$2)</f>
        <v>0</v>
      </c>
      <c r="CS7" s="494">
        <f ca="1">SUMIFS(DB_LOAD!$AV:$AV,DB_LOAD!$AW:$AW,'Refi-Annual Review'!$CS$1,DB_LOAD!$AR:$AR,'Refi-Annual Review'!$CF7,DB_LOAD!$AP:$AP,'Refi-Annual Review'!$CT$1,DB_LOAD!$AQ:$AQ,'Refi-Annual Review'!CS$2)</f>
        <v>0</v>
      </c>
      <c r="CT7" s="494">
        <f ca="1">SUMIFS(DB_LOAD!$AV:$AV,DB_LOAD!$AW:$AW,'Refi-Annual Review'!$CS$1,DB_LOAD!$AR:$AR,'Refi-Annual Review'!$CF7,DB_LOAD!$AP:$AP,'Refi-Annual Review'!$CT$1,DB_LOAD!$AQ:$AQ,'Refi-Annual Review'!CT$2)</f>
        <v>0</v>
      </c>
      <c r="CU7" s="494">
        <f ca="1">SUMIFS(DB_LOAD!$AV:$AV,DB_LOAD!$AW:$AW,'Refi-Annual Review'!$CS$1,DB_LOAD!$AR:$AR,'Refi-Annual Review'!$CF7,DB_LOAD!$AP:$AP,'Refi-Annual Review'!$CT$1,DB_LOAD!$AQ:$AQ,'Refi-Annual Review'!CU$2)</f>
        <v>0</v>
      </c>
      <c r="CV7" s="494">
        <f ca="1">SUMIFS(DB_LOAD!$AV:$AV,DB_LOAD!$AW:$AW,'Refi-Annual Review'!$CS$1,DB_LOAD!$AR:$AR,'Refi-Annual Review'!$CF7,DB_LOAD!$AP:$AP,'Refi-Annual Review'!$CT$1,DB_LOAD!$AQ:$AQ,'Refi-Annual Review'!CV$2)</f>
        <v>0</v>
      </c>
      <c r="CW7" s="494">
        <f ca="1">SUMIFS(DB_LOAD!$AV:$AV,DB_LOAD!$AW:$AW,'Refi-Annual Review'!$CS$1,DB_LOAD!$AR:$AR,'Refi-Annual Review'!$CF7,DB_LOAD!$AP:$AP,'Refi-Annual Review'!$CT$1,DB_LOAD!$AQ:$AQ,'Refi-Annual Review'!CW$2)</f>
        <v>0</v>
      </c>
      <c r="CX7" s="494">
        <f ca="1">SUMIFS(DB_LOAD!$AV:$AV,DB_LOAD!$AW:$AW,'Refi-Annual Review'!$CS$1,DB_LOAD!$AR:$AR,'Refi-Annual Review'!$CF7,DB_LOAD!$AP:$AP,'Refi-Annual Review'!$CT$1,DB_LOAD!$AQ:$AQ,'Refi-Annual Review'!CX$2)</f>
        <v>0</v>
      </c>
      <c r="CY7" s="494" t="str">
        <f t="shared" ca="1" si="9"/>
        <v/>
      </c>
      <c r="DA7" s="494" t="e">
        <f ca="1">SUMIFS(DB_LOAD!$AU:$AU,DB_LOAD!$AW:$AW,'Refi-Annual Review'!$DB$1,DB_LOAD!$AR:$AR,'Refi-Annual Review'!$CF7,DB_LOAD!$AP:$AP,'Refi-Annual Review'!$DC$1,DB_LOAD!$AQ:$AQ,'Refi-Annual Review'!DA$2)/IF($A$23="No Data Found",1,$A$23)</f>
        <v>#NAME?</v>
      </c>
      <c r="DB7" s="494" t="e">
        <f ca="1">SUMIFS(DB_LOAD!$AU:$AU,DB_LOAD!$AW:$AW,'Refi-Annual Review'!$DB$1,DB_LOAD!$AR:$AR,'Refi-Annual Review'!$CF7,DB_LOAD!$AP:$AP,'Refi-Annual Review'!$DC$1,DB_LOAD!$AQ:$AQ,'Refi-Annual Review'!DB$2)/IF($A$23="No Data Found",1,$A$23)</f>
        <v>#NAME?</v>
      </c>
      <c r="DC7" s="494" t="e">
        <f ca="1">SUMIFS(DB_LOAD!$AU:$AU,DB_LOAD!$AW:$AW,'Refi-Annual Review'!$DB$1,DB_LOAD!$AR:$AR,'Refi-Annual Review'!$CF7,DB_LOAD!$AP:$AP,'Refi-Annual Review'!$DC$1,DB_LOAD!$AQ:$AQ,'Refi-Annual Review'!DC$2)/IF($A$23="No Data Found",1,$A$23)</f>
        <v>#NAME?</v>
      </c>
      <c r="DD7" s="494" t="e">
        <f ca="1">SUMIFS(DB_LOAD!$AU:$AU,DB_LOAD!$AW:$AW,'Refi-Annual Review'!$DB$1,DB_LOAD!$AR:$AR,'Refi-Annual Review'!$CF7,DB_LOAD!$AP:$AP,'Refi-Annual Review'!$DC$1,DB_LOAD!$AQ:$AQ,'Refi-Annual Review'!DD$2)/IF($A$23="No Data Found",1,$A$23)</f>
        <v>#NAME?</v>
      </c>
      <c r="DE7" s="494" t="e">
        <f ca="1">SUMIFS(DB_LOAD!$AU:$AU,DB_LOAD!$AW:$AW,'Refi-Annual Review'!$DB$1,DB_LOAD!$AR:$AR,'Refi-Annual Review'!$CF7,DB_LOAD!$AP:$AP,'Refi-Annual Review'!$DC$1,DB_LOAD!$AQ:$AQ,'Refi-Annual Review'!DE$2)/IF($A$23="No Data Found",1,$A$23)</f>
        <v>#NAME?</v>
      </c>
      <c r="DF7" s="494" t="e">
        <f ca="1">SUMIFS(DB_LOAD!$AU:$AU,DB_LOAD!$AW:$AW,'Refi-Annual Review'!$DB$1,DB_LOAD!$AR:$AR,'Refi-Annual Review'!$CF7,DB_LOAD!$AP:$AP,'Refi-Annual Review'!$DC$1,DB_LOAD!$AQ:$AQ,'Refi-Annual Review'!DF$2)/IF($A$23="No Data Found",1,$A$23)</f>
        <v>#NAME?</v>
      </c>
      <c r="DG7" s="494" t="e">
        <f ca="1">SUMIFS(DB_LOAD!$AU:$AU,DB_LOAD!$AW:$AW,'Refi-Annual Review'!$DB$1,DB_LOAD!$AR:$AR,'Refi-Annual Review'!$CF7,DB_LOAD!$AP:$AP,'Refi-Annual Review'!$DC$1,DB_LOAD!$AQ:$AQ,'Refi-Annual Review'!DG$2)/IF($A$23="No Data Found",1,$A$23)</f>
        <v>#NAME?</v>
      </c>
      <c r="DH7" s="494" t="e">
        <f t="shared" ca="1" si="10"/>
        <v>#NAME?</v>
      </c>
      <c r="DJ7" s="494">
        <f ca="1">SUMIFS(DB_LOAD!$AV:$AV,DB_LOAD!$AW:$AW,'Refi-Annual Review'!$DK$1,DB_LOAD!$AR:$AR,'Refi-Annual Review'!$CF7,DB_LOAD!$AP:$AP,'Refi-Annual Review'!$DL$1,DB_LOAD!$AQ:$AQ,'Refi-Annual Review'!DJ$2)</f>
        <v>0</v>
      </c>
      <c r="DK7" s="494">
        <f ca="1">SUMIFS(DB_LOAD!$AV:$AV,DB_LOAD!$AW:$AW,'Refi-Annual Review'!$DK$1,DB_LOAD!$AR:$AR,'Refi-Annual Review'!$CF7,DB_LOAD!$AP:$AP,'Refi-Annual Review'!$DL$1,DB_LOAD!$AQ:$AQ,'Refi-Annual Review'!DK$2)</f>
        <v>0</v>
      </c>
      <c r="DL7" s="494">
        <f ca="1">SUMIFS(DB_LOAD!$AV:$AV,DB_LOAD!$AW:$AW,'Refi-Annual Review'!$DK$1,DB_LOAD!$AR:$AR,'Refi-Annual Review'!$CF7,DB_LOAD!$AP:$AP,'Refi-Annual Review'!$DL$1,DB_LOAD!$AQ:$AQ,'Refi-Annual Review'!DL$2)</f>
        <v>0</v>
      </c>
      <c r="DM7" s="494">
        <f ca="1">SUMIFS(DB_LOAD!$AV:$AV,DB_LOAD!$AW:$AW,'Refi-Annual Review'!$DK$1,DB_LOAD!$AR:$AR,'Refi-Annual Review'!$CF7,DB_LOAD!$AP:$AP,'Refi-Annual Review'!$DL$1,DB_LOAD!$AQ:$AQ,'Refi-Annual Review'!DM$2)</f>
        <v>0</v>
      </c>
      <c r="DN7" s="494">
        <f ca="1">SUMIFS(DB_LOAD!$AV:$AV,DB_LOAD!$AW:$AW,'Refi-Annual Review'!$DK$1,DB_LOAD!$AR:$AR,'Refi-Annual Review'!$CF7,DB_LOAD!$AP:$AP,'Refi-Annual Review'!$DL$1,DB_LOAD!$AQ:$AQ,'Refi-Annual Review'!DN$2)</f>
        <v>0</v>
      </c>
      <c r="DO7" s="494">
        <f ca="1">SUMIFS(DB_LOAD!$AV:$AV,DB_LOAD!$AW:$AW,'Refi-Annual Review'!$DK$1,DB_LOAD!$AR:$AR,'Refi-Annual Review'!$CF7,DB_LOAD!$AP:$AP,'Refi-Annual Review'!$DL$1,DB_LOAD!$AQ:$AQ,'Refi-Annual Review'!DO$2)</f>
        <v>0</v>
      </c>
      <c r="DP7" s="494">
        <f ca="1">SUMIFS(DB_LOAD!$AV:$AV,DB_LOAD!$AW:$AW,'Refi-Annual Review'!$DK$1,DB_LOAD!$AR:$AR,'Refi-Annual Review'!$CF7,DB_LOAD!$AP:$AP,'Refi-Annual Review'!$DL$1,DB_LOAD!$AQ:$AQ,'Refi-Annual Review'!DP$2)</f>
        <v>0</v>
      </c>
      <c r="DQ7" s="494" t="str">
        <f t="shared" ca="1" si="11"/>
        <v/>
      </c>
      <c r="DS7" s="494">
        <f ca="1">SUMIFS(DB_LOAD!$AV:$AV,DB_LOAD!$AW:$AW,'Refi-Annual Review'!$DT$1,DB_LOAD!$AR:$AR,'Refi-Annual Review'!$CF7,DB_LOAD!$AP:$AP,'Refi-Annual Review'!$DU$1,DB_LOAD!$AQ:$AQ,'Refi-Annual Review'!DS$2)</f>
        <v>0</v>
      </c>
      <c r="DT7" s="494">
        <f ca="1">SUMIFS(DB_LOAD!$AV:$AV,DB_LOAD!$AW:$AW,'Refi-Annual Review'!$DT$1,DB_LOAD!$AR:$AR,'Refi-Annual Review'!$CF7,DB_LOAD!$AP:$AP,'Refi-Annual Review'!$DU$1,DB_LOAD!$AQ:$AQ,'Refi-Annual Review'!DT$2)</f>
        <v>0</v>
      </c>
      <c r="DU7" s="494">
        <f ca="1">SUMIFS(DB_LOAD!$AV:$AV,DB_LOAD!$AW:$AW,'Refi-Annual Review'!$DT$1,DB_LOAD!$AR:$AR,'Refi-Annual Review'!$CF7,DB_LOAD!$AP:$AP,'Refi-Annual Review'!$DU$1,DB_LOAD!$AQ:$AQ,'Refi-Annual Review'!DU$2)</f>
        <v>0</v>
      </c>
      <c r="DV7" s="494">
        <f ca="1">SUMIFS(DB_LOAD!$AV:$AV,DB_LOAD!$AW:$AW,'Refi-Annual Review'!$DT$1,DB_LOAD!$AR:$AR,'Refi-Annual Review'!$CF7,DB_LOAD!$AP:$AP,'Refi-Annual Review'!$DU$1,DB_LOAD!$AQ:$AQ,'Refi-Annual Review'!DV$2)</f>
        <v>0</v>
      </c>
      <c r="DW7" s="494">
        <f ca="1">SUMIFS(DB_LOAD!$AV:$AV,DB_LOAD!$AW:$AW,'Refi-Annual Review'!$DT$1,DB_LOAD!$AR:$AR,'Refi-Annual Review'!$CF7,DB_LOAD!$AP:$AP,'Refi-Annual Review'!$DU$1,DB_LOAD!$AQ:$AQ,'Refi-Annual Review'!DW$2)</f>
        <v>0</v>
      </c>
      <c r="DX7" s="494">
        <f ca="1">SUMIFS(DB_LOAD!$AV:$AV,DB_LOAD!$AW:$AW,'Refi-Annual Review'!$DT$1,DB_LOAD!$AR:$AR,'Refi-Annual Review'!$CF7,DB_LOAD!$AP:$AP,'Refi-Annual Review'!$DU$1,DB_LOAD!$AQ:$AQ,'Refi-Annual Review'!DX$2)</f>
        <v>0</v>
      </c>
      <c r="DY7" s="494">
        <f ca="1">SUMIFS(DB_LOAD!$AV:$AV,DB_LOAD!$AW:$AW,'Refi-Annual Review'!$DT$1,DB_LOAD!$AR:$AR,'Refi-Annual Review'!$CF7,DB_LOAD!$AP:$AP,'Refi-Annual Review'!$DU$1,DB_LOAD!$AQ:$AQ,'Refi-Annual Review'!DY$2)</f>
        <v>0</v>
      </c>
      <c r="DZ7" s="494" t="str">
        <f t="shared" ca="1" si="12"/>
        <v/>
      </c>
      <c r="EC7" s="485" t="s">
        <v>289</v>
      </c>
      <c r="ED7" s="824" t="e">
        <f ca="1">AO59</f>
        <v>#NAME?</v>
      </c>
    </row>
    <row r="8" spans="1:134" ht="15">
      <c r="A8" s="484" t="e">
        <f ca="1">IF(ISBLANK(Config!B14),"",Config!B14)</f>
        <v>#NAME?</v>
      </c>
      <c r="C8" s="485">
        <f>C7+1</f>
        <v>9</v>
      </c>
      <c r="D8" s="493" t="str">
        <f>"Total Assets ("&amp;'Balance Sheet'!$E$5&amp;")"</f>
        <v>Total Assets (USD)</v>
      </c>
      <c r="E8" s="568"/>
      <c r="F8" s="494" t="e">
        <f ca="1">IF(F$3="NO AUDIT","",F101)</f>
        <v>#N/A</v>
      </c>
      <c r="G8" s="494" t="e">
        <f ca="1">IF(G$3="NO AUDIT","",G101)</f>
        <v>#N/A</v>
      </c>
      <c r="H8" s="494" t="e">
        <f ca="1">IF(H$3="NO AUDIT","",H101)</f>
        <v>#N/A</v>
      </c>
      <c r="I8" s="494" t="e">
        <f ca="1">IF(I$3="NO AUDIT","",I101)</f>
        <v>#N/A</v>
      </c>
      <c r="J8" s="494" t="e">
        <f ca="1">IF(J$3="NO AUDIT","",J101)</f>
        <v>#N/A</v>
      </c>
      <c r="K8" s="494"/>
      <c r="L8" s="494" t="e">
        <f ca="1">L101</f>
        <v>#NAME?</v>
      </c>
      <c r="M8" s="494" t="e">
        <f ca="1">M101</f>
        <v>#NAME?</v>
      </c>
      <c r="N8" s="494" t="e">
        <f ca="1">N101</f>
        <v>#NAME?</v>
      </c>
      <c r="O8" s="494" t="e">
        <f ca="1">O101</f>
        <v>#NAME?</v>
      </c>
      <c r="P8" s="494"/>
      <c r="Q8" s="494" t="e">
        <f ca="1">Q101</f>
        <v>#NAME?</v>
      </c>
      <c r="R8" s="494" t="e">
        <f ca="1">R101</f>
        <v>#NAME?</v>
      </c>
      <c r="S8" s="494"/>
      <c r="U8" s="494" t="e">
        <f ca="1">U101</f>
        <v>#NUM!</v>
      </c>
      <c r="X8" s="485">
        <f ca="1">X7-1</f>
        <v>-1</v>
      </c>
      <c r="Y8" s="485">
        <f t="shared" ref="Y8:Y10" ca="1" si="20">IFERROR(IF(SEARCH(X8,$J$2&amp;$I$2&amp;$H$2&amp;$G$2)&gt;0,1,0),0)</f>
        <v>0</v>
      </c>
      <c r="Z8" s="485">
        <f t="shared" ref="Z8:Z10" ca="1" si="21">IFERROR(IF(SEARCH(X8,$O$2&amp;$N$2&amp;$M$2&amp;$L$2)&gt;0,1,0),0)</f>
        <v>0</v>
      </c>
      <c r="AA8" s="485" t="str">
        <f t="shared" ref="AA8:AA10" ca="1" si="22">IF(Y8=1,"Audited",IF(Z8=1,"Unaudited","No Financials"))</f>
        <v>No Financials</v>
      </c>
      <c r="AF8" s="485" t="s">
        <v>486</v>
      </c>
      <c r="AJ8" s="493" t="str">
        <f>"Total Assets ("&amp;'Balance Sheet'!$E$5&amp;")"</f>
        <v>Total Assets (USD)</v>
      </c>
      <c r="AK8" s="494" t="e">
        <f ca="1">HLOOKUP(AK$4,$G$1:$O$213,$C8-1,FALSE)</f>
        <v>#N/A</v>
      </c>
      <c r="AL8" s="494" t="e">
        <f ca="1">HLOOKUP(AL$4,$G$1:$O$213,$C8-1,FALSE)</f>
        <v>#N/A</v>
      </c>
      <c r="AM8" s="494" t="e">
        <f t="shared" ref="AM8:AN17" ca="1" si="23">HLOOKUP(AM$4,$G$1:$O$213,$C8-1,FALSE)</f>
        <v>#N/A</v>
      </c>
      <c r="AN8" s="494" t="e">
        <f t="shared" ca="1" si="23"/>
        <v>#N/A</v>
      </c>
      <c r="AO8" s="494" t="e">
        <f t="shared" ca="1" si="19"/>
        <v>#NAME?</v>
      </c>
      <c r="AP8" s="494" t="e">
        <f t="shared" ca="1" si="19"/>
        <v>#NAME?</v>
      </c>
      <c r="AS8" s="485">
        <f>DB_LOAD!V2</f>
        <v>0</v>
      </c>
      <c r="AT8" s="626" t="str">
        <f>IF(ISBLANK(DB_LOAD!N2),"",DB_LOAD!N2)</f>
        <v/>
      </c>
      <c r="AU8" s="627" t="str">
        <f>IF(ISBLANK(DB_LOAD!P2),"",DB_LOAD!R2)</f>
        <v/>
      </c>
      <c r="AV8" s="628" t="str">
        <f>IF(ISBLANK(DB_LOAD!R2),"",IF('Balance Sheet'!$E$5="USD",DB_LOAD!O2,DB_LOAD!O2/DB_LOAD!$K$2))</f>
        <v/>
      </c>
      <c r="AW8" s="629" t="str">
        <f>IF(C9=3,"-",IF(ISBLANK(DB_LOAD!S2),"",DB_LOAD!U2))</f>
        <v/>
      </c>
      <c r="AX8" s="630" t="str">
        <f>IF(C9=3,"Equity ",IF(ISBLANK(DB_LOAD!T2),"",DB_LOAD!T2))</f>
        <v/>
      </c>
      <c r="AY8" s="642">
        <f t="shared" ref="AY8:AY14" si="24">IF(AZ8="",1,0)</f>
        <v>1</v>
      </c>
      <c r="AZ8" s="631" t="str">
        <f>+'Risk Assessment'!N9</f>
        <v/>
      </c>
      <c r="BA8" s="643" t="e">
        <f>+'Risk Assessment'!AB9</f>
        <v>#N/A</v>
      </c>
      <c r="BB8" s="644" t="e">
        <f>+'Risk Assessment'!Z9</f>
        <v>#N/A</v>
      </c>
      <c r="BE8" s="485" t="s">
        <v>498</v>
      </c>
      <c r="BF8" s="648" t="s">
        <v>458</v>
      </c>
      <c r="BG8" s="649" t="s">
        <v>456</v>
      </c>
      <c r="BH8" s="649" t="s">
        <v>457</v>
      </c>
      <c r="BI8" s="649" t="s">
        <v>455</v>
      </c>
      <c r="BJ8" s="649" t="s">
        <v>459</v>
      </c>
      <c r="BK8" s="649" t="s">
        <v>460</v>
      </c>
      <c r="BL8" s="649" t="s">
        <v>461</v>
      </c>
      <c r="BM8" s="649" t="s">
        <v>462</v>
      </c>
      <c r="BN8" s="650" t="s">
        <v>328</v>
      </c>
      <c r="BO8" s="485" t="s">
        <v>499</v>
      </c>
      <c r="BP8" s="485" t="e">
        <f ca="1">IF(OR(DB_LOAD!AW7="USD",DB_LOAD!AW7='Refi-Annual Review'!$A$3,ISBLANK(DB_LOAD!AW7)),0,1)</f>
        <v>#NAME?</v>
      </c>
      <c r="BQ8" t="str">
        <f>(IF(ISBLANK(DB_LOAD!AR7),"",DB_LOAD!AR7))</f>
        <v/>
      </c>
      <c r="BR8" t="str">
        <f t="shared" si="3"/>
        <v/>
      </c>
      <c r="BS8" t="str">
        <f t="shared" si="7"/>
        <v/>
      </c>
      <c r="BT8" t="str">
        <f t="shared" si="13"/>
        <v/>
      </c>
      <c r="BU8" t="str">
        <f t="shared" si="4"/>
        <v/>
      </c>
      <c r="BV8" t="str">
        <f t="shared" si="14"/>
        <v/>
      </c>
      <c r="BW8" t="str">
        <f t="shared" si="5"/>
        <v/>
      </c>
      <c r="BX8" t="str">
        <f t="shared" si="15"/>
        <v/>
      </c>
      <c r="BY8"/>
      <c r="BZ8"/>
      <c r="CA8"/>
      <c r="CB8" s="683" t="str">
        <f t="shared" si="16"/>
        <v/>
      </c>
      <c r="CC8" s="683" t="str">
        <f t="shared" si="17"/>
        <v/>
      </c>
      <c r="CD8" s="683" t="str">
        <f>IF(CC8="","",VALUE(MID($BZ$5,1+SUM($CC$3:CC7),CC8)))</f>
        <v/>
      </c>
      <c r="CE8">
        <f t="shared" si="18"/>
        <v>6</v>
      </c>
      <c r="CF8" t="str">
        <f>IF(CD8="","",MID($BZ$4,1+SUM($CD$3:CD7),CD8))</f>
        <v/>
      </c>
      <c r="CI8" s="494" t="e">
        <f ca="1">SUMIFS(DB_LOAD!$AU:$AU,DB_LOAD!$AW:$AW,'Refi-Annual Review'!$CJ$1,DB_LOAD!$AR:$AR,'Refi-Annual Review'!$CF8,DB_LOAD!$AP:$AP,'Refi-Annual Review'!$CK$1,DB_LOAD!$AQ:$AQ,'Refi-Annual Review'!CI$2)/DB_LOAD!$K$2</f>
        <v>#DIV/0!</v>
      </c>
      <c r="CJ8" s="494" t="e">
        <f ca="1">SUMIFS(DB_LOAD!$AU:$AU,DB_LOAD!$AW:$AW,'Refi-Annual Review'!$CJ$1,DB_LOAD!$AR:$AR,'Refi-Annual Review'!$CF8,DB_LOAD!$AP:$AP,'Refi-Annual Review'!$CK$1,DB_LOAD!$AQ:$AQ,'Refi-Annual Review'!CJ$2)/DB_LOAD!$K$2</f>
        <v>#DIV/0!</v>
      </c>
      <c r="CK8" s="494" t="e">
        <f ca="1">SUMIFS(DB_LOAD!$AU:$AU,DB_LOAD!$AW:$AW,'Refi-Annual Review'!$CJ$1,DB_LOAD!$AR:$AR,'Refi-Annual Review'!$CF8,DB_LOAD!$AP:$AP,'Refi-Annual Review'!$CK$1,DB_LOAD!$AQ:$AQ,'Refi-Annual Review'!CK$2)/DB_LOAD!$K$2</f>
        <v>#DIV/0!</v>
      </c>
      <c r="CL8" s="494" t="e">
        <f ca="1">SUMIFS(DB_LOAD!$AU:$AU,DB_LOAD!$AW:$AW,'Refi-Annual Review'!$CJ$1,DB_LOAD!$AR:$AR,'Refi-Annual Review'!$CF8,DB_LOAD!$AP:$AP,'Refi-Annual Review'!$CK$1,DB_LOAD!$AQ:$AQ,'Refi-Annual Review'!CL$2)/DB_LOAD!$K$2</f>
        <v>#DIV/0!</v>
      </c>
      <c r="CM8" s="494" t="e">
        <f ca="1">SUMIFS(DB_LOAD!$AU:$AU,DB_LOAD!$AW:$AW,'Refi-Annual Review'!$CJ$1,DB_LOAD!$AR:$AR,'Refi-Annual Review'!$CF8,DB_LOAD!$AP:$AP,'Refi-Annual Review'!$CK$1,DB_LOAD!$AQ:$AQ,'Refi-Annual Review'!CM$2)/DB_LOAD!$K$2</f>
        <v>#DIV/0!</v>
      </c>
      <c r="CN8" s="494" t="e">
        <f ca="1">SUMIFS(DB_LOAD!$AU:$AU,DB_LOAD!$AW:$AW,'Refi-Annual Review'!$CJ$1,DB_LOAD!$AR:$AR,'Refi-Annual Review'!$CF8,DB_LOAD!$AP:$AP,'Refi-Annual Review'!$CK$1,DB_LOAD!$AQ:$AQ,'Refi-Annual Review'!CN$2)/DB_LOAD!$K$2</f>
        <v>#DIV/0!</v>
      </c>
      <c r="CO8" s="494" t="e">
        <f ca="1">SUMIFS(DB_LOAD!$AU:$AU,DB_LOAD!$AW:$AW,'Refi-Annual Review'!$CJ$1,DB_LOAD!$AR:$AR,'Refi-Annual Review'!$CF8,DB_LOAD!$AP:$AP,'Refi-Annual Review'!$CK$1,DB_LOAD!$AQ:$AQ,'Refi-Annual Review'!CO$2)/DB_LOAD!$K$2</f>
        <v>#DIV/0!</v>
      </c>
      <c r="CP8" s="494" t="e">
        <f t="shared" ca="1" si="8"/>
        <v>#DIV/0!</v>
      </c>
      <c r="CR8" s="494">
        <f ca="1">SUMIFS(DB_LOAD!$AV:$AV,DB_LOAD!$AW:$AW,'Refi-Annual Review'!$CS$1,DB_LOAD!$AR:$AR,'Refi-Annual Review'!$CF8,DB_LOAD!$AP:$AP,'Refi-Annual Review'!$CT$1,DB_LOAD!$AQ:$AQ,'Refi-Annual Review'!CR$2)</f>
        <v>0</v>
      </c>
      <c r="CS8" s="494">
        <f ca="1">SUMIFS(DB_LOAD!$AV:$AV,DB_LOAD!$AW:$AW,'Refi-Annual Review'!$CS$1,DB_LOAD!$AR:$AR,'Refi-Annual Review'!$CF8,DB_LOAD!$AP:$AP,'Refi-Annual Review'!$CT$1,DB_LOAD!$AQ:$AQ,'Refi-Annual Review'!CS$2)</f>
        <v>0</v>
      </c>
      <c r="CT8" s="494">
        <f ca="1">SUMIFS(DB_LOAD!$AV:$AV,DB_LOAD!$AW:$AW,'Refi-Annual Review'!$CS$1,DB_LOAD!$AR:$AR,'Refi-Annual Review'!$CF8,DB_LOAD!$AP:$AP,'Refi-Annual Review'!$CT$1,DB_LOAD!$AQ:$AQ,'Refi-Annual Review'!CT$2)</f>
        <v>0</v>
      </c>
      <c r="CU8" s="494">
        <f ca="1">SUMIFS(DB_LOAD!$AV:$AV,DB_LOAD!$AW:$AW,'Refi-Annual Review'!$CS$1,DB_LOAD!$AR:$AR,'Refi-Annual Review'!$CF8,DB_LOAD!$AP:$AP,'Refi-Annual Review'!$CT$1,DB_LOAD!$AQ:$AQ,'Refi-Annual Review'!CU$2)</f>
        <v>0</v>
      </c>
      <c r="CV8" s="494">
        <f ca="1">SUMIFS(DB_LOAD!$AV:$AV,DB_LOAD!$AW:$AW,'Refi-Annual Review'!$CS$1,DB_LOAD!$AR:$AR,'Refi-Annual Review'!$CF8,DB_LOAD!$AP:$AP,'Refi-Annual Review'!$CT$1,DB_LOAD!$AQ:$AQ,'Refi-Annual Review'!CV$2)</f>
        <v>0</v>
      </c>
      <c r="CW8" s="494">
        <f ca="1">SUMIFS(DB_LOAD!$AV:$AV,DB_LOAD!$AW:$AW,'Refi-Annual Review'!$CS$1,DB_LOAD!$AR:$AR,'Refi-Annual Review'!$CF8,DB_LOAD!$AP:$AP,'Refi-Annual Review'!$CT$1,DB_LOAD!$AQ:$AQ,'Refi-Annual Review'!CW$2)</f>
        <v>0</v>
      </c>
      <c r="CX8" s="494">
        <f ca="1">SUMIFS(DB_LOAD!$AV:$AV,DB_LOAD!$AW:$AW,'Refi-Annual Review'!$CS$1,DB_LOAD!$AR:$AR,'Refi-Annual Review'!$CF8,DB_LOAD!$AP:$AP,'Refi-Annual Review'!$CT$1,DB_LOAD!$AQ:$AQ,'Refi-Annual Review'!CX$2)</f>
        <v>0</v>
      </c>
      <c r="CY8" s="494" t="str">
        <f t="shared" ca="1" si="9"/>
        <v/>
      </c>
      <c r="DA8" s="494" t="e">
        <f ca="1">SUMIFS(DB_LOAD!$AU:$AU,DB_LOAD!$AW:$AW,'Refi-Annual Review'!$DB$1,DB_LOAD!$AR:$AR,'Refi-Annual Review'!$CF8,DB_LOAD!$AP:$AP,'Refi-Annual Review'!$DC$1,DB_LOAD!$AQ:$AQ,'Refi-Annual Review'!DA$2)/IF($A$23="No Data Found",1,$A$23)</f>
        <v>#NAME?</v>
      </c>
      <c r="DB8" s="494" t="e">
        <f ca="1">SUMIFS(DB_LOAD!$AU:$AU,DB_LOAD!$AW:$AW,'Refi-Annual Review'!$DB$1,DB_LOAD!$AR:$AR,'Refi-Annual Review'!$CF8,DB_LOAD!$AP:$AP,'Refi-Annual Review'!$DC$1,DB_LOAD!$AQ:$AQ,'Refi-Annual Review'!DB$2)/IF($A$23="No Data Found",1,$A$23)</f>
        <v>#NAME?</v>
      </c>
      <c r="DC8" s="494" t="e">
        <f ca="1">SUMIFS(DB_LOAD!$AU:$AU,DB_LOAD!$AW:$AW,'Refi-Annual Review'!$DB$1,DB_LOAD!$AR:$AR,'Refi-Annual Review'!$CF8,DB_LOAD!$AP:$AP,'Refi-Annual Review'!$DC$1,DB_LOAD!$AQ:$AQ,'Refi-Annual Review'!DC$2)/IF($A$23="No Data Found",1,$A$23)</f>
        <v>#NAME?</v>
      </c>
      <c r="DD8" s="494" t="e">
        <f ca="1">SUMIFS(DB_LOAD!$AU:$AU,DB_LOAD!$AW:$AW,'Refi-Annual Review'!$DB$1,DB_LOAD!$AR:$AR,'Refi-Annual Review'!$CF8,DB_LOAD!$AP:$AP,'Refi-Annual Review'!$DC$1,DB_LOAD!$AQ:$AQ,'Refi-Annual Review'!DD$2)/IF($A$23="No Data Found",1,$A$23)</f>
        <v>#NAME?</v>
      </c>
      <c r="DE8" s="494" t="e">
        <f ca="1">SUMIFS(DB_LOAD!$AU:$AU,DB_LOAD!$AW:$AW,'Refi-Annual Review'!$DB$1,DB_LOAD!$AR:$AR,'Refi-Annual Review'!$CF8,DB_LOAD!$AP:$AP,'Refi-Annual Review'!$DC$1,DB_LOAD!$AQ:$AQ,'Refi-Annual Review'!DE$2)/IF($A$23="No Data Found",1,$A$23)</f>
        <v>#NAME?</v>
      </c>
      <c r="DF8" s="494" t="e">
        <f ca="1">SUMIFS(DB_LOAD!$AU:$AU,DB_LOAD!$AW:$AW,'Refi-Annual Review'!$DB$1,DB_LOAD!$AR:$AR,'Refi-Annual Review'!$CF8,DB_LOAD!$AP:$AP,'Refi-Annual Review'!$DC$1,DB_LOAD!$AQ:$AQ,'Refi-Annual Review'!DF$2)/IF($A$23="No Data Found",1,$A$23)</f>
        <v>#NAME?</v>
      </c>
      <c r="DG8" s="494" t="e">
        <f ca="1">SUMIFS(DB_LOAD!$AU:$AU,DB_LOAD!$AW:$AW,'Refi-Annual Review'!$DB$1,DB_LOAD!$AR:$AR,'Refi-Annual Review'!$CF8,DB_LOAD!$AP:$AP,'Refi-Annual Review'!$DC$1,DB_LOAD!$AQ:$AQ,'Refi-Annual Review'!DG$2)/IF($A$23="No Data Found",1,$A$23)</f>
        <v>#NAME?</v>
      </c>
      <c r="DH8" s="494" t="e">
        <f t="shared" ca="1" si="10"/>
        <v>#NAME?</v>
      </c>
      <c r="DJ8" s="494">
        <f ca="1">SUMIFS(DB_LOAD!$AV:$AV,DB_LOAD!$AW:$AW,'Refi-Annual Review'!$DK$1,DB_LOAD!$AR:$AR,'Refi-Annual Review'!$CF8,DB_LOAD!$AP:$AP,'Refi-Annual Review'!$DL$1,DB_LOAD!$AQ:$AQ,'Refi-Annual Review'!DJ$2)</f>
        <v>0</v>
      </c>
      <c r="DK8" s="494">
        <f ca="1">SUMIFS(DB_LOAD!$AV:$AV,DB_LOAD!$AW:$AW,'Refi-Annual Review'!$DK$1,DB_LOAD!$AR:$AR,'Refi-Annual Review'!$CF8,DB_LOAD!$AP:$AP,'Refi-Annual Review'!$DL$1,DB_LOAD!$AQ:$AQ,'Refi-Annual Review'!DK$2)</f>
        <v>0</v>
      </c>
      <c r="DL8" s="494">
        <f ca="1">SUMIFS(DB_LOAD!$AV:$AV,DB_LOAD!$AW:$AW,'Refi-Annual Review'!$DK$1,DB_LOAD!$AR:$AR,'Refi-Annual Review'!$CF8,DB_LOAD!$AP:$AP,'Refi-Annual Review'!$DL$1,DB_LOAD!$AQ:$AQ,'Refi-Annual Review'!DL$2)</f>
        <v>0</v>
      </c>
      <c r="DM8" s="494">
        <f ca="1">SUMIFS(DB_LOAD!$AV:$AV,DB_LOAD!$AW:$AW,'Refi-Annual Review'!$DK$1,DB_LOAD!$AR:$AR,'Refi-Annual Review'!$CF8,DB_LOAD!$AP:$AP,'Refi-Annual Review'!$DL$1,DB_LOAD!$AQ:$AQ,'Refi-Annual Review'!DM$2)</f>
        <v>0</v>
      </c>
      <c r="DN8" s="494">
        <f ca="1">SUMIFS(DB_LOAD!$AV:$AV,DB_LOAD!$AW:$AW,'Refi-Annual Review'!$DK$1,DB_LOAD!$AR:$AR,'Refi-Annual Review'!$CF8,DB_LOAD!$AP:$AP,'Refi-Annual Review'!$DL$1,DB_LOAD!$AQ:$AQ,'Refi-Annual Review'!DN$2)</f>
        <v>0</v>
      </c>
      <c r="DO8" s="494">
        <f ca="1">SUMIFS(DB_LOAD!$AV:$AV,DB_LOAD!$AW:$AW,'Refi-Annual Review'!$DK$1,DB_LOAD!$AR:$AR,'Refi-Annual Review'!$CF8,DB_LOAD!$AP:$AP,'Refi-Annual Review'!$DL$1,DB_LOAD!$AQ:$AQ,'Refi-Annual Review'!DO$2)</f>
        <v>0</v>
      </c>
      <c r="DP8" s="494">
        <f ca="1">SUMIFS(DB_LOAD!$AV:$AV,DB_LOAD!$AW:$AW,'Refi-Annual Review'!$DK$1,DB_LOAD!$AR:$AR,'Refi-Annual Review'!$CF8,DB_LOAD!$AP:$AP,'Refi-Annual Review'!$DL$1,DB_LOAD!$AQ:$AQ,'Refi-Annual Review'!DP$2)</f>
        <v>0</v>
      </c>
      <c r="DQ8" s="494" t="str">
        <f t="shared" ca="1" si="11"/>
        <v/>
      </c>
      <c r="DS8" s="494">
        <f ca="1">SUMIFS(DB_LOAD!$AV:$AV,DB_LOAD!$AW:$AW,'Refi-Annual Review'!$DT$1,DB_LOAD!$AR:$AR,'Refi-Annual Review'!$CF8,DB_LOAD!$AP:$AP,'Refi-Annual Review'!$DU$1,DB_LOAD!$AQ:$AQ,'Refi-Annual Review'!DS$2)</f>
        <v>0</v>
      </c>
      <c r="DT8" s="494">
        <f ca="1">SUMIFS(DB_LOAD!$AV:$AV,DB_LOAD!$AW:$AW,'Refi-Annual Review'!$DT$1,DB_LOAD!$AR:$AR,'Refi-Annual Review'!$CF8,DB_LOAD!$AP:$AP,'Refi-Annual Review'!$DU$1,DB_LOAD!$AQ:$AQ,'Refi-Annual Review'!DT$2)</f>
        <v>0</v>
      </c>
      <c r="DU8" s="494">
        <f ca="1">SUMIFS(DB_LOAD!$AV:$AV,DB_LOAD!$AW:$AW,'Refi-Annual Review'!$DT$1,DB_LOAD!$AR:$AR,'Refi-Annual Review'!$CF8,DB_LOAD!$AP:$AP,'Refi-Annual Review'!$DU$1,DB_LOAD!$AQ:$AQ,'Refi-Annual Review'!DU$2)</f>
        <v>0</v>
      </c>
      <c r="DV8" s="494">
        <f ca="1">SUMIFS(DB_LOAD!$AV:$AV,DB_LOAD!$AW:$AW,'Refi-Annual Review'!$DT$1,DB_LOAD!$AR:$AR,'Refi-Annual Review'!$CF8,DB_LOAD!$AP:$AP,'Refi-Annual Review'!$DU$1,DB_LOAD!$AQ:$AQ,'Refi-Annual Review'!DV$2)</f>
        <v>0</v>
      </c>
      <c r="DW8" s="494">
        <f ca="1">SUMIFS(DB_LOAD!$AV:$AV,DB_LOAD!$AW:$AW,'Refi-Annual Review'!$DT$1,DB_LOAD!$AR:$AR,'Refi-Annual Review'!$CF8,DB_LOAD!$AP:$AP,'Refi-Annual Review'!$DU$1,DB_LOAD!$AQ:$AQ,'Refi-Annual Review'!DW$2)</f>
        <v>0</v>
      </c>
      <c r="DX8" s="494">
        <f ca="1">SUMIFS(DB_LOAD!$AV:$AV,DB_LOAD!$AW:$AW,'Refi-Annual Review'!$DT$1,DB_LOAD!$AR:$AR,'Refi-Annual Review'!$CF8,DB_LOAD!$AP:$AP,'Refi-Annual Review'!$DU$1,DB_LOAD!$AQ:$AQ,'Refi-Annual Review'!DX$2)</f>
        <v>0</v>
      </c>
      <c r="DY8" s="494">
        <f ca="1">SUMIFS(DB_LOAD!$AV:$AV,DB_LOAD!$AW:$AW,'Refi-Annual Review'!$DT$1,DB_LOAD!$AR:$AR,'Refi-Annual Review'!$CF8,DB_LOAD!$AP:$AP,'Refi-Annual Review'!$DU$1,DB_LOAD!$AQ:$AQ,'Refi-Annual Review'!DY$2)</f>
        <v>0</v>
      </c>
      <c r="DZ8" s="494" t="str">
        <f t="shared" ca="1" si="12"/>
        <v/>
      </c>
      <c r="EC8" s="485" t="s">
        <v>343</v>
      </c>
    </row>
    <row r="9" spans="1:134" ht="15">
      <c r="A9" s="484" t="e">
        <f ca="1">IF(ISBLANK(Config!$B$16),"None",Config!$B$16)</f>
        <v>#NAME?</v>
      </c>
      <c r="C9" s="485">
        <f t="shared" ref="C9:C72" si="25">C8+1</f>
        <v>10</v>
      </c>
      <c r="D9" s="493" t="str">
        <f>"Gross Loan Portfolio ("&amp;'Balance Sheet'!$E$5&amp;")"</f>
        <v>Gross Loan Portfolio (USD)</v>
      </c>
      <c r="E9" s="568"/>
      <c r="F9" s="494" t="e">
        <f ca="1">IF(F$3="NO AUDIT","",F95)</f>
        <v>#N/A</v>
      </c>
      <c r="G9" s="494" t="e">
        <f ca="1">IF(G$3="NO AUDIT","",G95)</f>
        <v>#N/A</v>
      </c>
      <c r="H9" s="494" t="e">
        <f ca="1">IF(H$3="NO AUDIT","",H95)</f>
        <v>#N/A</v>
      </c>
      <c r="I9" s="494" t="e">
        <f ca="1">IF(I$3="NO AUDIT","",I95)</f>
        <v>#N/A</v>
      </c>
      <c r="J9" s="494" t="e">
        <f ca="1">IF(J$3="NO AUDIT","",J95)</f>
        <v>#N/A</v>
      </c>
      <c r="K9" s="494"/>
      <c r="L9" s="494" t="e">
        <f ca="1">L95</f>
        <v>#NAME?</v>
      </c>
      <c r="M9" s="494" t="e">
        <f ca="1">M95</f>
        <v>#NAME?</v>
      </c>
      <c r="N9" s="494" t="e">
        <f ca="1">N95</f>
        <v>#NAME?</v>
      </c>
      <c r="O9" s="494" t="e">
        <f ca="1">O95</f>
        <v>#NAME?</v>
      </c>
      <c r="P9" s="494"/>
      <c r="Q9" s="494" t="e">
        <f ca="1">Q95</f>
        <v>#NAME?</v>
      </c>
      <c r="R9" s="494" t="e">
        <f ca="1">R95</f>
        <v>#NAME?</v>
      </c>
      <c r="S9" s="494"/>
      <c r="T9" s="494"/>
      <c r="U9" s="494" t="e">
        <f ca="1">U95</f>
        <v>#NUM!</v>
      </c>
      <c r="X9" s="485">
        <f t="shared" ref="X9:X10" ca="1" si="26">X8-1</f>
        <v>-2</v>
      </c>
      <c r="Y9" s="485">
        <f t="shared" ca="1" si="20"/>
        <v>0</v>
      </c>
      <c r="Z9" s="485">
        <f t="shared" ca="1" si="21"/>
        <v>0</v>
      </c>
      <c r="AA9" s="485" t="str">
        <f t="shared" ca="1" si="22"/>
        <v>No Financials</v>
      </c>
      <c r="AF9" s="485" t="s">
        <v>487</v>
      </c>
      <c r="AJ9" s="493" t="str">
        <f>"Gross Loan Portfolio ("&amp;'Balance Sheet'!$E$5&amp;")"</f>
        <v>Gross Loan Portfolio (USD)</v>
      </c>
      <c r="AK9" s="494" t="e">
        <f t="shared" ref="AK9:AL17" ca="1" si="27">HLOOKUP(AK$4,$G$1:$O$213,$C9-1,FALSE)</f>
        <v>#N/A</v>
      </c>
      <c r="AL9" s="494" t="e">
        <f t="shared" ca="1" si="27"/>
        <v>#N/A</v>
      </c>
      <c r="AM9" s="494" t="e">
        <f t="shared" ca="1" si="23"/>
        <v>#N/A</v>
      </c>
      <c r="AN9" s="494" t="e">
        <f t="shared" ca="1" si="23"/>
        <v>#N/A</v>
      </c>
      <c r="AO9" s="494" t="e">
        <f t="shared" ca="1" si="19"/>
        <v>#NAME?</v>
      </c>
      <c r="AP9" s="494" t="e">
        <f t="shared" ca="1" si="19"/>
        <v>#NAME?</v>
      </c>
      <c r="AS9" s="485">
        <f>DB_LOAD!V3</f>
        <v>0</v>
      </c>
      <c r="AT9" s="626" t="str">
        <f>IF(ISBLANK(DB_LOAD!N3),"",DB_LOAD!N3)</f>
        <v/>
      </c>
      <c r="AU9" s="627" t="str">
        <f>IF(ISBLANK(DB_LOAD!P3),"",DB_LOAD!R3)</f>
        <v/>
      </c>
      <c r="AV9" s="628" t="str">
        <f>IF(ISBLANK(DB_LOAD!R3),"",IF('Balance Sheet'!$E$5="USD",DB_LOAD!O3,DB_LOAD!O3/DB_LOAD!$K$2))</f>
        <v/>
      </c>
      <c r="AW9" s="629" t="str">
        <f>IF(C10=3,"-",IF(ISBLANK(DB_LOAD!S3),"",DB_LOAD!U3))</f>
        <v/>
      </c>
      <c r="AX9" s="630" t="str">
        <f>IF(C10=3,"Equity ",IF(ISBLANK(DB_LOAD!T3),"",DB_LOAD!T3))</f>
        <v/>
      </c>
      <c r="AY9" s="642">
        <f t="shared" si="24"/>
        <v>1</v>
      </c>
      <c r="AZ9" s="631" t="str">
        <f>+'Risk Assessment'!N10</f>
        <v/>
      </c>
      <c r="BA9" s="643" t="e">
        <f>+'Risk Assessment'!AB10</f>
        <v>#N/A</v>
      </c>
      <c r="BB9" s="644" t="e">
        <f>+'Risk Assessment'!Z10</f>
        <v>#N/A</v>
      </c>
      <c r="BC9" s="642">
        <f t="shared" ref="BC9:BC14" si="28">IF(AND(AY8=0,AY9=1),1,0)</f>
        <v>0</v>
      </c>
      <c r="BD9" s="485" t="s">
        <v>140</v>
      </c>
      <c r="BE9" s="485" t="e">
        <f ca="1">IF(OR(BN9=0,BN9=""),1,"")</f>
        <v>#NAME?</v>
      </c>
      <c r="BF9" s="651" t="e">
        <f t="shared" ref="BF9:BF29" si="29">CF3</f>
        <v>#VALUE!</v>
      </c>
      <c r="BG9" s="669" t="e">
        <f t="shared" ref="BG9:BM24" ca="1" si="30">IF(CR3+DA3=0,"",CR3+DA3)</f>
        <v>#NAME?</v>
      </c>
      <c r="BH9" s="669" t="e">
        <f t="shared" ca="1" si="30"/>
        <v>#NAME?</v>
      </c>
      <c r="BI9" s="669" t="e">
        <f t="shared" ca="1" si="30"/>
        <v>#NAME?</v>
      </c>
      <c r="BJ9" s="669" t="e">
        <f t="shared" ca="1" si="30"/>
        <v>#NAME?</v>
      </c>
      <c r="BK9" s="669" t="e">
        <f t="shared" ca="1" si="30"/>
        <v>#NAME?</v>
      </c>
      <c r="BL9" s="669" t="e">
        <f t="shared" ca="1" si="30"/>
        <v>#NAME?</v>
      </c>
      <c r="BM9" s="669" t="e">
        <f t="shared" ca="1" si="30"/>
        <v>#NAME?</v>
      </c>
      <c r="BN9" s="670" t="e">
        <f ca="1">IF(SUM(BG9:BM9)=0,"",SUM(BG9:BM9))</f>
        <v>#NAME?</v>
      </c>
      <c r="BP9" s="485" t="e">
        <f ca="1">IF(OR(DB_LOAD!AW8="USD",DB_LOAD!AW8='Refi-Annual Review'!$A$3,ISBLANK(DB_LOAD!AW8)),0,1)</f>
        <v>#NAME?</v>
      </c>
      <c r="BQ9" t="str">
        <f>(IF(ISBLANK(DB_LOAD!AR8),"",DB_LOAD!AR8))</f>
        <v/>
      </c>
      <c r="BR9" t="str">
        <f t="shared" si="3"/>
        <v/>
      </c>
      <c r="BS9" t="str">
        <f t="shared" si="7"/>
        <v/>
      </c>
      <c r="BT9" t="str">
        <f t="shared" si="13"/>
        <v/>
      </c>
      <c r="BU9" t="str">
        <f t="shared" si="4"/>
        <v/>
      </c>
      <c r="BV9" t="str">
        <f t="shared" si="14"/>
        <v/>
      </c>
      <c r="BW9" t="str">
        <f t="shared" si="5"/>
        <v/>
      </c>
      <c r="BX9" t="str">
        <f t="shared" si="15"/>
        <v/>
      </c>
      <c r="BY9"/>
      <c r="BZ9"/>
      <c r="CA9"/>
      <c r="CB9" s="683" t="str">
        <f t="shared" si="16"/>
        <v/>
      </c>
      <c r="CC9" s="683" t="str">
        <f t="shared" si="17"/>
        <v/>
      </c>
      <c r="CD9" s="683" t="str">
        <f>IF(CC9="","",VALUE(MID($BZ$5,1+SUM($CC$3:CC8),CC9)))</f>
        <v/>
      </c>
      <c r="CE9">
        <f t="shared" si="18"/>
        <v>7</v>
      </c>
      <c r="CF9" t="str">
        <f>IF(CD9="","",MID($BZ$4,1+SUM($CD$3:CD8),CD9))</f>
        <v/>
      </c>
      <c r="CI9" s="494" t="e">
        <f ca="1">SUMIFS(DB_LOAD!$AU:$AU,DB_LOAD!$AW:$AW,'Refi-Annual Review'!$CJ$1,DB_LOAD!$AR:$AR,'Refi-Annual Review'!$CF9,DB_LOAD!$AP:$AP,'Refi-Annual Review'!$CK$1,DB_LOAD!$AQ:$AQ,'Refi-Annual Review'!CI$2)/DB_LOAD!$K$2</f>
        <v>#DIV/0!</v>
      </c>
      <c r="CJ9" s="494" t="e">
        <f ca="1">SUMIFS(DB_LOAD!$AU:$AU,DB_LOAD!$AW:$AW,'Refi-Annual Review'!$CJ$1,DB_LOAD!$AR:$AR,'Refi-Annual Review'!$CF9,DB_LOAD!$AP:$AP,'Refi-Annual Review'!$CK$1,DB_LOAD!$AQ:$AQ,'Refi-Annual Review'!CJ$2)/DB_LOAD!$K$2</f>
        <v>#DIV/0!</v>
      </c>
      <c r="CK9" s="494" t="e">
        <f ca="1">SUMIFS(DB_LOAD!$AU:$AU,DB_LOAD!$AW:$AW,'Refi-Annual Review'!$CJ$1,DB_LOAD!$AR:$AR,'Refi-Annual Review'!$CF9,DB_LOAD!$AP:$AP,'Refi-Annual Review'!$CK$1,DB_LOAD!$AQ:$AQ,'Refi-Annual Review'!CK$2)/DB_LOAD!$K$2</f>
        <v>#DIV/0!</v>
      </c>
      <c r="CL9" s="494" t="e">
        <f ca="1">SUMIFS(DB_LOAD!$AU:$AU,DB_LOAD!$AW:$AW,'Refi-Annual Review'!$CJ$1,DB_LOAD!$AR:$AR,'Refi-Annual Review'!$CF9,DB_LOAD!$AP:$AP,'Refi-Annual Review'!$CK$1,DB_LOAD!$AQ:$AQ,'Refi-Annual Review'!CL$2)/DB_LOAD!$K$2</f>
        <v>#DIV/0!</v>
      </c>
      <c r="CM9" s="494" t="e">
        <f ca="1">SUMIFS(DB_LOAD!$AU:$AU,DB_LOAD!$AW:$AW,'Refi-Annual Review'!$CJ$1,DB_LOAD!$AR:$AR,'Refi-Annual Review'!$CF9,DB_LOAD!$AP:$AP,'Refi-Annual Review'!$CK$1,DB_LOAD!$AQ:$AQ,'Refi-Annual Review'!CM$2)/DB_LOAD!$K$2</f>
        <v>#DIV/0!</v>
      </c>
      <c r="CN9" s="494" t="e">
        <f ca="1">SUMIFS(DB_LOAD!$AU:$AU,DB_LOAD!$AW:$AW,'Refi-Annual Review'!$CJ$1,DB_LOAD!$AR:$AR,'Refi-Annual Review'!$CF9,DB_LOAD!$AP:$AP,'Refi-Annual Review'!$CK$1,DB_LOAD!$AQ:$AQ,'Refi-Annual Review'!CN$2)/DB_LOAD!$K$2</f>
        <v>#DIV/0!</v>
      </c>
      <c r="CO9" s="494" t="e">
        <f ca="1">SUMIFS(DB_LOAD!$AU:$AU,DB_LOAD!$AW:$AW,'Refi-Annual Review'!$CJ$1,DB_LOAD!$AR:$AR,'Refi-Annual Review'!$CF9,DB_LOAD!$AP:$AP,'Refi-Annual Review'!$CK$1,DB_LOAD!$AQ:$AQ,'Refi-Annual Review'!CO$2)/DB_LOAD!$K$2</f>
        <v>#DIV/0!</v>
      </c>
      <c r="CP9" s="494" t="e">
        <f t="shared" ca="1" si="8"/>
        <v>#DIV/0!</v>
      </c>
      <c r="CR9" s="494">
        <f ca="1">SUMIFS(DB_LOAD!$AV:$AV,DB_LOAD!$AW:$AW,'Refi-Annual Review'!$CS$1,DB_LOAD!$AR:$AR,'Refi-Annual Review'!$CF9,DB_LOAD!$AP:$AP,'Refi-Annual Review'!$CT$1,DB_LOAD!$AQ:$AQ,'Refi-Annual Review'!CR$2)</f>
        <v>0</v>
      </c>
      <c r="CS9" s="494">
        <f ca="1">SUMIFS(DB_LOAD!$AV:$AV,DB_LOAD!$AW:$AW,'Refi-Annual Review'!$CS$1,DB_LOAD!$AR:$AR,'Refi-Annual Review'!$CF9,DB_LOAD!$AP:$AP,'Refi-Annual Review'!$CT$1,DB_LOAD!$AQ:$AQ,'Refi-Annual Review'!CS$2)</f>
        <v>0</v>
      </c>
      <c r="CT9" s="494">
        <f ca="1">SUMIFS(DB_LOAD!$AV:$AV,DB_LOAD!$AW:$AW,'Refi-Annual Review'!$CS$1,DB_LOAD!$AR:$AR,'Refi-Annual Review'!$CF9,DB_LOAD!$AP:$AP,'Refi-Annual Review'!$CT$1,DB_LOAD!$AQ:$AQ,'Refi-Annual Review'!CT$2)</f>
        <v>0</v>
      </c>
      <c r="CU9" s="494">
        <f ca="1">SUMIFS(DB_LOAD!$AV:$AV,DB_LOAD!$AW:$AW,'Refi-Annual Review'!$CS$1,DB_LOAD!$AR:$AR,'Refi-Annual Review'!$CF9,DB_LOAD!$AP:$AP,'Refi-Annual Review'!$CT$1,DB_LOAD!$AQ:$AQ,'Refi-Annual Review'!CU$2)</f>
        <v>0</v>
      </c>
      <c r="CV9" s="494">
        <f ca="1">SUMIFS(DB_LOAD!$AV:$AV,DB_LOAD!$AW:$AW,'Refi-Annual Review'!$CS$1,DB_LOAD!$AR:$AR,'Refi-Annual Review'!$CF9,DB_LOAD!$AP:$AP,'Refi-Annual Review'!$CT$1,DB_LOAD!$AQ:$AQ,'Refi-Annual Review'!CV$2)</f>
        <v>0</v>
      </c>
      <c r="CW9" s="494">
        <f ca="1">SUMIFS(DB_LOAD!$AV:$AV,DB_LOAD!$AW:$AW,'Refi-Annual Review'!$CS$1,DB_LOAD!$AR:$AR,'Refi-Annual Review'!$CF9,DB_LOAD!$AP:$AP,'Refi-Annual Review'!$CT$1,DB_LOAD!$AQ:$AQ,'Refi-Annual Review'!CW$2)</f>
        <v>0</v>
      </c>
      <c r="CX9" s="494">
        <f ca="1">SUMIFS(DB_LOAD!$AV:$AV,DB_LOAD!$AW:$AW,'Refi-Annual Review'!$CS$1,DB_LOAD!$AR:$AR,'Refi-Annual Review'!$CF9,DB_LOAD!$AP:$AP,'Refi-Annual Review'!$CT$1,DB_LOAD!$AQ:$AQ,'Refi-Annual Review'!CX$2)</f>
        <v>0</v>
      </c>
      <c r="CY9" s="494" t="str">
        <f t="shared" ca="1" si="9"/>
        <v/>
      </c>
      <c r="DA9" s="494" t="e">
        <f ca="1">SUMIFS(DB_LOAD!$AU:$AU,DB_LOAD!$AW:$AW,'Refi-Annual Review'!$DB$1,DB_LOAD!$AR:$AR,'Refi-Annual Review'!$CF9,DB_LOAD!$AP:$AP,'Refi-Annual Review'!$DC$1,DB_LOAD!$AQ:$AQ,'Refi-Annual Review'!DA$2)/IF($A$23="No Data Found",1,$A$23)</f>
        <v>#NAME?</v>
      </c>
      <c r="DB9" s="494" t="e">
        <f ca="1">SUMIFS(DB_LOAD!$AU:$AU,DB_LOAD!$AW:$AW,'Refi-Annual Review'!$DB$1,DB_LOAD!$AR:$AR,'Refi-Annual Review'!$CF9,DB_LOAD!$AP:$AP,'Refi-Annual Review'!$DC$1,DB_LOAD!$AQ:$AQ,'Refi-Annual Review'!DB$2)/IF($A$23="No Data Found",1,$A$23)</f>
        <v>#NAME?</v>
      </c>
      <c r="DC9" s="494" t="e">
        <f ca="1">SUMIFS(DB_LOAD!$AU:$AU,DB_LOAD!$AW:$AW,'Refi-Annual Review'!$DB$1,DB_LOAD!$AR:$AR,'Refi-Annual Review'!$CF9,DB_LOAD!$AP:$AP,'Refi-Annual Review'!$DC$1,DB_LOAD!$AQ:$AQ,'Refi-Annual Review'!DC$2)/IF($A$23="No Data Found",1,$A$23)</f>
        <v>#NAME?</v>
      </c>
      <c r="DD9" s="494" t="e">
        <f ca="1">SUMIFS(DB_LOAD!$AU:$AU,DB_LOAD!$AW:$AW,'Refi-Annual Review'!$DB$1,DB_LOAD!$AR:$AR,'Refi-Annual Review'!$CF9,DB_LOAD!$AP:$AP,'Refi-Annual Review'!$DC$1,DB_LOAD!$AQ:$AQ,'Refi-Annual Review'!DD$2)/IF($A$23="No Data Found",1,$A$23)</f>
        <v>#NAME?</v>
      </c>
      <c r="DE9" s="494" t="e">
        <f ca="1">SUMIFS(DB_LOAD!$AU:$AU,DB_LOAD!$AW:$AW,'Refi-Annual Review'!$DB$1,DB_LOAD!$AR:$AR,'Refi-Annual Review'!$CF9,DB_LOAD!$AP:$AP,'Refi-Annual Review'!$DC$1,DB_LOAD!$AQ:$AQ,'Refi-Annual Review'!DE$2)/IF($A$23="No Data Found",1,$A$23)</f>
        <v>#NAME?</v>
      </c>
      <c r="DF9" s="494" t="e">
        <f ca="1">SUMIFS(DB_LOAD!$AU:$AU,DB_LOAD!$AW:$AW,'Refi-Annual Review'!$DB$1,DB_LOAD!$AR:$AR,'Refi-Annual Review'!$CF9,DB_LOAD!$AP:$AP,'Refi-Annual Review'!$DC$1,DB_LOAD!$AQ:$AQ,'Refi-Annual Review'!DF$2)/IF($A$23="No Data Found",1,$A$23)</f>
        <v>#NAME?</v>
      </c>
      <c r="DG9" s="494" t="e">
        <f ca="1">SUMIFS(DB_LOAD!$AU:$AU,DB_LOAD!$AW:$AW,'Refi-Annual Review'!$DB$1,DB_LOAD!$AR:$AR,'Refi-Annual Review'!$CF9,DB_LOAD!$AP:$AP,'Refi-Annual Review'!$DC$1,DB_LOAD!$AQ:$AQ,'Refi-Annual Review'!DG$2)/IF($A$23="No Data Found",1,$A$23)</f>
        <v>#NAME?</v>
      </c>
      <c r="DH9" s="494" t="e">
        <f t="shared" ca="1" si="10"/>
        <v>#NAME?</v>
      </c>
      <c r="DJ9" s="494">
        <f ca="1">SUMIFS(DB_LOAD!$AV:$AV,DB_LOAD!$AW:$AW,'Refi-Annual Review'!$DK$1,DB_LOAD!$AR:$AR,'Refi-Annual Review'!$CF9,DB_LOAD!$AP:$AP,'Refi-Annual Review'!$DL$1,DB_LOAD!$AQ:$AQ,'Refi-Annual Review'!DJ$2)</f>
        <v>0</v>
      </c>
      <c r="DK9" s="494">
        <f ca="1">SUMIFS(DB_LOAD!$AV:$AV,DB_LOAD!$AW:$AW,'Refi-Annual Review'!$DK$1,DB_LOAD!$AR:$AR,'Refi-Annual Review'!$CF9,DB_LOAD!$AP:$AP,'Refi-Annual Review'!$DL$1,DB_LOAD!$AQ:$AQ,'Refi-Annual Review'!DK$2)</f>
        <v>0</v>
      </c>
      <c r="DL9" s="494">
        <f ca="1">SUMIFS(DB_LOAD!$AV:$AV,DB_LOAD!$AW:$AW,'Refi-Annual Review'!$DK$1,DB_LOAD!$AR:$AR,'Refi-Annual Review'!$CF9,DB_LOAD!$AP:$AP,'Refi-Annual Review'!$DL$1,DB_LOAD!$AQ:$AQ,'Refi-Annual Review'!DL$2)</f>
        <v>0</v>
      </c>
      <c r="DM9" s="494">
        <f ca="1">SUMIFS(DB_LOAD!$AV:$AV,DB_LOAD!$AW:$AW,'Refi-Annual Review'!$DK$1,DB_LOAD!$AR:$AR,'Refi-Annual Review'!$CF9,DB_LOAD!$AP:$AP,'Refi-Annual Review'!$DL$1,DB_LOAD!$AQ:$AQ,'Refi-Annual Review'!DM$2)</f>
        <v>0</v>
      </c>
      <c r="DN9" s="494">
        <f ca="1">SUMIFS(DB_LOAD!$AV:$AV,DB_LOAD!$AW:$AW,'Refi-Annual Review'!$DK$1,DB_LOAD!$AR:$AR,'Refi-Annual Review'!$CF9,DB_LOAD!$AP:$AP,'Refi-Annual Review'!$DL$1,DB_LOAD!$AQ:$AQ,'Refi-Annual Review'!DN$2)</f>
        <v>0</v>
      </c>
      <c r="DO9" s="494">
        <f ca="1">SUMIFS(DB_LOAD!$AV:$AV,DB_LOAD!$AW:$AW,'Refi-Annual Review'!$DK$1,DB_LOAD!$AR:$AR,'Refi-Annual Review'!$CF9,DB_LOAD!$AP:$AP,'Refi-Annual Review'!$DL$1,DB_LOAD!$AQ:$AQ,'Refi-Annual Review'!DO$2)</f>
        <v>0</v>
      </c>
      <c r="DP9" s="494">
        <f ca="1">SUMIFS(DB_LOAD!$AV:$AV,DB_LOAD!$AW:$AW,'Refi-Annual Review'!$DK$1,DB_LOAD!$AR:$AR,'Refi-Annual Review'!$CF9,DB_LOAD!$AP:$AP,'Refi-Annual Review'!$DL$1,DB_LOAD!$AQ:$AQ,'Refi-Annual Review'!DP$2)</f>
        <v>0</v>
      </c>
      <c r="DQ9" s="494" t="str">
        <f t="shared" ca="1" si="11"/>
        <v/>
      </c>
      <c r="DS9" s="494">
        <f ca="1">SUMIFS(DB_LOAD!$AV:$AV,DB_LOAD!$AW:$AW,'Refi-Annual Review'!$DT$1,DB_LOAD!$AR:$AR,'Refi-Annual Review'!$CF9,DB_LOAD!$AP:$AP,'Refi-Annual Review'!$DU$1,DB_LOAD!$AQ:$AQ,'Refi-Annual Review'!DS$2)</f>
        <v>0</v>
      </c>
      <c r="DT9" s="494">
        <f ca="1">SUMIFS(DB_LOAD!$AV:$AV,DB_LOAD!$AW:$AW,'Refi-Annual Review'!$DT$1,DB_LOAD!$AR:$AR,'Refi-Annual Review'!$CF9,DB_LOAD!$AP:$AP,'Refi-Annual Review'!$DU$1,DB_LOAD!$AQ:$AQ,'Refi-Annual Review'!DT$2)</f>
        <v>0</v>
      </c>
      <c r="DU9" s="494">
        <f ca="1">SUMIFS(DB_LOAD!$AV:$AV,DB_LOAD!$AW:$AW,'Refi-Annual Review'!$DT$1,DB_LOAD!$AR:$AR,'Refi-Annual Review'!$CF9,DB_LOAD!$AP:$AP,'Refi-Annual Review'!$DU$1,DB_LOAD!$AQ:$AQ,'Refi-Annual Review'!DU$2)</f>
        <v>0</v>
      </c>
      <c r="DV9" s="494">
        <f ca="1">SUMIFS(DB_LOAD!$AV:$AV,DB_LOAD!$AW:$AW,'Refi-Annual Review'!$DT$1,DB_LOAD!$AR:$AR,'Refi-Annual Review'!$CF9,DB_LOAD!$AP:$AP,'Refi-Annual Review'!$DU$1,DB_LOAD!$AQ:$AQ,'Refi-Annual Review'!DV$2)</f>
        <v>0</v>
      </c>
      <c r="DW9" s="494">
        <f ca="1">SUMIFS(DB_LOAD!$AV:$AV,DB_LOAD!$AW:$AW,'Refi-Annual Review'!$DT$1,DB_LOAD!$AR:$AR,'Refi-Annual Review'!$CF9,DB_LOAD!$AP:$AP,'Refi-Annual Review'!$DU$1,DB_LOAD!$AQ:$AQ,'Refi-Annual Review'!DW$2)</f>
        <v>0</v>
      </c>
      <c r="DX9" s="494">
        <f ca="1">SUMIFS(DB_LOAD!$AV:$AV,DB_LOAD!$AW:$AW,'Refi-Annual Review'!$DT$1,DB_LOAD!$AR:$AR,'Refi-Annual Review'!$CF9,DB_LOAD!$AP:$AP,'Refi-Annual Review'!$DU$1,DB_LOAD!$AQ:$AQ,'Refi-Annual Review'!DX$2)</f>
        <v>0</v>
      </c>
      <c r="DY9" s="494">
        <f ca="1">SUMIFS(DB_LOAD!$AV:$AV,DB_LOAD!$AW:$AW,'Refi-Annual Review'!$DT$1,DB_LOAD!$AR:$AR,'Refi-Annual Review'!$CF9,DB_LOAD!$AP:$AP,'Refi-Annual Review'!$DU$1,DB_LOAD!$AQ:$AQ,'Refi-Annual Review'!DY$2)</f>
        <v>0</v>
      </c>
      <c r="DZ9" s="494" t="str">
        <f t="shared" ca="1" si="12"/>
        <v/>
      </c>
      <c r="EC9" s="485" t="s">
        <v>290</v>
      </c>
      <c r="ED9" s="824" t="e">
        <f ca="1">ED2+ED3</f>
        <v>#NAME?</v>
      </c>
    </row>
    <row r="10" spans="1:134" ht="15">
      <c r="A10" s="495" t="e">
        <f ca="1">IF(ISBLANK(Config!B17),"",YEAR(Config!B17))</f>
        <v>#NAME?</v>
      </c>
      <c r="C10" s="485">
        <f t="shared" si="25"/>
        <v>11</v>
      </c>
      <c r="D10" s="493" t="s">
        <v>11</v>
      </c>
      <c r="E10" s="568"/>
      <c r="F10" s="494" t="e">
        <f ca="1">IF(F$3="NO AUDIT","",F170)</f>
        <v>#N/A</v>
      </c>
      <c r="G10" s="494" t="e">
        <f ca="1">IF(G$3="NO AUDIT","",G170)</f>
        <v>#N/A</v>
      </c>
      <c r="H10" s="494" t="e">
        <f ca="1">IF(H$3="NO AUDIT","",H170)</f>
        <v>#N/A</v>
      </c>
      <c r="I10" s="494" t="e">
        <f ca="1">IF(I$3="NO AUDIT","",I170)</f>
        <v>#N/A</v>
      </c>
      <c r="J10" s="494" t="e">
        <f ca="1">IF(J$3="NO AUDIT","",J170)</f>
        <v>#N/A</v>
      </c>
      <c r="K10" s="494"/>
      <c r="L10" s="494" t="e">
        <f ca="1">L170</f>
        <v>#NAME?</v>
      </c>
      <c r="M10" s="494" t="e">
        <f ca="1">M170</f>
        <v>#NAME?</v>
      </c>
      <c r="N10" s="494" t="e">
        <f ca="1">N170</f>
        <v>#NAME?</v>
      </c>
      <c r="O10" s="494" t="e">
        <f ca="1">O170</f>
        <v>#NAME?</v>
      </c>
      <c r="P10" s="494"/>
      <c r="Q10" s="494" t="e">
        <f ca="1">Q170</f>
        <v>#NAME?</v>
      </c>
      <c r="R10" s="494" t="e">
        <f ca="1">R170</f>
        <v>#NAME?</v>
      </c>
      <c r="S10" s="494"/>
      <c r="T10" s="494"/>
      <c r="U10" s="494" t="e">
        <f ca="1">U170</f>
        <v>#NAME?</v>
      </c>
      <c r="X10" s="485">
        <f t="shared" ca="1" si="26"/>
        <v>-3</v>
      </c>
      <c r="Y10" s="485">
        <f t="shared" ca="1" si="20"/>
        <v>0</v>
      </c>
      <c r="Z10" s="485">
        <f t="shared" ca="1" si="21"/>
        <v>0</v>
      </c>
      <c r="AA10" s="485" t="str">
        <f t="shared" ca="1" si="22"/>
        <v>No Financials</v>
      </c>
      <c r="AF10" s="485" t="s">
        <v>488</v>
      </c>
      <c r="AJ10" s="493" t="s">
        <v>11</v>
      </c>
      <c r="AK10" s="494" t="e">
        <f t="shared" ca="1" si="27"/>
        <v>#N/A</v>
      </c>
      <c r="AL10" s="494" t="e">
        <f t="shared" ca="1" si="27"/>
        <v>#N/A</v>
      </c>
      <c r="AM10" s="494" t="e">
        <f t="shared" ca="1" si="23"/>
        <v>#N/A</v>
      </c>
      <c r="AN10" s="494" t="e">
        <f t="shared" ca="1" si="23"/>
        <v>#N/A</v>
      </c>
      <c r="AO10" s="494" t="e">
        <f t="shared" ca="1" si="19"/>
        <v>#NAME?</v>
      </c>
      <c r="AP10" s="494" t="e">
        <f t="shared" ca="1" si="19"/>
        <v>#NAME?</v>
      </c>
      <c r="AS10" s="485">
        <f>DB_LOAD!V4</f>
        <v>0</v>
      </c>
      <c r="AT10" s="626" t="str">
        <f>IF(ISBLANK(DB_LOAD!N4),"",DB_LOAD!N4)</f>
        <v/>
      </c>
      <c r="AU10" s="627" t="str">
        <f>IF(ISBLANK(DB_LOAD!P4),"",DB_LOAD!R4)</f>
        <v/>
      </c>
      <c r="AV10" s="628" t="str">
        <f>IF(ISBLANK(DB_LOAD!R4),"",IF('Balance Sheet'!$E$5="USD",DB_LOAD!O4,DB_LOAD!O4/DB_LOAD!$K$2))</f>
        <v/>
      </c>
      <c r="AW10" s="629" t="str">
        <f>IF(C11=3,"-",IF(ISBLANK(DB_LOAD!S4),"",DB_LOAD!U4))</f>
        <v/>
      </c>
      <c r="AX10" s="630" t="str">
        <f>IF(C11=3,"Equity ",IF(ISBLANK(DB_LOAD!T4),"",DB_LOAD!T4))</f>
        <v/>
      </c>
      <c r="AY10" s="642">
        <f t="shared" si="24"/>
        <v>1</v>
      </c>
      <c r="AZ10" s="631" t="str">
        <f>+'Risk Assessment'!N11</f>
        <v/>
      </c>
      <c r="BA10" s="643" t="e">
        <f>+'Risk Assessment'!AB11</f>
        <v>#N/A</v>
      </c>
      <c r="BB10" s="644" t="e">
        <f>+'Risk Assessment'!Z11</f>
        <v>#N/A</v>
      </c>
      <c r="BC10" s="642">
        <f t="shared" si="28"/>
        <v>0</v>
      </c>
      <c r="BD10" s="485" t="s">
        <v>140</v>
      </c>
      <c r="BE10" s="485" t="e">
        <f t="shared" ref="BE10:BE29" ca="1" si="31">IF(OR(BN10=0,BN10=""),1,"")</f>
        <v>#NAME?</v>
      </c>
      <c r="BF10" s="651" t="str">
        <f t="shared" si="29"/>
        <v/>
      </c>
      <c r="BG10" s="669" t="e">
        <f t="shared" ca="1" si="30"/>
        <v>#NAME?</v>
      </c>
      <c r="BH10" s="669" t="e">
        <f t="shared" ca="1" si="30"/>
        <v>#NAME?</v>
      </c>
      <c r="BI10" s="669" t="e">
        <f t="shared" ca="1" si="30"/>
        <v>#NAME?</v>
      </c>
      <c r="BJ10" s="669" t="e">
        <f t="shared" ca="1" si="30"/>
        <v>#NAME?</v>
      </c>
      <c r="BK10" s="669" t="e">
        <f t="shared" ca="1" si="30"/>
        <v>#NAME?</v>
      </c>
      <c r="BL10" s="669" t="e">
        <f t="shared" ca="1" si="30"/>
        <v>#NAME?</v>
      </c>
      <c r="BM10" s="669" t="e">
        <f t="shared" ca="1" si="30"/>
        <v>#NAME?</v>
      </c>
      <c r="BN10" s="670" t="e">
        <f t="shared" ref="BN10:BN29" ca="1" si="32">IF(SUM(BG10:BM10)=0,"",SUM(BG10:BM10))</f>
        <v>#NAME?</v>
      </c>
      <c r="BP10" s="485" t="e">
        <f ca="1">IF(OR(DB_LOAD!AW9="USD",DB_LOAD!AW9='Refi-Annual Review'!$A$3,ISBLANK(DB_LOAD!AW9)),0,1)</f>
        <v>#NAME?</v>
      </c>
      <c r="BQ10" t="str">
        <f>(IF(ISBLANK(DB_LOAD!AR9),"",DB_LOAD!AR9))</f>
        <v/>
      </c>
      <c r="BR10" t="str">
        <f t="shared" si="3"/>
        <v/>
      </c>
      <c r="BS10" t="str">
        <f t="shared" si="7"/>
        <v/>
      </c>
      <c r="BT10" t="str">
        <f t="shared" si="13"/>
        <v/>
      </c>
      <c r="BU10" t="str">
        <f t="shared" si="4"/>
        <v/>
      </c>
      <c r="BV10" t="str">
        <f t="shared" si="14"/>
        <v/>
      </c>
      <c r="BW10" t="str">
        <f t="shared" si="5"/>
        <v/>
      </c>
      <c r="BX10" t="str">
        <f t="shared" si="15"/>
        <v/>
      </c>
      <c r="BY10"/>
      <c r="BZ10"/>
      <c r="CA10"/>
      <c r="CB10" s="683" t="str">
        <f t="shared" si="16"/>
        <v/>
      </c>
      <c r="CC10" s="683" t="str">
        <f t="shared" si="17"/>
        <v/>
      </c>
      <c r="CD10" s="683" t="str">
        <f>IF(CC10="","",VALUE(MID($BZ$5,1+SUM($CC$3:CC9),CC10)))</f>
        <v/>
      </c>
      <c r="CE10">
        <f t="shared" si="18"/>
        <v>8</v>
      </c>
      <c r="CF10" t="str">
        <f>IF(CD10="","",MID($BZ$4,1+SUM($CD$3:CD9),CD10))</f>
        <v/>
      </c>
      <c r="CI10" s="494" t="e">
        <f ca="1">SUMIFS(DB_LOAD!$AU:$AU,DB_LOAD!$AW:$AW,'Refi-Annual Review'!$CJ$1,DB_LOAD!$AR:$AR,'Refi-Annual Review'!$CF10,DB_LOAD!$AP:$AP,'Refi-Annual Review'!$CK$1,DB_LOAD!$AQ:$AQ,'Refi-Annual Review'!CI$2)/DB_LOAD!$K$2</f>
        <v>#DIV/0!</v>
      </c>
      <c r="CJ10" s="494" t="e">
        <f ca="1">SUMIFS(DB_LOAD!$AU:$AU,DB_LOAD!$AW:$AW,'Refi-Annual Review'!$CJ$1,DB_LOAD!$AR:$AR,'Refi-Annual Review'!$CF10,DB_LOAD!$AP:$AP,'Refi-Annual Review'!$CK$1,DB_LOAD!$AQ:$AQ,'Refi-Annual Review'!CJ$2)/DB_LOAD!$K$2</f>
        <v>#DIV/0!</v>
      </c>
      <c r="CK10" s="494" t="e">
        <f ca="1">SUMIFS(DB_LOAD!$AU:$AU,DB_LOAD!$AW:$AW,'Refi-Annual Review'!$CJ$1,DB_LOAD!$AR:$AR,'Refi-Annual Review'!$CF10,DB_LOAD!$AP:$AP,'Refi-Annual Review'!$CK$1,DB_LOAD!$AQ:$AQ,'Refi-Annual Review'!CK$2)/DB_LOAD!$K$2</f>
        <v>#DIV/0!</v>
      </c>
      <c r="CL10" s="494" t="e">
        <f ca="1">SUMIFS(DB_LOAD!$AU:$AU,DB_LOAD!$AW:$AW,'Refi-Annual Review'!$CJ$1,DB_LOAD!$AR:$AR,'Refi-Annual Review'!$CF10,DB_LOAD!$AP:$AP,'Refi-Annual Review'!$CK$1,DB_LOAD!$AQ:$AQ,'Refi-Annual Review'!CL$2)/DB_LOAD!$K$2</f>
        <v>#DIV/0!</v>
      </c>
      <c r="CM10" s="494" t="e">
        <f ca="1">SUMIFS(DB_LOAD!$AU:$AU,DB_LOAD!$AW:$AW,'Refi-Annual Review'!$CJ$1,DB_LOAD!$AR:$AR,'Refi-Annual Review'!$CF10,DB_LOAD!$AP:$AP,'Refi-Annual Review'!$CK$1,DB_LOAD!$AQ:$AQ,'Refi-Annual Review'!CM$2)/DB_LOAD!$K$2</f>
        <v>#DIV/0!</v>
      </c>
      <c r="CN10" s="494" t="e">
        <f ca="1">SUMIFS(DB_LOAD!$AU:$AU,DB_LOAD!$AW:$AW,'Refi-Annual Review'!$CJ$1,DB_LOAD!$AR:$AR,'Refi-Annual Review'!$CF10,DB_LOAD!$AP:$AP,'Refi-Annual Review'!$CK$1,DB_LOAD!$AQ:$AQ,'Refi-Annual Review'!CN$2)/DB_LOAD!$K$2</f>
        <v>#DIV/0!</v>
      </c>
      <c r="CO10" s="494" t="e">
        <f ca="1">SUMIFS(DB_LOAD!$AU:$AU,DB_LOAD!$AW:$AW,'Refi-Annual Review'!$CJ$1,DB_LOAD!$AR:$AR,'Refi-Annual Review'!$CF10,DB_LOAD!$AP:$AP,'Refi-Annual Review'!$CK$1,DB_LOAD!$AQ:$AQ,'Refi-Annual Review'!CO$2)/DB_LOAD!$K$2</f>
        <v>#DIV/0!</v>
      </c>
      <c r="CP10" s="494" t="e">
        <f t="shared" ca="1" si="8"/>
        <v>#DIV/0!</v>
      </c>
      <c r="CR10" s="494">
        <f ca="1">SUMIFS(DB_LOAD!$AV:$AV,DB_LOAD!$AW:$AW,'Refi-Annual Review'!$CS$1,DB_LOAD!$AR:$AR,'Refi-Annual Review'!$CF10,DB_LOAD!$AP:$AP,'Refi-Annual Review'!$CT$1,DB_LOAD!$AQ:$AQ,'Refi-Annual Review'!CR$2)</f>
        <v>0</v>
      </c>
      <c r="CS10" s="494">
        <f ca="1">SUMIFS(DB_LOAD!$AV:$AV,DB_LOAD!$AW:$AW,'Refi-Annual Review'!$CS$1,DB_LOAD!$AR:$AR,'Refi-Annual Review'!$CF10,DB_LOAD!$AP:$AP,'Refi-Annual Review'!$CT$1,DB_LOAD!$AQ:$AQ,'Refi-Annual Review'!CS$2)</f>
        <v>0</v>
      </c>
      <c r="CT10" s="494">
        <f ca="1">SUMIFS(DB_LOAD!$AV:$AV,DB_LOAD!$AW:$AW,'Refi-Annual Review'!$CS$1,DB_LOAD!$AR:$AR,'Refi-Annual Review'!$CF10,DB_LOAD!$AP:$AP,'Refi-Annual Review'!$CT$1,DB_LOAD!$AQ:$AQ,'Refi-Annual Review'!CT$2)</f>
        <v>0</v>
      </c>
      <c r="CU10" s="494">
        <f ca="1">SUMIFS(DB_LOAD!$AV:$AV,DB_LOAD!$AW:$AW,'Refi-Annual Review'!$CS$1,DB_LOAD!$AR:$AR,'Refi-Annual Review'!$CF10,DB_LOAD!$AP:$AP,'Refi-Annual Review'!$CT$1,DB_LOAD!$AQ:$AQ,'Refi-Annual Review'!CU$2)</f>
        <v>0</v>
      </c>
      <c r="CV10" s="494">
        <f ca="1">SUMIFS(DB_LOAD!$AV:$AV,DB_LOAD!$AW:$AW,'Refi-Annual Review'!$CS$1,DB_LOAD!$AR:$AR,'Refi-Annual Review'!$CF10,DB_LOAD!$AP:$AP,'Refi-Annual Review'!$CT$1,DB_LOAD!$AQ:$AQ,'Refi-Annual Review'!CV$2)</f>
        <v>0</v>
      </c>
      <c r="CW10" s="494">
        <f ca="1">SUMIFS(DB_LOAD!$AV:$AV,DB_LOAD!$AW:$AW,'Refi-Annual Review'!$CS$1,DB_LOAD!$AR:$AR,'Refi-Annual Review'!$CF10,DB_LOAD!$AP:$AP,'Refi-Annual Review'!$CT$1,DB_LOAD!$AQ:$AQ,'Refi-Annual Review'!CW$2)</f>
        <v>0</v>
      </c>
      <c r="CX10" s="494">
        <f ca="1">SUMIFS(DB_LOAD!$AV:$AV,DB_LOAD!$AW:$AW,'Refi-Annual Review'!$CS$1,DB_LOAD!$AR:$AR,'Refi-Annual Review'!$CF10,DB_LOAD!$AP:$AP,'Refi-Annual Review'!$CT$1,DB_LOAD!$AQ:$AQ,'Refi-Annual Review'!CX$2)</f>
        <v>0</v>
      </c>
      <c r="CY10" s="494" t="str">
        <f t="shared" ca="1" si="9"/>
        <v/>
      </c>
      <c r="DA10" s="494" t="e">
        <f ca="1">SUMIFS(DB_LOAD!$AU:$AU,DB_LOAD!$AW:$AW,'Refi-Annual Review'!$DB$1,DB_LOAD!$AR:$AR,'Refi-Annual Review'!$CF10,DB_LOAD!$AP:$AP,'Refi-Annual Review'!$DC$1,DB_LOAD!$AQ:$AQ,'Refi-Annual Review'!DA$2)/IF($A$23="No Data Found",1,$A$23)</f>
        <v>#NAME?</v>
      </c>
      <c r="DB10" s="494" t="e">
        <f ca="1">SUMIFS(DB_LOAD!$AU:$AU,DB_LOAD!$AW:$AW,'Refi-Annual Review'!$DB$1,DB_LOAD!$AR:$AR,'Refi-Annual Review'!$CF10,DB_LOAD!$AP:$AP,'Refi-Annual Review'!$DC$1,DB_LOAD!$AQ:$AQ,'Refi-Annual Review'!DB$2)/IF($A$23="No Data Found",1,$A$23)</f>
        <v>#NAME?</v>
      </c>
      <c r="DC10" s="494" t="e">
        <f ca="1">SUMIFS(DB_LOAD!$AU:$AU,DB_LOAD!$AW:$AW,'Refi-Annual Review'!$DB$1,DB_LOAD!$AR:$AR,'Refi-Annual Review'!$CF10,DB_LOAD!$AP:$AP,'Refi-Annual Review'!$DC$1,DB_LOAD!$AQ:$AQ,'Refi-Annual Review'!DC$2)/IF($A$23="No Data Found",1,$A$23)</f>
        <v>#NAME?</v>
      </c>
      <c r="DD10" s="494" t="e">
        <f ca="1">SUMIFS(DB_LOAD!$AU:$AU,DB_LOAD!$AW:$AW,'Refi-Annual Review'!$DB$1,DB_LOAD!$AR:$AR,'Refi-Annual Review'!$CF10,DB_LOAD!$AP:$AP,'Refi-Annual Review'!$DC$1,DB_LOAD!$AQ:$AQ,'Refi-Annual Review'!DD$2)/IF($A$23="No Data Found",1,$A$23)</f>
        <v>#NAME?</v>
      </c>
      <c r="DE10" s="494" t="e">
        <f ca="1">SUMIFS(DB_LOAD!$AU:$AU,DB_LOAD!$AW:$AW,'Refi-Annual Review'!$DB$1,DB_LOAD!$AR:$AR,'Refi-Annual Review'!$CF10,DB_LOAD!$AP:$AP,'Refi-Annual Review'!$DC$1,DB_LOAD!$AQ:$AQ,'Refi-Annual Review'!DE$2)/IF($A$23="No Data Found",1,$A$23)</f>
        <v>#NAME?</v>
      </c>
      <c r="DF10" s="494" t="e">
        <f ca="1">SUMIFS(DB_LOAD!$AU:$AU,DB_LOAD!$AW:$AW,'Refi-Annual Review'!$DB$1,DB_LOAD!$AR:$AR,'Refi-Annual Review'!$CF10,DB_LOAD!$AP:$AP,'Refi-Annual Review'!$DC$1,DB_LOAD!$AQ:$AQ,'Refi-Annual Review'!DF$2)/IF($A$23="No Data Found",1,$A$23)</f>
        <v>#NAME?</v>
      </c>
      <c r="DG10" s="494" t="e">
        <f ca="1">SUMIFS(DB_LOAD!$AU:$AU,DB_LOAD!$AW:$AW,'Refi-Annual Review'!$DB$1,DB_LOAD!$AR:$AR,'Refi-Annual Review'!$CF10,DB_LOAD!$AP:$AP,'Refi-Annual Review'!$DC$1,DB_LOAD!$AQ:$AQ,'Refi-Annual Review'!DG$2)/IF($A$23="No Data Found",1,$A$23)</f>
        <v>#NAME?</v>
      </c>
      <c r="DH10" s="494" t="e">
        <f t="shared" ca="1" si="10"/>
        <v>#NAME?</v>
      </c>
      <c r="DJ10" s="494">
        <f ca="1">SUMIFS(DB_LOAD!$AV:$AV,DB_LOAD!$AW:$AW,'Refi-Annual Review'!$DK$1,DB_LOAD!$AR:$AR,'Refi-Annual Review'!$CF10,DB_LOAD!$AP:$AP,'Refi-Annual Review'!$DL$1,DB_LOAD!$AQ:$AQ,'Refi-Annual Review'!DJ$2)</f>
        <v>0</v>
      </c>
      <c r="DK10" s="494">
        <f ca="1">SUMIFS(DB_LOAD!$AV:$AV,DB_LOAD!$AW:$AW,'Refi-Annual Review'!$DK$1,DB_LOAD!$AR:$AR,'Refi-Annual Review'!$CF10,DB_LOAD!$AP:$AP,'Refi-Annual Review'!$DL$1,DB_LOAD!$AQ:$AQ,'Refi-Annual Review'!DK$2)</f>
        <v>0</v>
      </c>
      <c r="DL10" s="494">
        <f ca="1">SUMIFS(DB_LOAD!$AV:$AV,DB_LOAD!$AW:$AW,'Refi-Annual Review'!$DK$1,DB_LOAD!$AR:$AR,'Refi-Annual Review'!$CF10,DB_LOAD!$AP:$AP,'Refi-Annual Review'!$DL$1,DB_LOAD!$AQ:$AQ,'Refi-Annual Review'!DL$2)</f>
        <v>0</v>
      </c>
      <c r="DM10" s="494">
        <f ca="1">SUMIFS(DB_LOAD!$AV:$AV,DB_LOAD!$AW:$AW,'Refi-Annual Review'!$DK$1,DB_LOAD!$AR:$AR,'Refi-Annual Review'!$CF10,DB_LOAD!$AP:$AP,'Refi-Annual Review'!$DL$1,DB_LOAD!$AQ:$AQ,'Refi-Annual Review'!DM$2)</f>
        <v>0</v>
      </c>
      <c r="DN10" s="494">
        <f ca="1">SUMIFS(DB_LOAD!$AV:$AV,DB_LOAD!$AW:$AW,'Refi-Annual Review'!$DK$1,DB_LOAD!$AR:$AR,'Refi-Annual Review'!$CF10,DB_LOAD!$AP:$AP,'Refi-Annual Review'!$DL$1,DB_LOAD!$AQ:$AQ,'Refi-Annual Review'!DN$2)</f>
        <v>0</v>
      </c>
      <c r="DO10" s="494">
        <f ca="1">SUMIFS(DB_LOAD!$AV:$AV,DB_LOAD!$AW:$AW,'Refi-Annual Review'!$DK$1,DB_LOAD!$AR:$AR,'Refi-Annual Review'!$CF10,DB_LOAD!$AP:$AP,'Refi-Annual Review'!$DL$1,DB_LOAD!$AQ:$AQ,'Refi-Annual Review'!DO$2)</f>
        <v>0</v>
      </c>
      <c r="DP10" s="494">
        <f ca="1">SUMIFS(DB_LOAD!$AV:$AV,DB_LOAD!$AW:$AW,'Refi-Annual Review'!$DK$1,DB_LOAD!$AR:$AR,'Refi-Annual Review'!$CF10,DB_LOAD!$AP:$AP,'Refi-Annual Review'!$DL$1,DB_LOAD!$AQ:$AQ,'Refi-Annual Review'!DP$2)</f>
        <v>0</v>
      </c>
      <c r="DQ10" s="494" t="str">
        <f t="shared" ca="1" si="11"/>
        <v/>
      </c>
      <c r="DS10" s="494">
        <f ca="1">SUMIFS(DB_LOAD!$AV:$AV,DB_LOAD!$AW:$AW,'Refi-Annual Review'!$DT$1,DB_LOAD!$AR:$AR,'Refi-Annual Review'!$CF10,DB_LOAD!$AP:$AP,'Refi-Annual Review'!$DU$1,DB_LOAD!$AQ:$AQ,'Refi-Annual Review'!DS$2)</f>
        <v>0</v>
      </c>
      <c r="DT10" s="494">
        <f ca="1">SUMIFS(DB_LOAD!$AV:$AV,DB_LOAD!$AW:$AW,'Refi-Annual Review'!$DT$1,DB_LOAD!$AR:$AR,'Refi-Annual Review'!$CF10,DB_LOAD!$AP:$AP,'Refi-Annual Review'!$DU$1,DB_LOAD!$AQ:$AQ,'Refi-Annual Review'!DT$2)</f>
        <v>0</v>
      </c>
      <c r="DU10" s="494">
        <f ca="1">SUMIFS(DB_LOAD!$AV:$AV,DB_LOAD!$AW:$AW,'Refi-Annual Review'!$DT$1,DB_LOAD!$AR:$AR,'Refi-Annual Review'!$CF10,DB_LOAD!$AP:$AP,'Refi-Annual Review'!$DU$1,DB_LOAD!$AQ:$AQ,'Refi-Annual Review'!DU$2)</f>
        <v>0</v>
      </c>
      <c r="DV10" s="494">
        <f ca="1">SUMIFS(DB_LOAD!$AV:$AV,DB_LOAD!$AW:$AW,'Refi-Annual Review'!$DT$1,DB_LOAD!$AR:$AR,'Refi-Annual Review'!$CF10,DB_LOAD!$AP:$AP,'Refi-Annual Review'!$DU$1,DB_LOAD!$AQ:$AQ,'Refi-Annual Review'!DV$2)</f>
        <v>0</v>
      </c>
      <c r="DW10" s="494">
        <f ca="1">SUMIFS(DB_LOAD!$AV:$AV,DB_LOAD!$AW:$AW,'Refi-Annual Review'!$DT$1,DB_LOAD!$AR:$AR,'Refi-Annual Review'!$CF10,DB_LOAD!$AP:$AP,'Refi-Annual Review'!$DU$1,DB_LOAD!$AQ:$AQ,'Refi-Annual Review'!DW$2)</f>
        <v>0</v>
      </c>
      <c r="DX10" s="494">
        <f ca="1">SUMIFS(DB_LOAD!$AV:$AV,DB_LOAD!$AW:$AW,'Refi-Annual Review'!$DT$1,DB_LOAD!$AR:$AR,'Refi-Annual Review'!$CF10,DB_LOAD!$AP:$AP,'Refi-Annual Review'!$DU$1,DB_LOAD!$AQ:$AQ,'Refi-Annual Review'!DX$2)</f>
        <v>0</v>
      </c>
      <c r="DY10" s="494">
        <f ca="1">SUMIFS(DB_LOAD!$AV:$AV,DB_LOAD!$AW:$AW,'Refi-Annual Review'!$DT$1,DB_LOAD!$AR:$AR,'Refi-Annual Review'!$CF10,DB_LOAD!$AP:$AP,'Refi-Annual Review'!$DU$1,DB_LOAD!$AQ:$AQ,'Refi-Annual Review'!DY$2)</f>
        <v>0</v>
      </c>
      <c r="DZ10" s="494" t="str">
        <f t="shared" ca="1" si="12"/>
        <v/>
      </c>
      <c r="EC10" s="485" t="s">
        <v>346</v>
      </c>
    </row>
    <row r="11" spans="1:134" ht="15">
      <c r="A11" s="484" t="e">
        <f ca="1">IF(ISBLANK(Config!$B$18),"",Config!$B$18)</f>
        <v>#NAME?</v>
      </c>
      <c r="C11" s="485">
        <f t="shared" si="25"/>
        <v>12</v>
      </c>
      <c r="D11" s="493" t="s">
        <v>12</v>
      </c>
      <c r="E11" s="568"/>
      <c r="F11" s="494" t="e">
        <f ca="1">IF(F$3="NO AUDIT","",F166)</f>
        <v>#N/A</v>
      </c>
      <c r="G11" s="494" t="e">
        <f ca="1">IF(G$3="NO AUDIT","",G166)</f>
        <v>#N/A</v>
      </c>
      <c r="H11" s="494" t="e">
        <f ca="1">IF(H$3="NO AUDIT","",H166)</f>
        <v>#N/A</v>
      </c>
      <c r="I11" s="494" t="e">
        <f ca="1">IF(I$3="NO AUDIT","",I166)</f>
        <v>#N/A</v>
      </c>
      <c r="J11" s="494" t="e">
        <f ca="1">IF(J$3="NO AUDIT","",J166)</f>
        <v>#N/A</v>
      </c>
      <c r="K11" s="494"/>
      <c r="L11" s="494" t="e">
        <f ca="1">L166</f>
        <v>#NAME?</v>
      </c>
      <c r="M11" s="494" t="e">
        <f ca="1">M166</f>
        <v>#NAME?</v>
      </c>
      <c r="N11" s="494" t="e">
        <f ca="1">N166</f>
        <v>#NAME?</v>
      </c>
      <c r="O11" s="494" t="e">
        <f ca="1">O166</f>
        <v>#NAME?</v>
      </c>
      <c r="P11" s="494"/>
      <c r="Q11" s="494" t="e">
        <f ca="1">Q166</f>
        <v>#NAME?</v>
      </c>
      <c r="R11" s="494" t="e">
        <f ca="1">R166</f>
        <v>#NAME?</v>
      </c>
      <c r="S11" s="494"/>
      <c r="T11" s="494"/>
      <c r="U11" s="494" t="e">
        <f ca="1">U166</f>
        <v>#NAME?</v>
      </c>
      <c r="AJ11" s="493" t="s">
        <v>12</v>
      </c>
      <c r="AK11" s="494" t="e">
        <f t="shared" ca="1" si="27"/>
        <v>#N/A</v>
      </c>
      <c r="AL11" s="494" t="e">
        <f t="shared" ca="1" si="27"/>
        <v>#N/A</v>
      </c>
      <c r="AM11" s="494" t="e">
        <f t="shared" ca="1" si="23"/>
        <v>#N/A</v>
      </c>
      <c r="AN11" s="494" t="e">
        <f t="shared" ca="1" si="23"/>
        <v>#N/A</v>
      </c>
      <c r="AO11" s="494" t="e">
        <f t="shared" ca="1" si="19"/>
        <v>#NAME?</v>
      </c>
      <c r="AP11" s="494" t="e">
        <f t="shared" ca="1" si="19"/>
        <v>#NAME?</v>
      </c>
      <c r="AS11" s="485">
        <f>DB_LOAD!V5</f>
        <v>0</v>
      </c>
      <c r="AT11" s="626" t="str">
        <f>IF(ISBLANK(DB_LOAD!N5),"",DB_LOAD!N5)</f>
        <v/>
      </c>
      <c r="AU11" s="627" t="str">
        <f>IF(ISBLANK(DB_LOAD!P5),"",DB_LOAD!R5)</f>
        <v/>
      </c>
      <c r="AV11" s="628" t="str">
        <f>IF(ISBLANK(DB_LOAD!R5),"",IF('Balance Sheet'!$E$5="USD",DB_LOAD!O5,DB_LOAD!O5/DB_LOAD!$K$2))</f>
        <v/>
      </c>
      <c r="AW11" s="629" t="str">
        <f>IF(C12=3,"-",IF(ISBLANK(DB_LOAD!S5),"",DB_LOAD!U5))</f>
        <v/>
      </c>
      <c r="AX11" s="630" t="str">
        <f>IF(C12=3,"Equity ",IF(ISBLANK(DB_LOAD!T5),"",DB_LOAD!T5))</f>
        <v/>
      </c>
      <c r="AY11" s="642">
        <f t="shared" si="24"/>
        <v>1</v>
      </c>
      <c r="AZ11" s="631" t="str">
        <f>+'Risk Assessment'!N12</f>
        <v/>
      </c>
      <c r="BA11" s="643" t="e">
        <f>+'Risk Assessment'!AB12</f>
        <v>#N/A</v>
      </c>
      <c r="BB11" s="644" t="e">
        <f>+'Risk Assessment'!Z12</f>
        <v>#N/A</v>
      </c>
      <c r="BC11" s="642">
        <f t="shared" si="28"/>
        <v>0</v>
      </c>
      <c r="BD11" s="485" t="s">
        <v>140</v>
      </c>
      <c r="BE11" s="485" t="e">
        <f t="shared" ca="1" si="31"/>
        <v>#NAME?</v>
      </c>
      <c r="BF11" s="651" t="str">
        <f t="shared" si="29"/>
        <v/>
      </c>
      <c r="BG11" s="669" t="e">
        <f t="shared" ca="1" si="30"/>
        <v>#NAME?</v>
      </c>
      <c r="BH11" s="669" t="e">
        <f t="shared" ca="1" si="30"/>
        <v>#NAME?</v>
      </c>
      <c r="BI11" s="669" t="e">
        <f t="shared" ca="1" si="30"/>
        <v>#NAME?</v>
      </c>
      <c r="BJ11" s="669" t="e">
        <f t="shared" ca="1" si="30"/>
        <v>#NAME?</v>
      </c>
      <c r="BK11" s="669" t="e">
        <f t="shared" ca="1" si="30"/>
        <v>#NAME?</v>
      </c>
      <c r="BL11" s="669" t="e">
        <f t="shared" ca="1" si="30"/>
        <v>#NAME?</v>
      </c>
      <c r="BM11" s="669" t="e">
        <f t="shared" ca="1" si="30"/>
        <v>#NAME?</v>
      </c>
      <c r="BN11" s="670" t="e">
        <f t="shared" ca="1" si="32"/>
        <v>#NAME?</v>
      </c>
      <c r="BP11" s="485" t="e">
        <f ca="1">IF(OR(DB_LOAD!AW10="USD",DB_LOAD!AW10='Refi-Annual Review'!$A$3,ISBLANK(DB_LOAD!AW10)),0,1)</f>
        <v>#NAME?</v>
      </c>
      <c r="BQ11" t="str">
        <f>(IF(ISBLANK(DB_LOAD!AR10),"",DB_LOAD!AR10))</f>
        <v/>
      </c>
      <c r="BR11" t="str">
        <f t="shared" si="3"/>
        <v/>
      </c>
      <c r="BS11" t="str">
        <f t="shared" si="7"/>
        <v/>
      </c>
      <c r="BT11" t="str">
        <f t="shared" si="13"/>
        <v/>
      </c>
      <c r="BU11" t="str">
        <f t="shared" si="4"/>
        <v/>
      </c>
      <c r="BV11" t="str">
        <f t="shared" si="14"/>
        <v/>
      </c>
      <c r="BW11" t="str">
        <f t="shared" si="5"/>
        <v/>
      </c>
      <c r="BX11" t="str">
        <f t="shared" si="15"/>
        <v/>
      </c>
      <c r="BY11"/>
      <c r="BZ11"/>
      <c r="CA11"/>
      <c r="CB11" s="683" t="str">
        <f t="shared" si="16"/>
        <v/>
      </c>
      <c r="CC11" s="683" t="str">
        <f t="shared" si="17"/>
        <v/>
      </c>
      <c r="CD11" s="683" t="str">
        <f>IF(CC11="","",VALUE(MID($BZ$5,1+SUM($CC$3:CC10),CC11)))</f>
        <v/>
      </c>
      <c r="CE11">
        <f t="shared" si="18"/>
        <v>9</v>
      </c>
      <c r="CF11" t="str">
        <f>IF(CD11="","",MID($BZ$4,1+SUM($CD$3:CD10),CD11))</f>
        <v/>
      </c>
      <c r="CI11" s="494" t="e">
        <f ca="1">SUMIFS(DB_LOAD!$AU:$AU,DB_LOAD!$AW:$AW,'Refi-Annual Review'!$CJ$1,DB_LOAD!$AR:$AR,'Refi-Annual Review'!$CF11,DB_LOAD!$AP:$AP,'Refi-Annual Review'!$CK$1,DB_LOAD!$AQ:$AQ,'Refi-Annual Review'!CI$2)/DB_LOAD!$K$2</f>
        <v>#DIV/0!</v>
      </c>
      <c r="CJ11" s="494" t="e">
        <f ca="1">SUMIFS(DB_LOAD!$AU:$AU,DB_LOAD!$AW:$AW,'Refi-Annual Review'!$CJ$1,DB_LOAD!$AR:$AR,'Refi-Annual Review'!$CF11,DB_LOAD!$AP:$AP,'Refi-Annual Review'!$CK$1,DB_LOAD!$AQ:$AQ,'Refi-Annual Review'!CJ$2)/DB_LOAD!$K$2</f>
        <v>#DIV/0!</v>
      </c>
      <c r="CK11" s="494" t="e">
        <f ca="1">SUMIFS(DB_LOAD!$AU:$AU,DB_LOAD!$AW:$AW,'Refi-Annual Review'!$CJ$1,DB_LOAD!$AR:$AR,'Refi-Annual Review'!$CF11,DB_LOAD!$AP:$AP,'Refi-Annual Review'!$CK$1,DB_LOAD!$AQ:$AQ,'Refi-Annual Review'!CK$2)/DB_LOAD!$K$2</f>
        <v>#DIV/0!</v>
      </c>
      <c r="CL11" s="494" t="e">
        <f ca="1">SUMIFS(DB_LOAD!$AU:$AU,DB_LOAD!$AW:$AW,'Refi-Annual Review'!$CJ$1,DB_LOAD!$AR:$AR,'Refi-Annual Review'!$CF11,DB_LOAD!$AP:$AP,'Refi-Annual Review'!$CK$1,DB_LOAD!$AQ:$AQ,'Refi-Annual Review'!CL$2)/DB_LOAD!$K$2</f>
        <v>#DIV/0!</v>
      </c>
      <c r="CM11" s="494" t="e">
        <f ca="1">SUMIFS(DB_LOAD!$AU:$AU,DB_LOAD!$AW:$AW,'Refi-Annual Review'!$CJ$1,DB_LOAD!$AR:$AR,'Refi-Annual Review'!$CF11,DB_LOAD!$AP:$AP,'Refi-Annual Review'!$CK$1,DB_LOAD!$AQ:$AQ,'Refi-Annual Review'!CM$2)/DB_LOAD!$K$2</f>
        <v>#DIV/0!</v>
      </c>
      <c r="CN11" s="494" t="e">
        <f ca="1">SUMIFS(DB_LOAD!$AU:$AU,DB_LOAD!$AW:$AW,'Refi-Annual Review'!$CJ$1,DB_LOAD!$AR:$AR,'Refi-Annual Review'!$CF11,DB_LOAD!$AP:$AP,'Refi-Annual Review'!$CK$1,DB_LOAD!$AQ:$AQ,'Refi-Annual Review'!CN$2)/DB_LOAD!$K$2</f>
        <v>#DIV/0!</v>
      </c>
      <c r="CO11" s="494" t="e">
        <f ca="1">SUMIFS(DB_LOAD!$AU:$AU,DB_LOAD!$AW:$AW,'Refi-Annual Review'!$CJ$1,DB_LOAD!$AR:$AR,'Refi-Annual Review'!$CF11,DB_LOAD!$AP:$AP,'Refi-Annual Review'!$CK$1,DB_LOAD!$AQ:$AQ,'Refi-Annual Review'!CO$2)/DB_LOAD!$K$2</f>
        <v>#DIV/0!</v>
      </c>
      <c r="CP11" s="494" t="e">
        <f t="shared" ca="1" si="8"/>
        <v>#DIV/0!</v>
      </c>
      <c r="CR11" s="494">
        <f ca="1">SUMIFS(DB_LOAD!$AV:$AV,DB_LOAD!$AW:$AW,'Refi-Annual Review'!$CS$1,DB_LOAD!$AR:$AR,'Refi-Annual Review'!$CF11,DB_LOAD!$AP:$AP,'Refi-Annual Review'!$CT$1,DB_LOAD!$AQ:$AQ,'Refi-Annual Review'!CR$2)</f>
        <v>0</v>
      </c>
      <c r="CS11" s="494">
        <f ca="1">SUMIFS(DB_LOAD!$AV:$AV,DB_LOAD!$AW:$AW,'Refi-Annual Review'!$CS$1,DB_LOAD!$AR:$AR,'Refi-Annual Review'!$CF11,DB_LOAD!$AP:$AP,'Refi-Annual Review'!$CT$1,DB_LOAD!$AQ:$AQ,'Refi-Annual Review'!CS$2)</f>
        <v>0</v>
      </c>
      <c r="CT11" s="494">
        <f ca="1">SUMIFS(DB_LOAD!$AV:$AV,DB_LOAD!$AW:$AW,'Refi-Annual Review'!$CS$1,DB_LOAD!$AR:$AR,'Refi-Annual Review'!$CF11,DB_LOAD!$AP:$AP,'Refi-Annual Review'!$CT$1,DB_LOAD!$AQ:$AQ,'Refi-Annual Review'!CT$2)</f>
        <v>0</v>
      </c>
      <c r="CU11" s="494">
        <f ca="1">SUMIFS(DB_LOAD!$AV:$AV,DB_LOAD!$AW:$AW,'Refi-Annual Review'!$CS$1,DB_LOAD!$AR:$AR,'Refi-Annual Review'!$CF11,DB_LOAD!$AP:$AP,'Refi-Annual Review'!$CT$1,DB_LOAD!$AQ:$AQ,'Refi-Annual Review'!CU$2)</f>
        <v>0</v>
      </c>
      <c r="CV11" s="494">
        <f ca="1">SUMIFS(DB_LOAD!$AV:$AV,DB_LOAD!$AW:$AW,'Refi-Annual Review'!$CS$1,DB_LOAD!$AR:$AR,'Refi-Annual Review'!$CF11,DB_LOAD!$AP:$AP,'Refi-Annual Review'!$CT$1,DB_LOAD!$AQ:$AQ,'Refi-Annual Review'!CV$2)</f>
        <v>0</v>
      </c>
      <c r="CW11" s="494">
        <f ca="1">SUMIFS(DB_LOAD!$AV:$AV,DB_LOAD!$AW:$AW,'Refi-Annual Review'!$CS$1,DB_LOAD!$AR:$AR,'Refi-Annual Review'!$CF11,DB_LOAD!$AP:$AP,'Refi-Annual Review'!$CT$1,DB_LOAD!$AQ:$AQ,'Refi-Annual Review'!CW$2)</f>
        <v>0</v>
      </c>
      <c r="CX11" s="494">
        <f ca="1">SUMIFS(DB_LOAD!$AV:$AV,DB_LOAD!$AW:$AW,'Refi-Annual Review'!$CS$1,DB_LOAD!$AR:$AR,'Refi-Annual Review'!$CF11,DB_LOAD!$AP:$AP,'Refi-Annual Review'!$CT$1,DB_LOAD!$AQ:$AQ,'Refi-Annual Review'!CX$2)</f>
        <v>0</v>
      </c>
      <c r="CY11" s="494" t="str">
        <f t="shared" ca="1" si="9"/>
        <v/>
      </c>
      <c r="DA11" s="494" t="e">
        <f ca="1">SUMIFS(DB_LOAD!$AU:$AU,DB_LOAD!$AW:$AW,'Refi-Annual Review'!$DB$1,DB_LOAD!$AR:$AR,'Refi-Annual Review'!$CF11,DB_LOAD!$AP:$AP,'Refi-Annual Review'!$DC$1,DB_LOAD!$AQ:$AQ,'Refi-Annual Review'!DA$2)/IF($A$23="No Data Found",1,$A$23)</f>
        <v>#NAME?</v>
      </c>
      <c r="DB11" s="494" t="e">
        <f ca="1">SUMIFS(DB_LOAD!$AU:$AU,DB_LOAD!$AW:$AW,'Refi-Annual Review'!$DB$1,DB_LOAD!$AR:$AR,'Refi-Annual Review'!$CF11,DB_LOAD!$AP:$AP,'Refi-Annual Review'!$DC$1,DB_LOAD!$AQ:$AQ,'Refi-Annual Review'!DB$2)/IF($A$23="No Data Found",1,$A$23)</f>
        <v>#NAME?</v>
      </c>
      <c r="DC11" s="494" t="e">
        <f ca="1">SUMIFS(DB_LOAD!$AU:$AU,DB_LOAD!$AW:$AW,'Refi-Annual Review'!$DB$1,DB_LOAD!$AR:$AR,'Refi-Annual Review'!$CF11,DB_LOAD!$AP:$AP,'Refi-Annual Review'!$DC$1,DB_LOAD!$AQ:$AQ,'Refi-Annual Review'!DC$2)/IF($A$23="No Data Found",1,$A$23)</f>
        <v>#NAME?</v>
      </c>
      <c r="DD11" s="494" t="e">
        <f ca="1">SUMIFS(DB_LOAD!$AU:$AU,DB_LOAD!$AW:$AW,'Refi-Annual Review'!$DB$1,DB_LOAD!$AR:$AR,'Refi-Annual Review'!$CF11,DB_LOAD!$AP:$AP,'Refi-Annual Review'!$DC$1,DB_LOAD!$AQ:$AQ,'Refi-Annual Review'!DD$2)/IF($A$23="No Data Found",1,$A$23)</f>
        <v>#NAME?</v>
      </c>
      <c r="DE11" s="494" t="e">
        <f ca="1">SUMIFS(DB_LOAD!$AU:$AU,DB_LOAD!$AW:$AW,'Refi-Annual Review'!$DB$1,DB_LOAD!$AR:$AR,'Refi-Annual Review'!$CF11,DB_LOAD!$AP:$AP,'Refi-Annual Review'!$DC$1,DB_LOAD!$AQ:$AQ,'Refi-Annual Review'!DE$2)/IF($A$23="No Data Found",1,$A$23)</f>
        <v>#NAME?</v>
      </c>
      <c r="DF11" s="494" t="e">
        <f ca="1">SUMIFS(DB_LOAD!$AU:$AU,DB_LOAD!$AW:$AW,'Refi-Annual Review'!$DB$1,DB_LOAD!$AR:$AR,'Refi-Annual Review'!$CF11,DB_LOAD!$AP:$AP,'Refi-Annual Review'!$DC$1,DB_LOAD!$AQ:$AQ,'Refi-Annual Review'!DF$2)/IF($A$23="No Data Found",1,$A$23)</f>
        <v>#NAME?</v>
      </c>
      <c r="DG11" s="494" t="e">
        <f ca="1">SUMIFS(DB_LOAD!$AU:$AU,DB_LOAD!$AW:$AW,'Refi-Annual Review'!$DB$1,DB_LOAD!$AR:$AR,'Refi-Annual Review'!$CF11,DB_LOAD!$AP:$AP,'Refi-Annual Review'!$DC$1,DB_LOAD!$AQ:$AQ,'Refi-Annual Review'!DG$2)/IF($A$23="No Data Found",1,$A$23)</f>
        <v>#NAME?</v>
      </c>
      <c r="DH11" s="494" t="e">
        <f t="shared" ca="1" si="10"/>
        <v>#NAME?</v>
      </c>
      <c r="DJ11" s="494">
        <f ca="1">SUMIFS(DB_LOAD!$AV:$AV,DB_LOAD!$AW:$AW,'Refi-Annual Review'!$DK$1,DB_LOAD!$AR:$AR,'Refi-Annual Review'!$CF11,DB_LOAD!$AP:$AP,'Refi-Annual Review'!$DL$1,DB_LOAD!$AQ:$AQ,'Refi-Annual Review'!DJ$2)</f>
        <v>0</v>
      </c>
      <c r="DK11" s="494">
        <f ca="1">SUMIFS(DB_LOAD!$AV:$AV,DB_LOAD!$AW:$AW,'Refi-Annual Review'!$DK$1,DB_LOAD!$AR:$AR,'Refi-Annual Review'!$CF11,DB_LOAD!$AP:$AP,'Refi-Annual Review'!$DL$1,DB_LOAD!$AQ:$AQ,'Refi-Annual Review'!DK$2)</f>
        <v>0</v>
      </c>
      <c r="DL11" s="494">
        <f ca="1">SUMIFS(DB_LOAD!$AV:$AV,DB_LOAD!$AW:$AW,'Refi-Annual Review'!$DK$1,DB_LOAD!$AR:$AR,'Refi-Annual Review'!$CF11,DB_LOAD!$AP:$AP,'Refi-Annual Review'!$DL$1,DB_LOAD!$AQ:$AQ,'Refi-Annual Review'!DL$2)</f>
        <v>0</v>
      </c>
      <c r="DM11" s="494">
        <f ca="1">SUMIFS(DB_LOAD!$AV:$AV,DB_LOAD!$AW:$AW,'Refi-Annual Review'!$DK$1,DB_LOAD!$AR:$AR,'Refi-Annual Review'!$CF11,DB_LOAD!$AP:$AP,'Refi-Annual Review'!$DL$1,DB_LOAD!$AQ:$AQ,'Refi-Annual Review'!DM$2)</f>
        <v>0</v>
      </c>
      <c r="DN11" s="494">
        <f ca="1">SUMIFS(DB_LOAD!$AV:$AV,DB_LOAD!$AW:$AW,'Refi-Annual Review'!$DK$1,DB_LOAD!$AR:$AR,'Refi-Annual Review'!$CF11,DB_LOAD!$AP:$AP,'Refi-Annual Review'!$DL$1,DB_LOAD!$AQ:$AQ,'Refi-Annual Review'!DN$2)</f>
        <v>0</v>
      </c>
      <c r="DO11" s="494">
        <f ca="1">SUMIFS(DB_LOAD!$AV:$AV,DB_LOAD!$AW:$AW,'Refi-Annual Review'!$DK$1,DB_LOAD!$AR:$AR,'Refi-Annual Review'!$CF11,DB_LOAD!$AP:$AP,'Refi-Annual Review'!$DL$1,DB_LOAD!$AQ:$AQ,'Refi-Annual Review'!DO$2)</f>
        <v>0</v>
      </c>
      <c r="DP11" s="494">
        <f ca="1">SUMIFS(DB_LOAD!$AV:$AV,DB_LOAD!$AW:$AW,'Refi-Annual Review'!$DK$1,DB_LOAD!$AR:$AR,'Refi-Annual Review'!$CF11,DB_LOAD!$AP:$AP,'Refi-Annual Review'!$DL$1,DB_LOAD!$AQ:$AQ,'Refi-Annual Review'!DP$2)</f>
        <v>0</v>
      </c>
      <c r="DQ11" s="494" t="str">
        <f t="shared" ca="1" si="11"/>
        <v/>
      </c>
      <c r="DS11" s="494">
        <f ca="1">SUMIFS(DB_LOAD!$AV:$AV,DB_LOAD!$AW:$AW,'Refi-Annual Review'!$DT$1,DB_LOAD!$AR:$AR,'Refi-Annual Review'!$CF11,DB_LOAD!$AP:$AP,'Refi-Annual Review'!$DU$1,DB_LOAD!$AQ:$AQ,'Refi-Annual Review'!DS$2)</f>
        <v>0</v>
      </c>
      <c r="DT11" s="494">
        <f ca="1">SUMIFS(DB_LOAD!$AV:$AV,DB_LOAD!$AW:$AW,'Refi-Annual Review'!$DT$1,DB_LOAD!$AR:$AR,'Refi-Annual Review'!$CF11,DB_LOAD!$AP:$AP,'Refi-Annual Review'!$DU$1,DB_LOAD!$AQ:$AQ,'Refi-Annual Review'!DT$2)</f>
        <v>0</v>
      </c>
      <c r="DU11" s="494">
        <f ca="1">SUMIFS(DB_LOAD!$AV:$AV,DB_LOAD!$AW:$AW,'Refi-Annual Review'!$DT$1,DB_LOAD!$AR:$AR,'Refi-Annual Review'!$CF11,DB_LOAD!$AP:$AP,'Refi-Annual Review'!$DU$1,DB_LOAD!$AQ:$AQ,'Refi-Annual Review'!DU$2)</f>
        <v>0</v>
      </c>
      <c r="DV11" s="494">
        <f ca="1">SUMIFS(DB_LOAD!$AV:$AV,DB_LOAD!$AW:$AW,'Refi-Annual Review'!$DT$1,DB_LOAD!$AR:$AR,'Refi-Annual Review'!$CF11,DB_LOAD!$AP:$AP,'Refi-Annual Review'!$DU$1,DB_LOAD!$AQ:$AQ,'Refi-Annual Review'!DV$2)</f>
        <v>0</v>
      </c>
      <c r="DW11" s="494">
        <f ca="1">SUMIFS(DB_LOAD!$AV:$AV,DB_LOAD!$AW:$AW,'Refi-Annual Review'!$DT$1,DB_LOAD!$AR:$AR,'Refi-Annual Review'!$CF11,DB_LOAD!$AP:$AP,'Refi-Annual Review'!$DU$1,DB_LOAD!$AQ:$AQ,'Refi-Annual Review'!DW$2)</f>
        <v>0</v>
      </c>
      <c r="DX11" s="494">
        <f ca="1">SUMIFS(DB_LOAD!$AV:$AV,DB_LOAD!$AW:$AW,'Refi-Annual Review'!$DT$1,DB_LOAD!$AR:$AR,'Refi-Annual Review'!$CF11,DB_LOAD!$AP:$AP,'Refi-Annual Review'!$DU$1,DB_LOAD!$AQ:$AQ,'Refi-Annual Review'!DX$2)</f>
        <v>0</v>
      </c>
      <c r="DY11" s="494">
        <f ca="1">SUMIFS(DB_LOAD!$AV:$AV,DB_LOAD!$AW:$AW,'Refi-Annual Review'!$DT$1,DB_LOAD!$AR:$AR,'Refi-Annual Review'!$CF11,DB_LOAD!$AP:$AP,'Refi-Annual Review'!$DU$1,DB_LOAD!$AQ:$AQ,'Refi-Annual Review'!DY$2)</f>
        <v>0</v>
      </c>
      <c r="DZ11" s="494" t="str">
        <f t="shared" ca="1" si="12"/>
        <v/>
      </c>
      <c r="EC11" s="485" t="s">
        <v>268</v>
      </c>
      <c r="ED11" s="826" t="e">
        <f ca="1">AO145</f>
        <v>#NAME?</v>
      </c>
    </row>
    <row r="12" spans="1:134" ht="15">
      <c r="A12" s="484" t="e">
        <f ca="1">IF(ISBLANK(Config!$B$20),"",Config!$B$20)</f>
        <v>#NAME?</v>
      </c>
      <c r="C12" s="485">
        <f t="shared" si="25"/>
        <v>13</v>
      </c>
      <c r="D12" s="493" t="s">
        <v>13</v>
      </c>
      <c r="E12" s="568"/>
      <c r="F12" s="496" t="e">
        <f ca="1">(F156+F161)/F9</f>
        <v>#N/A</v>
      </c>
      <c r="G12" s="496" t="e">
        <f ca="1">(G156+G161)/G9</f>
        <v>#N/A</v>
      </c>
      <c r="H12" s="496" t="e">
        <f ca="1">(H156+H161)/H9</f>
        <v>#N/A</v>
      </c>
      <c r="I12" s="496" t="e">
        <f ca="1">(I156+I161)/I9</f>
        <v>#N/A</v>
      </c>
      <c r="J12" s="496" t="e">
        <f ca="1">(J156+J161)/J9</f>
        <v>#N/A</v>
      </c>
      <c r="K12" s="496"/>
      <c r="L12" s="496" t="e">
        <f ca="1">(L156+L161)/L9</f>
        <v>#NAME?</v>
      </c>
      <c r="M12" s="496" t="e">
        <f ca="1">(M156+M161)/M9</f>
        <v>#NAME?</v>
      </c>
      <c r="N12" s="496" t="e">
        <f ca="1">(N156+N161)/N9</f>
        <v>#NAME?</v>
      </c>
      <c r="O12" s="496" t="e">
        <f ca="1">(O156+O161)/O9</f>
        <v>#NAME?</v>
      </c>
      <c r="P12" s="496"/>
      <c r="Q12" s="496" t="e">
        <f ca="1">(Q156+Q161)/Q9</f>
        <v>#NAME?</v>
      </c>
      <c r="R12" s="496" t="e">
        <f ca="1">(R156+R161)/R9</f>
        <v>#NAME?</v>
      </c>
      <c r="S12" s="496"/>
      <c r="T12" s="496"/>
      <c r="U12" s="496"/>
      <c r="AJ12" s="493" t="s">
        <v>13</v>
      </c>
      <c r="AK12" s="496" t="e">
        <f t="shared" ca="1" si="27"/>
        <v>#N/A</v>
      </c>
      <c r="AL12" s="496" t="e">
        <f t="shared" ca="1" si="27"/>
        <v>#N/A</v>
      </c>
      <c r="AM12" s="496" t="e">
        <f t="shared" ca="1" si="23"/>
        <v>#N/A</v>
      </c>
      <c r="AN12" s="496" t="e">
        <f t="shared" ca="1" si="23"/>
        <v>#N/A</v>
      </c>
      <c r="AO12" s="496" t="e">
        <f t="shared" ca="1" si="19"/>
        <v>#NAME?</v>
      </c>
      <c r="AP12" s="496" t="e">
        <f t="shared" ca="1" si="19"/>
        <v>#NAME?</v>
      </c>
      <c r="AS12" s="485">
        <f>DB_LOAD!V6</f>
        <v>0</v>
      </c>
      <c r="AT12" s="626" t="str">
        <f>IF(ISBLANK(DB_LOAD!N6),"",DB_LOAD!N6)</f>
        <v/>
      </c>
      <c r="AU12" s="627" t="str">
        <f>IF(ISBLANK(DB_LOAD!P6),"",DB_LOAD!R6)</f>
        <v/>
      </c>
      <c r="AV12" s="628" t="str">
        <f>IF(ISBLANK(DB_LOAD!R6),"",IF('Balance Sheet'!$E$5="USD",DB_LOAD!O6,DB_LOAD!O6/DB_LOAD!$K$2))</f>
        <v/>
      </c>
      <c r="AW12" s="629" t="str">
        <f>IF(C13=3,"-",IF(ISBLANK(DB_LOAD!S6),"",DB_LOAD!U6))</f>
        <v/>
      </c>
      <c r="AX12" s="630" t="str">
        <f>IF(C13=3,"Equity ",IF(ISBLANK(DB_LOAD!T6),"",DB_LOAD!T6))</f>
        <v/>
      </c>
      <c r="AY12" s="642">
        <f t="shared" si="24"/>
        <v>1</v>
      </c>
      <c r="AZ12" s="631" t="str">
        <f>+'Risk Assessment'!N13</f>
        <v/>
      </c>
      <c r="BA12" s="643" t="e">
        <f>+'Risk Assessment'!AB13</f>
        <v>#N/A</v>
      </c>
      <c r="BB12" s="644" t="e">
        <f>+'Risk Assessment'!Z13</f>
        <v>#N/A</v>
      </c>
      <c r="BC12" s="642">
        <f t="shared" si="28"/>
        <v>0</v>
      </c>
      <c r="BD12" s="485" t="s">
        <v>140</v>
      </c>
      <c r="BE12" s="485" t="e">
        <f t="shared" ca="1" si="31"/>
        <v>#NAME?</v>
      </c>
      <c r="BF12" s="651" t="str">
        <f t="shared" si="29"/>
        <v/>
      </c>
      <c r="BG12" s="669" t="e">
        <f t="shared" ca="1" si="30"/>
        <v>#NAME?</v>
      </c>
      <c r="BH12" s="669" t="e">
        <f t="shared" ca="1" si="30"/>
        <v>#NAME?</v>
      </c>
      <c r="BI12" s="669" t="e">
        <f t="shared" ca="1" si="30"/>
        <v>#NAME?</v>
      </c>
      <c r="BJ12" s="669" t="e">
        <f t="shared" ca="1" si="30"/>
        <v>#NAME?</v>
      </c>
      <c r="BK12" s="669" t="e">
        <f t="shared" ca="1" si="30"/>
        <v>#NAME?</v>
      </c>
      <c r="BL12" s="669" t="e">
        <f t="shared" ca="1" si="30"/>
        <v>#NAME?</v>
      </c>
      <c r="BM12" s="669" t="e">
        <f t="shared" ca="1" si="30"/>
        <v>#NAME?</v>
      </c>
      <c r="BN12" s="670" t="e">
        <f t="shared" ca="1" si="32"/>
        <v>#NAME?</v>
      </c>
      <c r="BP12" s="485" t="e">
        <f ca="1">IF(OR(DB_LOAD!AW11="USD",DB_LOAD!AW11='Refi-Annual Review'!$A$3,ISBLANK(DB_LOAD!AW11)),0,1)</f>
        <v>#NAME?</v>
      </c>
      <c r="BQ12" t="str">
        <f>(IF(ISBLANK(DB_LOAD!AR11),"",DB_LOAD!AR11))</f>
        <v/>
      </c>
      <c r="BR12" t="str">
        <f t="shared" si="3"/>
        <v/>
      </c>
      <c r="BS12" t="str">
        <f t="shared" si="7"/>
        <v/>
      </c>
      <c r="BT12" t="str">
        <f t="shared" si="13"/>
        <v/>
      </c>
      <c r="BU12" t="str">
        <f t="shared" si="4"/>
        <v/>
      </c>
      <c r="BV12" t="str">
        <f t="shared" si="14"/>
        <v/>
      </c>
      <c r="BW12" t="str">
        <f t="shared" si="5"/>
        <v/>
      </c>
      <c r="BX12" t="str">
        <f t="shared" si="15"/>
        <v/>
      </c>
      <c r="BY12"/>
      <c r="BZ12"/>
      <c r="CA12"/>
      <c r="CB12" s="683" t="str">
        <f t="shared" si="16"/>
        <v/>
      </c>
      <c r="CC12" s="683" t="str">
        <f t="shared" si="17"/>
        <v/>
      </c>
      <c r="CD12" s="683" t="str">
        <f>IF(CC12="","",VALUE(MID($BZ$5,1+SUM($CC$3:CC11),CC12)))</f>
        <v/>
      </c>
      <c r="CE12">
        <f t="shared" si="18"/>
        <v>10</v>
      </c>
      <c r="CF12" t="str">
        <f>IF(CD12="","",MID($BZ$4,1+SUM($CD$3:CD11),CD12))</f>
        <v/>
      </c>
      <c r="CI12" s="494" t="e">
        <f ca="1">SUMIFS(DB_LOAD!$AU:$AU,DB_LOAD!$AW:$AW,'Refi-Annual Review'!$CJ$1,DB_LOAD!$AR:$AR,'Refi-Annual Review'!$CF12,DB_LOAD!$AP:$AP,'Refi-Annual Review'!$CK$1,DB_LOAD!$AQ:$AQ,'Refi-Annual Review'!CI$2)/DB_LOAD!$K$2</f>
        <v>#DIV/0!</v>
      </c>
      <c r="CJ12" s="494" t="e">
        <f ca="1">SUMIFS(DB_LOAD!$AU:$AU,DB_LOAD!$AW:$AW,'Refi-Annual Review'!$CJ$1,DB_LOAD!$AR:$AR,'Refi-Annual Review'!$CF12,DB_LOAD!$AP:$AP,'Refi-Annual Review'!$CK$1,DB_LOAD!$AQ:$AQ,'Refi-Annual Review'!CJ$2)/DB_LOAD!$K$2</f>
        <v>#DIV/0!</v>
      </c>
      <c r="CK12" s="494" t="e">
        <f ca="1">SUMIFS(DB_LOAD!$AU:$AU,DB_LOAD!$AW:$AW,'Refi-Annual Review'!$CJ$1,DB_LOAD!$AR:$AR,'Refi-Annual Review'!$CF12,DB_LOAD!$AP:$AP,'Refi-Annual Review'!$CK$1,DB_LOAD!$AQ:$AQ,'Refi-Annual Review'!CK$2)/DB_LOAD!$K$2</f>
        <v>#DIV/0!</v>
      </c>
      <c r="CL12" s="494" t="e">
        <f ca="1">SUMIFS(DB_LOAD!$AU:$AU,DB_LOAD!$AW:$AW,'Refi-Annual Review'!$CJ$1,DB_LOAD!$AR:$AR,'Refi-Annual Review'!$CF12,DB_LOAD!$AP:$AP,'Refi-Annual Review'!$CK$1,DB_LOAD!$AQ:$AQ,'Refi-Annual Review'!CL$2)/DB_LOAD!$K$2</f>
        <v>#DIV/0!</v>
      </c>
      <c r="CM12" s="494" t="e">
        <f ca="1">SUMIFS(DB_LOAD!$AU:$AU,DB_LOAD!$AW:$AW,'Refi-Annual Review'!$CJ$1,DB_LOAD!$AR:$AR,'Refi-Annual Review'!$CF12,DB_LOAD!$AP:$AP,'Refi-Annual Review'!$CK$1,DB_LOAD!$AQ:$AQ,'Refi-Annual Review'!CM$2)/DB_LOAD!$K$2</f>
        <v>#DIV/0!</v>
      </c>
      <c r="CN12" s="494" t="e">
        <f ca="1">SUMIFS(DB_LOAD!$AU:$AU,DB_LOAD!$AW:$AW,'Refi-Annual Review'!$CJ$1,DB_LOAD!$AR:$AR,'Refi-Annual Review'!$CF12,DB_LOAD!$AP:$AP,'Refi-Annual Review'!$CK$1,DB_LOAD!$AQ:$AQ,'Refi-Annual Review'!CN$2)/DB_LOAD!$K$2</f>
        <v>#DIV/0!</v>
      </c>
      <c r="CO12" s="494" t="e">
        <f ca="1">SUMIFS(DB_LOAD!$AU:$AU,DB_LOAD!$AW:$AW,'Refi-Annual Review'!$CJ$1,DB_LOAD!$AR:$AR,'Refi-Annual Review'!$CF12,DB_LOAD!$AP:$AP,'Refi-Annual Review'!$CK$1,DB_LOAD!$AQ:$AQ,'Refi-Annual Review'!CO$2)/DB_LOAD!$K$2</f>
        <v>#DIV/0!</v>
      </c>
      <c r="CP12" s="494" t="e">
        <f t="shared" ca="1" si="8"/>
        <v>#DIV/0!</v>
      </c>
      <c r="CR12" s="494">
        <f ca="1">SUMIFS(DB_LOAD!$AV:$AV,DB_LOAD!$AW:$AW,'Refi-Annual Review'!$CS$1,DB_LOAD!$AR:$AR,'Refi-Annual Review'!$CF12,DB_LOAD!$AP:$AP,'Refi-Annual Review'!$CT$1,DB_LOAD!$AQ:$AQ,'Refi-Annual Review'!CR$2)</f>
        <v>0</v>
      </c>
      <c r="CS12" s="494">
        <f ca="1">SUMIFS(DB_LOAD!$AV:$AV,DB_LOAD!$AW:$AW,'Refi-Annual Review'!$CS$1,DB_LOAD!$AR:$AR,'Refi-Annual Review'!$CF12,DB_LOAD!$AP:$AP,'Refi-Annual Review'!$CT$1,DB_LOAD!$AQ:$AQ,'Refi-Annual Review'!CS$2)</f>
        <v>0</v>
      </c>
      <c r="CT12" s="494">
        <f ca="1">SUMIFS(DB_LOAD!$AV:$AV,DB_LOAD!$AW:$AW,'Refi-Annual Review'!$CS$1,DB_LOAD!$AR:$AR,'Refi-Annual Review'!$CF12,DB_LOAD!$AP:$AP,'Refi-Annual Review'!$CT$1,DB_LOAD!$AQ:$AQ,'Refi-Annual Review'!CT$2)</f>
        <v>0</v>
      </c>
      <c r="CU12" s="494">
        <f ca="1">SUMIFS(DB_LOAD!$AV:$AV,DB_LOAD!$AW:$AW,'Refi-Annual Review'!$CS$1,DB_LOAD!$AR:$AR,'Refi-Annual Review'!$CF12,DB_LOAD!$AP:$AP,'Refi-Annual Review'!$CT$1,DB_LOAD!$AQ:$AQ,'Refi-Annual Review'!CU$2)</f>
        <v>0</v>
      </c>
      <c r="CV12" s="494">
        <f ca="1">SUMIFS(DB_LOAD!$AV:$AV,DB_LOAD!$AW:$AW,'Refi-Annual Review'!$CS$1,DB_LOAD!$AR:$AR,'Refi-Annual Review'!$CF12,DB_LOAD!$AP:$AP,'Refi-Annual Review'!$CT$1,DB_LOAD!$AQ:$AQ,'Refi-Annual Review'!CV$2)</f>
        <v>0</v>
      </c>
      <c r="CW12" s="494">
        <f ca="1">SUMIFS(DB_LOAD!$AV:$AV,DB_LOAD!$AW:$AW,'Refi-Annual Review'!$CS$1,DB_LOAD!$AR:$AR,'Refi-Annual Review'!$CF12,DB_LOAD!$AP:$AP,'Refi-Annual Review'!$CT$1,DB_LOAD!$AQ:$AQ,'Refi-Annual Review'!CW$2)</f>
        <v>0</v>
      </c>
      <c r="CX12" s="494">
        <f ca="1">SUMIFS(DB_LOAD!$AV:$AV,DB_LOAD!$AW:$AW,'Refi-Annual Review'!$CS$1,DB_LOAD!$AR:$AR,'Refi-Annual Review'!$CF12,DB_LOAD!$AP:$AP,'Refi-Annual Review'!$CT$1,DB_LOAD!$AQ:$AQ,'Refi-Annual Review'!CX$2)</f>
        <v>0</v>
      </c>
      <c r="CY12" s="494" t="str">
        <f t="shared" ca="1" si="9"/>
        <v/>
      </c>
      <c r="DA12" s="494" t="e">
        <f ca="1">SUMIFS(DB_LOAD!$AU:$AU,DB_LOAD!$AW:$AW,'Refi-Annual Review'!$DB$1,DB_LOAD!$AR:$AR,'Refi-Annual Review'!$CF12,DB_LOAD!$AP:$AP,'Refi-Annual Review'!$DC$1,DB_LOAD!$AQ:$AQ,'Refi-Annual Review'!DA$2)/IF($A$23="No Data Found",1,$A$23)</f>
        <v>#NAME?</v>
      </c>
      <c r="DB12" s="494" t="e">
        <f ca="1">SUMIFS(DB_LOAD!$AU:$AU,DB_LOAD!$AW:$AW,'Refi-Annual Review'!$DB$1,DB_LOAD!$AR:$AR,'Refi-Annual Review'!$CF12,DB_LOAD!$AP:$AP,'Refi-Annual Review'!$DC$1,DB_LOAD!$AQ:$AQ,'Refi-Annual Review'!DB$2)/IF($A$23="No Data Found",1,$A$23)</f>
        <v>#NAME?</v>
      </c>
      <c r="DC12" s="494" t="e">
        <f ca="1">SUMIFS(DB_LOAD!$AU:$AU,DB_LOAD!$AW:$AW,'Refi-Annual Review'!$DB$1,DB_LOAD!$AR:$AR,'Refi-Annual Review'!$CF12,DB_LOAD!$AP:$AP,'Refi-Annual Review'!$DC$1,DB_LOAD!$AQ:$AQ,'Refi-Annual Review'!DC$2)/IF($A$23="No Data Found",1,$A$23)</f>
        <v>#NAME?</v>
      </c>
      <c r="DD12" s="494" t="e">
        <f ca="1">SUMIFS(DB_LOAD!$AU:$AU,DB_LOAD!$AW:$AW,'Refi-Annual Review'!$DB$1,DB_LOAD!$AR:$AR,'Refi-Annual Review'!$CF12,DB_LOAD!$AP:$AP,'Refi-Annual Review'!$DC$1,DB_LOAD!$AQ:$AQ,'Refi-Annual Review'!DD$2)/IF($A$23="No Data Found",1,$A$23)</f>
        <v>#NAME?</v>
      </c>
      <c r="DE12" s="494" t="e">
        <f ca="1">SUMIFS(DB_LOAD!$AU:$AU,DB_LOAD!$AW:$AW,'Refi-Annual Review'!$DB$1,DB_LOAD!$AR:$AR,'Refi-Annual Review'!$CF12,DB_LOAD!$AP:$AP,'Refi-Annual Review'!$DC$1,DB_LOAD!$AQ:$AQ,'Refi-Annual Review'!DE$2)/IF($A$23="No Data Found",1,$A$23)</f>
        <v>#NAME?</v>
      </c>
      <c r="DF12" s="494" t="e">
        <f ca="1">SUMIFS(DB_LOAD!$AU:$AU,DB_LOAD!$AW:$AW,'Refi-Annual Review'!$DB$1,DB_LOAD!$AR:$AR,'Refi-Annual Review'!$CF12,DB_LOAD!$AP:$AP,'Refi-Annual Review'!$DC$1,DB_LOAD!$AQ:$AQ,'Refi-Annual Review'!DF$2)/IF($A$23="No Data Found",1,$A$23)</f>
        <v>#NAME?</v>
      </c>
      <c r="DG12" s="494" t="e">
        <f ca="1">SUMIFS(DB_LOAD!$AU:$AU,DB_LOAD!$AW:$AW,'Refi-Annual Review'!$DB$1,DB_LOAD!$AR:$AR,'Refi-Annual Review'!$CF12,DB_LOAD!$AP:$AP,'Refi-Annual Review'!$DC$1,DB_LOAD!$AQ:$AQ,'Refi-Annual Review'!DG$2)/IF($A$23="No Data Found",1,$A$23)</f>
        <v>#NAME?</v>
      </c>
      <c r="DH12" s="494" t="e">
        <f t="shared" ca="1" si="10"/>
        <v>#NAME?</v>
      </c>
      <c r="DJ12" s="494">
        <f ca="1">SUMIFS(DB_LOAD!$AV:$AV,DB_LOAD!$AW:$AW,'Refi-Annual Review'!$DK$1,DB_LOAD!$AR:$AR,'Refi-Annual Review'!$CF12,DB_LOAD!$AP:$AP,'Refi-Annual Review'!$DL$1,DB_LOAD!$AQ:$AQ,'Refi-Annual Review'!DJ$2)</f>
        <v>0</v>
      </c>
      <c r="DK12" s="494">
        <f ca="1">SUMIFS(DB_LOAD!$AV:$AV,DB_LOAD!$AW:$AW,'Refi-Annual Review'!$DK$1,DB_LOAD!$AR:$AR,'Refi-Annual Review'!$CF12,DB_LOAD!$AP:$AP,'Refi-Annual Review'!$DL$1,DB_LOAD!$AQ:$AQ,'Refi-Annual Review'!DK$2)</f>
        <v>0</v>
      </c>
      <c r="DL12" s="494">
        <f ca="1">SUMIFS(DB_LOAD!$AV:$AV,DB_LOAD!$AW:$AW,'Refi-Annual Review'!$DK$1,DB_LOAD!$AR:$AR,'Refi-Annual Review'!$CF12,DB_LOAD!$AP:$AP,'Refi-Annual Review'!$DL$1,DB_LOAD!$AQ:$AQ,'Refi-Annual Review'!DL$2)</f>
        <v>0</v>
      </c>
      <c r="DM12" s="494">
        <f ca="1">SUMIFS(DB_LOAD!$AV:$AV,DB_LOAD!$AW:$AW,'Refi-Annual Review'!$DK$1,DB_LOAD!$AR:$AR,'Refi-Annual Review'!$CF12,DB_LOAD!$AP:$AP,'Refi-Annual Review'!$DL$1,DB_LOAD!$AQ:$AQ,'Refi-Annual Review'!DM$2)</f>
        <v>0</v>
      </c>
      <c r="DN12" s="494">
        <f ca="1">SUMIFS(DB_LOAD!$AV:$AV,DB_LOAD!$AW:$AW,'Refi-Annual Review'!$DK$1,DB_LOAD!$AR:$AR,'Refi-Annual Review'!$CF12,DB_LOAD!$AP:$AP,'Refi-Annual Review'!$DL$1,DB_LOAD!$AQ:$AQ,'Refi-Annual Review'!DN$2)</f>
        <v>0</v>
      </c>
      <c r="DO12" s="494">
        <f ca="1">SUMIFS(DB_LOAD!$AV:$AV,DB_LOAD!$AW:$AW,'Refi-Annual Review'!$DK$1,DB_LOAD!$AR:$AR,'Refi-Annual Review'!$CF12,DB_LOAD!$AP:$AP,'Refi-Annual Review'!$DL$1,DB_LOAD!$AQ:$AQ,'Refi-Annual Review'!DO$2)</f>
        <v>0</v>
      </c>
      <c r="DP12" s="494">
        <f ca="1">SUMIFS(DB_LOAD!$AV:$AV,DB_LOAD!$AW:$AW,'Refi-Annual Review'!$DK$1,DB_LOAD!$AR:$AR,'Refi-Annual Review'!$CF12,DB_LOAD!$AP:$AP,'Refi-Annual Review'!$DL$1,DB_LOAD!$AQ:$AQ,'Refi-Annual Review'!DP$2)</f>
        <v>0</v>
      </c>
      <c r="DQ12" s="494" t="str">
        <f t="shared" ca="1" si="11"/>
        <v/>
      </c>
      <c r="DS12" s="494">
        <f ca="1">SUMIFS(DB_LOAD!$AV:$AV,DB_LOAD!$AW:$AW,'Refi-Annual Review'!$DT$1,DB_LOAD!$AR:$AR,'Refi-Annual Review'!$CF12,DB_LOAD!$AP:$AP,'Refi-Annual Review'!$DU$1,DB_LOAD!$AQ:$AQ,'Refi-Annual Review'!DS$2)</f>
        <v>0</v>
      </c>
      <c r="DT12" s="494">
        <f ca="1">SUMIFS(DB_LOAD!$AV:$AV,DB_LOAD!$AW:$AW,'Refi-Annual Review'!$DT$1,DB_LOAD!$AR:$AR,'Refi-Annual Review'!$CF12,DB_LOAD!$AP:$AP,'Refi-Annual Review'!$DU$1,DB_LOAD!$AQ:$AQ,'Refi-Annual Review'!DT$2)</f>
        <v>0</v>
      </c>
      <c r="DU12" s="494">
        <f ca="1">SUMIFS(DB_LOAD!$AV:$AV,DB_LOAD!$AW:$AW,'Refi-Annual Review'!$DT$1,DB_LOAD!$AR:$AR,'Refi-Annual Review'!$CF12,DB_LOAD!$AP:$AP,'Refi-Annual Review'!$DU$1,DB_LOAD!$AQ:$AQ,'Refi-Annual Review'!DU$2)</f>
        <v>0</v>
      </c>
      <c r="DV12" s="494">
        <f ca="1">SUMIFS(DB_LOAD!$AV:$AV,DB_LOAD!$AW:$AW,'Refi-Annual Review'!$DT$1,DB_LOAD!$AR:$AR,'Refi-Annual Review'!$CF12,DB_LOAD!$AP:$AP,'Refi-Annual Review'!$DU$1,DB_LOAD!$AQ:$AQ,'Refi-Annual Review'!DV$2)</f>
        <v>0</v>
      </c>
      <c r="DW12" s="494">
        <f ca="1">SUMIFS(DB_LOAD!$AV:$AV,DB_LOAD!$AW:$AW,'Refi-Annual Review'!$DT$1,DB_LOAD!$AR:$AR,'Refi-Annual Review'!$CF12,DB_LOAD!$AP:$AP,'Refi-Annual Review'!$DU$1,DB_LOAD!$AQ:$AQ,'Refi-Annual Review'!DW$2)</f>
        <v>0</v>
      </c>
      <c r="DX12" s="494">
        <f ca="1">SUMIFS(DB_LOAD!$AV:$AV,DB_LOAD!$AW:$AW,'Refi-Annual Review'!$DT$1,DB_LOAD!$AR:$AR,'Refi-Annual Review'!$CF12,DB_LOAD!$AP:$AP,'Refi-Annual Review'!$DU$1,DB_LOAD!$AQ:$AQ,'Refi-Annual Review'!DX$2)</f>
        <v>0</v>
      </c>
      <c r="DY12" s="494">
        <f ca="1">SUMIFS(DB_LOAD!$AV:$AV,DB_LOAD!$AW:$AW,'Refi-Annual Review'!$DT$1,DB_LOAD!$AR:$AR,'Refi-Annual Review'!$CF12,DB_LOAD!$AP:$AP,'Refi-Annual Review'!$DU$1,DB_LOAD!$AQ:$AQ,'Refi-Annual Review'!DY$2)</f>
        <v>0</v>
      </c>
      <c r="DZ12" s="494" t="str">
        <f t="shared" ca="1" si="12"/>
        <v/>
      </c>
      <c r="EC12" s="485" t="s">
        <v>4</v>
      </c>
      <c r="ED12" s="824" t="e">
        <f ca="1">AO35</f>
        <v>#NAME?</v>
      </c>
    </row>
    <row r="13" spans="1:134" ht="15">
      <c r="A13" s="484" t="str">
        <f>IF(ISBLANK(DB_LOAD!AO2),"",DB_LOAD!AO2)</f>
        <v/>
      </c>
      <c r="C13" s="485">
        <f t="shared" si="25"/>
        <v>14</v>
      </c>
      <c r="D13" s="493" t="s">
        <v>14</v>
      </c>
      <c r="E13" s="568"/>
      <c r="F13" s="496" t="e">
        <f ca="1">F113/F8</f>
        <v>#N/A</v>
      </c>
      <c r="G13" s="496" t="e">
        <f ca="1">G113/G8</f>
        <v>#N/A</v>
      </c>
      <c r="H13" s="496" t="e">
        <f ca="1">H113/H8</f>
        <v>#N/A</v>
      </c>
      <c r="I13" s="496" t="e">
        <f ca="1">I113/I8</f>
        <v>#N/A</v>
      </c>
      <c r="J13" s="496" t="e">
        <f ca="1">J113/J8</f>
        <v>#N/A</v>
      </c>
      <c r="K13" s="496"/>
      <c r="L13" s="496" t="e">
        <f ca="1">L113/L8</f>
        <v>#NAME?</v>
      </c>
      <c r="M13" s="496" t="e">
        <f ca="1">M113/M8</f>
        <v>#NAME?</v>
      </c>
      <c r="N13" s="496" t="e">
        <f ca="1">N113/N8</f>
        <v>#NAME?</v>
      </c>
      <c r="O13" s="496" t="e">
        <f ca="1">O113/O8</f>
        <v>#NAME?</v>
      </c>
      <c r="P13" s="496"/>
      <c r="Q13" s="496" t="e">
        <f ca="1">Q113/Q8</f>
        <v>#NAME?</v>
      </c>
      <c r="R13" s="496" t="e">
        <f ca="1">R113/R8</f>
        <v>#NAME?</v>
      </c>
      <c r="S13" s="496"/>
      <c r="T13" s="496"/>
      <c r="U13" s="496"/>
      <c r="AJ13" s="493" t="s">
        <v>14</v>
      </c>
      <c r="AK13" s="496" t="e">
        <f t="shared" ca="1" si="27"/>
        <v>#N/A</v>
      </c>
      <c r="AL13" s="496" t="e">
        <f t="shared" ca="1" si="27"/>
        <v>#N/A</v>
      </c>
      <c r="AM13" s="496" t="e">
        <f t="shared" ca="1" si="23"/>
        <v>#N/A</v>
      </c>
      <c r="AN13" s="496" t="e">
        <f t="shared" ca="1" si="23"/>
        <v>#N/A</v>
      </c>
      <c r="AO13" s="496" t="e">
        <f t="shared" ca="1" si="19"/>
        <v>#NAME?</v>
      </c>
      <c r="AP13" s="496" t="e">
        <f t="shared" ca="1" si="19"/>
        <v>#NAME?</v>
      </c>
      <c r="AS13" s="485">
        <f>DB_LOAD!V7</f>
        <v>0</v>
      </c>
      <c r="AT13" s="626" t="str">
        <f>IF(ISBLANK(DB_LOAD!N7),"",DB_LOAD!N7)</f>
        <v/>
      </c>
      <c r="AU13" s="627" t="str">
        <f>IF(ISBLANK(DB_LOAD!P7),"",DB_LOAD!R7)</f>
        <v/>
      </c>
      <c r="AV13" s="628" t="str">
        <f>IF(ISBLANK(DB_LOAD!R7),"",IF('Balance Sheet'!$E$5="USD",DB_LOAD!O7,DB_LOAD!O7/DB_LOAD!$K$2))</f>
        <v/>
      </c>
      <c r="AW13" s="629" t="str">
        <f>IF(C14=3,"-",IF(ISBLANK(DB_LOAD!S7),"",DB_LOAD!U7))</f>
        <v/>
      </c>
      <c r="AX13" s="630" t="str">
        <f>IF(C14=3,"Equity ",IF(ISBLANK(DB_LOAD!T7),"",DB_LOAD!T7))</f>
        <v/>
      </c>
      <c r="AY13" s="642">
        <f t="shared" si="24"/>
        <v>1</v>
      </c>
      <c r="AZ13" s="631" t="str">
        <f>+'Risk Assessment'!N14</f>
        <v/>
      </c>
      <c r="BA13" s="643" t="e">
        <f>+'Risk Assessment'!AB14</f>
        <v>#N/A</v>
      </c>
      <c r="BB13" s="644" t="e">
        <f>+'Risk Assessment'!Z14</f>
        <v>#N/A</v>
      </c>
      <c r="BC13" s="642">
        <f t="shared" si="28"/>
        <v>0</v>
      </c>
      <c r="BD13" s="485" t="s">
        <v>140</v>
      </c>
      <c r="BE13" s="485" t="e">
        <f t="shared" ca="1" si="31"/>
        <v>#NAME?</v>
      </c>
      <c r="BF13" s="651" t="str">
        <f t="shared" si="29"/>
        <v/>
      </c>
      <c r="BG13" s="669" t="e">
        <f t="shared" ca="1" si="30"/>
        <v>#NAME?</v>
      </c>
      <c r="BH13" s="669" t="e">
        <f t="shared" ca="1" si="30"/>
        <v>#NAME?</v>
      </c>
      <c r="BI13" s="669" t="e">
        <f t="shared" ca="1" si="30"/>
        <v>#NAME?</v>
      </c>
      <c r="BJ13" s="669" t="e">
        <f t="shared" ca="1" si="30"/>
        <v>#NAME?</v>
      </c>
      <c r="BK13" s="669" t="e">
        <f t="shared" ca="1" si="30"/>
        <v>#NAME?</v>
      </c>
      <c r="BL13" s="669" t="e">
        <f t="shared" ca="1" si="30"/>
        <v>#NAME?</v>
      </c>
      <c r="BM13" s="669" t="e">
        <f t="shared" ca="1" si="30"/>
        <v>#NAME?</v>
      </c>
      <c r="BN13" s="670" t="e">
        <f t="shared" ca="1" si="32"/>
        <v>#NAME?</v>
      </c>
      <c r="BP13" s="485" t="e">
        <f ca="1">IF(OR(DB_LOAD!AW12="USD",DB_LOAD!AW12='Refi-Annual Review'!$A$3,ISBLANK(DB_LOAD!AW12)),0,1)</f>
        <v>#NAME?</v>
      </c>
      <c r="BQ13" t="str">
        <f>(IF(ISBLANK(DB_LOAD!AR12),"",DB_LOAD!AR12))</f>
        <v/>
      </c>
      <c r="BR13" t="str">
        <f t="shared" si="3"/>
        <v/>
      </c>
      <c r="BS13" t="str">
        <f t="shared" si="7"/>
        <v/>
      </c>
      <c r="BT13" t="str">
        <f t="shared" si="13"/>
        <v/>
      </c>
      <c r="BU13" t="str">
        <f t="shared" si="4"/>
        <v/>
      </c>
      <c r="BV13" t="str">
        <f t="shared" si="14"/>
        <v/>
      </c>
      <c r="BW13" t="str">
        <f t="shared" si="5"/>
        <v/>
      </c>
      <c r="BX13" t="str">
        <f t="shared" si="15"/>
        <v/>
      </c>
      <c r="BY13"/>
      <c r="BZ13"/>
      <c r="CA13"/>
      <c r="CB13" s="683" t="str">
        <f t="shared" si="16"/>
        <v/>
      </c>
      <c r="CC13" s="683" t="str">
        <f t="shared" si="17"/>
        <v/>
      </c>
      <c r="CD13" s="683" t="str">
        <f>IF(CC13="","",VALUE(MID($BZ$5,1+SUM($CC$3:CC12),CC13)))</f>
        <v/>
      </c>
      <c r="CE13">
        <f t="shared" si="18"/>
        <v>11</v>
      </c>
      <c r="CF13" t="str">
        <f>IF(CD13="","",MID($BZ$4,1+SUM($CD$3:CD12),CD13))</f>
        <v/>
      </c>
      <c r="CI13" s="494" t="e">
        <f ca="1">SUMIFS(DB_LOAD!$AU:$AU,DB_LOAD!$AW:$AW,'Refi-Annual Review'!$CJ$1,DB_LOAD!$AR:$AR,'Refi-Annual Review'!$CF13,DB_LOAD!$AP:$AP,'Refi-Annual Review'!$CK$1,DB_LOAD!$AQ:$AQ,'Refi-Annual Review'!CI$2)/DB_LOAD!$K$2</f>
        <v>#DIV/0!</v>
      </c>
      <c r="CJ13" s="494" t="e">
        <f ca="1">SUMIFS(DB_LOAD!$AU:$AU,DB_LOAD!$AW:$AW,'Refi-Annual Review'!$CJ$1,DB_LOAD!$AR:$AR,'Refi-Annual Review'!$CF13,DB_LOAD!$AP:$AP,'Refi-Annual Review'!$CK$1,DB_LOAD!$AQ:$AQ,'Refi-Annual Review'!CJ$2)/DB_LOAD!$K$2</f>
        <v>#DIV/0!</v>
      </c>
      <c r="CK13" s="494" t="e">
        <f ca="1">SUMIFS(DB_LOAD!$AU:$AU,DB_LOAD!$AW:$AW,'Refi-Annual Review'!$CJ$1,DB_LOAD!$AR:$AR,'Refi-Annual Review'!$CF13,DB_LOAD!$AP:$AP,'Refi-Annual Review'!$CK$1,DB_LOAD!$AQ:$AQ,'Refi-Annual Review'!CK$2)/DB_LOAD!$K$2</f>
        <v>#DIV/0!</v>
      </c>
      <c r="CL13" s="494" t="e">
        <f ca="1">SUMIFS(DB_LOAD!$AU:$AU,DB_LOAD!$AW:$AW,'Refi-Annual Review'!$CJ$1,DB_LOAD!$AR:$AR,'Refi-Annual Review'!$CF13,DB_LOAD!$AP:$AP,'Refi-Annual Review'!$CK$1,DB_LOAD!$AQ:$AQ,'Refi-Annual Review'!CL$2)/DB_LOAD!$K$2</f>
        <v>#DIV/0!</v>
      </c>
      <c r="CM13" s="494" t="e">
        <f ca="1">SUMIFS(DB_LOAD!$AU:$AU,DB_LOAD!$AW:$AW,'Refi-Annual Review'!$CJ$1,DB_LOAD!$AR:$AR,'Refi-Annual Review'!$CF13,DB_LOAD!$AP:$AP,'Refi-Annual Review'!$CK$1,DB_LOAD!$AQ:$AQ,'Refi-Annual Review'!CM$2)/DB_LOAD!$K$2</f>
        <v>#DIV/0!</v>
      </c>
      <c r="CN13" s="494" t="e">
        <f ca="1">SUMIFS(DB_LOAD!$AU:$AU,DB_LOAD!$AW:$AW,'Refi-Annual Review'!$CJ$1,DB_LOAD!$AR:$AR,'Refi-Annual Review'!$CF13,DB_LOAD!$AP:$AP,'Refi-Annual Review'!$CK$1,DB_LOAD!$AQ:$AQ,'Refi-Annual Review'!CN$2)/DB_LOAD!$K$2</f>
        <v>#DIV/0!</v>
      </c>
      <c r="CO13" s="494" t="e">
        <f ca="1">SUMIFS(DB_LOAD!$AU:$AU,DB_LOAD!$AW:$AW,'Refi-Annual Review'!$CJ$1,DB_LOAD!$AR:$AR,'Refi-Annual Review'!$CF13,DB_LOAD!$AP:$AP,'Refi-Annual Review'!$CK$1,DB_LOAD!$AQ:$AQ,'Refi-Annual Review'!CO$2)/DB_LOAD!$K$2</f>
        <v>#DIV/0!</v>
      </c>
      <c r="CP13" s="494" t="e">
        <f t="shared" ca="1" si="8"/>
        <v>#DIV/0!</v>
      </c>
      <c r="CR13" s="494">
        <f ca="1">SUMIFS(DB_LOAD!$AV:$AV,DB_LOAD!$AW:$AW,'Refi-Annual Review'!$CS$1,DB_LOAD!$AR:$AR,'Refi-Annual Review'!$CF13,DB_LOAD!$AP:$AP,'Refi-Annual Review'!$CT$1,DB_LOAD!$AQ:$AQ,'Refi-Annual Review'!CR$2)</f>
        <v>0</v>
      </c>
      <c r="CS13" s="494">
        <f ca="1">SUMIFS(DB_LOAD!$AV:$AV,DB_LOAD!$AW:$AW,'Refi-Annual Review'!$CS$1,DB_LOAD!$AR:$AR,'Refi-Annual Review'!$CF13,DB_LOAD!$AP:$AP,'Refi-Annual Review'!$CT$1,DB_LOAD!$AQ:$AQ,'Refi-Annual Review'!CS$2)</f>
        <v>0</v>
      </c>
      <c r="CT13" s="494">
        <f ca="1">SUMIFS(DB_LOAD!$AV:$AV,DB_LOAD!$AW:$AW,'Refi-Annual Review'!$CS$1,DB_LOAD!$AR:$AR,'Refi-Annual Review'!$CF13,DB_LOAD!$AP:$AP,'Refi-Annual Review'!$CT$1,DB_LOAD!$AQ:$AQ,'Refi-Annual Review'!CT$2)</f>
        <v>0</v>
      </c>
      <c r="CU13" s="494">
        <f ca="1">SUMIFS(DB_LOAD!$AV:$AV,DB_LOAD!$AW:$AW,'Refi-Annual Review'!$CS$1,DB_LOAD!$AR:$AR,'Refi-Annual Review'!$CF13,DB_LOAD!$AP:$AP,'Refi-Annual Review'!$CT$1,DB_LOAD!$AQ:$AQ,'Refi-Annual Review'!CU$2)</f>
        <v>0</v>
      </c>
      <c r="CV13" s="494">
        <f ca="1">SUMIFS(DB_LOAD!$AV:$AV,DB_LOAD!$AW:$AW,'Refi-Annual Review'!$CS$1,DB_LOAD!$AR:$AR,'Refi-Annual Review'!$CF13,DB_LOAD!$AP:$AP,'Refi-Annual Review'!$CT$1,DB_LOAD!$AQ:$AQ,'Refi-Annual Review'!CV$2)</f>
        <v>0</v>
      </c>
      <c r="CW13" s="494">
        <f ca="1">SUMIFS(DB_LOAD!$AV:$AV,DB_LOAD!$AW:$AW,'Refi-Annual Review'!$CS$1,DB_LOAD!$AR:$AR,'Refi-Annual Review'!$CF13,DB_LOAD!$AP:$AP,'Refi-Annual Review'!$CT$1,DB_LOAD!$AQ:$AQ,'Refi-Annual Review'!CW$2)</f>
        <v>0</v>
      </c>
      <c r="CX13" s="494">
        <f ca="1">SUMIFS(DB_LOAD!$AV:$AV,DB_LOAD!$AW:$AW,'Refi-Annual Review'!$CS$1,DB_LOAD!$AR:$AR,'Refi-Annual Review'!$CF13,DB_LOAD!$AP:$AP,'Refi-Annual Review'!$CT$1,DB_LOAD!$AQ:$AQ,'Refi-Annual Review'!CX$2)</f>
        <v>0</v>
      </c>
      <c r="CY13" s="494" t="str">
        <f t="shared" ca="1" si="9"/>
        <v/>
      </c>
      <c r="DA13" s="494" t="e">
        <f ca="1">SUMIFS(DB_LOAD!$AU:$AU,DB_LOAD!$AW:$AW,'Refi-Annual Review'!$DB$1,DB_LOAD!$AR:$AR,'Refi-Annual Review'!$CF13,DB_LOAD!$AP:$AP,'Refi-Annual Review'!$DC$1,DB_LOAD!$AQ:$AQ,'Refi-Annual Review'!DA$2)/IF($A$23="No Data Found",1,$A$23)</f>
        <v>#NAME?</v>
      </c>
      <c r="DB13" s="494" t="e">
        <f ca="1">SUMIFS(DB_LOAD!$AU:$AU,DB_LOAD!$AW:$AW,'Refi-Annual Review'!$DB$1,DB_LOAD!$AR:$AR,'Refi-Annual Review'!$CF13,DB_LOAD!$AP:$AP,'Refi-Annual Review'!$DC$1,DB_LOAD!$AQ:$AQ,'Refi-Annual Review'!DB$2)/IF($A$23="No Data Found",1,$A$23)</f>
        <v>#NAME?</v>
      </c>
      <c r="DC13" s="494" t="e">
        <f ca="1">SUMIFS(DB_LOAD!$AU:$AU,DB_LOAD!$AW:$AW,'Refi-Annual Review'!$DB$1,DB_LOAD!$AR:$AR,'Refi-Annual Review'!$CF13,DB_LOAD!$AP:$AP,'Refi-Annual Review'!$DC$1,DB_LOAD!$AQ:$AQ,'Refi-Annual Review'!DC$2)/IF($A$23="No Data Found",1,$A$23)</f>
        <v>#NAME?</v>
      </c>
      <c r="DD13" s="494" t="e">
        <f ca="1">SUMIFS(DB_LOAD!$AU:$AU,DB_LOAD!$AW:$AW,'Refi-Annual Review'!$DB$1,DB_LOAD!$AR:$AR,'Refi-Annual Review'!$CF13,DB_LOAD!$AP:$AP,'Refi-Annual Review'!$DC$1,DB_LOAD!$AQ:$AQ,'Refi-Annual Review'!DD$2)/IF($A$23="No Data Found",1,$A$23)</f>
        <v>#NAME?</v>
      </c>
      <c r="DE13" s="494" t="e">
        <f ca="1">SUMIFS(DB_LOAD!$AU:$AU,DB_LOAD!$AW:$AW,'Refi-Annual Review'!$DB$1,DB_LOAD!$AR:$AR,'Refi-Annual Review'!$CF13,DB_LOAD!$AP:$AP,'Refi-Annual Review'!$DC$1,DB_LOAD!$AQ:$AQ,'Refi-Annual Review'!DE$2)/IF($A$23="No Data Found",1,$A$23)</f>
        <v>#NAME?</v>
      </c>
      <c r="DF13" s="494" t="e">
        <f ca="1">SUMIFS(DB_LOAD!$AU:$AU,DB_LOAD!$AW:$AW,'Refi-Annual Review'!$DB$1,DB_LOAD!$AR:$AR,'Refi-Annual Review'!$CF13,DB_LOAD!$AP:$AP,'Refi-Annual Review'!$DC$1,DB_LOAD!$AQ:$AQ,'Refi-Annual Review'!DF$2)/IF($A$23="No Data Found",1,$A$23)</f>
        <v>#NAME?</v>
      </c>
      <c r="DG13" s="494" t="e">
        <f ca="1">SUMIFS(DB_LOAD!$AU:$AU,DB_LOAD!$AW:$AW,'Refi-Annual Review'!$DB$1,DB_LOAD!$AR:$AR,'Refi-Annual Review'!$CF13,DB_LOAD!$AP:$AP,'Refi-Annual Review'!$DC$1,DB_LOAD!$AQ:$AQ,'Refi-Annual Review'!DG$2)/IF($A$23="No Data Found",1,$A$23)</f>
        <v>#NAME?</v>
      </c>
      <c r="DH13" s="494" t="e">
        <f t="shared" ca="1" si="10"/>
        <v>#NAME?</v>
      </c>
      <c r="DJ13" s="494">
        <f ca="1">SUMIFS(DB_LOAD!$AV:$AV,DB_LOAD!$AW:$AW,'Refi-Annual Review'!$DK$1,DB_LOAD!$AR:$AR,'Refi-Annual Review'!$CF13,DB_LOAD!$AP:$AP,'Refi-Annual Review'!$DL$1,DB_LOAD!$AQ:$AQ,'Refi-Annual Review'!DJ$2)</f>
        <v>0</v>
      </c>
      <c r="DK13" s="494">
        <f ca="1">SUMIFS(DB_LOAD!$AV:$AV,DB_LOAD!$AW:$AW,'Refi-Annual Review'!$DK$1,DB_LOAD!$AR:$AR,'Refi-Annual Review'!$CF13,DB_LOAD!$AP:$AP,'Refi-Annual Review'!$DL$1,DB_LOAD!$AQ:$AQ,'Refi-Annual Review'!DK$2)</f>
        <v>0</v>
      </c>
      <c r="DL13" s="494">
        <f ca="1">SUMIFS(DB_LOAD!$AV:$AV,DB_LOAD!$AW:$AW,'Refi-Annual Review'!$DK$1,DB_LOAD!$AR:$AR,'Refi-Annual Review'!$CF13,DB_LOAD!$AP:$AP,'Refi-Annual Review'!$DL$1,DB_LOAD!$AQ:$AQ,'Refi-Annual Review'!DL$2)</f>
        <v>0</v>
      </c>
      <c r="DM13" s="494">
        <f ca="1">SUMIFS(DB_LOAD!$AV:$AV,DB_LOAD!$AW:$AW,'Refi-Annual Review'!$DK$1,DB_LOAD!$AR:$AR,'Refi-Annual Review'!$CF13,DB_LOAD!$AP:$AP,'Refi-Annual Review'!$DL$1,DB_LOAD!$AQ:$AQ,'Refi-Annual Review'!DM$2)</f>
        <v>0</v>
      </c>
      <c r="DN13" s="494">
        <f ca="1">SUMIFS(DB_LOAD!$AV:$AV,DB_LOAD!$AW:$AW,'Refi-Annual Review'!$DK$1,DB_LOAD!$AR:$AR,'Refi-Annual Review'!$CF13,DB_LOAD!$AP:$AP,'Refi-Annual Review'!$DL$1,DB_LOAD!$AQ:$AQ,'Refi-Annual Review'!DN$2)</f>
        <v>0</v>
      </c>
      <c r="DO13" s="494">
        <f ca="1">SUMIFS(DB_LOAD!$AV:$AV,DB_LOAD!$AW:$AW,'Refi-Annual Review'!$DK$1,DB_LOAD!$AR:$AR,'Refi-Annual Review'!$CF13,DB_LOAD!$AP:$AP,'Refi-Annual Review'!$DL$1,DB_LOAD!$AQ:$AQ,'Refi-Annual Review'!DO$2)</f>
        <v>0</v>
      </c>
      <c r="DP13" s="494">
        <f ca="1">SUMIFS(DB_LOAD!$AV:$AV,DB_LOAD!$AW:$AW,'Refi-Annual Review'!$DK$1,DB_LOAD!$AR:$AR,'Refi-Annual Review'!$CF13,DB_LOAD!$AP:$AP,'Refi-Annual Review'!$DL$1,DB_LOAD!$AQ:$AQ,'Refi-Annual Review'!DP$2)</f>
        <v>0</v>
      </c>
      <c r="DQ13" s="494" t="str">
        <f t="shared" ca="1" si="11"/>
        <v/>
      </c>
      <c r="DS13" s="494">
        <f ca="1">SUMIFS(DB_LOAD!$AV:$AV,DB_LOAD!$AW:$AW,'Refi-Annual Review'!$DT$1,DB_LOAD!$AR:$AR,'Refi-Annual Review'!$CF13,DB_LOAD!$AP:$AP,'Refi-Annual Review'!$DU$1,DB_LOAD!$AQ:$AQ,'Refi-Annual Review'!DS$2)</f>
        <v>0</v>
      </c>
      <c r="DT13" s="494">
        <f ca="1">SUMIFS(DB_LOAD!$AV:$AV,DB_LOAD!$AW:$AW,'Refi-Annual Review'!$DT$1,DB_LOAD!$AR:$AR,'Refi-Annual Review'!$CF13,DB_LOAD!$AP:$AP,'Refi-Annual Review'!$DU$1,DB_LOAD!$AQ:$AQ,'Refi-Annual Review'!DT$2)</f>
        <v>0</v>
      </c>
      <c r="DU13" s="494">
        <f ca="1">SUMIFS(DB_LOAD!$AV:$AV,DB_LOAD!$AW:$AW,'Refi-Annual Review'!$DT$1,DB_LOAD!$AR:$AR,'Refi-Annual Review'!$CF13,DB_LOAD!$AP:$AP,'Refi-Annual Review'!$DU$1,DB_LOAD!$AQ:$AQ,'Refi-Annual Review'!DU$2)</f>
        <v>0</v>
      </c>
      <c r="DV13" s="494">
        <f ca="1">SUMIFS(DB_LOAD!$AV:$AV,DB_LOAD!$AW:$AW,'Refi-Annual Review'!$DT$1,DB_LOAD!$AR:$AR,'Refi-Annual Review'!$CF13,DB_LOAD!$AP:$AP,'Refi-Annual Review'!$DU$1,DB_LOAD!$AQ:$AQ,'Refi-Annual Review'!DV$2)</f>
        <v>0</v>
      </c>
      <c r="DW13" s="494">
        <f ca="1">SUMIFS(DB_LOAD!$AV:$AV,DB_LOAD!$AW:$AW,'Refi-Annual Review'!$DT$1,DB_LOAD!$AR:$AR,'Refi-Annual Review'!$CF13,DB_LOAD!$AP:$AP,'Refi-Annual Review'!$DU$1,DB_LOAD!$AQ:$AQ,'Refi-Annual Review'!DW$2)</f>
        <v>0</v>
      </c>
      <c r="DX13" s="494">
        <f ca="1">SUMIFS(DB_LOAD!$AV:$AV,DB_LOAD!$AW:$AW,'Refi-Annual Review'!$DT$1,DB_LOAD!$AR:$AR,'Refi-Annual Review'!$CF13,DB_LOAD!$AP:$AP,'Refi-Annual Review'!$DU$1,DB_LOAD!$AQ:$AQ,'Refi-Annual Review'!DX$2)</f>
        <v>0</v>
      </c>
      <c r="DY13" s="494">
        <f ca="1">SUMIFS(DB_LOAD!$AV:$AV,DB_LOAD!$AW:$AW,'Refi-Annual Review'!$DT$1,DB_LOAD!$AR:$AR,'Refi-Annual Review'!$CF13,DB_LOAD!$AP:$AP,'Refi-Annual Review'!$DU$1,DB_LOAD!$AQ:$AQ,'Refi-Annual Review'!DY$2)</f>
        <v>0</v>
      </c>
      <c r="DZ13" s="494" t="str">
        <f t="shared" ca="1" si="12"/>
        <v/>
      </c>
      <c r="EC13" s="485" t="s">
        <v>126</v>
      </c>
      <c r="ED13" s="826" t="e">
        <f ca="1">AO113</f>
        <v>#NAME?</v>
      </c>
    </row>
    <row r="14" spans="1:134" ht="15">
      <c r="A14" s="827">
        <f ca="1">TODAY()</f>
        <v>42212</v>
      </c>
      <c r="C14" s="485">
        <f t="shared" si="25"/>
        <v>15</v>
      </c>
      <c r="D14" s="493" t="s">
        <v>539</v>
      </c>
      <c r="E14" s="568"/>
      <c r="F14" s="496"/>
      <c r="G14" s="496" t="str">
        <f t="shared" ref="G14:I14" ca="1" si="33">IFERROR(-G128/AK180,"N/A")</f>
        <v>N/A</v>
      </c>
      <c r="H14" s="496" t="str">
        <f t="shared" ca="1" si="33"/>
        <v>N/A</v>
      </c>
      <c r="I14" s="496" t="str">
        <f t="shared" ca="1" si="33"/>
        <v>N/A</v>
      </c>
      <c r="J14" s="496" t="str">
        <f ca="1">IFERROR(-J128/AN180,"N/A")</f>
        <v>N/A</v>
      </c>
      <c r="K14" s="496"/>
      <c r="L14" s="496" t="str">
        <f t="shared" ref="L14:M14" ca="1" si="34">IFERROR(-(L128/AK180),"N/A")</f>
        <v>N/A</v>
      </c>
      <c r="M14" s="496" t="str">
        <f t="shared" ca="1" si="34"/>
        <v>N/A</v>
      </c>
      <c r="N14" s="496" t="str">
        <f ca="1">IFERROR(-(N128/AM180),"N/A")</f>
        <v>N/A</v>
      </c>
      <c r="O14" s="496" t="str">
        <f ca="1">IFERROR(-(O128/AVERAGE(O9,IF(J9="",N9,J9))),"N/A")</f>
        <v>N/A</v>
      </c>
      <c r="P14" s="496"/>
      <c r="Q14" s="496" t="e">
        <f ca="1">-((Q128*(12/Q1)/Q185))</f>
        <v>#NAME?</v>
      </c>
      <c r="R14" s="496" t="e">
        <f ca="1">-(R128/Q180)</f>
        <v>#NAME?</v>
      </c>
      <c r="S14" s="496"/>
      <c r="T14" s="496"/>
      <c r="U14" s="496"/>
      <c r="AJ14" s="493" t="s">
        <v>539</v>
      </c>
      <c r="AK14" s="496" t="e">
        <f t="shared" ca="1" si="27"/>
        <v>#N/A</v>
      </c>
      <c r="AL14" s="496" t="e">
        <f t="shared" ca="1" si="27"/>
        <v>#N/A</v>
      </c>
      <c r="AM14" s="496" t="e">
        <f t="shared" ca="1" si="23"/>
        <v>#N/A</v>
      </c>
      <c r="AN14" s="496" t="e">
        <f t="shared" ca="1" si="23"/>
        <v>#N/A</v>
      </c>
      <c r="AO14" s="496" t="e">
        <f t="shared" ca="1" si="19"/>
        <v>#NAME?</v>
      </c>
      <c r="AP14" s="496" t="e">
        <f t="shared" ca="1" si="19"/>
        <v>#NAME?</v>
      </c>
      <c r="AS14" s="485">
        <f>DB_LOAD!V8</f>
        <v>0</v>
      </c>
      <c r="AT14" s="626" t="str">
        <f>IF(ISBLANK(DB_LOAD!N8),"",DB_LOAD!N8)</f>
        <v/>
      </c>
      <c r="AU14" s="627" t="str">
        <f>IF(ISBLANK(DB_LOAD!P8),"",DB_LOAD!R8)</f>
        <v/>
      </c>
      <c r="AV14" s="628" t="str">
        <f>IF(ISBLANK(DB_LOAD!R8),"",IF('Balance Sheet'!$E$5="USD",DB_LOAD!O8,DB_LOAD!O8/DB_LOAD!$K$2))</f>
        <v/>
      </c>
      <c r="AW14" s="629" t="str">
        <f>IF(C15=3,"-",IF(ISBLANK(DB_LOAD!S8),"",DB_LOAD!U8))</f>
        <v/>
      </c>
      <c r="AX14" s="630" t="str">
        <f>IF(C15=3,"Equity ",IF(ISBLANK(DB_LOAD!T8),"",DB_LOAD!T8))</f>
        <v/>
      </c>
      <c r="AY14" s="642">
        <f t="shared" si="24"/>
        <v>1</v>
      </c>
      <c r="AZ14" s="631" t="str">
        <f>+'Risk Assessment'!N15</f>
        <v/>
      </c>
      <c r="BA14" s="643" t="e">
        <f>+'Risk Assessment'!AB15</f>
        <v>#N/A</v>
      </c>
      <c r="BB14" s="644" t="e">
        <f>+'Risk Assessment'!Z15</f>
        <v>#N/A</v>
      </c>
      <c r="BC14" s="642">
        <f t="shared" si="28"/>
        <v>0</v>
      </c>
      <c r="BD14" s="485" t="s">
        <v>140</v>
      </c>
      <c r="BE14" s="485" t="e">
        <f t="shared" ca="1" si="31"/>
        <v>#NAME?</v>
      </c>
      <c r="BF14" s="651" t="str">
        <f t="shared" si="29"/>
        <v/>
      </c>
      <c r="BG14" s="669" t="e">
        <f t="shared" ca="1" si="30"/>
        <v>#NAME?</v>
      </c>
      <c r="BH14" s="669" t="e">
        <f t="shared" ca="1" si="30"/>
        <v>#NAME?</v>
      </c>
      <c r="BI14" s="669" t="e">
        <f t="shared" ca="1" si="30"/>
        <v>#NAME?</v>
      </c>
      <c r="BJ14" s="669" t="e">
        <f t="shared" ca="1" si="30"/>
        <v>#NAME?</v>
      </c>
      <c r="BK14" s="669" t="e">
        <f t="shared" ca="1" si="30"/>
        <v>#NAME?</v>
      </c>
      <c r="BL14" s="669" t="e">
        <f t="shared" ca="1" si="30"/>
        <v>#NAME?</v>
      </c>
      <c r="BM14" s="669" t="e">
        <f t="shared" ca="1" si="30"/>
        <v>#NAME?</v>
      </c>
      <c r="BN14" s="670" t="e">
        <f t="shared" ca="1" si="32"/>
        <v>#NAME?</v>
      </c>
      <c r="BP14" s="485" t="e">
        <f ca="1">IF(OR(DB_LOAD!AW13="USD",DB_LOAD!AW13='Refi-Annual Review'!$A$3,ISBLANK(DB_LOAD!AW13)),0,1)</f>
        <v>#NAME?</v>
      </c>
      <c r="BQ14" t="str">
        <f>(IF(ISBLANK(DB_LOAD!AR13),"",DB_LOAD!AR13))</f>
        <v/>
      </c>
      <c r="BR14" t="str">
        <f t="shared" si="3"/>
        <v/>
      </c>
      <c r="BS14" t="str">
        <f t="shared" si="7"/>
        <v/>
      </c>
      <c r="BT14" t="str">
        <f t="shared" si="13"/>
        <v/>
      </c>
      <c r="BU14" t="str">
        <f t="shared" si="4"/>
        <v/>
      </c>
      <c r="BV14" t="str">
        <f t="shared" si="14"/>
        <v/>
      </c>
      <c r="BW14" t="str">
        <f t="shared" si="5"/>
        <v/>
      </c>
      <c r="BX14" t="str">
        <f t="shared" si="15"/>
        <v/>
      </c>
      <c r="BY14"/>
      <c r="BZ14"/>
      <c r="CA14"/>
      <c r="CB14" s="683" t="str">
        <f t="shared" si="16"/>
        <v/>
      </c>
      <c r="CC14" s="683" t="str">
        <f t="shared" si="17"/>
        <v/>
      </c>
      <c r="CD14" s="683" t="str">
        <f>IF(CC14="","",VALUE(MID($BZ$5,1+SUM($CC$3:CC13),CC14)))</f>
        <v/>
      </c>
      <c r="CE14">
        <f t="shared" si="18"/>
        <v>12</v>
      </c>
      <c r="CF14" t="str">
        <f>IF(CD14="","",MID($BZ$4,1+SUM($CD$3:CD13),CD14))</f>
        <v/>
      </c>
      <c r="CI14" s="494" t="e">
        <f ca="1">SUMIFS(DB_LOAD!$AU:$AU,DB_LOAD!$AW:$AW,'Refi-Annual Review'!$CJ$1,DB_LOAD!$AR:$AR,'Refi-Annual Review'!$CF14,DB_LOAD!$AP:$AP,'Refi-Annual Review'!$CK$1,DB_LOAD!$AQ:$AQ,'Refi-Annual Review'!CI$2)/DB_LOAD!$K$2</f>
        <v>#DIV/0!</v>
      </c>
      <c r="CJ14" s="494" t="e">
        <f ca="1">SUMIFS(DB_LOAD!$AU:$AU,DB_LOAD!$AW:$AW,'Refi-Annual Review'!$CJ$1,DB_LOAD!$AR:$AR,'Refi-Annual Review'!$CF14,DB_LOAD!$AP:$AP,'Refi-Annual Review'!$CK$1,DB_LOAD!$AQ:$AQ,'Refi-Annual Review'!CJ$2)/DB_LOAD!$K$2</f>
        <v>#DIV/0!</v>
      </c>
      <c r="CK14" s="494" t="e">
        <f ca="1">SUMIFS(DB_LOAD!$AU:$AU,DB_LOAD!$AW:$AW,'Refi-Annual Review'!$CJ$1,DB_LOAD!$AR:$AR,'Refi-Annual Review'!$CF14,DB_LOAD!$AP:$AP,'Refi-Annual Review'!$CK$1,DB_LOAD!$AQ:$AQ,'Refi-Annual Review'!CK$2)/DB_LOAD!$K$2</f>
        <v>#DIV/0!</v>
      </c>
      <c r="CL14" s="494" t="e">
        <f ca="1">SUMIFS(DB_LOAD!$AU:$AU,DB_LOAD!$AW:$AW,'Refi-Annual Review'!$CJ$1,DB_LOAD!$AR:$AR,'Refi-Annual Review'!$CF14,DB_LOAD!$AP:$AP,'Refi-Annual Review'!$CK$1,DB_LOAD!$AQ:$AQ,'Refi-Annual Review'!CL$2)/DB_LOAD!$K$2</f>
        <v>#DIV/0!</v>
      </c>
      <c r="CM14" s="494" t="e">
        <f ca="1">SUMIFS(DB_LOAD!$AU:$AU,DB_LOAD!$AW:$AW,'Refi-Annual Review'!$CJ$1,DB_LOAD!$AR:$AR,'Refi-Annual Review'!$CF14,DB_LOAD!$AP:$AP,'Refi-Annual Review'!$CK$1,DB_LOAD!$AQ:$AQ,'Refi-Annual Review'!CM$2)/DB_LOAD!$K$2</f>
        <v>#DIV/0!</v>
      </c>
      <c r="CN14" s="494" t="e">
        <f ca="1">SUMIFS(DB_LOAD!$AU:$AU,DB_LOAD!$AW:$AW,'Refi-Annual Review'!$CJ$1,DB_LOAD!$AR:$AR,'Refi-Annual Review'!$CF14,DB_LOAD!$AP:$AP,'Refi-Annual Review'!$CK$1,DB_LOAD!$AQ:$AQ,'Refi-Annual Review'!CN$2)/DB_LOAD!$K$2</f>
        <v>#DIV/0!</v>
      </c>
      <c r="CO14" s="494" t="e">
        <f ca="1">SUMIFS(DB_LOAD!$AU:$AU,DB_LOAD!$AW:$AW,'Refi-Annual Review'!$CJ$1,DB_LOAD!$AR:$AR,'Refi-Annual Review'!$CF14,DB_LOAD!$AP:$AP,'Refi-Annual Review'!$CK$1,DB_LOAD!$AQ:$AQ,'Refi-Annual Review'!CO$2)/DB_LOAD!$K$2</f>
        <v>#DIV/0!</v>
      </c>
      <c r="CP14" s="494" t="e">
        <f t="shared" ca="1" si="8"/>
        <v>#DIV/0!</v>
      </c>
      <c r="CR14" s="494">
        <f ca="1">SUMIFS(DB_LOAD!$AV:$AV,DB_LOAD!$AW:$AW,'Refi-Annual Review'!$CS$1,DB_LOAD!$AR:$AR,'Refi-Annual Review'!$CF14,DB_LOAD!$AP:$AP,'Refi-Annual Review'!$CT$1,DB_LOAD!$AQ:$AQ,'Refi-Annual Review'!CR$2)</f>
        <v>0</v>
      </c>
      <c r="CS14" s="494">
        <f ca="1">SUMIFS(DB_LOAD!$AV:$AV,DB_LOAD!$AW:$AW,'Refi-Annual Review'!$CS$1,DB_LOAD!$AR:$AR,'Refi-Annual Review'!$CF14,DB_LOAD!$AP:$AP,'Refi-Annual Review'!$CT$1,DB_LOAD!$AQ:$AQ,'Refi-Annual Review'!CS$2)</f>
        <v>0</v>
      </c>
      <c r="CT14" s="494">
        <f ca="1">SUMIFS(DB_LOAD!$AV:$AV,DB_LOAD!$AW:$AW,'Refi-Annual Review'!$CS$1,DB_LOAD!$AR:$AR,'Refi-Annual Review'!$CF14,DB_LOAD!$AP:$AP,'Refi-Annual Review'!$CT$1,DB_LOAD!$AQ:$AQ,'Refi-Annual Review'!CT$2)</f>
        <v>0</v>
      </c>
      <c r="CU14" s="494">
        <f ca="1">SUMIFS(DB_LOAD!$AV:$AV,DB_LOAD!$AW:$AW,'Refi-Annual Review'!$CS$1,DB_LOAD!$AR:$AR,'Refi-Annual Review'!$CF14,DB_LOAD!$AP:$AP,'Refi-Annual Review'!$CT$1,DB_LOAD!$AQ:$AQ,'Refi-Annual Review'!CU$2)</f>
        <v>0</v>
      </c>
      <c r="CV14" s="494">
        <f ca="1">SUMIFS(DB_LOAD!$AV:$AV,DB_LOAD!$AW:$AW,'Refi-Annual Review'!$CS$1,DB_LOAD!$AR:$AR,'Refi-Annual Review'!$CF14,DB_LOAD!$AP:$AP,'Refi-Annual Review'!$CT$1,DB_LOAD!$AQ:$AQ,'Refi-Annual Review'!CV$2)</f>
        <v>0</v>
      </c>
      <c r="CW14" s="494">
        <f ca="1">SUMIFS(DB_LOAD!$AV:$AV,DB_LOAD!$AW:$AW,'Refi-Annual Review'!$CS$1,DB_LOAD!$AR:$AR,'Refi-Annual Review'!$CF14,DB_LOAD!$AP:$AP,'Refi-Annual Review'!$CT$1,DB_LOAD!$AQ:$AQ,'Refi-Annual Review'!CW$2)</f>
        <v>0</v>
      </c>
      <c r="CX14" s="494">
        <f ca="1">SUMIFS(DB_LOAD!$AV:$AV,DB_LOAD!$AW:$AW,'Refi-Annual Review'!$CS$1,DB_LOAD!$AR:$AR,'Refi-Annual Review'!$CF14,DB_LOAD!$AP:$AP,'Refi-Annual Review'!$CT$1,DB_LOAD!$AQ:$AQ,'Refi-Annual Review'!CX$2)</f>
        <v>0</v>
      </c>
      <c r="CY14" s="494" t="str">
        <f t="shared" ca="1" si="9"/>
        <v/>
      </c>
      <c r="DA14" s="494" t="e">
        <f ca="1">SUMIFS(DB_LOAD!$AU:$AU,DB_LOAD!$AW:$AW,'Refi-Annual Review'!$DB$1,DB_LOAD!$AR:$AR,'Refi-Annual Review'!$CF14,DB_LOAD!$AP:$AP,'Refi-Annual Review'!$DC$1,DB_LOAD!$AQ:$AQ,'Refi-Annual Review'!DA$2)/IF($A$23="No Data Found",1,$A$23)</f>
        <v>#NAME?</v>
      </c>
      <c r="DB14" s="494" t="e">
        <f ca="1">SUMIFS(DB_LOAD!$AU:$AU,DB_LOAD!$AW:$AW,'Refi-Annual Review'!$DB$1,DB_LOAD!$AR:$AR,'Refi-Annual Review'!$CF14,DB_LOAD!$AP:$AP,'Refi-Annual Review'!$DC$1,DB_LOAD!$AQ:$AQ,'Refi-Annual Review'!DB$2)/IF($A$23="No Data Found",1,$A$23)</f>
        <v>#NAME?</v>
      </c>
      <c r="DC14" s="494" t="e">
        <f ca="1">SUMIFS(DB_LOAD!$AU:$AU,DB_LOAD!$AW:$AW,'Refi-Annual Review'!$DB$1,DB_LOAD!$AR:$AR,'Refi-Annual Review'!$CF14,DB_LOAD!$AP:$AP,'Refi-Annual Review'!$DC$1,DB_LOAD!$AQ:$AQ,'Refi-Annual Review'!DC$2)/IF($A$23="No Data Found",1,$A$23)</f>
        <v>#NAME?</v>
      </c>
      <c r="DD14" s="494" t="e">
        <f ca="1">SUMIFS(DB_LOAD!$AU:$AU,DB_LOAD!$AW:$AW,'Refi-Annual Review'!$DB$1,DB_LOAD!$AR:$AR,'Refi-Annual Review'!$CF14,DB_LOAD!$AP:$AP,'Refi-Annual Review'!$DC$1,DB_LOAD!$AQ:$AQ,'Refi-Annual Review'!DD$2)/IF($A$23="No Data Found",1,$A$23)</f>
        <v>#NAME?</v>
      </c>
      <c r="DE14" s="494" t="e">
        <f ca="1">SUMIFS(DB_LOAD!$AU:$AU,DB_LOAD!$AW:$AW,'Refi-Annual Review'!$DB$1,DB_LOAD!$AR:$AR,'Refi-Annual Review'!$CF14,DB_LOAD!$AP:$AP,'Refi-Annual Review'!$DC$1,DB_LOAD!$AQ:$AQ,'Refi-Annual Review'!DE$2)/IF($A$23="No Data Found",1,$A$23)</f>
        <v>#NAME?</v>
      </c>
      <c r="DF14" s="494" t="e">
        <f ca="1">SUMIFS(DB_LOAD!$AU:$AU,DB_LOAD!$AW:$AW,'Refi-Annual Review'!$DB$1,DB_LOAD!$AR:$AR,'Refi-Annual Review'!$CF14,DB_LOAD!$AP:$AP,'Refi-Annual Review'!$DC$1,DB_LOAD!$AQ:$AQ,'Refi-Annual Review'!DF$2)/IF($A$23="No Data Found",1,$A$23)</f>
        <v>#NAME?</v>
      </c>
      <c r="DG14" s="494" t="e">
        <f ca="1">SUMIFS(DB_LOAD!$AU:$AU,DB_LOAD!$AW:$AW,'Refi-Annual Review'!$DB$1,DB_LOAD!$AR:$AR,'Refi-Annual Review'!$CF14,DB_LOAD!$AP:$AP,'Refi-Annual Review'!$DC$1,DB_LOAD!$AQ:$AQ,'Refi-Annual Review'!DG$2)/IF($A$23="No Data Found",1,$A$23)</f>
        <v>#NAME?</v>
      </c>
      <c r="DH14" s="494" t="e">
        <f t="shared" ca="1" si="10"/>
        <v>#NAME?</v>
      </c>
      <c r="DJ14" s="494">
        <f ca="1">SUMIFS(DB_LOAD!$AV:$AV,DB_LOAD!$AW:$AW,'Refi-Annual Review'!$DK$1,DB_LOAD!$AR:$AR,'Refi-Annual Review'!$CF14,DB_LOAD!$AP:$AP,'Refi-Annual Review'!$DL$1,DB_LOAD!$AQ:$AQ,'Refi-Annual Review'!DJ$2)</f>
        <v>0</v>
      </c>
      <c r="DK14" s="494">
        <f ca="1">SUMIFS(DB_LOAD!$AV:$AV,DB_LOAD!$AW:$AW,'Refi-Annual Review'!$DK$1,DB_LOAD!$AR:$AR,'Refi-Annual Review'!$CF14,DB_LOAD!$AP:$AP,'Refi-Annual Review'!$DL$1,DB_LOAD!$AQ:$AQ,'Refi-Annual Review'!DK$2)</f>
        <v>0</v>
      </c>
      <c r="DL14" s="494">
        <f ca="1">SUMIFS(DB_LOAD!$AV:$AV,DB_LOAD!$AW:$AW,'Refi-Annual Review'!$DK$1,DB_LOAD!$AR:$AR,'Refi-Annual Review'!$CF14,DB_LOAD!$AP:$AP,'Refi-Annual Review'!$DL$1,DB_LOAD!$AQ:$AQ,'Refi-Annual Review'!DL$2)</f>
        <v>0</v>
      </c>
      <c r="DM14" s="494">
        <f ca="1">SUMIFS(DB_LOAD!$AV:$AV,DB_LOAD!$AW:$AW,'Refi-Annual Review'!$DK$1,DB_LOAD!$AR:$AR,'Refi-Annual Review'!$CF14,DB_LOAD!$AP:$AP,'Refi-Annual Review'!$DL$1,DB_LOAD!$AQ:$AQ,'Refi-Annual Review'!DM$2)</f>
        <v>0</v>
      </c>
      <c r="DN14" s="494">
        <f ca="1">SUMIFS(DB_LOAD!$AV:$AV,DB_LOAD!$AW:$AW,'Refi-Annual Review'!$DK$1,DB_LOAD!$AR:$AR,'Refi-Annual Review'!$CF14,DB_LOAD!$AP:$AP,'Refi-Annual Review'!$DL$1,DB_LOAD!$AQ:$AQ,'Refi-Annual Review'!DN$2)</f>
        <v>0</v>
      </c>
      <c r="DO14" s="494">
        <f ca="1">SUMIFS(DB_LOAD!$AV:$AV,DB_LOAD!$AW:$AW,'Refi-Annual Review'!$DK$1,DB_LOAD!$AR:$AR,'Refi-Annual Review'!$CF14,DB_LOAD!$AP:$AP,'Refi-Annual Review'!$DL$1,DB_LOAD!$AQ:$AQ,'Refi-Annual Review'!DO$2)</f>
        <v>0</v>
      </c>
      <c r="DP14" s="494">
        <f ca="1">SUMIFS(DB_LOAD!$AV:$AV,DB_LOAD!$AW:$AW,'Refi-Annual Review'!$DK$1,DB_LOAD!$AR:$AR,'Refi-Annual Review'!$CF14,DB_LOAD!$AP:$AP,'Refi-Annual Review'!$DL$1,DB_LOAD!$AQ:$AQ,'Refi-Annual Review'!DP$2)</f>
        <v>0</v>
      </c>
      <c r="DQ14" s="494" t="str">
        <f t="shared" ca="1" si="11"/>
        <v/>
      </c>
      <c r="DS14" s="494">
        <f ca="1">SUMIFS(DB_LOAD!$AV:$AV,DB_LOAD!$AW:$AW,'Refi-Annual Review'!$DT$1,DB_LOAD!$AR:$AR,'Refi-Annual Review'!$CF14,DB_LOAD!$AP:$AP,'Refi-Annual Review'!$DU$1,DB_LOAD!$AQ:$AQ,'Refi-Annual Review'!DS$2)</f>
        <v>0</v>
      </c>
      <c r="DT14" s="494">
        <f ca="1">SUMIFS(DB_LOAD!$AV:$AV,DB_LOAD!$AW:$AW,'Refi-Annual Review'!$DT$1,DB_LOAD!$AR:$AR,'Refi-Annual Review'!$CF14,DB_LOAD!$AP:$AP,'Refi-Annual Review'!$DU$1,DB_LOAD!$AQ:$AQ,'Refi-Annual Review'!DT$2)</f>
        <v>0</v>
      </c>
      <c r="DU14" s="494">
        <f ca="1">SUMIFS(DB_LOAD!$AV:$AV,DB_LOAD!$AW:$AW,'Refi-Annual Review'!$DT$1,DB_LOAD!$AR:$AR,'Refi-Annual Review'!$CF14,DB_LOAD!$AP:$AP,'Refi-Annual Review'!$DU$1,DB_LOAD!$AQ:$AQ,'Refi-Annual Review'!DU$2)</f>
        <v>0</v>
      </c>
      <c r="DV14" s="494">
        <f ca="1">SUMIFS(DB_LOAD!$AV:$AV,DB_LOAD!$AW:$AW,'Refi-Annual Review'!$DT$1,DB_LOAD!$AR:$AR,'Refi-Annual Review'!$CF14,DB_LOAD!$AP:$AP,'Refi-Annual Review'!$DU$1,DB_LOAD!$AQ:$AQ,'Refi-Annual Review'!DV$2)</f>
        <v>0</v>
      </c>
      <c r="DW14" s="494">
        <f ca="1">SUMIFS(DB_LOAD!$AV:$AV,DB_LOAD!$AW:$AW,'Refi-Annual Review'!$DT$1,DB_LOAD!$AR:$AR,'Refi-Annual Review'!$CF14,DB_LOAD!$AP:$AP,'Refi-Annual Review'!$DU$1,DB_LOAD!$AQ:$AQ,'Refi-Annual Review'!DW$2)</f>
        <v>0</v>
      </c>
      <c r="DX14" s="494">
        <f ca="1">SUMIFS(DB_LOAD!$AV:$AV,DB_LOAD!$AW:$AW,'Refi-Annual Review'!$DT$1,DB_LOAD!$AR:$AR,'Refi-Annual Review'!$CF14,DB_LOAD!$AP:$AP,'Refi-Annual Review'!$DU$1,DB_LOAD!$AQ:$AQ,'Refi-Annual Review'!DX$2)</f>
        <v>0</v>
      </c>
      <c r="DY14" s="494">
        <f ca="1">SUMIFS(DB_LOAD!$AV:$AV,DB_LOAD!$AW:$AW,'Refi-Annual Review'!$DT$1,DB_LOAD!$AR:$AR,'Refi-Annual Review'!$CF14,DB_LOAD!$AP:$AP,'Refi-Annual Review'!$DU$1,DB_LOAD!$AQ:$AQ,'Refi-Annual Review'!DY$2)</f>
        <v>0</v>
      </c>
      <c r="DZ14" s="494" t="str">
        <f t="shared" ca="1" si="12"/>
        <v/>
      </c>
      <c r="EC14" s="485" t="s">
        <v>351</v>
      </c>
    </row>
    <row r="15" spans="1:134" ht="15">
      <c r="A15" s="485" t="e">
        <f ca="1">UPPER(A1&amp;"/"&amp;TEXT(A14,"mmmm yyyy"))</f>
        <v>#NAME?</v>
      </c>
      <c r="C15" s="485">
        <f t="shared" si="25"/>
        <v>16</v>
      </c>
      <c r="D15" s="493" t="s">
        <v>15</v>
      </c>
      <c r="E15" s="568"/>
      <c r="F15" s="496" t="e">
        <f t="shared" ref="F15:I15" ca="1" si="35">ABS((F120+F127)/(F121+F122+F123+F128))</f>
        <v>#N/A</v>
      </c>
      <c r="G15" s="496" t="e">
        <f t="shared" ca="1" si="35"/>
        <v>#N/A</v>
      </c>
      <c r="H15" s="496" t="e">
        <f t="shared" ca="1" si="35"/>
        <v>#N/A</v>
      </c>
      <c r="I15" s="496" t="e">
        <f t="shared" ca="1" si="35"/>
        <v>#N/A</v>
      </c>
      <c r="J15" s="496" t="e">
        <f ca="1">ABS((J120+J127)/(J121+J122+J123+J128))</f>
        <v>#N/A</v>
      </c>
      <c r="K15" s="496"/>
      <c r="L15" s="496" t="e">
        <f ca="1">ABS(L120/(L121+L123+L128))</f>
        <v>#NAME?</v>
      </c>
      <c r="M15" s="496" t="e">
        <f ca="1">ABS(M120/(M121+M123+M128))</f>
        <v>#NAME?</v>
      </c>
      <c r="N15" s="496" t="e">
        <f ca="1">ABS(N120/(N121+N123+N128))</f>
        <v>#NAME?</v>
      </c>
      <c r="O15" s="496" t="e">
        <f ca="1">ABS(O120/(O121+O123+O128))</f>
        <v>#NAME?</v>
      </c>
      <c r="P15" s="496"/>
      <c r="Q15" s="496" t="e">
        <f ca="1">ABS((Q120+Q127)/(Q121+Q122+Q123+Q128))</f>
        <v>#NAME?</v>
      </c>
      <c r="R15" s="496" t="e">
        <f ca="1">ABS((R120+R127)/(R121+R122+R123+R128))</f>
        <v>#NAME?</v>
      </c>
      <c r="S15" s="496"/>
      <c r="T15" s="496"/>
      <c r="U15" s="496"/>
      <c r="AJ15" s="493" t="s">
        <v>15</v>
      </c>
      <c r="AK15" s="496" t="e">
        <f t="shared" ca="1" si="27"/>
        <v>#N/A</v>
      </c>
      <c r="AL15" s="496" t="e">
        <f t="shared" ca="1" si="27"/>
        <v>#N/A</v>
      </c>
      <c r="AM15" s="496" t="e">
        <f t="shared" ca="1" si="23"/>
        <v>#N/A</v>
      </c>
      <c r="AN15" s="496" t="e">
        <f t="shared" ca="1" si="23"/>
        <v>#N/A</v>
      </c>
      <c r="AO15" s="496" t="e">
        <f t="shared" ca="1" si="19"/>
        <v>#NAME?</v>
      </c>
      <c r="AP15" s="496" t="e">
        <f t="shared" ca="1" si="19"/>
        <v>#NAME?</v>
      </c>
      <c r="AS15" s="485">
        <f>DB_LOAD!V9</f>
        <v>0</v>
      </c>
      <c r="AT15" s="626" t="str">
        <f>IF(ISBLANK(DB_LOAD!N9),"",DB_LOAD!N9)</f>
        <v/>
      </c>
      <c r="AU15" s="627" t="str">
        <f>IF(ISBLANK(DB_LOAD!P9),"",DB_LOAD!R9)</f>
        <v/>
      </c>
      <c r="AV15" s="628" t="str">
        <f>IF(ISBLANK(DB_LOAD!R9),"",IF('Balance Sheet'!$E$5="USD",DB_LOAD!O9,DB_LOAD!O9/DB_LOAD!$K$2))</f>
        <v/>
      </c>
      <c r="AW15" s="629" t="str">
        <f>IF(C16=3,"-",IF(ISBLANK(DB_LOAD!S9),"",DB_LOAD!U9))</f>
        <v/>
      </c>
      <c r="AX15" s="630" t="str">
        <f>IF(C16=3,"Equity ",IF(ISBLANK(DB_LOAD!T9),"",DB_LOAD!T9))</f>
        <v/>
      </c>
      <c r="BD15" s="485" t="s">
        <v>140</v>
      </c>
      <c r="BE15" s="485" t="e">
        <f t="shared" ca="1" si="31"/>
        <v>#NAME?</v>
      </c>
      <c r="BF15" s="651" t="str">
        <f t="shared" si="29"/>
        <v/>
      </c>
      <c r="BG15" s="669" t="e">
        <f t="shared" ca="1" si="30"/>
        <v>#NAME?</v>
      </c>
      <c r="BH15" s="669" t="e">
        <f t="shared" ca="1" si="30"/>
        <v>#NAME?</v>
      </c>
      <c r="BI15" s="669" t="e">
        <f t="shared" ca="1" si="30"/>
        <v>#NAME?</v>
      </c>
      <c r="BJ15" s="669" t="e">
        <f t="shared" ca="1" si="30"/>
        <v>#NAME?</v>
      </c>
      <c r="BK15" s="669" t="e">
        <f t="shared" ca="1" si="30"/>
        <v>#NAME?</v>
      </c>
      <c r="BL15" s="669" t="e">
        <f t="shared" ca="1" si="30"/>
        <v>#NAME?</v>
      </c>
      <c r="BM15" s="669" t="e">
        <f t="shared" ca="1" si="30"/>
        <v>#NAME?</v>
      </c>
      <c r="BN15" s="670" t="e">
        <f t="shared" ca="1" si="32"/>
        <v>#NAME?</v>
      </c>
      <c r="BP15" s="485" t="e">
        <f ca="1">IF(OR(DB_LOAD!AW14="USD",DB_LOAD!AW14='Refi-Annual Review'!$A$3,ISBLANK(DB_LOAD!AW14)),0,1)</f>
        <v>#NAME?</v>
      </c>
      <c r="BQ15" t="str">
        <f>(IF(ISBLANK(DB_LOAD!AR14),"",DB_LOAD!AR14))</f>
        <v/>
      </c>
      <c r="BR15" t="str">
        <f t="shared" si="3"/>
        <v/>
      </c>
      <c r="BS15" t="str">
        <f t="shared" si="7"/>
        <v/>
      </c>
      <c r="BT15" t="str">
        <f t="shared" si="13"/>
        <v/>
      </c>
      <c r="BU15" t="str">
        <f t="shared" si="4"/>
        <v/>
      </c>
      <c r="BV15" t="str">
        <f t="shared" si="14"/>
        <v/>
      </c>
      <c r="BW15" t="str">
        <f t="shared" si="5"/>
        <v/>
      </c>
      <c r="BX15" t="str">
        <f t="shared" si="15"/>
        <v/>
      </c>
      <c r="BY15"/>
      <c r="BZ15"/>
      <c r="CA15"/>
      <c r="CB15" s="683" t="str">
        <f t="shared" si="16"/>
        <v/>
      </c>
      <c r="CC15" s="683" t="str">
        <f t="shared" si="17"/>
        <v/>
      </c>
      <c r="CD15" s="683" t="str">
        <f>IF(CC15="","",VALUE(MID($BZ$5,1+SUM($CC$3:CC14),CC15)))</f>
        <v/>
      </c>
      <c r="CE15">
        <f t="shared" si="18"/>
        <v>13</v>
      </c>
      <c r="CF15" t="str">
        <f>IF(CD15="","",MID($BZ$4,1+SUM($CD$3:CD14),CD15))</f>
        <v/>
      </c>
      <c r="CI15" s="494" t="e">
        <f ca="1">SUMIFS(DB_LOAD!$AU:$AU,DB_LOAD!$AW:$AW,'Refi-Annual Review'!$CJ$1,DB_LOAD!$AR:$AR,'Refi-Annual Review'!$CF15,DB_LOAD!$AP:$AP,'Refi-Annual Review'!$CK$1,DB_LOAD!$AQ:$AQ,'Refi-Annual Review'!CI$2)/DB_LOAD!$K$2</f>
        <v>#DIV/0!</v>
      </c>
      <c r="CJ15" s="494" t="e">
        <f ca="1">SUMIFS(DB_LOAD!$AU:$AU,DB_LOAD!$AW:$AW,'Refi-Annual Review'!$CJ$1,DB_LOAD!$AR:$AR,'Refi-Annual Review'!$CF15,DB_LOAD!$AP:$AP,'Refi-Annual Review'!$CK$1,DB_LOAD!$AQ:$AQ,'Refi-Annual Review'!CJ$2)/DB_LOAD!$K$2</f>
        <v>#DIV/0!</v>
      </c>
      <c r="CK15" s="494" t="e">
        <f ca="1">SUMIFS(DB_LOAD!$AU:$AU,DB_LOAD!$AW:$AW,'Refi-Annual Review'!$CJ$1,DB_LOAD!$AR:$AR,'Refi-Annual Review'!$CF15,DB_LOAD!$AP:$AP,'Refi-Annual Review'!$CK$1,DB_LOAD!$AQ:$AQ,'Refi-Annual Review'!CK$2)/DB_LOAD!$K$2</f>
        <v>#DIV/0!</v>
      </c>
      <c r="CL15" s="494" t="e">
        <f ca="1">SUMIFS(DB_LOAD!$AU:$AU,DB_LOAD!$AW:$AW,'Refi-Annual Review'!$CJ$1,DB_LOAD!$AR:$AR,'Refi-Annual Review'!$CF15,DB_LOAD!$AP:$AP,'Refi-Annual Review'!$CK$1,DB_LOAD!$AQ:$AQ,'Refi-Annual Review'!CL$2)/DB_LOAD!$K$2</f>
        <v>#DIV/0!</v>
      </c>
      <c r="CM15" s="494" t="e">
        <f ca="1">SUMIFS(DB_LOAD!$AU:$AU,DB_LOAD!$AW:$AW,'Refi-Annual Review'!$CJ$1,DB_LOAD!$AR:$AR,'Refi-Annual Review'!$CF15,DB_LOAD!$AP:$AP,'Refi-Annual Review'!$CK$1,DB_LOAD!$AQ:$AQ,'Refi-Annual Review'!CM$2)/DB_LOAD!$K$2</f>
        <v>#DIV/0!</v>
      </c>
      <c r="CN15" s="494" t="e">
        <f ca="1">SUMIFS(DB_LOAD!$AU:$AU,DB_LOAD!$AW:$AW,'Refi-Annual Review'!$CJ$1,DB_LOAD!$AR:$AR,'Refi-Annual Review'!$CF15,DB_LOAD!$AP:$AP,'Refi-Annual Review'!$CK$1,DB_LOAD!$AQ:$AQ,'Refi-Annual Review'!CN$2)/DB_LOAD!$K$2</f>
        <v>#DIV/0!</v>
      </c>
      <c r="CO15" s="494" t="e">
        <f ca="1">SUMIFS(DB_LOAD!$AU:$AU,DB_LOAD!$AW:$AW,'Refi-Annual Review'!$CJ$1,DB_LOAD!$AR:$AR,'Refi-Annual Review'!$CF15,DB_LOAD!$AP:$AP,'Refi-Annual Review'!$CK$1,DB_LOAD!$AQ:$AQ,'Refi-Annual Review'!CO$2)/DB_LOAD!$K$2</f>
        <v>#DIV/0!</v>
      </c>
      <c r="CP15" s="494" t="e">
        <f t="shared" ca="1" si="8"/>
        <v>#DIV/0!</v>
      </c>
      <c r="CR15" s="494">
        <f ca="1">SUMIFS(DB_LOAD!$AV:$AV,DB_LOAD!$AW:$AW,'Refi-Annual Review'!$CS$1,DB_LOAD!$AR:$AR,'Refi-Annual Review'!$CF15,DB_LOAD!$AP:$AP,'Refi-Annual Review'!$CT$1,DB_LOAD!$AQ:$AQ,'Refi-Annual Review'!CR$2)</f>
        <v>0</v>
      </c>
      <c r="CS15" s="494">
        <f ca="1">SUMIFS(DB_LOAD!$AV:$AV,DB_LOAD!$AW:$AW,'Refi-Annual Review'!$CS$1,DB_LOAD!$AR:$AR,'Refi-Annual Review'!$CF15,DB_LOAD!$AP:$AP,'Refi-Annual Review'!$CT$1,DB_LOAD!$AQ:$AQ,'Refi-Annual Review'!CS$2)</f>
        <v>0</v>
      </c>
      <c r="CT15" s="494">
        <f ca="1">SUMIFS(DB_LOAD!$AV:$AV,DB_LOAD!$AW:$AW,'Refi-Annual Review'!$CS$1,DB_LOAD!$AR:$AR,'Refi-Annual Review'!$CF15,DB_LOAD!$AP:$AP,'Refi-Annual Review'!$CT$1,DB_LOAD!$AQ:$AQ,'Refi-Annual Review'!CT$2)</f>
        <v>0</v>
      </c>
      <c r="CU15" s="494">
        <f ca="1">SUMIFS(DB_LOAD!$AV:$AV,DB_LOAD!$AW:$AW,'Refi-Annual Review'!$CS$1,DB_LOAD!$AR:$AR,'Refi-Annual Review'!$CF15,DB_LOAD!$AP:$AP,'Refi-Annual Review'!$CT$1,DB_LOAD!$AQ:$AQ,'Refi-Annual Review'!CU$2)</f>
        <v>0</v>
      </c>
      <c r="CV15" s="494">
        <f ca="1">SUMIFS(DB_LOAD!$AV:$AV,DB_LOAD!$AW:$AW,'Refi-Annual Review'!$CS$1,DB_LOAD!$AR:$AR,'Refi-Annual Review'!$CF15,DB_LOAD!$AP:$AP,'Refi-Annual Review'!$CT$1,DB_LOAD!$AQ:$AQ,'Refi-Annual Review'!CV$2)</f>
        <v>0</v>
      </c>
      <c r="CW15" s="494">
        <f ca="1">SUMIFS(DB_LOAD!$AV:$AV,DB_LOAD!$AW:$AW,'Refi-Annual Review'!$CS$1,DB_LOAD!$AR:$AR,'Refi-Annual Review'!$CF15,DB_LOAD!$AP:$AP,'Refi-Annual Review'!$CT$1,DB_LOAD!$AQ:$AQ,'Refi-Annual Review'!CW$2)</f>
        <v>0</v>
      </c>
      <c r="CX15" s="494">
        <f ca="1">SUMIFS(DB_LOAD!$AV:$AV,DB_LOAD!$AW:$AW,'Refi-Annual Review'!$CS$1,DB_LOAD!$AR:$AR,'Refi-Annual Review'!$CF15,DB_LOAD!$AP:$AP,'Refi-Annual Review'!$CT$1,DB_LOAD!$AQ:$AQ,'Refi-Annual Review'!CX$2)</f>
        <v>0</v>
      </c>
      <c r="CY15" s="494" t="str">
        <f t="shared" ca="1" si="9"/>
        <v/>
      </c>
      <c r="DA15" s="494" t="e">
        <f ca="1">SUMIFS(DB_LOAD!$AU:$AU,DB_LOAD!$AW:$AW,'Refi-Annual Review'!$DB$1,DB_LOAD!$AR:$AR,'Refi-Annual Review'!$CF15,DB_LOAD!$AP:$AP,'Refi-Annual Review'!$DC$1,DB_LOAD!$AQ:$AQ,'Refi-Annual Review'!DA$2)/IF($A$23="No Data Found",1,$A$23)</f>
        <v>#NAME?</v>
      </c>
      <c r="DB15" s="494" t="e">
        <f ca="1">SUMIFS(DB_LOAD!$AU:$AU,DB_LOAD!$AW:$AW,'Refi-Annual Review'!$DB$1,DB_LOAD!$AR:$AR,'Refi-Annual Review'!$CF15,DB_LOAD!$AP:$AP,'Refi-Annual Review'!$DC$1,DB_LOAD!$AQ:$AQ,'Refi-Annual Review'!DB$2)/IF($A$23="No Data Found",1,$A$23)</f>
        <v>#NAME?</v>
      </c>
      <c r="DC15" s="494" t="e">
        <f ca="1">SUMIFS(DB_LOAD!$AU:$AU,DB_LOAD!$AW:$AW,'Refi-Annual Review'!$DB$1,DB_LOAD!$AR:$AR,'Refi-Annual Review'!$CF15,DB_LOAD!$AP:$AP,'Refi-Annual Review'!$DC$1,DB_LOAD!$AQ:$AQ,'Refi-Annual Review'!DC$2)/IF($A$23="No Data Found",1,$A$23)</f>
        <v>#NAME?</v>
      </c>
      <c r="DD15" s="494" t="e">
        <f ca="1">SUMIFS(DB_LOAD!$AU:$AU,DB_LOAD!$AW:$AW,'Refi-Annual Review'!$DB$1,DB_LOAD!$AR:$AR,'Refi-Annual Review'!$CF15,DB_LOAD!$AP:$AP,'Refi-Annual Review'!$DC$1,DB_LOAD!$AQ:$AQ,'Refi-Annual Review'!DD$2)/IF($A$23="No Data Found",1,$A$23)</f>
        <v>#NAME?</v>
      </c>
      <c r="DE15" s="494" t="e">
        <f ca="1">SUMIFS(DB_LOAD!$AU:$AU,DB_LOAD!$AW:$AW,'Refi-Annual Review'!$DB$1,DB_LOAD!$AR:$AR,'Refi-Annual Review'!$CF15,DB_LOAD!$AP:$AP,'Refi-Annual Review'!$DC$1,DB_LOAD!$AQ:$AQ,'Refi-Annual Review'!DE$2)/IF($A$23="No Data Found",1,$A$23)</f>
        <v>#NAME?</v>
      </c>
      <c r="DF15" s="494" t="e">
        <f ca="1">SUMIFS(DB_LOAD!$AU:$AU,DB_LOAD!$AW:$AW,'Refi-Annual Review'!$DB$1,DB_LOAD!$AR:$AR,'Refi-Annual Review'!$CF15,DB_LOAD!$AP:$AP,'Refi-Annual Review'!$DC$1,DB_LOAD!$AQ:$AQ,'Refi-Annual Review'!DF$2)/IF($A$23="No Data Found",1,$A$23)</f>
        <v>#NAME?</v>
      </c>
      <c r="DG15" s="494" t="e">
        <f ca="1">SUMIFS(DB_LOAD!$AU:$AU,DB_LOAD!$AW:$AW,'Refi-Annual Review'!$DB$1,DB_LOAD!$AR:$AR,'Refi-Annual Review'!$CF15,DB_LOAD!$AP:$AP,'Refi-Annual Review'!$DC$1,DB_LOAD!$AQ:$AQ,'Refi-Annual Review'!DG$2)/IF($A$23="No Data Found",1,$A$23)</f>
        <v>#NAME?</v>
      </c>
      <c r="DH15" s="494" t="e">
        <f t="shared" ca="1" si="10"/>
        <v>#NAME?</v>
      </c>
      <c r="DJ15" s="494">
        <f ca="1">SUMIFS(DB_LOAD!$AV:$AV,DB_LOAD!$AW:$AW,'Refi-Annual Review'!$DK$1,DB_LOAD!$AR:$AR,'Refi-Annual Review'!$CF15,DB_LOAD!$AP:$AP,'Refi-Annual Review'!$DL$1,DB_LOAD!$AQ:$AQ,'Refi-Annual Review'!DJ$2)</f>
        <v>0</v>
      </c>
      <c r="DK15" s="494">
        <f ca="1">SUMIFS(DB_LOAD!$AV:$AV,DB_LOAD!$AW:$AW,'Refi-Annual Review'!$DK$1,DB_LOAD!$AR:$AR,'Refi-Annual Review'!$CF15,DB_LOAD!$AP:$AP,'Refi-Annual Review'!$DL$1,DB_LOAD!$AQ:$AQ,'Refi-Annual Review'!DK$2)</f>
        <v>0</v>
      </c>
      <c r="DL15" s="494">
        <f ca="1">SUMIFS(DB_LOAD!$AV:$AV,DB_LOAD!$AW:$AW,'Refi-Annual Review'!$DK$1,DB_LOAD!$AR:$AR,'Refi-Annual Review'!$CF15,DB_LOAD!$AP:$AP,'Refi-Annual Review'!$DL$1,DB_LOAD!$AQ:$AQ,'Refi-Annual Review'!DL$2)</f>
        <v>0</v>
      </c>
      <c r="DM15" s="494">
        <f ca="1">SUMIFS(DB_LOAD!$AV:$AV,DB_LOAD!$AW:$AW,'Refi-Annual Review'!$DK$1,DB_LOAD!$AR:$AR,'Refi-Annual Review'!$CF15,DB_LOAD!$AP:$AP,'Refi-Annual Review'!$DL$1,DB_LOAD!$AQ:$AQ,'Refi-Annual Review'!DM$2)</f>
        <v>0</v>
      </c>
      <c r="DN15" s="494">
        <f ca="1">SUMIFS(DB_LOAD!$AV:$AV,DB_LOAD!$AW:$AW,'Refi-Annual Review'!$DK$1,DB_LOAD!$AR:$AR,'Refi-Annual Review'!$CF15,DB_LOAD!$AP:$AP,'Refi-Annual Review'!$DL$1,DB_LOAD!$AQ:$AQ,'Refi-Annual Review'!DN$2)</f>
        <v>0</v>
      </c>
      <c r="DO15" s="494">
        <f ca="1">SUMIFS(DB_LOAD!$AV:$AV,DB_LOAD!$AW:$AW,'Refi-Annual Review'!$DK$1,DB_LOAD!$AR:$AR,'Refi-Annual Review'!$CF15,DB_LOAD!$AP:$AP,'Refi-Annual Review'!$DL$1,DB_LOAD!$AQ:$AQ,'Refi-Annual Review'!DO$2)</f>
        <v>0</v>
      </c>
      <c r="DP15" s="494">
        <f ca="1">SUMIFS(DB_LOAD!$AV:$AV,DB_LOAD!$AW:$AW,'Refi-Annual Review'!$DK$1,DB_LOAD!$AR:$AR,'Refi-Annual Review'!$CF15,DB_LOAD!$AP:$AP,'Refi-Annual Review'!$DL$1,DB_LOAD!$AQ:$AQ,'Refi-Annual Review'!DP$2)</f>
        <v>0</v>
      </c>
      <c r="DQ15" s="494" t="str">
        <f t="shared" ca="1" si="11"/>
        <v/>
      </c>
      <c r="DS15" s="494">
        <f ca="1">SUMIFS(DB_LOAD!$AV:$AV,DB_LOAD!$AW:$AW,'Refi-Annual Review'!$DT$1,DB_LOAD!$AR:$AR,'Refi-Annual Review'!$CF15,DB_LOAD!$AP:$AP,'Refi-Annual Review'!$DU$1,DB_LOAD!$AQ:$AQ,'Refi-Annual Review'!DS$2)</f>
        <v>0</v>
      </c>
      <c r="DT15" s="494">
        <f ca="1">SUMIFS(DB_LOAD!$AV:$AV,DB_LOAD!$AW:$AW,'Refi-Annual Review'!$DT$1,DB_LOAD!$AR:$AR,'Refi-Annual Review'!$CF15,DB_LOAD!$AP:$AP,'Refi-Annual Review'!$DU$1,DB_LOAD!$AQ:$AQ,'Refi-Annual Review'!DT$2)</f>
        <v>0</v>
      </c>
      <c r="DU15" s="494">
        <f ca="1">SUMIFS(DB_LOAD!$AV:$AV,DB_LOAD!$AW:$AW,'Refi-Annual Review'!$DT$1,DB_LOAD!$AR:$AR,'Refi-Annual Review'!$CF15,DB_LOAD!$AP:$AP,'Refi-Annual Review'!$DU$1,DB_LOAD!$AQ:$AQ,'Refi-Annual Review'!DU$2)</f>
        <v>0</v>
      </c>
      <c r="DV15" s="494">
        <f ca="1">SUMIFS(DB_LOAD!$AV:$AV,DB_LOAD!$AW:$AW,'Refi-Annual Review'!$DT$1,DB_LOAD!$AR:$AR,'Refi-Annual Review'!$CF15,DB_LOAD!$AP:$AP,'Refi-Annual Review'!$DU$1,DB_LOAD!$AQ:$AQ,'Refi-Annual Review'!DV$2)</f>
        <v>0</v>
      </c>
      <c r="DW15" s="494">
        <f ca="1">SUMIFS(DB_LOAD!$AV:$AV,DB_LOAD!$AW:$AW,'Refi-Annual Review'!$DT$1,DB_LOAD!$AR:$AR,'Refi-Annual Review'!$CF15,DB_LOAD!$AP:$AP,'Refi-Annual Review'!$DU$1,DB_LOAD!$AQ:$AQ,'Refi-Annual Review'!DW$2)</f>
        <v>0</v>
      </c>
      <c r="DX15" s="494">
        <f ca="1">SUMIFS(DB_LOAD!$AV:$AV,DB_LOAD!$AW:$AW,'Refi-Annual Review'!$DT$1,DB_LOAD!$AR:$AR,'Refi-Annual Review'!$CF15,DB_LOAD!$AP:$AP,'Refi-Annual Review'!$DU$1,DB_LOAD!$AQ:$AQ,'Refi-Annual Review'!DX$2)</f>
        <v>0</v>
      </c>
      <c r="DY15" s="494">
        <f ca="1">SUMIFS(DB_LOAD!$AV:$AV,DB_LOAD!$AW:$AW,'Refi-Annual Review'!$DT$1,DB_LOAD!$AR:$AR,'Refi-Annual Review'!$CF15,DB_LOAD!$AP:$AP,'Refi-Annual Review'!$DU$1,DB_LOAD!$AQ:$AQ,'Refi-Annual Review'!DY$2)</f>
        <v>0</v>
      </c>
      <c r="DZ15" s="494" t="str">
        <f t="shared" ca="1" si="12"/>
        <v/>
      </c>
      <c r="EC15" s="485" t="s">
        <v>353</v>
      </c>
      <c r="ED15" s="824" t="e">
        <f ca="1">AO59</f>
        <v>#NAME?</v>
      </c>
    </row>
    <row r="16" spans="1:134" ht="15">
      <c r="A16" s="485" t="e">
        <f ca="1">UPPER(A1)</f>
        <v>#NAME?</v>
      </c>
      <c r="C16" s="485">
        <f t="shared" si="25"/>
        <v>17</v>
      </c>
      <c r="D16" s="493" t="s">
        <v>16</v>
      </c>
      <c r="E16" s="568"/>
      <c r="F16" s="496" t="str">
        <f ca="1">IFERROR(F142/AJ181,"N/A")</f>
        <v>N/A</v>
      </c>
      <c r="G16" s="496" t="str">
        <f t="shared" ref="G16:J16" ca="1" si="36">IFERROR(G142/AK181,"N/A")</f>
        <v>N/A</v>
      </c>
      <c r="H16" s="496" t="str">
        <f t="shared" ca="1" si="36"/>
        <v>N/A</v>
      </c>
      <c r="I16" s="496" t="str">
        <f t="shared" ca="1" si="36"/>
        <v>N/A</v>
      </c>
      <c r="J16" s="496" t="str">
        <f t="shared" ca="1" si="36"/>
        <v>N/A</v>
      </c>
      <c r="K16" s="496"/>
      <c r="L16" s="496" t="str">
        <f ca="1">IFERROR(L142/AK181,"N/A")</f>
        <v>N/A</v>
      </c>
      <c r="M16" s="496" t="str">
        <f t="shared" ref="M16:N16" ca="1" si="37">IFERROR(M142/AL181,"N/A")</f>
        <v>N/A</v>
      </c>
      <c r="N16" s="496" t="str">
        <f t="shared" ca="1" si="37"/>
        <v>N/A</v>
      </c>
      <c r="O16" s="496" t="str">
        <f ca="1">IFERROR(O142/AVERAGE(O101,IF(OR(J101="",J101=0),N101,J101)),"N/A")</f>
        <v>N/A</v>
      </c>
      <c r="P16" s="496"/>
      <c r="Q16" s="496" t="e">
        <f ca="1">(Q142*(12/Q1)/Q184)*(Q4/Q3)</f>
        <v>#NAME?</v>
      </c>
      <c r="R16" s="896" t="e">
        <f ca="1">R142/Q181</f>
        <v>#NAME?</v>
      </c>
      <c r="S16" s="496"/>
      <c r="T16" s="496"/>
      <c r="U16" s="496"/>
      <c r="AJ16" s="493" t="s">
        <v>16</v>
      </c>
      <c r="AK16" s="496" t="e">
        <f t="shared" ca="1" si="27"/>
        <v>#N/A</v>
      </c>
      <c r="AL16" s="496" t="e">
        <f t="shared" ca="1" si="27"/>
        <v>#N/A</v>
      </c>
      <c r="AM16" s="496" t="e">
        <f t="shared" ca="1" si="23"/>
        <v>#N/A</v>
      </c>
      <c r="AN16" s="496" t="e">
        <f t="shared" ca="1" si="23"/>
        <v>#N/A</v>
      </c>
      <c r="AO16" s="496" t="e">
        <f t="shared" ca="1" si="19"/>
        <v>#NAME?</v>
      </c>
      <c r="AP16" s="496" t="e">
        <f t="shared" ca="1" si="19"/>
        <v>#NAME?</v>
      </c>
      <c r="AT16" s="317"/>
      <c r="AU16" s="317"/>
      <c r="AV16" s="641">
        <f>SUM(AV8:AV15)</f>
        <v>0</v>
      </c>
      <c r="AW16" s="317"/>
      <c r="AX16" s="317"/>
      <c r="BD16" s="485" t="s">
        <v>140</v>
      </c>
      <c r="BE16" s="485" t="e">
        <f t="shared" ca="1" si="31"/>
        <v>#NAME?</v>
      </c>
      <c r="BF16" s="651" t="str">
        <f t="shared" si="29"/>
        <v/>
      </c>
      <c r="BG16" s="669" t="e">
        <f t="shared" ca="1" si="30"/>
        <v>#NAME?</v>
      </c>
      <c r="BH16" s="669" t="e">
        <f t="shared" ca="1" si="30"/>
        <v>#NAME?</v>
      </c>
      <c r="BI16" s="669" t="e">
        <f t="shared" ca="1" si="30"/>
        <v>#NAME?</v>
      </c>
      <c r="BJ16" s="669" t="e">
        <f t="shared" ca="1" si="30"/>
        <v>#NAME?</v>
      </c>
      <c r="BK16" s="669" t="e">
        <f t="shared" ca="1" si="30"/>
        <v>#NAME?</v>
      </c>
      <c r="BL16" s="669" t="e">
        <f t="shared" ca="1" si="30"/>
        <v>#NAME?</v>
      </c>
      <c r="BM16" s="669" t="e">
        <f t="shared" ca="1" si="30"/>
        <v>#NAME?</v>
      </c>
      <c r="BN16" s="670" t="e">
        <f t="shared" ca="1" si="32"/>
        <v>#NAME?</v>
      </c>
      <c r="BP16" s="485" t="e">
        <f ca="1">IF(OR(DB_LOAD!AW15="USD",DB_LOAD!AW15='Refi-Annual Review'!$A$3,ISBLANK(DB_LOAD!AW15)),0,1)</f>
        <v>#NAME?</v>
      </c>
      <c r="BQ16" t="str">
        <f>(IF(ISBLANK(DB_LOAD!AR15),"",DB_LOAD!AR15))</f>
        <v/>
      </c>
      <c r="BR16" t="str">
        <f t="shared" si="3"/>
        <v/>
      </c>
      <c r="BS16" t="str">
        <f t="shared" si="7"/>
        <v/>
      </c>
      <c r="BT16" t="str">
        <f t="shared" si="13"/>
        <v/>
      </c>
      <c r="BU16" t="str">
        <f t="shared" si="4"/>
        <v/>
      </c>
      <c r="BV16" t="str">
        <f t="shared" si="14"/>
        <v/>
      </c>
      <c r="BW16" t="str">
        <f t="shared" si="5"/>
        <v/>
      </c>
      <c r="BX16" t="str">
        <f t="shared" si="15"/>
        <v/>
      </c>
      <c r="BY16"/>
      <c r="BZ16"/>
      <c r="CA16"/>
      <c r="CB16" s="683" t="str">
        <f t="shared" si="16"/>
        <v/>
      </c>
      <c r="CC16" s="683" t="str">
        <f t="shared" si="17"/>
        <v/>
      </c>
      <c r="CD16" s="683" t="str">
        <f>IF(CC16="","",VALUE(MID($BZ$5,1+SUM($CC$3:CC15),CC16)))</f>
        <v/>
      </c>
      <c r="CE16">
        <f t="shared" si="18"/>
        <v>14</v>
      </c>
      <c r="CF16" t="str">
        <f>IF(CD16="","",MID($BZ$4,1+SUM($CD$3:CD15),CD16))</f>
        <v/>
      </c>
      <c r="CI16" s="494" t="e">
        <f ca="1">SUMIFS(DB_LOAD!$AU:$AU,DB_LOAD!$AW:$AW,'Refi-Annual Review'!$CJ$1,DB_LOAD!$AR:$AR,'Refi-Annual Review'!$CF16,DB_LOAD!$AP:$AP,'Refi-Annual Review'!$CK$1,DB_LOAD!$AQ:$AQ,'Refi-Annual Review'!CI$2)/DB_LOAD!$K$2</f>
        <v>#DIV/0!</v>
      </c>
      <c r="CJ16" s="494" t="e">
        <f ca="1">SUMIFS(DB_LOAD!$AU:$AU,DB_LOAD!$AW:$AW,'Refi-Annual Review'!$CJ$1,DB_LOAD!$AR:$AR,'Refi-Annual Review'!$CF16,DB_LOAD!$AP:$AP,'Refi-Annual Review'!$CK$1,DB_LOAD!$AQ:$AQ,'Refi-Annual Review'!CJ$2)/DB_LOAD!$K$2</f>
        <v>#DIV/0!</v>
      </c>
      <c r="CK16" s="494" t="e">
        <f ca="1">SUMIFS(DB_LOAD!$AU:$AU,DB_LOAD!$AW:$AW,'Refi-Annual Review'!$CJ$1,DB_LOAD!$AR:$AR,'Refi-Annual Review'!$CF16,DB_LOAD!$AP:$AP,'Refi-Annual Review'!$CK$1,DB_LOAD!$AQ:$AQ,'Refi-Annual Review'!CK$2)/DB_LOAD!$K$2</f>
        <v>#DIV/0!</v>
      </c>
      <c r="CL16" s="494" t="e">
        <f ca="1">SUMIFS(DB_LOAD!$AU:$AU,DB_LOAD!$AW:$AW,'Refi-Annual Review'!$CJ$1,DB_LOAD!$AR:$AR,'Refi-Annual Review'!$CF16,DB_LOAD!$AP:$AP,'Refi-Annual Review'!$CK$1,DB_LOAD!$AQ:$AQ,'Refi-Annual Review'!CL$2)/DB_LOAD!$K$2</f>
        <v>#DIV/0!</v>
      </c>
      <c r="CM16" s="494" t="e">
        <f ca="1">SUMIFS(DB_LOAD!$AU:$AU,DB_LOAD!$AW:$AW,'Refi-Annual Review'!$CJ$1,DB_LOAD!$AR:$AR,'Refi-Annual Review'!$CF16,DB_LOAD!$AP:$AP,'Refi-Annual Review'!$CK$1,DB_LOAD!$AQ:$AQ,'Refi-Annual Review'!CM$2)/DB_LOAD!$K$2</f>
        <v>#DIV/0!</v>
      </c>
      <c r="CN16" s="494" t="e">
        <f ca="1">SUMIFS(DB_LOAD!$AU:$AU,DB_LOAD!$AW:$AW,'Refi-Annual Review'!$CJ$1,DB_LOAD!$AR:$AR,'Refi-Annual Review'!$CF16,DB_LOAD!$AP:$AP,'Refi-Annual Review'!$CK$1,DB_LOAD!$AQ:$AQ,'Refi-Annual Review'!CN$2)/DB_LOAD!$K$2</f>
        <v>#DIV/0!</v>
      </c>
      <c r="CO16" s="494" t="e">
        <f ca="1">SUMIFS(DB_LOAD!$AU:$AU,DB_LOAD!$AW:$AW,'Refi-Annual Review'!$CJ$1,DB_LOAD!$AR:$AR,'Refi-Annual Review'!$CF16,DB_LOAD!$AP:$AP,'Refi-Annual Review'!$CK$1,DB_LOAD!$AQ:$AQ,'Refi-Annual Review'!CO$2)/DB_LOAD!$K$2</f>
        <v>#DIV/0!</v>
      </c>
      <c r="CP16" s="494" t="e">
        <f t="shared" ca="1" si="8"/>
        <v>#DIV/0!</v>
      </c>
      <c r="CR16" s="494">
        <f ca="1">SUMIFS(DB_LOAD!$AV:$AV,DB_LOAD!$AW:$AW,'Refi-Annual Review'!$CS$1,DB_LOAD!$AR:$AR,'Refi-Annual Review'!$CF16,DB_LOAD!$AP:$AP,'Refi-Annual Review'!$CT$1,DB_LOAD!$AQ:$AQ,'Refi-Annual Review'!CR$2)</f>
        <v>0</v>
      </c>
      <c r="CS16" s="494">
        <f ca="1">SUMIFS(DB_LOAD!$AV:$AV,DB_LOAD!$AW:$AW,'Refi-Annual Review'!$CS$1,DB_LOAD!$AR:$AR,'Refi-Annual Review'!$CF16,DB_LOAD!$AP:$AP,'Refi-Annual Review'!$CT$1,DB_LOAD!$AQ:$AQ,'Refi-Annual Review'!CS$2)</f>
        <v>0</v>
      </c>
      <c r="CT16" s="494">
        <f ca="1">SUMIFS(DB_LOAD!$AV:$AV,DB_LOAD!$AW:$AW,'Refi-Annual Review'!$CS$1,DB_LOAD!$AR:$AR,'Refi-Annual Review'!$CF16,DB_LOAD!$AP:$AP,'Refi-Annual Review'!$CT$1,DB_LOAD!$AQ:$AQ,'Refi-Annual Review'!CT$2)</f>
        <v>0</v>
      </c>
      <c r="CU16" s="494">
        <f ca="1">SUMIFS(DB_LOAD!$AV:$AV,DB_LOAD!$AW:$AW,'Refi-Annual Review'!$CS$1,DB_LOAD!$AR:$AR,'Refi-Annual Review'!$CF16,DB_LOAD!$AP:$AP,'Refi-Annual Review'!$CT$1,DB_LOAD!$AQ:$AQ,'Refi-Annual Review'!CU$2)</f>
        <v>0</v>
      </c>
      <c r="CV16" s="494">
        <f ca="1">SUMIFS(DB_LOAD!$AV:$AV,DB_LOAD!$AW:$AW,'Refi-Annual Review'!$CS$1,DB_LOAD!$AR:$AR,'Refi-Annual Review'!$CF16,DB_LOAD!$AP:$AP,'Refi-Annual Review'!$CT$1,DB_LOAD!$AQ:$AQ,'Refi-Annual Review'!CV$2)</f>
        <v>0</v>
      </c>
      <c r="CW16" s="494">
        <f ca="1">SUMIFS(DB_LOAD!$AV:$AV,DB_LOAD!$AW:$AW,'Refi-Annual Review'!$CS$1,DB_LOAD!$AR:$AR,'Refi-Annual Review'!$CF16,DB_LOAD!$AP:$AP,'Refi-Annual Review'!$CT$1,DB_LOAD!$AQ:$AQ,'Refi-Annual Review'!CW$2)</f>
        <v>0</v>
      </c>
      <c r="CX16" s="494">
        <f ca="1">SUMIFS(DB_LOAD!$AV:$AV,DB_LOAD!$AW:$AW,'Refi-Annual Review'!$CS$1,DB_LOAD!$AR:$AR,'Refi-Annual Review'!$CF16,DB_LOAD!$AP:$AP,'Refi-Annual Review'!$CT$1,DB_LOAD!$AQ:$AQ,'Refi-Annual Review'!CX$2)</f>
        <v>0</v>
      </c>
      <c r="CY16" s="494" t="str">
        <f t="shared" ca="1" si="9"/>
        <v/>
      </c>
      <c r="DA16" s="494" t="e">
        <f ca="1">SUMIFS(DB_LOAD!$AU:$AU,DB_LOAD!$AW:$AW,'Refi-Annual Review'!$DB$1,DB_LOAD!$AR:$AR,'Refi-Annual Review'!$CF16,DB_LOAD!$AP:$AP,'Refi-Annual Review'!$DC$1,DB_LOAD!$AQ:$AQ,'Refi-Annual Review'!DA$2)/IF($A$23="No Data Found",1,$A$23)</f>
        <v>#NAME?</v>
      </c>
      <c r="DB16" s="494" t="e">
        <f ca="1">SUMIFS(DB_LOAD!$AU:$AU,DB_LOAD!$AW:$AW,'Refi-Annual Review'!$DB$1,DB_LOAD!$AR:$AR,'Refi-Annual Review'!$CF16,DB_LOAD!$AP:$AP,'Refi-Annual Review'!$DC$1,DB_LOAD!$AQ:$AQ,'Refi-Annual Review'!DB$2)/IF($A$23="No Data Found",1,$A$23)</f>
        <v>#NAME?</v>
      </c>
      <c r="DC16" s="494" t="e">
        <f ca="1">SUMIFS(DB_LOAD!$AU:$AU,DB_LOAD!$AW:$AW,'Refi-Annual Review'!$DB$1,DB_LOAD!$AR:$AR,'Refi-Annual Review'!$CF16,DB_LOAD!$AP:$AP,'Refi-Annual Review'!$DC$1,DB_LOAD!$AQ:$AQ,'Refi-Annual Review'!DC$2)/IF($A$23="No Data Found",1,$A$23)</f>
        <v>#NAME?</v>
      </c>
      <c r="DD16" s="494" t="e">
        <f ca="1">SUMIFS(DB_LOAD!$AU:$AU,DB_LOAD!$AW:$AW,'Refi-Annual Review'!$DB$1,DB_LOAD!$AR:$AR,'Refi-Annual Review'!$CF16,DB_LOAD!$AP:$AP,'Refi-Annual Review'!$DC$1,DB_LOAD!$AQ:$AQ,'Refi-Annual Review'!DD$2)/IF($A$23="No Data Found",1,$A$23)</f>
        <v>#NAME?</v>
      </c>
      <c r="DE16" s="494" t="e">
        <f ca="1">SUMIFS(DB_LOAD!$AU:$AU,DB_LOAD!$AW:$AW,'Refi-Annual Review'!$DB$1,DB_LOAD!$AR:$AR,'Refi-Annual Review'!$CF16,DB_LOAD!$AP:$AP,'Refi-Annual Review'!$DC$1,DB_LOAD!$AQ:$AQ,'Refi-Annual Review'!DE$2)/IF($A$23="No Data Found",1,$A$23)</f>
        <v>#NAME?</v>
      </c>
      <c r="DF16" s="494" t="e">
        <f ca="1">SUMIFS(DB_LOAD!$AU:$AU,DB_LOAD!$AW:$AW,'Refi-Annual Review'!$DB$1,DB_LOAD!$AR:$AR,'Refi-Annual Review'!$CF16,DB_LOAD!$AP:$AP,'Refi-Annual Review'!$DC$1,DB_LOAD!$AQ:$AQ,'Refi-Annual Review'!DF$2)/IF($A$23="No Data Found",1,$A$23)</f>
        <v>#NAME?</v>
      </c>
      <c r="DG16" s="494" t="e">
        <f ca="1">SUMIFS(DB_LOAD!$AU:$AU,DB_LOAD!$AW:$AW,'Refi-Annual Review'!$DB$1,DB_LOAD!$AR:$AR,'Refi-Annual Review'!$CF16,DB_LOAD!$AP:$AP,'Refi-Annual Review'!$DC$1,DB_LOAD!$AQ:$AQ,'Refi-Annual Review'!DG$2)/IF($A$23="No Data Found",1,$A$23)</f>
        <v>#NAME?</v>
      </c>
      <c r="DH16" s="494" t="e">
        <f t="shared" ca="1" si="10"/>
        <v>#NAME?</v>
      </c>
      <c r="DJ16" s="494">
        <f ca="1">SUMIFS(DB_LOAD!$AV:$AV,DB_LOAD!$AW:$AW,'Refi-Annual Review'!$DK$1,DB_LOAD!$AR:$AR,'Refi-Annual Review'!$CF16,DB_LOAD!$AP:$AP,'Refi-Annual Review'!$DL$1,DB_LOAD!$AQ:$AQ,'Refi-Annual Review'!DJ$2)</f>
        <v>0</v>
      </c>
      <c r="DK16" s="494">
        <f ca="1">SUMIFS(DB_LOAD!$AV:$AV,DB_LOAD!$AW:$AW,'Refi-Annual Review'!$DK$1,DB_LOAD!$AR:$AR,'Refi-Annual Review'!$CF16,DB_LOAD!$AP:$AP,'Refi-Annual Review'!$DL$1,DB_LOAD!$AQ:$AQ,'Refi-Annual Review'!DK$2)</f>
        <v>0</v>
      </c>
      <c r="DL16" s="494">
        <f ca="1">SUMIFS(DB_LOAD!$AV:$AV,DB_LOAD!$AW:$AW,'Refi-Annual Review'!$DK$1,DB_LOAD!$AR:$AR,'Refi-Annual Review'!$CF16,DB_LOAD!$AP:$AP,'Refi-Annual Review'!$DL$1,DB_LOAD!$AQ:$AQ,'Refi-Annual Review'!DL$2)</f>
        <v>0</v>
      </c>
      <c r="DM16" s="494">
        <f ca="1">SUMIFS(DB_LOAD!$AV:$AV,DB_LOAD!$AW:$AW,'Refi-Annual Review'!$DK$1,DB_LOAD!$AR:$AR,'Refi-Annual Review'!$CF16,DB_LOAD!$AP:$AP,'Refi-Annual Review'!$DL$1,DB_LOAD!$AQ:$AQ,'Refi-Annual Review'!DM$2)</f>
        <v>0</v>
      </c>
      <c r="DN16" s="494">
        <f ca="1">SUMIFS(DB_LOAD!$AV:$AV,DB_LOAD!$AW:$AW,'Refi-Annual Review'!$DK$1,DB_LOAD!$AR:$AR,'Refi-Annual Review'!$CF16,DB_LOAD!$AP:$AP,'Refi-Annual Review'!$DL$1,DB_LOAD!$AQ:$AQ,'Refi-Annual Review'!DN$2)</f>
        <v>0</v>
      </c>
      <c r="DO16" s="494">
        <f ca="1">SUMIFS(DB_LOAD!$AV:$AV,DB_LOAD!$AW:$AW,'Refi-Annual Review'!$DK$1,DB_LOAD!$AR:$AR,'Refi-Annual Review'!$CF16,DB_LOAD!$AP:$AP,'Refi-Annual Review'!$DL$1,DB_LOAD!$AQ:$AQ,'Refi-Annual Review'!DO$2)</f>
        <v>0</v>
      </c>
      <c r="DP16" s="494">
        <f ca="1">SUMIFS(DB_LOAD!$AV:$AV,DB_LOAD!$AW:$AW,'Refi-Annual Review'!$DK$1,DB_LOAD!$AR:$AR,'Refi-Annual Review'!$CF16,DB_LOAD!$AP:$AP,'Refi-Annual Review'!$DL$1,DB_LOAD!$AQ:$AQ,'Refi-Annual Review'!DP$2)</f>
        <v>0</v>
      </c>
      <c r="DQ16" s="494" t="str">
        <f t="shared" ca="1" si="11"/>
        <v/>
      </c>
      <c r="DS16" s="494">
        <f ca="1">SUMIFS(DB_LOAD!$AV:$AV,DB_LOAD!$AW:$AW,'Refi-Annual Review'!$DT$1,DB_LOAD!$AR:$AR,'Refi-Annual Review'!$CF16,DB_LOAD!$AP:$AP,'Refi-Annual Review'!$DU$1,DB_LOAD!$AQ:$AQ,'Refi-Annual Review'!DS$2)</f>
        <v>0</v>
      </c>
      <c r="DT16" s="494">
        <f ca="1">SUMIFS(DB_LOAD!$AV:$AV,DB_LOAD!$AW:$AW,'Refi-Annual Review'!$DT$1,DB_LOAD!$AR:$AR,'Refi-Annual Review'!$CF16,DB_LOAD!$AP:$AP,'Refi-Annual Review'!$DU$1,DB_LOAD!$AQ:$AQ,'Refi-Annual Review'!DT$2)</f>
        <v>0</v>
      </c>
      <c r="DU16" s="494">
        <f ca="1">SUMIFS(DB_LOAD!$AV:$AV,DB_LOAD!$AW:$AW,'Refi-Annual Review'!$DT$1,DB_LOAD!$AR:$AR,'Refi-Annual Review'!$CF16,DB_LOAD!$AP:$AP,'Refi-Annual Review'!$DU$1,DB_LOAD!$AQ:$AQ,'Refi-Annual Review'!DU$2)</f>
        <v>0</v>
      </c>
      <c r="DV16" s="494">
        <f ca="1">SUMIFS(DB_LOAD!$AV:$AV,DB_LOAD!$AW:$AW,'Refi-Annual Review'!$DT$1,DB_LOAD!$AR:$AR,'Refi-Annual Review'!$CF16,DB_LOAD!$AP:$AP,'Refi-Annual Review'!$DU$1,DB_LOAD!$AQ:$AQ,'Refi-Annual Review'!DV$2)</f>
        <v>0</v>
      </c>
      <c r="DW16" s="494">
        <f ca="1">SUMIFS(DB_LOAD!$AV:$AV,DB_LOAD!$AW:$AW,'Refi-Annual Review'!$DT$1,DB_LOAD!$AR:$AR,'Refi-Annual Review'!$CF16,DB_LOAD!$AP:$AP,'Refi-Annual Review'!$DU$1,DB_LOAD!$AQ:$AQ,'Refi-Annual Review'!DW$2)</f>
        <v>0</v>
      </c>
      <c r="DX16" s="494">
        <f ca="1">SUMIFS(DB_LOAD!$AV:$AV,DB_LOAD!$AW:$AW,'Refi-Annual Review'!$DT$1,DB_LOAD!$AR:$AR,'Refi-Annual Review'!$CF16,DB_LOAD!$AP:$AP,'Refi-Annual Review'!$DU$1,DB_LOAD!$AQ:$AQ,'Refi-Annual Review'!DX$2)</f>
        <v>0</v>
      </c>
      <c r="DY16" s="494">
        <f ca="1">SUMIFS(DB_LOAD!$AV:$AV,DB_LOAD!$AW:$AW,'Refi-Annual Review'!$DT$1,DB_LOAD!$AR:$AR,'Refi-Annual Review'!$CF16,DB_LOAD!$AP:$AP,'Refi-Annual Review'!$DU$1,DB_LOAD!$AQ:$AQ,'Refi-Annual Review'!DY$2)</f>
        <v>0</v>
      </c>
      <c r="DZ16" s="494" t="str">
        <f t="shared" ca="1" si="12"/>
        <v/>
      </c>
    </row>
    <row r="17" spans="1:130" ht="15">
      <c r="A17" s="488" t="s">
        <v>412</v>
      </c>
      <c r="C17" s="485">
        <f t="shared" si="25"/>
        <v>18</v>
      </c>
      <c r="D17" s="493" t="s">
        <v>17</v>
      </c>
      <c r="E17" s="568"/>
      <c r="F17" s="496" t="str">
        <f ca="1">IFERROR(F142/AJ182,"N/A")</f>
        <v>N/A</v>
      </c>
      <c r="G17" s="496" t="str">
        <f t="shared" ref="G17:J17" ca="1" si="38">IFERROR(G142/AK182,"N/A")</f>
        <v>N/A</v>
      </c>
      <c r="H17" s="496" t="str">
        <f t="shared" ca="1" si="38"/>
        <v>N/A</v>
      </c>
      <c r="I17" s="496" t="str">
        <f t="shared" ca="1" si="38"/>
        <v>N/A</v>
      </c>
      <c r="J17" s="496" t="str">
        <f t="shared" ca="1" si="38"/>
        <v>N/A</v>
      </c>
      <c r="K17" s="496"/>
      <c r="L17" s="496" t="str">
        <f ca="1">IFERROR(L142/AK182,"N/A")</f>
        <v>N/A</v>
      </c>
      <c r="M17" s="496" t="str">
        <f t="shared" ref="M17:N17" ca="1" si="39">IFERROR(M142/AL182,"N/A")</f>
        <v>N/A</v>
      </c>
      <c r="N17" s="496" t="str">
        <f t="shared" ca="1" si="39"/>
        <v>N/A</v>
      </c>
      <c r="O17" s="496" t="str">
        <f ca="1">IFERROR(O142/AVERAGE(O113,IF(OR(J113="",J113=0),N113,J113)),"N/A")</f>
        <v>N/A</v>
      </c>
      <c r="P17" s="496"/>
      <c r="Q17" s="496" t="e">
        <f ca="1">(Q142*(12/Q1)/Q186)*(Q4/Q3)</f>
        <v>#NAME?</v>
      </c>
      <c r="R17" s="896" t="e">
        <f ca="1">R142/Q182</f>
        <v>#NAME?</v>
      </c>
      <c r="S17" s="496"/>
      <c r="T17" s="496"/>
      <c r="U17" s="496"/>
      <c r="AJ17" s="493" t="s">
        <v>17</v>
      </c>
      <c r="AK17" s="496" t="e">
        <f t="shared" ca="1" si="27"/>
        <v>#N/A</v>
      </c>
      <c r="AL17" s="496" t="e">
        <f t="shared" ca="1" si="27"/>
        <v>#N/A</v>
      </c>
      <c r="AM17" s="496" t="e">
        <f t="shared" ca="1" si="23"/>
        <v>#N/A</v>
      </c>
      <c r="AN17" s="496" t="e">
        <f t="shared" ca="1" si="23"/>
        <v>#N/A</v>
      </c>
      <c r="AO17" s="496" t="e">
        <f t="shared" ca="1" si="19"/>
        <v>#NAME?</v>
      </c>
      <c r="AP17" s="496" t="e">
        <f t="shared" ca="1" si="19"/>
        <v>#NAME?</v>
      </c>
      <c r="BD17" s="485" t="s">
        <v>140</v>
      </c>
      <c r="BE17" s="485" t="e">
        <f t="shared" ca="1" si="31"/>
        <v>#NAME?</v>
      </c>
      <c r="BF17" s="651" t="str">
        <f t="shared" si="29"/>
        <v/>
      </c>
      <c r="BG17" s="669" t="e">
        <f t="shared" ca="1" si="30"/>
        <v>#NAME?</v>
      </c>
      <c r="BH17" s="669" t="e">
        <f t="shared" ca="1" si="30"/>
        <v>#NAME?</v>
      </c>
      <c r="BI17" s="669" t="e">
        <f t="shared" ca="1" si="30"/>
        <v>#NAME?</v>
      </c>
      <c r="BJ17" s="669" t="e">
        <f t="shared" ca="1" si="30"/>
        <v>#NAME?</v>
      </c>
      <c r="BK17" s="669" t="e">
        <f t="shared" ca="1" si="30"/>
        <v>#NAME?</v>
      </c>
      <c r="BL17" s="669" t="e">
        <f t="shared" ca="1" si="30"/>
        <v>#NAME?</v>
      </c>
      <c r="BM17" s="669" t="e">
        <f t="shared" ca="1" si="30"/>
        <v>#NAME?</v>
      </c>
      <c r="BN17" s="670" t="e">
        <f t="shared" ca="1" si="32"/>
        <v>#NAME?</v>
      </c>
      <c r="BP17" s="485" t="e">
        <f ca="1">IF(OR(DB_LOAD!AW16="USD",DB_LOAD!AW16='Refi-Annual Review'!$A$3,ISBLANK(DB_LOAD!AW16)),0,1)</f>
        <v>#NAME?</v>
      </c>
      <c r="BQ17" t="str">
        <f>(IF(ISBLANK(DB_LOAD!AR16),"",DB_LOAD!AR16))</f>
        <v/>
      </c>
      <c r="BR17" t="str">
        <f t="shared" si="3"/>
        <v/>
      </c>
      <c r="BS17" t="str">
        <f t="shared" si="7"/>
        <v/>
      </c>
      <c r="BT17" t="str">
        <f t="shared" si="13"/>
        <v/>
      </c>
      <c r="BU17" t="str">
        <f t="shared" si="4"/>
        <v/>
      </c>
      <c r="BV17" t="str">
        <f t="shared" si="14"/>
        <v/>
      </c>
      <c r="BW17" t="str">
        <f t="shared" si="5"/>
        <v/>
      </c>
      <c r="BX17" t="str">
        <f t="shared" si="15"/>
        <v/>
      </c>
      <c r="BY17"/>
      <c r="BZ17"/>
      <c r="CA17"/>
      <c r="CB17" s="683" t="str">
        <f t="shared" si="16"/>
        <v/>
      </c>
      <c r="CC17" s="683" t="str">
        <f t="shared" si="17"/>
        <v/>
      </c>
      <c r="CD17" s="683" t="str">
        <f>IF(CC17="","",VALUE(MID($BZ$5,1+SUM($CC$3:CC16),CC17)))</f>
        <v/>
      </c>
      <c r="CE17">
        <f t="shared" si="18"/>
        <v>15</v>
      </c>
      <c r="CF17" t="str">
        <f>IF(CD17="","",MID($BZ$4,1+SUM($CD$3:CD16),CD17))</f>
        <v/>
      </c>
      <c r="CI17" s="494" t="e">
        <f ca="1">SUMIFS(DB_LOAD!$AU:$AU,DB_LOAD!$AW:$AW,'Refi-Annual Review'!$CJ$1,DB_LOAD!$AR:$AR,'Refi-Annual Review'!$CF17,DB_LOAD!$AP:$AP,'Refi-Annual Review'!$CK$1,DB_LOAD!$AQ:$AQ,'Refi-Annual Review'!CI$2)/DB_LOAD!$K$2</f>
        <v>#DIV/0!</v>
      </c>
      <c r="CJ17" s="494" t="e">
        <f ca="1">SUMIFS(DB_LOAD!$AU:$AU,DB_LOAD!$AW:$AW,'Refi-Annual Review'!$CJ$1,DB_LOAD!$AR:$AR,'Refi-Annual Review'!$CF17,DB_LOAD!$AP:$AP,'Refi-Annual Review'!$CK$1,DB_LOAD!$AQ:$AQ,'Refi-Annual Review'!CJ$2)/DB_LOAD!$K$2</f>
        <v>#DIV/0!</v>
      </c>
      <c r="CK17" s="494" t="e">
        <f ca="1">SUMIFS(DB_LOAD!$AU:$AU,DB_LOAD!$AW:$AW,'Refi-Annual Review'!$CJ$1,DB_LOAD!$AR:$AR,'Refi-Annual Review'!$CF17,DB_LOAD!$AP:$AP,'Refi-Annual Review'!$CK$1,DB_LOAD!$AQ:$AQ,'Refi-Annual Review'!CK$2)/DB_LOAD!$K$2</f>
        <v>#DIV/0!</v>
      </c>
      <c r="CL17" s="494" t="e">
        <f ca="1">SUMIFS(DB_LOAD!$AU:$AU,DB_LOAD!$AW:$AW,'Refi-Annual Review'!$CJ$1,DB_LOAD!$AR:$AR,'Refi-Annual Review'!$CF17,DB_LOAD!$AP:$AP,'Refi-Annual Review'!$CK$1,DB_LOAD!$AQ:$AQ,'Refi-Annual Review'!CL$2)/DB_LOAD!$K$2</f>
        <v>#DIV/0!</v>
      </c>
      <c r="CM17" s="494" t="e">
        <f ca="1">SUMIFS(DB_LOAD!$AU:$AU,DB_LOAD!$AW:$AW,'Refi-Annual Review'!$CJ$1,DB_LOAD!$AR:$AR,'Refi-Annual Review'!$CF17,DB_LOAD!$AP:$AP,'Refi-Annual Review'!$CK$1,DB_LOAD!$AQ:$AQ,'Refi-Annual Review'!CM$2)/DB_LOAD!$K$2</f>
        <v>#DIV/0!</v>
      </c>
      <c r="CN17" s="494" t="e">
        <f ca="1">SUMIFS(DB_LOAD!$AU:$AU,DB_LOAD!$AW:$AW,'Refi-Annual Review'!$CJ$1,DB_LOAD!$AR:$AR,'Refi-Annual Review'!$CF17,DB_LOAD!$AP:$AP,'Refi-Annual Review'!$CK$1,DB_LOAD!$AQ:$AQ,'Refi-Annual Review'!CN$2)/DB_LOAD!$K$2</f>
        <v>#DIV/0!</v>
      </c>
      <c r="CO17" s="494" t="e">
        <f ca="1">SUMIFS(DB_LOAD!$AU:$AU,DB_LOAD!$AW:$AW,'Refi-Annual Review'!$CJ$1,DB_LOAD!$AR:$AR,'Refi-Annual Review'!$CF17,DB_LOAD!$AP:$AP,'Refi-Annual Review'!$CK$1,DB_LOAD!$AQ:$AQ,'Refi-Annual Review'!CO$2)/DB_LOAD!$K$2</f>
        <v>#DIV/0!</v>
      </c>
      <c r="CP17" s="494" t="e">
        <f t="shared" ca="1" si="8"/>
        <v>#DIV/0!</v>
      </c>
      <c r="CR17" s="494">
        <f ca="1">SUMIFS(DB_LOAD!$AV:$AV,DB_LOAD!$AW:$AW,'Refi-Annual Review'!$CS$1,DB_LOAD!$AR:$AR,'Refi-Annual Review'!$CF17,DB_LOAD!$AP:$AP,'Refi-Annual Review'!$CT$1,DB_LOAD!$AQ:$AQ,'Refi-Annual Review'!CR$2)</f>
        <v>0</v>
      </c>
      <c r="CS17" s="494">
        <f ca="1">SUMIFS(DB_LOAD!$AV:$AV,DB_LOAD!$AW:$AW,'Refi-Annual Review'!$CS$1,DB_LOAD!$AR:$AR,'Refi-Annual Review'!$CF17,DB_LOAD!$AP:$AP,'Refi-Annual Review'!$CT$1,DB_LOAD!$AQ:$AQ,'Refi-Annual Review'!CS$2)</f>
        <v>0</v>
      </c>
      <c r="CT17" s="494">
        <f ca="1">SUMIFS(DB_LOAD!$AV:$AV,DB_LOAD!$AW:$AW,'Refi-Annual Review'!$CS$1,DB_LOAD!$AR:$AR,'Refi-Annual Review'!$CF17,DB_LOAD!$AP:$AP,'Refi-Annual Review'!$CT$1,DB_LOAD!$AQ:$AQ,'Refi-Annual Review'!CT$2)</f>
        <v>0</v>
      </c>
      <c r="CU17" s="494">
        <f ca="1">SUMIFS(DB_LOAD!$AV:$AV,DB_LOAD!$AW:$AW,'Refi-Annual Review'!$CS$1,DB_LOAD!$AR:$AR,'Refi-Annual Review'!$CF17,DB_LOAD!$AP:$AP,'Refi-Annual Review'!$CT$1,DB_LOAD!$AQ:$AQ,'Refi-Annual Review'!CU$2)</f>
        <v>0</v>
      </c>
      <c r="CV17" s="494">
        <f ca="1">SUMIFS(DB_LOAD!$AV:$AV,DB_LOAD!$AW:$AW,'Refi-Annual Review'!$CS$1,DB_LOAD!$AR:$AR,'Refi-Annual Review'!$CF17,DB_LOAD!$AP:$AP,'Refi-Annual Review'!$CT$1,DB_LOAD!$AQ:$AQ,'Refi-Annual Review'!CV$2)</f>
        <v>0</v>
      </c>
      <c r="CW17" s="494">
        <f ca="1">SUMIFS(DB_LOAD!$AV:$AV,DB_LOAD!$AW:$AW,'Refi-Annual Review'!$CS$1,DB_LOAD!$AR:$AR,'Refi-Annual Review'!$CF17,DB_LOAD!$AP:$AP,'Refi-Annual Review'!$CT$1,DB_LOAD!$AQ:$AQ,'Refi-Annual Review'!CW$2)</f>
        <v>0</v>
      </c>
      <c r="CX17" s="494">
        <f ca="1">SUMIFS(DB_LOAD!$AV:$AV,DB_LOAD!$AW:$AW,'Refi-Annual Review'!$CS$1,DB_LOAD!$AR:$AR,'Refi-Annual Review'!$CF17,DB_LOAD!$AP:$AP,'Refi-Annual Review'!$CT$1,DB_LOAD!$AQ:$AQ,'Refi-Annual Review'!CX$2)</f>
        <v>0</v>
      </c>
      <c r="CY17" s="494" t="str">
        <f t="shared" ca="1" si="9"/>
        <v/>
      </c>
      <c r="DA17" s="494" t="e">
        <f ca="1">SUMIFS(DB_LOAD!$AU:$AU,DB_LOAD!$AW:$AW,'Refi-Annual Review'!$DB$1,DB_LOAD!$AR:$AR,'Refi-Annual Review'!$CF17,DB_LOAD!$AP:$AP,'Refi-Annual Review'!$DC$1,DB_LOAD!$AQ:$AQ,'Refi-Annual Review'!DA$2)/IF($A$23="No Data Found",1,$A$23)</f>
        <v>#NAME?</v>
      </c>
      <c r="DB17" s="494" t="e">
        <f ca="1">SUMIFS(DB_LOAD!$AU:$AU,DB_LOAD!$AW:$AW,'Refi-Annual Review'!$DB$1,DB_LOAD!$AR:$AR,'Refi-Annual Review'!$CF17,DB_LOAD!$AP:$AP,'Refi-Annual Review'!$DC$1,DB_LOAD!$AQ:$AQ,'Refi-Annual Review'!DB$2)/IF($A$23="No Data Found",1,$A$23)</f>
        <v>#NAME?</v>
      </c>
      <c r="DC17" s="494" t="e">
        <f ca="1">SUMIFS(DB_LOAD!$AU:$AU,DB_LOAD!$AW:$AW,'Refi-Annual Review'!$DB$1,DB_LOAD!$AR:$AR,'Refi-Annual Review'!$CF17,DB_LOAD!$AP:$AP,'Refi-Annual Review'!$DC$1,DB_LOAD!$AQ:$AQ,'Refi-Annual Review'!DC$2)/IF($A$23="No Data Found",1,$A$23)</f>
        <v>#NAME?</v>
      </c>
      <c r="DD17" s="494" t="e">
        <f ca="1">SUMIFS(DB_LOAD!$AU:$AU,DB_LOAD!$AW:$AW,'Refi-Annual Review'!$DB$1,DB_LOAD!$AR:$AR,'Refi-Annual Review'!$CF17,DB_LOAD!$AP:$AP,'Refi-Annual Review'!$DC$1,DB_LOAD!$AQ:$AQ,'Refi-Annual Review'!DD$2)/IF($A$23="No Data Found",1,$A$23)</f>
        <v>#NAME?</v>
      </c>
      <c r="DE17" s="494" t="e">
        <f ca="1">SUMIFS(DB_LOAD!$AU:$AU,DB_LOAD!$AW:$AW,'Refi-Annual Review'!$DB$1,DB_LOAD!$AR:$AR,'Refi-Annual Review'!$CF17,DB_LOAD!$AP:$AP,'Refi-Annual Review'!$DC$1,DB_LOAD!$AQ:$AQ,'Refi-Annual Review'!DE$2)/IF($A$23="No Data Found",1,$A$23)</f>
        <v>#NAME?</v>
      </c>
      <c r="DF17" s="494" t="e">
        <f ca="1">SUMIFS(DB_LOAD!$AU:$AU,DB_LOAD!$AW:$AW,'Refi-Annual Review'!$DB$1,DB_LOAD!$AR:$AR,'Refi-Annual Review'!$CF17,DB_LOAD!$AP:$AP,'Refi-Annual Review'!$DC$1,DB_LOAD!$AQ:$AQ,'Refi-Annual Review'!DF$2)/IF($A$23="No Data Found",1,$A$23)</f>
        <v>#NAME?</v>
      </c>
      <c r="DG17" s="494" t="e">
        <f ca="1">SUMIFS(DB_LOAD!$AU:$AU,DB_LOAD!$AW:$AW,'Refi-Annual Review'!$DB$1,DB_LOAD!$AR:$AR,'Refi-Annual Review'!$CF17,DB_LOAD!$AP:$AP,'Refi-Annual Review'!$DC$1,DB_LOAD!$AQ:$AQ,'Refi-Annual Review'!DG$2)/IF($A$23="No Data Found",1,$A$23)</f>
        <v>#NAME?</v>
      </c>
      <c r="DH17" s="494" t="e">
        <f t="shared" ca="1" si="10"/>
        <v>#NAME?</v>
      </c>
      <c r="DJ17" s="494">
        <f ca="1">SUMIFS(DB_LOAD!$AV:$AV,DB_LOAD!$AW:$AW,'Refi-Annual Review'!$DK$1,DB_LOAD!$AR:$AR,'Refi-Annual Review'!$CF17,DB_LOAD!$AP:$AP,'Refi-Annual Review'!$DL$1,DB_LOAD!$AQ:$AQ,'Refi-Annual Review'!DJ$2)</f>
        <v>0</v>
      </c>
      <c r="DK17" s="494">
        <f ca="1">SUMIFS(DB_LOAD!$AV:$AV,DB_LOAD!$AW:$AW,'Refi-Annual Review'!$DK$1,DB_LOAD!$AR:$AR,'Refi-Annual Review'!$CF17,DB_LOAD!$AP:$AP,'Refi-Annual Review'!$DL$1,DB_LOAD!$AQ:$AQ,'Refi-Annual Review'!DK$2)</f>
        <v>0</v>
      </c>
      <c r="DL17" s="494">
        <f ca="1">SUMIFS(DB_LOAD!$AV:$AV,DB_LOAD!$AW:$AW,'Refi-Annual Review'!$DK$1,DB_LOAD!$AR:$AR,'Refi-Annual Review'!$CF17,DB_LOAD!$AP:$AP,'Refi-Annual Review'!$DL$1,DB_LOAD!$AQ:$AQ,'Refi-Annual Review'!DL$2)</f>
        <v>0</v>
      </c>
      <c r="DM17" s="494">
        <f ca="1">SUMIFS(DB_LOAD!$AV:$AV,DB_LOAD!$AW:$AW,'Refi-Annual Review'!$DK$1,DB_LOAD!$AR:$AR,'Refi-Annual Review'!$CF17,DB_LOAD!$AP:$AP,'Refi-Annual Review'!$DL$1,DB_LOAD!$AQ:$AQ,'Refi-Annual Review'!DM$2)</f>
        <v>0</v>
      </c>
      <c r="DN17" s="494">
        <f ca="1">SUMIFS(DB_LOAD!$AV:$AV,DB_LOAD!$AW:$AW,'Refi-Annual Review'!$DK$1,DB_LOAD!$AR:$AR,'Refi-Annual Review'!$CF17,DB_LOAD!$AP:$AP,'Refi-Annual Review'!$DL$1,DB_LOAD!$AQ:$AQ,'Refi-Annual Review'!DN$2)</f>
        <v>0</v>
      </c>
      <c r="DO17" s="494">
        <f ca="1">SUMIFS(DB_LOAD!$AV:$AV,DB_LOAD!$AW:$AW,'Refi-Annual Review'!$DK$1,DB_LOAD!$AR:$AR,'Refi-Annual Review'!$CF17,DB_LOAD!$AP:$AP,'Refi-Annual Review'!$DL$1,DB_LOAD!$AQ:$AQ,'Refi-Annual Review'!DO$2)</f>
        <v>0</v>
      </c>
      <c r="DP17" s="494">
        <f ca="1">SUMIFS(DB_LOAD!$AV:$AV,DB_LOAD!$AW:$AW,'Refi-Annual Review'!$DK$1,DB_LOAD!$AR:$AR,'Refi-Annual Review'!$CF17,DB_LOAD!$AP:$AP,'Refi-Annual Review'!$DL$1,DB_LOAD!$AQ:$AQ,'Refi-Annual Review'!DP$2)</f>
        <v>0</v>
      </c>
      <c r="DQ17" s="494" t="str">
        <f t="shared" ca="1" si="11"/>
        <v/>
      </c>
      <c r="DS17" s="494">
        <f ca="1">SUMIFS(DB_LOAD!$AV:$AV,DB_LOAD!$AW:$AW,'Refi-Annual Review'!$DT$1,DB_LOAD!$AR:$AR,'Refi-Annual Review'!$CF17,DB_LOAD!$AP:$AP,'Refi-Annual Review'!$DU$1,DB_LOAD!$AQ:$AQ,'Refi-Annual Review'!DS$2)</f>
        <v>0</v>
      </c>
      <c r="DT17" s="494">
        <f ca="1">SUMIFS(DB_LOAD!$AV:$AV,DB_LOAD!$AW:$AW,'Refi-Annual Review'!$DT$1,DB_LOAD!$AR:$AR,'Refi-Annual Review'!$CF17,DB_LOAD!$AP:$AP,'Refi-Annual Review'!$DU$1,DB_LOAD!$AQ:$AQ,'Refi-Annual Review'!DT$2)</f>
        <v>0</v>
      </c>
      <c r="DU17" s="494">
        <f ca="1">SUMIFS(DB_LOAD!$AV:$AV,DB_LOAD!$AW:$AW,'Refi-Annual Review'!$DT$1,DB_LOAD!$AR:$AR,'Refi-Annual Review'!$CF17,DB_LOAD!$AP:$AP,'Refi-Annual Review'!$DU$1,DB_LOAD!$AQ:$AQ,'Refi-Annual Review'!DU$2)</f>
        <v>0</v>
      </c>
      <c r="DV17" s="494">
        <f ca="1">SUMIFS(DB_LOAD!$AV:$AV,DB_LOAD!$AW:$AW,'Refi-Annual Review'!$DT$1,DB_LOAD!$AR:$AR,'Refi-Annual Review'!$CF17,DB_LOAD!$AP:$AP,'Refi-Annual Review'!$DU$1,DB_LOAD!$AQ:$AQ,'Refi-Annual Review'!DV$2)</f>
        <v>0</v>
      </c>
      <c r="DW17" s="494">
        <f ca="1">SUMIFS(DB_LOAD!$AV:$AV,DB_LOAD!$AW:$AW,'Refi-Annual Review'!$DT$1,DB_LOAD!$AR:$AR,'Refi-Annual Review'!$CF17,DB_LOAD!$AP:$AP,'Refi-Annual Review'!$DU$1,DB_LOAD!$AQ:$AQ,'Refi-Annual Review'!DW$2)</f>
        <v>0</v>
      </c>
      <c r="DX17" s="494">
        <f ca="1">SUMIFS(DB_LOAD!$AV:$AV,DB_LOAD!$AW:$AW,'Refi-Annual Review'!$DT$1,DB_LOAD!$AR:$AR,'Refi-Annual Review'!$CF17,DB_LOAD!$AP:$AP,'Refi-Annual Review'!$DU$1,DB_LOAD!$AQ:$AQ,'Refi-Annual Review'!DX$2)</f>
        <v>0</v>
      </c>
      <c r="DY17" s="494">
        <f ca="1">SUMIFS(DB_LOAD!$AV:$AV,DB_LOAD!$AW:$AW,'Refi-Annual Review'!$DT$1,DB_LOAD!$AR:$AR,'Refi-Annual Review'!$CF17,DB_LOAD!$AP:$AP,'Refi-Annual Review'!$DU$1,DB_LOAD!$AQ:$AQ,'Refi-Annual Review'!DY$2)</f>
        <v>0</v>
      </c>
      <c r="DZ17" s="494" t="str">
        <f t="shared" ca="1" si="12"/>
        <v/>
      </c>
    </row>
    <row r="18" spans="1:130" ht="15">
      <c r="A18" s="485" t="s">
        <v>45</v>
      </c>
      <c r="C18" s="485">
        <f t="shared" si="25"/>
        <v>19</v>
      </c>
      <c r="D18" s="493"/>
      <c r="E18" s="568"/>
      <c r="AJ18" s="828"/>
      <c r="AK18" s="496"/>
      <c r="AL18" s="496"/>
      <c r="AM18" s="496"/>
      <c r="AN18" s="496"/>
      <c r="AO18" s="496"/>
      <c r="BD18" s="485" t="s">
        <v>140</v>
      </c>
      <c r="BE18" s="485" t="e">
        <f t="shared" ca="1" si="31"/>
        <v>#NAME?</v>
      </c>
      <c r="BF18" s="651" t="str">
        <f t="shared" si="29"/>
        <v/>
      </c>
      <c r="BG18" s="669" t="e">
        <f t="shared" ca="1" si="30"/>
        <v>#NAME?</v>
      </c>
      <c r="BH18" s="669" t="e">
        <f t="shared" ca="1" si="30"/>
        <v>#NAME?</v>
      </c>
      <c r="BI18" s="669" t="e">
        <f t="shared" ca="1" si="30"/>
        <v>#NAME?</v>
      </c>
      <c r="BJ18" s="669" t="e">
        <f t="shared" ca="1" si="30"/>
        <v>#NAME?</v>
      </c>
      <c r="BK18" s="669" t="e">
        <f t="shared" ca="1" si="30"/>
        <v>#NAME?</v>
      </c>
      <c r="BL18" s="669" t="e">
        <f t="shared" ca="1" si="30"/>
        <v>#NAME?</v>
      </c>
      <c r="BM18" s="669" t="e">
        <f t="shared" ca="1" si="30"/>
        <v>#NAME?</v>
      </c>
      <c r="BN18" s="670" t="e">
        <f t="shared" ca="1" si="32"/>
        <v>#NAME?</v>
      </c>
      <c r="BP18" s="485" t="e">
        <f ca="1">IF(OR(DB_LOAD!AW17="USD",DB_LOAD!AW17='Refi-Annual Review'!$A$3,ISBLANK(DB_LOAD!AW17)),0,1)</f>
        <v>#NAME?</v>
      </c>
      <c r="BQ18" t="str">
        <f>(IF(ISBLANK(DB_LOAD!AR17),"",DB_LOAD!AR17))</f>
        <v/>
      </c>
      <c r="BR18" t="str">
        <f t="shared" si="3"/>
        <v/>
      </c>
      <c r="BS18" t="str">
        <f t="shared" si="7"/>
        <v/>
      </c>
      <c r="BT18" t="str">
        <f t="shared" si="13"/>
        <v/>
      </c>
      <c r="BU18" t="str">
        <f t="shared" si="4"/>
        <v/>
      </c>
      <c r="BV18" t="str">
        <f t="shared" si="14"/>
        <v/>
      </c>
      <c r="BW18" t="str">
        <f t="shared" si="5"/>
        <v/>
      </c>
      <c r="BX18" t="str">
        <f t="shared" si="15"/>
        <v/>
      </c>
      <c r="BY18"/>
      <c r="BZ18"/>
      <c r="CA18"/>
      <c r="CB18" s="683" t="str">
        <f t="shared" si="16"/>
        <v/>
      </c>
      <c r="CC18" s="683" t="str">
        <f t="shared" si="17"/>
        <v/>
      </c>
      <c r="CD18" s="683" t="str">
        <f>IF(CC18="","",VALUE(MID($BZ$5,1+SUM($CC$3:CC17),CC18)))</f>
        <v/>
      </c>
      <c r="CE18">
        <f t="shared" si="18"/>
        <v>16</v>
      </c>
      <c r="CF18" t="str">
        <f>IF(CD18="","",MID($BZ$4,1+SUM($CD$3:CD17),CD18))</f>
        <v/>
      </c>
      <c r="CI18" s="494" t="e">
        <f ca="1">SUMIFS(DB_LOAD!$AU:$AU,DB_LOAD!$AW:$AW,'Refi-Annual Review'!$CJ$1,DB_LOAD!$AR:$AR,'Refi-Annual Review'!$CF18,DB_LOAD!$AP:$AP,'Refi-Annual Review'!$CK$1,DB_LOAD!$AQ:$AQ,'Refi-Annual Review'!CI$2)/DB_LOAD!$K$2</f>
        <v>#DIV/0!</v>
      </c>
      <c r="CJ18" s="494" t="e">
        <f ca="1">SUMIFS(DB_LOAD!$AU:$AU,DB_LOAD!$AW:$AW,'Refi-Annual Review'!$CJ$1,DB_LOAD!$AR:$AR,'Refi-Annual Review'!$CF18,DB_LOAD!$AP:$AP,'Refi-Annual Review'!$CK$1,DB_LOAD!$AQ:$AQ,'Refi-Annual Review'!CJ$2)/DB_LOAD!$K$2</f>
        <v>#DIV/0!</v>
      </c>
      <c r="CK18" s="494" t="e">
        <f ca="1">SUMIFS(DB_LOAD!$AU:$AU,DB_LOAD!$AW:$AW,'Refi-Annual Review'!$CJ$1,DB_LOAD!$AR:$AR,'Refi-Annual Review'!$CF18,DB_LOAD!$AP:$AP,'Refi-Annual Review'!$CK$1,DB_LOAD!$AQ:$AQ,'Refi-Annual Review'!CK$2)/DB_LOAD!$K$2</f>
        <v>#DIV/0!</v>
      </c>
      <c r="CL18" s="494" t="e">
        <f ca="1">SUMIFS(DB_LOAD!$AU:$AU,DB_LOAD!$AW:$AW,'Refi-Annual Review'!$CJ$1,DB_LOAD!$AR:$AR,'Refi-Annual Review'!$CF18,DB_LOAD!$AP:$AP,'Refi-Annual Review'!$CK$1,DB_LOAD!$AQ:$AQ,'Refi-Annual Review'!CL$2)/DB_LOAD!$K$2</f>
        <v>#DIV/0!</v>
      </c>
      <c r="CM18" s="494" t="e">
        <f ca="1">SUMIFS(DB_LOAD!$AU:$AU,DB_LOAD!$AW:$AW,'Refi-Annual Review'!$CJ$1,DB_LOAD!$AR:$AR,'Refi-Annual Review'!$CF18,DB_LOAD!$AP:$AP,'Refi-Annual Review'!$CK$1,DB_LOAD!$AQ:$AQ,'Refi-Annual Review'!CM$2)/DB_LOAD!$K$2</f>
        <v>#DIV/0!</v>
      </c>
      <c r="CN18" s="494" t="e">
        <f ca="1">SUMIFS(DB_LOAD!$AU:$AU,DB_LOAD!$AW:$AW,'Refi-Annual Review'!$CJ$1,DB_LOAD!$AR:$AR,'Refi-Annual Review'!$CF18,DB_LOAD!$AP:$AP,'Refi-Annual Review'!$CK$1,DB_LOAD!$AQ:$AQ,'Refi-Annual Review'!CN$2)/DB_LOAD!$K$2</f>
        <v>#DIV/0!</v>
      </c>
      <c r="CO18" s="494" t="e">
        <f ca="1">SUMIFS(DB_LOAD!$AU:$AU,DB_LOAD!$AW:$AW,'Refi-Annual Review'!$CJ$1,DB_LOAD!$AR:$AR,'Refi-Annual Review'!$CF18,DB_LOAD!$AP:$AP,'Refi-Annual Review'!$CK$1,DB_LOAD!$AQ:$AQ,'Refi-Annual Review'!CO$2)/DB_LOAD!$K$2</f>
        <v>#DIV/0!</v>
      </c>
      <c r="CP18" s="494" t="e">
        <f t="shared" ca="1" si="8"/>
        <v>#DIV/0!</v>
      </c>
      <c r="CR18" s="494">
        <f ca="1">SUMIFS(DB_LOAD!$AV:$AV,DB_LOAD!$AW:$AW,'Refi-Annual Review'!$CS$1,DB_LOAD!$AR:$AR,'Refi-Annual Review'!$CF18,DB_LOAD!$AP:$AP,'Refi-Annual Review'!$CT$1,DB_LOAD!$AQ:$AQ,'Refi-Annual Review'!CR$2)</f>
        <v>0</v>
      </c>
      <c r="CS18" s="494">
        <f ca="1">SUMIFS(DB_LOAD!$AV:$AV,DB_LOAD!$AW:$AW,'Refi-Annual Review'!$CS$1,DB_LOAD!$AR:$AR,'Refi-Annual Review'!$CF18,DB_LOAD!$AP:$AP,'Refi-Annual Review'!$CT$1,DB_LOAD!$AQ:$AQ,'Refi-Annual Review'!CS$2)</f>
        <v>0</v>
      </c>
      <c r="CT18" s="494">
        <f ca="1">SUMIFS(DB_LOAD!$AV:$AV,DB_LOAD!$AW:$AW,'Refi-Annual Review'!$CS$1,DB_LOAD!$AR:$AR,'Refi-Annual Review'!$CF18,DB_LOAD!$AP:$AP,'Refi-Annual Review'!$CT$1,DB_LOAD!$AQ:$AQ,'Refi-Annual Review'!CT$2)</f>
        <v>0</v>
      </c>
      <c r="CU18" s="494">
        <f ca="1">SUMIFS(DB_LOAD!$AV:$AV,DB_LOAD!$AW:$AW,'Refi-Annual Review'!$CS$1,DB_LOAD!$AR:$AR,'Refi-Annual Review'!$CF18,DB_LOAD!$AP:$AP,'Refi-Annual Review'!$CT$1,DB_LOAD!$AQ:$AQ,'Refi-Annual Review'!CU$2)</f>
        <v>0</v>
      </c>
      <c r="CV18" s="494">
        <f ca="1">SUMIFS(DB_LOAD!$AV:$AV,DB_LOAD!$AW:$AW,'Refi-Annual Review'!$CS$1,DB_LOAD!$AR:$AR,'Refi-Annual Review'!$CF18,DB_LOAD!$AP:$AP,'Refi-Annual Review'!$CT$1,DB_LOAD!$AQ:$AQ,'Refi-Annual Review'!CV$2)</f>
        <v>0</v>
      </c>
      <c r="CW18" s="494">
        <f ca="1">SUMIFS(DB_LOAD!$AV:$AV,DB_LOAD!$AW:$AW,'Refi-Annual Review'!$CS$1,DB_LOAD!$AR:$AR,'Refi-Annual Review'!$CF18,DB_LOAD!$AP:$AP,'Refi-Annual Review'!$CT$1,DB_LOAD!$AQ:$AQ,'Refi-Annual Review'!CW$2)</f>
        <v>0</v>
      </c>
      <c r="CX18" s="494">
        <f ca="1">SUMIFS(DB_LOAD!$AV:$AV,DB_LOAD!$AW:$AW,'Refi-Annual Review'!$CS$1,DB_LOAD!$AR:$AR,'Refi-Annual Review'!$CF18,DB_LOAD!$AP:$AP,'Refi-Annual Review'!$CT$1,DB_LOAD!$AQ:$AQ,'Refi-Annual Review'!CX$2)</f>
        <v>0</v>
      </c>
      <c r="CY18" s="494" t="str">
        <f t="shared" ca="1" si="9"/>
        <v/>
      </c>
      <c r="DA18" s="494" t="e">
        <f ca="1">SUMIFS(DB_LOAD!$AU:$AU,DB_LOAD!$AW:$AW,'Refi-Annual Review'!$DB$1,DB_LOAD!$AR:$AR,'Refi-Annual Review'!$CF18,DB_LOAD!$AP:$AP,'Refi-Annual Review'!$DC$1,DB_LOAD!$AQ:$AQ,'Refi-Annual Review'!DA$2)/IF($A$23="No Data Found",1,$A$23)</f>
        <v>#NAME?</v>
      </c>
      <c r="DB18" s="494" t="e">
        <f ca="1">SUMIFS(DB_LOAD!$AU:$AU,DB_LOAD!$AW:$AW,'Refi-Annual Review'!$DB$1,DB_LOAD!$AR:$AR,'Refi-Annual Review'!$CF18,DB_LOAD!$AP:$AP,'Refi-Annual Review'!$DC$1,DB_LOAD!$AQ:$AQ,'Refi-Annual Review'!DB$2)/IF($A$23="No Data Found",1,$A$23)</f>
        <v>#NAME?</v>
      </c>
      <c r="DC18" s="494" t="e">
        <f ca="1">SUMIFS(DB_LOAD!$AU:$AU,DB_LOAD!$AW:$AW,'Refi-Annual Review'!$DB$1,DB_LOAD!$AR:$AR,'Refi-Annual Review'!$CF18,DB_LOAD!$AP:$AP,'Refi-Annual Review'!$DC$1,DB_LOAD!$AQ:$AQ,'Refi-Annual Review'!DC$2)/IF($A$23="No Data Found",1,$A$23)</f>
        <v>#NAME?</v>
      </c>
      <c r="DD18" s="494" t="e">
        <f ca="1">SUMIFS(DB_LOAD!$AU:$AU,DB_LOAD!$AW:$AW,'Refi-Annual Review'!$DB$1,DB_LOAD!$AR:$AR,'Refi-Annual Review'!$CF18,DB_LOAD!$AP:$AP,'Refi-Annual Review'!$DC$1,DB_LOAD!$AQ:$AQ,'Refi-Annual Review'!DD$2)/IF($A$23="No Data Found",1,$A$23)</f>
        <v>#NAME?</v>
      </c>
      <c r="DE18" s="494" t="e">
        <f ca="1">SUMIFS(DB_LOAD!$AU:$AU,DB_LOAD!$AW:$AW,'Refi-Annual Review'!$DB$1,DB_LOAD!$AR:$AR,'Refi-Annual Review'!$CF18,DB_LOAD!$AP:$AP,'Refi-Annual Review'!$DC$1,DB_LOAD!$AQ:$AQ,'Refi-Annual Review'!DE$2)/IF($A$23="No Data Found",1,$A$23)</f>
        <v>#NAME?</v>
      </c>
      <c r="DF18" s="494" t="e">
        <f ca="1">SUMIFS(DB_LOAD!$AU:$AU,DB_LOAD!$AW:$AW,'Refi-Annual Review'!$DB$1,DB_LOAD!$AR:$AR,'Refi-Annual Review'!$CF18,DB_LOAD!$AP:$AP,'Refi-Annual Review'!$DC$1,DB_LOAD!$AQ:$AQ,'Refi-Annual Review'!DF$2)/IF($A$23="No Data Found",1,$A$23)</f>
        <v>#NAME?</v>
      </c>
      <c r="DG18" s="494" t="e">
        <f ca="1">SUMIFS(DB_LOAD!$AU:$AU,DB_LOAD!$AW:$AW,'Refi-Annual Review'!$DB$1,DB_LOAD!$AR:$AR,'Refi-Annual Review'!$CF18,DB_LOAD!$AP:$AP,'Refi-Annual Review'!$DC$1,DB_LOAD!$AQ:$AQ,'Refi-Annual Review'!DG$2)/IF($A$23="No Data Found",1,$A$23)</f>
        <v>#NAME?</v>
      </c>
      <c r="DH18" s="494" t="e">
        <f t="shared" ca="1" si="10"/>
        <v>#NAME?</v>
      </c>
      <c r="DJ18" s="494">
        <f ca="1">SUMIFS(DB_LOAD!$AV:$AV,DB_LOAD!$AW:$AW,'Refi-Annual Review'!$DK$1,DB_LOAD!$AR:$AR,'Refi-Annual Review'!$CF18,DB_LOAD!$AP:$AP,'Refi-Annual Review'!$DL$1,DB_LOAD!$AQ:$AQ,'Refi-Annual Review'!DJ$2)</f>
        <v>0</v>
      </c>
      <c r="DK18" s="494">
        <f ca="1">SUMIFS(DB_LOAD!$AV:$AV,DB_LOAD!$AW:$AW,'Refi-Annual Review'!$DK$1,DB_LOAD!$AR:$AR,'Refi-Annual Review'!$CF18,DB_LOAD!$AP:$AP,'Refi-Annual Review'!$DL$1,DB_LOAD!$AQ:$AQ,'Refi-Annual Review'!DK$2)</f>
        <v>0</v>
      </c>
      <c r="DL18" s="494">
        <f ca="1">SUMIFS(DB_LOAD!$AV:$AV,DB_LOAD!$AW:$AW,'Refi-Annual Review'!$DK$1,DB_LOAD!$AR:$AR,'Refi-Annual Review'!$CF18,DB_LOAD!$AP:$AP,'Refi-Annual Review'!$DL$1,DB_LOAD!$AQ:$AQ,'Refi-Annual Review'!DL$2)</f>
        <v>0</v>
      </c>
      <c r="DM18" s="494">
        <f ca="1">SUMIFS(DB_LOAD!$AV:$AV,DB_LOAD!$AW:$AW,'Refi-Annual Review'!$DK$1,DB_LOAD!$AR:$AR,'Refi-Annual Review'!$CF18,DB_LOAD!$AP:$AP,'Refi-Annual Review'!$DL$1,DB_LOAD!$AQ:$AQ,'Refi-Annual Review'!DM$2)</f>
        <v>0</v>
      </c>
      <c r="DN18" s="494">
        <f ca="1">SUMIFS(DB_LOAD!$AV:$AV,DB_LOAD!$AW:$AW,'Refi-Annual Review'!$DK$1,DB_LOAD!$AR:$AR,'Refi-Annual Review'!$CF18,DB_LOAD!$AP:$AP,'Refi-Annual Review'!$DL$1,DB_LOAD!$AQ:$AQ,'Refi-Annual Review'!DN$2)</f>
        <v>0</v>
      </c>
      <c r="DO18" s="494">
        <f ca="1">SUMIFS(DB_LOAD!$AV:$AV,DB_LOAD!$AW:$AW,'Refi-Annual Review'!$DK$1,DB_LOAD!$AR:$AR,'Refi-Annual Review'!$CF18,DB_LOAD!$AP:$AP,'Refi-Annual Review'!$DL$1,DB_LOAD!$AQ:$AQ,'Refi-Annual Review'!DO$2)</f>
        <v>0</v>
      </c>
      <c r="DP18" s="494">
        <f ca="1">SUMIFS(DB_LOAD!$AV:$AV,DB_LOAD!$AW:$AW,'Refi-Annual Review'!$DK$1,DB_LOAD!$AR:$AR,'Refi-Annual Review'!$CF18,DB_LOAD!$AP:$AP,'Refi-Annual Review'!$DL$1,DB_LOAD!$AQ:$AQ,'Refi-Annual Review'!DP$2)</f>
        <v>0</v>
      </c>
      <c r="DQ18" s="494" t="str">
        <f t="shared" ca="1" si="11"/>
        <v/>
      </c>
      <c r="DS18" s="494">
        <f ca="1">SUMIFS(DB_LOAD!$AV:$AV,DB_LOAD!$AW:$AW,'Refi-Annual Review'!$DT$1,DB_LOAD!$AR:$AR,'Refi-Annual Review'!$CF18,DB_LOAD!$AP:$AP,'Refi-Annual Review'!$DU$1,DB_LOAD!$AQ:$AQ,'Refi-Annual Review'!DS$2)</f>
        <v>0</v>
      </c>
      <c r="DT18" s="494">
        <f ca="1">SUMIFS(DB_LOAD!$AV:$AV,DB_LOAD!$AW:$AW,'Refi-Annual Review'!$DT$1,DB_LOAD!$AR:$AR,'Refi-Annual Review'!$CF18,DB_LOAD!$AP:$AP,'Refi-Annual Review'!$DU$1,DB_LOAD!$AQ:$AQ,'Refi-Annual Review'!DT$2)</f>
        <v>0</v>
      </c>
      <c r="DU18" s="494">
        <f ca="1">SUMIFS(DB_LOAD!$AV:$AV,DB_LOAD!$AW:$AW,'Refi-Annual Review'!$DT$1,DB_LOAD!$AR:$AR,'Refi-Annual Review'!$CF18,DB_LOAD!$AP:$AP,'Refi-Annual Review'!$DU$1,DB_LOAD!$AQ:$AQ,'Refi-Annual Review'!DU$2)</f>
        <v>0</v>
      </c>
      <c r="DV18" s="494">
        <f ca="1">SUMIFS(DB_LOAD!$AV:$AV,DB_LOAD!$AW:$AW,'Refi-Annual Review'!$DT$1,DB_LOAD!$AR:$AR,'Refi-Annual Review'!$CF18,DB_LOAD!$AP:$AP,'Refi-Annual Review'!$DU$1,DB_LOAD!$AQ:$AQ,'Refi-Annual Review'!DV$2)</f>
        <v>0</v>
      </c>
      <c r="DW18" s="494">
        <f ca="1">SUMIFS(DB_LOAD!$AV:$AV,DB_LOAD!$AW:$AW,'Refi-Annual Review'!$DT$1,DB_LOAD!$AR:$AR,'Refi-Annual Review'!$CF18,DB_LOAD!$AP:$AP,'Refi-Annual Review'!$DU$1,DB_LOAD!$AQ:$AQ,'Refi-Annual Review'!DW$2)</f>
        <v>0</v>
      </c>
      <c r="DX18" s="494">
        <f ca="1">SUMIFS(DB_LOAD!$AV:$AV,DB_LOAD!$AW:$AW,'Refi-Annual Review'!$DT$1,DB_LOAD!$AR:$AR,'Refi-Annual Review'!$CF18,DB_LOAD!$AP:$AP,'Refi-Annual Review'!$DU$1,DB_LOAD!$AQ:$AQ,'Refi-Annual Review'!DX$2)</f>
        <v>0</v>
      </c>
      <c r="DY18" s="494">
        <f ca="1">SUMIFS(DB_LOAD!$AV:$AV,DB_LOAD!$AW:$AW,'Refi-Annual Review'!$DT$1,DB_LOAD!$AR:$AR,'Refi-Annual Review'!$CF18,DB_LOAD!$AP:$AP,'Refi-Annual Review'!$DU$1,DB_LOAD!$AQ:$AQ,'Refi-Annual Review'!DY$2)</f>
        <v>0</v>
      </c>
      <c r="DZ18" s="494" t="str">
        <f t="shared" ca="1" si="12"/>
        <v/>
      </c>
    </row>
    <row r="19" spans="1:130" ht="15">
      <c r="A19" s="485" t="s">
        <v>46</v>
      </c>
      <c r="C19" s="485">
        <f t="shared" si="25"/>
        <v>20</v>
      </c>
      <c r="D19" s="493" t="s">
        <v>414</v>
      </c>
      <c r="E19" s="568"/>
      <c r="G19" s="496" t="e">
        <f ca="1">G9/F9-1</f>
        <v>#N/A</v>
      </c>
      <c r="H19" s="496" t="e">
        <f t="shared" ref="H19:J20" ca="1" si="40">IFERROR(H9/G9-1,H9/L9-1)</f>
        <v>#N/A</v>
      </c>
      <c r="I19" s="496" t="e">
        <f t="shared" ca="1" si="40"/>
        <v>#N/A</v>
      </c>
      <c r="J19" s="496" t="e">
        <f t="shared" ca="1" si="40"/>
        <v>#N/A</v>
      </c>
      <c r="K19" s="496"/>
      <c r="L19" s="496" t="e">
        <f ca="1">L9/G9-1</f>
        <v>#NAME?</v>
      </c>
      <c r="M19" s="496" t="e">
        <f t="shared" ref="M19:O20" ca="1" si="41">M9/L9-1</f>
        <v>#NAME?</v>
      </c>
      <c r="N19" s="496" t="e">
        <f t="shared" ca="1" si="41"/>
        <v>#NAME?</v>
      </c>
      <c r="O19" s="496" t="e">
        <f t="shared" ca="1" si="41"/>
        <v>#NAME?</v>
      </c>
      <c r="P19" s="496"/>
      <c r="Q19" s="496" t="e">
        <f ca="1">Q9/U9-1</f>
        <v>#NAME?</v>
      </c>
      <c r="R19" s="496" t="e">
        <f ca="1">R9/U9-1</f>
        <v>#NAME?</v>
      </c>
      <c r="S19" s="496"/>
      <c r="T19" s="496"/>
      <c r="U19" s="496" t="e">
        <f ca="1">U9/T9-1</f>
        <v>#NUM!</v>
      </c>
      <c r="AJ19" s="493" t="s">
        <v>414</v>
      </c>
      <c r="AK19" s="496" t="e">
        <f t="shared" ref="AK19:AK20" ca="1" si="42">HLOOKUP(AK$4,$G$1:$O$213,$C19-1,FALSE)</f>
        <v>#N/A</v>
      </c>
      <c r="AL19" s="496" t="e">
        <f ca="1">AL9/AK9-1</f>
        <v>#N/A</v>
      </c>
      <c r="AM19" s="496" t="e">
        <f t="shared" ref="AM19:AN20" ca="1" si="43">AM9/AL9-1</f>
        <v>#N/A</v>
      </c>
      <c r="AN19" s="496" t="e">
        <f t="shared" ca="1" si="43"/>
        <v>#N/A</v>
      </c>
      <c r="AO19" s="496" t="e">
        <f ca="1">Q19</f>
        <v>#NAME?</v>
      </c>
      <c r="AP19" s="496" t="e">
        <f ca="1">R19</f>
        <v>#NAME?</v>
      </c>
      <c r="BD19" s="485" t="s">
        <v>140</v>
      </c>
      <c r="BE19" s="485" t="e">
        <f t="shared" ca="1" si="31"/>
        <v>#NAME?</v>
      </c>
      <c r="BF19" s="651" t="str">
        <f t="shared" si="29"/>
        <v/>
      </c>
      <c r="BG19" s="669" t="e">
        <f t="shared" ca="1" si="30"/>
        <v>#NAME?</v>
      </c>
      <c r="BH19" s="669" t="e">
        <f t="shared" ca="1" si="30"/>
        <v>#NAME?</v>
      </c>
      <c r="BI19" s="669" t="e">
        <f t="shared" ca="1" si="30"/>
        <v>#NAME?</v>
      </c>
      <c r="BJ19" s="669" t="e">
        <f t="shared" ca="1" si="30"/>
        <v>#NAME?</v>
      </c>
      <c r="BK19" s="669" t="e">
        <f t="shared" ca="1" si="30"/>
        <v>#NAME?</v>
      </c>
      <c r="BL19" s="669" t="e">
        <f t="shared" ca="1" si="30"/>
        <v>#NAME?</v>
      </c>
      <c r="BM19" s="669" t="e">
        <f t="shared" ca="1" si="30"/>
        <v>#NAME?</v>
      </c>
      <c r="BN19" s="670" t="e">
        <f t="shared" ca="1" si="32"/>
        <v>#NAME?</v>
      </c>
      <c r="BP19" s="485" t="e">
        <f ca="1">IF(OR(DB_LOAD!AW18="USD",DB_LOAD!AW18='Refi-Annual Review'!$A$3,ISBLANK(DB_LOAD!AW18)),0,1)</f>
        <v>#NAME?</v>
      </c>
      <c r="BQ19" t="str">
        <f>(IF(ISBLANK(DB_LOAD!AR18),"",DB_LOAD!AR18))</f>
        <v/>
      </c>
      <c r="BR19" t="str">
        <f t="shared" si="3"/>
        <v/>
      </c>
      <c r="BS19" t="str">
        <f t="shared" si="7"/>
        <v/>
      </c>
      <c r="BT19" t="str">
        <f t="shared" si="13"/>
        <v/>
      </c>
      <c r="BU19" t="str">
        <f t="shared" si="4"/>
        <v/>
      </c>
      <c r="BV19" t="str">
        <f t="shared" si="14"/>
        <v/>
      </c>
      <c r="BW19" t="str">
        <f t="shared" si="5"/>
        <v/>
      </c>
      <c r="BX19" t="str">
        <f t="shared" si="15"/>
        <v/>
      </c>
      <c r="BY19"/>
      <c r="BZ19"/>
      <c r="CA19"/>
      <c r="CB19" s="683" t="str">
        <f t="shared" si="16"/>
        <v/>
      </c>
      <c r="CC19" s="683" t="str">
        <f t="shared" si="17"/>
        <v/>
      </c>
      <c r="CD19" s="683" t="str">
        <f>IF(CC19="","",VALUE(MID($BZ$5,1+SUM($CC$3:CC18),CC19)))</f>
        <v/>
      </c>
      <c r="CE19">
        <f t="shared" si="18"/>
        <v>17</v>
      </c>
      <c r="CF19" t="str">
        <f>IF(CD19="","",MID($BZ$4,1+SUM($CD$3:CD18),CD19))</f>
        <v/>
      </c>
      <c r="CI19" s="494" t="e">
        <f ca="1">SUMIFS(DB_LOAD!$AU:$AU,DB_LOAD!$AW:$AW,'Refi-Annual Review'!$CJ$1,DB_LOAD!$AR:$AR,'Refi-Annual Review'!$CF19,DB_LOAD!$AP:$AP,'Refi-Annual Review'!$CK$1,DB_LOAD!$AQ:$AQ,'Refi-Annual Review'!CI$2)/DB_LOAD!$K$2</f>
        <v>#DIV/0!</v>
      </c>
      <c r="CJ19" s="494" t="e">
        <f ca="1">SUMIFS(DB_LOAD!$AU:$AU,DB_LOAD!$AW:$AW,'Refi-Annual Review'!$CJ$1,DB_LOAD!$AR:$AR,'Refi-Annual Review'!$CF19,DB_LOAD!$AP:$AP,'Refi-Annual Review'!$CK$1,DB_LOAD!$AQ:$AQ,'Refi-Annual Review'!CJ$2)/DB_LOAD!$K$2</f>
        <v>#DIV/0!</v>
      </c>
      <c r="CK19" s="494" t="e">
        <f ca="1">SUMIFS(DB_LOAD!$AU:$AU,DB_LOAD!$AW:$AW,'Refi-Annual Review'!$CJ$1,DB_LOAD!$AR:$AR,'Refi-Annual Review'!$CF19,DB_LOAD!$AP:$AP,'Refi-Annual Review'!$CK$1,DB_LOAD!$AQ:$AQ,'Refi-Annual Review'!CK$2)/DB_LOAD!$K$2</f>
        <v>#DIV/0!</v>
      </c>
      <c r="CL19" s="494" t="e">
        <f ca="1">SUMIFS(DB_LOAD!$AU:$AU,DB_LOAD!$AW:$AW,'Refi-Annual Review'!$CJ$1,DB_LOAD!$AR:$AR,'Refi-Annual Review'!$CF19,DB_LOAD!$AP:$AP,'Refi-Annual Review'!$CK$1,DB_LOAD!$AQ:$AQ,'Refi-Annual Review'!CL$2)/DB_LOAD!$K$2</f>
        <v>#DIV/0!</v>
      </c>
      <c r="CM19" s="494" t="e">
        <f ca="1">SUMIFS(DB_LOAD!$AU:$AU,DB_LOAD!$AW:$AW,'Refi-Annual Review'!$CJ$1,DB_LOAD!$AR:$AR,'Refi-Annual Review'!$CF19,DB_LOAD!$AP:$AP,'Refi-Annual Review'!$CK$1,DB_LOAD!$AQ:$AQ,'Refi-Annual Review'!CM$2)/DB_LOAD!$K$2</f>
        <v>#DIV/0!</v>
      </c>
      <c r="CN19" s="494" t="e">
        <f ca="1">SUMIFS(DB_LOAD!$AU:$AU,DB_LOAD!$AW:$AW,'Refi-Annual Review'!$CJ$1,DB_LOAD!$AR:$AR,'Refi-Annual Review'!$CF19,DB_LOAD!$AP:$AP,'Refi-Annual Review'!$CK$1,DB_LOAD!$AQ:$AQ,'Refi-Annual Review'!CN$2)/DB_LOAD!$K$2</f>
        <v>#DIV/0!</v>
      </c>
      <c r="CO19" s="494" t="e">
        <f ca="1">SUMIFS(DB_LOAD!$AU:$AU,DB_LOAD!$AW:$AW,'Refi-Annual Review'!$CJ$1,DB_LOAD!$AR:$AR,'Refi-Annual Review'!$CF19,DB_LOAD!$AP:$AP,'Refi-Annual Review'!$CK$1,DB_LOAD!$AQ:$AQ,'Refi-Annual Review'!CO$2)/DB_LOAD!$K$2</f>
        <v>#DIV/0!</v>
      </c>
      <c r="CP19" s="494" t="e">
        <f t="shared" ca="1" si="8"/>
        <v>#DIV/0!</v>
      </c>
      <c r="CR19" s="494">
        <f ca="1">SUMIFS(DB_LOAD!$AV:$AV,DB_LOAD!$AW:$AW,'Refi-Annual Review'!$CS$1,DB_LOAD!$AR:$AR,'Refi-Annual Review'!$CF19,DB_LOAD!$AP:$AP,'Refi-Annual Review'!$CT$1,DB_LOAD!$AQ:$AQ,'Refi-Annual Review'!CR$2)</f>
        <v>0</v>
      </c>
      <c r="CS19" s="494">
        <f ca="1">SUMIFS(DB_LOAD!$AV:$AV,DB_LOAD!$AW:$AW,'Refi-Annual Review'!$CS$1,DB_LOAD!$AR:$AR,'Refi-Annual Review'!$CF19,DB_LOAD!$AP:$AP,'Refi-Annual Review'!$CT$1,DB_LOAD!$AQ:$AQ,'Refi-Annual Review'!CS$2)</f>
        <v>0</v>
      </c>
      <c r="CT19" s="494">
        <f ca="1">SUMIFS(DB_LOAD!$AV:$AV,DB_LOAD!$AW:$AW,'Refi-Annual Review'!$CS$1,DB_LOAD!$AR:$AR,'Refi-Annual Review'!$CF19,DB_LOAD!$AP:$AP,'Refi-Annual Review'!$CT$1,DB_LOAD!$AQ:$AQ,'Refi-Annual Review'!CT$2)</f>
        <v>0</v>
      </c>
      <c r="CU19" s="494">
        <f ca="1">SUMIFS(DB_LOAD!$AV:$AV,DB_LOAD!$AW:$AW,'Refi-Annual Review'!$CS$1,DB_LOAD!$AR:$AR,'Refi-Annual Review'!$CF19,DB_LOAD!$AP:$AP,'Refi-Annual Review'!$CT$1,DB_LOAD!$AQ:$AQ,'Refi-Annual Review'!CU$2)</f>
        <v>0</v>
      </c>
      <c r="CV19" s="494">
        <f ca="1">SUMIFS(DB_LOAD!$AV:$AV,DB_LOAD!$AW:$AW,'Refi-Annual Review'!$CS$1,DB_LOAD!$AR:$AR,'Refi-Annual Review'!$CF19,DB_LOAD!$AP:$AP,'Refi-Annual Review'!$CT$1,DB_LOAD!$AQ:$AQ,'Refi-Annual Review'!CV$2)</f>
        <v>0</v>
      </c>
      <c r="CW19" s="494">
        <f ca="1">SUMIFS(DB_LOAD!$AV:$AV,DB_LOAD!$AW:$AW,'Refi-Annual Review'!$CS$1,DB_LOAD!$AR:$AR,'Refi-Annual Review'!$CF19,DB_LOAD!$AP:$AP,'Refi-Annual Review'!$CT$1,DB_LOAD!$AQ:$AQ,'Refi-Annual Review'!CW$2)</f>
        <v>0</v>
      </c>
      <c r="CX19" s="494">
        <f ca="1">SUMIFS(DB_LOAD!$AV:$AV,DB_LOAD!$AW:$AW,'Refi-Annual Review'!$CS$1,DB_LOAD!$AR:$AR,'Refi-Annual Review'!$CF19,DB_LOAD!$AP:$AP,'Refi-Annual Review'!$CT$1,DB_LOAD!$AQ:$AQ,'Refi-Annual Review'!CX$2)</f>
        <v>0</v>
      </c>
      <c r="CY19" s="494" t="str">
        <f t="shared" ca="1" si="9"/>
        <v/>
      </c>
      <c r="DA19" s="494" t="e">
        <f ca="1">SUMIFS(DB_LOAD!$AU:$AU,DB_LOAD!$AW:$AW,'Refi-Annual Review'!$DB$1,DB_LOAD!$AR:$AR,'Refi-Annual Review'!$CF19,DB_LOAD!$AP:$AP,'Refi-Annual Review'!$DC$1,DB_LOAD!$AQ:$AQ,'Refi-Annual Review'!DA$2)/IF($A$23="No Data Found",1,$A$23)</f>
        <v>#NAME?</v>
      </c>
      <c r="DB19" s="494" t="e">
        <f ca="1">SUMIFS(DB_LOAD!$AU:$AU,DB_LOAD!$AW:$AW,'Refi-Annual Review'!$DB$1,DB_LOAD!$AR:$AR,'Refi-Annual Review'!$CF19,DB_LOAD!$AP:$AP,'Refi-Annual Review'!$DC$1,DB_LOAD!$AQ:$AQ,'Refi-Annual Review'!DB$2)/IF($A$23="No Data Found",1,$A$23)</f>
        <v>#NAME?</v>
      </c>
      <c r="DC19" s="494" t="e">
        <f ca="1">SUMIFS(DB_LOAD!$AU:$AU,DB_LOAD!$AW:$AW,'Refi-Annual Review'!$DB$1,DB_LOAD!$AR:$AR,'Refi-Annual Review'!$CF19,DB_LOAD!$AP:$AP,'Refi-Annual Review'!$DC$1,DB_LOAD!$AQ:$AQ,'Refi-Annual Review'!DC$2)/IF($A$23="No Data Found",1,$A$23)</f>
        <v>#NAME?</v>
      </c>
      <c r="DD19" s="494" t="e">
        <f ca="1">SUMIFS(DB_LOAD!$AU:$AU,DB_LOAD!$AW:$AW,'Refi-Annual Review'!$DB$1,DB_LOAD!$AR:$AR,'Refi-Annual Review'!$CF19,DB_LOAD!$AP:$AP,'Refi-Annual Review'!$DC$1,DB_LOAD!$AQ:$AQ,'Refi-Annual Review'!DD$2)/IF($A$23="No Data Found",1,$A$23)</f>
        <v>#NAME?</v>
      </c>
      <c r="DE19" s="494" t="e">
        <f ca="1">SUMIFS(DB_LOAD!$AU:$AU,DB_LOAD!$AW:$AW,'Refi-Annual Review'!$DB$1,DB_LOAD!$AR:$AR,'Refi-Annual Review'!$CF19,DB_LOAD!$AP:$AP,'Refi-Annual Review'!$DC$1,DB_LOAD!$AQ:$AQ,'Refi-Annual Review'!DE$2)/IF($A$23="No Data Found",1,$A$23)</f>
        <v>#NAME?</v>
      </c>
      <c r="DF19" s="494" t="e">
        <f ca="1">SUMIFS(DB_LOAD!$AU:$AU,DB_LOAD!$AW:$AW,'Refi-Annual Review'!$DB$1,DB_LOAD!$AR:$AR,'Refi-Annual Review'!$CF19,DB_LOAD!$AP:$AP,'Refi-Annual Review'!$DC$1,DB_LOAD!$AQ:$AQ,'Refi-Annual Review'!DF$2)/IF($A$23="No Data Found",1,$A$23)</f>
        <v>#NAME?</v>
      </c>
      <c r="DG19" s="494" t="e">
        <f ca="1">SUMIFS(DB_LOAD!$AU:$AU,DB_LOAD!$AW:$AW,'Refi-Annual Review'!$DB$1,DB_LOAD!$AR:$AR,'Refi-Annual Review'!$CF19,DB_LOAD!$AP:$AP,'Refi-Annual Review'!$DC$1,DB_LOAD!$AQ:$AQ,'Refi-Annual Review'!DG$2)/IF($A$23="No Data Found",1,$A$23)</f>
        <v>#NAME?</v>
      </c>
      <c r="DH19" s="494" t="e">
        <f t="shared" ca="1" si="10"/>
        <v>#NAME?</v>
      </c>
      <c r="DJ19" s="494">
        <f ca="1">SUMIFS(DB_LOAD!$AV:$AV,DB_LOAD!$AW:$AW,'Refi-Annual Review'!$DK$1,DB_LOAD!$AR:$AR,'Refi-Annual Review'!$CF19,DB_LOAD!$AP:$AP,'Refi-Annual Review'!$DL$1,DB_LOAD!$AQ:$AQ,'Refi-Annual Review'!DJ$2)</f>
        <v>0</v>
      </c>
      <c r="DK19" s="494">
        <f ca="1">SUMIFS(DB_LOAD!$AV:$AV,DB_LOAD!$AW:$AW,'Refi-Annual Review'!$DK$1,DB_LOAD!$AR:$AR,'Refi-Annual Review'!$CF19,DB_LOAD!$AP:$AP,'Refi-Annual Review'!$DL$1,DB_LOAD!$AQ:$AQ,'Refi-Annual Review'!DK$2)</f>
        <v>0</v>
      </c>
      <c r="DL19" s="494">
        <f ca="1">SUMIFS(DB_LOAD!$AV:$AV,DB_LOAD!$AW:$AW,'Refi-Annual Review'!$DK$1,DB_LOAD!$AR:$AR,'Refi-Annual Review'!$CF19,DB_LOAD!$AP:$AP,'Refi-Annual Review'!$DL$1,DB_LOAD!$AQ:$AQ,'Refi-Annual Review'!DL$2)</f>
        <v>0</v>
      </c>
      <c r="DM19" s="494">
        <f ca="1">SUMIFS(DB_LOAD!$AV:$AV,DB_LOAD!$AW:$AW,'Refi-Annual Review'!$DK$1,DB_LOAD!$AR:$AR,'Refi-Annual Review'!$CF19,DB_LOAD!$AP:$AP,'Refi-Annual Review'!$DL$1,DB_LOAD!$AQ:$AQ,'Refi-Annual Review'!DM$2)</f>
        <v>0</v>
      </c>
      <c r="DN19" s="494">
        <f ca="1">SUMIFS(DB_LOAD!$AV:$AV,DB_LOAD!$AW:$AW,'Refi-Annual Review'!$DK$1,DB_LOAD!$AR:$AR,'Refi-Annual Review'!$CF19,DB_LOAD!$AP:$AP,'Refi-Annual Review'!$DL$1,DB_LOAD!$AQ:$AQ,'Refi-Annual Review'!DN$2)</f>
        <v>0</v>
      </c>
      <c r="DO19" s="494">
        <f ca="1">SUMIFS(DB_LOAD!$AV:$AV,DB_LOAD!$AW:$AW,'Refi-Annual Review'!$DK$1,DB_LOAD!$AR:$AR,'Refi-Annual Review'!$CF19,DB_LOAD!$AP:$AP,'Refi-Annual Review'!$DL$1,DB_LOAD!$AQ:$AQ,'Refi-Annual Review'!DO$2)</f>
        <v>0</v>
      </c>
      <c r="DP19" s="494">
        <f ca="1">SUMIFS(DB_LOAD!$AV:$AV,DB_LOAD!$AW:$AW,'Refi-Annual Review'!$DK$1,DB_LOAD!$AR:$AR,'Refi-Annual Review'!$CF19,DB_LOAD!$AP:$AP,'Refi-Annual Review'!$DL$1,DB_LOAD!$AQ:$AQ,'Refi-Annual Review'!DP$2)</f>
        <v>0</v>
      </c>
      <c r="DQ19" s="494" t="str">
        <f t="shared" ca="1" si="11"/>
        <v/>
      </c>
      <c r="DS19" s="494">
        <f ca="1">SUMIFS(DB_LOAD!$AV:$AV,DB_LOAD!$AW:$AW,'Refi-Annual Review'!$DT$1,DB_LOAD!$AR:$AR,'Refi-Annual Review'!$CF19,DB_LOAD!$AP:$AP,'Refi-Annual Review'!$DU$1,DB_LOAD!$AQ:$AQ,'Refi-Annual Review'!DS$2)</f>
        <v>0</v>
      </c>
      <c r="DT19" s="494">
        <f ca="1">SUMIFS(DB_LOAD!$AV:$AV,DB_LOAD!$AW:$AW,'Refi-Annual Review'!$DT$1,DB_LOAD!$AR:$AR,'Refi-Annual Review'!$CF19,DB_LOAD!$AP:$AP,'Refi-Annual Review'!$DU$1,DB_LOAD!$AQ:$AQ,'Refi-Annual Review'!DT$2)</f>
        <v>0</v>
      </c>
      <c r="DU19" s="494">
        <f ca="1">SUMIFS(DB_LOAD!$AV:$AV,DB_LOAD!$AW:$AW,'Refi-Annual Review'!$DT$1,DB_LOAD!$AR:$AR,'Refi-Annual Review'!$CF19,DB_LOAD!$AP:$AP,'Refi-Annual Review'!$DU$1,DB_LOAD!$AQ:$AQ,'Refi-Annual Review'!DU$2)</f>
        <v>0</v>
      </c>
      <c r="DV19" s="494">
        <f ca="1">SUMIFS(DB_LOAD!$AV:$AV,DB_LOAD!$AW:$AW,'Refi-Annual Review'!$DT$1,DB_LOAD!$AR:$AR,'Refi-Annual Review'!$CF19,DB_LOAD!$AP:$AP,'Refi-Annual Review'!$DU$1,DB_LOAD!$AQ:$AQ,'Refi-Annual Review'!DV$2)</f>
        <v>0</v>
      </c>
      <c r="DW19" s="494">
        <f ca="1">SUMIFS(DB_LOAD!$AV:$AV,DB_LOAD!$AW:$AW,'Refi-Annual Review'!$DT$1,DB_LOAD!$AR:$AR,'Refi-Annual Review'!$CF19,DB_LOAD!$AP:$AP,'Refi-Annual Review'!$DU$1,DB_LOAD!$AQ:$AQ,'Refi-Annual Review'!DW$2)</f>
        <v>0</v>
      </c>
      <c r="DX19" s="494">
        <f ca="1">SUMIFS(DB_LOAD!$AV:$AV,DB_LOAD!$AW:$AW,'Refi-Annual Review'!$DT$1,DB_LOAD!$AR:$AR,'Refi-Annual Review'!$CF19,DB_LOAD!$AP:$AP,'Refi-Annual Review'!$DU$1,DB_LOAD!$AQ:$AQ,'Refi-Annual Review'!DX$2)</f>
        <v>0</v>
      </c>
      <c r="DY19" s="494">
        <f ca="1">SUMIFS(DB_LOAD!$AV:$AV,DB_LOAD!$AW:$AW,'Refi-Annual Review'!$DT$1,DB_LOAD!$AR:$AR,'Refi-Annual Review'!$CF19,DB_LOAD!$AP:$AP,'Refi-Annual Review'!$DU$1,DB_LOAD!$AQ:$AQ,'Refi-Annual Review'!DY$2)</f>
        <v>0</v>
      </c>
      <c r="DZ19" s="494" t="str">
        <f t="shared" ca="1" si="12"/>
        <v/>
      </c>
    </row>
    <row r="20" spans="1:130" ht="15">
      <c r="A20" s="485" t="s">
        <v>47</v>
      </c>
      <c r="C20" s="485">
        <f t="shared" si="25"/>
        <v>21</v>
      </c>
      <c r="D20" s="493" t="s">
        <v>415</v>
      </c>
      <c r="E20" s="568"/>
      <c r="G20" s="496" t="e">
        <f ca="1">G10/F10-1</f>
        <v>#N/A</v>
      </c>
      <c r="H20" s="496" t="e">
        <f t="shared" ca="1" si="40"/>
        <v>#N/A</v>
      </c>
      <c r="I20" s="496" t="e">
        <f t="shared" ca="1" si="40"/>
        <v>#N/A</v>
      </c>
      <c r="J20" s="496" t="e">
        <f t="shared" ca="1" si="40"/>
        <v>#N/A</v>
      </c>
      <c r="K20" s="496"/>
      <c r="L20" s="496" t="e">
        <f ca="1">L10/G10-1</f>
        <v>#NAME?</v>
      </c>
      <c r="M20" s="496" t="e">
        <f t="shared" ca="1" si="41"/>
        <v>#NAME?</v>
      </c>
      <c r="N20" s="496" t="e">
        <f t="shared" ca="1" si="41"/>
        <v>#NAME?</v>
      </c>
      <c r="O20" s="496" t="e">
        <f t="shared" ca="1" si="41"/>
        <v>#NAME?</v>
      </c>
      <c r="P20" s="496"/>
      <c r="Q20" s="496" t="e">
        <f ca="1">Q10/U10-1</f>
        <v>#NAME?</v>
      </c>
      <c r="R20" s="496" t="e">
        <f ca="1">R10/U10-1</f>
        <v>#NAME?</v>
      </c>
      <c r="S20" s="496"/>
      <c r="T20" s="496"/>
      <c r="U20" s="496" t="e">
        <f ca="1">U10/T10-1</f>
        <v>#NAME?</v>
      </c>
      <c r="AJ20" s="493" t="s">
        <v>415</v>
      </c>
      <c r="AK20" s="496" t="e">
        <f t="shared" ca="1" si="42"/>
        <v>#N/A</v>
      </c>
      <c r="AL20" s="496" t="e">
        <f ca="1">AL10/AK10-1</f>
        <v>#N/A</v>
      </c>
      <c r="AM20" s="496" t="e">
        <f t="shared" ca="1" si="43"/>
        <v>#N/A</v>
      </c>
      <c r="AN20" s="496" t="e">
        <f t="shared" ca="1" si="43"/>
        <v>#N/A</v>
      </c>
      <c r="AO20" s="496" t="e">
        <f ca="1">Q20</f>
        <v>#NAME?</v>
      </c>
      <c r="AP20" s="496" t="e">
        <f ca="1">R20</f>
        <v>#NAME?</v>
      </c>
      <c r="BD20" s="485" t="s">
        <v>140</v>
      </c>
      <c r="BE20" s="485" t="e">
        <f t="shared" ca="1" si="31"/>
        <v>#NAME?</v>
      </c>
      <c r="BF20" s="651" t="str">
        <f t="shared" si="29"/>
        <v/>
      </c>
      <c r="BG20" s="669" t="e">
        <f t="shared" ca="1" si="30"/>
        <v>#NAME?</v>
      </c>
      <c r="BH20" s="669" t="e">
        <f t="shared" ca="1" si="30"/>
        <v>#NAME?</v>
      </c>
      <c r="BI20" s="669" t="e">
        <f t="shared" ca="1" si="30"/>
        <v>#NAME?</v>
      </c>
      <c r="BJ20" s="669" t="e">
        <f t="shared" ca="1" si="30"/>
        <v>#NAME?</v>
      </c>
      <c r="BK20" s="669" t="e">
        <f t="shared" ca="1" si="30"/>
        <v>#NAME?</v>
      </c>
      <c r="BL20" s="669" t="e">
        <f t="shared" ca="1" si="30"/>
        <v>#NAME?</v>
      </c>
      <c r="BM20" s="669" t="e">
        <f t="shared" ca="1" si="30"/>
        <v>#NAME?</v>
      </c>
      <c r="BN20" s="670" t="e">
        <f t="shared" ca="1" si="32"/>
        <v>#NAME?</v>
      </c>
      <c r="BP20" s="485" t="e">
        <f ca="1">IF(OR(DB_LOAD!AW19="USD",DB_LOAD!AW19='Refi-Annual Review'!$A$3,ISBLANK(DB_LOAD!AW19)),0,1)</f>
        <v>#NAME?</v>
      </c>
      <c r="BQ20" t="str">
        <f>(IF(ISBLANK(DB_LOAD!AR19),"",DB_LOAD!AR19))</f>
        <v/>
      </c>
      <c r="BR20" t="str">
        <f t="shared" si="3"/>
        <v/>
      </c>
      <c r="BS20" t="str">
        <f t="shared" si="7"/>
        <v/>
      </c>
      <c r="BT20" t="str">
        <f t="shared" si="13"/>
        <v/>
      </c>
      <c r="BU20" t="str">
        <f t="shared" si="4"/>
        <v/>
      </c>
      <c r="BV20" t="str">
        <f t="shared" si="14"/>
        <v/>
      </c>
      <c r="BW20" t="str">
        <f t="shared" si="5"/>
        <v/>
      </c>
      <c r="BX20" t="str">
        <f t="shared" si="15"/>
        <v/>
      </c>
      <c r="BY20"/>
      <c r="BZ20"/>
      <c r="CA20"/>
      <c r="CB20" s="683" t="str">
        <f t="shared" si="16"/>
        <v/>
      </c>
      <c r="CC20" s="683" t="str">
        <f t="shared" si="17"/>
        <v/>
      </c>
      <c r="CD20" s="683" t="str">
        <f>IF(CC20="","",VALUE(MID($BZ$5,1+SUM($CC$3:CC19),CC20)))</f>
        <v/>
      </c>
      <c r="CE20">
        <f t="shared" si="18"/>
        <v>18</v>
      </c>
      <c r="CF20" t="str">
        <f>IF(CD20="","",MID($BZ$4,1+SUM($CD$3:CD19),CD20))</f>
        <v/>
      </c>
      <c r="CI20" s="494" t="e">
        <f ca="1">SUMIFS(DB_LOAD!$AU:$AU,DB_LOAD!$AW:$AW,'Refi-Annual Review'!$CJ$1,DB_LOAD!$AR:$AR,'Refi-Annual Review'!$CF20,DB_LOAD!$AP:$AP,'Refi-Annual Review'!$CK$1,DB_LOAD!$AQ:$AQ,'Refi-Annual Review'!CI$2)/DB_LOAD!$K$2</f>
        <v>#DIV/0!</v>
      </c>
      <c r="CJ20" s="494" t="e">
        <f ca="1">SUMIFS(DB_LOAD!$AU:$AU,DB_LOAD!$AW:$AW,'Refi-Annual Review'!$CJ$1,DB_LOAD!$AR:$AR,'Refi-Annual Review'!$CF20,DB_LOAD!$AP:$AP,'Refi-Annual Review'!$CK$1,DB_LOAD!$AQ:$AQ,'Refi-Annual Review'!CJ$2)/DB_LOAD!$K$2</f>
        <v>#DIV/0!</v>
      </c>
      <c r="CK20" s="494" t="e">
        <f ca="1">SUMIFS(DB_LOAD!$AU:$AU,DB_LOAD!$AW:$AW,'Refi-Annual Review'!$CJ$1,DB_LOAD!$AR:$AR,'Refi-Annual Review'!$CF20,DB_LOAD!$AP:$AP,'Refi-Annual Review'!$CK$1,DB_LOAD!$AQ:$AQ,'Refi-Annual Review'!CK$2)/DB_LOAD!$K$2</f>
        <v>#DIV/0!</v>
      </c>
      <c r="CL20" s="494" t="e">
        <f ca="1">SUMIFS(DB_LOAD!$AU:$AU,DB_LOAD!$AW:$AW,'Refi-Annual Review'!$CJ$1,DB_LOAD!$AR:$AR,'Refi-Annual Review'!$CF20,DB_LOAD!$AP:$AP,'Refi-Annual Review'!$CK$1,DB_LOAD!$AQ:$AQ,'Refi-Annual Review'!CL$2)/DB_LOAD!$K$2</f>
        <v>#DIV/0!</v>
      </c>
      <c r="CM20" s="494" t="e">
        <f ca="1">SUMIFS(DB_LOAD!$AU:$AU,DB_LOAD!$AW:$AW,'Refi-Annual Review'!$CJ$1,DB_LOAD!$AR:$AR,'Refi-Annual Review'!$CF20,DB_LOAD!$AP:$AP,'Refi-Annual Review'!$CK$1,DB_LOAD!$AQ:$AQ,'Refi-Annual Review'!CM$2)/DB_LOAD!$K$2</f>
        <v>#DIV/0!</v>
      </c>
      <c r="CN20" s="494" t="e">
        <f ca="1">SUMIFS(DB_LOAD!$AU:$AU,DB_LOAD!$AW:$AW,'Refi-Annual Review'!$CJ$1,DB_LOAD!$AR:$AR,'Refi-Annual Review'!$CF20,DB_LOAD!$AP:$AP,'Refi-Annual Review'!$CK$1,DB_LOAD!$AQ:$AQ,'Refi-Annual Review'!CN$2)/DB_LOAD!$K$2</f>
        <v>#DIV/0!</v>
      </c>
      <c r="CO20" s="494" t="e">
        <f ca="1">SUMIFS(DB_LOAD!$AU:$AU,DB_LOAD!$AW:$AW,'Refi-Annual Review'!$CJ$1,DB_LOAD!$AR:$AR,'Refi-Annual Review'!$CF20,DB_LOAD!$AP:$AP,'Refi-Annual Review'!$CK$1,DB_LOAD!$AQ:$AQ,'Refi-Annual Review'!CO$2)/DB_LOAD!$K$2</f>
        <v>#DIV/0!</v>
      </c>
      <c r="CP20" s="494" t="e">
        <f t="shared" ca="1" si="8"/>
        <v>#DIV/0!</v>
      </c>
      <c r="CR20" s="494">
        <f ca="1">SUMIFS(DB_LOAD!$AV:$AV,DB_LOAD!$AW:$AW,'Refi-Annual Review'!$CS$1,DB_LOAD!$AR:$AR,'Refi-Annual Review'!$CF20,DB_LOAD!$AP:$AP,'Refi-Annual Review'!$CT$1,DB_LOAD!$AQ:$AQ,'Refi-Annual Review'!CR$2)</f>
        <v>0</v>
      </c>
      <c r="CS20" s="494">
        <f ca="1">SUMIFS(DB_LOAD!$AV:$AV,DB_LOAD!$AW:$AW,'Refi-Annual Review'!$CS$1,DB_LOAD!$AR:$AR,'Refi-Annual Review'!$CF20,DB_LOAD!$AP:$AP,'Refi-Annual Review'!$CT$1,DB_LOAD!$AQ:$AQ,'Refi-Annual Review'!CS$2)</f>
        <v>0</v>
      </c>
      <c r="CT20" s="494">
        <f ca="1">SUMIFS(DB_LOAD!$AV:$AV,DB_LOAD!$AW:$AW,'Refi-Annual Review'!$CS$1,DB_LOAD!$AR:$AR,'Refi-Annual Review'!$CF20,DB_LOAD!$AP:$AP,'Refi-Annual Review'!$CT$1,DB_LOAD!$AQ:$AQ,'Refi-Annual Review'!CT$2)</f>
        <v>0</v>
      </c>
      <c r="CU20" s="494">
        <f ca="1">SUMIFS(DB_LOAD!$AV:$AV,DB_LOAD!$AW:$AW,'Refi-Annual Review'!$CS$1,DB_LOAD!$AR:$AR,'Refi-Annual Review'!$CF20,DB_LOAD!$AP:$AP,'Refi-Annual Review'!$CT$1,DB_LOAD!$AQ:$AQ,'Refi-Annual Review'!CU$2)</f>
        <v>0</v>
      </c>
      <c r="CV20" s="494">
        <f ca="1">SUMIFS(DB_LOAD!$AV:$AV,DB_LOAD!$AW:$AW,'Refi-Annual Review'!$CS$1,DB_LOAD!$AR:$AR,'Refi-Annual Review'!$CF20,DB_LOAD!$AP:$AP,'Refi-Annual Review'!$CT$1,DB_LOAD!$AQ:$AQ,'Refi-Annual Review'!CV$2)</f>
        <v>0</v>
      </c>
      <c r="CW20" s="494">
        <f ca="1">SUMIFS(DB_LOAD!$AV:$AV,DB_LOAD!$AW:$AW,'Refi-Annual Review'!$CS$1,DB_LOAD!$AR:$AR,'Refi-Annual Review'!$CF20,DB_LOAD!$AP:$AP,'Refi-Annual Review'!$CT$1,DB_LOAD!$AQ:$AQ,'Refi-Annual Review'!CW$2)</f>
        <v>0</v>
      </c>
      <c r="CX20" s="494">
        <f ca="1">SUMIFS(DB_LOAD!$AV:$AV,DB_LOAD!$AW:$AW,'Refi-Annual Review'!$CS$1,DB_LOAD!$AR:$AR,'Refi-Annual Review'!$CF20,DB_LOAD!$AP:$AP,'Refi-Annual Review'!$CT$1,DB_LOAD!$AQ:$AQ,'Refi-Annual Review'!CX$2)</f>
        <v>0</v>
      </c>
      <c r="CY20" s="494" t="str">
        <f t="shared" ca="1" si="9"/>
        <v/>
      </c>
      <c r="DA20" s="494" t="e">
        <f ca="1">SUMIFS(DB_LOAD!$AU:$AU,DB_LOAD!$AW:$AW,'Refi-Annual Review'!$DB$1,DB_LOAD!$AR:$AR,'Refi-Annual Review'!$CF20,DB_LOAD!$AP:$AP,'Refi-Annual Review'!$DC$1,DB_LOAD!$AQ:$AQ,'Refi-Annual Review'!DA$2)/IF($A$23="No Data Found",1,$A$23)</f>
        <v>#NAME?</v>
      </c>
      <c r="DB20" s="494" t="e">
        <f ca="1">SUMIFS(DB_LOAD!$AU:$AU,DB_LOAD!$AW:$AW,'Refi-Annual Review'!$DB$1,DB_LOAD!$AR:$AR,'Refi-Annual Review'!$CF20,DB_LOAD!$AP:$AP,'Refi-Annual Review'!$DC$1,DB_LOAD!$AQ:$AQ,'Refi-Annual Review'!DB$2)/IF($A$23="No Data Found",1,$A$23)</f>
        <v>#NAME?</v>
      </c>
      <c r="DC20" s="494" t="e">
        <f ca="1">SUMIFS(DB_LOAD!$AU:$AU,DB_LOAD!$AW:$AW,'Refi-Annual Review'!$DB$1,DB_LOAD!$AR:$AR,'Refi-Annual Review'!$CF20,DB_LOAD!$AP:$AP,'Refi-Annual Review'!$DC$1,DB_LOAD!$AQ:$AQ,'Refi-Annual Review'!DC$2)/IF($A$23="No Data Found",1,$A$23)</f>
        <v>#NAME?</v>
      </c>
      <c r="DD20" s="494" t="e">
        <f ca="1">SUMIFS(DB_LOAD!$AU:$AU,DB_LOAD!$AW:$AW,'Refi-Annual Review'!$DB$1,DB_LOAD!$AR:$AR,'Refi-Annual Review'!$CF20,DB_LOAD!$AP:$AP,'Refi-Annual Review'!$DC$1,DB_LOAD!$AQ:$AQ,'Refi-Annual Review'!DD$2)/IF($A$23="No Data Found",1,$A$23)</f>
        <v>#NAME?</v>
      </c>
      <c r="DE20" s="494" t="e">
        <f ca="1">SUMIFS(DB_LOAD!$AU:$AU,DB_LOAD!$AW:$AW,'Refi-Annual Review'!$DB$1,DB_LOAD!$AR:$AR,'Refi-Annual Review'!$CF20,DB_LOAD!$AP:$AP,'Refi-Annual Review'!$DC$1,DB_LOAD!$AQ:$AQ,'Refi-Annual Review'!DE$2)/IF($A$23="No Data Found",1,$A$23)</f>
        <v>#NAME?</v>
      </c>
      <c r="DF20" s="494" t="e">
        <f ca="1">SUMIFS(DB_LOAD!$AU:$AU,DB_LOAD!$AW:$AW,'Refi-Annual Review'!$DB$1,DB_LOAD!$AR:$AR,'Refi-Annual Review'!$CF20,DB_LOAD!$AP:$AP,'Refi-Annual Review'!$DC$1,DB_LOAD!$AQ:$AQ,'Refi-Annual Review'!DF$2)/IF($A$23="No Data Found",1,$A$23)</f>
        <v>#NAME?</v>
      </c>
      <c r="DG20" s="494" t="e">
        <f ca="1">SUMIFS(DB_LOAD!$AU:$AU,DB_LOAD!$AW:$AW,'Refi-Annual Review'!$DB$1,DB_LOAD!$AR:$AR,'Refi-Annual Review'!$CF20,DB_LOAD!$AP:$AP,'Refi-Annual Review'!$DC$1,DB_LOAD!$AQ:$AQ,'Refi-Annual Review'!DG$2)/IF($A$23="No Data Found",1,$A$23)</f>
        <v>#NAME?</v>
      </c>
      <c r="DH20" s="494" t="e">
        <f t="shared" ca="1" si="10"/>
        <v>#NAME?</v>
      </c>
      <c r="DJ20" s="494">
        <f ca="1">SUMIFS(DB_LOAD!$AV:$AV,DB_LOAD!$AW:$AW,'Refi-Annual Review'!$DK$1,DB_LOAD!$AR:$AR,'Refi-Annual Review'!$CF20,DB_LOAD!$AP:$AP,'Refi-Annual Review'!$DL$1,DB_LOAD!$AQ:$AQ,'Refi-Annual Review'!DJ$2)</f>
        <v>0</v>
      </c>
      <c r="DK20" s="494">
        <f ca="1">SUMIFS(DB_LOAD!$AV:$AV,DB_LOAD!$AW:$AW,'Refi-Annual Review'!$DK$1,DB_LOAD!$AR:$AR,'Refi-Annual Review'!$CF20,DB_LOAD!$AP:$AP,'Refi-Annual Review'!$DL$1,DB_LOAD!$AQ:$AQ,'Refi-Annual Review'!DK$2)</f>
        <v>0</v>
      </c>
      <c r="DL20" s="494">
        <f ca="1">SUMIFS(DB_LOAD!$AV:$AV,DB_LOAD!$AW:$AW,'Refi-Annual Review'!$DK$1,DB_LOAD!$AR:$AR,'Refi-Annual Review'!$CF20,DB_LOAD!$AP:$AP,'Refi-Annual Review'!$DL$1,DB_LOAD!$AQ:$AQ,'Refi-Annual Review'!DL$2)</f>
        <v>0</v>
      </c>
      <c r="DM20" s="494">
        <f ca="1">SUMIFS(DB_LOAD!$AV:$AV,DB_LOAD!$AW:$AW,'Refi-Annual Review'!$DK$1,DB_LOAD!$AR:$AR,'Refi-Annual Review'!$CF20,DB_LOAD!$AP:$AP,'Refi-Annual Review'!$DL$1,DB_LOAD!$AQ:$AQ,'Refi-Annual Review'!DM$2)</f>
        <v>0</v>
      </c>
      <c r="DN20" s="494">
        <f ca="1">SUMIFS(DB_LOAD!$AV:$AV,DB_LOAD!$AW:$AW,'Refi-Annual Review'!$DK$1,DB_LOAD!$AR:$AR,'Refi-Annual Review'!$CF20,DB_LOAD!$AP:$AP,'Refi-Annual Review'!$DL$1,DB_LOAD!$AQ:$AQ,'Refi-Annual Review'!DN$2)</f>
        <v>0</v>
      </c>
      <c r="DO20" s="494">
        <f ca="1">SUMIFS(DB_LOAD!$AV:$AV,DB_LOAD!$AW:$AW,'Refi-Annual Review'!$DK$1,DB_LOAD!$AR:$AR,'Refi-Annual Review'!$CF20,DB_LOAD!$AP:$AP,'Refi-Annual Review'!$DL$1,DB_LOAD!$AQ:$AQ,'Refi-Annual Review'!DO$2)</f>
        <v>0</v>
      </c>
      <c r="DP20" s="494">
        <f ca="1">SUMIFS(DB_LOAD!$AV:$AV,DB_LOAD!$AW:$AW,'Refi-Annual Review'!$DK$1,DB_LOAD!$AR:$AR,'Refi-Annual Review'!$CF20,DB_LOAD!$AP:$AP,'Refi-Annual Review'!$DL$1,DB_LOAD!$AQ:$AQ,'Refi-Annual Review'!DP$2)</f>
        <v>0</v>
      </c>
      <c r="DQ20" s="494" t="str">
        <f t="shared" ca="1" si="11"/>
        <v/>
      </c>
      <c r="DS20" s="494">
        <f ca="1">SUMIFS(DB_LOAD!$AV:$AV,DB_LOAD!$AW:$AW,'Refi-Annual Review'!$DT$1,DB_LOAD!$AR:$AR,'Refi-Annual Review'!$CF20,DB_LOAD!$AP:$AP,'Refi-Annual Review'!$DU$1,DB_LOAD!$AQ:$AQ,'Refi-Annual Review'!DS$2)</f>
        <v>0</v>
      </c>
      <c r="DT20" s="494">
        <f ca="1">SUMIFS(DB_LOAD!$AV:$AV,DB_LOAD!$AW:$AW,'Refi-Annual Review'!$DT$1,DB_LOAD!$AR:$AR,'Refi-Annual Review'!$CF20,DB_LOAD!$AP:$AP,'Refi-Annual Review'!$DU$1,DB_LOAD!$AQ:$AQ,'Refi-Annual Review'!DT$2)</f>
        <v>0</v>
      </c>
      <c r="DU20" s="494">
        <f ca="1">SUMIFS(DB_LOAD!$AV:$AV,DB_LOAD!$AW:$AW,'Refi-Annual Review'!$DT$1,DB_LOAD!$AR:$AR,'Refi-Annual Review'!$CF20,DB_LOAD!$AP:$AP,'Refi-Annual Review'!$DU$1,DB_LOAD!$AQ:$AQ,'Refi-Annual Review'!DU$2)</f>
        <v>0</v>
      </c>
      <c r="DV20" s="494">
        <f ca="1">SUMIFS(DB_LOAD!$AV:$AV,DB_LOAD!$AW:$AW,'Refi-Annual Review'!$DT$1,DB_LOAD!$AR:$AR,'Refi-Annual Review'!$CF20,DB_LOAD!$AP:$AP,'Refi-Annual Review'!$DU$1,DB_LOAD!$AQ:$AQ,'Refi-Annual Review'!DV$2)</f>
        <v>0</v>
      </c>
      <c r="DW20" s="494">
        <f ca="1">SUMIFS(DB_LOAD!$AV:$AV,DB_LOAD!$AW:$AW,'Refi-Annual Review'!$DT$1,DB_LOAD!$AR:$AR,'Refi-Annual Review'!$CF20,DB_LOAD!$AP:$AP,'Refi-Annual Review'!$DU$1,DB_LOAD!$AQ:$AQ,'Refi-Annual Review'!DW$2)</f>
        <v>0</v>
      </c>
      <c r="DX20" s="494">
        <f ca="1">SUMIFS(DB_LOAD!$AV:$AV,DB_LOAD!$AW:$AW,'Refi-Annual Review'!$DT$1,DB_LOAD!$AR:$AR,'Refi-Annual Review'!$CF20,DB_LOAD!$AP:$AP,'Refi-Annual Review'!$DU$1,DB_LOAD!$AQ:$AQ,'Refi-Annual Review'!DX$2)</f>
        <v>0</v>
      </c>
      <c r="DY20" s="494">
        <f ca="1">SUMIFS(DB_LOAD!$AV:$AV,DB_LOAD!$AW:$AW,'Refi-Annual Review'!$DT$1,DB_LOAD!$AR:$AR,'Refi-Annual Review'!$CF20,DB_LOAD!$AP:$AP,'Refi-Annual Review'!$DU$1,DB_LOAD!$AQ:$AQ,'Refi-Annual Review'!DY$2)</f>
        <v>0</v>
      </c>
      <c r="DZ20" s="494" t="str">
        <f t="shared" ca="1" si="12"/>
        <v/>
      </c>
    </row>
    <row r="21" spans="1:130" ht="15">
      <c r="A21" s="485" t="s">
        <v>48</v>
      </c>
      <c r="C21" s="485">
        <f t="shared" si="25"/>
        <v>22</v>
      </c>
      <c r="D21" s="493" t="str">
        <f>AJ21</f>
        <v>Average Loan Size (USD)</v>
      </c>
      <c r="F21" s="840" t="e">
        <f ca="1">+F9/F169</f>
        <v>#N/A</v>
      </c>
      <c r="G21" s="840" t="e">
        <f t="shared" ref="G21:O21" ca="1" si="44">+G9/G169</f>
        <v>#N/A</v>
      </c>
      <c r="H21" s="840" t="e">
        <f t="shared" ca="1" si="44"/>
        <v>#N/A</v>
      </c>
      <c r="I21" s="840" t="e">
        <f t="shared" ca="1" si="44"/>
        <v>#N/A</v>
      </c>
      <c r="J21" s="840" t="e">
        <f t="shared" ca="1" si="44"/>
        <v>#N/A</v>
      </c>
      <c r="K21" s="840"/>
      <c r="L21" s="840" t="e">
        <f t="shared" ca="1" si="44"/>
        <v>#NAME?</v>
      </c>
      <c r="M21" s="840" t="e">
        <f t="shared" ca="1" si="44"/>
        <v>#NAME?</v>
      </c>
      <c r="N21" s="840" t="e">
        <f t="shared" ca="1" si="44"/>
        <v>#NAME?</v>
      </c>
      <c r="O21" s="840" t="e">
        <f t="shared" ca="1" si="44"/>
        <v>#NAME?</v>
      </c>
      <c r="P21" s="840"/>
      <c r="Q21" s="840" t="e">
        <f ca="1">+Q9/Q169</f>
        <v>#NAME?</v>
      </c>
      <c r="R21" s="840" t="e">
        <f t="shared" ref="R21:U21" ca="1" si="45">+R9/R169</f>
        <v>#NAME?</v>
      </c>
      <c r="S21" s="840"/>
      <c r="T21" s="840"/>
      <c r="U21" s="840" t="e">
        <f t="shared" ca="1" si="45"/>
        <v>#NUM!</v>
      </c>
      <c r="AJ21" s="493" t="str">
        <f>"Average Loan Size ("&amp;'Balance Sheet'!$E$5&amp;")"</f>
        <v>Average Loan Size (USD)</v>
      </c>
      <c r="AK21" s="486"/>
      <c r="AL21" s="486" t="e">
        <f ca="1">HLOOKUP(AL$4,$G$1:$O$213,$C21-1,FALSE)</f>
        <v>#N/A</v>
      </c>
      <c r="AM21" s="486" t="e">
        <f t="shared" ref="AM21:AN21" ca="1" si="46">HLOOKUP(AM$4,$G$1:$O$213,$C21-1,FALSE)</f>
        <v>#N/A</v>
      </c>
      <c r="AN21" s="486" t="e">
        <f t="shared" ca="1" si="46"/>
        <v>#N/A</v>
      </c>
      <c r="AO21" s="840" t="e">
        <f ca="1">+Q21</f>
        <v>#NAME?</v>
      </c>
      <c r="AP21" s="840" t="e">
        <f ca="1">+R21</f>
        <v>#NAME?</v>
      </c>
      <c r="BD21" s="485" t="s">
        <v>140</v>
      </c>
      <c r="BE21" s="485" t="e">
        <f t="shared" ca="1" si="31"/>
        <v>#NAME?</v>
      </c>
      <c r="BF21" s="651" t="str">
        <f t="shared" si="29"/>
        <v/>
      </c>
      <c r="BG21" s="669" t="e">
        <f t="shared" ca="1" si="30"/>
        <v>#NAME?</v>
      </c>
      <c r="BH21" s="669" t="e">
        <f t="shared" ca="1" si="30"/>
        <v>#NAME?</v>
      </c>
      <c r="BI21" s="669" t="e">
        <f t="shared" ca="1" si="30"/>
        <v>#NAME?</v>
      </c>
      <c r="BJ21" s="669" t="e">
        <f t="shared" ca="1" si="30"/>
        <v>#NAME?</v>
      </c>
      <c r="BK21" s="669" t="e">
        <f t="shared" ca="1" si="30"/>
        <v>#NAME?</v>
      </c>
      <c r="BL21" s="669" t="e">
        <f t="shared" ca="1" si="30"/>
        <v>#NAME?</v>
      </c>
      <c r="BM21" s="669" t="e">
        <f t="shared" ca="1" si="30"/>
        <v>#NAME?</v>
      </c>
      <c r="BN21" s="670" t="e">
        <f t="shared" ca="1" si="32"/>
        <v>#NAME?</v>
      </c>
      <c r="BP21" s="485" t="e">
        <f ca="1">IF(OR(DB_LOAD!AW20="USD",DB_LOAD!AW20='Refi-Annual Review'!$A$3,ISBLANK(DB_LOAD!AW20)),0,1)</f>
        <v>#NAME?</v>
      </c>
      <c r="BQ21" t="str">
        <f>(IF(ISBLANK(DB_LOAD!AR20),"",DB_LOAD!AR20))</f>
        <v/>
      </c>
      <c r="BR21" t="str">
        <f t="shared" si="3"/>
        <v/>
      </c>
      <c r="BS21" t="str">
        <f t="shared" si="7"/>
        <v/>
      </c>
      <c r="BT21" t="str">
        <f t="shared" si="13"/>
        <v/>
      </c>
      <c r="BU21" t="str">
        <f t="shared" si="4"/>
        <v/>
      </c>
      <c r="BV21" t="str">
        <f t="shared" si="14"/>
        <v/>
      </c>
      <c r="BW21" t="str">
        <f t="shared" si="5"/>
        <v/>
      </c>
      <c r="BX21" t="str">
        <f t="shared" si="15"/>
        <v/>
      </c>
      <c r="BY21"/>
      <c r="BZ21"/>
      <c r="CA21"/>
      <c r="CB21" s="683" t="str">
        <f t="shared" si="16"/>
        <v/>
      </c>
      <c r="CC21" s="683" t="str">
        <f t="shared" si="17"/>
        <v/>
      </c>
      <c r="CD21" s="683" t="str">
        <f>IF(CC21="","",VALUE(MID($BZ$5,1+SUM($CC$3:CC20),CC21)))</f>
        <v/>
      </c>
      <c r="CE21">
        <f t="shared" si="18"/>
        <v>19</v>
      </c>
      <c r="CF21" t="str">
        <f>IF(CD21="","",MID($BZ$4,1+SUM($CD$3:CD20),CD21))</f>
        <v/>
      </c>
      <c r="CI21" s="494" t="e">
        <f ca="1">SUMIFS(DB_LOAD!$AU:$AU,DB_LOAD!$AW:$AW,'Refi-Annual Review'!$CJ$1,DB_LOAD!$AR:$AR,'Refi-Annual Review'!$CF21,DB_LOAD!$AP:$AP,'Refi-Annual Review'!$CK$1,DB_LOAD!$AQ:$AQ,'Refi-Annual Review'!CI$2)/DB_LOAD!$K$2</f>
        <v>#DIV/0!</v>
      </c>
      <c r="CJ21" s="494" t="e">
        <f ca="1">SUMIFS(DB_LOAD!$AU:$AU,DB_LOAD!$AW:$AW,'Refi-Annual Review'!$CJ$1,DB_LOAD!$AR:$AR,'Refi-Annual Review'!$CF21,DB_LOAD!$AP:$AP,'Refi-Annual Review'!$CK$1,DB_LOAD!$AQ:$AQ,'Refi-Annual Review'!CJ$2)/DB_LOAD!$K$2</f>
        <v>#DIV/0!</v>
      </c>
      <c r="CK21" s="494" t="e">
        <f ca="1">SUMIFS(DB_LOAD!$AU:$AU,DB_LOAD!$AW:$AW,'Refi-Annual Review'!$CJ$1,DB_LOAD!$AR:$AR,'Refi-Annual Review'!$CF21,DB_LOAD!$AP:$AP,'Refi-Annual Review'!$CK$1,DB_LOAD!$AQ:$AQ,'Refi-Annual Review'!CK$2)/DB_LOAD!$K$2</f>
        <v>#DIV/0!</v>
      </c>
      <c r="CL21" s="494" t="e">
        <f ca="1">SUMIFS(DB_LOAD!$AU:$AU,DB_LOAD!$AW:$AW,'Refi-Annual Review'!$CJ$1,DB_LOAD!$AR:$AR,'Refi-Annual Review'!$CF21,DB_LOAD!$AP:$AP,'Refi-Annual Review'!$CK$1,DB_LOAD!$AQ:$AQ,'Refi-Annual Review'!CL$2)/DB_LOAD!$K$2</f>
        <v>#DIV/0!</v>
      </c>
      <c r="CM21" s="494" t="e">
        <f ca="1">SUMIFS(DB_LOAD!$AU:$AU,DB_LOAD!$AW:$AW,'Refi-Annual Review'!$CJ$1,DB_LOAD!$AR:$AR,'Refi-Annual Review'!$CF21,DB_LOAD!$AP:$AP,'Refi-Annual Review'!$CK$1,DB_LOAD!$AQ:$AQ,'Refi-Annual Review'!CM$2)/DB_LOAD!$K$2</f>
        <v>#DIV/0!</v>
      </c>
      <c r="CN21" s="494" t="e">
        <f ca="1">SUMIFS(DB_LOAD!$AU:$AU,DB_LOAD!$AW:$AW,'Refi-Annual Review'!$CJ$1,DB_LOAD!$AR:$AR,'Refi-Annual Review'!$CF21,DB_LOAD!$AP:$AP,'Refi-Annual Review'!$CK$1,DB_LOAD!$AQ:$AQ,'Refi-Annual Review'!CN$2)/DB_LOAD!$K$2</f>
        <v>#DIV/0!</v>
      </c>
      <c r="CO21" s="494" t="e">
        <f ca="1">SUMIFS(DB_LOAD!$AU:$AU,DB_LOAD!$AW:$AW,'Refi-Annual Review'!$CJ$1,DB_LOAD!$AR:$AR,'Refi-Annual Review'!$CF21,DB_LOAD!$AP:$AP,'Refi-Annual Review'!$CK$1,DB_LOAD!$AQ:$AQ,'Refi-Annual Review'!CO$2)/DB_LOAD!$K$2</f>
        <v>#DIV/0!</v>
      </c>
      <c r="CP21" s="494" t="e">
        <f t="shared" ca="1" si="8"/>
        <v>#DIV/0!</v>
      </c>
      <c r="CR21" s="494">
        <f ca="1">SUMIFS(DB_LOAD!$AV:$AV,DB_LOAD!$AW:$AW,'Refi-Annual Review'!$CS$1,DB_LOAD!$AR:$AR,'Refi-Annual Review'!$CF21,DB_LOAD!$AP:$AP,'Refi-Annual Review'!$CT$1,DB_LOAD!$AQ:$AQ,'Refi-Annual Review'!CR$2)</f>
        <v>0</v>
      </c>
      <c r="CS21" s="494">
        <f ca="1">SUMIFS(DB_LOAD!$AV:$AV,DB_LOAD!$AW:$AW,'Refi-Annual Review'!$CS$1,DB_LOAD!$AR:$AR,'Refi-Annual Review'!$CF21,DB_LOAD!$AP:$AP,'Refi-Annual Review'!$CT$1,DB_LOAD!$AQ:$AQ,'Refi-Annual Review'!CS$2)</f>
        <v>0</v>
      </c>
      <c r="CT21" s="494">
        <f ca="1">SUMIFS(DB_LOAD!$AV:$AV,DB_LOAD!$AW:$AW,'Refi-Annual Review'!$CS$1,DB_LOAD!$AR:$AR,'Refi-Annual Review'!$CF21,DB_LOAD!$AP:$AP,'Refi-Annual Review'!$CT$1,DB_LOAD!$AQ:$AQ,'Refi-Annual Review'!CT$2)</f>
        <v>0</v>
      </c>
      <c r="CU21" s="494">
        <f ca="1">SUMIFS(DB_LOAD!$AV:$AV,DB_LOAD!$AW:$AW,'Refi-Annual Review'!$CS$1,DB_LOAD!$AR:$AR,'Refi-Annual Review'!$CF21,DB_LOAD!$AP:$AP,'Refi-Annual Review'!$CT$1,DB_LOAD!$AQ:$AQ,'Refi-Annual Review'!CU$2)</f>
        <v>0</v>
      </c>
      <c r="CV21" s="494">
        <f ca="1">SUMIFS(DB_LOAD!$AV:$AV,DB_LOAD!$AW:$AW,'Refi-Annual Review'!$CS$1,DB_LOAD!$AR:$AR,'Refi-Annual Review'!$CF21,DB_LOAD!$AP:$AP,'Refi-Annual Review'!$CT$1,DB_LOAD!$AQ:$AQ,'Refi-Annual Review'!CV$2)</f>
        <v>0</v>
      </c>
      <c r="CW21" s="494">
        <f ca="1">SUMIFS(DB_LOAD!$AV:$AV,DB_LOAD!$AW:$AW,'Refi-Annual Review'!$CS$1,DB_LOAD!$AR:$AR,'Refi-Annual Review'!$CF21,DB_LOAD!$AP:$AP,'Refi-Annual Review'!$CT$1,DB_LOAD!$AQ:$AQ,'Refi-Annual Review'!CW$2)</f>
        <v>0</v>
      </c>
      <c r="CX21" s="494">
        <f ca="1">SUMIFS(DB_LOAD!$AV:$AV,DB_LOAD!$AW:$AW,'Refi-Annual Review'!$CS$1,DB_LOAD!$AR:$AR,'Refi-Annual Review'!$CF21,DB_LOAD!$AP:$AP,'Refi-Annual Review'!$CT$1,DB_LOAD!$AQ:$AQ,'Refi-Annual Review'!CX$2)</f>
        <v>0</v>
      </c>
      <c r="CY21" s="494" t="str">
        <f t="shared" ca="1" si="9"/>
        <v/>
      </c>
      <c r="DA21" s="494" t="e">
        <f ca="1">SUMIFS(DB_LOAD!$AU:$AU,DB_LOAD!$AW:$AW,'Refi-Annual Review'!$DB$1,DB_LOAD!$AR:$AR,'Refi-Annual Review'!$CF21,DB_LOAD!$AP:$AP,'Refi-Annual Review'!$DC$1,DB_LOAD!$AQ:$AQ,'Refi-Annual Review'!DA$2)/IF($A$23="No Data Found",1,$A$23)</f>
        <v>#NAME?</v>
      </c>
      <c r="DB21" s="494" t="e">
        <f ca="1">SUMIFS(DB_LOAD!$AU:$AU,DB_LOAD!$AW:$AW,'Refi-Annual Review'!$DB$1,DB_LOAD!$AR:$AR,'Refi-Annual Review'!$CF21,DB_LOAD!$AP:$AP,'Refi-Annual Review'!$DC$1,DB_LOAD!$AQ:$AQ,'Refi-Annual Review'!DB$2)/IF($A$23="No Data Found",1,$A$23)</f>
        <v>#NAME?</v>
      </c>
      <c r="DC21" s="494" t="e">
        <f ca="1">SUMIFS(DB_LOAD!$AU:$AU,DB_LOAD!$AW:$AW,'Refi-Annual Review'!$DB$1,DB_LOAD!$AR:$AR,'Refi-Annual Review'!$CF21,DB_LOAD!$AP:$AP,'Refi-Annual Review'!$DC$1,DB_LOAD!$AQ:$AQ,'Refi-Annual Review'!DC$2)/IF($A$23="No Data Found",1,$A$23)</f>
        <v>#NAME?</v>
      </c>
      <c r="DD21" s="494" t="e">
        <f ca="1">SUMIFS(DB_LOAD!$AU:$AU,DB_LOAD!$AW:$AW,'Refi-Annual Review'!$DB$1,DB_LOAD!$AR:$AR,'Refi-Annual Review'!$CF21,DB_LOAD!$AP:$AP,'Refi-Annual Review'!$DC$1,DB_LOAD!$AQ:$AQ,'Refi-Annual Review'!DD$2)/IF($A$23="No Data Found",1,$A$23)</f>
        <v>#NAME?</v>
      </c>
      <c r="DE21" s="494" t="e">
        <f ca="1">SUMIFS(DB_LOAD!$AU:$AU,DB_LOAD!$AW:$AW,'Refi-Annual Review'!$DB$1,DB_LOAD!$AR:$AR,'Refi-Annual Review'!$CF21,DB_LOAD!$AP:$AP,'Refi-Annual Review'!$DC$1,DB_LOAD!$AQ:$AQ,'Refi-Annual Review'!DE$2)/IF($A$23="No Data Found",1,$A$23)</f>
        <v>#NAME?</v>
      </c>
      <c r="DF21" s="494" t="e">
        <f ca="1">SUMIFS(DB_LOAD!$AU:$AU,DB_LOAD!$AW:$AW,'Refi-Annual Review'!$DB$1,DB_LOAD!$AR:$AR,'Refi-Annual Review'!$CF21,DB_LOAD!$AP:$AP,'Refi-Annual Review'!$DC$1,DB_LOAD!$AQ:$AQ,'Refi-Annual Review'!DF$2)/IF($A$23="No Data Found",1,$A$23)</f>
        <v>#NAME?</v>
      </c>
      <c r="DG21" s="494" t="e">
        <f ca="1">SUMIFS(DB_LOAD!$AU:$AU,DB_LOAD!$AW:$AW,'Refi-Annual Review'!$DB$1,DB_LOAD!$AR:$AR,'Refi-Annual Review'!$CF21,DB_LOAD!$AP:$AP,'Refi-Annual Review'!$DC$1,DB_LOAD!$AQ:$AQ,'Refi-Annual Review'!DG$2)/IF($A$23="No Data Found",1,$A$23)</f>
        <v>#NAME?</v>
      </c>
      <c r="DH21" s="494" t="e">
        <f t="shared" ca="1" si="10"/>
        <v>#NAME?</v>
      </c>
      <c r="DJ21" s="494">
        <f ca="1">SUMIFS(DB_LOAD!$AV:$AV,DB_LOAD!$AW:$AW,'Refi-Annual Review'!$DK$1,DB_LOAD!$AR:$AR,'Refi-Annual Review'!$CF21,DB_LOAD!$AP:$AP,'Refi-Annual Review'!$DL$1,DB_LOAD!$AQ:$AQ,'Refi-Annual Review'!DJ$2)</f>
        <v>0</v>
      </c>
      <c r="DK21" s="494">
        <f ca="1">SUMIFS(DB_LOAD!$AV:$AV,DB_LOAD!$AW:$AW,'Refi-Annual Review'!$DK$1,DB_LOAD!$AR:$AR,'Refi-Annual Review'!$CF21,DB_LOAD!$AP:$AP,'Refi-Annual Review'!$DL$1,DB_LOAD!$AQ:$AQ,'Refi-Annual Review'!DK$2)</f>
        <v>0</v>
      </c>
      <c r="DL21" s="494">
        <f ca="1">SUMIFS(DB_LOAD!$AV:$AV,DB_LOAD!$AW:$AW,'Refi-Annual Review'!$DK$1,DB_LOAD!$AR:$AR,'Refi-Annual Review'!$CF21,DB_LOAD!$AP:$AP,'Refi-Annual Review'!$DL$1,DB_LOAD!$AQ:$AQ,'Refi-Annual Review'!DL$2)</f>
        <v>0</v>
      </c>
      <c r="DM21" s="494">
        <f ca="1">SUMIFS(DB_LOAD!$AV:$AV,DB_LOAD!$AW:$AW,'Refi-Annual Review'!$DK$1,DB_LOAD!$AR:$AR,'Refi-Annual Review'!$CF21,DB_LOAD!$AP:$AP,'Refi-Annual Review'!$DL$1,DB_LOAD!$AQ:$AQ,'Refi-Annual Review'!DM$2)</f>
        <v>0</v>
      </c>
      <c r="DN21" s="494">
        <f ca="1">SUMIFS(DB_LOAD!$AV:$AV,DB_LOAD!$AW:$AW,'Refi-Annual Review'!$DK$1,DB_LOAD!$AR:$AR,'Refi-Annual Review'!$CF21,DB_LOAD!$AP:$AP,'Refi-Annual Review'!$DL$1,DB_LOAD!$AQ:$AQ,'Refi-Annual Review'!DN$2)</f>
        <v>0</v>
      </c>
      <c r="DO21" s="494">
        <f ca="1">SUMIFS(DB_LOAD!$AV:$AV,DB_LOAD!$AW:$AW,'Refi-Annual Review'!$DK$1,DB_LOAD!$AR:$AR,'Refi-Annual Review'!$CF21,DB_LOAD!$AP:$AP,'Refi-Annual Review'!$DL$1,DB_LOAD!$AQ:$AQ,'Refi-Annual Review'!DO$2)</f>
        <v>0</v>
      </c>
      <c r="DP21" s="494">
        <f ca="1">SUMIFS(DB_LOAD!$AV:$AV,DB_LOAD!$AW:$AW,'Refi-Annual Review'!$DK$1,DB_LOAD!$AR:$AR,'Refi-Annual Review'!$CF21,DB_LOAD!$AP:$AP,'Refi-Annual Review'!$DL$1,DB_LOAD!$AQ:$AQ,'Refi-Annual Review'!DP$2)</f>
        <v>0</v>
      </c>
      <c r="DQ21" s="494" t="str">
        <f t="shared" ca="1" si="11"/>
        <v/>
      </c>
      <c r="DS21" s="494">
        <f ca="1">SUMIFS(DB_LOAD!$AV:$AV,DB_LOAD!$AW:$AW,'Refi-Annual Review'!$DT$1,DB_LOAD!$AR:$AR,'Refi-Annual Review'!$CF21,DB_LOAD!$AP:$AP,'Refi-Annual Review'!$DU$1,DB_LOAD!$AQ:$AQ,'Refi-Annual Review'!DS$2)</f>
        <v>0</v>
      </c>
      <c r="DT21" s="494">
        <f ca="1">SUMIFS(DB_LOAD!$AV:$AV,DB_LOAD!$AW:$AW,'Refi-Annual Review'!$DT$1,DB_LOAD!$AR:$AR,'Refi-Annual Review'!$CF21,DB_LOAD!$AP:$AP,'Refi-Annual Review'!$DU$1,DB_LOAD!$AQ:$AQ,'Refi-Annual Review'!DT$2)</f>
        <v>0</v>
      </c>
      <c r="DU21" s="494">
        <f ca="1">SUMIFS(DB_LOAD!$AV:$AV,DB_LOAD!$AW:$AW,'Refi-Annual Review'!$DT$1,DB_LOAD!$AR:$AR,'Refi-Annual Review'!$CF21,DB_LOAD!$AP:$AP,'Refi-Annual Review'!$DU$1,DB_LOAD!$AQ:$AQ,'Refi-Annual Review'!DU$2)</f>
        <v>0</v>
      </c>
      <c r="DV21" s="494">
        <f ca="1">SUMIFS(DB_LOAD!$AV:$AV,DB_LOAD!$AW:$AW,'Refi-Annual Review'!$DT$1,DB_LOAD!$AR:$AR,'Refi-Annual Review'!$CF21,DB_LOAD!$AP:$AP,'Refi-Annual Review'!$DU$1,DB_LOAD!$AQ:$AQ,'Refi-Annual Review'!DV$2)</f>
        <v>0</v>
      </c>
      <c r="DW21" s="494">
        <f ca="1">SUMIFS(DB_LOAD!$AV:$AV,DB_LOAD!$AW:$AW,'Refi-Annual Review'!$DT$1,DB_LOAD!$AR:$AR,'Refi-Annual Review'!$CF21,DB_LOAD!$AP:$AP,'Refi-Annual Review'!$DU$1,DB_LOAD!$AQ:$AQ,'Refi-Annual Review'!DW$2)</f>
        <v>0</v>
      </c>
      <c r="DX21" s="494">
        <f ca="1">SUMIFS(DB_LOAD!$AV:$AV,DB_LOAD!$AW:$AW,'Refi-Annual Review'!$DT$1,DB_LOAD!$AR:$AR,'Refi-Annual Review'!$CF21,DB_LOAD!$AP:$AP,'Refi-Annual Review'!$DU$1,DB_LOAD!$AQ:$AQ,'Refi-Annual Review'!DX$2)</f>
        <v>0</v>
      </c>
      <c r="DY21" s="494">
        <f ca="1">SUMIFS(DB_LOAD!$AV:$AV,DB_LOAD!$AW:$AW,'Refi-Annual Review'!$DT$1,DB_LOAD!$AR:$AR,'Refi-Annual Review'!$CF21,DB_LOAD!$AP:$AP,'Refi-Annual Review'!$DU$1,DB_LOAD!$AQ:$AQ,'Refi-Annual Review'!DY$2)</f>
        <v>0</v>
      </c>
      <c r="DZ21" s="494" t="str">
        <f t="shared" ca="1" si="12"/>
        <v/>
      </c>
    </row>
    <row r="22" spans="1:130" ht="15">
      <c r="A22" s="485" t="s">
        <v>49</v>
      </c>
      <c r="C22" s="485">
        <f t="shared" si="25"/>
        <v>23</v>
      </c>
      <c r="F22" s="489" t="s">
        <v>54</v>
      </c>
      <c r="G22" s="489" t="s">
        <v>54</v>
      </c>
      <c r="H22" s="489" t="s">
        <v>54</v>
      </c>
      <c r="I22" s="489" t="s">
        <v>54</v>
      </c>
      <c r="J22" s="489" t="s">
        <v>54</v>
      </c>
      <c r="K22" s="534"/>
      <c r="L22" s="489" t="s">
        <v>53</v>
      </c>
      <c r="M22" s="489" t="s">
        <v>53</v>
      </c>
      <c r="N22" s="489" t="s">
        <v>53</v>
      </c>
      <c r="O22" s="489" t="s">
        <v>53</v>
      </c>
      <c r="P22" s="535"/>
      <c r="Q22" s="489" t="s">
        <v>53</v>
      </c>
      <c r="R22" s="489" t="s">
        <v>53</v>
      </c>
      <c r="V22" s="497"/>
      <c r="AJ22" s="493"/>
      <c r="AK22" s="489" t="str">
        <f ca="1">AK6</f>
        <v>No Financials</v>
      </c>
      <c r="AL22" s="489" t="str">
        <f ca="1">AL6</f>
        <v>No Financials</v>
      </c>
      <c r="AM22" s="489" t="str">
        <f t="shared" ref="AM22:AN23" ca="1" si="47">AM6</f>
        <v>No Financials</v>
      </c>
      <c r="AN22" s="489" t="str">
        <f t="shared" ca="1" si="47"/>
        <v>No Financials</v>
      </c>
      <c r="AO22" s="489" t="str">
        <f t="shared" ref="AO22:AP35" si="48">Q22</f>
        <v>Unaudited</v>
      </c>
      <c r="AP22" s="489" t="str">
        <f t="shared" si="48"/>
        <v>Unaudited</v>
      </c>
      <c r="BD22" s="485" t="s">
        <v>140</v>
      </c>
      <c r="BE22" s="485" t="e">
        <f t="shared" ca="1" si="31"/>
        <v>#NAME?</v>
      </c>
      <c r="BF22" s="651" t="str">
        <f t="shared" si="29"/>
        <v/>
      </c>
      <c r="BG22" s="669" t="e">
        <f t="shared" ca="1" si="30"/>
        <v>#NAME?</v>
      </c>
      <c r="BH22" s="669" t="e">
        <f t="shared" ca="1" si="30"/>
        <v>#NAME?</v>
      </c>
      <c r="BI22" s="669" t="e">
        <f t="shared" ca="1" si="30"/>
        <v>#NAME?</v>
      </c>
      <c r="BJ22" s="669" t="e">
        <f t="shared" ca="1" si="30"/>
        <v>#NAME?</v>
      </c>
      <c r="BK22" s="669" t="e">
        <f t="shared" ca="1" si="30"/>
        <v>#NAME?</v>
      </c>
      <c r="BL22" s="669" t="e">
        <f t="shared" ca="1" si="30"/>
        <v>#NAME?</v>
      </c>
      <c r="BM22" s="669" t="e">
        <f t="shared" ca="1" si="30"/>
        <v>#NAME?</v>
      </c>
      <c r="BN22" s="670" t="e">
        <f t="shared" ca="1" si="32"/>
        <v>#NAME?</v>
      </c>
      <c r="BP22" s="485" t="e">
        <f ca="1">IF(OR(DB_LOAD!AW21="USD",DB_LOAD!AW21='Refi-Annual Review'!$A$3,ISBLANK(DB_LOAD!AW21)),0,1)</f>
        <v>#NAME?</v>
      </c>
      <c r="BQ22" t="str">
        <f>(IF(ISBLANK(DB_LOAD!AR21),"",DB_LOAD!AR21))</f>
        <v/>
      </c>
      <c r="BR22" t="str">
        <f t="shared" si="3"/>
        <v/>
      </c>
      <c r="BS22" t="str">
        <f t="shared" si="7"/>
        <v/>
      </c>
      <c r="BT22" t="str">
        <f t="shared" si="13"/>
        <v/>
      </c>
      <c r="BU22" t="str">
        <f t="shared" si="4"/>
        <v/>
      </c>
      <c r="BV22" t="str">
        <f t="shared" si="14"/>
        <v/>
      </c>
      <c r="BW22" t="str">
        <f t="shared" si="5"/>
        <v/>
      </c>
      <c r="BX22" t="str">
        <f t="shared" si="15"/>
        <v/>
      </c>
      <c r="BY22"/>
      <c r="BZ22"/>
      <c r="CA22"/>
      <c r="CB22" s="683" t="str">
        <f t="shared" si="16"/>
        <v/>
      </c>
      <c r="CC22" s="683" t="str">
        <f t="shared" si="17"/>
        <v/>
      </c>
      <c r="CD22" s="683" t="str">
        <f>IF(CC22="","",VALUE(MID($BZ$5,1+SUM($CC$3:CC21),CC22)))</f>
        <v/>
      </c>
      <c r="CE22">
        <f t="shared" si="18"/>
        <v>20</v>
      </c>
      <c r="CF22" t="str">
        <f>IF(CD22="","",MID($BZ$4,1+SUM($CD$3:CD21),CD22))</f>
        <v/>
      </c>
      <c r="CI22" s="494" t="e">
        <f ca="1">SUMIFS(DB_LOAD!$AU:$AU,DB_LOAD!$AW:$AW,'Refi-Annual Review'!$CJ$1,DB_LOAD!$AR:$AR,'Refi-Annual Review'!$CF22,DB_LOAD!$AP:$AP,'Refi-Annual Review'!$CK$1,DB_LOAD!$AQ:$AQ,'Refi-Annual Review'!CI$2)/DB_LOAD!$K$2</f>
        <v>#DIV/0!</v>
      </c>
      <c r="CJ22" s="494" t="e">
        <f ca="1">SUMIFS(DB_LOAD!$AU:$AU,DB_LOAD!$AW:$AW,'Refi-Annual Review'!$CJ$1,DB_LOAD!$AR:$AR,'Refi-Annual Review'!$CF22,DB_LOAD!$AP:$AP,'Refi-Annual Review'!$CK$1,DB_LOAD!$AQ:$AQ,'Refi-Annual Review'!CJ$2)/DB_LOAD!$K$2</f>
        <v>#DIV/0!</v>
      </c>
      <c r="CK22" s="494" t="e">
        <f ca="1">SUMIFS(DB_LOAD!$AU:$AU,DB_LOAD!$AW:$AW,'Refi-Annual Review'!$CJ$1,DB_LOAD!$AR:$AR,'Refi-Annual Review'!$CF22,DB_LOAD!$AP:$AP,'Refi-Annual Review'!$CK$1,DB_LOAD!$AQ:$AQ,'Refi-Annual Review'!CK$2)/DB_LOAD!$K$2</f>
        <v>#DIV/0!</v>
      </c>
      <c r="CL22" s="494" t="e">
        <f ca="1">SUMIFS(DB_LOAD!$AU:$AU,DB_LOAD!$AW:$AW,'Refi-Annual Review'!$CJ$1,DB_LOAD!$AR:$AR,'Refi-Annual Review'!$CF22,DB_LOAD!$AP:$AP,'Refi-Annual Review'!$CK$1,DB_LOAD!$AQ:$AQ,'Refi-Annual Review'!CL$2)/DB_LOAD!$K$2</f>
        <v>#DIV/0!</v>
      </c>
      <c r="CM22" s="494" t="e">
        <f ca="1">SUMIFS(DB_LOAD!$AU:$AU,DB_LOAD!$AW:$AW,'Refi-Annual Review'!$CJ$1,DB_LOAD!$AR:$AR,'Refi-Annual Review'!$CF22,DB_LOAD!$AP:$AP,'Refi-Annual Review'!$CK$1,DB_LOAD!$AQ:$AQ,'Refi-Annual Review'!CM$2)/DB_LOAD!$K$2</f>
        <v>#DIV/0!</v>
      </c>
      <c r="CN22" s="494" t="e">
        <f ca="1">SUMIFS(DB_LOAD!$AU:$AU,DB_LOAD!$AW:$AW,'Refi-Annual Review'!$CJ$1,DB_LOAD!$AR:$AR,'Refi-Annual Review'!$CF22,DB_LOAD!$AP:$AP,'Refi-Annual Review'!$CK$1,DB_LOAD!$AQ:$AQ,'Refi-Annual Review'!CN$2)/DB_LOAD!$K$2</f>
        <v>#DIV/0!</v>
      </c>
      <c r="CO22" s="494" t="e">
        <f ca="1">SUMIFS(DB_LOAD!$AU:$AU,DB_LOAD!$AW:$AW,'Refi-Annual Review'!$CJ$1,DB_LOAD!$AR:$AR,'Refi-Annual Review'!$CF22,DB_LOAD!$AP:$AP,'Refi-Annual Review'!$CK$1,DB_LOAD!$AQ:$AQ,'Refi-Annual Review'!CO$2)/DB_LOAD!$K$2</f>
        <v>#DIV/0!</v>
      </c>
      <c r="CP22" s="494" t="e">
        <f t="shared" ca="1" si="8"/>
        <v>#DIV/0!</v>
      </c>
      <c r="CR22" s="494">
        <f ca="1">SUMIFS(DB_LOAD!$AV:$AV,DB_LOAD!$AW:$AW,'Refi-Annual Review'!$CS$1,DB_LOAD!$AR:$AR,'Refi-Annual Review'!$CF22,DB_LOAD!$AP:$AP,'Refi-Annual Review'!$CT$1,DB_LOAD!$AQ:$AQ,'Refi-Annual Review'!CR$2)</f>
        <v>0</v>
      </c>
      <c r="CS22" s="494">
        <f ca="1">SUMIFS(DB_LOAD!$AV:$AV,DB_LOAD!$AW:$AW,'Refi-Annual Review'!$CS$1,DB_LOAD!$AR:$AR,'Refi-Annual Review'!$CF22,DB_LOAD!$AP:$AP,'Refi-Annual Review'!$CT$1,DB_LOAD!$AQ:$AQ,'Refi-Annual Review'!CS$2)</f>
        <v>0</v>
      </c>
      <c r="CT22" s="494">
        <f ca="1">SUMIFS(DB_LOAD!$AV:$AV,DB_LOAD!$AW:$AW,'Refi-Annual Review'!$CS$1,DB_LOAD!$AR:$AR,'Refi-Annual Review'!$CF22,DB_LOAD!$AP:$AP,'Refi-Annual Review'!$CT$1,DB_LOAD!$AQ:$AQ,'Refi-Annual Review'!CT$2)</f>
        <v>0</v>
      </c>
      <c r="CU22" s="494">
        <f ca="1">SUMIFS(DB_LOAD!$AV:$AV,DB_LOAD!$AW:$AW,'Refi-Annual Review'!$CS$1,DB_LOAD!$AR:$AR,'Refi-Annual Review'!$CF22,DB_LOAD!$AP:$AP,'Refi-Annual Review'!$CT$1,DB_LOAD!$AQ:$AQ,'Refi-Annual Review'!CU$2)</f>
        <v>0</v>
      </c>
      <c r="CV22" s="494">
        <f ca="1">SUMIFS(DB_LOAD!$AV:$AV,DB_LOAD!$AW:$AW,'Refi-Annual Review'!$CS$1,DB_LOAD!$AR:$AR,'Refi-Annual Review'!$CF22,DB_LOAD!$AP:$AP,'Refi-Annual Review'!$CT$1,DB_LOAD!$AQ:$AQ,'Refi-Annual Review'!CV$2)</f>
        <v>0</v>
      </c>
      <c r="CW22" s="494">
        <f ca="1">SUMIFS(DB_LOAD!$AV:$AV,DB_LOAD!$AW:$AW,'Refi-Annual Review'!$CS$1,DB_LOAD!$AR:$AR,'Refi-Annual Review'!$CF22,DB_LOAD!$AP:$AP,'Refi-Annual Review'!$CT$1,DB_LOAD!$AQ:$AQ,'Refi-Annual Review'!CW$2)</f>
        <v>0</v>
      </c>
      <c r="CX22" s="494">
        <f ca="1">SUMIFS(DB_LOAD!$AV:$AV,DB_LOAD!$AW:$AW,'Refi-Annual Review'!$CS$1,DB_LOAD!$AR:$AR,'Refi-Annual Review'!$CF22,DB_LOAD!$AP:$AP,'Refi-Annual Review'!$CT$1,DB_LOAD!$AQ:$AQ,'Refi-Annual Review'!CX$2)</f>
        <v>0</v>
      </c>
      <c r="CY22" s="494" t="str">
        <f t="shared" ca="1" si="9"/>
        <v/>
      </c>
      <c r="DA22" s="494" t="e">
        <f ca="1">SUMIFS(DB_LOAD!$AU:$AU,DB_LOAD!$AW:$AW,'Refi-Annual Review'!$DB$1,DB_LOAD!$AR:$AR,'Refi-Annual Review'!$CF22,DB_LOAD!$AP:$AP,'Refi-Annual Review'!$DC$1,DB_LOAD!$AQ:$AQ,'Refi-Annual Review'!DA$2)/IF($A$23="No Data Found",1,$A$23)</f>
        <v>#NAME?</v>
      </c>
      <c r="DB22" s="494" t="e">
        <f ca="1">SUMIFS(DB_LOAD!$AU:$AU,DB_LOAD!$AW:$AW,'Refi-Annual Review'!$DB$1,DB_LOAD!$AR:$AR,'Refi-Annual Review'!$CF22,DB_LOAD!$AP:$AP,'Refi-Annual Review'!$DC$1,DB_LOAD!$AQ:$AQ,'Refi-Annual Review'!DB$2)/IF($A$23="No Data Found",1,$A$23)</f>
        <v>#NAME?</v>
      </c>
      <c r="DC22" s="494" t="e">
        <f ca="1">SUMIFS(DB_LOAD!$AU:$AU,DB_LOAD!$AW:$AW,'Refi-Annual Review'!$DB$1,DB_LOAD!$AR:$AR,'Refi-Annual Review'!$CF22,DB_LOAD!$AP:$AP,'Refi-Annual Review'!$DC$1,DB_LOAD!$AQ:$AQ,'Refi-Annual Review'!DC$2)/IF($A$23="No Data Found",1,$A$23)</f>
        <v>#NAME?</v>
      </c>
      <c r="DD22" s="494" t="e">
        <f ca="1">SUMIFS(DB_LOAD!$AU:$AU,DB_LOAD!$AW:$AW,'Refi-Annual Review'!$DB$1,DB_LOAD!$AR:$AR,'Refi-Annual Review'!$CF22,DB_LOAD!$AP:$AP,'Refi-Annual Review'!$DC$1,DB_LOAD!$AQ:$AQ,'Refi-Annual Review'!DD$2)/IF($A$23="No Data Found",1,$A$23)</f>
        <v>#NAME?</v>
      </c>
      <c r="DE22" s="494" t="e">
        <f ca="1">SUMIFS(DB_LOAD!$AU:$AU,DB_LOAD!$AW:$AW,'Refi-Annual Review'!$DB$1,DB_LOAD!$AR:$AR,'Refi-Annual Review'!$CF22,DB_LOAD!$AP:$AP,'Refi-Annual Review'!$DC$1,DB_LOAD!$AQ:$AQ,'Refi-Annual Review'!DE$2)/IF($A$23="No Data Found",1,$A$23)</f>
        <v>#NAME?</v>
      </c>
      <c r="DF22" s="494" t="e">
        <f ca="1">SUMIFS(DB_LOAD!$AU:$AU,DB_LOAD!$AW:$AW,'Refi-Annual Review'!$DB$1,DB_LOAD!$AR:$AR,'Refi-Annual Review'!$CF22,DB_LOAD!$AP:$AP,'Refi-Annual Review'!$DC$1,DB_LOAD!$AQ:$AQ,'Refi-Annual Review'!DF$2)/IF($A$23="No Data Found",1,$A$23)</f>
        <v>#NAME?</v>
      </c>
      <c r="DG22" s="494" t="e">
        <f ca="1">SUMIFS(DB_LOAD!$AU:$AU,DB_LOAD!$AW:$AW,'Refi-Annual Review'!$DB$1,DB_LOAD!$AR:$AR,'Refi-Annual Review'!$CF22,DB_LOAD!$AP:$AP,'Refi-Annual Review'!$DC$1,DB_LOAD!$AQ:$AQ,'Refi-Annual Review'!DG$2)/IF($A$23="No Data Found",1,$A$23)</f>
        <v>#NAME?</v>
      </c>
      <c r="DH22" s="494" t="e">
        <f t="shared" ca="1" si="10"/>
        <v>#NAME?</v>
      </c>
      <c r="DJ22" s="494">
        <f ca="1">SUMIFS(DB_LOAD!$AV:$AV,DB_LOAD!$AW:$AW,'Refi-Annual Review'!$DK$1,DB_LOAD!$AR:$AR,'Refi-Annual Review'!$CF22,DB_LOAD!$AP:$AP,'Refi-Annual Review'!$DL$1,DB_LOAD!$AQ:$AQ,'Refi-Annual Review'!DJ$2)</f>
        <v>0</v>
      </c>
      <c r="DK22" s="494">
        <f ca="1">SUMIFS(DB_LOAD!$AV:$AV,DB_LOAD!$AW:$AW,'Refi-Annual Review'!$DK$1,DB_LOAD!$AR:$AR,'Refi-Annual Review'!$CF22,DB_LOAD!$AP:$AP,'Refi-Annual Review'!$DL$1,DB_LOAD!$AQ:$AQ,'Refi-Annual Review'!DK$2)</f>
        <v>0</v>
      </c>
      <c r="DL22" s="494">
        <f ca="1">SUMIFS(DB_LOAD!$AV:$AV,DB_LOAD!$AW:$AW,'Refi-Annual Review'!$DK$1,DB_LOAD!$AR:$AR,'Refi-Annual Review'!$CF22,DB_LOAD!$AP:$AP,'Refi-Annual Review'!$DL$1,DB_LOAD!$AQ:$AQ,'Refi-Annual Review'!DL$2)</f>
        <v>0</v>
      </c>
      <c r="DM22" s="494">
        <f ca="1">SUMIFS(DB_LOAD!$AV:$AV,DB_LOAD!$AW:$AW,'Refi-Annual Review'!$DK$1,DB_LOAD!$AR:$AR,'Refi-Annual Review'!$CF22,DB_LOAD!$AP:$AP,'Refi-Annual Review'!$DL$1,DB_LOAD!$AQ:$AQ,'Refi-Annual Review'!DM$2)</f>
        <v>0</v>
      </c>
      <c r="DN22" s="494">
        <f ca="1">SUMIFS(DB_LOAD!$AV:$AV,DB_LOAD!$AW:$AW,'Refi-Annual Review'!$DK$1,DB_LOAD!$AR:$AR,'Refi-Annual Review'!$CF22,DB_LOAD!$AP:$AP,'Refi-Annual Review'!$DL$1,DB_LOAD!$AQ:$AQ,'Refi-Annual Review'!DN$2)</f>
        <v>0</v>
      </c>
      <c r="DO22" s="494">
        <f ca="1">SUMIFS(DB_LOAD!$AV:$AV,DB_LOAD!$AW:$AW,'Refi-Annual Review'!$DK$1,DB_LOAD!$AR:$AR,'Refi-Annual Review'!$CF22,DB_LOAD!$AP:$AP,'Refi-Annual Review'!$DL$1,DB_LOAD!$AQ:$AQ,'Refi-Annual Review'!DO$2)</f>
        <v>0</v>
      </c>
      <c r="DP22" s="494">
        <f ca="1">SUMIFS(DB_LOAD!$AV:$AV,DB_LOAD!$AW:$AW,'Refi-Annual Review'!$DK$1,DB_LOAD!$AR:$AR,'Refi-Annual Review'!$CF22,DB_LOAD!$AP:$AP,'Refi-Annual Review'!$DL$1,DB_LOAD!$AQ:$AQ,'Refi-Annual Review'!DP$2)</f>
        <v>0</v>
      </c>
      <c r="DQ22" s="494" t="str">
        <f t="shared" ca="1" si="11"/>
        <v/>
      </c>
      <c r="DS22" s="494">
        <f ca="1">SUMIFS(DB_LOAD!$AV:$AV,DB_LOAD!$AW:$AW,'Refi-Annual Review'!$DT$1,DB_LOAD!$AR:$AR,'Refi-Annual Review'!$CF22,DB_LOAD!$AP:$AP,'Refi-Annual Review'!$DU$1,DB_LOAD!$AQ:$AQ,'Refi-Annual Review'!DS$2)</f>
        <v>0</v>
      </c>
      <c r="DT22" s="494">
        <f ca="1">SUMIFS(DB_LOAD!$AV:$AV,DB_LOAD!$AW:$AW,'Refi-Annual Review'!$DT$1,DB_LOAD!$AR:$AR,'Refi-Annual Review'!$CF22,DB_LOAD!$AP:$AP,'Refi-Annual Review'!$DU$1,DB_LOAD!$AQ:$AQ,'Refi-Annual Review'!DT$2)</f>
        <v>0</v>
      </c>
      <c r="DU22" s="494">
        <f ca="1">SUMIFS(DB_LOAD!$AV:$AV,DB_LOAD!$AW:$AW,'Refi-Annual Review'!$DT$1,DB_LOAD!$AR:$AR,'Refi-Annual Review'!$CF22,DB_LOAD!$AP:$AP,'Refi-Annual Review'!$DU$1,DB_LOAD!$AQ:$AQ,'Refi-Annual Review'!DU$2)</f>
        <v>0</v>
      </c>
      <c r="DV22" s="494">
        <f ca="1">SUMIFS(DB_LOAD!$AV:$AV,DB_LOAD!$AW:$AW,'Refi-Annual Review'!$DT$1,DB_LOAD!$AR:$AR,'Refi-Annual Review'!$CF22,DB_LOAD!$AP:$AP,'Refi-Annual Review'!$DU$1,DB_LOAD!$AQ:$AQ,'Refi-Annual Review'!DV$2)</f>
        <v>0</v>
      </c>
      <c r="DW22" s="494">
        <f ca="1">SUMIFS(DB_LOAD!$AV:$AV,DB_LOAD!$AW:$AW,'Refi-Annual Review'!$DT$1,DB_LOAD!$AR:$AR,'Refi-Annual Review'!$CF22,DB_LOAD!$AP:$AP,'Refi-Annual Review'!$DU$1,DB_LOAD!$AQ:$AQ,'Refi-Annual Review'!DW$2)</f>
        <v>0</v>
      </c>
      <c r="DX22" s="494">
        <f ca="1">SUMIFS(DB_LOAD!$AV:$AV,DB_LOAD!$AW:$AW,'Refi-Annual Review'!$DT$1,DB_LOAD!$AR:$AR,'Refi-Annual Review'!$CF22,DB_LOAD!$AP:$AP,'Refi-Annual Review'!$DU$1,DB_LOAD!$AQ:$AQ,'Refi-Annual Review'!DX$2)</f>
        <v>0</v>
      </c>
      <c r="DY22" s="494">
        <f ca="1">SUMIFS(DB_LOAD!$AV:$AV,DB_LOAD!$AW:$AW,'Refi-Annual Review'!$DT$1,DB_LOAD!$AR:$AR,'Refi-Annual Review'!$CF22,DB_LOAD!$AP:$AP,'Refi-Annual Review'!$DU$1,DB_LOAD!$AQ:$AQ,'Refi-Annual Review'!DY$2)</f>
        <v>0</v>
      </c>
      <c r="DZ22" s="494" t="str">
        <f t="shared" ca="1" si="12"/>
        <v/>
      </c>
    </row>
    <row r="23" spans="1:130" ht="15">
      <c r="A23" s="485" t="e">
        <f ca="1">Config!B20</f>
        <v>#NAME?</v>
      </c>
      <c r="C23" s="485">
        <f t="shared" si="25"/>
        <v>24</v>
      </c>
      <c r="D23" s="490" t="s">
        <v>18</v>
      </c>
      <c r="E23" s="568"/>
      <c r="F23" s="491">
        <f>F7</f>
        <v>2010</v>
      </c>
      <c r="G23" s="491">
        <f>G7</f>
        <v>2011</v>
      </c>
      <c r="H23" s="491">
        <f>H7</f>
        <v>2012</v>
      </c>
      <c r="I23" s="491">
        <f>I7</f>
        <v>2013</v>
      </c>
      <c r="J23" s="491">
        <f>J7</f>
        <v>2014</v>
      </c>
      <c r="K23" s="531"/>
      <c r="L23" s="491">
        <f>L7</f>
        <v>2011</v>
      </c>
      <c r="M23" s="491">
        <f>M7</f>
        <v>2012</v>
      </c>
      <c r="N23" s="491">
        <f>N7</f>
        <v>2013</v>
      </c>
      <c r="O23" s="491">
        <f>O7</f>
        <v>2014</v>
      </c>
      <c r="P23" s="532"/>
      <c r="Q23" s="491" t="str">
        <f>Q7</f>
        <v>YTD Jan-00</v>
      </c>
      <c r="R23" s="491" t="str">
        <f>R7</f>
        <v>LTM Jan-00</v>
      </c>
      <c r="AJ23" s="490" t="s">
        <v>18</v>
      </c>
      <c r="AK23" s="491">
        <f ca="1">AK7</f>
        <v>-3</v>
      </c>
      <c r="AL23" s="491">
        <f ca="1">AL7</f>
        <v>-2</v>
      </c>
      <c r="AM23" s="491">
        <f t="shared" ca="1" si="47"/>
        <v>-1</v>
      </c>
      <c r="AN23" s="491">
        <f t="shared" ca="1" si="47"/>
        <v>0</v>
      </c>
      <c r="AO23" s="491" t="str">
        <f t="shared" si="48"/>
        <v>YTD Jan-00</v>
      </c>
      <c r="AP23" s="491" t="str">
        <f t="shared" si="48"/>
        <v>LTM Jan-00</v>
      </c>
      <c r="BD23" s="485" t="s">
        <v>140</v>
      </c>
      <c r="BE23" s="485" t="e">
        <f t="shared" ca="1" si="31"/>
        <v>#NAME?</v>
      </c>
      <c r="BF23" s="651" t="str">
        <f t="shared" si="29"/>
        <v/>
      </c>
      <c r="BG23" s="669" t="e">
        <f t="shared" ca="1" si="30"/>
        <v>#NAME?</v>
      </c>
      <c r="BH23" s="669" t="e">
        <f t="shared" ca="1" si="30"/>
        <v>#NAME?</v>
      </c>
      <c r="BI23" s="669" t="e">
        <f t="shared" ca="1" si="30"/>
        <v>#NAME?</v>
      </c>
      <c r="BJ23" s="669" t="e">
        <f t="shared" ca="1" si="30"/>
        <v>#NAME?</v>
      </c>
      <c r="BK23" s="669" t="e">
        <f t="shared" ca="1" si="30"/>
        <v>#NAME?</v>
      </c>
      <c r="BL23" s="669" t="e">
        <f t="shared" ca="1" si="30"/>
        <v>#NAME?</v>
      </c>
      <c r="BM23" s="669" t="e">
        <f t="shared" ca="1" si="30"/>
        <v>#NAME?</v>
      </c>
      <c r="BN23" s="670" t="e">
        <f t="shared" ca="1" si="32"/>
        <v>#NAME?</v>
      </c>
      <c r="BP23" s="485" t="e">
        <f ca="1">IF(OR(DB_LOAD!AW22="USD",DB_LOAD!AW22='Refi-Annual Review'!$A$3,ISBLANK(DB_LOAD!AW22)),0,1)</f>
        <v>#NAME?</v>
      </c>
      <c r="BQ23" t="str">
        <f>(IF(ISBLANK(DB_LOAD!AR22),"",DB_LOAD!AR22))</f>
        <v/>
      </c>
      <c r="BR23" t="str">
        <f t="shared" si="3"/>
        <v/>
      </c>
      <c r="BS23" t="str">
        <f t="shared" si="7"/>
        <v/>
      </c>
      <c r="BT23" t="str">
        <f t="shared" si="13"/>
        <v/>
      </c>
      <c r="BU23" t="str">
        <f t="shared" si="4"/>
        <v/>
      </c>
      <c r="BV23" t="str">
        <f t="shared" si="14"/>
        <v/>
      </c>
      <c r="BW23" t="str">
        <f t="shared" si="5"/>
        <v/>
      </c>
      <c r="BX23" t="str">
        <f t="shared" si="15"/>
        <v/>
      </c>
      <c r="BY23"/>
      <c r="BZ23"/>
      <c r="CA23"/>
      <c r="CB23" s="683" t="str">
        <f t="shared" si="16"/>
        <v/>
      </c>
      <c r="CC23" s="683" t="str">
        <f t="shared" si="17"/>
        <v/>
      </c>
      <c r="CD23" s="683" t="str">
        <f>IF(CC23="","",VALUE(MID($BZ$5,1+SUM($CC$3:CC22),CC23)))</f>
        <v/>
      </c>
      <c r="CE23">
        <f t="shared" si="18"/>
        <v>21</v>
      </c>
      <c r="CF23" t="str">
        <f>IF(CD23="","",MID($BZ$4,1+SUM($CD$3:CD22),CD23))</f>
        <v/>
      </c>
      <c r="CI23" s="494" t="e">
        <f ca="1">SUMIFS(DB_LOAD!$AU:$AU,DB_LOAD!$AW:$AW,'Refi-Annual Review'!$CJ$1,DB_LOAD!$AR:$AR,'Refi-Annual Review'!$CF23,DB_LOAD!$AP:$AP,'Refi-Annual Review'!$CK$1,DB_LOAD!$AQ:$AQ,'Refi-Annual Review'!CI$2)/DB_LOAD!$K$2</f>
        <v>#DIV/0!</v>
      </c>
      <c r="CJ23" s="494" t="e">
        <f ca="1">SUMIFS(DB_LOAD!$AU:$AU,DB_LOAD!$AW:$AW,'Refi-Annual Review'!$CJ$1,DB_LOAD!$AR:$AR,'Refi-Annual Review'!$CF23,DB_LOAD!$AP:$AP,'Refi-Annual Review'!$CK$1,DB_LOAD!$AQ:$AQ,'Refi-Annual Review'!CJ$2)/DB_LOAD!$K$2</f>
        <v>#DIV/0!</v>
      </c>
      <c r="CK23" s="494" t="e">
        <f ca="1">SUMIFS(DB_LOAD!$AU:$AU,DB_LOAD!$AW:$AW,'Refi-Annual Review'!$CJ$1,DB_LOAD!$AR:$AR,'Refi-Annual Review'!$CF23,DB_LOAD!$AP:$AP,'Refi-Annual Review'!$CK$1,DB_LOAD!$AQ:$AQ,'Refi-Annual Review'!CK$2)/DB_LOAD!$K$2</f>
        <v>#DIV/0!</v>
      </c>
      <c r="CL23" s="494" t="e">
        <f ca="1">SUMIFS(DB_LOAD!$AU:$AU,DB_LOAD!$AW:$AW,'Refi-Annual Review'!$CJ$1,DB_LOAD!$AR:$AR,'Refi-Annual Review'!$CF23,DB_LOAD!$AP:$AP,'Refi-Annual Review'!$CK$1,DB_LOAD!$AQ:$AQ,'Refi-Annual Review'!CL$2)/DB_LOAD!$K$2</f>
        <v>#DIV/0!</v>
      </c>
      <c r="CM23" s="494" t="e">
        <f ca="1">SUMIFS(DB_LOAD!$AU:$AU,DB_LOAD!$AW:$AW,'Refi-Annual Review'!$CJ$1,DB_LOAD!$AR:$AR,'Refi-Annual Review'!$CF23,DB_LOAD!$AP:$AP,'Refi-Annual Review'!$CK$1,DB_LOAD!$AQ:$AQ,'Refi-Annual Review'!CM$2)/DB_LOAD!$K$2</f>
        <v>#DIV/0!</v>
      </c>
      <c r="CN23" s="494" t="e">
        <f ca="1">SUMIFS(DB_LOAD!$AU:$AU,DB_LOAD!$AW:$AW,'Refi-Annual Review'!$CJ$1,DB_LOAD!$AR:$AR,'Refi-Annual Review'!$CF23,DB_LOAD!$AP:$AP,'Refi-Annual Review'!$CK$1,DB_LOAD!$AQ:$AQ,'Refi-Annual Review'!CN$2)/DB_LOAD!$K$2</f>
        <v>#DIV/0!</v>
      </c>
      <c r="CO23" s="494" t="e">
        <f ca="1">SUMIFS(DB_LOAD!$AU:$AU,DB_LOAD!$AW:$AW,'Refi-Annual Review'!$CJ$1,DB_LOAD!$AR:$AR,'Refi-Annual Review'!$CF23,DB_LOAD!$AP:$AP,'Refi-Annual Review'!$CK$1,DB_LOAD!$AQ:$AQ,'Refi-Annual Review'!CO$2)/DB_LOAD!$K$2</f>
        <v>#DIV/0!</v>
      </c>
      <c r="CP23" s="494" t="e">
        <f t="shared" ca="1" si="8"/>
        <v>#DIV/0!</v>
      </c>
      <c r="CR23" s="494">
        <f ca="1">SUMIFS(DB_LOAD!$AV:$AV,DB_LOAD!$AW:$AW,'Refi-Annual Review'!$CS$1,DB_LOAD!$AR:$AR,'Refi-Annual Review'!$CF23,DB_LOAD!$AP:$AP,'Refi-Annual Review'!$CT$1,DB_LOAD!$AQ:$AQ,'Refi-Annual Review'!CR$2)</f>
        <v>0</v>
      </c>
      <c r="CS23" s="494">
        <f ca="1">SUMIFS(DB_LOAD!$AV:$AV,DB_LOAD!$AW:$AW,'Refi-Annual Review'!$CS$1,DB_LOAD!$AR:$AR,'Refi-Annual Review'!$CF23,DB_LOAD!$AP:$AP,'Refi-Annual Review'!$CT$1,DB_LOAD!$AQ:$AQ,'Refi-Annual Review'!CS$2)</f>
        <v>0</v>
      </c>
      <c r="CT23" s="494">
        <f ca="1">SUMIFS(DB_LOAD!$AV:$AV,DB_LOAD!$AW:$AW,'Refi-Annual Review'!$CS$1,DB_LOAD!$AR:$AR,'Refi-Annual Review'!$CF23,DB_LOAD!$AP:$AP,'Refi-Annual Review'!$CT$1,DB_LOAD!$AQ:$AQ,'Refi-Annual Review'!CT$2)</f>
        <v>0</v>
      </c>
      <c r="CU23" s="494">
        <f ca="1">SUMIFS(DB_LOAD!$AV:$AV,DB_LOAD!$AW:$AW,'Refi-Annual Review'!$CS$1,DB_LOAD!$AR:$AR,'Refi-Annual Review'!$CF23,DB_LOAD!$AP:$AP,'Refi-Annual Review'!$CT$1,DB_LOAD!$AQ:$AQ,'Refi-Annual Review'!CU$2)</f>
        <v>0</v>
      </c>
      <c r="CV23" s="494">
        <f ca="1">SUMIFS(DB_LOAD!$AV:$AV,DB_LOAD!$AW:$AW,'Refi-Annual Review'!$CS$1,DB_LOAD!$AR:$AR,'Refi-Annual Review'!$CF23,DB_LOAD!$AP:$AP,'Refi-Annual Review'!$CT$1,DB_LOAD!$AQ:$AQ,'Refi-Annual Review'!CV$2)</f>
        <v>0</v>
      </c>
      <c r="CW23" s="494">
        <f ca="1">SUMIFS(DB_LOAD!$AV:$AV,DB_LOAD!$AW:$AW,'Refi-Annual Review'!$CS$1,DB_LOAD!$AR:$AR,'Refi-Annual Review'!$CF23,DB_LOAD!$AP:$AP,'Refi-Annual Review'!$CT$1,DB_LOAD!$AQ:$AQ,'Refi-Annual Review'!CW$2)</f>
        <v>0</v>
      </c>
      <c r="CX23" s="494">
        <f ca="1">SUMIFS(DB_LOAD!$AV:$AV,DB_LOAD!$AW:$AW,'Refi-Annual Review'!$CS$1,DB_LOAD!$AR:$AR,'Refi-Annual Review'!$CF23,DB_LOAD!$AP:$AP,'Refi-Annual Review'!$CT$1,DB_LOAD!$AQ:$AQ,'Refi-Annual Review'!CX$2)</f>
        <v>0</v>
      </c>
      <c r="CY23" s="494" t="str">
        <f t="shared" ca="1" si="9"/>
        <v/>
      </c>
      <c r="DA23" s="494" t="e">
        <f ca="1">SUMIFS(DB_LOAD!$AU:$AU,DB_LOAD!$AW:$AW,'Refi-Annual Review'!$DB$1,DB_LOAD!$AR:$AR,'Refi-Annual Review'!$CF23,DB_LOAD!$AP:$AP,'Refi-Annual Review'!$DC$1,DB_LOAD!$AQ:$AQ,'Refi-Annual Review'!DA$2)/IF($A$23="No Data Found",1,$A$23)</f>
        <v>#NAME?</v>
      </c>
      <c r="DB23" s="494" t="e">
        <f ca="1">SUMIFS(DB_LOAD!$AU:$AU,DB_LOAD!$AW:$AW,'Refi-Annual Review'!$DB$1,DB_LOAD!$AR:$AR,'Refi-Annual Review'!$CF23,DB_LOAD!$AP:$AP,'Refi-Annual Review'!$DC$1,DB_LOAD!$AQ:$AQ,'Refi-Annual Review'!DB$2)/IF($A$23="No Data Found",1,$A$23)</f>
        <v>#NAME?</v>
      </c>
      <c r="DC23" s="494" t="e">
        <f ca="1">SUMIFS(DB_LOAD!$AU:$AU,DB_LOAD!$AW:$AW,'Refi-Annual Review'!$DB$1,DB_LOAD!$AR:$AR,'Refi-Annual Review'!$CF23,DB_LOAD!$AP:$AP,'Refi-Annual Review'!$DC$1,DB_LOAD!$AQ:$AQ,'Refi-Annual Review'!DC$2)/IF($A$23="No Data Found",1,$A$23)</f>
        <v>#NAME?</v>
      </c>
      <c r="DD23" s="494" t="e">
        <f ca="1">SUMIFS(DB_LOAD!$AU:$AU,DB_LOAD!$AW:$AW,'Refi-Annual Review'!$DB$1,DB_LOAD!$AR:$AR,'Refi-Annual Review'!$CF23,DB_LOAD!$AP:$AP,'Refi-Annual Review'!$DC$1,DB_LOAD!$AQ:$AQ,'Refi-Annual Review'!DD$2)/IF($A$23="No Data Found",1,$A$23)</f>
        <v>#NAME?</v>
      </c>
      <c r="DE23" s="494" t="e">
        <f ca="1">SUMIFS(DB_LOAD!$AU:$AU,DB_LOAD!$AW:$AW,'Refi-Annual Review'!$DB$1,DB_LOAD!$AR:$AR,'Refi-Annual Review'!$CF23,DB_LOAD!$AP:$AP,'Refi-Annual Review'!$DC$1,DB_LOAD!$AQ:$AQ,'Refi-Annual Review'!DE$2)/IF($A$23="No Data Found",1,$A$23)</f>
        <v>#NAME?</v>
      </c>
      <c r="DF23" s="494" t="e">
        <f ca="1">SUMIFS(DB_LOAD!$AU:$AU,DB_LOAD!$AW:$AW,'Refi-Annual Review'!$DB$1,DB_LOAD!$AR:$AR,'Refi-Annual Review'!$CF23,DB_LOAD!$AP:$AP,'Refi-Annual Review'!$DC$1,DB_LOAD!$AQ:$AQ,'Refi-Annual Review'!DF$2)/IF($A$23="No Data Found",1,$A$23)</f>
        <v>#NAME?</v>
      </c>
      <c r="DG23" s="494" t="e">
        <f ca="1">SUMIFS(DB_LOAD!$AU:$AU,DB_LOAD!$AW:$AW,'Refi-Annual Review'!$DB$1,DB_LOAD!$AR:$AR,'Refi-Annual Review'!$CF23,DB_LOAD!$AP:$AP,'Refi-Annual Review'!$DC$1,DB_LOAD!$AQ:$AQ,'Refi-Annual Review'!DG$2)/IF($A$23="No Data Found",1,$A$23)</f>
        <v>#NAME?</v>
      </c>
      <c r="DH23" s="494" t="e">
        <f t="shared" ca="1" si="10"/>
        <v>#NAME?</v>
      </c>
      <c r="DJ23" s="494">
        <f ca="1">SUMIFS(DB_LOAD!$AV:$AV,DB_LOAD!$AW:$AW,'Refi-Annual Review'!$DK$1,DB_LOAD!$AR:$AR,'Refi-Annual Review'!$CF23,DB_LOAD!$AP:$AP,'Refi-Annual Review'!$DL$1,DB_LOAD!$AQ:$AQ,'Refi-Annual Review'!DJ$2)</f>
        <v>0</v>
      </c>
      <c r="DK23" s="494">
        <f ca="1">SUMIFS(DB_LOAD!$AV:$AV,DB_LOAD!$AW:$AW,'Refi-Annual Review'!$DK$1,DB_LOAD!$AR:$AR,'Refi-Annual Review'!$CF23,DB_LOAD!$AP:$AP,'Refi-Annual Review'!$DL$1,DB_LOAD!$AQ:$AQ,'Refi-Annual Review'!DK$2)</f>
        <v>0</v>
      </c>
      <c r="DL23" s="494">
        <f ca="1">SUMIFS(DB_LOAD!$AV:$AV,DB_LOAD!$AW:$AW,'Refi-Annual Review'!$DK$1,DB_LOAD!$AR:$AR,'Refi-Annual Review'!$CF23,DB_LOAD!$AP:$AP,'Refi-Annual Review'!$DL$1,DB_LOAD!$AQ:$AQ,'Refi-Annual Review'!DL$2)</f>
        <v>0</v>
      </c>
      <c r="DM23" s="494">
        <f ca="1">SUMIFS(DB_LOAD!$AV:$AV,DB_LOAD!$AW:$AW,'Refi-Annual Review'!$DK$1,DB_LOAD!$AR:$AR,'Refi-Annual Review'!$CF23,DB_LOAD!$AP:$AP,'Refi-Annual Review'!$DL$1,DB_LOAD!$AQ:$AQ,'Refi-Annual Review'!DM$2)</f>
        <v>0</v>
      </c>
      <c r="DN23" s="494">
        <f ca="1">SUMIFS(DB_LOAD!$AV:$AV,DB_LOAD!$AW:$AW,'Refi-Annual Review'!$DK$1,DB_LOAD!$AR:$AR,'Refi-Annual Review'!$CF23,DB_LOAD!$AP:$AP,'Refi-Annual Review'!$DL$1,DB_LOAD!$AQ:$AQ,'Refi-Annual Review'!DN$2)</f>
        <v>0</v>
      </c>
      <c r="DO23" s="494">
        <f ca="1">SUMIFS(DB_LOAD!$AV:$AV,DB_LOAD!$AW:$AW,'Refi-Annual Review'!$DK$1,DB_LOAD!$AR:$AR,'Refi-Annual Review'!$CF23,DB_LOAD!$AP:$AP,'Refi-Annual Review'!$DL$1,DB_LOAD!$AQ:$AQ,'Refi-Annual Review'!DO$2)</f>
        <v>0</v>
      </c>
      <c r="DP23" s="494">
        <f ca="1">SUMIFS(DB_LOAD!$AV:$AV,DB_LOAD!$AW:$AW,'Refi-Annual Review'!$DK$1,DB_LOAD!$AR:$AR,'Refi-Annual Review'!$CF23,DB_LOAD!$AP:$AP,'Refi-Annual Review'!$DL$1,DB_LOAD!$AQ:$AQ,'Refi-Annual Review'!DP$2)</f>
        <v>0</v>
      </c>
      <c r="DQ23" s="494" t="str">
        <f t="shared" ca="1" si="11"/>
        <v/>
      </c>
      <c r="DS23" s="494">
        <f ca="1">SUMIFS(DB_LOAD!$AV:$AV,DB_LOAD!$AW:$AW,'Refi-Annual Review'!$DT$1,DB_LOAD!$AR:$AR,'Refi-Annual Review'!$CF23,DB_LOAD!$AP:$AP,'Refi-Annual Review'!$DU$1,DB_LOAD!$AQ:$AQ,'Refi-Annual Review'!DS$2)</f>
        <v>0</v>
      </c>
      <c r="DT23" s="494">
        <f ca="1">SUMIFS(DB_LOAD!$AV:$AV,DB_LOAD!$AW:$AW,'Refi-Annual Review'!$DT$1,DB_LOAD!$AR:$AR,'Refi-Annual Review'!$CF23,DB_LOAD!$AP:$AP,'Refi-Annual Review'!$DU$1,DB_LOAD!$AQ:$AQ,'Refi-Annual Review'!DT$2)</f>
        <v>0</v>
      </c>
      <c r="DU23" s="494">
        <f ca="1">SUMIFS(DB_LOAD!$AV:$AV,DB_LOAD!$AW:$AW,'Refi-Annual Review'!$DT$1,DB_LOAD!$AR:$AR,'Refi-Annual Review'!$CF23,DB_LOAD!$AP:$AP,'Refi-Annual Review'!$DU$1,DB_LOAD!$AQ:$AQ,'Refi-Annual Review'!DU$2)</f>
        <v>0</v>
      </c>
      <c r="DV23" s="494">
        <f ca="1">SUMIFS(DB_LOAD!$AV:$AV,DB_LOAD!$AW:$AW,'Refi-Annual Review'!$DT$1,DB_LOAD!$AR:$AR,'Refi-Annual Review'!$CF23,DB_LOAD!$AP:$AP,'Refi-Annual Review'!$DU$1,DB_LOAD!$AQ:$AQ,'Refi-Annual Review'!DV$2)</f>
        <v>0</v>
      </c>
      <c r="DW23" s="494">
        <f ca="1">SUMIFS(DB_LOAD!$AV:$AV,DB_LOAD!$AW:$AW,'Refi-Annual Review'!$DT$1,DB_LOAD!$AR:$AR,'Refi-Annual Review'!$CF23,DB_LOAD!$AP:$AP,'Refi-Annual Review'!$DU$1,DB_LOAD!$AQ:$AQ,'Refi-Annual Review'!DW$2)</f>
        <v>0</v>
      </c>
      <c r="DX23" s="494">
        <f ca="1">SUMIFS(DB_LOAD!$AV:$AV,DB_LOAD!$AW:$AW,'Refi-Annual Review'!$DT$1,DB_LOAD!$AR:$AR,'Refi-Annual Review'!$CF23,DB_LOAD!$AP:$AP,'Refi-Annual Review'!$DU$1,DB_LOAD!$AQ:$AQ,'Refi-Annual Review'!DX$2)</f>
        <v>0</v>
      </c>
      <c r="DY23" s="494">
        <f ca="1">SUMIFS(DB_LOAD!$AV:$AV,DB_LOAD!$AW:$AW,'Refi-Annual Review'!$DT$1,DB_LOAD!$AR:$AR,'Refi-Annual Review'!$CF23,DB_LOAD!$AP:$AP,'Refi-Annual Review'!$DU$1,DB_LOAD!$AQ:$AQ,'Refi-Annual Review'!DY$2)</f>
        <v>0</v>
      </c>
      <c r="DZ23" s="494" t="str">
        <f t="shared" ca="1" si="12"/>
        <v/>
      </c>
    </row>
    <row r="24" spans="1:130" ht="15">
      <c r="C24" s="485">
        <f t="shared" si="25"/>
        <v>25</v>
      </c>
      <c r="D24" s="493" t="s">
        <v>16</v>
      </c>
      <c r="E24" s="568"/>
      <c r="F24" s="496"/>
      <c r="G24" s="496" t="str">
        <f ca="1">G17</f>
        <v>N/A</v>
      </c>
      <c r="H24" s="496" t="str">
        <f ca="1">H17</f>
        <v>N/A</v>
      </c>
      <c r="I24" s="496" t="str">
        <f ca="1">I17</f>
        <v>N/A</v>
      </c>
      <c r="J24" s="496" t="str">
        <f ca="1">J17</f>
        <v>N/A</v>
      </c>
      <c r="K24" s="496"/>
      <c r="L24" s="496" t="str">
        <f ca="1">L17</f>
        <v>N/A</v>
      </c>
      <c r="M24" s="496" t="str">
        <f ca="1">M17</f>
        <v>N/A</v>
      </c>
      <c r="N24" s="496" t="str">
        <f ca="1">N17</f>
        <v>N/A</v>
      </c>
      <c r="O24" s="496" t="str">
        <f ca="1">O17</f>
        <v>N/A</v>
      </c>
      <c r="P24" s="496"/>
      <c r="Q24" s="496" t="e">
        <f ca="1">Q16</f>
        <v>#NAME?</v>
      </c>
      <c r="R24" s="496" t="e">
        <f ca="1">R16</f>
        <v>#NAME?</v>
      </c>
      <c r="S24" s="496"/>
      <c r="T24" s="496"/>
      <c r="U24" s="496"/>
      <c r="AJ24" s="493" t="s">
        <v>16</v>
      </c>
      <c r="AK24" s="496" t="e">
        <f t="shared" ref="AK24:AN35" ca="1" si="49">HLOOKUP(AK$4,$G$1:$O$213,$C24-1,FALSE)</f>
        <v>#N/A</v>
      </c>
      <c r="AL24" s="496" t="e">
        <f t="shared" ca="1" si="49"/>
        <v>#N/A</v>
      </c>
      <c r="AM24" s="496" t="e">
        <f t="shared" ca="1" si="49"/>
        <v>#N/A</v>
      </c>
      <c r="AN24" s="496" t="e">
        <f t="shared" ca="1" si="49"/>
        <v>#N/A</v>
      </c>
      <c r="AO24" s="496" t="e">
        <f t="shared" ca="1" si="48"/>
        <v>#NAME?</v>
      </c>
      <c r="AP24" s="496" t="e">
        <f t="shared" ca="1" si="48"/>
        <v>#NAME?</v>
      </c>
      <c r="BD24" s="485" t="s">
        <v>140</v>
      </c>
      <c r="BE24" s="485" t="e">
        <f t="shared" ca="1" si="31"/>
        <v>#NAME?</v>
      </c>
      <c r="BF24" s="651" t="str">
        <f t="shared" si="29"/>
        <v/>
      </c>
      <c r="BG24" s="669" t="e">
        <f t="shared" ca="1" si="30"/>
        <v>#NAME?</v>
      </c>
      <c r="BH24" s="669" t="e">
        <f t="shared" ca="1" si="30"/>
        <v>#NAME?</v>
      </c>
      <c r="BI24" s="669" t="e">
        <f t="shared" ca="1" si="30"/>
        <v>#NAME?</v>
      </c>
      <c r="BJ24" s="669" t="e">
        <f t="shared" ca="1" si="30"/>
        <v>#NAME?</v>
      </c>
      <c r="BK24" s="669" t="e">
        <f t="shared" ca="1" si="30"/>
        <v>#NAME?</v>
      </c>
      <c r="BL24" s="669" t="e">
        <f t="shared" ca="1" si="30"/>
        <v>#NAME?</v>
      </c>
      <c r="BM24" s="669" t="e">
        <f t="shared" ca="1" si="30"/>
        <v>#NAME?</v>
      </c>
      <c r="BN24" s="670" t="e">
        <f t="shared" ca="1" si="32"/>
        <v>#NAME?</v>
      </c>
      <c r="BP24" s="485" t="e">
        <f ca="1">IF(OR(DB_LOAD!AW23="USD",DB_LOAD!AW23='Refi-Annual Review'!$A$3,ISBLANK(DB_LOAD!AW23)),0,1)</f>
        <v>#NAME?</v>
      </c>
      <c r="BQ24" t="str">
        <f>(IF(ISBLANK(DB_LOAD!AR23),"",DB_LOAD!AR23))</f>
        <v/>
      </c>
      <c r="BR24" t="str">
        <f t="shared" si="3"/>
        <v/>
      </c>
      <c r="BS24" t="str">
        <f t="shared" si="7"/>
        <v/>
      </c>
      <c r="BT24" t="str">
        <f t="shared" si="13"/>
        <v/>
      </c>
      <c r="BU24" t="str">
        <f t="shared" si="4"/>
        <v/>
      </c>
      <c r="BV24" t="str">
        <f t="shared" si="14"/>
        <v/>
      </c>
      <c r="BW24" t="str">
        <f t="shared" si="5"/>
        <v/>
      </c>
      <c r="BX24" t="str">
        <f t="shared" si="15"/>
        <v/>
      </c>
      <c r="BY24"/>
      <c r="BZ24"/>
      <c r="CA24"/>
      <c r="CB24" s="683" t="str">
        <f t="shared" si="16"/>
        <v/>
      </c>
      <c r="CC24" s="683" t="str">
        <f t="shared" si="17"/>
        <v/>
      </c>
      <c r="CD24" s="683" t="str">
        <f>IF(CC24="","",VALUE(MID($BZ$5,1+SUM($CC$3:CC23),CC24)))</f>
        <v/>
      </c>
      <c r="CE24">
        <f t="shared" si="18"/>
        <v>22</v>
      </c>
      <c r="CF24" t="str">
        <f>IF(CD24="","",MID($BZ$4,1+SUM($CD$3:CD23),CD24))</f>
        <v/>
      </c>
      <c r="CI24" s="494" t="e">
        <f ca="1">SUMIFS(DB_LOAD!$AU:$AU,DB_LOAD!$AW:$AW,'Refi-Annual Review'!$CJ$1,DB_LOAD!$AR:$AR,'Refi-Annual Review'!$CF24,DB_LOAD!$AP:$AP,'Refi-Annual Review'!$CK$1,DB_LOAD!$AQ:$AQ,'Refi-Annual Review'!CI$2)/DB_LOAD!$K$2</f>
        <v>#DIV/0!</v>
      </c>
      <c r="CJ24" s="494" t="e">
        <f ca="1">SUMIFS(DB_LOAD!$AU:$AU,DB_LOAD!$AW:$AW,'Refi-Annual Review'!$CJ$1,DB_LOAD!$AR:$AR,'Refi-Annual Review'!$CF24,DB_LOAD!$AP:$AP,'Refi-Annual Review'!$CK$1,DB_LOAD!$AQ:$AQ,'Refi-Annual Review'!CJ$2)/DB_LOAD!$K$2</f>
        <v>#DIV/0!</v>
      </c>
      <c r="CK24" s="494" t="e">
        <f ca="1">SUMIFS(DB_LOAD!$AU:$AU,DB_LOAD!$AW:$AW,'Refi-Annual Review'!$CJ$1,DB_LOAD!$AR:$AR,'Refi-Annual Review'!$CF24,DB_LOAD!$AP:$AP,'Refi-Annual Review'!$CK$1,DB_LOAD!$AQ:$AQ,'Refi-Annual Review'!CK$2)/DB_LOAD!$K$2</f>
        <v>#DIV/0!</v>
      </c>
      <c r="CL24" s="494" t="e">
        <f ca="1">SUMIFS(DB_LOAD!$AU:$AU,DB_LOAD!$AW:$AW,'Refi-Annual Review'!$CJ$1,DB_LOAD!$AR:$AR,'Refi-Annual Review'!$CF24,DB_LOAD!$AP:$AP,'Refi-Annual Review'!$CK$1,DB_LOAD!$AQ:$AQ,'Refi-Annual Review'!CL$2)/DB_LOAD!$K$2</f>
        <v>#DIV/0!</v>
      </c>
      <c r="CM24" s="494" t="e">
        <f ca="1">SUMIFS(DB_LOAD!$AU:$AU,DB_LOAD!$AW:$AW,'Refi-Annual Review'!$CJ$1,DB_LOAD!$AR:$AR,'Refi-Annual Review'!$CF24,DB_LOAD!$AP:$AP,'Refi-Annual Review'!$CK$1,DB_LOAD!$AQ:$AQ,'Refi-Annual Review'!CM$2)/DB_LOAD!$K$2</f>
        <v>#DIV/0!</v>
      </c>
      <c r="CN24" s="494" t="e">
        <f ca="1">SUMIFS(DB_LOAD!$AU:$AU,DB_LOAD!$AW:$AW,'Refi-Annual Review'!$CJ$1,DB_LOAD!$AR:$AR,'Refi-Annual Review'!$CF24,DB_LOAD!$AP:$AP,'Refi-Annual Review'!$CK$1,DB_LOAD!$AQ:$AQ,'Refi-Annual Review'!CN$2)/DB_LOAD!$K$2</f>
        <v>#DIV/0!</v>
      </c>
      <c r="CO24" s="494" t="e">
        <f ca="1">SUMIFS(DB_LOAD!$AU:$AU,DB_LOAD!$AW:$AW,'Refi-Annual Review'!$CJ$1,DB_LOAD!$AR:$AR,'Refi-Annual Review'!$CF24,DB_LOAD!$AP:$AP,'Refi-Annual Review'!$CK$1,DB_LOAD!$AQ:$AQ,'Refi-Annual Review'!CO$2)/DB_LOAD!$K$2</f>
        <v>#DIV/0!</v>
      </c>
      <c r="CP24" s="494" t="e">
        <f t="shared" ca="1" si="8"/>
        <v>#DIV/0!</v>
      </c>
      <c r="CR24" s="494">
        <f ca="1">SUMIFS(DB_LOAD!$AV:$AV,DB_LOAD!$AW:$AW,'Refi-Annual Review'!$CS$1,DB_LOAD!$AR:$AR,'Refi-Annual Review'!$CF24,DB_LOAD!$AP:$AP,'Refi-Annual Review'!$CT$1,DB_LOAD!$AQ:$AQ,'Refi-Annual Review'!CR$2)</f>
        <v>0</v>
      </c>
      <c r="CS24" s="494">
        <f ca="1">SUMIFS(DB_LOAD!$AV:$AV,DB_LOAD!$AW:$AW,'Refi-Annual Review'!$CS$1,DB_LOAD!$AR:$AR,'Refi-Annual Review'!$CF24,DB_LOAD!$AP:$AP,'Refi-Annual Review'!$CT$1,DB_LOAD!$AQ:$AQ,'Refi-Annual Review'!CS$2)</f>
        <v>0</v>
      </c>
      <c r="CT24" s="494">
        <f ca="1">SUMIFS(DB_LOAD!$AV:$AV,DB_LOAD!$AW:$AW,'Refi-Annual Review'!$CS$1,DB_LOAD!$AR:$AR,'Refi-Annual Review'!$CF24,DB_LOAD!$AP:$AP,'Refi-Annual Review'!$CT$1,DB_LOAD!$AQ:$AQ,'Refi-Annual Review'!CT$2)</f>
        <v>0</v>
      </c>
      <c r="CU24" s="494">
        <f ca="1">SUMIFS(DB_LOAD!$AV:$AV,DB_LOAD!$AW:$AW,'Refi-Annual Review'!$CS$1,DB_LOAD!$AR:$AR,'Refi-Annual Review'!$CF24,DB_LOAD!$AP:$AP,'Refi-Annual Review'!$CT$1,DB_LOAD!$AQ:$AQ,'Refi-Annual Review'!CU$2)</f>
        <v>0</v>
      </c>
      <c r="CV24" s="494">
        <f ca="1">SUMIFS(DB_LOAD!$AV:$AV,DB_LOAD!$AW:$AW,'Refi-Annual Review'!$CS$1,DB_LOAD!$AR:$AR,'Refi-Annual Review'!$CF24,DB_LOAD!$AP:$AP,'Refi-Annual Review'!$CT$1,DB_LOAD!$AQ:$AQ,'Refi-Annual Review'!CV$2)</f>
        <v>0</v>
      </c>
      <c r="CW24" s="494">
        <f ca="1">SUMIFS(DB_LOAD!$AV:$AV,DB_LOAD!$AW:$AW,'Refi-Annual Review'!$CS$1,DB_LOAD!$AR:$AR,'Refi-Annual Review'!$CF24,DB_LOAD!$AP:$AP,'Refi-Annual Review'!$CT$1,DB_LOAD!$AQ:$AQ,'Refi-Annual Review'!CW$2)</f>
        <v>0</v>
      </c>
      <c r="CX24" s="494">
        <f ca="1">SUMIFS(DB_LOAD!$AV:$AV,DB_LOAD!$AW:$AW,'Refi-Annual Review'!$CS$1,DB_LOAD!$AR:$AR,'Refi-Annual Review'!$CF24,DB_LOAD!$AP:$AP,'Refi-Annual Review'!$CT$1,DB_LOAD!$AQ:$AQ,'Refi-Annual Review'!CX$2)</f>
        <v>0</v>
      </c>
      <c r="CY24" s="494" t="str">
        <f t="shared" ca="1" si="9"/>
        <v/>
      </c>
      <c r="DA24" s="494" t="e">
        <f ca="1">SUMIFS(DB_LOAD!$AU:$AU,DB_LOAD!$AW:$AW,'Refi-Annual Review'!$DB$1,DB_LOAD!$AR:$AR,'Refi-Annual Review'!$CF24,DB_LOAD!$AP:$AP,'Refi-Annual Review'!$DC$1,DB_LOAD!$AQ:$AQ,'Refi-Annual Review'!DA$2)/IF($A$23="No Data Found",1,$A$23)</f>
        <v>#NAME?</v>
      </c>
      <c r="DB24" s="494" t="e">
        <f ca="1">SUMIFS(DB_LOAD!$AU:$AU,DB_LOAD!$AW:$AW,'Refi-Annual Review'!$DB$1,DB_LOAD!$AR:$AR,'Refi-Annual Review'!$CF24,DB_LOAD!$AP:$AP,'Refi-Annual Review'!$DC$1,DB_LOAD!$AQ:$AQ,'Refi-Annual Review'!DB$2)/IF($A$23="No Data Found",1,$A$23)</f>
        <v>#NAME?</v>
      </c>
      <c r="DC24" s="494" t="e">
        <f ca="1">SUMIFS(DB_LOAD!$AU:$AU,DB_LOAD!$AW:$AW,'Refi-Annual Review'!$DB$1,DB_LOAD!$AR:$AR,'Refi-Annual Review'!$CF24,DB_LOAD!$AP:$AP,'Refi-Annual Review'!$DC$1,DB_LOAD!$AQ:$AQ,'Refi-Annual Review'!DC$2)/IF($A$23="No Data Found",1,$A$23)</f>
        <v>#NAME?</v>
      </c>
      <c r="DD24" s="494" t="e">
        <f ca="1">SUMIFS(DB_LOAD!$AU:$AU,DB_LOAD!$AW:$AW,'Refi-Annual Review'!$DB$1,DB_LOAD!$AR:$AR,'Refi-Annual Review'!$CF24,DB_LOAD!$AP:$AP,'Refi-Annual Review'!$DC$1,DB_LOAD!$AQ:$AQ,'Refi-Annual Review'!DD$2)/IF($A$23="No Data Found",1,$A$23)</f>
        <v>#NAME?</v>
      </c>
      <c r="DE24" s="494" t="e">
        <f ca="1">SUMIFS(DB_LOAD!$AU:$AU,DB_LOAD!$AW:$AW,'Refi-Annual Review'!$DB$1,DB_LOAD!$AR:$AR,'Refi-Annual Review'!$CF24,DB_LOAD!$AP:$AP,'Refi-Annual Review'!$DC$1,DB_LOAD!$AQ:$AQ,'Refi-Annual Review'!DE$2)/IF($A$23="No Data Found",1,$A$23)</f>
        <v>#NAME?</v>
      </c>
      <c r="DF24" s="494" t="e">
        <f ca="1">SUMIFS(DB_LOAD!$AU:$AU,DB_LOAD!$AW:$AW,'Refi-Annual Review'!$DB$1,DB_LOAD!$AR:$AR,'Refi-Annual Review'!$CF24,DB_LOAD!$AP:$AP,'Refi-Annual Review'!$DC$1,DB_LOAD!$AQ:$AQ,'Refi-Annual Review'!DF$2)/IF($A$23="No Data Found",1,$A$23)</f>
        <v>#NAME?</v>
      </c>
      <c r="DG24" s="494" t="e">
        <f ca="1">SUMIFS(DB_LOAD!$AU:$AU,DB_LOAD!$AW:$AW,'Refi-Annual Review'!$DB$1,DB_LOAD!$AR:$AR,'Refi-Annual Review'!$CF24,DB_LOAD!$AP:$AP,'Refi-Annual Review'!$DC$1,DB_LOAD!$AQ:$AQ,'Refi-Annual Review'!DG$2)/IF($A$23="No Data Found",1,$A$23)</f>
        <v>#NAME?</v>
      </c>
      <c r="DH24" s="494" t="e">
        <f t="shared" ca="1" si="10"/>
        <v>#NAME?</v>
      </c>
      <c r="DJ24" s="494">
        <f ca="1">SUMIFS(DB_LOAD!$AV:$AV,DB_LOAD!$AW:$AW,'Refi-Annual Review'!$DK$1,DB_LOAD!$AR:$AR,'Refi-Annual Review'!$CF24,DB_LOAD!$AP:$AP,'Refi-Annual Review'!$DL$1,DB_LOAD!$AQ:$AQ,'Refi-Annual Review'!DJ$2)</f>
        <v>0</v>
      </c>
      <c r="DK24" s="494">
        <f ca="1">SUMIFS(DB_LOAD!$AV:$AV,DB_LOAD!$AW:$AW,'Refi-Annual Review'!$DK$1,DB_LOAD!$AR:$AR,'Refi-Annual Review'!$CF24,DB_LOAD!$AP:$AP,'Refi-Annual Review'!$DL$1,DB_LOAD!$AQ:$AQ,'Refi-Annual Review'!DK$2)</f>
        <v>0</v>
      </c>
      <c r="DL24" s="494">
        <f ca="1">SUMIFS(DB_LOAD!$AV:$AV,DB_LOAD!$AW:$AW,'Refi-Annual Review'!$DK$1,DB_LOAD!$AR:$AR,'Refi-Annual Review'!$CF24,DB_LOAD!$AP:$AP,'Refi-Annual Review'!$DL$1,DB_LOAD!$AQ:$AQ,'Refi-Annual Review'!DL$2)</f>
        <v>0</v>
      </c>
      <c r="DM24" s="494">
        <f ca="1">SUMIFS(DB_LOAD!$AV:$AV,DB_LOAD!$AW:$AW,'Refi-Annual Review'!$DK$1,DB_LOAD!$AR:$AR,'Refi-Annual Review'!$CF24,DB_LOAD!$AP:$AP,'Refi-Annual Review'!$DL$1,DB_LOAD!$AQ:$AQ,'Refi-Annual Review'!DM$2)</f>
        <v>0</v>
      </c>
      <c r="DN24" s="494">
        <f ca="1">SUMIFS(DB_LOAD!$AV:$AV,DB_LOAD!$AW:$AW,'Refi-Annual Review'!$DK$1,DB_LOAD!$AR:$AR,'Refi-Annual Review'!$CF24,DB_LOAD!$AP:$AP,'Refi-Annual Review'!$DL$1,DB_LOAD!$AQ:$AQ,'Refi-Annual Review'!DN$2)</f>
        <v>0</v>
      </c>
      <c r="DO24" s="494">
        <f ca="1">SUMIFS(DB_LOAD!$AV:$AV,DB_LOAD!$AW:$AW,'Refi-Annual Review'!$DK$1,DB_LOAD!$AR:$AR,'Refi-Annual Review'!$CF24,DB_LOAD!$AP:$AP,'Refi-Annual Review'!$DL$1,DB_LOAD!$AQ:$AQ,'Refi-Annual Review'!DO$2)</f>
        <v>0</v>
      </c>
      <c r="DP24" s="494">
        <f ca="1">SUMIFS(DB_LOAD!$AV:$AV,DB_LOAD!$AW:$AW,'Refi-Annual Review'!$DK$1,DB_LOAD!$AR:$AR,'Refi-Annual Review'!$CF24,DB_LOAD!$AP:$AP,'Refi-Annual Review'!$DL$1,DB_LOAD!$AQ:$AQ,'Refi-Annual Review'!DP$2)</f>
        <v>0</v>
      </c>
      <c r="DQ24" s="494" t="str">
        <f t="shared" ca="1" si="11"/>
        <v/>
      </c>
      <c r="DS24" s="494">
        <f ca="1">SUMIFS(DB_LOAD!$AV:$AV,DB_LOAD!$AW:$AW,'Refi-Annual Review'!$DT$1,DB_LOAD!$AR:$AR,'Refi-Annual Review'!$CF24,DB_LOAD!$AP:$AP,'Refi-Annual Review'!$DU$1,DB_LOAD!$AQ:$AQ,'Refi-Annual Review'!DS$2)</f>
        <v>0</v>
      </c>
      <c r="DT24" s="494">
        <f ca="1">SUMIFS(DB_LOAD!$AV:$AV,DB_LOAD!$AW:$AW,'Refi-Annual Review'!$DT$1,DB_LOAD!$AR:$AR,'Refi-Annual Review'!$CF24,DB_LOAD!$AP:$AP,'Refi-Annual Review'!$DU$1,DB_LOAD!$AQ:$AQ,'Refi-Annual Review'!DT$2)</f>
        <v>0</v>
      </c>
      <c r="DU24" s="494">
        <f ca="1">SUMIFS(DB_LOAD!$AV:$AV,DB_LOAD!$AW:$AW,'Refi-Annual Review'!$DT$1,DB_LOAD!$AR:$AR,'Refi-Annual Review'!$CF24,DB_LOAD!$AP:$AP,'Refi-Annual Review'!$DU$1,DB_LOAD!$AQ:$AQ,'Refi-Annual Review'!DU$2)</f>
        <v>0</v>
      </c>
      <c r="DV24" s="494">
        <f ca="1">SUMIFS(DB_LOAD!$AV:$AV,DB_LOAD!$AW:$AW,'Refi-Annual Review'!$DT$1,DB_LOAD!$AR:$AR,'Refi-Annual Review'!$CF24,DB_LOAD!$AP:$AP,'Refi-Annual Review'!$DU$1,DB_LOAD!$AQ:$AQ,'Refi-Annual Review'!DV$2)</f>
        <v>0</v>
      </c>
      <c r="DW24" s="494">
        <f ca="1">SUMIFS(DB_LOAD!$AV:$AV,DB_LOAD!$AW:$AW,'Refi-Annual Review'!$DT$1,DB_LOAD!$AR:$AR,'Refi-Annual Review'!$CF24,DB_LOAD!$AP:$AP,'Refi-Annual Review'!$DU$1,DB_LOAD!$AQ:$AQ,'Refi-Annual Review'!DW$2)</f>
        <v>0</v>
      </c>
      <c r="DX24" s="494">
        <f ca="1">SUMIFS(DB_LOAD!$AV:$AV,DB_LOAD!$AW:$AW,'Refi-Annual Review'!$DT$1,DB_LOAD!$AR:$AR,'Refi-Annual Review'!$CF24,DB_LOAD!$AP:$AP,'Refi-Annual Review'!$DU$1,DB_LOAD!$AQ:$AQ,'Refi-Annual Review'!DX$2)</f>
        <v>0</v>
      </c>
      <c r="DY24" s="494">
        <f ca="1">SUMIFS(DB_LOAD!$AV:$AV,DB_LOAD!$AW:$AW,'Refi-Annual Review'!$DT$1,DB_LOAD!$AR:$AR,'Refi-Annual Review'!$CF24,DB_LOAD!$AP:$AP,'Refi-Annual Review'!$DU$1,DB_LOAD!$AQ:$AQ,'Refi-Annual Review'!DY$2)</f>
        <v>0</v>
      </c>
      <c r="DZ24" s="494" t="str">
        <f t="shared" ca="1" si="12"/>
        <v/>
      </c>
    </row>
    <row r="25" spans="1:130" ht="15">
      <c r="C25" s="485">
        <f t="shared" si="25"/>
        <v>26</v>
      </c>
      <c r="D25" s="493" t="s">
        <v>17</v>
      </c>
      <c r="E25" s="568"/>
      <c r="F25" s="496"/>
      <c r="G25" s="496" t="str">
        <f ca="1">G16</f>
        <v>N/A</v>
      </c>
      <c r="H25" s="496" t="str">
        <f ca="1">H16</f>
        <v>N/A</v>
      </c>
      <c r="I25" s="496" t="str">
        <f ca="1">I16</f>
        <v>N/A</v>
      </c>
      <c r="J25" s="496" t="str">
        <f ca="1">J16</f>
        <v>N/A</v>
      </c>
      <c r="K25" s="496"/>
      <c r="L25" s="496" t="str">
        <f ca="1">L16</f>
        <v>N/A</v>
      </c>
      <c r="M25" s="496" t="str">
        <f ca="1">M16</f>
        <v>N/A</v>
      </c>
      <c r="N25" s="496" t="str">
        <f ca="1">N16</f>
        <v>N/A</v>
      </c>
      <c r="O25" s="496" t="str">
        <f ca="1">O16</f>
        <v>N/A</v>
      </c>
      <c r="P25" s="496"/>
      <c r="Q25" s="496" t="e">
        <f ca="1">Q17</f>
        <v>#NAME?</v>
      </c>
      <c r="R25" s="496" t="e">
        <f ca="1">R17</f>
        <v>#NAME?</v>
      </c>
      <c r="S25" s="496"/>
      <c r="T25" s="496"/>
      <c r="U25" s="496"/>
      <c r="AJ25" s="493" t="s">
        <v>17</v>
      </c>
      <c r="AK25" s="496" t="e">
        <f t="shared" ca="1" si="49"/>
        <v>#N/A</v>
      </c>
      <c r="AL25" s="496" t="e">
        <f t="shared" ca="1" si="49"/>
        <v>#N/A</v>
      </c>
      <c r="AM25" s="496" t="e">
        <f t="shared" ca="1" si="49"/>
        <v>#N/A</v>
      </c>
      <c r="AN25" s="496" t="e">
        <f t="shared" ca="1" si="49"/>
        <v>#N/A</v>
      </c>
      <c r="AO25" s="496" t="e">
        <f t="shared" ca="1" si="48"/>
        <v>#NAME?</v>
      </c>
      <c r="AP25" s="496" t="e">
        <f t="shared" ca="1" si="48"/>
        <v>#NAME?</v>
      </c>
      <c r="BD25" s="485" t="s">
        <v>140</v>
      </c>
      <c r="BE25" s="485" t="e">
        <f t="shared" ca="1" si="31"/>
        <v>#NAME?</v>
      </c>
      <c r="BF25" s="651" t="str">
        <f t="shared" si="29"/>
        <v/>
      </c>
      <c r="BG25" s="669" t="e">
        <f t="shared" ref="BG25:BM29" ca="1" si="50">IF(CR19+DA19=0,"",CR19+DA19)</f>
        <v>#NAME?</v>
      </c>
      <c r="BH25" s="669" t="e">
        <f t="shared" ca="1" si="50"/>
        <v>#NAME?</v>
      </c>
      <c r="BI25" s="669" t="e">
        <f t="shared" ca="1" si="50"/>
        <v>#NAME?</v>
      </c>
      <c r="BJ25" s="669" t="e">
        <f t="shared" ca="1" si="50"/>
        <v>#NAME?</v>
      </c>
      <c r="BK25" s="669" t="e">
        <f t="shared" ca="1" si="50"/>
        <v>#NAME?</v>
      </c>
      <c r="BL25" s="669" t="e">
        <f t="shared" ca="1" si="50"/>
        <v>#NAME?</v>
      </c>
      <c r="BM25" s="669" t="e">
        <f t="shared" ca="1" si="50"/>
        <v>#NAME?</v>
      </c>
      <c r="BN25" s="670" t="e">
        <f t="shared" ca="1" si="32"/>
        <v>#NAME?</v>
      </c>
      <c r="BP25" s="485" t="e">
        <f ca="1">IF(OR(DB_LOAD!AW24="USD",DB_LOAD!AW24='Refi-Annual Review'!$A$3,ISBLANK(DB_LOAD!AW24)),0,1)</f>
        <v>#NAME?</v>
      </c>
      <c r="BQ25" t="str">
        <f>(IF(ISBLANK(DB_LOAD!AR24),"",DB_LOAD!AR24))</f>
        <v/>
      </c>
      <c r="BR25" t="str">
        <f t="shared" si="3"/>
        <v/>
      </c>
      <c r="BS25" t="str">
        <f t="shared" si="7"/>
        <v/>
      </c>
      <c r="BT25" t="str">
        <f t="shared" si="13"/>
        <v/>
      </c>
      <c r="BU25" t="str">
        <f t="shared" si="4"/>
        <v/>
      </c>
      <c r="BV25" t="str">
        <f t="shared" si="14"/>
        <v/>
      </c>
      <c r="BW25" t="str">
        <f t="shared" si="5"/>
        <v/>
      </c>
      <c r="BX25" t="str">
        <f t="shared" si="15"/>
        <v/>
      </c>
      <c r="BY25"/>
      <c r="BZ25"/>
      <c r="CA25"/>
      <c r="CB25" s="683" t="str">
        <f t="shared" si="16"/>
        <v/>
      </c>
      <c r="CC25" s="683" t="str">
        <f t="shared" si="17"/>
        <v/>
      </c>
      <c r="CD25" s="683" t="str">
        <f>IF(CC25="","",VALUE(MID($BZ$5,1+SUM($CC$3:CC24),CC25)))</f>
        <v/>
      </c>
      <c r="CE25">
        <f t="shared" si="18"/>
        <v>23</v>
      </c>
      <c r="CF25" t="str">
        <f>IF(CD25="","",MID($BZ$4,1+SUM($CD$3:CD24),CD25))</f>
        <v/>
      </c>
      <c r="CI25" s="494" t="e">
        <f ca="1">SUMIFS(DB_LOAD!$AU:$AU,DB_LOAD!$AW:$AW,'Refi-Annual Review'!$CJ$1,DB_LOAD!$AR:$AR,'Refi-Annual Review'!$CF25,DB_LOAD!$AP:$AP,'Refi-Annual Review'!$CK$1,DB_LOAD!$AQ:$AQ,'Refi-Annual Review'!CI$2)/DB_LOAD!$K$2</f>
        <v>#DIV/0!</v>
      </c>
      <c r="CJ25" s="494" t="e">
        <f ca="1">SUMIFS(DB_LOAD!$AU:$AU,DB_LOAD!$AW:$AW,'Refi-Annual Review'!$CJ$1,DB_LOAD!$AR:$AR,'Refi-Annual Review'!$CF25,DB_LOAD!$AP:$AP,'Refi-Annual Review'!$CK$1,DB_LOAD!$AQ:$AQ,'Refi-Annual Review'!CJ$2)/DB_LOAD!$K$2</f>
        <v>#DIV/0!</v>
      </c>
      <c r="CK25" s="494" t="e">
        <f ca="1">SUMIFS(DB_LOAD!$AU:$AU,DB_LOAD!$AW:$AW,'Refi-Annual Review'!$CJ$1,DB_LOAD!$AR:$AR,'Refi-Annual Review'!$CF25,DB_LOAD!$AP:$AP,'Refi-Annual Review'!$CK$1,DB_LOAD!$AQ:$AQ,'Refi-Annual Review'!CK$2)/DB_LOAD!$K$2</f>
        <v>#DIV/0!</v>
      </c>
      <c r="CL25" s="494" t="e">
        <f ca="1">SUMIFS(DB_LOAD!$AU:$AU,DB_LOAD!$AW:$AW,'Refi-Annual Review'!$CJ$1,DB_LOAD!$AR:$AR,'Refi-Annual Review'!$CF25,DB_LOAD!$AP:$AP,'Refi-Annual Review'!$CK$1,DB_LOAD!$AQ:$AQ,'Refi-Annual Review'!CL$2)/DB_LOAD!$K$2</f>
        <v>#DIV/0!</v>
      </c>
      <c r="CM25" s="494" t="e">
        <f ca="1">SUMIFS(DB_LOAD!$AU:$AU,DB_LOAD!$AW:$AW,'Refi-Annual Review'!$CJ$1,DB_LOAD!$AR:$AR,'Refi-Annual Review'!$CF25,DB_LOAD!$AP:$AP,'Refi-Annual Review'!$CK$1,DB_LOAD!$AQ:$AQ,'Refi-Annual Review'!CM$2)/DB_LOAD!$K$2</f>
        <v>#DIV/0!</v>
      </c>
      <c r="CN25" s="494" t="e">
        <f ca="1">SUMIFS(DB_LOAD!$AU:$AU,DB_LOAD!$AW:$AW,'Refi-Annual Review'!$CJ$1,DB_LOAD!$AR:$AR,'Refi-Annual Review'!$CF25,DB_LOAD!$AP:$AP,'Refi-Annual Review'!$CK$1,DB_LOAD!$AQ:$AQ,'Refi-Annual Review'!CN$2)/DB_LOAD!$K$2</f>
        <v>#DIV/0!</v>
      </c>
      <c r="CO25" s="494" t="e">
        <f ca="1">SUMIFS(DB_LOAD!$AU:$AU,DB_LOAD!$AW:$AW,'Refi-Annual Review'!$CJ$1,DB_LOAD!$AR:$AR,'Refi-Annual Review'!$CF25,DB_LOAD!$AP:$AP,'Refi-Annual Review'!$CK$1,DB_LOAD!$AQ:$AQ,'Refi-Annual Review'!CO$2)/DB_LOAD!$K$2</f>
        <v>#DIV/0!</v>
      </c>
      <c r="CP25" s="494" t="e">
        <f t="shared" ca="1" si="8"/>
        <v>#DIV/0!</v>
      </c>
      <c r="CR25" s="494">
        <f ca="1">SUMIFS(DB_LOAD!$AV:$AV,DB_LOAD!$AW:$AW,'Refi-Annual Review'!$CS$1,DB_LOAD!$AR:$AR,'Refi-Annual Review'!$CF25,DB_LOAD!$AP:$AP,'Refi-Annual Review'!$CT$1,DB_LOAD!$AQ:$AQ,'Refi-Annual Review'!CR$2)</f>
        <v>0</v>
      </c>
      <c r="CS25" s="494">
        <f ca="1">SUMIFS(DB_LOAD!$AV:$AV,DB_LOAD!$AW:$AW,'Refi-Annual Review'!$CS$1,DB_LOAD!$AR:$AR,'Refi-Annual Review'!$CF25,DB_LOAD!$AP:$AP,'Refi-Annual Review'!$CT$1,DB_LOAD!$AQ:$AQ,'Refi-Annual Review'!CS$2)</f>
        <v>0</v>
      </c>
      <c r="CT25" s="494">
        <f ca="1">SUMIFS(DB_LOAD!$AV:$AV,DB_LOAD!$AW:$AW,'Refi-Annual Review'!$CS$1,DB_LOAD!$AR:$AR,'Refi-Annual Review'!$CF25,DB_LOAD!$AP:$AP,'Refi-Annual Review'!$CT$1,DB_LOAD!$AQ:$AQ,'Refi-Annual Review'!CT$2)</f>
        <v>0</v>
      </c>
      <c r="CU25" s="494">
        <f ca="1">SUMIFS(DB_LOAD!$AV:$AV,DB_LOAD!$AW:$AW,'Refi-Annual Review'!$CS$1,DB_LOAD!$AR:$AR,'Refi-Annual Review'!$CF25,DB_LOAD!$AP:$AP,'Refi-Annual Review'!$CT$1,DB_LOAD!$AQ:$AQ,'Refi-Annual Review'!CU$2)</f>
        <v>0</v>
      </c>
      <c r="CV25" s="494">
        <f ca="1">SUMIFS(DB_LOAD!$AV:$AV,DB_LOAD!$AW:$AW,'Refi-Annual Review'!$CS$1,DB_LOAD!$AR:$AR,'Refi-Annual Review'!$CF25,DB_LOAD!$AP:$AP,'Refi-Annual Review'!$CT$1,DB_LOAD!$AQ:$AQ,'Refi-Annual Review'!CV$2)</f>
        <v>0</v>
      </c>
      <c r="CW25" s="494">
        <f ca="1">SUMIFS(DB_LOAD!$AV:$AV,DB_LOAD!$AW:$AW,'Refi-Annual Review'!$CS$1,DB_LOAD!$AR:$AR,'Refi-Annual Review'!$CF25,DB_LOAD!$AP:$AP,'Refi-Annual Review'!$CT$1,DB_LOAD!$AQ:$AQ,'Refi-Annual Review'!CW$2)</f>
        <v>0</v>
      </c>
      <c r="CX25" s="494">
        <f ca="1">SUMIFS(DB_LOAD!$AV:$AV,DB_LOAD!$AW:$AW,'Refi-Annual Review'!$CS$1,DB_LOAD!$AR:$AR,'Refi-Annual Review'!$CF25,DB_LOAD!$AP:$AP,'Refi-Annual Review'!$CT$1,DB_LOAD!$AQ:$AQ,'Refi-Annual Review'!CX$2)</f>
        <v>0</v>
      </c>
      <c r="CY25" s="494" t="str">
        <f t="shared" ca="1" si="9"/>
        <v/>
      </c>
      <c r="DA25" s="494" t="e">
        <f ca="1">SUMIFS(DB_LOAD!$AU:$AU,DB_LOAD!$AW:$AW,'Refi-Annual Review'!$DB$1,DB_LOAD!$AR:$AR,'Refi-Annual Review'!$CF25,DB_LOAD!$AP:$AP,'Refi-Annual Review'!$DC$1,DB_LOAD!$AQ:$AQ,'Refi-Annual Review'!DA$2)/IF($A$23="No Data Found",1,$A$23)</f>
        <v>#NAME?</v>
      </c>
      <c r="DB25" s="494" t="e">
        <f ca="1">SUMIFS(DB_LOAD!$AU:$AU,DB_LOAD!$AW:$AW,'Refi-Annual Review'!$DB$1,DB_LOAD!$AR:$AR,'Refi-Annual Review'!$CF25,DB_LOAD!$AP:$AP,'Refi-Annual Review'!$DC$1,DB_LOAD!$AQ:$AQ,'Refi-Annual Review'!DB$2)/IF($A$23="No Data Found",1,$A$23)</f>
        <v>#NAME?</v>
      </c>
      <c r="DC25" s="494" t="e">
        <f ca="1">SUMIFS(DB_LOAD!$AU:$AU,DB_LOAD!$AW:$AW,'Refi-Annual Review'!$DB$1,DB_LOAD!$AR:$AR,'Refi-Annual Review'!$CF25,DB_LOAD!$AP:$AP,'Refi-Annual Review'!$DC$1,DB_LOAD!$AQ:$AQ,'Refi-Annual Review'!DC$2)/IF($A$23="No Data Found",1,$A$23)</f>
        <v>#NAME?</v>
      </c>
      <c r="DD25" s="494" t="e">
        <f ca="1">SUMIFS(DB_LOAD!$AU:$AU,DB_LOAD!$AW:$AW,'Refi-Annual Review'!$DB$1,DB_LOAD!$AR:$AR,'Refi-Annual Review'!$CF25,DB_LOAD!$AP:$AP,'Refi-Annual Review'!$DC$1,DB_LOAD!$AQ:$AQ,'Refi-Annual Review'!DD$2)/IF($A$23="No Data Found",1,$A$23)</f>
        <v>#NAME?</v>
      </c>
      <c r="DE25" s="494" t="e">
        <f ca="1">SUMIFS(DB_LOAD!$AU:$AU,DB_LOAD!$AW:$AW,'Refi-Annual Review'!$DB$1,DB_LOAD!$AR:$AR,'Refi-Annual Review'!$CF25,DB_LOAD!$AP:$AP,'Refi-Annual Review'!$DC$1,DB_LOAD!$AQ:$AQ,'Refi-Annual Review'!DE$2)/IF($A$23="No Data Found",1,$A$23)</f>
        <v>#NAME?</v>
      </c>
      <c r="DF25" s="494" t="e">
        <f ca="1">SUMIFS(DB_LOAD!$AU:$AU,DB_LOAD!$AW:$AW,'Refi-Annual Review'!$DB$1,DB_LOAD!$AR:$AR,'Refi-Annual Review'!$CF25,DB_LOAD!$AP:$AP,'Refi-Annual Review'!$DC$1,DB_LOAD!$AQ:$AQ,'Refi-Annual Review'!DF$2)/IF($A$23="No Data Found",1,$A$23)</f>
        <v>#NAME?</v>
      </c>
      <c r="DG25" s="494" t="e">
        <f ca="1">SUMIFS(DB_LOAD!$AU:$AU,DB_LOAD!$AW:$AW,'Refi-Annual Review'!$DB$1,DB_LOAD!$AR:$AR,'Refi-Annual Review'!$CF25,DB_LOAD!$AP:$AP,'Refi-Annual Review'!$DC$1,DB_LOAD!$AQ:$AQ,'Refi-Annual Review'!DG$2)/IF($A$23="No Data Found",1,$A$23)</f>
        <v>#NAME?</v>
      </c>
      <c r="DH25" s="494" t="e">
        <f t="shared" ca="1" si="10"/>
        <v>#NAME?</v>
      </c>
      <c r="DJ25" s="494">
        <f ca="1">SUMIFS(DB_LOAD!$AV:$AV,DB_LOAD!$AW:$AW,'Refi-Annual Review'!$DK$1,DB_LOAD!$AR:$AR,'Refi-Annual Review'!$CF25,DB_LOAD!$AP:$AP,'Refi-Annual Review'!$DL$1,DB_LOAD!$AQ:$AQ,'Refi-Annual Review'!DJ$2)</f>
        <v>0</v>
      </c>
      <c r="DK25" s="494">
        <f ca="1">SUMIFS(DB_LOAD!$AV:$AV,DB_LOAD!$AW:$AW,'Refi-Annual Review'!$DK$1,DB_LOAD!$AR:$AR,'Refi-Annual Review'!$CF25,DB_LOAD!$AP:$AP,'Refi-Annual Review'!$DL$1,DB_LOAD!$AQ:$AQ,'Refi-Annual Review'!DK$2)</f>
        <v>0</v>
      </c>
      <c r="DL25" s="494">
        <f ca="1">SUMIFS(DB_LOAD!$AV:$AV,DB_LOAD!$AW:$AW,'Refi-Annual Review'!$DK$1,DB_LOAD!$AR:$AR,'Refi-Annual Review'!$CF25,DB_LOAD!$AP:$AP,'Refi-Annual Review'!$DL$1,DB_LOAD!$AQ:$AQ,'Refi-Annual Review'!DL$2)</f>
        <v>0</v>
      </c>
      <c r="DM25" s="494">
        <f ca="1">SUMIFS(DB_LOAD!$AV:$AV,DB_LOAD!$AW:$AW,'Refi-Annual Review'!$DK$1,DB_LOAD!$AR:$AR,'Refi-Annual Review'!$CF25,DB_LOAD!$AP:$AP,'Refi-Annual Review'!$DL$1,DB_LOAD!$AQ:$AQ,'Refi-Annual Review'!DM$2)</f>
        <v>0</v>
      </c>
      <c r="DN25" s="494">
        <f ca="1">SUMIFS(DB_LOAD!$AV:$AV,DB_LOAD!$AW:$AW,'Refi-Annual Review'!$DK$1,DB_LOAD!$AR:$AR,'Refi-Annual Review'!$CF25,DB_LOAD!$AP:$AP,'Refi-Annual Review'!$DL$1,DB_LOAD!$AQ:$AQ,'Refi-Annual Review'!DN$2)</f>
        <v>0</v>
      </c>
      <c r="DO25" s="494">
        <f ca="1">SUMIFS(DB_LOAD!$AV:$AV,DB_LOAD!$AW:$AW,'Refi-Annual Review'!$DK$1,DB_LOAD!$AR:$AR,'Refi-Annual Review'!$CF25,DB_LOAD!$AP:$AP,'Refi-Annual Review'!$DL$1,DB_LOAD!$AQ:$AQ,'Refi-Annual Review'!DO$2)</f>
        <v>0</v>
      </c>
      <c r="DP25" s="494">
        <f ca="1">SUMIFS(DB_LOAD!$AV:$AV,DB_LOAD!$AW:$AW,'Refi-Annual Review'!$DK$1,DB_LOAD!$AR:$AR,'Refi-Annual Review'!$CF25,DB_LOAD!$AP:$AP,'Refi-Annual Review'!$DL$1,DB_LOAD!$AQ:$AQ,'Refi-Annual Review'!DP$2)</f>
        <v>0</v>
      </c>
      <c r="DQ25" s="494" t="str">
        <f t="shared" ca="1" si="11"/>
        <v/>
      </c>
      <c r="DS25" s="494">
        <f ca="1">SUMIFS(DB_LOAD!$AV:$AV,DB_LOAD!$AW:$AW,'Refi-Annual Review'!$DT$1,DB_LOAD!$AR:$AR,'Refi-Annual Review'!$CF25,DB_LOAD!$AP:$AP,'Refi-Annual Review'!$DU$1,DB_LOAD!$AQ:$AQ,'Refi-Annual Review'!DS$2)</f>
        <v>0</v>
      </c>
      <c r="DT25" s="494">
        <f ca="1">SUMIFS(DB_LOAD!$AV:$AV,DB_LOAD!$AW:$AW,'Refi-Annual Review'!$DT$1,DB_LOAD!$AR:$AR,'Refi-Annual Review'!$CF25,DB_LOAD!$AP:$AP,'Refi-Annual Review'!$DU$1,DB_LOAD!$AQ:$AQ,'Refi-Annual Review'!DT$2)</f>
        <v>0</v>
      </c>
      <c r="DU25" s="494">
        <f ca="1">SUMIFS(DB_LOAD!$AV:$AV,DB_LOAD!$AW:$AW,'Refi-Annual Review'!$DT$1,DB_LOAD!$AR:$AR,'Refi-Annual Review'!$CF25,DB_LOAD!$AP:$AP,'Refi-Annual Review'!$DU$1,DB_LOAD!$AQ:$AQ,'Refi-Annual Review'!DU$2)</f>
        <v>0</v>
      </c>
      <c r="DV25" s="494">
        <f ca="1">SUMIFS(DB_LOAD!$AV:$AV,DB_LOAD!$AW:$AW,'Refi-Annual Review'!$DT$1,DB_LOAD!$AR:$AR,'Refi-Annual Review'!$CF25,DB_LOAD!$AP:$AP,'Refi-Annual Review'!$DU$1,DB_LOAD!$AQ:$AQ,'Refi-Annual Review'!DV$2)</f>
        <v>0</v>
      </c>
      <c r="DW25" s="494">
        <f ca="1">SUMIFS(DB_LOAD!$AV:$AV,DB_LOAD!$AW:$AW,'Refi-Annual Review'!$DT$1,DB_LOAD!$AR:$AR,'Refi-Annual Review'!$CF25,DB_LOAD!$AP:$AP,'Refi-Annual Review'!$DU$1,DB_LOAD!$AQ:$AQ,'Refi-Annual Review'!DW$2)</f>
        <v>0</v>
      </c>
      <c r="DX25" s="494">
        <f ca="1">SUMIFS(DB_LOAD!$AV:$AV,DB_LOAD!$AW:$AW,'Refi-Annual Review'!$DT$1,DB_LOAD!$AR:$AR,'Refi-Annual Review'!$CF25,DB_LOAD!$AP:$AP,'Refi-Annual Review'!$DU$1,DB_LOAD!$AQ:$AQ,'Refi-Annual Review'!DX$2)</f>
        <v>0</v>
      </c>
      <c r="DY25" s="494">
        <f ca="1">SUMIFS(DB_LOAD!$AV:$AV,DB_LOAD!$AW:$AW,'Refi-Annual Review'!$DT$1,DB_LOAD!$AR:$AR,'Refi-Annual Review'!$CF25,DB_LOAD!$AP:$AP,'Refi-Annual Review'!$DU$1,DB_LOAD!$AQ:$AQ,'Refi-Annual Review'!DY$2)</f>
        <v>0</v>
      </c>
      <c r="DZ25" s="494" t="str">
        <f t="shared" ca="1" si="12"/>
        <v/>
      </c>
    </row>
    <row r="26" spans="1:130" ht="15">
      <c r="C26" s="485">
        <f t="shared" si="25"/>
        <v>27</v>
      </c>
      <c r="D26" s="493" t="s">
        <v>15</v>
      </c>
      <c r="E26" s="568"/>
      <c r="F26" s="496" t="e">
        <f ca="1">ABS(F120/(F121+F123+F128))</f>
        <v>#N/A</v>
      </c>
      <c r="G26" s="496" t="e">
        <f ca="1">ABS(G120/(G121+G123+G128))</f>
        <v>#N/A</v>
      </c>
      <c r="H26" s="496" t="e">
        <f ca="1">ABS(H120/(H121+H123+H128))</f>
        <v>#N/A</v>
      </c>
      <c r="I26" s="496" t="e">
        <f ca="1">ABS(I120/(I121+I123+I128))</f>
        <v>#N/A</v>
      </c>
      <c r="J26" s="496" t="e">
        <f ca="1">ABS(J120/(J121+J123+J128))</f>
        <v>#N/A</v>
      </c>
      <c r="K26" s="496"/>
      <c r="L26" s="496" t="e">
        <f ca="1">ABS(L120/(L121+L123+L128))</f>
        <v>#NAME?</v>
      </c>
      <c r="M26" s="496" t="e">
        <f ca="1">ABS(M120/(M121+M123+M128))</f>
        <v>#NAME?</v>
      </c>
      <c r="N26" s="496" t="e">
        <f ca="1">ABS(N120/(N121+N123+N128))</f>
        <v>#NAME?</v>
      </c>
      <c r="O26" s="496" t="e">
        <f ca="1">ABS(O120/(O121+O123+O128))</f>
        <v>#NAME?</v>
      </c>
      <c r="P26" s="496"/>
      <c r="Q26" s="496" t="e">
        <f ca="1">ABS((Q120+Q127)/(Q121+Q122+Q123+Q128))</f>
        <v>#NAME?</v>
      </c>
      <c r="R26" s="496" t="e">
        <f ca="1">ABS((R120+R127)/(R121+R122+R123+R128))</f>
        <v>#NAME?</v>
      </c>
      <c r="S26" s="496"/>
      <c r="T26" s="496"/>
      <c r="U26" s="496"/>
      <c r="AJ26" s="493" t="s">
        <v>15</v>
      </c>
      <c r="AK26" s="496" t="e">
        <f t="shared" ca="1" si="49"/>
        <v>#N/A</v>
      </c>
      <c r="AL26" s="496" t="e">
        <f t="shared" ca="1" si="49"/>
        <v>#N/A</v>
      </c>
      <c r="AM26" s="496" t="e">
        <f t="shared" ca="1" si="49"/>
        <v>#N/A</v>
      </c>
      <c r="AN26" s="496" t="e">
        <f t="shared" ca="1" si="49"/>
        <v>#N/A</v>
      </c>
      <c r="AO26" s="496" t="e">
        <f t="shared" ca="1" si="48"/>
        <v>#NAME?</v>
      </c>
      <c r="AP26" s="496" t="e">
        <f t="shared" ca="1" si="48"/>
        <v>#NAME?</v>
      </c>
      <c r="BD26" s="485" t="s">
        <v>140</v>
      </c>
      <c r="BE26" s="485" t="e">
        <f t="shared" ca="1" si="31"/>
        <v>#NAME?</v>
      </c>
      <c r="BF26" s="651" t="str">
        <f t="shared" si="29"/>
        <v/>
      </c>
      <c r="BG26" s="669" t="e">
        <f t="shared" ca="1" si="50"/>
        <v>#NAME?</v>
      </c>
      <c r="BH26" s="669" t="e">
        <f t="shared" ca="1" si="50"/>
        <v>#NAME?</v>
      </c>
      <c r="BI26" s="669" t="e">
        <f t="shared" ca="1" si="50"/>
        <v>#NAME?</v>
      </c>
      <c r="BJ26" s="669" t="e">
        <f t="shared" ca="1" si="50"/>
        <v>#NAME?</v>
      </c>
      <c r="BK26" s="669" t="e">
        <f t="shared" ca="1" si="50"/>
        <v>#NAME?</v>
      </c>
      <c r="BL26" s="669" t="e">
        <f t="shared" ca="1" si="50"/>
        <v>#NAME?</v>
      </c>
      <c r="BM26" s="669" t="e">
        <f t="shared" ca="1" si="50"/>
        <v>#NAME?</v>
      </c>
      <c r="BN26" s="670" t="e">
        <f t="shared" ca="1" si="32"/>
        <v>#NAME?</v>
      </c>
      <c r="BP26" s="485" t="e">
        <f ca="1">IF(OR(DB_LOAD!AW25="USD",DB_LOAD!AW25='Refi-Annual Review'!$A$3,ISBLANK(DB_LOAD!AW25)),0,1)</f>
        <v>#NAME?</v>
      </c>
      <c r="BQ26" t="str">
        <f>(IF(ISBLANK(DB_LOAD!AR25),"",DB_LOAD!AR25))</f>
        <v/>
      </c>
      <c r="BR26" t="str">
        <f t="shared" si="3"/>
        <v/>
      </c>
      <c r="BS26" t="str">
        <f t="shared" si="7"/>
        <v/>
      </c>
      <c r="BT26" t="str">
        <f t="shared" si="13"/>
        <v/>
      </c>
      <c r="BU26" t="str">
        <f t="shared" si="4"/>
        <v/>
      </c>
      <c r="BV26" t="str">
        <f t="shared" si="14"/>
        <v/>
      </c>
      <c r="BW26" t="str">
        <f t="shared" si="5"/>
        <v/>
      </c>
      <c r="BX26" t="str">
        <f t="shared" si="15"/>
        <v/>
      </c>
      <c r="BY26"/>
      <c r="BZ26"/>
      <c r="CA26"/>
      <c r="CB26" s="683" t="str">
        <f>IF(CB25&lt;$BZ$3,CB25+1,"")</f>
        <v/>
      </c>
      <c r="CC26" s="683" t="str">
        <f t="shared" si="17"/>
        <v/>
      </c>
      <c r="CD26" s="683" t="str">
        <f>IF(CC26="","",VALUE(MID($BZ$5,1+SUM($CC$3:CC25),CC26)))</f>
        <v/>
      </c>
      <c r="CE26">
        <f>CE25+1</f>
        <v>24</v>
      </c>
      <c r="CF26" t="str">
        <f>IF(CD26="","",MID($BZ$4,1+SUM($CD$3:CD25),CD26))</f>
        <v/>
      </c>
      <c r="CI26" s="494" t="e">
        <f ca="1">SUMIFS(DB_LOAD!$AU:$AU,DB_LOAD!$AW:$AW,'Refi-Annual Review'!$CJ$1,DB_LOAD!$AR:$AR,'Refi-Annual Review'!$CF26,DB_LOAD!$AP:$AP,'Refi-Annual Review'!$CK$1,DB_LOAD!$AQ:$AQ,'Refi-Annual Review'!CI$2)/DB_LOAD!$K$2</f>
        <v>#DIV/0!</v>
      </c>
      <c r="CJ26" s="494" t="e">
        <f ca="1">SUMIFS(DB_LOAD!$AU:$AU,DB_LOAD!$AW:$AW,'Refi-Annual Review'!$CJ$1,DB_LOAD!$AR:$AR,'Refi-Annual Review'!$CF26,DB_LOAD!$AP:$AP,'Refi-Annual Review'!$CK$1,DB_LOAD!$AQ:$AQ,'Refi-Annual Review'!CJ$2)/DB_LOAD!$K$2</f>
        <v>#DIV/0!</v>
      </c>
      <c r="CK26" s="494" t="e">
        <f ca="1">SUMIFS(DB_LOAD!$AU:$AU,DB_LOAD!$AW:$AW,'Refi-Annual Review'!$CJ$1,DB_LOAD!$AR:$AR,'Refi-Annual Review'!$CF26,DB_LOAD!$AP:$AP,'Refi-Annual Review'!$CK$1,DB_LOAD!$AQ:$AQ,'Refi-Annual Review'!CK$2)/DB_LOAD!$K$2</f>
        <v>#DIV/0!</v>
      </c>
      <c r="CL26" s="494" t="e">
        <f ca="1">SUMIFS(DB_LOAD!$AU:$AU,DB_LOAD!$AW:$AW,'Refi-Annual Review'!$CJ$1,DB_LOAD!$AR:$AR,'Refi-Annual Review'!$CF26,DB_LOAD!$AP:$AP,'Refi-Annual Review'!$CK$1,DB_LOAD!$AQ:$AQ,'Refi-Annual Review'!CL$2)/DB_LOAD!$K$2</f>
        <v>#DIV/0!</v>
      </c>
      <c r="CM26" s="494" t="e">
        <f ca="1">SUMIFS(DB_LOAD!$AU:$AU,DB_LOAD!$AW:$AW,'Refi-Annual Review'!$CJ$1,DB_LOAD!$AR:$AR,'Refi-Annual Review'!$CF26,DB_LOAD!$AP:$AP,'Refi-Annual Review'!$CK$1,DB_LOAD!$AQ:$AQ,'Refi-Annual Review'!CM$2)/DB_LOAD!$K$2</f>
        <v>#DIV/0!</v>
      </c>
      <c r="CN26" s="494" t="e">
        <f ca="1">SUMIFS(DB_LOAD!$AU:$AU,DB_LOAD!$AW:$AW,'Refi-Annual Review'!$CJ$1,DB_LOAD!$AR:$AR,'Refi-Annual Review'!$CF26,DB_LOAD!$AP:$AP,'Refi-Annual Review'!$CK$1,DB_LOAD!$AQ:$AQ,'Refi-Annual Review'!CN$2)/DB_LOAD!$K$2</f>
        <v>#DIV/0!</v>
      </c>
      <c r="CO26" s="494" t="e">
        <f ca="1">SUMIFS(DB_LOAD!$AU:$AU,DB_LOAD!$AW:$AW,'Refi-Annual Review'!$CJ$1,DB_LOAD!$AR:$AR,'Refi-Annual Review'!$CF26,DB_LOAD!$AP:$AP,'Refi-Annual Review'!$CK$1,DB_LOAD!$AQ:$AQ,'Refi-Annual Review'!CO$2)/DB_LOAD!$K$2</f>
        <v>#DIV/0!</v>
      </c>
      <c r="CP26" s="494" t="e">
        <f t="shared" ref="CP26:CP34" ca="1" si="51">IF(SUM(CI26:CO26)=0,"",$CE26)</f>
        <v>#DIV/0!</v>
      </c>
      <c r="CR26" s="494">
        <f ca="1">SUMIFS(DB_LOAD!$AV:$AV,DB_LOAD!$AW:$AW,'Refi-Annual Review'!$CS$1,DB_LOAD!$AR:$AR,'Refi-Annual Review'!$CF26,DB_LOAD!$AP:$AP,'Refi-Annual Review'!$CT$1,DB_LOAD!$AQ:$AQ,'Refi-Annual Review'!CR$2)</f>
        <v>0</v>
      </c>
      <c r="CS26" s="494">
        <f ca="1">SUMIFS(DB_LOAD!$AV:$AV,DB_LOAD!$AW:$AW,'Refi-Annual Review'!$CS$1,DB_LOAD!$AR:$AR,'Refi-Annual Review'!$CF26,DB_LOAD!$AP:$AP,'Refi-Annual Review'!$CT$1,DB_LOAD!$AQ:$AQ,'Refi-Annual Review'!CS$2)</f>
        <v>0</v>
      </c>
      <c r="CT26" s="494">
        <f ca="1">SUMIFS(DB_LOAD!$AV:$AV,DB_LOAD!$AW:$AW,'Refi-Annual Review'!$CS$1,DB_LOAD!$AR:$AR,'Refi-Annual Review'!$CF26,DB_LOAD!$AP:$AP,'Refi-Annual Review'!$CT$1,DB_LOAD!$AQ:$AQ,'Refi-Annual Review'!CT$2)</f>
        <v>0</v>
      </c>
      <c r="CU26" s="494">
        <f ca="1">SUMIFS(DB_LOAD!$AV:$AV,DB_LOAD!$AW:$AW,'Refi-Annual Review'!$CS$1,DB_LOAD!$AR:$AR,'Refi-Annual Review'!$CF26,DB_LOAD!$AP:$AP,'Refi-Annual Review'!$CT$1,DB_LOAD!$AQ:$AQ,'Refi-Annual Review'!CU$2)</f>
        <v>0</v>
      </c>
      <c r="CV26" s="494">
        <f ca="1">SUMIFS(DB_LOAD!$AV:$AV,DB_LOAD!$AW:$AW,'Refi-Annual Review'!$CS$1,DB_LOAD!$AR:$AR,'Refi-Annual Review'!$CF26,DB_LOAD!$AP:$AP,'Refi-Annual Review'!$CT$1,DB_LOAD!$AQ:$AQ,'Refi-Annual Review'!CV$2)</f>
        <v>0</v>
      </c>
      <c r="CW26" s="494">
        <f ca="1">SUMIFS(DB_LOAD!$AV:$AV,DB_LOAD!$AW:$AW,'Refi-Annual Review'!$CS$1,DB_LOAD!$AR:$AR,'Refi-Annual Review'!$CF26,DB_LOAD!$AP:$AP,'Refi-Annual Review'!$CT$1,DB_LOAD!$AQ:$AQ,'Refi-Annual Review'!CW$2)</f>
        <v>0</v>
      </c>
      <c r="CX26" s="494">
        <f ca="1">SUMIFS(DB_LOAD!$AV:$AV,DB_LOAD!$AW:$AW,'Refi-Annual Review'!$CS$1,DB_LOAD!$AR:$AR,'Refi-Annual Review'!$CF26,DB_LOAD!$AP:$AP,'Refi-Annual Review'!$CT$1,DB_LOAD!$AQ:$AQ,'Refi-Annual Review'!CX$2)</f>
        <v>0</v>
      </c>
      <c r="CY26" s="494" t="str">
        <f t="shared" ref="CY26:CY34" ca="1" si="52">IF(SUM(CR26:CX26)=0,"",$CE26)</f>
        <v/>
      </c>
      <c r="DA26" s="494" t="e">
        <f ca="1">SUMIFS(DB_LOAD!$AU:$AU,DB_LOAD!$AW:$AW,'Refi-Annual Review'!$DB$1,DB_LOAD!$AR:$AR,'Refi-Annual Review'!$CF26,DB_LOAD!$AP:$AP,'Refi-Annual Review'!$DC$1,DB_LOAD!$AQ:$AQ,'Refi-Annual Review'!DA$2)/IF($A$23="No Data Found",1,$A$23)</f>
        <v>#NAME?</v>
      </c>
      <c r="DB26" s="494" t="e">
        <f ca="1">SUMIFS(DB_LOAD!$AU:$AU,DB_LOAD!$AW:$AW,'Refi-Annual Review'!$DB$1,DB_LOAD!$AR:$AR,'Refi-Annual Review'!$CF26,DB_LOAD!$AP:$AP,'Refi-Annual Review'!$DC$1,DB_LOAD!$AQ:$AQ,'Refi-Annual Review'!DB$2)/IF($A$23="No Data Found",1,$A$23)</f>
        <v>#NAME?</v>
      </c>
      <c r="DC26" s="494" t="e">
        <f ca="1">SUMIFS(DB_LOAD!$AU:$AU,DB_LOAD!$AW:$AW,'Refi-Annual Review'!$DB$1,DB_LOAD!$AR:$AR,'Refi-Annual Review'!$CF26,DB_LOAD!$AP:$AP,'Refi-Annual Review'!$DC$1,DB_LOAD!$AQ:$AQ,'Refi-Annual Review'!DC$2)/IF($A$23="No Data Found",1,$A$23)</f>
        <v>#NAME?</v>
      </c>
      <c r="DD26" s="494" t="e">
        <f ca="1">SUMIFS(DB_LOAD!$AU:$AU,DB_LOAD!$AW:$AW,'Refi-Annual Review'!$DB$1,DB_LOAD!$AR:$AR,'Refi-Annual Review'!$CF26,DB_LOAD!$AP:$AP,'Refi-Annual Review'!$DC$1,DB_LOAD!$AQ:$AQ,'Refi-Annual Review'!DD$2)/IF($A$23="No Data Found",1,$A$23)</f>
        <v>#NAME?</v>
      </c>
      <c r="DE26" s="494" t="e">
        <f ca="1">SUMIFS(DB_LOAD!$AU:$AU,DB_LOAD!$AW:$AW,'Refi-Annual Review'!$DB$1,DB_LOAD!$AR:$AR,'Refi-Annual Review'!$CF26,DB_LOAD!$AP:$AP,'Refi-Annual Review'!$DC$1,DB_LOAD!$AQ:$AQ,'Refi-Annual Review'!DE$2)/IF($A$23="No Data Found",1,$A$23)</f>
        <v>#NAME?</v>
      </c>
      <c r="DF26" s="494" t="e">
        <f ca="1">SUMIFS(DB_LOAD!$AU:$AU,DB_LOAD!$AW:$AW,'Refi-Annual Review'!$DB$1,DB_LOAD!$AR:$AR,'Refi-Annual Review'!$CF26,DB_LOAD!$AP:$AP,'Refi-Annual Review'!$DC$1,DB_LOAD!$AQ:$AQ,'Refi-Annual Review'!DF$2)/IF($A$23="No Data Found",1,$A$23)</f>
        <v>#NAME?</v>
      </c>
      <c r="DG26" s="494" t="e">
        <f ca="1">SUMIFS(DB_LOAD!$AU:$AU,DB_LOAD!$AW:$AW,'Refi-Annual Review'!$DB$1,DB_LOAD!$AR:$AR,'Refi-Annual Review'!$CF26,DB_LOAD!$AP:$AP,'Refi-Annual Review'!$DC$1,DB_LOAD!$AQ:$AQ,'Refi-Annual Review'!DG$2)/IF($A$23="No Data Found",1,$A$23)</f>
        <v>#NAME?</v>
      </c>
      <c r="DH26" s="494" t="e">
        <f t="shared" ref="DH26:DH34" ca="1" si="53">IF(SUM(DA26:DG26)=0,"",$CE26)</f>
        <v>#NAME?</v>
      </c>
      <c r="DJ26" s="494">
        <f ca="1">SUMIFS(DB_LOAD!$AV:$AV,DB_LOAD!$AW:$AW,'Refi-Annual Review'!$DK$1,DB_LOAD!$AR:$AR,'Refi-Annual Review'!$CF26,DB_LOAD!$AP:$AP,'Refi-Annual Review'!$DL$1,DB_LOAD!$AQ:$AQ,'Refi-Annual Review'!DJ$2)</f>
        <v>0</v>
      </c>
      <c r="DK26" s="494">
        <f ca="1">SUMIFS(DB_LOAD!$AV:$AV,DB_LOAD!$AW:$AW,'Refi-Annual Review'!$DK$1,DB_LOAD!$AR:$AR,'Refi-Annual Review'!$CF26,DB_LOAD!$AP:$AP,'Refi-Annual Review'!$DL$1,DB_LOAD!$AQ:$AQ,'Refi-Annual Review'!DK$2)</f>
        <v>0</v>
      </c>
      <c r="DL26" s="494">
        <f ca="1">SUMIFS(DB_LOAD!$AV:$AV,DB_LOAD!$AW:$AW,'Refi-Annual Review'!$DK$1,DB_LOAD!$AR:$AR,'Refi-Annual Review'!$CF26,DB_LOAD!$AP:$AP,'Refi-Annual Review'!$DL$1,DB_LOAD!$AQ:$AQ,'Refi-Annual Review'!DL$2)</f>
        <v>0</v>
      </c>
      <c r="DM26" s="494">
        <f ca="1">SUMIFS(DB_LOAD!$AV:$AV,DB_LOAD!$AW:$AW,'Refi-Annual Review'!$DK$1,DB_LOAD!$AR:$AR,'Refi-Annual Review'!$CF26,DB_LOAD!$AP:$AP,'Refi-Annual Review'!$DL$1,DB_LOAD!$AQ:$AQ,'Refi-Annual Review'!DM$2)</f>
        <v>0</v>
      </c>
      <c r="DN26" s="494">
        <f ca="1">SUMIFS(DB_LOAD!$AV:$AV,DB_LOAD!$AW:$AW,'Refi-Annual Review'!$DK$1,DB_LOAD!$AR:$AR,'Refi-Annual Review'!$CF26,DB_LOAD!$AP:$AP,'Refi-Annual Review'!$DL$1,DB_LOAD!$AQ:$AQ,'Refi-Annual Review'!DN$2)</f>
        <v>0</v>
      </c>
      <c r="DO26" s="494">
        <f ca="1">SUMIFS(DB_LOAD!$AV:$AV,DB_LOAD!$AW:$AW,'Refi-Annual Review'!$DK$1,DB_LOAD!$AR:$AR,'Refi-Annual Review'!$CF26,DB_LOAD!$AP:$AP,'Refi-Annual Review'!$DL$1,DB_LOAD!$AQ:$AQ,'Refi-Annual Review'!DO$2)</f>
        <v>0</v>
      </c>
      <c r="DP26" s="494">
        <f ca="1">SUMIFS(DB_LOAD!$AV:$AV,DB_LOAD!$AW:$AW,'Refi-Annual Review'!$DK$1,DB_LOAD!$AR:$AR,'Refi-Annual Review'!$CF26,DB_LOAD!$AP:$AP,'Refi-Annual Review'!$DL$1,DB_LOAD!$AQ:$AQ,'Refi-Annual Review'!DP$2)</f>
        <v>0</v>
      </c>
      <c r="DQ26" s="494" t="str">
        <f t="shared" ref="DQ26:DQ34" ca="1" si="54">IF(SUM(DJ26:DP26)=0,"",$CE26)</f>
        <v/>
      </c>
      <c r="DS26" s="494">
        <f ca="1">SUMIFS(DB_LOAD!$AV:$AV,DB_LOAD!$AW:$AW,'Refi-Annual Review'!$DT$1,DB_LOAD!$AR:$AR,'Refi-Annual Review'!$CF26,DB_LOAD!$AP:$AP,'Refi-Annual Review'!$DU$1,DB_LOAD!$AQ:$AQ,'Refi-Annual Review'!DS$2)</f>
        <v>0</v>
      </c>
      <c r="DT26" s="494">
        <f ca="1">SUMIFS(DB_LOAD!$AV:$AV,DB_LOAD!$AW:$AW,'Refi-Annual Review'!$DT$1,DB_LOAD!$AR:$AR,'Refi-Annual Review'!$CF26,DB_LOAD!$AP:$AP,'Refi-Annual Review'!$DU$1,DB_LOAD!$AQ:$AQ,'Refi-Annual Review'!DT$2)</f>
        <v>0</v>
      </c>
      <c r="DU26" s="494">
        <f ca="1">SUMIFS(DB_LOAD!$AV:$AV,DB_LOAD!$AW:$AW,'Refi-Annual Review'!$DT$1,DB_LOAD!$AR:$AR,'Refi-Annual Review'!$CF26,DB_LOAD!$AP:$AP,'Refi-Annual Review'!$DU$1,DB_LOAD!$AQ:$AQ,'Refi-Annual Review'!DU$2)</f>
        <v>0</v>
      </c>
      <c r="DV26" s="494">
        <f ca="1">SUMIFS(DB_LOAD!$AV:$AV,DB_LOAD!$AW:$AW,'Refi-Annual Review'!$DT$1,DB_LOAD!$AR:$AR,'Refi-Annual Review'!$CF26,DB_LOAD!$AP:$AP,'Refi-Annual Review'!$DU$1,DB_LOAD!$AQ:$AQ,'Refi-Annual Review'!DV$2)</f>
        <v>0</v>
      </c>
      <c r="DW26" s="494">
        <f ca="1">SUMIFS(DB_LOAD!$AV:$AV,DB_LOAD!$AW:$AW,'Refi-Annual Review'!$DT$1,DB_LOAD!$AR:$AR,'Refi-Annual Review'!$CF26,DB_LOAD!$AP:$AP,'Refi-Annual Review'!$DU$1,DB_LOAD!$AQ:$AQ,'Refi-Annual Review'!DW$2)</f>
        <v>0</v>
      </c>
      <c r="DX26" s="494">
        <f ca="1">SUMIFS(DB_LOAD!$AV:$AV,DB_LOAD!$AW:$AW,'Refi-Annual Review'!$DT$1,DB_LOAD!$AR:$AR,'Refi-Annual Review'!$CF26,DB_LOAD!$AP:$AP,'Refi-Annual Review'!$DU$1,DB_LOAD!$AQ:$AQ,'Refi-Annual Review'!DX$2)</f>
        <v>0</v>
      </c>
      <c r="DY26" s="494">
        <f ca="1">SUMIFS(DB_LOAD!$AV:$AV,DB_LOAD!$AW:$AW,'Refi-Annual Review'!$DT$1,DB_LOAD!$AR:$AR,'Refi-Annual Review'!$CF26,DB_LOAD!$AP:$AP,'Refi-Annual Review'!$DU$1,DB_LOAD!$AQ:$AQ,'Refi-Annual Review'!DY$2)</f>
        <v>0</v>
      </c>
      <c r="DZ26" s="494" t="str">
        <f t="shared" ref="DZ26:DZ34" ca="1" si="55">IF(SUM(DS26:DY26)=0,"",$CE26)</f>
        <v/>
      </c>
    </row>
    <row r="27" spans="1:130" ht="15">
      <c r="C27" s="485">
        <f t="shared" si="25"/>
        <v>28</v>
      </c>
      <c r="D27" s="493" t="s">
        <v>19</v>
      </c>
      <c r="E27" s="568"/>
      <c r="F27" s="496"/>
      <c r="G27" s="496" t="str">
        <f t="shared" ref="G27:I27" ca="1" si="56">IFERROR(G120/AK180,"N/A")</f>
        <v>N/A</v>
      </c>
      <c r="H27" s="496" t="str">
        <f t="shared" ca="1" si="56"/>
        <v>N/A</v>
      </c>
      <c r="I27" s="496" t="str">
        <f t="shared" ca="1" si="56"/>
        <v>N/A</v>
      </c>
      <c r="J27" s="496" t="str">
        <f ca="1">IFERROR(J120/AN180,"N/A")</f>
        <v>N/A</v>
      </c>
      <c r="K27" s="496"/>
      <c r="L27" s="496" t="str">
        <f t="shared" ref="L27:M27" ca="1" si="57">IFERROR(L120/AK180,"N/A")</f>
        <v>N/A</v>
      </c>
      <c r="M27" s="496" t="str">
        <f t="shared" ca="1" si="57"/>
        <v>N/A</v>
      </c>
      <c r="N27" s="496" t="str">
        <f ca="1">IFERROR(N120/AM180,"N/A")</f>
        <v>N/A</v>
      </c>
      <c r="O27" s="496" t="str">
        <f t="shared" ref="O27" ca="1" si="58">IFERROR(O120/AVERAGE(O9,IF(J9="",N9,J9)),"N/A")</f>
        <v>N/A</v>
      </c>
      <c r="P27" s="496"/>
      <c r="Q27" s="496" t="e">
        <f ca="1">(Q120*(12/Q1)/Q185)</f>
        <v>#NAME?</v>
      </c>
      <c r="R27" s="496" t="e">
        <f ca="1">(R120/Q180)</f>
        <v>#NAME?</v>
      </c>
      <c r="S27" s="496"/>
      <c r="T27" s="496"/>
      <c r="U27" s="496"/>
      <c r="AJ27" s="493" t="s">
        <v>19</v>
      </c>
      <c r="AK27" s="496" t="e">
        <f t="shared" ca="1" si="49"/>
        <v>#N/A</v>
      </c>
      <c r="AL27" s="496" t="e">
        <f t="shared" ca="1" si="49"/>
        <v>#N/A</v>
      </c>
      <c r="AM27" s="496" t="e">
        <f t="shared" ca="1" si="49"/>
        <v>#N/A</v>
      </c>
      <c r="AN27" s="496" t="e">
        <f t="shared" ca="1" si="49"/>
        <v>#N/A</v>
      </c>
      <c r="AO27" s="496" t="e">
        <f t="shared" ca="1" si="48"/>
        <v>#NAME?</v>
      </c>
      <c r="AP27" s="496" t="e">
        <f t="shared" ca="1" si="48"/>
        <v>#NAME?</v>
      </c>
      <c r="BD27" s="485" t="s">
        <v>140</v>
      </c>
      <c r="BE27" s="485" t="e">
        <f t="shared" ca="1" si="31"/>
        <v>#NAME?</v>
      </c>
      <c r="BF27" s="651" t="str">
        <f t="shared" si="29"/>
        <v/>
      </c>
      <c r="BG27" s="669" t="e">
        <f t="shared" ca="1" si="50"/>
        <v>#NAME?</v>
      </c>
      <c r="BH27" s="669" t="e">
        <f t="shared" ca="1" si="50"/>
        <v>#NAME?</v>
      </c>
      <c r="BI27" s="669" t="e">
        <f t="shared" ca="1" si="50"/>
        <v>#NAME?</v>
      </c>
      <c r="BJ27" s="669" t="e">
        <f t="shared" ca="1" si="50"/>
        <v>#NAME?</v>
      </c>
      <c r="BK27" s="669" t="e">
        <f t="shared" ca="1" si="50"/>
        <v>#NAME?</v>
      </c>
      <c r="BL27" s="669" t="e">
        <f t="shared" ca="1" si="50"/>
        <v>#NAME?</v>
      </c>
      <c r="BM27" s="669" t="e">
        <f t="shared" ca="1" si="50"/>
        <v>#NAME?</v>
      </c>
      <c r="BN27" s="670" t="e">
        <f t="shared" ca="1" si="32"/>
        <v>#NAME?</v>
      </c>
      <c r="BP27" s="485" t="e">
        <f ca="1">IF(OR(DB_LOAD!AW26="USD",DB_LOAD!AW26='Refi-Annual Review'!$A$3,ISBLANK(DB_LOAD!AW26)),0,1)</f>
        <v>#NAME?</v>
      </c>
      <c r="BQ27" t="str">
        <f>(IF(ISBLANK(DB_LOAD!AR26),"",DB_LOAD!AR26))</f>
        <v/>
      </c>
      <c r="BR27" t="str">
        <f t="shared" si="3"/>
        <v/>
      </c>
      <c r="BS27" t="str">
        <f t="shared" si="7"/>
        <v/>
      </c>
      <c r="BT27" t="str">
        <f t="shared" si="13"/>
        <v/>
      </c>
      <c r="BU27" t="str">
        <f t="shared" si="4"/>
        <v/>
      </c>
      <c r="BV27" t="str">
        <f t="shared" si="14"/>
        <v/>
      </c>
      <c r="BW27" t="str">
        <f t="shared" si="5"/>
        <v/>
      </c>
      <c r="BX27" t="str">
        <f t="shared" si="15"/>
        <v/>
      </c>
      <c r="BY27"/>
      <c r="BZ27"/>
      <c r="CA27"/>
      <c r="CB27" s="683" t="str">
        <f t="shared" si="16"/>
        <v/>
      </c>
      <c r="CC27" s="683" t="str">
        <f t="shared" si="17"/>
        <v/>
      </c>
      <c r="CD27" s="683" t="str">
        <f>IF(CC27="","",VALUE(MID($BZ$5,1+SUM($CC$3:CC26),CC27)))</f>
        <v/>
      </c>
      <c r="CE27">
        <f t="shared" si="18"/>
        <v>25</v>
      </c>
      <c r="CF27" t="str">
        <f>IF(CD27="","",MID($BZ$4,1+SUM($CD$3:CD26),CD27))</f>
        <v/>
      </c>
      <c r="CI27" s="494" t="e">
        <f ca="1">SUMIFS(DB_LOAD!$AU:$AU,DB_LOAD!$AW:$AW,'Refi-Annual Review'!$CJ$1,DB_LOAD!$AR:$AR,'Refi-Annual Review'!$CF27,DB_LOAD!$AP:$AP,'Refi-Annual Review'!$CK$1,DB_LOAD!$AQ:$AQ,'Refi-Annual Review'!CI$2)/DB_LOAD!$K$2</f>
        <v>#DIV/0!</v>
      </c>
      <c r="CJ27" s="494" t="e">
        <f ca="1">SUMIFS(DB_LOAD!$AU:$AU,DB_LOAD!$AW:$AW,'Refi-Annual Review'!$CJ$1,DB_LOAD!$AR:$AR,'Refi-Annual Review'!$CF27,DB_LOAD!$AP:$AP,'Refi-Annual Review'!$CK$1,DB_LOAD!$AQ:$AQ,'Refi-Annual Review'!CJ$2)/DB_LOAD!$K$2</f>
        <v>#DIV/0!</v>
      </c>
      <c r="CK27" s="494" t="e">
        <f ca="1">SUMIFS(DB_LOAD!$AU:$AU,DB_LOAD!$AW:$AW,'Refi-Annual Review'!$CJ$1,DB_LOAD!$AR:$AR,'Refi-Annual Review'!$CF27,DB_LOAD!$AP:$AP,'Refi-Annual Review'!$CK$1,DB_LOAD!$AQ:$AQ,'Refi-Annual Review'!CK$2)/DB_LOAD!$K$2</f>
        <v>#DIV/0!</v>
      </c>
      <c r="CL27" s="494" t="e">
        <f ca="1">SUMIFS(DB_LOAD!$AU:$AU,DB_LOAD!$AW:$AW,'Refi-Annual Review'!$CJ$1,DB_LOAD!$AR:$AR,'Refi-Annual Review'!$CF27,DB_LOAD!$AP:$AP,'Refi-Annual Review'!$CK$1,DB_LOAD!$AQ:$AQ,'Refi-Annual Review'!CL$2)/DB_LOAD!$K$2</f>
        <v>#DIV/0!</v>
      </c>
      <c r="CM27" s="494" t="e">
        <f ca="1">SUMIFS(DB_LOAD!$AU:$AU,DB_LOAD!$AW:$AW,'Refi-Annual Review'!$CJ$1,DB_LOAD!$AR:$AR,'Refi-Annual Review'!$CF27,DB_LOAD!$AP:$AP,'Refi-Annual Review'!$CK$1,DB_LOAD!$AQ:$AQ,'Refi-Annual Review'!CM$2)/DB_LOAD!$K$2</f>
        <v>#DIV/0!</v>
      </c>
      <c r="CN27" s="494" t="e">
        <f ca="1">SUMIFS(DB_LOAD!$AU:$AU,DB_LOAD!$AW:$AW,'Refi-Annual Review'!$CJ$1,DB_LOAD!$AR:$AR,'Refi-Annual Review'!$CF27,DB_LOAD!$AP:$AP,'Refi-Annual Review'!$CK$1,DB_LOAD!$AQ:$AQ,'Refi-Annual Review'!CN$2)/DB_LOAD!$K$2</f>
        <v>#DIV/0!</v>
      </c>
      <c r="CO27" s="494" t="e">
        <f ca="1">SUMIFS(DB_LOAD!$AU:$AU,DB_LOAD!$AW:$AW,'Refi-Annual Review'!$CJ$1,DB_LOAD!$AR:$AR,'Refi-Annual Review'!$CF27,DB_LOAD!$AP:$AP,'Refi-Annual Review'!$CK$1,DB_LOAD!$AQ:$AQ,'Refi-Annual Review'!CO$2)/DB_LOAD!$K$2</f>
        <v>#DIV/0!</v>
      </c>
      <c r="CP27" s="494" t="e">
        <f t="shared" ca="1" si="51"/>
        <v>#DIV/0!</v>
      </c>
      <c r="CR27" s="494">
        <f ca="1">SUMIFS(DB_LOAD!$AV:$AV,DB_LOAD!$AW:$AW,'Refi-Annual Review'!$CS$1,DB_LOAD!$AR:$AR,'Refi-Annual Review'!$CF27,DB_LOAD!$AP:$AP,'Refi-Annual Review'!$CT$1,DB_LOAD!$AQ:$AQ,'Refi-Annual Review'!CR$2)</f>
        <v>0</v>
      </c>
      <c r="CS27" s="494">
        <f ca="1">SUMIFS(DB_LOAD!$AV:$AV,DB_LOAD!$AW:$AW,'Refi-Annual Review'!$CS$1,DB_LOAD!$AR:$AR,'Refi-Annual Review'!$CF27,DB_LOAD!$AP:$AP,'Refi-Annual Review'!$CT$1,DB_LOAD!$AQ:$AQ,'Refi-Annual Review'!CS$2)</f>
        <v>0</v>
      </c>
      <c r="CT27" s="494">
        <f ca="1">SUMIFS(DB_LOAD!$AV:$AV,DB_LOAD!$AW:$AW,'Refi-Annual Review'!$CS$1,DB_LOAD!$AR:$AR,'Refi-Annual Review'!$CF27,DB_LOAD!$AP:$AP,'Refi-Annual Review'!$CT$1,DB_LOAD!$AQ:$AQ,'Refi-Annual Review'!CT$2)</f>
        <v>0</v>
      </c>
      <c r="CU27" s="494">
        <f ca="1">SUMIFS(DB_LOAD!$AV:$AV,DB_LOAD!$AW:$AW,'Refi-Annual Review'!$CS$1,DB_LOAD!$AR:$AR,'Refi-Annual Review'!$CF27,DB_LOAD!$AP:$AP,'Refi-Annual Review'!$CT$1,DB_LOAD!$AQ:$AQ,'Refi-Annual Review'!CU$2)</f>
        <v>0</v>
      </c>
      <c r="CV27" s="494">
        <f ca="1">SUMIFS(DB_LOAD!$AV:$AV,DB_LOAD!$AW:$AW,'Refi-Annual Review'!$CS$1,DB_LOAD!$AR:$AR,'Refi-Annual Review'!$CF27,DB_LOAD!$AP:$AP,'Refi-Annual Review'!$CT$1,DB_LOAD!$AQ:$AQ,'Refi-Annual Review'!CV$2)</f>
        <v>0</v>
      </c>
      <c r="CW27" s="494">
        <f ca="1">SUMIFS(DB_LOAD!$AV:$AV,DB_LOAD!$AW:$AW,'Refi-Annual Review'!$CS$1,DB_LOAD!$AR:$AR,'Refi-Annual Review'!$CF27,DB_LOAD!$AP:$AP,'Refi-Annual Review'!$CT$1,DB_LOAD!$AQ:$AQ,'Refi-Annual Review'!CW$2)</f>
        <v>0</v>
      </c>
      <c r="CX27" s="494">
        <f ca="1">SUMIFS(DB_LOAD!$AV:$AV,DB_LOAD!$AW:$AW,'Refi-Annual Review'!$CS$1,DB_LOAD!$AR:$AR,'Refi-Annual Review'!$CF27,DB_LOAD!$AP:$AP,'Refi-Annual Review'!$CT$1,DB_LOAD!$AQ:$AQ,'Refi-Annual Review'!CX$2)</f>
        <v>0</v>
      </c>
      <c r="CY27" s="494" t="str">
        <f t="shared" ca="1" si="52"/>
        <v/>
      </c>
      <c r="DA27" s="494" t="e">
        <f ca="1">SUMIFS(DB_LOAD!$AU:$AU,DB_LOAD!$AW:$AW,'Refi-Annual Review'!$DB$1,DB_LOAD!$AR:$AR,'Refi-Annual Review'!$CF27,DB_LOAD!$AP:$AP,'Refi-Annual Review'!$DC$1,DB_LOAD!$AQ:$AQ,'Refi-Annual Review'!DA$2)/IF($A$23="No Data Found",1,$A$23)</f>
        <v>#NAME?</v>
      </c>
      <c r="DB27" s="494" t="e">
        <f ca="1">SUMIFS(DB_LOAD!$AU:$AU,DB_LOAD!$AW:$AW,'Refi-Annual Review'!$DB$1,DB_LOAD!$AR:$AR,'Refi-Annual Review'!$CF27,DB_LOAD!$AP:$AP,'Refi-Annual Review'!$DC$1,DB_LOAD!$AQ:$AQ,'Refi-Annual Review'!DB$2)/IF($A$23="No Data Found",1,$A$23)</f>
        <v>#NAME?</v>
      </c>
      <c r="DC27" s="494" t="e">
        <f ca="1">SUMIFS(DB_LOAD!$AU:$AU,DB_LOAD!$AW:$AW,'Refi-Annual Review'!$DB$1,DB_LOAD!$AR:$AR,'Refi-Annual Review'!$CF27,DB_LOAD!$AP:$AP,'Refi-Annual Review'!$DC$1,DB_LOAD!$AQ:$AQ,'Refi-Annual Review'!DC$2)/IF($A$23="No Data Found",1,$A$23)</f>
        <v>#NAME?</v>
      </c>
      <c r="DD27" s="494" t="e">
        <f ca="1">SUMIFS(DB_LOAD!$AU:$AU,DB_LOAD!$AW:$AW,'Refi-Annual Review'!$DB$1,DB_LOAD!$AR:$AR,'Refi-Annual Review'!$CF27,DB_LOAD!$AP:$AP,'Refi-Annual Review'!$DC$1,DB_LOAD!$AQ:$AQ,'Refi-Annual Review'!DD$2)/IF($A$23="No Data Found",1,$A$23)</f>
        <v>#NAME?</v>
      </c>
      <c r="DE27" s="494" t="e">
        <f ca="1">SUMIFS(DB_LOAD!$AU:$AU,DB_LOAD!$AW:$AW,'Refi-Annual Review'!$DB$1,DB_LOAD!$AR:$AR,'Refi-Annual Review'!$CF27,DB_LOAD!$AP:$AP,'Refi-Annual Review'!$DC$1,DB_LOAD!$AQ:$AQ,'Refi-Annual Review'!DE$2)/IF($A$23="No Data Found",1,$A$23)</f>
        <v>#NAME?</v>
      </c>
      <c r="DF27" s="494" t="e">
        <f ca="1">SUMIFS(DB_LOAD!$AU:$AU,DB_LOAD!$AW:$AW,'Refi-Annual Review'!$DB$1,DB_LOAD!$AR:$AR,'Refi-Annual Review'!$CF27,DB_LOAD!$AP:$AP,'Refi-Annual Review'!$DC$1,DB_LOAD!$AQ:$AQ,'Refi-Annual Review'!DF$2)/IF($A$23="No Data Found",1,$A$23)</f>
        <v>#NAME?</v>
      </c>
      <c r="DG27" s="494" t="e">
        <f ca="1">SUMIFS(DB_LOAD!$AU:$AU,DB_LOAD!$AW:$AW,'Refi-Annual Review'!$DB$1,DB_LOAD!$AR:$AR,'Refi-Annual Review'!$CF27,DB_LOAD!$AP:$AP,'Refi-Annual Review'!$DC$1,DB_LOAD!$AQ:$AQ,'Refi-Annual Review'!DG$2)/IF($A$23="No Data Found",1,$A$23)</f>
        <v>#NAME?</v>
      </c>
      <c r="DH27" s="494" t="e">
        <f t="shared" ca="1" si="53"/>
        <v>#NAME?</v>
      </c>
      <c r="DJ27" s="494">
        <f ca="1">SUMIFS(DB_LOAD!$AV:$AV,DB_LOAD!$AW:$AW,'Refi-Annual Review'!$DK$1,DB_LOAD!$AR:$AR,'Refi-Annual Review'!$CF27,DB_LOAD!$AP:$AP,'Refi-Annual Review'!$DL$1,DB_LOAD!$AQ:$AQ,'Refi-Annual Review'!DJ$2)</f>
        <v>0</v>
      </c>
      <c r="DK27" s="494">
        <f ca="1">SUMIFS(DB_LOAD!$AV:$AV,DB_LOAD!$AW:$AW,'Refi-Annual Review'!$DK$1,DB_LOAD!$AR:$AR,'Refi-Annual Review'!$CF27,DB_LOAD!$AP:$AP,'Refi-Annual Review'!$DL$1,DB_LOAD!$AQ:$AQ,'Refi-Annual Review'!DK$2)</f>
        <v>0</v>
      </c>
      <c r="DL27" s="494">
        <f ca="1">SUMIFS(DB_LOAD!$AV:$AV,DB_LOAD!$AW:$AW,'Refi-Annual Review'!$DK$1,DB_LOAD!$AR:$AR,'Refi-Annual Review'!$CF27,DB_LOAD!$AP:$AP,'Refi-Annual Review'!$DL$1,DB_LOAD!$AQ:$AQ,'Refi-Annual Review'!DL$2)</f>
        <v>0</v>
      </c>
      <c r="DM27" s="494">
        <f ca="1">SUMIFS(DB_LOAD!$AV:$AV,DB_LOAD!$AW:$AW,'Refi-Annual Review'!$DK$1,DB_LOAD!$AR:$AR,'Refi-Annual Review'!$CF27,DB_LOAD!$AP:$AP,'Refi-Annual Review'!$DL$1,DB_LOAD!$AQ:$AQ,'Refi-Annual Review'!DM$2)</f>
        <v>0</v>
      </c>
      <c r="DN27" s="494">
        <f ca="1">SUMIFS(DB_LOAD!$AV:$AV,DB_LOAD!$AW:$AW,'Refi-Annual Review'!$DK$1,DB_LOAD!$AR:$AR,'Refi-Annual Review'!$CF27,DB_LOAD!$AP:$AP,'Refi-Annual Review'!$DL$1,DB_LOAD!$AQ:$AQ,'Refi-Annual Review'!DN$2)</f>
        <v>0</v>
      </c>
      <c r="DO27" s="494">
        <f ca="1">SUMIFS(DB_LOAD!$AV:$AV,DB_LOAD!$AW:$AW,'Refi-Annual Review'!$DK$1,DB_LOAD!$AR:$AR,'Refi-Annual Review'!$CF27,DB_LOAD!$AP:$AP,'Refi-Annual Review'!$DL$1,DB_LOAD!$AQ:$AQ,'Refi-Annual Review'!DO$2)</f>
        <v>0</v>
      </c>
      <c r="DP27" s="494">
        <f ca="1">SUMIFS(DB_LOAD!$AV:$AV,DB_LOAD!$AW:$AW,'Refi-Annual Review'!$DK$1,DB_LOAD!$AR:$AR,'Refi-Annual Review'!$CF27,DB_LOAD!$AP:$AP,'Refi-Annual Review'!$DL$1,DB_LOAD!$AQ:$AQ,'Refi-Annual Review'!DP$2)</f>
        <v>0</v>
      </c>
      <c r="DQ27" s="494" t="str">
        <f t="shared" ca="1" si="54"/>
        <v/>
      </c>
      <c r="DS27" s="494">
        <f ca="1">SUMIFS(DB_LOAD!$AV:$AV,DB_LOAD!$AW:$AW,'Refi-Annual Review'!$DT$1,DB_LOAD!$AR:$AR,'Refi-Annual Review'!$CF27,DB_LOAD!$AP:$AP,'Refi-Annual Review'!$DU$1,DB_LOAD!$AQ:$AQ,'Refi-Annual Review'!DS$2)</f>
        <v>0</v>
      </c>
      <c r="DT27" s="494">
        <f ca="1">SUMIFS(DB_LOAD!$AV:$AV,DB_LOAD!$AW:$AW,'Refi-Annual Review'!$DT$1,DB_LOAD!$AR:$AR,'Refi-Annual Review'!$CF27,DB_LOAD!$AP:$AP,'Refi-Annual Review'!$DU$1,DB_LOAD!$AQ:$AQ,'Refi-Annual Review'!DT$2)</f>
        <v>0</v>
      </c>
      <c r="DU27" s="494">
        <f ca="1">SUMIFS(DB_LOAD!$AV:$AV,DB_LOAD!$AW:$AW,'Refi-Annual Review'!$DT$1,DB_LOAD!$AR:$AR,'Refi-Annual Review'!$CF27,DB_LOAD!$AP:$AP,'Refi-Annual Review'!$DU$1,DB_LOAD!$AQ:$AQ,'Refi-Annual Review'!DU$2)</f>
        <v>0</v>
      </c>
      <c r="DV27" s="494">
        <f ca="1">SUMIFS(DB_LOAD!$AV:$AV,DB_LOAD!$AW:$AW,'Refi-Annual Review'!$DT$1,DB_LOAD!$AR:$AR,'Refi-Annual Review'!$CF27,DB_LOAD!$AP:$AP,'Refi-Annual Review'!$DU$1,DB_LOAD!$AQ:$AQ,'Refi-Annual Review'!DV$2)</f>
        <v>0</v>
      </c>
      <c r="DW27" s="494">
        <f ca="1">SUMIFS(DB_LOAD!$AV:$AV,DB_LOAD!$AW:$AW,'Refi-Annual Review'!$DT$1,DB_LOAD!$AR:$AR,'Refi-Annual Review'!$CF27,DB_LOAD!$AP:$AP,'Refi-Annual Review'!$DU$1,DB_LOAD!$AQ:$AQ,'Refi-Annual Review'!DW$2)</f>
        <v>0</v>
      </c>
      <c r="DX27" s="494">
        <f ca="1">SUMIFS(DB_LOAD!$AV:$AV,DB_LOAD!$AW:$AW,'Refi-Annual Review'!$DT$1,DB_LOAD!$AR:$AR,'Refi-Annual Review'!$CF27,DB_LOAD!$AP:$AP,'Refi-Annual Review'!$DU$1,DB_LOAD!$AQ:$AQ,'Refi-Annual Review'!DX$2)</f>
        <v>0</v>
      </c>
      <c r="DY27" s="494">
        <f ca="1">SUMIFS(DB_LOAD!$AV:$AV,DB_LOAD!$AW:$AW,'Refi-Annual Review'!$DT$1,DB_LOAD!$AR:$AR,'Refi-Annual Review'!$CF27,DB_LOAD!$AP:$AP,'Refi-Annual Review'!$DU$1,DB_LOAD!$AQ:$AQ,'Refi-Annual Review'!DY$2)</f>
        <v>0</v>
      </c>
      <c r="DZ27" s="494" t="str">
        <f t="shared" ca="1" si="55"/>
        <v/>
      </c>
    </row>
    <row r="28" spans="1:130" ht="15">
      <c r="C28" s="485">
        <f t="shared" si="25"/>
        <v>29</v>
      </c>
      <c r="D28" s="493" t="s">
        <v>20</v>
      </c>
      <c r="E28" s="568"/>
      <c r="F28" s="496"/>
      <c r="G28" s="496" t="str">
        <f t="shared" ref="G28:I28" ca="1" si="59">IFERROR(-G121/AK180,"N/A")</f>
        <v>N/A</v>
      </c>
      <c r="H28" s="496" t="str">
        <f t="shared" ca="1" si="59"/>
        <v>N/A</v>
      </c>
      <c r="I28" s="496" t="str">
        <f t="shared" ca="1" si="59"/>
        <v>N/A</v>
      </c>
      <c r="J28" s="496" t="str">
        <f ca="1">IFERROR(-J121/AN180,"N/A")</f>
        <v>N/A</v>
      </c>
      <c r="K28" s="496"/>
      <c r="L28" s="496" t="str">
        <f t="shared" ref="L28:M28" ca="1" si="60">IFERROR(-L121/AK180,"N/A")</f>
        <v>N/A</v>
      </c>
      <c r="M28" s="496" t="str">
        <f t="shared" ca="1" si="60"/>
        <v>N/A</v>
      </c>
      <c r="N28" s="496" t="str">
        <f ca="1">IFERROR(-N121/AM180,"N/A")</f>
        <v>N/A</v>
      </c>
      <c r="O28" s="496" t="str">
        <f t="shared" ref="O28" ca="1" si="61">IFERROR(-(O121/AVERAGE(O9,IF(J9="",N9,J9))),"N/A")</f>
        <v>N/A</v>
      </c>
      <c r="P28" s="496"/>
      <c r="Q28" s="496" t="e">
        <f ca="1">-((Q121*(12/Q1)/Q185))</f>
        <v>#NAME?</v>
      </c>
      <c r="R28" s="496" t="e">
        <f ca="1">-(R121/Q180)</f>
        <v>#NAME?</v>
      </c>
      <c r="S28" s="496"/>
      <c r="T28" s="496"/>
      <c r="U28" s="496"/>
      <c r="AJ28" s="493" t="s">
        <v>20</v>
      </c>
      <c r="AK28" s="496" t="e">
        <f t="shared" ca="1" si="49"/>
        <v>#N/A</v>
      </c>
      <c r="AL28" s="496" t="e">
        <f t="shared" ca="1" si="49"/>
        <v>#N/A</v>
      </c>
      <c r="AM28" s="496" t="e">
        <f t="shared" ca="1" si="49"/>
        <v>#N/A</v>
      </c>
      <c r="AN28" s="496" t="e">
        <f t="shared" ca="1" si="49"/>
        <v>#N/A</v>
      </c>
      <c r="AO28" s="496" t="e">
        <f t="shared" ca="1" si="48"/>
        <v>#NAME?</v>
      </c>
      <c r="AP28" s="496" t="e">
        <f t="shared" ca="1" si="48"/>
        <v>#NAME?</v>
      </c>
      <c r="BE28" s="485" t="e">
        <f t="shared" ca="1" si="31"/>
        <v>#NAME?</v>
      </c>
      <c r="BF28" s="651" t="str">
        <f t="shared" si="29"/>
        <v/>
      </c>
      <c r="BG28" s="669" t="e">
        <f t="shared" ca="1" si="50"/>
        <v>#NAME?</v>
      </c>
      <c r="BH28" s="669" t="e">
        <f t="shared" ca="1" si="50"/>
        <v>#NAME?</v>
      </c>
      <c r="BI28" s="669" t="e">
        <f t="shared" ca="1" si="50"/>
        <v>#NAME?</v>
      </c>
      <c r="BJ28" s="669" t="e">
        <f t="shared" ca="1" si="50"/>
        <v>#NAME?</v>
      </c>
      <c r="BK28" s="669" t="e">
        <f t="shared" ca="1" si="50"/>
        <v>#NAME?</v>
      </c>
      <c r="BL28" s="669" t="e">
        <f t="shared" ca="1" si="50"/>
        <v>#NAME?</v>
      </c>
      <c r="BM28" s="669" t="e">
        <f t="shared" ca="1" si="50"/>
        <v>#NAME?</v>
      </c>
      <c r="BN28" s="670" t="e">
        <f t="shared" ca="1" si="32"/>
        <v>#NAME?</v>
      </c>
      <c r="BP28" s="485" t="e">
        <f ca="1">IF(OR(DB_LOAD!AW27="USD",DB_LOAD!AW27='Refi-Annual Review'!$A$3,ISBLANK(DB_LOAD!AW27)),0,1)</f>
        <v>#NAME?</v>
      </c>
      <c r="BQ28" t="str">
        <f>(IF(ISBLANK(DB_LOAD!AR27),"",DB_LOAD!AR27))</f>
        <v/>
      </c>
      <c r="BR28" t="str">
        <f t="shared" si="3"/>
        <v/>
      </c>
      <c r="BS28" t="str">
        <f t="shared" si="7"/>
        <v/>
      </c>
      <c r="BT28" t="str">
        <f t="shared" si="13"/>
        <v/>
      </c>
      <c r="BU28" t="str">
        <f t="shared" si="4"/>
        <v/>
      </c>
      <c r="BV28" t="str">
        <f t="shared" si="14"/>
        <v/>
      </c>
      <c r="BW28" t="str">
        <f t="shared" si="5"/>
        <v/>
      </c>
      <c r="BX28" t="str">
        <f t="shared" si="15"/>
        <v/>
      </c>
      <c r="BY28"/>
      <c r="BZ28"/>
      <c r="CA28"/>
      <c r="CB28" s="683" t="str">
        <f t="shared" si="16"/>
        <v/>
      </c>
      <c r="CC28" s="683" t="str">
        <f t="shared" si="17"/>
        <v/>
      </c>
      <c r="CD28" s="683" t="str">
        <f>IF(CC28="","",VALUE(MID($BZ$5,1+SUM($CC$3:CC27),CC28)))</f>
        <v/>
      </c>
      <c r="CE28">
        <f t="shared" si="18"/>
        <v>26</v>
      </c>
      <c r="CF28" t="str">
        <f>IF(CD28="","",MID($BZ$4,1+SUM($CD$3:CD27),CD28))</f>
        <v/>
      </c>
      <c r="CI28" s="494" t="e">
        <f ca="1">SUMIFS(DB_LOAD!$AU:$AU,DB_LOAD!$AW:$AW,'Refi-Annual Review'!$CJ$1,DB_LOAD!$AR:$AR,'Refi-Annual Review'!$CF28,DB_LOAD!$AP:$AP,'Refi-Annual Review'!$CK$1,DB_LOAD!$AQ:$AQ,'Refi-Annual Review'!CI$2)/DB_LOAD!$K$2</f>
        <v>#DIV/0!</v>
      </c>
      <c r="CJ28" s="494" t="e">
        <f ca="1">SUMIFS(DB_LOAD!$AU:$AU,DB_LOAD!$AW:$AW,'Refi-Annual Review'!$CJ$1,DB_LOAD!$AR:$AR,'Refi-Annual Review'!$CF28,DB_LOAD!$AP:$AP,'Refi-Annual Review'!$CK$1,DB_LOAD!$AQ:$AQ,'Refi-Annual Review'!CJ$2)/DB_LOAD!$K$2</f>
        <v>#DIV/0!</v>
      </c>
      <c r="CK28" s="494" t="e">
        <f ca="1">SUMIFS(DB_LOAD!$AU:$AU,DB_LOAD!$AW:$AW,'Refi-Annual Review'!$CJ$1,DB_LOAD!$AR:$AR,'Refi-Annual Review'!$CF28,DB_LOAD!$AP:$AP,'Refi-Annual Review'!$CK$1,DB_LOAD!$AQ:$AQ,'Refi-Annual Review'!CK$2)/DB_LOAD!$K$2</f>
        <v>#DIV/0!</v>
      </c>
      <c r="CL28" s="494" t="e">
        <f ca="1">SUMIFS(DB_LOAD!$AU:$AU,DB_LOAD!$AW:$AW,'Refi-Annual Review'!$CJ$1,DB_LOAD!$AR:$AR,'Refi-Annual Review'!$CF28,DB_LOAD!$AP:$AP,'Refi-Annual Review'!$CK$1,DB_LOAD!$AQ:$AQ,'Refi-Annual Review'!CL$2)/DB_LOAD!$K$2</f>
        <v>#DIV/0!</v>
      </c>
      <c r="CM28" s="494" t="e">
        <f ca="1">SUMIFS(DB_LOAD!$AU:$AU,DB_LOAD!$AW:$AW,'Refi-Annual Review'!$CJ$1,DB_LOAD!$AR:$AR,'Refi-Annual Review'!$CF28,DB_LOAD!$AP:$AP,'Refi-Annual Review'!$CK$1,DB_LOAD!$AQ:$AQ,'Refi-Annual Review'!CM$2)/DB_LOAD!$K$2</f>
        <v>#DIV/0!</v>
      </c>
      <c r="CN28" s="494" t="e">
        <f ca="1">SUMIFS(DB_LOAD!$AU:$AU,DB_LOAD!$AW:$AW,'Refi-Annual Review'!$CJ$1,DB_LOAD!$AR:$AR,'Refi-Annual Review'!$CF28,DB_LOAD!$AP:$AP,'Refi-Annual Review'!$CK$1,DB_LOAD!$AQ:$AQ,'Refi-Annual Review'!CN$2)/DB_LOAD!$K$2</f>
        <v>#DIV/0!</v>
      </c>
      <c r="CO28" s="494" t="e">
        <f ca="1">SUMIFS(DB_LOAD!$AU:$AU,DB_LOAD!$AW:$AW,'Refi-Annual Review'!$CJ$1,DB_LOAD!$AR:$AR,'Refi-Annual Review'!$CF28,DB_LOAD!$AP:$AP,'Refi-Annual Review'!$CK$1,DB_LOAD!$AQ:$AQ,'Refi-Annual Review'!CO$2)/DB_LOAD!$K$2</f>
        <v>#DIV/0!</v>
      </c>
      <c r="CP28" s="494" t="e">
        <f t="shared" ca="1" si="51"/>
        <v>#DIV/0!</v>
      </c>
      <c r="CR28" s="494">
        <f ca="1">SUMIFS(DB_LOAD!$AV:$AV,DB_LOAD!$AW:$AW,'Refi-Annual Review'!$CS$1,DB_LOAD!$AR:$AR,'Refi-Annual Review'!$CF28,DB_LOAD!$AP:$AP,'Refi-Annual Review'!$CT$1,DB_LOAD!$AQ:$AQ,'Refi-Annual Review'!CR$2)</f>
        <v>0</v>
      </c>
      <c r="CS28" s="494">
        <f ca="1">SUMIFS(DB_LOAD!$AV:$AV,DB_LOAD!$AW:$AW,'Refi-Annual Review'!$CS$1,DB_LOAD!$AR:$AR,'Refi-Annual Review'!$CF28,DB_LOAD!$AP:$AP,'Refi-Annual Review'!$CT$1,DB_LOAD!$AQ:$AQ,'Refi-Annual Review'!CS$2)</f>
        <v>0</v>
      </c>
      <c r="CT28" s="494">
        <f ca="1">SUMIFS(DB_LOAD!$AV:$AV,DB_LOAD!$AW:$AW,'Refi-Annual Review'!$CS$1,DB_LOAD!$AR:$AR,'Refi-Annual Review'!$CF28,DB_LOAD!$AP:$AP,'Refi-Annual Review'!$CT$1,DB_LOAD!$AQ:$AQ,'Refi-Annual Review'!CT$2)</f>
        <v>0</v>
      </c>
      <c r="CU28" s="494">
        <f ca="1">SUMIFS(DB_LOAD!$AV:$AV,DB_LOAD!$AW:$AW,'Refi-Annual Review'!$CS$1,DB_LOAD!$AR:$AR,'Refi-Annual Review'!$CF28,DB_LOAD!$AP:$AP,'Refi-Annual Review'!$CT$1,DB_LOAD!$AQ:$AQ,'Refi-Annual Review'!CU$2)</f>
        <v>0</v>
      </c>
      <c r="CV28" s="494">
        <f ca="1">SUMIFS(DB_LOAD!$AV:$AV,DB_LOAD!$AW:$AW,'Refi-Annual Review'!$CS$1,DB_LOAD!$AR:$AR,'Refi-Annual Review'!$CF28,DB_LOAD!$AP:$AP,'Refi-Annual Review'!$CT$1,DB_LOAD!$AQ:$AQ,'Refi-Annual Review'!CV$2)</f>
        <v>0</v>
      </c>
      <c r="CW28" s="494">
        <f ca="1">SUMIFS(DB_LOAD!$AV:$AV,DB_LOAD!$AW:$AW,'Refi-Annual Review'!$CS$1,DB_LOAD!$AR:$AR,'Refi-Annual Review'!$CF28,DB_LOAD!$AP:$AP,'Refi-Annual Review'!$CT$1,DB_LOAD!$AQ:$AQ,'Refi-Annual Review'!CW$2)</f>
        <v>0</v>
      </c>
      <c r="CX28" s="494">
        <f ca="1">SUMIFS(DB_LOAD!$AV:$AV,DB_LOAD!$AW:$AW,'Refi-Annual Review'!$CS$1,DB_LOAD!$AR:$AR,'Refi-Annual Review'!$CF28,DB_LOAD!$AP:$AP,'Refi-Annual Review'!$CT$1,DB_LOAD!$AQ:$AQ,'Refi-Annual Review'!CX$2)</f>
        <v>0</v>
      </c>
      <c r="CY28" s="494" t="str">
        <f t="shared" ca="1" si="52"/>
        <v/>
      </c>
      <c r="DA28" s="494" t="e">
        <f ca="1">SUMIFS(DB_LOAD!$AU:$AU,DB_LOAD!$AW:$AW,'Refi-Annual Review'!$DB$1,DB_LOAD!$AR:$AR,'Refi-Annual Review'!$CF28,DB_LOAD!$AP:$AP,'Refi-Annual Review'!$DC$1,DB_LOAD!$AQ:$AQ,'Refi-Annual Review'!DA$2)/IF($A$23="No Data Found",1,$A$23)</f>
        <v>#NAME?</v>
      </c>
      <c r="DB28" s="494" t="e">
        <f ca="1">SUMIFS(DB_LOAD!$AU:$AU,DB_LOAD!$AW:$AW,'Refi-Annual Review'!$DB$1,DB_LOAD!$AR:$AR,'Refi-Annual Review'!$CF28,DB_LOAD!$AP:$AP,'Refi-Annual Review'!$DC$1,DB_LOAD!$AQ:$AQ,'Refi-Annual Review'!DB$2)/IF($A$23="No Data Found",1,$A$23)</f>
        <v>#NAME?</v>
      </c>
      <c r="DC28" s="494" t="e">
        <f ca="1">SUMIFS(DB_LOAD!$AU:$AU,DB_LOAD!$AW:$AW,'Refi-Annual Review'!$DB$1,DB_LOAD!$AR:$AR,'Refi-Annual Review'!$CF28,DB_LOAD!$AP:$AP,'Refi-Annual Review'!$DC$1,DB_LOAD!$AQ:$AQ,'Refi-Annual Review'!DC$2)/IF($A$23="No Data Found",1,$A$23)</f>
        <v>#NAME?</v>
      </c>
      <c r="DD28" s="494" t="e">
        <f ca="1">SUMIFS(DB_LOAD!$AU:$AU,DB_LOAD!$AW:$AW,'Refi-Annual Review'!$DB$1,DB_LOAD!$AR:$AR,'Refi-Annual Review'!$CF28,DB_LOAD!$AP:$AP,'Refi-Annual Review'!$DC$1,DB_LOAD!$AQ:$AQ,'Refi-Annual Review'!DD$2)/IF($A$23="No Data Found",1,$A$23)</f>
        <v>#NAME?</v>
      </c>
      <c r="DE28" s="494" t="e">
        <f ca="1">SUMIFS(DB_LOAD!$AU:$AU,DB_LOAD!$AW:$AW,'Refi-Annual Review'!$DB$1,DB_LOAD!$AR:$AR,'Refi-Annual Review'!$CF28,DB_LOAD!$AP:$AP,'Refi-Annual Review'!$DC$1,DB_LOAD!$AQ:$AQ,'Refi-Annual Review'!DE$2)/IF($A$23="No Data Found",1,$A$23)</f>
        <v>#NAME?</v>
      </c>
      <c r="DF28" s="494" t="e">
        <f ca="1">SUMIFS(DB_LOAD!$AU:$AU,DB_LOAD!$AW:$AW,'Refi-Annual Review'!$DB$1,DB_LOAD!$AR:$AR,'Refi-Annual Review'!$CF28,DB_LOAD!$AP:$AP,'Refi-Annual Review'!$DC$1,DB_LOAD!$AQ:$AQ,'Refi-Annual Review'!DF$2)/IF($A$23="No Data Found",1,$A$23)</f>
        <v>#NAME?</v>
      </c>
      <c r="DG28" s="494" t="e">
        <f ca="1">SUMIFS(DB_LOAD!$AU:$AU,DB_LOAD!$AW:$AW,'Refi-Annual Review'!$DB$1,DB_LOAD!$AR:$AR,'Refi-Annual Review'!$CF28,DB_LOAD!$AP:$AP,'Refi-Annual Review'!$DC$1,DB_LOAD!$AQ:$AQ,'Refi-Annual Review'!DG$2)/IF($A$23="No Data Found",1,$A$23)</f>
        <v>#NAME?</v>
      </c>
      <c r="DH28" s="494" t="e">
        <f t="shared" ca="1" si="53"/>
        <v>#NAME?</v>
      </c>
      <c r="DJ28" s="494">
        <f ca="1">SUMIFS(DB_LOAD!$AV:$AV,DB_LOAD!$AW:$AW,'Refi-Annual Review'!$DK$1,DB_LOAD!$AR:$AR,'Refi-Annual Review'!$CF28,DB_LOAD!$AP:$AP,'Refi-Annual Review'!$DL$1,DB_LOAD!$AQ:$AQ,'Refi-Annual Review'!DJ$2)</f>
        <v>0</v>
      </c>
      <c r="DK28" s="494">
        <f ca="1">SUMIFS(DB_LOAD!$AV:$AV,DB_LOAD!$AW:$AW,'Refi-Annual Review'!$DK$1,DB_LOAD!$AR:$AR,'Refi-Annual Review'!$CF28,DB_LOAD!$AP:$AP,'Refi-Annual Review'!$DL$1,DB_LOAD!$AQ:$AQ,'Refi-Annual Review'!DK$2)</f>
        <v>0</v>
      </c>
      <c r="DL28" s="494">
        <f ca="1">SUMIFS(DB_LOAD!$AV:$AV,DB_LOAD!$AW:$AW,'Refi-Annual Review'!$DK$1,DB_LOAD!$AR:$AR,'Refi-Annual Review'!$CF28,DB_LOAD!$AP:$AP,'Refi-Annual Review'!$DL$1,DB_LOAD!$AQ:$AQ,'Refi-Annual Review'!DL$2)</f>
        <v>0</v>
      </c>
      <c r="DM28" s="494">
        <f ca="1">SUMIFS(DB_LOAD!$AV:$AV,DB_LOAD!$AW:$AW,'Refi-Annual Review'!$DK$1,DB_LOAD!$AR:$AR,'Refi-Annual Review'!$CF28,DB_LOAD!$AP:$AP,'Refi-Annual Review'!$DL$1,DB_LOAD!$AQ:$AQ,'Refi-Annual Review'!DM$2)</f>
        <v>0</v>
      </c>
      <c r="DN28" s="494">
        <f ca="1">SUMIFS(DB_LOAD!$AV:$AV,DB_LOAD!$AW:$AW,'Refi-Annual Review'!$DK$1,DB_LOAD!$AR:$AR,'Refi-Annual Review'!$CF28,DB_LOAD!$AP:$AP,'Refi-Annual Review'!$DL$1,DB_LOAD!$AQ:$AQ,'Refi-Annual Review'!DN$2)</f>
        <v>0</v>
      </c>
      <c r="DO28" s="494">
        <f ca="1">SUMIFS(DB_LOAD!$AV:$AV,DB_LOAD!$AW:$AW,'Refi-Annual Review'!$DK$1,DB_LOAD!$AR:$AR,'Refi-Annual Review'!$CF28,DB_LOAD!$AP:$AP,'Refi-Annual Review'!$DL$1,DB_LOAD!$AQ:$AQ,'Refi-Annual Review'!DO$2)</f>
        <v>0</v>
      </c>
      <c r="DP28" s="494">
        <f ca="1">SUMIFS(DB_LOAD!$AV:$AV,DB_LOAD!$AW:$AW,'Refi-Annual Review'!$DK$1,DB_LOAD!$AR:$AR,'Refi-Annual Review'!$CF28,DB_LOAD!$AP:$AP,'Refi-Annual Review'!$DL$1,DB_LOAD!$AQ:$AQ,'Refi-Annual Review'!DP$2)</f>
        <v>0</v>
      </c>
      <c r="DQ28" s="494" t="str">
        <f t="shared" ca="1" si="54"/>
        <v/>
      </c>
      <c r="DS28" s="494">
        <f ca="1">SUMIFS(DB_LOAD!$AV:$AV,DB_LOAD!$AW:$AW,'Refi-Annual Review'!$DT$1,DB_LOAD!$AR:$AR,'Refi-Annual Review'!$CF28,DB_LOAD!$AP:$AP,'Refi-Annual Review'!$DU$1,DB_LOAD!$AQ:$AQ,'Refi-Annual Review'!DS$2)</f>
        <v>0</v>
      </c>
      <c r="DT28" s="494">
        <f ca="1">SUMIFS(DB_LOAD!$AV:$AV,DB_LOAD!$AW:$AW,'Refi-Annual Review'!$DT$1,DB_LOAD!$AR:$AR,'Refi-Annual Review'!$CF28,DB_LOAD!$AP:$AP,'Refi-Annual Review'!$DU$1,DB_LOAD!$AQ:$AQ,'Refi-Annual Review'!DT$2)</f>
        <v>0</v>
      </c>
      <c r="DU28" s="494">
        <f ca="1">SUMIFS(DB_LOAD!$AV:$AV,DB_LOAD!$AW:$AW,'Refi-Annual Review'!$DT$1,DB_LOAD!$AR:$AR,'Refi-Annual Review'!$CF28,DB_LOAD!$AP:$AP,'Refi-Annual Review'!$DU$1,DB_LOAD!$AQ:$AQ,'Refi-Annual Review'!DU$2)</f>
        <v>0</v>
      </c>
      <c r="DV28" s="494">
        <f ca="1">SUMIFS(DB_LOAD!$AV:$AV,DB_LOAD!$AW:$AW,'Refi-Annual Review'!$DT$1,DB_LOAD!$AR:$AR,'Refi-Annual Review'!$CF28,DB_LOAD!$AP:$AP,'Refi-Annual Review'!$DU$1,DB_LOAD!$AQ:$AQ,'Refi-Annual Review'!DV$2)</f>
        <v>0</v>
      </c>
      <c r="DW28" s="494">
        <f ca="1">SUMIFS(DB_LOAD!$AV:$AV,DB_LOAD!$AW:$AW,'Refi-Annual Review'!$DT$1,DB_LOAD!$AR:$AR,'Refi-Annual Review'!$CF28,DB_LOAD!$AP:$AP,'Refi-Annual Review'!$DU$1,DB_LOAD!$AQ:$AQ,'Refi-Annual Review'!DW$2)</f>
        <v>0</v>
      </c>
      <c r="DX28" s="494">
        <f ca="1">SUMIFS(DB_LOAD!$AV:$AV,DB_LOAD!$AW:$AW,'Refi-Annual Review'!$DT$1,DB_LOAD!$AR:$AR,'Refi-Annual Review'!$CF28,DB_LOAD!$AP:$AP,'Refi-Annual Review'!$DU$1,DB_LOAD!$AQ:$AQ,'Refi-Annual Review'!DX$2)</f>
        <v>0</v>
      </c>
      <c r="DY28" s="494">
        <f ca="1">SUMIFS(DB_LOAD!$AV:$AV,DB_LOAD!$AW:$AW,'Refi-Annual Review'!$DT$1,DB_LOAD!$AR:$AR,'Refi-Annual Review'!$CF28,DB_LOAD!$AP:$AP,'Refi-Annual Review'!$DU$1,DB_LOAD!$AQ:$AQ,'Refi-Annual Review'!DY$2)</f>
        <v>0</v>
      </c>
      <c r="DZ28" s="494" t="str">
        <f t="shared" ca="1" si="55"/>
        <v/>
      </c>
    </row>
    <row r="29" spans="1:130" ht="15">
      <c r="C29" s="485">
        <f t="shared" si="25"/>
        <v>30</v>
      </c>
      <c r="D29" s="493" t="s">
        <v>21</v>
      </c>
      <c r="E29" s="568"/>
      <c r="F29" s="496"/>
      <c r="G29" s="496" t="e">
        <f t="shared" ref="G29:I29" ca="1" si="62">-(G123/AK180)</f>
        <v>#N/A</v>
      </c>
      <c r="H29" s="496" t="e">
        <f t="shared" ca="1" si="62"/>
        <v>#N/A</v>
      </c>
      <c r="I29" s="496" t="e">
        <f t="shared" ca="1" si="62"/>
        <v>#N/A</v>
      </c>
      <c r="J29" s="496" t="e">
        <f ca="1">-(J123/AN180)</f>
        <v>#N/A</v>
      </c>
      <c r="K29" s="496"/>
      <c r="L29" s="496" t="str">
        <f t="shared" ref="L29:M29" ca="1" si="63">IFERROR(-L123/AK180,"N/A")</f>
        <v>N/A</v>
      </c>
      <c r="M29" s="496" t="str">
        <f t="shared" ca="1" si="63"/>
        <v>N/A</v>
      </c>
      <c r="N29" s="496" t="str">
        <f ca="1">IFERROR(-N123/AM180,"N/A")</f>
        <v>N/A</v>
      </c>
      <c r="O29" s="496" t="str">
        <f t="shared" ref="O29" ca="1" si="64">IFERROR(-(O123/AVERAGE(O9,IF(J9="",N9,J9))),"N/A")</f>
        <v>N/A</v>
      </c>
      <c r="P29" s="496"/>
      <c r="Q29" s="496" t="e">
        <f ca="1">-((Q123*(12/Q1/Q185)))</f>
        <v>#NAME?</v>
      </c>
      <c r="R29" s="496" t="e">
        <f ca="1">-(R123/Q180)</f>
        <v>#NAME?</v>
      </c>
      <c r="S29" s="496"/>
      <c r="T29" s="496"/>
      <c r="U29" s="496"/>
      <c r="AJ29" s="493" t="s">
        <v>21</v>
      </c>
      <c r="AK29" s="496" t="e">
        <f t="shared" ca="1" si="49"/>
        <v>#N/A</v>
      </c>
      <c r="AL29" s="496" t="e">
        <f t="shared" ca="1" si="49"/>
        <v>#N/A</v>
      </c>
      <c r="AM29" s="496" t="e">
        <f t="shared" ca="1" si="49"/>
        <v>#N/A</v>
      </c>
      <c r="AN29" s="496" t="e">
        <f t="shared" ca="1" si="49"/>
        <v>#N/A</v>
      </c>
      <c r="AO29" s="496" t="e">
        <f t="shared" ca="1" si="48"/>
        <v>#NAME?</v>
      </c>
      <c r="AP29" s="496" t="e">
        <f t="shared" ca="1" si="48"/>
        <v>#NAME?</v>
      </c>
      <c r="BE29" s="485" t="e">
        <f t="shared" ca="1" si="31"/>
        <v>#NAME?</v>
      </c>
      <c r="BF29" s="651" t="str">
        <f t="shared" si="29"/>
        <v/>
      </c>
      <c r="BG29" s="669" t="e">
        <f t="shared" ca="1" si="50"/>
        <v>#NAME?</v>
      </c>
      <c r="BH29" s="669" t="e">
        <f t="shared" ca="1" si="50"/>
        <v>#NAME?</v>
      </c>
      <c r="BI29" s="669" t="e">
        <f t="shared" ca="1" si="50"/>
        <v>#NAME?</v>
      </c>
      <c r="BJ29" s="669" t="e">
        <f t="shared" ca="1" si="50"/>
        <v>#NAME?</v>
      </c>
      <c r="BK29" s="669" t="e">
        <f t="shared" ca="1" si="50"/>
        <v>#NAME?</v>
      </c>
      <c r="BL29" s="669" t="e">
        <f t="shared" ca="1" si="50"/>
        <v>#NAME?</v>
      </c>
      <c r="BM29" s="669" t="e">
        <f t="shared" ca="1" si="50"/>
        <v>#NAME?</v>
      </c>
      <c r="BN29" s="670" t="e">
        <f t="shared" ca="1" si="32"/>
        <v>#NAME?</v>
      </c>
      <c r="BP29" s="485" t="e">
        <f ca="1">IF(OR(DB_LOAD!AW28="USD",DB_LOAD!AW28='Refi-Annual Review'!$A$3,ISBLANK(DB_LOAD!AW28)),0,1)</f>
        <v>#NAME?</v>
      </c>
      <c r="BQ29" t="str">
        <f>(IF(ISBLANK(DB_LOAD!AR28),"",DB_LOAD!AR28))</f>
        <v/>
      </c>
      <c r="BR29" t="str">
        <f t="shared" si="3"/>
        <v/>
      </c>
      <c r="BS29" t="str">
        <f t="shared" si="7"/>
        <v/>
      </c>
      <c r="BT29" t="str">
        <f t="shared" si="13"/>
        <v/>
      </c>
      <c r="BU29" t="str">
        <f t="shared" si="4"/>
        <v/>
      </c>
      <c r="BV29" t="str">
        <f t="shared" si="14"/>
        <v/>
      </c>
      <c r="BW29" t="str">
        <f t="shared" si="5"/>
        <v/>
      </c>
      <c r="BX29" t="str">
        <f t="shared" si="15"/>
        <v/>
      </c>
      <c r="BY29"/>
      <c r="BZ29"/>
      <c r="CA29"/>
      <c r="CB29" s="683" t="str">
        <f t="shared" si="16"/>
        <v/>
      </c>
      <c r="CC29" s="683" t="str">
        <f t="shared" si="17"/>
        <v/>
      </c>
      <c r="CD29" s="683" t="str">
        <f>IF(CC29="","",VALUE(MID($BZ$5,1+SUM($CC$3:CC28),CC29)))</f>
        <v/>
      </c>
      <c r="CE29">
        <f t="shared" si="18"/>
        <v>27</v>
      </c>
      <c r="CF29" t="str">
        <f>IF(CD29="","",MID($BZ$4,1+SUM($CD$3:CD28),CD29))</f>
        <v/>
      </c>
      <c r="CI29" s="494" t="e">
        <f ca="1">SUMIFS(DB_LOAD!$AU:$AU,DB_LOAD!$AW:$AW,'Refi-Annual Review'!$CJ$1,DB_LOAD!$AR:$AR,'Refi-Annual Review'!$CF29,DB_LOAD!$AP:$AP,'Refi-Annual Review'!$CK$1,DB_LOAD!$AQ:$AQ,'Refi-Annual Review'!CI$2)/DB_LOAD!$K$2</f>
        <v>#DIV/0!</v>
      </c>
      <c r="CJ29" s="494" t="e">
        <f ca="1">SUMIFS(DB_LOAD!$AU:$AU,DB_LOAD!$AW:$AW,'Refi-Annual Review'!$CJ$1,DB_LOAD!$AR:$AR,'Refi-Annual Review'!$CF29,DB_LOAD!$AP:$AP,'Refi-Annual Review'!$CK$1,DB_LOAD!$AQ:$AQ,'Refi-Annual Review'!CJ$2)/DB_LOAD!$K$2</f>
        <v>#DIV/0!</v>
      </c>
      <c r="CK29" s="494" t="e">
        <f ca="1">SUMIFS(DB_LOAD!$AU:$AU,DB_LOAD!$AW:$AW,'Refi-Annual Review'!$CJ$1,DB_LOAD!$AR:$AR,'Refi-Annual Review'!$CF29,DB_LOAD!$AP:$AP,'Refi-Annual Review'!$CK$1,DB_LOAD!$AQ:$AQ,'Refi-Annual Review'!CK$2)/DB_LOAD!$K$2</f>
        <v>#DIV/0!</v>
      </c>
      <c r="CL29" s="494" t="e">
        <f ca="1">SUMIFS(DB_LOAD!$AU:$AU,DB_LOAD!$AW:$AW,'Refi-Annual Review'!$CJ$1,DB_LOAD!$AR:$AR,'Refi-Annual Review'!$CF29,DB_LOAD!$AP:$AP,'Refi-Annual Review'!$CK$1,DB_LOAD!$AQ:$AQ,'Refi-Annual Review'!CL$2)/DB_LOAD!$K$2</f>
        <v>#DIV/0!</v>
      </c>
      <c r="CM29" s="494" t="e">
        <f ca="1">SUMIFS(DB_LOAD!$AU:$AU,DB_LOAD!$AW:$AW,'Refi-Annual Review'!$CJ$1,DB_LOAD!$AR:$AR,'Refi-Annual Review'!$CF29,DB_LOAD!$AP:$AP,'Refi-Annual Review'!$CK$1,DB_LOAD!$AQ:$AQ,'Refi-Annual Review'!CM$2)/DB_LOAD!$K$2</f>
        <v>#DIV/0!</v>
      </c>
      <c r="CN29" s="494" t="e">
        <f ca="1">SUMIFS(DB_LOAD!$AU:$AU,DB_LOAD!$AW:$AW,'Refi-Annual Review'!$CJ$1,DB_LOAD!$AR:$AR,'Refi-Annual Review'!$CF29,DB_LOAD!$AP:$AP,'Refi-Annual Review'!$CK$1,DB_LOAD!$AQ:$AQ,'Refi-Annual Review'!CN$2)/DB_LOAD!$K$2</f>
        <v>#DIV/0!</v>
      </c>
      <c r="CO29" s="494" t="e">
        <f ca="1">SUMIFS(DB_LOAD!$AU:$AU,DB_LOAD!$AW:$AW,'Refi-Annual Review'!$CJ$1,DB_LOAD!$AR:$AR,'Refi-Annual Review'!$CF29,DB_LOAD!$AP:$AP,'Refi-Annual Review'!$CK$1,DB_LOAD!$AQ:$AQ,'Refi-Annual Review'!CO$2)/DB_LOAD!$K$2</f>
        <v>#DIV/0!</v>
      </c>
      <c r="CP29" s="494" t="e">
        <f t="shared" ca="1" si="51"/>
        <v>#DIV/0!</v>
      </c>
      <c r="CR29" s="494">
        <f ca="1">SUMIFS(DB_LOAD!$AV:$AV,DB_LOAD!$AW:$AW,'Refi-Annual Review'!$CS$1,DB_LOAD!$AR:$AR,'Refi-Annual Review'!$CF29,DB_LOAD!$AP:$AP,'Refi-Annual Review'!$CT$1,DB_LOAD!$AQ:$AQ,'Refi-Annual Review'!CR$2)</f>
        <v>0</v>
      </c>
      <c r="CS29" s="494">
        <f ca="1">SUMIFS(DB_LOAD!$AV:$AV,DB_LOAD!$AW:$AW,'Refi-Annual Review'!$CS$1,DB_LOAD!$AR:$AR,'Refi-Annual Review'!$CF29,DB_LOAD!$AP:$AP,'Refi-Annual Review'!$CT$1,DB_LOAD!$AQ:$AQ,'Refi-Annual Review'!CS$2)</f>
        <v>0</v>
      </c>
      <c r="CT29" s="494">
        <f ca="1">SUMIFS(DB_LOAD!$AV:$AV,DB_LOAD!$AW:$AW,'Refi-Annual Review'!$CS$1,DB_LOAD!$AR:$AR,'Refi-Annual Review'!$CF29,DB_LOAD!$AP:$AP,'Refi-Annual Review'!$CT$1,DB_LOAD!$AQ:$AQ,'Refi-Annual Review'!CT$2)</f>
        <v>0</v>
      </c>
      <c r="CU29" s="494">
        <f ca="1">SUMIFS(DB_LOAD!$AV:$AV,DB_LOAD!$AW:$AW,'Refi-Annual Review'!$CS$1,DB_LOAD!$AR:$AR,'Refi-Annual Review'!$CF29,DB_LOAD!$AP:$AP,'Refi-Annual Review'!$CT$1,DB_LOAD!$AQ:$AQ,'Refi-Annual Review'!CU$2)</f>
        <v>0</v>
      </c>
      <c r="CV29" s="494">
        <f ca="1">SUMIFS(DB_LOAD!$AV:$AV,DB_LOAD!$AW:$AW,'Refi-Annual Review'!$CS$1,DB_LOAD!$AR:$AR,'Refi-Annual Review'!$CF29,DB_LOAD!$AP:$AP,'Refi-Annual Review'!$CT$1,DB_LOAD!$AQ:$AQ,'Refi-Annual Review'!CV$2)</f>
        <v>0</v>
      </c>
      <c r="CW29" s="494">
        <f ca="1">SUMIFS(DB_LOAD!$AV:$AV,DB_LOAD!$AW:$AW,'Refi-Annual Review'!$CS$1,DB_LOAD!$AR:$AR,'Refi-Annual Review'!$CF29,DB_LOAD!$AP:$AP,'Refi-Annual Review'!$CT$1,DB_LOAD!$AQ:$AQ,'Refi-Annual Review'!CW$2)</f>
        <v>0</v>
      </c>
      <c r="CX29" s="494">
        <f ca="1">SUMIFS(DB_LOAD!$AV:$AV,DB_LOAD!$AW:$AW,'Refi-Annual Review'!$CS$1,DB_LOAD!$AR:$AR,'Refi-Annual Review'!$CF29,DB_LOAD!$AP:$AP,'Refi-Annual Review'!$CT$1,DB_LOAD!$AQ:$AQ,'Refi-Annual Review'!CX$2)</f>
        <v>0</v>
      </c>
      <c r="CY29" s="494" t="str">
        <f t="shared" ca="1" si="52"/>
        <v/>
      </c>
      <c r="DA29" s="494" t="e">
        <f ca="1">SUMIFS(DB_LOAD!$AU:$AU,DB_LOAD!$AW:$AW,'Refi-Annual Review'!$DB$1,DB_LOAD!$AR:$AR,'Refi-Annual Review'!$CF29,DB_LOAD!$AP:$AP,'Refi-Annual Review'!$DC$1,DB_LOAD!$AQ:$AQ,'Refi-Annual Review'!DA$2)/IF($A$23="No Data Found",1,$A$23)</f>
        <v>#NAME?</v>
      </c>
      <c r="DB29" s="494" t="e">
        <f ca="1">SUMIFS(DB_LOAD!$AU:$AU,DB_LOAD!$AW:$AW,'Refi-Annual Review'!$DB$1,DB_LOAD!$AR:$AR,'Refi-Annual Review'!$CF29,DB_LOAD!$AP:$AP,'Refi-Annual Review'!$DC$1,DB_LOAD!$AQ:$AQ,'Refi-Annual Review'!DB$2)/IF($A$23="No Data Found",1,$A$23)</f>
        <v>#NAME?</v>
      </c>
      <c r="DC29" s="494" t="e">
        <f ca="1">SUMIFS(DB_LOAD!$AU:$AU,DB_LOAD!$AW:$AW,'Refi-Annual Review'!$DB$1,DB_LOAD!$AR:$AR,'Refi-Annual Review'!$CF29,DB_LOAD!$AP:$AP,'Refi-Annual Review'!$DC$1,DB_LOAD!$AQ:$AQ,'Refi-Annual Review'!DC$2)/IF($A$23="No Data Found",1,$A$23)</f>
        <v>#NAME?</v>
      </c>
      <c r="DD29" s="494" t="e">
        <f ca="1">SUMIFS(DB_LOAD!$AU:$AU,DB_LOAD!$AW:$AW,'Refi-Annual Review'!$DB$1,DB_LOAD!$AR:$AR,'Refi-Annual Review'!$CF29,DB_LOAD!$AP:$AP,'Refi-Annual Review'!$DC$1,DB_LOAD!$AQ:$AQ,'Refi-Annual Review'!DD$2)/IF($A$23="No Data Found",1,$A$23)</f>
        <v>#NAME?</v>
      </c>
      <c r="DE29" s="494" t="e">
        <f ca="1">SUMIFS(DB_LOAD!$AU:$AU,DB_LOAD!$AW:$AW,'Refi-Annual Review'!$DB$1,DB_LOAD!$AR:$AR,'Refi-Annual Review'!$CF29,DB_LOAD!$AP:$AP,'Refi-Annual Review'!$DC$1,DB_LOAD!$AQ:$AQ,'Refi-Annual Review'!DE$2)/IF($A$23="No Data Found",1,$A$23)</f>
        <v>#NAME?</v>
      </c>
      <c r="DF29" s="494" t="e">
        <f ca="1">SUMIFS(DB_LOAD!$AU:$AU,DB_LOAD!$AW:$AW,'Refi-Annual Review'!$DB$1,DB_LOAD!$AR:$AR,'Refi-Annual Review'!$CF29,DB_LOAD!$AP:$AP,'Refi-Annual Review'!$DC$1,DB_LOAD!$AQ:$AQ,'Refi-Annual Review'!DF$2)/IF($A$23="No Data Found",1,$A$23)</f>
        <v>#NAME?</v>
      </c>
      <c r="DG29" s="494" t="e">
        <f ca="1">SUMIFS(DB_LOAD!$AU:$AU,DB_LOAD!$AW:$AW,'Refi-Annual Review'!$DB$1,DB_LOAD!$AR:$AR,'Refi-Annual Review'!$CF29,DB_LOAD!$AP:$AP,'Refi-Annual Review'!$DC$1,DB_LOAD!$AQ:$AQ,'Refi-Annual Review'!DG$2)/IF($A$23="No Data Found",1,$A$23)</f>
        <v>#NAME?</v>
      </c>
      <c r="DH29" s="494" t="e">
        <f t="shared" ca="1" si="53"/>
        <v>#NAME?</v>
      </c>
      <c r="DJ29" s="494">
        <f ca="1">SUMIFS(DB_LOAD!$AV:$AV,DB_LOAD!$AW:$AW,'Refi-Annual Review'!$DK$1,DB_LOAD!$AR:$AR,'Refi-Annual Review'!$CF29,DB_LOAD!$AP:$AP,'Refi-Annual Review'!$DL$1,DB_LOAD!$AQ:$AQ,'Refi-Annual Review'!DJ$2)</f>
        <v>0</v>
      </c>
      <c r="DK29" s="494">
        <f ca="1">SUMIFS(DB_LOAD!$AV:$AV,DB_LOAD!$AW:$AW,'Refi-Annual Review'!$DK$1,DB_LOAD!$AR:$AR,'Refi-Annual Review'!$CF29,DB_LOAD!$AP:$AP,'Refi-Annual Review'!$DL$1,DB_LOAD!$AQ:$AQ,'Refi-Annual Review'!DK$2)</f>
        <v>0</v>
      </c>
      <c r="DL29" s="494">
        <f ca="1">SUMIFS(DB_LOAD!$AV:$AV,DB_LOAD!$AW:$AW,'Refi-Annual Review'!$DK$1,DB_LOAD!$AR:$AR,'Refi-Annual Review'!$CF29,DB_LOAD!$AP:$AP,'Refi-Annual Review'!$DL$1,DB_LOAD!$AQ:$AQ,'Refi-Annual Review'!DL$2)</f>
        <v>0</v>
      </c>
      <c r="DM29" s="494">
        <f ca="1">SUMIFS(DB_LOAD!$AV:$AV,DB_LOAD!$AW:$AW,'Refi-Annual Review'!$DK$1,DB_LOAD!$AR:$AR,'Refi-Annual Review'!$CF29,DB_LOAD!$AP:$AP,'Refi-Annual Review'!$DL$1,DB_LOAD!$AQ:$AQ,'Refi-Annual Review'!DM$2)</f>
        <v>0</v>
      </c>
      <c r="DN29" s="494">
        <f ca="1">SUMIFS(DB_LOAD!$AV:$AV,DB_LOAD!$AW:$AW,'Refi-Annual Review'!$DK$1,DB_LOAD!$AR:$AR,'Refi-Annual Review'!$CF29,DB_LOAD!$AP:$AP,'Refi-Annual Review'!$DL$1,DB_LOAD!$AQ:$AQ,'Refi-Annual Review'!DN$2)</f>
        <v>0</v>
      </c>
      <c r="DO29" s="494">
        <f ca="1">SUMIFS(DB_LOAD!$AV:$AV,DB_LOAD!$AW:$AW,'Refi-Annual Review'!$DK$1,DB_LOAD!$AR:$AR,'Refi-Annual Review'!$CF29,DB_LOAD!$AP:$AP,'Refi-Annual Review'!$DL$1,DB_LOAD!$AQ:$AQ,'Refi-Annual Review'!DO$2)</f>
        <v>0</v>
      </c>
      <c r="DP29" s="494">
        <f ca="1">SUMIFS(DB_LOAD!$AV:$AV,DB_LOAD!$AW:$AW,'Refi-Annual Review'!$DK$1,DB_LOAD!$AR:$AR,'Refi-Annual Review'!$CF29,DB_LOAD!$AP:$AP,'Refi-Annual Review'!$DL$1,DB_LOAD!$AQ:$AQ,'Refi-Annual Review'!DP$2)</f>
        <v>0</v>
      </c>
      <c r="DQ29" s="494" t="str">
        <f t="shared" ca="1" si="54"/>
        <v/>
      </c>
      <c r="DS29" s="494">
        <f ca="1">SUMIFS(DB_LOAD!$AV:$AV,DB_LOAD!$AW:$AW,'Refi-Annual Review'!$DT$1,DB_LOAD!$AR:$AR,'Refi-Annual Review'!$CF29,DB_LOAD!$AP:$AP,'Refi-Annual Review'!$DU$1,DB_LOAD!$AQ:$AQ,'Refi-Annual Review'!DS$2)</f>
        <v>0</v>
      </c>
      <c r="DT29" s="494">
        <f ca="1">SUMIFS(DB_LOAD!$AV:$AV,DB_LOAD!$AW:$AW,'Refi-Annual Review'!$DT$1,DB_LOAD!$AR:$AR,'Refi-Annual Review'!$CF29,DB_LOAD!$AP:$AP,'Refi-Annual Review'!$DU$1,DB_LOAD!$AQ:$AQ,'Refi-Annual Review'!DT$2)</f>
        <v>0</v>
      </c>
      <c r="DU29" s="494">
        <f ca="1">SUMIFS(DB_LOAD!$AV:$AV,DB_LOAD!$AW:$AW,'Refi-Annual Review'!$DT$1,DB_LOAD!$AR:$AR,'Refi-Annual Review'!$CF29,DB_LOAD!$AP:$AP,'Refi-Annual Review'!$DU$1,DB_LOAD!$AQ:$AQ,'Refi-Annual Review'!DU$2)</f>
        <v>0</v>
      </c>
      <c r="DV29" s="494">
        <f ca="1">SUMIFS(DB_LOAD!$AV:$AV,DB_LOAD!$AW:$AW,'Refi-Annual Review'!$DT$1,DB_LOAD!$AR:$AR,'Refi-Annual Review'!$CF29,DB_LOAD!$AP:$AP,'Refi-Annual Review'!$DU$1,DB_LOAD!$AQ:$AQ,'Refi-Annual Review'!DV$2)</f>
        <v>0</v>
      </c>
      <c r="DW29" s="494">
        <f ca="1">SUMIFS(DB_LOAD!$AV:$AV,DB_LOAD!$AW:$AW,'Refi-Annual Review'!$DT$1,DB_LOAD!$AR:$AR,'Refi-Annual Review'!$CF29,DB_LOAD!$AP:$AP,'Refi-Annual Review'!$DU$1,DB_LOAD!$AQ:$AQ,'Refi-Annual Review'!DW$2)</f>
        <v>0</v>
      </c>
      <c r="DX29" s="494">
        <f ca="1">SUMIFS(DB_LOAD!$AV:$AV,DB_LOAD!$AW:$AW,'Refi-Annual Review'!$DT$1,DB_LOAD!$AR:$AR,'Refi-Annual Review'!$CF29,DB_LOAD!$AP:$AP,'Refi-Annual Review'!$DU$1,DB_LOAD!$AQ:$AQ,'Refi-Annual Review'!DX$2)</f>
        <v>0</v>
      </c>
      <c r="DY29" s="494">
        <f ca="1">SUMIFS(DB_LOAD!$AV:$AV,DB_LOAD!$AW:$AW,'Refi-Annual Review'!$DT$1,DB_LOAD!$AR:$AR,'Refi-Annual Review'!$CF29,DB_LOAD!$AP:$AP,'Refi-Annual Review'!$DU$1,DB_LOAD!$AQ:$AQ,'Refi-Annual Review'!DY$2)</f>
        <v>0</v>
      </c>
      <c r="DZ29" s="494" t="str">
        <f t="shared" ca="1" si="55"/>
        <v/>
      </c>
    </row>
    <row r="30" spans="1:130" ht="15">
      <c r="C30" s="485">
        <f t="shared" si="25"/>
        <v>31</v>
      </c>
      <c r="D30" s="493" t="s">
        <v>22</v>
      </c>
      <c r="E30" s="568"/>
      <c r="F30" s="496"/>
      <c r="G30" s="496" t="str">
        <f ca="1">G14</f>
        <v>N/A</v>
      </c>
      <c r="H30" s="496" t="str">
        <f ca="1">H14</f>
        <v>N/A</v>
      </c>
      <c r="I30" s="496" t="str">
        <f ca="1">I14</f>
        <v>N/A</v>
      </c>
      <c r="J30" s="496" t="str">
        <f ca="1">J14</f>
        <v>N/A</v>
      </c>
      <c r="K30" s="496"/>
      <c r="L30" s="496" t="str">
        <f ca="1">L14</f>
        <v>N/A</v>
      </c>
      <c r="M30" s="496" t="str">
        <f ca="1">M14</f>
        <v>N/A</v>
      </c>
      <c r="N30" s="496" t="str">
        <f ca="1">N14</f>
        <v>N/A</v>
      </c>
      <c r="O30" s="496" t="str">
        <f ca="1">O14</f>
        <v>N/A</v>
      </c>
      <c r="P30" s="496"/>
      <c r="Q30" s="496" t="e">
        <f ca="1">Q14</f>
        <v>#NAME?</v>
      </c>
      <c r="R30" s="496" t="e">
        <f ca="1">R14</f>
        <v>#NAME?</v>
      </c>
      <c r="S30" s="496"/>
      <c r="T30" s="496"/>
      <c r="U30" s="496"/>
      <c r="AJ30" s="493" t="s">
        <v>22</v>
      </c>
      <c r="AK30" s="496" t="e">
        <f t="shared" ca="1" si="49"/>
        <v>#N/A</v>
      </c>
      <c r="AL30" s="496" t="e">
        <f t="shared" ca="1" si="49"/>
        <v>#N/A</v>
      </c>
      <c r="AM30" s="496" t="e">
        <f t="shared" ca="1" si="49"/>
        <v>#N/A</v>
      </c>
      <c r="AN30" s="496" t="e">
        <f t="shared" ca="1" si="49"/>
        <v>#N/A</v>
      </c>
      <c r="AO30" s="496" t="e">
        <f t="shared" ca="1" si="48"/>
        <v>#NAME?</v>
      </c>
      <c r="AP30" s="496" t="e">
        <f t="shared" ca="1" si="48"/>
        <v>#NAME?</v>
      </c>
      <c r="BD30" s="485" t="s">
        <v>140</v>
      </c>
      <c r="BE30" s="485" t="e">
        <f t="shared" ref="BE30:BE38" ca="1" si="65">IF(OR(BN30=0,BN30=""),1,"")</f>
        <v>#NAME?</v>
      </c>
      <c r="BF30" s="651" t="str">
        <f t="shared" ref="BF30:BF38" si="66">CF24</f>
        <v/>
      </c>
      <c r="BG30" s="669" t="e">
        <f t="shared" ref="BG30:BM35" ca="1" si="67">IF(CR24+DA24=0,"",CR24+DA24)</f>
        <v>#NAME?</v>
      </c>
      <c r="BH30" s="669" t="e">
        <f t="shared" ca="1" si="67"/>
        <v>#NAME?</v>
      </c>
      <c r="BI30" s="669" t="e">
        <f t="shared" ca="1" si="67"/>
        <v>#NAME?</v>
      </c>
      <c r="BJ30" s="669" t="e">
        <f t="shared" ca="1" si="67"/>
        <v>#NAME?</v>
      </c>
      <c r="BK30" s="669" t="e">
        <f t="shared" ca="1" si="67"/>
        <v>#NAME?</v>
      </c>
      <c r="BL30" s="669" t="e">
        <f t="shared" ca="1" si="67"/>
        <v>#NAME?</v>
      </c>
      <c r="BM30" s="669" t="e">
        <f t="shared" ca="1" si="67"/>
        <v>#NAME?</v>
      </c>
      <c r="BN30" s="670" t="e">
        <f t="shared" ref="BN30:BN38" ca="1" si="68">IF(SUM(BG30:BM30)=0,"",SUM(BG30:BM30))</f>
        <v>#NAME?</v>
      </c>
      <c r="BP30" s="485" t="e">
        <f ca="1">IF(OR(DB_LOAD!AW29="USD",DB_LOAD!AW29='Refi-Annual Review'!$A$3,ISBLANK(DB_LOAD!AW29)),0,1)</f>
        <v>#NAME?</v>
      </c>
      <c r="BQ30" t="str">
        <f>(IF(ISBLANK(DB_LOAD!AR29),"",DB_LOAD!AR29))</f>
        <v/>
      </c>
      <c r="BR30" t="str">
        <f>IF(LEN(BQ30)&gt;0,LEN(BQ30),"")</f>
        <v/>
      </c>
      <c r="BS30" t="str">
        <f>IF(AND(BQ30=BQ29,BR30=BR29,BQ30&lt;&gt;""),"",IF(BQ30="","",BQ30))</f>
        <v/>
      </c>
      <c r="BT30" t="str">
        <f>BT29&amp;BS30</f>
        <v/>
      </c>
      <c r="BU30" t="str">
        <f>IF(LEN(BS30)&gt;0,LEN(BS30),"")</f>
        <v/>
      </c>
      <c r="BV30" t="str">
        <f>BV29&amp;BU30</f>
        <v/>
      </c>
      <c r="BW30" t="str">
        <f>IF(LEN(BU30)&gt;0,LEN(BU30),"")</f>
        <v/>
      </c>
      <c r="BX30" t="str">
        <f>BX29&amp;BW30</f>
        <v/>
      </c>
      <c r="BY30"/>
      <c r="BZ30"/>
      <c r="CA30"/>
      <c r="CB30" s="683" t="str">
        <f t="shared" ref="CB30:CB68" si="69">IF(CB29&lt;$BZ$3,CB29+1,"")</f>
        <v/>
      </c>
      <c r="CC30" s="683" t="str">
        <f t="shared" ref="CC30:CC68" si="70">IF(CB30="","",VALUE(MID($BZ$6,CB30,1)))</f>
        <v/>
      </c>
      <c r="CD30" s="683" t="str">
        <f>IF(CC30="","",VALUE(MID($BZ$5,1+SUM($CC$3:CC29),CC30)))</f>
        <v/>
      </c>
      <c r="CE30">
        <f>CE29+1</f>
        <v>28</v>
      </c>
      <c r="CF30" t="str">
        <f>IF(CD30="","",MID($BZ$4,1+SUM($CD$3:CD29),CD30))</f>
        <v/>
      </c>
      <c r="CI30" s="494" t="e">
        <f ca="1">SUMIFS(DB_LOAD!$AU:$AU,DB_LOAD!$AW:$AW,'Refi-Annual Review'!$CJ$1,DB_LOAD!$AR:$AR,'Refi-Annual Review'!$CF30,DB_LOAD!$AP:$AP,'Refi-Annual Review'!$CK$1,DB_LOAD!$AQ:$AQ,'Refi-Annual Review'!CI$2)/DB_LOAD!$K$2</f>
        <v>#DIV/0!</v>
      </c>
      <c r="CJ30" s="494" t="e">
        <f ca="1">SUMIFS(DB_LOAD!$AU:$AU,DB_LOAD!$AW:$AW,'Refi-Annual Review'!$CJ$1,DB_LOAD!$AR:$AR,'Refi-Annual Review'!$CF30,DB_LOAD!$AP:$AP,'Refi-Annual Review'!$CK$1,DB_LOAD!$AQ:$AQ,'Refi-Annual Review'!CJ$2)/DB_LOAD!$K$2</f>
        <v>#DIV/0!</v>
      </c>
      <c r="CK30" s="494" t="e">
        <f ca="1">SUMIFS(DB_LOAD!$AU:$AU,DB_LOAD!$AW:$AW,'Refi-Annual Review'!$CJ$1,DB_LOAD!$AR:$AR,'Refi-Annual Review'!$CF30,DB_LOAD!$AP:$AP,'Refi-Annual Review'!$CK$1,DB_LOAD!$AQ:$AQ,'Refi-Annual Review'!CK$2)/DB_LOAD!$K$2</f>
        <v>#DIV/0!</v>
      </c>
      <c r="CL30" s="494" t="e">
        <f ca="1">SUMIFS(DB_LOAD!$AU:$AU,DB_LOAD!$AW:$AW,'Refi-Annual Review'!$CJ$1,DB_LOAD!$AR:$AR,'Refi-Annual Review'!$CF30,DB_LOAD!$AP:$AP,'Refi-Annual Review'!$CK$1,DB_LOAD!$AQ:$AQ,'Refi-Annual Review'!CL$2)/DB_LOAD!$K$2</f>
        <v>#DIV/0!</v>
      </c>
      <c r="CM30" s="494" t="e">
        <f ca="1">SUMIFS(DB_LOAD!$AU:$AU,DB_LOAD!$AW:$AW,'Refi-Annual Review'!$CJ$1,DB_LOAD!$AR:$AR,'Refi-Annual Review'!$CF30,DB_LOAD!$AP:$AP,'Refi-Annual Review'!$CK$1,DB_LOAD!$AQ:$AQ,'Refi-Annual Review'!CM$2)/DB_LOAD!$K$2</f>
        <v>#DIV/0!</v>
      </c>
      <c r="CN30" s="494" t="e">
        <f ca="1">SUMIFS(DB_LOAD!$AU:$AU,DB_LOAD!$AW:$AW,'Refi-Annual Review'!$CJ$1,DB_LOAD!$AR:$AR,'Refi-Annual Review'!$CF30,DB_LOAD!$AP:$AP,'Refi-Annual Review'!$CK$1,DB_LOAD!$AQ:$AQ,'Refi-Annual Review'!CN$2)/DB_LOAD!$K$2</f>
        <v>#DIV/0!</v>
      </c>
      <c r="CO30" s="494" t="e">
        <f ca="1">SUMIFS(DB_LOAD!$AU:$AU,DB_LOAD!$AW:$AW,'Refi-Annual Review'!$CJ$1,DB_LOAD!$AR:$AR,'Refi-Annual Review'!$CF30,DB_LOAD!$AP:$AP,'Refi-Annual Review'!$CK$1,DB_LOAD!$AQ:$AQ,'Refi-Annual Review'!CO$2)/DB_LOAD!$K$2</f>
        <v>#DIV/0!</v>
      </c>
      <c r="CP30" s="494" t="e">
        <f t="shared" ca="1" si="51"/>
        <v>#DIV/0!</v>
      </c>
      <c r="CR30" s="494">
        <f ca="1">SUMIFS(DB_LOAD!$AV:$AV,DB_LOAD!$AW:$AW,'Refi-Annual Review'!$CS$1,DB_LOAD!$AR:$AR,'Refi-Annual Review'!$CF30,DB_LOAD!$AP:$AP,'Refi-Annual Review'!$CT$1,DB_LOAD!$AQ:$AQ,'Refi-Annual Review'!CR$2)</f>
        <v>0</v>
      </c>
      <c r="CS30" s="494">
        <f ca="1">SUMIFS(DB_LOAD!$AV:$AV,DB_LOAD!$AW:$AW,'Refi-Annual Review'!$CS$1,DB_LOAD!$AR:$AR,'Refi-Annual Review'!$CF30,DB_LOAD!$AP:$AP,'Refi-Annual Review'!$CT$1,DB_LOAD!$AQ:$AQ,'Refi-Annual Review'!CS$2)</f>
        <v>0</v>
      </c>
      <c r="CT30" s="494">
        <f ca="1">SUMIFS(DB_LOAD!$AV:$AV,DB_LOAD!$AW:$AW,'Refi-Annual Review'!$CS$1,DB_LOAD!$AR:$AR,'Refi-Annual Review'!$CF30,DB_LOAD!$AP:$AP,'Refi-Annual Review'!$CT$1,DB_LOAD!$AQ:$AQ,'Refi-Annual Review'!CT$2)</f>
        <v>0</v>
      </c>
      <c r="CU30" s="494">
        <f ca="1">SUMIFS(DB_LOAD!$AV:$AV,DB_LOAD!$AW:$AW,'Refi-Annual Review'!$CS$1,DB_LOAD!$AR:$AR,'Refi-Annual Review'!$CF30,DB_LOAD!$AP:$AP,'Refi-Annual Review'!$CT$1,DB_LOAD!$AQ:$AQ,'Refi-Annual Review'!CU$2)</f>
        <v>0</v>
      </c>
      <c r="CV30" s="494">
        <f ca="1">SUMIFS(DB_LOAD!$AV:$AV,DB_LOAD!$AW:$AW,'Refi-Annual Review'!$CS$1,DB_LOAD!$AR:$AR,'Refi-Annual Review'!$CF30,DB_LOAD!$AP:$AP,'Refi-Annual Review'!$CT$1,DB_LOAD!$AQ:$AQ,'Refi-Annual Review'!CV$2)</f>
        <v>0</v>
      </c>
      <c r="CW30" s="494">
        <f ca="1">SUMIFS(DB_LOAD!$AV:$AV,DB_LOAD!$AW:$AW,'Refi-Annual Review'!$CS$1,DB_LOAD!$AR:$AR,'Refi-Annual Review'!$CF30,DB_LOAD!$AP:$AP,'Refi-Annual Review'!$CT$1,DB_LOAD!$AQ:$AQ,'Refi-Annual Review'!CW$2)</f>
        <v>0</v>
      </c>
      <c r="CX30" s="494">
        <f ca="1">SUMIFS(DB_LOAD!$AV:$AV,DB_LOAD!$AW:$AW,'Refi-Annual Review'!$CS$1,DB_LOAD!$AR:$AR,'Refi-Annual Review'!$CF30,DB_LOAD!$AP:$AP,'Refi-Annual Review'!$CT$1,DB_LOAD!$AQ:$AQ,'Refi-Annual Review'!CX$2)</f>
        <v>0</v>
      </c>
      <c r="CY30" s="494" t="str">
        <f t="shared" ca="1" si="52"/>
        <v/>
      </c>
      <c r="DA30" s="494" t="e">
        <f ca="1">SUMIFS(DB_LOAD!$AU:$AU,DB_LOAD!$AW:$AW,'Refi-Annual Review'!$DB$1,DB_LOAD!$AR:$AR,'Refi-Annual Review'!$CF30,DB_LOAD!$AP:$AP,'Refi-Annual Review'!$DC$1,DB_LOAD!$AQ:$AQ,'Refi-Annual Review'!DA$2)/IF($A$23="No Data Found",1,$A$23)</f>
        <v>#NAME?</v>
      </c>
      <c r="DB30" s="494" t="e">
        <f ca="1">SUMIFS(DB_LOAD!$AU:$AU,DB_LOAD!$AW:$AW,'Refi-Annual Review'!$DB$1,DB_LOAD!$AR:$AR,'Refi-Annual Review'!$CF30,DB_LOAD!$AP:$AP,'Refi-Annual Review'!$DC$1,DB_LOAD!$AQ:$AQ,'Refi-Annual Review'!DB$2)/IF($A$23="No Data Found",1,$A$23)</f>
        <v>#NAME?</v>
      </c>
      <c r="DC30" s="494" t="e">
        <f ca="1">SUMIFS(DB_LOAD!$AU:$AU,DB_LOAD!$AW:$AW,'Refi-Annual Review'!$DB$1,DB_LOAD!$AR:$AR,'Refi-Annual Review'!$CF30,DB_LOAD!$AP:$AP,'Refi-Annual Review'!$DC$1,DB_LOAD!$AQ:$AQ,'Refi-Annual Review'!DC$2)/IF($A$23="No Data Found",1,$A$23)</f>
        <v>#NAME?</v>
      </c>
      <c r="DD30" s="494" t="e">
        <f ca="1">SUMIFS(DB_LOAD!$AU:$AU,DB_LOAD!$AW:$AW,'Refi-Annual Review'!$DB$1,DB_LOAD!$AR:$AR,'Refi-Annual Review'!$CF30,DB_LOAD!$AP:$AP,'Refi-Annual Review'!$DC$1,DB_LOAD!$AQ:$AQ,'Refi-Annual Review'!DD$2)/IF($A$23="No Data Found",1,$A$23)</f>
        <v>#NAME?</v>
      </c>
      <c r="DE30" s="494" t="e">
        <f ca="1">SUMIFS(DB_LOAD!$AU:$AU,DB_LOAD!$AW:$AW,'Refi-Annual Review'!$DB$1,DB_LOAD!$AR:$AR,'Refi-Annual Review'!$CF30,DB_LOAD!$AP:$AP,'Refi-Annual Review'!$DC$1,DB_LOAD!$AQ:$AQ,'Refi-Annual Review'!DE$2)/IF($A$23="No Data Found",1,$A$23)</f>
        <v>#NAME?</v>
      </c>
      <c r="DF30" s="494" t="e">
        <f ca="1">SUMIFS(DB_LOAD!$AU:$AU,DB_LOAD!$AW:$AW,'Refi-Annual Review'!$DB$1,DB_LOAD!$AR:$AR,'Refi-Annual Review'!$CF30,DB_LOAD!$AP:$AP,'Refi-Annual Review'!$DC$1,DB_LOAD!$AQ:$AQ,'Refi-Annual Review'!DF$2)/IF($A$23="No Data Found",1,$A$23)</f>
        <v>#NAME?</v>
      </c>
      <c r="DG30" s="494" t="e">
        <f ca="1">SUMIFS(DB_LOAD!$AU:$AU,DB_LOAD!$AW:$AW,'Refi-Annual Review'!$DB$1,DB_LOAD!$AR:$AR,'Refi-Annual Review'!$CF30,DB_LOAD!$AP:$AP,'Refi-Annual Review'!$DC$1,DB_LOAD!$AQ:$AQ,'Refi-Annual Review'!DG$2)/IF($A$23="No Data Found",1,$A$23)</f>
        <v>#NAME?</v>
      </c>
      <c r="DH30" s="494" t="e">
        <f t="shared" ca="1" si="53"/>
        <v>#NAME?</v>
      </c>
      <c r="DJ30" s="494">
        <f ca="1">SUMIFS(DB_LOAD!$AV:$AV,DB_LOAD!$AW:$AW,'Refi-Annual Review'!$DK$1,DB_LOAD!$AR:$AR,'Refi-Annual Review'!$CF30,DB_LOAD!$AP:$AP,'Refi-Annual Review'!$DL$1,DB_LOAD!$AQ:$AQ,'Refi-Annual Review'!DJ$2)</f>
        <v>0</v>
      </c>
      <c r="DK30" s="494">
        <f ca="1">SUMIFS(DB_LOAD!$AV:$AV,DB_LOAD!$AW:$AW,'Refi-Annual Review'!$DK$1,DB_LOAD!$AR:$AR,'Refi-Annual Review'!$CF30,DB_LOAD!$AP:$AP,'Refi-Annual Review'!$DL$1,DB_LOAD!$AQ:$AQ,'Refi-Annual Review'!DK$2)</f>
        <v>0</v>
      </c>
      <c r="DL30" s="494">
        <f ca="1">SUMIFS(DB_LOAD!$AV:$AV,DB_LOAD!$AW:$AW,'Refi-Annual Review'!$DK$1,DB_LOAD!$AR:$AR,'Refi-Annual Review'!$CF30,DB_LOAD!$AP:$AP,'Refi-Annual Review'!$DL$1,DB_LOAD!$AQ:$AQ,'Refi-Annual Review'!DL$2)</f>
        <v>0</v>
      </c>
      <c r="DM30" s="494">
        <f ca="1">SUMIFS(DB_LOAD!$AV:$AV,DB_LOAD!$AW:$AW,'Refi-Annual Review'!$DK$1,DB_LOAD!$AR:$AR,'Refi-Annual Review'!$CF30,DB_LOAD!$AP:$AP,'Refi-Annual Review'!$DL$1,DB_LOAD!$AQ:$AQ,'Refi-Annual Review'!DM$2)</f>
        <v>0</v>
      </c>
      <c r="DN30" s="494">
        <f ca="1">SUMIFS(DB_LOAD!$AV:$AV,DB_LOAD!$AW:$AW,'Refi-Annual Review'!$DK$1,DB_LOAD!$AR:$AR,'Refi-Annual Review'!$CF30,DB_LOAD!$AP:$AP,'Refi-Annual Review'!$DL$1,DB_LOAD!$AQ:$AQ,'Refi-Annual Review'!DN$2)</f>
        <v>0</v>
      </c>
      <c r="DO30" s="494">
        <f ca="1">SUMIFS(DB_LOAD!$AV:$AV,DB_LOAD!$AW:$AW,'Refi-Annual Review'!$DK$1,DB_LOAD!$AR:$AR,'Refi-Annual Review'!$CF30,DB_LOAD!$AP:$AP,'Refi-Annual Review'!$DL$1,DB_LOAD!$AQ:$AQ,'Refi-Annual Review'!DO$2)</f>
        <v>0</v>
      </c>
      <c r="DP30" s="494">
        <f ca="1">SUMIFS(DB_LOAD!$AV:$AV,DB_LOAD!$AW:$AW,'Refi-Annual Review'!$DK$1,DB_LOAD!$AR:$AR,'Refi-Annual Review'!$CF30,DB_LOAD!$AP:$AP,'Refi-Annual Review'!$DL$1,DB_LOAD!$AQ:$AQ,'Refi-Annual Review'!DP$2)</f>
        <v>0</v>
      </c>
      <c r="DQ30" s="494" t="str">
        <f t="shared" ca="1" si="54"/>
        <v/>
      </c>
      <c r="DS30" s="494">
        <f ca="1">SUMIFS(DB_LOAD!$AV:$AV,DB_LOAD!$AW:$AW,'Refi-Annual Review'!$DT$1,DB_LOAD!$AR:$AR,'Refi-Annual Review'!$CF30,DB_LOAD!$AP:$AP,'Refi-Annual Review'!$DU$1,DB_LOAD!$AQ:$AQ,'Refi-Annual Review'!DS$2)</f>
        <v>0</v>
      </c>
      <c r="DT30" s="494">
        <f ca="1">SUMIFS(DB_LOAD!$AV:$AV,DB_LOAD!$AW:$AW,'Refi-Annual Review'!$DT$1,DB_LOAD!$AR:$AR,'Refi-Annual Review'!$CF30,DB_LOAD!$AP:$AP,'Refi-Annual Review'!$DU$1,DB_LOAD!$AQ:$AQ,'Refi-Annual Review'!DT$2)</f>
        <v>0</v>
      </c>
      <c r="DU30" s="494">
        <f ca="1">SUMIFS(DB_LOAD!$AV:$AV,DB_LOAD!$AW:$AW,'Refi-Annual Review'!$DT$1,DB_LOAD!$AR:$AR,'Refi-Annual Review'!$CF30,DB_LOAD!$AP:$AP,'Refi-Annual Review'!$DU$1,DB_LOAD!$AQ:$AQ,'Refi-Annual Review'!DU$2)</f>
        <v>0</v>
      </c>
      <c r="DV30" s="494">
        <f ca="1">SUMIFS(DB_LOAD!$AV:$AV,DB_LOAD!$AW:$AW,'Refi-Annual Review'!$DT$1,DB_LOAD!$AR:$AR,'Refi-Annual Review'!$CF30,DB_LOAD!$AP:$AP,'Refi-Annual Review'!$DU$1,DB_LOAD!$AQ:$AQ,'Refi-Annual Review'!DV$2)</f>
        <v>0</v>
      </c>
      <c r="DW30" s="494">
        <f ca="1">SUMIFS(DB_LOAD!$AV:$AV,DB_LOAD!$AW:$AW,'Refi-Annual Review'!$DT$1,DB_LOAD!$AR:$AR,'Refi-Annual Review'!$CF30,DB_LOAD!$AP:$AP,'Refi-Annual Review'!$DU$1,DB_LOAD!$AQ:$AQ,'Refi-Annual Review'!DW$2)</f>
        <v>0</v>
      </c>
      <c r="DX30" s="494">
        <f ca="1">SUMIFS(DB_LOAD!$AV:$AV,DB_LOAD!$AW:$AW,'Refi-Annual Review'!$DT$1,DB_LOAD!$AR:$AR,'Refi-Annual Review'!$CF30,DB_LOAD!$AP:$AP,'Refi-Annual Review'!$DU$1,DB_LOAD!$AQ:$AQ,'Refi-Annual Review'!DX$2)</f>
        <v>0</v>
      </c>
      <c r="DY30" s="494">
        <f ca="1">SUMIFS(DB_LOAD!$AV:$AV,DB_LOAD!$AW:$AW,'Refi-Annual Review'!$DT$1,DB_LOAD!$AR:$AR,'Refi-Annual Review'!$CF30,DB_LOAD!$AP:$AP,'Refi-Annual Review'!$DU$1,DB_LOAD!$AQ:$AQ,'Refi-Annual Review'!DY$2)</f>
        <v>0</v>
      </c>
      <c r="DZ30" s="494" t="str">
        <f t="shared" ca="1" si="55"/>
        <v/>
      </c>
    </row>
    <row r="31" spans="1:130" ht="15">
      <c r="C31" s="485">
        <f t="shared" si="25"/>
        <v>32</v>
      </c>
      <c r="D31" s="493" t="s">
        <v>23</v>
      </c>
      <c r="E31" s="568"/>
      <c r="F31" s="496"/>
      <c r="G31" s="496" t="str">
        <f t="shared" ref="G31:I31" ca="1" si="71">IFERROR(-G121/AK183,"N/A")</f>
        <v>N/A</v>
      </c>
      <c r="H31" s="496" t="str">
        <f t="shared" ca="1" si="71"/>
        <v>N/A</v>
      </c>
      <c r="I31" s="496" t="str">
        <f t="shared" ca="1" si="71"/>
        <v>N/A</v>
      </c>
      <c r="J31" s="496" t="str">
        <f ca="1">IFERROR(-J121/AN183,"N/A")</f>
        <v>N/A</v>
      </c>
      <c r="K31" s="496"/>
      <c r="L31" s="496" t="str">
        <f t="shared" ref="L31:M31" ca="1" si="72">IFERROR(-L121/AK183,"N/A")</f>
        <v>N/A</v>
      </c>
      <c r="M31" s="496" t="str">
        <f t="shared" ca="1" si="72"/>
        <v>N/A</v>
      </c>
      <c r="N31" s="496" t="str">
        <f ca="1">IFERROR(-N121/AM183,"N/A")</f>
        <v>N/A</v>
      </c>
      <c r="O31" s="496" t="str">
        <f ca="1">IFERROR(-O121/AVERAGE(O105+O104,IF(OR(J115="",J115=0),N104+N105,J104+J105)),"N/A")</f>
        <v>N/A</v>
      </c>
      <c r="P31" s="496"/>
      <c r="Q31" s="496" t="e">
        <f ca="1">(-(Q121*(12/Q1)/AVERAGE((Q183))))</f>
        <v>#NAME?</v>
      </c>
      <c r="R31" s="496" t="e">
        <f ca="1">-R121/Q183</f>
        <v>#NAME?</v>
      </c>
      <c r="S31" s="496"/>
      <c r="T31" s="496"/>
      <c r="U31" s="496"/>
      <c r="AJ31" s="493" t="s">
        <v>23</v>
      </c>
      <c r="AK31" s="496" t="e">
        <f t="shared" ca="1" si="49"/>
        <v>#N/A</v>
      </c>
      <c r="AL31" s="496" t="e">
        <f t="shared" ca="1" si="49"/>
        <v>#N/A</v>
      </c>
      <c r="AM31" s="496" t="e">
        <f t="shared" ca="1" si="49"/>
        <v>#N/A</v>
      </c>
      <c r="AN31" s="496" t="e">
        <f t="shared" ca="1" si="49"/>
        <v>#N/A</v>
      </c>
      <c r="AO31" s="496" t="e">
        <f t="shared" ca="1" si="48"/>
        <v>#NAME?</v>
      </c>
      <c r="AP31" s="496" t="e">
        <f t="shared" ca="1" si="48"/>
        <v>#NAME?</v>
      </c>
      <c r="BD31" s="485" t="s">
        <v>140</v>
      </c>
      <c r="BE31" s="485" t="e">
        <f t="shared" ca="1" si="65"/>
        <v>#NAME?</v>
      </c>
      <c r="BF31" s="651" t="str">
        <f t="shared" si="66"/>
        <v/>
      </c>
      <c r="BG31" s="669" t="e">
        <f t="shared" ca="1" si="67"/>
        <v>#NAME?</v>
      </c>
      <c r="BH31" s="669" t="e">
        <f t="shared" ca="1" si="67"/>
        <v>#NAME?</v>
      </c>
      <c r="BI31" s="669" t="e">
        <f t="shared" ca="1" si="67"/>
        <v>#NAME?</v>
      </c>
      <c r="BJ31" s="669" t="e">
        <f t="shared" ca="1" si="67"/>
        <v>#NAME?</v>
      </c>
      <c r="BK31" s="669" t="e">
        <f t="shared" ca="1" si="67"/>
        <v>#NAME?</v>
      </c>
      <c r="BL31" s="669" t="e">
        <f t="shared" ca="1" si="67"/>
        <v>#NAME?</v>
      </c>
      <c r="BM31" s="669" t="e">
        <f t="shared" ca="1" si="67"/>
        <v>#NAME?</v>
      </c>
      <c r="BN31" s="670" t="e">
        <f t="shared" ca="1" si="68"/>
        <v>#NAME?</v>
      </c>
      <c r="BP31" s="485" t="e">
        <f ca="1">IF(OR(DB_LOAD!AW30="USD",DB_LOAD!AW30='Refi-Annual Review'!$A$3,ISBLANK(DB_LOAD!AW30)),0,1)</f>
        <v>#NAME?</v>
      </c>
      <c r="BQ31" t="str">
        <f>(IF(ISBLANK(DB_LOAD!AR30),"",DB_LOAD!AR30))</f>
        <v/>
      </c>
      <c r="BR31" t="str">
        <f>IF(LEN(BQ31)&gt;0,LEN(BQ31),"")</f>
        <v/>
      </c>
      <c r="BS31" t="str">
        <f>IF(AND(BQ31=BQ30,BR31=BR30,BQ31&lt;&gt;""),"",IF(BQ31="","",BQ31))</f>
        <v/>
      </c>
      <c r="BT31" t="str">
        <f>BT30&amp;BS31</f>
        <v/>
      </c>
      <c r="BU31" t="str">
        <f>IF(LEN(BS31)&gt;0,LEN(BS31),"")</f>
        <v/>
      </c>
      <c r="BV31" t="str">
        <f>BV30&amp;BU31</f>
        <v/>
      </c>
      <c r="BW31" t="str">
        <f>IF(LEN(BU31)&gt;0,LEN(BU31),"")</f>
        <v/>
      </c>
      <c r="BX31" t="str">
        <f>BX30&amp;BW31</f>
        <v/>
      </c>
      <c r="BY31"/>
      <c r="BZ31"/>
      <c r="CA31"/>
      <c r="CB31" s="683" t="str">
        <f t="shared" si="69"/>
        <v/>
      </c>
      <c r="CC31" s="683" t="str">
        <f t="shared" si="70"/>
        <v/>
      </c>
      <c r="CD31" s="683" t="str">
        <f>IF(CC31="","",VALUE(MID($BZ$5,1+SUM($CC$3:CC30),CC31)))</f>
        <v/>
      </c>
      <c r="CE31">
        <f>CE30+1</f>
        <v>29</v>
      </c>
      <c r="CF31" t="str">
        <f>IF(CD31="","",MID($BZ$4,1+SUM($CD$3:CD30),CD31))</f>
        <v/>
      </c>
      <c r="CI31" s="494" t="e">
        <f ca="1">SUMIFS(DB_LOAD!$AU:$AU,DB_LOAD!$AW:$AW,'Refi-Annual Review'!$CJ$1,DB_LOAD!$AR:$AR,'Refi-Annual Review'!$CF31,DB_LOAD!$AP:$AP,'Refi-Annual Review'!$CK$1,DB_LOAD!$AQ:$AQ,'Refi-Annual Review'!CI$2)/DB_LOAD!$K$2</f>
        <v>#DIV/0!</v>
      </c>
      <c r="CJ31" s="494" t="e">
        <f ca="1">SUMIFS(DB_LOAD!$AU:$AU,DB_LOAD!$AW:$AW,'Refi-Annual Review'!$CJ$1,DB_LOAD!$AR:$AR,'Refi-Annual Review'!$CF31,DB_LOAD!$AP:$AP,'Refi-Annual Review'!$CK$1,DB_LOAD!$AQ:$AQ,'Refi-Annual Review'!CJ$2)/DB_LOAD!$K$2</f>
        <v>#DIV/0!</v>
      </c>
      <c r="CK31" s="494" t="e">
        <f ca="1">SUMIFS(DB_LOAD!$AU:$AU,DB_LOAD!$AW:$AW,'Refi-Annual Review'!$CJ$1,DB_LOAD!$AR:$AR,'Refi-Annual Review'!$CF31,DB_LOAD!$AP:$AP,'Refi-Annual Review'!$CK$1,DB_LOAD!$AQ:$AQ,'Refi-Annual Review'!CK$2)/DB_LOAD!$K$2</f>
        <v>#DIV/0!</v>
      </c>
      <c r="CL31" s="494" t="e">
        <f ca="1">SUMIFS(DB_LOAD!$AU:$AU,DB_LOAD!$AW:$AW,'Refi-Annual Review'!$CJ$1,DB_LOAD!$AR:$AR,'Refi-Annual Review'!$CF31,DB_LOAD!$AP:$AP,'Refi-Annual Review'!$CK$1,DB_LOAD!$AQ:$AQ,'Refi-Annual Review'!CL$2)/DB_LOAD!$K$2</f>
        <v>#DIV/0!</v>
      </c>
      <c r="CM31" s="494" t="e">
        <f ca="1">SUMIFS(DB_LOAD!$AU:$AU,DB_LOAD!$AW:$AW,'Refi-Annual Review'!$CJ$1,DB_LOAD!$AR:$AR,'Refi-Annual Review'!$CF31,DB_LOAD!$AP:$AP,'Refi-Annual Review'!$CK$1,DB_LOAD!$AQ:$AQ,'Refi-Annual Review'!CM$2)/DB_LOAD!$K$2</f>
        <v>#DIV/0!</v>
      </c>
      <c r="CN31" s="494" t="e">
        <f ca="1">SUMIFS(DB_LOAD!$AU:$AU,DB_LOAD!$AW:$AW,'Refi-Annual Review'!$CJ$1,DB_LOAD!$AR:$AR,'Refi-Annual Review'!$CF31,DB_LOAD!$AP:$AP,'Refi-Annual Review'!$CK$1,DB_LOAD!$AQ:$AQ,'Refi-Annual Review'!CN$2)/DB_LOAD!$K$2</f>
        <v>#DIV/0!</v>
      </c>
      <c r="CO31" s="494" t="e">
        <f ca="1">SUMIFS(DB_LOAD!$AU:$AU,DB_LOAD!$AW:$AW,'Refi-Annual Review'!$CJ$1,DB_LOAD!$AR:$AR,'Refi-Annual Review'!$CF31,DB_LOAD!$AP:$AP,'Refi-Annual Review'!$CK$1,DB_LOAD!$AQ:$AQ,'Refi-Annual Review'!CO$2)/DB_LOAD!$K$2</f>
        <v>#DIV/0!</v>
      </c>
      <c r="CP31" s="494" t="e">
        <f t="shared" ca="1" si="51"/>
        <v>#DIV/0!</v>
      </c>
      <c r="CR31" s="494">
        <f ca="1">SUMIFS(DB_LOAD!$AV:$AV,DB_LOAD!$AW:$AW,'Refi-Annual Review'!$CS$1,DB_LOAD!$AR:$AR,'Refi-Annual Review'!$CF31,DB_LOAD!$AP:$AP,'Refi-Annual Review'!$CT$1,DB_LOAD!$AQ:$AQ,'Refi-Annual Review'!CR$2)</f>
        <v>0</v>
      </c>
      <c r="CS31" s="494">
        <f ca="1">SUMIFS(DB_LOAD!$AV:$AV,DB_LOAD!$AW:$AW,'Refi-Annual Review'!$CS$1,DB_LOAD!$AR:$AR,'Refi-Annual Review'!$CF31,DB_LOAD!$AP:$AP,'Refi-Annual Review'!$CT$1,DB_LOAD!$AQ:$AQ,'Refi-Annual Review'!CS$2)</f>
        <v>0</v>
      </c>
      <c r="CT31" s="494">
        <f ca="1">SUMIFS(DB_LOAD!$AV:$AV,DB_LOAD!$AW:$AW,'Refi-Annual Review'!$CS$1,DB_LOAD!$AR:$AR,'Refi-Annual Review'!$CF31,DB_LOAD!$AP:$AP,'Refi-Annual Review'!$CT$1,DB_LOAD!$AQ:$AQ,'Refi-Annual Review'!CT$2)</f>
        <v>0</v>
      </c>
      <c r="CU31" s="494">
        <f ca="1">SUMIFS(DB_LOAD!$AV:$AV,DB_LOAD!$AW:$AW,'Refi-Annual Review'!$CS$1,DB_LOAD!$AR:$AR,'Refi-Annual Review'!$CF31,DB_LOAD!$AP:$AP,'Refi-Annual Review'!$CT$1,DB_LOAD!$AQ:$AQ,'Refi-Annual Review'!CU$2)</f>
        <v>0</v>
      </c>
      <c r="CV31" s="494">
        <f ca="1">SUMIFS(DB_LOAD!$AV:$AV,DB_LOAD!$AW:$AW,'Refi-Annual Review'!$CS$1,DB_LOAD!$AR:$AR,'Refi-Annual Review'!$CF31,DB_LOAD!$AP:$AP,'Refi-Annual Review'!$CT$1,DB_LOAD!$AQ:$AQ,'Refi-Annual Review'!CV$2)</f>
        <v>0</v>
      </c>
      <c r="CW31" s="494">
        <f ca="1">SUMIFS(DB_LOAD!$AV:$AV,DB_LOAD!$AW:$AW,'Refi-Annual Review'!$CS$1,DB_LOAD!$AR:$AR,'Refi-Annual Review'!$CF31,DB_LOAD!$AP:$AP,'Refi-Annual Review'!$CT$1,DB_LOAD!$AQ:$AQ,'Refi-Annual Review'!CW$2)</f>
        <v>0</v>
      </c>
      <c r="CX31" s="494">
        <f ca="1">SUMIFS(DB_LOAD!$AV:$AV,DB_LOAD!$AW:$AW,'Refi-Annual Review'!$CS$1,DB_LOAD!$AR:$AR,'Refi-Annual Review'!$CF31,DB_LOAD!$AP:$AP,'Refi-Annual Review'!$CT$1,DB_LOAD!$AQ:$AQ,'Refi-Annual Review'!CX$2)</f>
        <v>0</v>
      </c>
      <c r="CY31" s="494" t="str">
        <f t="shared" ca="1" si="52"/>
        <v/>
      </c>
      <c r="DA31" s="494" t="e">
        <f ca="1">SUMIFS(DB_LOAD!$AU:$AU,DB_LOAD!$AW:$AW,'Refi-Annual Review'!$DB$1,DB_LOAD!$AR:$AR,'Refi-Annual Review'!$CF31,DB_LOAD!$AP:$AP,'Refi-Annual Review'!$DC$1,DB_LOAD!$AQ:$AQ,'Refi-Annual Review'!DA$2)/IF($A$23="No Data Found",1,$A$23)</f>
        <v>#NAME?</v>
      </c>
      <c r="DB31" s="494" t="e">
        <f ca="1">SUMIFS(DB_LOAD!$AU:$AU,DB_LOAD!$AW:$AW,'Refi-Annual Review'!$DB$1,DB_LOAD!$AR:$AR,'Refi-Annual Review'!$CF31,DB_LOAD!$AP:$AP,'Refi-Annual Review'!$DC$1,DB_LOAD!$AQ:$AQ,'Refi-Annual Review'!DB$2)/IF($A$23="No Data Found",1,$A$23)</f>
        <v>#NAME?</v>
      </c>
      <c r="DC31" s="494" t="e">
        <f ca="1">SUMIFS(DB_LOAD!$AU:$AU,DB_LOAD!$AW:$AW,'Refi-Annual Review'!$DB$1,DB_LOAD!$AR:$AR,'Refi-Annual Review'!$CF31,DB_LOAD!$AP:$AP,'Refi-Annual Review'!$DC$1,DB_LOAD!$AQ:$AQ,'Refi-Annual Review'!DC$2)/IF($A$23="No Data Found",1,$A$23)</f>
        <v>#NAME?</v>
      </c>
      <c r="DD31" s="494" t="e">
        <f ca="1">SUMIFS(DB_LOAD!$AU:$AU,DB_LOAD!$AW:$AW,'Refi-Annual Review'!$DB$1,DB_LOAD!$AR:$AR,'Refi-Annual Review'!$CF31,DB_LOAD!$AP:$AP,'Refi-Annual Review'!$DC$1,DB_LOAD!$AQ:$AQ,'Refi-Annual Review'!DD$2)/IF($A$23="No Data Found",1,$A$23)</f>
        <v>#NAME?</v>
      </c>
      <c r="DE31" s="494" t="e">
        <f ca="1">SUMIFS(DB_LOAD!$AU:$AU,DB_LOAD!$AW:$AW,'Refi-Annual Review'!$DB$1,DB_LOAD!$AR:$AR,'Refi-Annual Review'!$CF31,DB_LOAD!$AP:$AP,'Refi-Annual Review'!$DC$1,DB_LOAD!$AQ:$AQ,'Refi-Annual Review'!DE$2)/IF($A$23="No Data Found",1,$A$23)</f>
        <v>#NAME?</v>
      </c>
      <c r="DF31" s="494" t="e">
        <f ca="1">SUMIFS(DB_LOAD!$AU:$AU,DB_LOAD!$AW:$AW,'Refi-Annual Review'!$DB$1,DB_LOAD!$AR:$AR,'Refi-Annual Review'!$CF31,DB_LOAD!$AP:$AP,'Refi-Annual Review'!$DC$1,DB_LOAD!$AQ:$AQ,'Refi-Annual Review'!DF$2)/IF($A$23="No Data Found",1,$A$23)</f>
        <v>#NAME?</v>
      </c>
      <c r="DG31" s="494" t="e">
        <f ca="1">SUMIFS(DB_LOAD!$AU:$AU,DB_LOAD!$AW:$AW,'Refi-Annual Review'!$DB$1,DB_LOAD!$AR:$AR,'Refi-Annual Review'!$CF31,DB_LOAD!$AP:$AP,'Refi-Annual Review'!$DC$1,DB_LOAD!$AQ:$AQ,'Refi-Annual Review'!DG$2)/IF($A$23="No Data Found",1,$A$23)</f>
        <v>#NAME?</v>
      </c>
      <c r="DH31" s="494" t="e">
        <f t="shared" ca="1" si="53"/>
        <v>#NAME?</v>
      </c>
      <c r="DJ31" s="494">
        <f ca="1">SUMIFS(DB_LOAD!$AV:$AV,DB_LOAD!$AW:$AW,'Refi-Annual Review'!$DK$1,DB_LOAD!$AR:$AR,'Refi-Annual Review'!$CF31,DB_LOAD!$AP:$AP,'Refi-Annual Review'!$DL$1,DB_LOAD!$AQ:$AQ,'Refi-Annual Review'!DJ$2)</f>
        <v>0</v>
      </c>
      <c r="DK31" s="494">
        <f ca="1">SUMIFS(DB_LOAD!$AV:$AV,DB_LOAD!$AW:$AW,'Refi-Annual Review'!$DK$1,DB_LOAD!$AR:$AR,'Refi-Annual Review'!$CF31,DB_LOAD!$AP:$AP,'Refi-Annual Review'!$DL$1,DB_LOAD!$AQ:$AQ,'Refi-Annual Review'!DK$2)</f>
        <v>0</v>
      </c>
      <c r="DL31" s="494">
        <f ca="1">SUMIFS(DB_LOAD!$AV:$AV,DB_LOAD!$AW:$AW,'Refi-Annual Review'!$DK$1,DB_LOAD!$AR:$AR,'Refi-Annual Review'!$CF31,DB_LOAD!$AP:$AP,'Refi-Annual Review'!$DL$1,DB_LOAD!$AQ:$AQ,'Refi-Annual Review'!DL$2)</f>
        <v>0</v>
      </c>
      <c r="DM31" s="494">
        <f ca="1">SUMIFS(DB_LOAD!$AV:$AV,DB_LOAD!$AW:$AW,'Refi-Annual Review'!$DK$1,DB_LOAD!$AR:$AR,'Refi-Annual Review'!$CF31,DB_LOAD!$AP:$AP,'Refi-Annual Review'!$DL$1,DB_LOAD!$AQ:$AQ,'Refi-Annual Review'!DM$2)</f>
        <v>0</v>
      </c>
      <c r="DN31" s="494">
        <f ca="1">SUMIFS(DB_LOAD!$AV:$AV,DB_LOAD!$AW:$AW,'Refi-Annual Review'!$DK$1,DB_LOAD!$AR:$AR,'Refi-Annual Review'!$CF31,DB_LOAD!$AP:$AP,'Refi-Annual Review'!$DL$1,DB_LOAD!$AQ:$AQ,'Refi-Annual Review'!DN$2)</f>
        <v>0</v>
      </c>
      <c r="DO31" s="494">
        <f ca="1">SUMIFS(DB_LOAD!$AV:$AV,DB_LOAD!$AW:$AW,'Refi-Annual Review'!$DK$1,DB_LOAD!$AR:$AR,'Refi-Annual Review'!$CF31,DB_LOAD!$AP:$AP,'Refi-Annual Review'!$DL$1,DB_LOAD!$AQ:$AQ,'Refi-Annual Review'!DO$2)</f>
        <v>0</v>
      </c>
      <c r="DP31" s="494">
        <f ca="1">SUMIFS(DB_LOAD!$AV:$AV,DB_LOAD!$AW:$AW,'Refi-Annual Review'!$DK$1,DB_LOAD!$AR:$AR,'Refi-Annual Review'!$CF31,DB_LOAD!$AP:$AP,'Refi-Annual Review'!$DL$1,DB_LOAD!$AQ:$AQ,'Refi-Annual Review'!DP$2)</f>
        <v>0</v>
      </c>
      <c r="DQ31" s="494" t="str">
        <f t="shared" ca="1" si="54"/>
        <v/>
      </c>
      <c r="DS31" s="494">
        <f ca="1">SUMIFS(DB_LOAD!$AV:$AV,DB_LOAD!$AW:$AW,'Refi-Annual Review'!$DT$1,DB_LOAD!$AR:$AR,'Refi-Annual Review'!$CF31,DB_LOAD!$AP:$AP,'Refi-Annual Review'!$DU$1,DB_LOAD!$AQ:$AQ,'Refi-Annual Review'!DS$2)</f>
        <v>0</v>
      </c>
      <c r="DT31" s="494">
        <f ca="1">SUMIFS(DB_LOAD!$AV:$AV,DB_LOAD!$AW:$AW,'Refi-Annual Review'!$DT$1,DB_LOAD!$AR:$AR,'Refi-Annual Review'!$CF31,DB_LOAD!$AP:$AP,'Refi-Annual Review'!$DU$1,DB_LOAD!$AQ:$AQ,'Refi-Annual Review'!DT$2)</f>
        <v>0</v>
      </c>
      <c r="DU31" s="494">
        <f ca="1">SUMIFS(DB_LOAD!$AV:$AV,DB_LOAD!$AW:$AW,'Refi-Annual Review'!$DT$1,DB_LOAD!$AR:$AR,'Refi-Annual Review'!$CF31,DB_LOAD!$AP:$AP,'Refi-Annual Review'!$DU$1,DB_LOAD!$AQ:$AQ,'Refi-Annual Review'!DU$2)</f>
        <v>0</v>
      </c>
      <c r="DV31" s="494">
        <f ca="1">SUMIFS(DB_LOAD!$AV:$AV,DB_LOAD!$AW:$AW,'Refi-Annual Review'!$DT$1,DB_LOAD!$AR:$AR,'Refi-Annual Review'!$CF31,DB_LOAD!$AP:$AP,'Refi-Annual Review'!$DU$1,DB_LOAD!$AQ:$AQ,'Refi-Annual Review'!DV$2)</f>
        <v>0</v>
      </c>
      <c r="DW31" s="494">
        <f ca="1">SUMIFS(DB_LOAD!$AV:$AV,DB_LOAD!$AW:$AW,'Refi-Annual Review'!$DT$1,DB_LOAD!$AR:$AR,'Refi-Annual Review'!$CF31,DB_LOAD!$AP:$AP,'Refi-Annual Review'!$DU$1,DB_LOAD!$AQ:$AQ,'Refi-Annual Review'!DW$2)</f>
        <v>0</v>
      </c>
      <c r="DX31" s="494">
        <f ca="1">SUMIFS(DB_LOAD!$AV:$AV,DB_LOAD!$AW:$AW,'Refi-Annual Review'!$DT$1,DB_LOAD!$AR:$AR,'Refi-Annual Review'!$CF31,DB_LOAD!$AP:$AP,'Refi-Annual Review'!$DU$1,DB_LOAD!$AQ:$AQ,'Refi-Annual Review'!DX$2)</f>
        <v>0</v>
      </c>
      <c r="DY31" s="494">
        <f ca="1">SUMIFS(DB_LOAD!$AV:$AV,DB_LOAD!$AW:$AW,'Refi-Annual Review'!$DT$1,DB_LOAD!$AR:$AR,'Refi-Annual Review'!$CF31,DB_LOAD!$AP:$AP,'Refi-Annual Review'!$DU$1,DB_LOAD!$AQ:$AQ,'Refi-Annual Review'!DY$2)</f>
        <v>0</v>
      </c>
      <c r="DZ31" s="494" t="str">
        <f t="shared" ca="1" si="55"/>
        <v/>
      </c>
    </row>
    <row r="32" spans="1:130" ht="15">
      <c r="C32" s="485">
        <f t="shared" si="25"/>
        <v>33</v>
      </c>
      <c r="D32" s="493" t="s">
        <v>24</v>
      </c>
      <c r="E32" s="568"/>
      <c r="F32" s="496" t="e">
        <f ca="1">F124/F$120</f>
        <v>#N/A</v>
      </c>
      <c r="G32" s="496" t="e">
        <f ca="1">G124/G$120</f>
        <v>#N/A</v>
      </c>
      <c r="H32" s="496" t="e">
        <f ca="1">H124/H$120</f>
        <v>#N/A</v>
      </c>
      <c r="I32" s="496" t="e">
        <f ca="1">I124/I$120</f>
        <v>#N/A</v>
      </c>
      <c r="J32" s="496" t="e">
        <f ca="1">J124/J$120</f>
        <v>#N/A</v>
      </c>
      <c r="K32" s="496"/>
      <c r="L32" s="496" t="e">
        <f ca="1">L124/L$120</f>
        <v>#NAME?</v>
      </c>
      <c r="M32" s="496" t="e">
        <f ca="1">M124/M$120</f>
        <v>#NAME?</v>
      </c>
      <c r="N32" s="496" t="e">
        <f ca="1">N124/N$120</f>
        <v>#NAME?</v>
      </c>
      <c r="O32" s="496" t="e">
        <f ca="1">O124/O$120</f>
        <v>#NAME?</v>
      </c>
      <c r="P32" s="496"/>
      <c r="Q32" s="496" t="e">
        <f ca="1">Q124/Q$120</f>
        <v>#NAME?</v>
      </c>
      <c r="R32" s="496" t="e">
        <f ca="1">R124/R$120</f>
        <v>#NAME?</v>
      </c>
      <c r="S32" s="496"/>
      <c r="T32" s="496"/>
      <c r="U32" s="496"/>
      <c r="AJ32" s="493" t="s">
        <v>24</v>
      </c>
      <c r="AK32" s="496" t="e">
        <f t="shared" ca="1" si="49"/>
        <v>#N/A</v>
      </c>
      <c r="AL32" s="496" t="e">
        <f t="shared" ca="1" si="49"/>
        <v>#N/A</v>
      </c>
      <c r="AM32" s="496" t="e">
        <f t="shared" ca="1" si="49"/>
        <v>#N/A</v>
      </c>
      <c r="AN32" s="496" t="e">
        <f t="shared" ca="1" si="49"/>
        <v>#N/A</v>
      </c>
      <c r="AO32" s="496" t="e">
        <f t="shared" ca="1" si="48"/>
        <v>#NAME?</v>
      </c>
      <c r="AP32" s="496" t="e">
        <f t="shared" ca="1" si="48"/>
        <v>#NAME?</v>
      </c>
      <c r="BD32" s="485" t="s">
        <v>140</v>
      </c>
      <c r="BE32" s="485" t="e">
        <f t="shared" ca="1" si="65"/>
        <v>#NAME?</v>
      </c>
      <c r="BF32" s="651" t="str">
        <f t="shared" si="66"/>
        <v/>
      </c>
      <c r="BG32" s="669" t="e">
        <f t="shared" ca="1" si="67"/>
        <v>#NAME?</v>
      </c>
      <c r="BH32" s="669" t="e">
        <f t="shared" ca="1" si="67"/>
        <v>#NAME?</v>
      </c>
      <c r="BI32" s="669" t="e">
        <f t="shared" ca="1" si="67"/>
        <v>#NAME?</v>
      </c>
      <c r="BJ32" s="669" t="e">
        <f t="shared" ca="1" si="67"/>
        <v>#NAME?</v>
      </c>
      <c r="BK32" s="669" t="e">
        <f t="shared" ca="1" si="67"/>
        <v>#NAME?</v>
      </c>
      <c r="BL32" s="669" t="e">
        <f t="shared" ca="1" si="67"/>
        <v>#NAME?</v>
      </c>
      <c r="BM32" s="669" t="e">
        <f t="shared" ca="1" si="67"/>
        <v>#NAME?</v>
      </c>
      <c r="BN32" s="670" t="e">
        <f t="shared" ca="1" si="68"/>
        <v>#NAME?</v>
      </c>
      <c r="BP32" s="485" t="e">
        <f ca="1">IF(OR(DB_LOAD!AW31="USD",DB_LOAD!AW31='Refi-Annual Review'!$A$3,ISBLANK(DB_LOAD!AW31)),0,1)</f>
        <v>#NAME?</v>
      </c>
      <c r="BQ32" t="str">
        <f>(IF(ISBLANK(DB_LOAD!AR31),"",DB_LOAD!AR31))</f>
        <v/>
      </c>
      <c r="BR32" t="str">
        <f t="shared" ref="BR32:BR95" si="73">IF(LEN(BQ32)&gt;0,LEN(BQ32),"")</f>
        <v/>
      </c>
      <c r="BS32" t="str">
        <f t="shared" ref="BS32:BS95" si="74">IF(AND(BQ32=BQ31,BR32=BR31,BQ32&lt;&gt;""),"",IF(BQ32="","",BQ32))</f>
        <v/>
      </c>
      <c r="BT32" t="str">
        <f t="shared" ref="BT32:BT95" si="75">BT31&amp;BS32</f>
        <v/>
      </c>
      <c r="BU32" t="str">
        <f t="shared" ref="BU32:BU95" si="76">IF(LEN(BS32)&gt;0,LEN(BS32),"")</f>
        <v/>
      </c>
      <c r="BV32" t="str">
        <f t="shared" ref="BV32:BV95" si="77">BV31&amp;BU32</f>
        <v/>
      </c>
      <c r="BW32" t="str">
        <f t="shared" ref="BW32:BW95" si="78">IF(LEN(BU32)&gt;0,LEN(BU32),"")</f>
        <v/>
      </c>
      <c r="BX32" t="str">
        <f t="shared" ref="BX32:BX95" si="79">BX31&amp;BW32</f>
        <v/>
      </c>
      <c r="CB32" s="683" t="str">
        <f t="shared" si="69"/>
        <v/>
      </c>
      <c r="CC32" s="683" t="str">
        <f t="shared" si="70"/>
        <v/>
      </c>
      <c r="CD32" s="683" t="str">
        <f>IF(CC32="","",VALUE(MID($BZ$5,1+SUM($CC$3:CC31),CC32)))</f>
        <v/>
      </c>
      <c r="CE32">
        <f>CE31+1</f>
        <v>30</v>
      </c>
      <c r="CF32" t="str">
        <f>IF(CD32="","",MID($BZ$4,1+SUM($CD$3:CD31),CD32))</f>
        <v/>
      </c>
      <c r="CI32" s="494" t="e">
        <f ca="1">SUMIFS(DB_LOAD!$AU:$AU,DB_LOAD!$AW:$AW,'Refi-Annual Review'!$CJ$1,DB_LOAD!$AR:$AR,'Refi-Annual Review'!$CF32,DB_LOAD!$AP:$AP,'Refi-Annual Review'!$CK$1,DB_LOAD!$AQ:$AQ,'Refi-Annual Review'!CI$2)/DB_LOAD!$K$2</f>
        <v>#DIV/0!</v>
      </c>
      <c r="CJ32" s="494" t="e">
        <f ca="1">SUMIFS(DB_LOAD!$AU:$AU,DB_LOAD!$AW:$AW,'Refi-Annual Review'!$CJ$1,DB_LOAD!$AR:$AR,'Refi-Annual Review'!$CF32,DB_LOAD!$AP:$AP,'Refi-Annual Review'!$CK$1,DB_LOAD!$AQ:$AQ,'Refi-Annual Review'!CJ$2)/DB_LOAD!$K$2</f>
        <v>#DIV/0!</v>
      </c>
      <c r="CK32" s="494" t="e">
        <f ca="1">SUMIFS(DB_LOAD!$AU:$AU,DB_LOAD!$AW:$AW,'Refi-Annual Review'!$CJ$1,DB_LOAD!$AR:$AR,'Refi-Annual Review'!$CF32,DB_LOAD!$AP:$AP,'Refi-Annual Review'!$CK$1,DB_LOAD!$AQ:$AQ,'Refi-Annual Review'!CK$2)/DB_LOAD!$K$2</f>
        <v>#DIV/0!</v>
      </c>
      <c r="CL32" s="494" t="e">
        <f ca="1">SUMIFS(DB_LOAD!$AU:$AU,DB_LOAD!$AW:$AW,'Refi-Annual Review'!$CJ$1,DB_LOAD!$AR:$AR,'Refi-Annual Review'!$CF32,DB_LOAD!$AP:$AP,'Refi-Annual Review'!$CK$1,DB_LOAD!$AQ:$AQ,'Refi-Annual Review'!CL$2)/DB_LOAD!$K$2</f>
        <v>#DIV/0!</v>
      </c>
      <c r="CM32" s="494" t="e">
        <f ca="1">SUMIFS(DB_LOAD!$AU:$AU,DB_LOAD!$AW:$AW,'Refi-Annual Review'!$CJ$1,DB_LOAD!$AR:$AR,'Refi-Annual Review'!$CF32,DB_LOAD!$AP:$AP,'Refi-Annual Review'!$CK$1,DB_LOAD!$AQ:$AQ,'Refi-Annual Review'!CM$2)/DB_LOAD!$K$2</f>
        <v>#DIV/0!</v>
      </c>
      <c r="CN32" s="494" t="e">
        <f ca="1">SUMIFS(DB_LOAD!$AU:$AU,DB_LOAD!$AW:$AW,'Refi-Annual Review'!$CJ$1,DB_LOAD!$AR:$AR,'Refi-Annual Review'!$CF32,DB_LOAD!$AP:$AP,'Refi-Annual Review'!$CK$1,DB_LOAD!$AQ:$AQ,'Refi-Annual Review'!CN$2)/DB_LOAD!$K$2</f>
        <v>#DIV/0!</v>
      </c>
      <c r="CO32" s="494" t="e">
        <f ca="1">SUMIFS(DB_LOAD!$AU:$AU,DB_LOAD!$AW:$AW,'Refi-Annual Review'!$CJ$1,DB_LOAD!$AR:$AR,'Refi-Annual Review'!$CF32,DB_LOAD!$AP:$AP,'Refi-Annual Review'!$CK$1,DB_LOAD!$AQ:$AQ,'Refi-Annual Review'!CO$2)/DB_LOAD!$K$2</f>
        <v>#DIV/0!</v>
      </c>
      <c r="CP32" s="494" t="e">
        <f t="shared" ca="1" si="51"/>
        <v>#DIV/0!</v>
      </c>
      <c r="CR32" s="494">
        <f ca="1">SUMIFS(DB_LOAD!$AV:$AV,DB_LOAD!$AW:$AW,'Refi-Annual Review'!$CS$1,DB_LOAD!$AR:$AR,'Refi-Annual Review'!$CF32,DB_LOAD!$AP:$AP,'Refi-Annual Review'!$CT$1,DB_LOAD!$AQ:$AQ,'Refi-Annual Review'!CR$2)</f>
        <v>0</v>
      </c>
      <c r="CS32" s="494">
        <f ca="1">SUMIFS(DB_LOAD!$AV:$AV,DB_LOAD!$AW:$AW,'Refi-Annual Review'!$CS$1,DB_LOAD!$AR:$AR,'Refi-Annual Review'!$CF32,DB_LOAD!$AP:$AP,'Refi-Annual Review'!$CT$1,DB_LOAD!$AQ:$AQ,'Refi-Annual Review'!CS$2)</f>
        <v>0</v>
      </c>
      <c r="CT32" s="494">
        <f ca="1">SUMIFS(DB_LOAD!$AV:$AV,DB_LOAD!$AW:$AW,'Refi-Annual Review'!$CS$1,DB_LOAD!$AR:$AR,'Refi-Annual Review'!$CF32,DB_LOAD!$AP:$AP,'Refi-Annual Review'!$CT$1,DB_LOAD!$AQ:$AQ,'Refi-Annual Review'!CT$2)</f>
        <v>0</v>
      </c>
      <c r="CU32" s="494">
        <f ca="1">SUMIFS(DB_LOAD!$AV:$AV,DB_LOAD!$AW:$AW,'Refi-Annual Review'!$CS$1,DB_LOAD!$AR:$AR,'Refi-Annual Review'!$CF32,DB_LOAD!$AP:$AP,'Refi-Annual Review'!$CT$1,DB_LOAD!$AQ:$AQ,'Refi-Annual Review'!CU$2)</f>
        <v>0</v>
      </c>
      <c r="CV32" s="494">
        <f ca="1">SUMIFS(DB_LOAD!$AV:$AV,DB_LOAD!$AW:$AW,'Refi-Annual Review'!$CS$1,DB_LOAD!$AR:$AR,'Refi-Annual Review'!$CF32,DB_LOAD!$AP:$AP,'Refi-Annual Review'!$CT$1,DB_LOAD!$AQ:$AQ,'Refi-Annual Review'!CV$2)</f>
        <v>0</v>
      </c>
      <c r="CW32" s="494">
        <f ca="1">SUMIFS(DB_LOAD!$AV:$AV,DB_LOAD!$AW:$AW,'Refi-Annual Review'!$CS$1,DB_LOAD!$AR:$AR,'Refi-Annual Review'!$CF32,DB_LOAD!$AP:$AP,'Refi-Annual Review'!$CT$1,DB_LOAD!$AQ:$AQ,'Refi-Annual Review'!CW$2)</f>
        <v>0</v>
      </c>
      <c r="CX32" s="494">
        <f ca="1">SUMIFS(DB_LOAD!$AV:$AV,DB_LOAD!$AW:$AW,'Refi-Annual Review'!$CS$1,DB_LOAD!$AR:$AR,'Refi-Annual Review'!$CF32,DB_LOAD!$AP:$AP,'Refi-Annual Review'!$CT$1,DB_LOAD!$AQ:$AQ,'Refi-Annual Review'!CX$2)</f>
        <v>0</v>
      </c>
      <c r="CY32" s="494" t="str">
        <f t="shared" ca="1" si="52"/>
        <v/>
      </c>
      <c r="DA32" s="494" t="e">
        <f ca="1">SUMIFS(DB_LOAD!$AU:$AU,DB_LOAD!$AW:$AW,'Refi-Annual Review'!$DB$1,DB_LOAD!$AR:$AR,'Refi-Annual Review'!$CF32,DB_LOAD!$AP:$AP,'Refi-Annual Review'!$DC$1,DB_LOAD!$AQ:$AQ,'Refi-Annual Review'!DA$2)/IF($A$23="No Data Found",1,$A$23)</f>
        <v>#NAME?</v>
      </c>
      <c r="DB32" s="494" t="e">
        <f ca="1">SUMIFS(DB_LOAD!$AU:$AU,DB_LOAD!$AW:$AW,'Refi-Annual Review'!$DB$1,DB_LOAD!$AR:$AR,'Refi-Annual Review'!$CF32,DB_LOAD!$AP:$AP,'Refi-Annual Review'!$DC$1,DB_LOAD!$AQ:$AQ,'Refi-Annual Review'!DB$2)/IF($A$23="No Data Found",1,$A$23)</f>
        <v>#NAME?</v>
      </c>
      <c r="DC32" s="494" t="e">
        <f ca="1">SUMIFS(DB_LOAD!$AU:$AU,DB_LOAD!$AW:$AW,'Refi-Annual Review'!$DB$1,DB_LOAD!$AR:$AR,'Refi-Annual Review'!$CF32,DB_LOAD!$AP:$AP,'Refi-Annual Review'!$DC$1,DB_LOAD!$AQ:$AQ,'Refi-Annual Review'!DC$2)/IF($A$23="No Data Found",1,$A$23)</f>
        <v>#NAME?</v>
      </c>
      <c r="DD32" s="494" t="e">
        <f ca="1">SUMIFS(DB_LOAD!$AU:$AU,DB_LOAD!$AW:$AW,'Refi-Annual Review'!$DB$1,DB_LOAD!$AR:$AR,'Refi-Annual Review'!$CF32,DB_LOAD!$AP:$AP,'Refi-Annual Review'!$DC$1,DB_LOAD!$AQ:$AQ,'Refi-Annual Review'!DD$2)/IF($A$23="No Data Found",1,$A$23)</f>
        <v>#NAME?</v>
      </c>
      <c r="DE32" s="494" t="e">
        <f ca="1">SUMIFS(DB_LOAD!$AU:$AU,DB_LOAD!$AW:$AW,'Refi-Annual Review'!$DB$1,DB_LOAD!$AR:$AR,'Refi-Annual Review'!$CF32,DB_LOAD!$AP:$AP,'Refi-Annual Review'!$DC$1,DB_LOAD!$AQ:$AQ,'Refi-Annual Review'!DE$2)/IF($A$23="No Data Found",1,$A$23)</f>
        <v>#NAME?</v>
      </c>
      <c r="DF32" s="494" t="e">
        <f ca="1">SUMIFS(DB_LOAD!$AU:$AU,DB_LOAD!$AW:$AW,'Refi-Annual Review'!$DB$1,DB_LOAD!$AR:$AR,'Refi-Annual Review'!$CF32,DB_LOAD!$AP:$AP,'Refi-Annual Review'!$DC$1,DB_LOAD!$AQ:$AQ,'Refi-Annual Review'!DF$2)/IF($A$23="No Data Found",1,$A$23)</f>
        <v>#NAME?</v>
      </c>
      <c r="DG32" s="494" t="e">
        <f ca="1">SUMIFS(DB_LOAD!$AU:$AU,DB_LOAD!$AW:$AW,'Refi-Annual Review'!$DB$1,DB_LOAD!$AR:$AR,'Refi-Annual Review'!$CF32,DB_LOAD!$AP:$AP,'Refi-Annual Review'!$DC$1,DB_LOAD!$AQ:$AQ,'Refi-Annual Review'!DG$2)/IF($A$23="No Data Found",1,$A$23)</f>
        <v>#NAME?</v>
      </c>
      <c r="DH32" s="494" t="e">
        <f t="shared" ca="1" si="53"/>
        <v>#NAME?</v>
      </c>
      <c r="DJ32" s="494">
        <f ca="1">SUMIFS(DB_LOAD!$AV:$AV,DB_LOAD!$AW:$AW,'Refi-Annual Review'!$DK$1,DB_LOAD!$AR:$AR,'Refi-Annual Review'!$CF32,DB_LOAD!$AP:$AP,'Refi-Annual Review'!$DL$1,DB_LOAD!$AQ:$AQ,'Refi-Annual Review'!DJ$2)</f>
        <v>0</v>
      </c>
      <c r="DK32" s="494">
        <f ca="1">SUMIFS(DB_LOAD!$AV:$AV,DB_LOAD!$AW:$AW,'Refi-Annual Review'!$DK$1,DB_LOAD!$AR:$AR,'Refi-Annual Review'!$CF32,DB_LOAD!$AP:$AP,'Refi-Annual Review'!$DL$1,DB_LOAD!$AQ:$AQ,'Refi-Annual Review'!DK$2)</f>
        <v>0</v>
      </c>
      <c r="DL32" s="494">
        <f ca="1">SUMIFS(DB_LOAD!$AV:$AV,DB_LOAD!$AW:$AW,'Refi-Annual Review'!$DK$1,DB_LOAD!$AR:$AR,'Refi-Annual Review'!$CF32,DB_LOAD!$AP:$AP,'Refi-Annual Review'!$DL$1,DB_LOAD!$AQ:$AQ,'Refi-Annual Review'!DL$2)</f>
        <v>0</v>
      </c>
      <c r="DM32" s="494">
        <f ca="1">SUMIFS(DB_LOAD!$AV:$AV,DB_LOAD!$AW:$AW,'Refi-Annual Review'!$DK$1,DB_LOAD!$AR:$AR,'Refi-Annual Review'!$CF32,DB_LOAD!$AP:$AP,'Refi-Annual Review'!$DL$1,DB_LOAD!$AQ:$AQ,'Refi-Annual Review'!DM$2)</f>
        <v>0</v>
      </c>
      <c r="DN32" s="494">
        <f ca="1">SUMIFS(DB_LOAD!$AV:$AV,DB_LOAD!$AW:$AW,'Refi-Annual Review'!$DK$1,DB_LOAD!$AR:$AR,'Refi-Annual Review'!$CF32,DB_LOAD!$AP:$AP,'Refi-Annual Review'!$DL$1,DB_LOAD!$AQ:$AQ,'Refi-Annual Review'!DN$2)</f>
        <v>0</v>
      </c>
      <c r="DO32" s="494">
        <f ca="1">SUMIFS(DB_LOAD!$AV:$AV,DB_LOAD!$AW:$AW,'Refi-Annual Review'!$DK$1,DB_LOAD!$AR:$AR,'Refi-Annual Review'!$CF32,DB_LOAD!$AP:$AP,'Refi-Annual Review'!$DL$1,DB_LOAD!$AQ:$AQ,'Refi-Annual Review'!DO$2)</f>
        <v>0</v>
      </c>
      <c r="DP32" s="494">
        <f ca="1">SUMIFS(DB_LOAD!$AV:$AV,DB_LOAD!$AW:$AW,'Refi-Annual Review'!$DK$1,DB_LOAD!$AR:$AR,'Refi-Annual Review'!$CF32,DB_LOAD!$AP:$AP,'Refi-Annual Review'!$DL$1,DB_LOAD!$AQ:$AQ,'Refi-Annual Review'!DP$2)</f>
        <v>0</v>
      </c>
      <c r="DQ32" s="494" t="str">
        <f t="shared" ca="1" si="54"/>
        <v/>
      </c>
      <c r="DS32" s="494">
        <f ca="1">SUMIFS(DB_LOAD!$AV:$AV,DB_LOAD!$AW:$AW,'Refi-Annual Review'!$DT$1,DB_LOAD!$AR:$AR,'Refi-Annual Review'!$CF32,DB_LOAD!$AP:$AP,'Refi-Annual Review'!$DU$1,DB_LOAD!$AQ:$AQ,'Refi-Annual Review'!DS$2)</f>
        <v>0</v>
      </c>
      <c r="DT32" s="494">
        <f ca="1">SUMIFS(DB_LOAD!$AV:$AV,DB_LOAD!$AW:$AW,'Refi-Annual Review'!$DT$1,DB_LOAD!$AR:$AR,'Refi-Annual Review'!$CF32,DB_LOAD!$AP:$AP,'Refi-Annual Review'!$DU$1,DB_LOAD!$AQ:$AQ,'Refi-Annual Review'!DT$2)</f>
        <v>0</v>
      </c>
      <c r="DU32" s="494">
        <f ca="1">SUMIFS(DB_LOAD!$AV:$AV,DB_LOAD!$AW:$AW,'Refi-Annual Review'!$DT$1,DB_LOAD!$AR:$AR,'Refi-Annual Review'!$CF32,DB_LOAD!$AP:$AP,'Refi-Annual Review'!$DU$1,DB_LOAD!$AQ:$AQ,'Refi-Annual Review'!DU$2)</f>
        <v>0</v>
      </c>
      <c r="DV32" s="494">
        <f ca="1">SUMIFS(DB_LOAD!$AV:$AV,DB_LOAD!$AW:$AW,'Refi-Annual Review'!$DT$1,DB_LOAD!$AR:$AR,'Refi-Annual Review'!$CF32,DB_LOAD!$AP:$AP,'Refi-Annual Review'!$DU$1,DB_LOAD!$AQ:$AQ,'Refi-Annual Review'!DV$2)</f>
        <v>0</v>
      </c>
      <c r="DW32" s="494">
        <f ca="1">SUMIFS(DB_LOAD!$AV:$AV,DB_LOAD!$AW:$AW,'Refi-Annual Review'!$DT$1,DB_LOAD!$AR:$AR,'Refi-Annual Review'!$CF32,DB_LOAD!$AP:$AP,'Refi-Annual Review'!$DU$1,DB_LOAD!$AQ:$AQ,'Refi-Annual Review'!DW$2)</f>
        <v>0</v>
      </c>
      <c r="DX32" s="494">
        <f ca="1">SUMIFS(DB_LOAD!$AV:$AV,DB_LOAD!$AW:$AW,'Refi-Annual Review'!$DT$1,DB_LOAD!$AR:$AR,'Refi-Annual Review'!$CF32,DB_LOAD!$AP:$AP,'Refi-Annual Review'!$DU$1,DB_LOAD!$AQ:$AQ,'Refi-Annual Review'!DX$2)</f>
        <v>0</v>
      </c>
      <c r="DY32" s="494">
        <f ca="1">SUMIFS(DB_LOAD!$AV:$AV,DB_LOAD!$AW:$AW,'Refi-Annual Review'!$DT$1,DB_LOAD!$AR:$AR,'Refi-Annual Review'!$CF32,DB_LOAD!$AP:$AP,'Refi-Annual Review'!$DU$1,DB_LOAD!$AQ:$AQ,'Refi-Annual Review'!DY$2)</f>
        <v>0</v>
      </c>
      <c r="DZ32" s="494" t="str">
        <f t="shared" ca="1" si="55"/>
        <v/>
      </c>
    </row>
    <row r="33" spans="3:130" ht="15">
      <c r="C33" s="485">
        <f t="shared" si="25"/>
        <v>34</v>
      </c>
      <c r="D33" s="493" t="s">
        <v>25</v>
      </c>
      <c r="E33" s="568"/>
      <c r="F33" s="496" t="e">
        <f ca="1">F129/F$120</f>
        <v>#N/A</v>
      </c>
      <c r="G33" s="496" t="e">
        <f ca="1">G129/G$120</f>
        <v>#N/A</v>
      </c>
      <c r="H33" s="496" t="e">
        <f ca="1">H129/H$120</f>
        <v>#N/A</v>
      </c>
      <c r="I33" s="496" t="e">
        <f ca="1">I129/I$120</f>
        <v>#N/A</v>
      </c>
      <c r="J33" s="496" t="e">
        <f ca="1">J129/J$120</f>
        <v>#N/A</v>
      </c>
      <c r="K33" s="496"/>
      <c r="L33" s="496" t="e">
        <f ca="1">L129/L$120</f>
        <v>#NAME?</v>
      </c>
      <c r="M33" s="496" t="e">
        <f ca="1">M129/M$120</f>
        <v>#NAME?</v>
      </c>
      <c r="N33" s="496" t="e">
        <f ca="1">N129/N$120</f>
        <v>#NAME?</v>
      </c>
      <c r="O33" s="496" t="e">
        <f ca="1">O129/O$120</f>
        <v>#NAME?</v>
      </c>
      <c r="P33" s="496"/>
      <c r="Q33" s="496" t="e">
        <f ca="1">Q129/Q$120</f>
        <v>#NAME?</v>
      </c>
      <c r="R33" s="496" t="e">
        <f ca="1">R129/R$120</f>
        <v>#NAME?</v>
      </c>
      <c r="S33" s="496"/>
      <c r="T33" s="496"/>
      <c r="U33" s="496"/>
      <c r="AJ33" s="493" t="s">
        <v>25</v>
      </c>
      <c r="AK33" s="496" t="e">
        <f t="shared" ca="1" si="49"/>
        <v>#N/A</v>
      </c>
      <c r="AL33" s="496" t="e">
        <f t="shared" ca="1" si="49"/>
        <v>#N/A</v>
      </c>
      <c r="AM33" s="496" t="e">
        <f t="shared" ca="1" si="49"/>
        <v>#N/A</v>
      </c>
      <c r="AN33" s="496" t="e">
        <f t="shared" ca="1" si="49"/>
        <v>#N/A</v>
      </c>
      <c r="AO33" s="496" t="e">
        <f t="shared" ca="1" si="48"/>
        <v>#NAME?</v>
      </c>
      <c r="AP33" s="496" t="e">
        <f t="shared" ca="1" si="48"/>
        <v>#NAME?</v>
      </c>
      <c r="BD33" s="485" t="s">
        <v>140</v>
      </c>
      <c r="BE33" s="485" t="e">
        <f t="shared" ca="1" si="65"/>
        <v>#NAME?</v>
      </c>
      <c r="BF33" s="651" t="str">
        <f t="shared" si="66"/>
        <v/>
      </c>
      <c r="BG33" s="669" t="e">
        <f t="shared" ca="1" si="67"/>
        <v>#NAME?</v>
      </c>
      <c r="BH33" s="669" t="e">
        <f t="shared" ca="1" si="67"/>
        <v>#NAME?</v>
      </c>
      <c r="BI33" s="669" t="e">
        <f t="shared" ca="1" si="67"/>
        <v>#NAME?</v>
      </c>
      <c r="BJ33" s="669" t="e">
        <f t="shared" ca="1" si="67"/>
        <v>#NAME?</v>
      </c>
      <c r="BK33" s="669" t="e">
        <f t="shared" ca="1" si="67"/>
        <v>#NAME?</v>
      </c>
      <c r="BL33" s="669" t="e">
        <f t="shared" ca="1" si="67"/>
        <v>#NAME?</v>
      </c>
      <c r="BM33" s="669" t="e">
        <f t="shared" ca="1" si="67"/>
        <v>#NAME?</v>
      </c>
      <c r="BN33" s="670" t="e">
        <f t="shared" ca="1" si="68"/>
        <v>#NAME?</v>
      </c>
      <c r="BP33" s="485" t="e">
        <f ca="1">IF(OR(DB_LOAD!AW32="USD",DB_LOAD!AW32='Refi-Annual Review'!$A$3,ISBLANK(DB_LOAD!AW32)),0,1)</f>
        <v>#NAME?</v>
      </c>
      <c r="BQ33" t="str">
        <f>(IF(ISBLANK(DB_LOAD!AR32),"",DB_LOAD!AR32))</f>
        <v/>
      </c>
      <c r="BR33" t="str">
        <f t="shared" si="73"/>
        <v/>
      </c>
      <c r="BS33" t="str">
        <f t="shared" si="74"/>
        <v/>
      </c>
      <c r="BT33" t="str">
        <f t="shared" si="75"/>
        <v/>
      </c>
      <c r="BU33" t="str">
        <f t="shared" si="76"/>
        <v/>
      </c>
      <c r="BV33" t="str">
        <f t="shared" si="77"/>
        <v/>
      </c>
      <c r="BW33" t="str">
        <f t="shared" si="78"/>
        <v/>
      </c>
      <c r="BX33" t="str">
        <f t="shared" si="79"/>
        <v/>
      </c>
      <c r="CB33" s="683" t="str">
        <f t="shared" si="69"/>
        <v/>
      </c>
      <c r="CC33" s="683" t="str">
        <f t="shared" si="70"/>
        <v/>
      </c>
      <c r="CD33" s="683" t="str">
        <f>IF(CC33="","",VALUE(MID($BZ$5,1+SUM($CC$3:CC32),CC33)))</f>
        <v/>
      </c>
      <c r="CE33">
        <f>CE32+1</f>
        <v>31</v>
      </c>
      <c r="CF33" t="str">
        <f>IF(CD33="","",MID($BZ$4,1+SUM($CD$3:CD32),CD33))</f>
        <v/>
      </c>
      <c r="CI33" s="494" t="e">
        <f ca="1">SUMIFS(DB_LOAD!$AU:$AU,DB_LOAD!$AW:$AW,'Refi-Annual Review'!$CJ$1,DB_LOAD!$AR:$AR,'Refi-Annual Review'!$CF33,DB_LOAD!$AP:$AP,'Refi-Annual Review'!$CK$1,DB_LOAD!$AQ:$AQ,'Refi-Annual Review'!CI$2)/DB_LOAD!$K$2</f>
        <v>#DIV/0!</v>
      </c>
      <c r="CJ33" s="494" t="e">
        <f ca="1">SUMIFS(DB_LOAD!$AU:$AU,DB_LOAD!$AW:$AW,'Refi-Annual Review'!$CJ$1,DB_LOAD!$AR:$AR,'Refi-Annual Review'!$CF33,DB_LOAD!$AP:$AP,'Refi-Annual Review'!$CK$1,DB_LOAD!$AQ:$AQ,'Refi-Annual Review'!CJ$2)/DB_LOAD!$K$2</f>
        <v>#DIV/0!</v>
      </c>
      <c r="CK33" s="494" t="e">
        <f ca="1">SUMIFS(DB_LOAD!$AU:$AU,DB_LOAD!$AW:$AW,'Refi-Annual Review'!$CJ$1,DB_LOAD!$AR:$AR,'Refi-Annual Review'!$CF33,DB_LOAD!$AP:$AP,'Refi-Annual Review'!$CK$1,DB_LOAD!$AQ:$AQ,'Refi-Annual Review'!CK$2)/DB_LOAD!$K$2</f>
        <v>#DIV/0!</v>
      </c>
      <c r="CL33" s="494" t="e">
        <f ca="1">SUMIFS(DB_LOAD!$AU:$AU,DB_LOAD!$AW:$AW,'Refi-Annual Review'!$CJ$1,DB_LOAD!$AR:$AR,'Refi-Annual Review'!$CF33,DB_LOAD!$AP:$AP,'Refi-Annual Review'!$CK$1,DB_LOAD!$AQ:$AQ,'Refi-Annual Review'!CL$2)/DB_LOAD!$K$2</f>
        <v>#DIV/0!</v>
      </c>
      <c r="CM33" s="494" t="e">
        <f ca="1">SUMIFS(DB_LOAD!$AU:$AU,DB_LOAD!$AW:$AW,'Refi-Annual Review'!$CJ$1,DB_LOAD!$AR:$AR,'Refi-Annual Review'!$CF33,DB_LOAD!$AP:$AP,'Refi-Annual Review'!$CK$1,DB_LOAD!$AQ:$AQ,'Refi-Annual Review'!CM$2)/DB_LOAD!$K$2</f>
        <v>#DIV/0!</v>
      </c>
      <c r="CN33" s="494" t="e">
        <f ca="1">SUMIFS(DB_LOAD!$AU:$AU,DB_LOAD!$AW:$AW,'Refi-Annual Review'!$CJ$1,DB_LOAD!$AR:$AR,'Refi-Annual Review'!$CF33,DB_LOAD!$AP:$AP,'Refi-Annual Review'!$CK$1,DB_LOAD!$AQ:$AQ,'Refi-Annual Review'!CN$2)/DB_LOAD!$K$2</f>
        <v>#DIV/0!</v>
      </c>
      <c r="CO33" s="494" t="e">
        <f ca="1">SUMIFS(DB_LOAD!$AU:$AU,DB_LOAD!$AW:$AW,'Refi-Annual Review'!$CJ$1,DB_LOAD!$AR:$AR,'Refi-Annual Review'!$CF33,DB_LOAD!$AP:$AP,'Refi-Annual Review'!$CK$1,DB_LOAD!$AQ:$AQ,'Refi-Annual Review'!CO$2)/DB_LOAD!$K$2</f>
        <v>#DIV/0!</v>
      </c>
      <c r="CP33" s="494" t="e">
        <f t="shared" ca="1" si="51"/>
        <v>#DIV/0!</v>
      </c>
      <c r="CR33" s="494">
        <f ca="1">SUMIFS(DB_LOAD!$AV:$AV,DB_LOAD!$AW:$AW,'Refi-Annual Review'!$CS$1,DB_LOAD!$AR:$AR,'Refi-Annual Review'!$CF33,DB_LOAD!$AP:$AP,'Refi-Annual Review'!$CT$1,DB_LOAD!$AQ:$AQ,'Refi-Annual Review'!CR$2)</f>
        <v>0</v>
      </c>
      <c r="CS33" s="494">
        <f ca="1">SUMIFS(DB_LOAD!$AV:$AV,DB_LOAD!$AW:$AW,'Refi-Annual Review'!$CS$1,DB_LOAD!$AR:$AR,'Refi-Annual Review'!$CF33,DB_LOAD!$AP:$AP,'Refi-Annual Review'!$CT$1,DB_LOAD!$AQ:$AQ,'Refi-Annual Review'!CS$2)</f>
        <v>0</v>
      </c>
      <c r="CT33" s="494">
        <f ca="1">SUMIFS(DB_LOAD!$AV:$AV,DB_LOAD!$AW:$AW,'Refi-Annual Review'!$CS$1,DB_LOAD!$AR:$AR,'Refi-Annual Review'!$CF33,DB_LOAD!$AP:$AP,'Refi-Annual Review'!$CT$1,DB_LOAD!$AQ:$AQ,'Refi-Annual Review'!CT$2)</f>
        <v>0</v>
      </c>
      <c r="CU33" s="494">
        <f ca="1">SUMIFS(DB_LOAD!$AV:$AV,DB_LOAD!$AW:$AW,'Refi-Annual Review'!$CS$1,DB_LOAD!$AR:$AR,'Refi-Annual Review'!$CF33,DB_LOAD!$AP:$AP,'Refi-Annual Review'!$CT$1,DB_LOAD!$AQ:$AQ,'Refi-Annual Review'!CU$2)</f>
        <v>0</v>
      </c>
      <c r="CV33" s="494">
        <f ca="1">SUMIFS(DB_LOAD!$AV:$AV,DB_LOAD!$AW:$AW,'Refi-Annual Review'!$CS$1,DB_LOAD!$AR:$AR,'Refi-Annual Review'!$CF33,DB_LOAD!$AP:$AP,'Refi-Annual Review'!$CT$1,DB_LOAD!$AQ:$AQ,'Refi-Annual Review'!CV$2)</f>
        <v>0</v>
      </c>
      <c r="CW33" s="494">
        <f ca="1">SUMIFS(DB_LOAD!$AV:$AV,DB_LOAD!$AW:$AW,'Refi-Annual Review'!$CS$1,DB_LOAD!$AR:$AR,'Refi-Annual Review'!$CF33,DB_LOAD!$AP:$AP,'Refi-Annual Review'!$CT$1,DB_LOAD!$AQ:$AQ,'Refi-Annual Review'!CW$2)</f>
        <v>0</v>
      </c>
      <c r="CX33" s="494">
        <f ca="1">SUMIFS(DB_LOAD!$AV:$AV,DB_LOAD!$AW:$AW,'Refi-Annual Review'!$CS$1,DB_LOAD!$AR:$AR,'Refi-Annual Review'!$CF33,DB_LOAD!$AP:$AP,'Refi-Annual Review'!$CT$1,DB_LOAD!$AQ:$AQ,'Refi-Annual Review'!CX$2)</f>
        <v>0</v>
      </c>
      <c r="CY33" s="494" t="str">
        <f t="shared" ca="1" si="52"/>
        <v/>
      </c>
      <c r="DA33" s="494" t="e">
        <f ca="1">SUMIFS(DB_LOAD!$AU:$AU,DB_LOAD!$AW:$AW,'Refi-Annual Review'!$DB$1,DB_LOAD!$AR:$AR,'Refi-Annual Review'!$CF33,DB_LOAD!$AP:$AP,'Refi-Annual Review'!$DC$1,DB_LOAD!$AQ:$AQ,'Refi-Annual Review'!DA$2)/IF($A$23="No Data Found",1,$A$23)</f>
        <v>#NAME?</v>
      </c>
      <c r="DB33" s="494" t="e">
        <f ca="1">SUMIFS(DB_LOAD!$AU:$AU,DB_LOAD!$AW:$AW,'Refi-Annual Review'!$DB$1,DB_LOAD!$AR:$AR,'Refi-Annual Review'!$CF33,DB_LOAD!$AP:$AP,'Refi-Annual Review'!$DC$1,DB_LOAD!$AQ:$AQ,'Refi-Annual Review'!DB$2)/IF($A$23="No Data Found",1,$A$23)</f>
        <v>#NAME?</v>
      </c>
      <c r="DC33" s="494" t="e">
        <f ca="1">SUMIFS(DB_LOAD!$AU:$AU,DB_LOAD!$AW:$AW,'Refi-Annual Review'!$DB$1,DB_LOAD!$AR:$AR,'Refi-Annual Review'!$CF33,DB_LOAD!$AP:$AP,'Refi-Annual Review'!$DC$1,DB_LOAD!$AQ:$AQ,'Refi-Annual Review'!DC$2)/IF($A$23="No Data Found",1,$A$23)</f>
        <v>#NAME?</v>
      </c>
      <c r="DD33" s="494" t="e">
        <f ca="1">SUMIFS(DB_LOAD!$AU:$AU,DB_LOAD!$AW:$AW,'Refi-Annual Review'!$DB$1,DB_LOAD!$AR:$AR,'Refi-Annual Review'!$CF33,DB_LOAD!$AP:$AP,'Refi-Annual Review'!$DC$1,DB_LOAD!$AQ:$AQ,'Refi-Annual Review'!DD$2)/IF($A$23="No Data Found",1,$A$23)</f>
        <v>#NAME?</v>
      </c>
      <c r="DE33" s="494" t="e">
        <f ca="1">SUMIFS(DB_LOAD!$AU:$AU,DB_LOAD!$AW:$AW,'Refi-Annual Review'!$DB$1,DB_LOAD!$AR:$AR,'Refi-Annual Review'!$CF33,DB_LOAD!$AP:$AP,'Refi-Annual Review'!$DC$1,DB_LOAD!$AQ:$AQ,'Refi-Annual Review'!DE$2)/IF($A$23="No Data Found",1,$A$23)</f>
        <v>#NAME?</v>
      </c>
      <c r="DF33" s="494" t="e">
        <f ca="1">SUMIFS(DB_LOAD!$AU:$AU,DB_LOAD!$AW:$AW,'Refi-Annual Review'!$DB$1,DB_LOAD!$AR:$AR,'Refi-Annual Review'!$CF33,DB_LOAD!$AP:$AP,'Refi-Annual Review'!$DC$1,DB_LOAD!$AQ:$AQ,'Refi-Annual Review'!DF$2)/IF($A$23="No Data Found",1,$A$23)</f>
        <v>#NAME?</v>
      </c>
      <c r="DG33" s="494" t="e">
        <f ca="1">SUMIFS(DB_LOAD!$AU:$AU,DB_LOAD!$AW:$AW,'Refi-Annual Review'!$DB$1,DB_LOAD!$AR:$AR,'Refi-Annual Review'!$CF33,DB_LOAD!$AP:$AP,'Refi-Annual Review'!$DC$1,DB_LOAD!$AQ:$AQ,'Refi-Annual Review'!DG$2)/IF($A$23="No Data Found",1,$A$23)</f>
        <v>#NAME?</v>
      </c>
      <c r="DH33" s="494" t="e">
        <f t="shared" ca="1" si="53"/>
        <v>#NAME?</v>
      </c>
      <c r="DJ33" s="494">
        <f ca="1">SUMIFS(DB_LOAD!$AV:$AV,DB_LOAD!$AW:$AW,'Refi-Annual Review'!$DK$1,DB_LOAD!$AR:$AR,'Refi-Annual Review'!$CF33,DB_LOAD!$AP:$AP,'Refi-Annual Review'!$DL$1,DB_LOAD!$AQ:$AQ,'Refi-Annual Review'!DJ$2)</f>
        <v>0</v>
      </c>
      <c r="DK33" s="494">
        <f ca="1">SUMIFS(DB_LOAD!$AV:$AV,DB_LOAD!$AW:$AW,'Refi-Annual Review'!$DK$1,DB_LOAD!$AR:$AR,'Refi-Annual Review'!$CF33,DB_LOAD!$AP:$AP,'Refi-Annual Review'!$DL$1,DB_LOAD!$AQ:$AQ,'Refi-Annual Review'!DK$2)</f>
        <v>0</v>
      </c>
      <c r="DL33" s="494">
        <f ca="1">SUMIFS(DB_LOAD!$AV:$AV,DB_LOAD!$AW:$AW,'Refi-Annual Review'!$DK$1,DB_LOAD!$AR:$AR,'Refi-Annual Review'!$CF33,DB_LOAD!$AP:$AP,'Refi-Annual Review'!$DL$1,DB_LOAD!$AQ:$AQ,'Refi-Annual Review'!DL$2)</f>
        <v>0</v>
      </c>
      <c r="DM33" s="494">
        <f ca="1">SUMIFS(DB_LOAD!$AV:$AV,DB_LOAD!$AW:$AW,'Refi-Annual Review'!$DK$1,DB_LOAD!$AR:$AR,'Refi-Annual Review'!$CF33,DB_LOAD!$AP:$AP,'Refi-Annual Review'!$DL$1,DB_LOAD!$AQ:$AQ,'Refi-Annual Review'!DM$2)</f>
        <v>0</v>
      </c>
      <c r="DN33" s="494">
        <f ca="1">SUMIFS(DB_LOAD!$AV:$AV,DB_LOAD!$AW:$AW,'Refi-Annual Review'!$DK$1,DB_LOAD!$AR:$AR,'Refi-Annual Review'!$CF33,DB_LOAD!$AP:$AP,'Refi-Annual Review'!$DL$1,DB_LOAD!$AQ:$AQ,'Refi-Annual Review'!DN$2)</f>
        <v>0</v>
      </c>
      <c r="DO33" s="494">
        <f ca="1">SUMIFS(DB_LOAD!$AV:$AV,DB_LOAD!$AW:$AW,'Refi-Annual Review'!$DK$1,DB_LOAD!$AR:$AR,'Refi-Annual Review'!$CF33,DB_LOAD!$AP:$AP,'Refi-Annual Review'!$DL$1,DB_LOAD!$AQ:$AQ,'Refi-Annual Review'!DO$2)</f>
        <v>0</v>
      </c>
      <c r="DP33" s="494">
        <f ca="1">SUMIFS(DB_LOAD!$AV:$AV,DB_LOAD!$AW:$AW,'Refi-Annual Review'!$DK$1,DB_LOAD!$AR:$AR,'Refi-Annual Review'!$CF33,DB_LOAD!$AP:$AP,'Refi-Annual Review'!$DL$1,DB_LOAD!$AQ:$AQ,'Refi-Annual Review'!DP$2)</f>
        <v>0</v>
      </c>
      <c r="DQ33" s="494" t="str">
        <f t="shared" ca="1" si="54"/>
        <v/>
      </c>
      <c r="DS33" s="494">
        <f ca="1">SUMIFS(DB_LOAD!$AV:$AV,DB_LOAD!$AW:$AW,'Refi-Annual Review'!$DT$1,DB_LOAD!$AR:$AR,'Refi-Annual Review'!$CF33,DB_LOAD!$AP:$AP,'Refi-Annual Review'!$DU$1,DB_LOAD!$AQ:$AQ,'Refi-Annual Review'!DS$2)</f>
        <v>0</v>
      </c>
      <c r="DT33" s="494">
        <f ca="1">SUMIFS(DB_LOAD!$AV:$AV,DB_LOAD!$AW:$AW,'Refi-Annual Review'!$DT$1,DB_LOAD!$AR:$AR,'Refi-Annual Review'!$CF33,DB_LOAD!$AP:$AP,'Refi-Annual Review'!$DU$1,DB_LOAD!$AQ:$AQ,'Refi-Annual Review'!DT$2)</f>
        <v>0</v>
      </c>
      <c r="DU33" s="494">
        <f ca="1">SUMIFS(DB_LOAD!$AV:$AV,DB_LOAD!$AW:$AW,'Refi-Annual Review'!$DT$1,DB_LOAD!$AR:$AR,'Refi-Annual Review'!$CF33,DB_LOAD!$AP:$AP,'Refi-Annual Review'!$DU$1,DB_LOAD!$AQ:$AQ,'Refi-Annual Review'!DU$2)</f>
        <v>0</v>
      </c>
      <c r="DV33" s="494">
        <f ca="1">SUMIFS(DB_LOAD!$AV:$AV,DB_LOAD!$AW:$AW,'Refi-Annual Review'!$DT$1,DB_LOAD!$AR:$AR,'Refi-Annual Review'!$CF33,DB_LOAD!$AP:$AP,'Refi-Annual Review'!$DU$1,DB_LOAD!$AQ:$AQ,'Refi-Annual Review'!DV$2)</f>
        <v>0</v>
      </c>
      <c r="DW33" s="494">
        <f ca="1">SUMIFS(DB_LOAD!$AV:$AV,DB_LOAD!$AW:$AW,'Refi-Annual Review'!$DT$1,DB_LOAD!$AR:$AR,'Refi-Annual Review'!$CF33,DB_LOAD!$AP:$AP,'Refi-Annual Review'!$DU$1,DB_LOAD!$AQ:$AQ,'Refi-Annual Review'!DW$2)</f>
        <v>0</v>
      </c>
      <c r="DX33" s="494">
        <f ca="1">SUMIFS(DB_LOAD!$AV:$AV,DB_LOAD!$AW:$AW,'Refi-Annual Review'!$DT$1,DB_LOAD!$AR:$AR,'Refi-Annual Review'!$CF33,DB_LOAD!$AP:$AP,'Refi-Annual Review'!$DU$1,DB_LOAD!$AQ:$AQ,'Refi-Annual Review'!DX$2)</f>
        <v>0</v>
      </c>
      <c r="DY33" s="494">
        <f ca="1">SUMIFS(DB_LOAD!$AV:$AV,DB_LOAD!$AW:$AW,'Refi-Annual Review'!$DT$1,DB_LOAD!$AR:$AR,'Refi-Annual Review'!$CF33,DB_LOAD!$AP:$AP,'Refi-Annual Review'!$DU$1,DB_LOAD!$AQ:$AQ,'Refi-Annual Review'!DY$2)</f>
        <v>0</v>
      </c>
      <c r="DZ33" s="494" t="str">
        <f t="shared" ca="1" si="55"/>
        <v/>
      </c>
    </row>
    <row r="34" spans="3:130" ht="15">
      <c r="C34" s="485">
        <f t="shared" si="25"/>
        <v>35</v>
      </c>
      <c r="D34" s="493" t="s">
        <v>5</v>
      </c>
      <c r="E34" s="568"/>
      <c r="F34" s="496" t="e">
        <f ca="1">ABS(F139/F$136)</f>
        <v>#N/A</v>
      </c>
      <c r="G34" s="496" t="e">
        <f t="shared" ref="G34:J34" ca="1" si="80">ABS(G139/G$136)</f>
        <v>#N/A</v>
      </c>
      <c r="H34" s="496" t="e">
        <f t="shared" ca="1" si="80"/>
        <v>#N/A</v>
      </c>
      <c r="I34" s="496" t="e">
        <f t="shared" ca="1" si="80"/>
        <v>#N/A</v>
      </c>
      <c r="J34" s="496" t="e">
        <f t="shared" ca="1" si="80"/>
        <v>#N/A</v>
      </c>
      <c r="K34" s="496"/>
      <c r="L34" s="496" t="e">
        <f ca="1">ABS(L139/L$136)</f>
        <v>#NAME?</v>
      </c>
      <c r="M34" s="496" t="e">
        <f t="shared" ref="M34:O34" ca="1" si="81">ABS(M139/M$136)</f>
        <v>#NAME?</v>
      </c>
      <c r="N34" s="496" t="e">
        <f t="shared" ca="1" si="81"/>
        <v>#NAME?</v>
      </c>
      <c r="O34" s="496" t="e">
        <f t="shared" ca="1" si="81"/>
        <v>#NAME?</v>
      </c>
      <c r="P34" s="496"/>
      <c r="Q34" s="496" t="e">
        <f ca="1">ABS(Q139/Q$136)</f>
        <v>#NAME?</v>
      </c>
      <c r="R34" s="496" t="e">
        <f ca="1">ABS(R139/R$136)</f>
        <v>#NAME?</v>
      </c>
      <c r="S34" s="496"/>
      <c r="T34" s="496"/>
      <c r="U34" s="496"/>
      <c r="AJ34" s="493" t="s">
        <v>5</v>
      </c>
      <c r="AK34" s="496" t="e">
        <f t="shared" ca="1" si="49"/>
        <v>#N/A</v>
      </c>
      <c r="AL34" s="496" t="e">
        <f t="shared" ca="1" si="49"/>
        <v>#N/A</v>
      </c>
      <c r="AM34" s="496" t="e">
        <f t="shared" ca="1" si="49"/>
        <v>#N/A</v>
      </c>
      <c r="AN34" s="496" t="e">
        <f t="shared" ca="1" si="49"/>
        <v>#N/A</v>
      </c>
      <c r="AO34" s="496" t="e">
        <f t="shared" ca="1" si="48"/>
        <v>#NAME?</v>
      </c>
      <c r="AP34" s="496" t="e">
        <f t="shared" ca="1" si="48"/>
        <v>#NAME?</v>
      </c>
      <c r="BD34" s="485" t="s">
        <v>140</v>
      </c>
      <c r="BE34" s="485" t="e">
        <f t="shared" ca="1" si="65"/>
        <v>#NAME?</v>
      </c>
      <c r="BF34" s="651" t="str">
        <f t="shared" si="66"/>
        <v/>
      </c>
      <c r="BG34" s="669" t="e">
        <f t="shared" ca="1" si="67"/>
        <v>#NAME?</v>
      </c>
      <c r="BH34" s="669" t="e">
        <f t="shared" ca="1" si="67"/>
        <v>#NAME?</v>
      </c>
      <c r="BI34" s="669" t="e">
        <f t="shared" ca="1" si="67"/>
        <v>#NAME?</v>
      </c>
      <c r="BJ34" s="669" t="e">
        <f t="shared" ca="1" si="67"/>
        <v>#NAME?</v>
      </c>
      <c r="BK34" s="669" t="e">
        <f t="shared" ca="1" si="67"/>
        <v>#NAME?</v>
      </c>
      <c r="BL34" s="669" t="e">
        <f t="shared" ca="1" si="67"/>
        <v>#NAME?</v>
      </c>
      <c r="BM34" s="669" t="e">
        <f t="shared" ca="1" si="67"/>
        <v>#NAME?</v>
      </c>
      <c r="BN34" s="670" t="e">
        <f t="shared" ca="1" si="68"/>
        <v>#NAME?</v>
      </c>
      <c r="BP34" s="485" t="e">
        <f ca="1">IF(OR(DB_LOAD!AW33="USD",DB_LOAD!AW33='Refi-Annual Review'!$A$3,ISBLANK(DB_LOAD!AW33)),0,1)</f>
        <v>#NAME?</v>
      </c>
      <c r="BQ34" t="str">
        <f>(IF(ISBLANK(DB_LOAD!AR33),"",DB_LOAD!AR33))</f>
        <v/>
      </c>
      <c r="BR34" t="str">
        <f t="shared" si="73"/>
        <v/>
      </c>
      <c r="BS34" t="str">
        <f t="shared" si="74"/>
        <v/>
      </c>
      <c r="BT34" t="str">
        <f t="shared" si="75"/>
        <v/>
      </c>
      <c r="BU34" t="str">
        <f t="shared" si="76"/>
        <v/>
      </c>
      <c r="BV34" t="str">
        <f t="shared" si="77"/>
        <v/>
      </c>
      <c r="BW34" t="str">
        <f t="shared" si="78"/>
        <v/>
      </c>
      <c r="BX34" t="str">
        <f t="shared" si="79"/>
        <v/>
      </c>
      <c r="CB34" s="683" t="str">
        <f t="shared" si="69"/>
        <v/>
      </c>
      <c r="CC34" s="683" t="str">
        <f t="shared" si="70"/>
        <v/>
      </c>
      <c r="CD34" s="683" t="str">
        <f>IF(CC34="","",VALUE(MID($BZ$5,1+SUM($CC$3:CC33),CC34)))</f>
        <v/>
      </c>
      <c r="CE34"/>
      <c r="CF34" t="str">
        <f>IF(CD34="","",MID($BZ$4,1+SUM($CD$3:CD33),CD34))</f>
        <v/>
      </c>
      <c r="CI34" s="494" t="e">
        <f ca="1">SUMIFS(DB_LOAD!$AU:$AU,DB_LOAD!$AW:$AW,'Refi-Annual Review'!$CJ$1,DB_LOAD!$AR:$AR,'Refi-Annual Review'!$CF34,DB_LOAD!$AP:$AP,'Refi-Annual Review'!$CK$1,DB_LOAD!$AQ:$AQ,'Refi-Annual Review'!CI$2)/DB_LOAD!$K$2</f>
        <v>#DIV/0!</v>
      </c>
      <c r="CJ34" s="494" t="e">
        <f ca="1">SUMIFS(DB_LOAD!$AU:$AU,DB_LOAD!$AW:$AW,'Refi-Annual Review'!$CJ$1,DB_LOAD!$AR:$AR,'Refi-Annual Review'!$CF34,DB_LOAD!$AP:$AP,'Refi-Annual Review'!$CK$1,DB_LOAD!$AQ:$AQ,'Refi-Annual Review'!CJ$2)/DB_LOAD!$K$2</f>
        <v>#DIV/0!</v>
      </c>
      <c r="CK34" s="494" t="e">
        <f ca="1">SUMIFS(DB_LOAD!$AU:$AU,DB_LOAD!$AW:$AW,'Refi-Annual Review'!$CJ$1,DB_LOAD!$AR:$AR,'Refi-Annual Review'!$CF34,DB_LOAD!$AP:$AP,'Refi-Annual Review'!$CK$1,DB_LOAD!$AQ:$AQ,'Refi-Annual Review'!CK$2)/DB_LOAD!$K$2</f>
        <v>#DIV/0!</v>
      </c>
      <c r="CL34" s="494" t="e">
        <f ca="1">SUMIFS(DB_LOAD!$AU:$AU,DB_LOAD!$AW:$AW,'Refi-Annual Review'!$CJ$1,DB_LOAD!$AR:$AR,'Refi-Annual Review'!$CF34,DB_LOAD!$AP:$AP,'Refi-Annual Review'!$CK$1,DB_LOAD!$AQ:$AQ,'Refi-Annual Review'!CL$2)/DB_LOAD!$K$2</f>
        <v>#DIV/0!</v>
      </c>
      <c r="CM34" s="494" t="e">
        <f ca="1">SUMIFS(DB_LOAD!$AU:$AU,DB_LOAD!$AW:$AW,'Refi-Annual Review'!$CJ$1,DB_LOAD!$AR:$AR,'Refi-Annual Review'!$CF34,DB_LOAD!$AP:$AP,'Refi-Annual Review'!$CK$1,DB_LOAD!$AQ:$AQ,'Refi-Annual Review'!CM$2)/DB_LOAD!$K$2</f>
        <v>#DIV/0!</v>
      </c>
      <c r="CN34" s="494" t="e">
        <f ca="1">SUMIFS(DB_LOAD!$AU:$AU,DB_LOAD!$AW:$AW,'Refi-Annual Review'!$CJ$1,DB_LOAD!$AR:$AR,'Refi-Annual Review'!$CF34,DB_LOAD!$AP:$AP,'Refi-Annual Review'!$CK$1,DB_LOAD!$AQ:$AQ,'Refi-Annual Review'!CN$2)/DB_LOAD!$K$2</f>
        <v>#DIV/0!</v>
      </c>
      <c r="CO34" s="494" t="e">
        <f ca="1">SUMIFS(DB_LOAD!$AU:$AU,DB_LOAD!$AW:$AW,'Refi-Annual Review'!$CJ$1,DB_LOAD!$AR:$AR,'Refi-Annual Review'!$CF34,DB_LOAD!$AP:$AP,'Refi-Annual Review'!$CK$1,DB_LOAD!$AQ:$AQ,'Refi-Annual Review'!CO$2)/DB_LOAD!$K$2</f>
        <v>#DIV/0!</v>
      </c>
      <c r="CP34" s="494" t="e">
        <f t="shared" ca="1" si="51"/>
        <v>#DIV/0!</v>
      </c>
      <c r="CR34" s="494">
        <f ca="1">SUMIFS(DB_LOAD!$AV:$AV,DB_LOAD!$AW:$AW,'Refi-Annual Review'!$CS$1,DB_LOAD!$AR:$AR,'Refi-Annual Review'!$CF34,DB_LOAD!$AP:$AP,'Refi-Annual Review'!$CT$1,DB_LOAD!$AQ:$AQ,'Refi-Annual Review'!CR$2)</f>
        <v>0</v>
      </c>
      <c r="CS34" s="494">
        <f ca="1">SUMIFS(DB_LOAD!$AV:$AV,DB_LOAD!$AW:$AW,'Refi-Annual Review'!$CS$1,DB_LOAD!$AR:$AR,'Refi-Annual Review'!$CF34,DB_LOAD!$AP:$AP,'Refi-Annual Review'!$CT$1,DB_LOAD!$AQ:$AQ,'Refi-Annual Review'!CS$2)</f>
        <v>0</v>
      </c>
      <c r="CT34" s="494">
        <f ca="1">SUMIFS(DB_LOAD!$AV:$AV,DB_LOAD!$AW:$AW,'Refi-Annual Review'!$CS$1,DB_LOAD!$AR:$AR,'Refi-Annual Review'!$CF34,DB_LOAD!$AP:$AP,'Refi-Annual Review'!$CT$1,DB_LOAD!$AQ:$AQ,'Refi-Annual Review'!CT$2)</f>
        <v>0</v>
      </c>
      <c r="CU34" s="494">
        <f ca="1">SUMIFS(DB_LOAD!$AV:$AV,DB_LOAD!$AW:$AW,'Refi-Annual Review'!$CS$1,DB_LOAD!$AR:$AR,'Refi-Annual Review'!$CF34,DB_LOAD!$AP:$AP,'Refi-Annual Review'!$CT$1,DB_LOAD!$AQ:$AQ,'Refi-Annual Review'!CU$2)</f>
        <v>0</v>
      </c>
      <c r="CV34" s="494">
        <f ca="1">SUMIFS(DB_LOAD!$AV:$AV,DB_LOAD!$AW:$AW,'Refi-Annual Review'!$CS$1,DB_LOAD!$AR:$AR,'Refi-Annual Review'!$CF34,DB_LOAD!$AP:$AP,'Refi-Annual Review'!$CT$1,DB_LOAD!$AQ:$AQ,'Refi-Annual Review'!CV$2)</f>
        <v>0</v>
      </c>
      <c r="CW34" s="494">
        <f ca="1">SUMIFS(DB_LOAD!$AV:$AV,DB_LOAD!$AW:$AW,'Refi-Annual Review'!$CS$1,DB_LOAD!$AR:$AR,'Refi-Annual Review'!$CF34,DB_LOAD!$AP:$AP,'Refi-Annual Review'!$CT$1,DB_LOAD!$AQ:$AQ,'Refi-Annual Review'!CW$2)</f>
        <v>0</v>
      </c>
      <c r="CX34" s="494">
        <f ca="1">SUMIFS(DB_LOAD!$AV:$AV,DB_LOAD!$AW:$AW,'Refi-Annual Review'!$CS$1,DB_LOAD!$AR:$AR,'Refi-Annual Review'!$CF34,DB_LOAD!$AP:$AP,'Refi-Annual Review'!$CT$1,DB_LOAD!$AQ:$AQ,'Refi-Annual Review'!CX$2)</f>
        <v>0</v>
      </c>
      <c r="CY34" s="494" t="str">
        <f t="shared" ca="1" si="52"/>
        <v/>
      </c>
      <c r="DA34" s="494" t="e">
        <f ca="1">SUMIFS(DB_LOAD!$AU:$AU,DB_LOAD!$AW:$AW,'Refi-Annual Review'!$DB$1,DB_LOAD!$AR:$AR,'Refi-Annual Review'!$CF34,DB_LOAD!$AP:$AP,'Refi-Annual Review'!$DC$1,DB_LOAD!$AQ:$AQ,'Refi-Annual Review'!DA$2)/IF($A$23="No Data Found",1,$A$23)</f>
        <v>#NAME?</v>
      </c>
      <c r="DB34" s="494" t="e">
        <f ca="1">SUMIFS(DB_LOAD!$AU:$AU,DB_LOAD!$AW:$AW,'Refi-Annual Review'!$DB$1,DB_LOAD!$AR:$AR,'Refi-Annual Review'!$CF34,DB_LOAD!$AP:$AP,'Refi-Annual Review'!$DC$1,DB_LOAD!$AQ:$AQ,'Refi-Annual Review'!DB$2)/IF($A$23="No Data Found",1,$A$23)</f>
        <v>#NAME?</v>
      </c>
      <c r="DC34" s="494" t="e">
        <f ca="1">SUMIFS(DB_LOAD!$AU:$AU,DB_LOAD!$AW:$AW,'Refi-Annual Review'!$DB$1,DB_LOAD!$AR:$AR,'Refi-Annual Review'!$CF34,DB_LOAD!$AP:$AP,'Refi-Annual Review'!$DC$1,DB_LOAD!$AQ:$AQ,'Refi-Annual Review'!DC$2)/IF($A$23="No Data Found",1,$A$23)</f>
        <v>#NAME?</v>
      </c>
      <c r="DD34" s="494" t="e">
        <f ca="1">SUMIFS(DB_LOAD!$AU:$AU,DB_LOAD!$AW:$AW,'Refi-Annual Review'!$DB$1,DB_LOAD!$AR:$AR,'Refi-Annual Review'!$CF34,DB_LOAD!$AP:$AP,'Refi-Annual Review'!$DC$1,DB_LOAD!$AQ:$AQ,'Refi-Annual Review'!DD$2)/IF($A$23="No Data Found",1,$A$23)</f>
        <v>#NAME?</v>
      </c>
      <c r="DE34" s="494" t="e">
        <f ca="1">SUMIFS(DB_LOAD!$AU:$AU,DB_LOAD!$AW:$AW,'Refi-Annual Review'!$DB$1,DB_LOAD!$AR:$AR,'Refi-Annual Review'!$CF34,DB_LOAD!$AP:$AP,'Refi-Annual Review'!$DC$1,DB_LOAD!$AQ:$AQ,'Refi-Annual Review'!DE$2)/IF($A$23="No Data Found",1,$A$23)</f>
        <v>#NAME?</v>
      </c>
      <c r="DF34" s="494" t="e">
        <f ca="1">SUMIFS(DB_LOAD!$AU:$AU,DB_LOAD!$AW:$AW,'Refi-Annual Review'!$DB$1,DB_LOAD!$AR:$AR,'Refi-Annual Review'!$CF34,DB_LOAD!$AP:$AP,'Refi-Annual Review'!$DC$1,DB_LOAD!$AQ:$AQ,'Refi-Annual Review'!DF$2)/IF($A$23="No Data Found",1,$A$23)</f>
        <v>#NAME?</v>
      </c>
      <c r="DG34" s="494" t="e">
        <f ca="1">SUMIFS(DB_LOAD!$AU:$AU,DB_LOAD!$AW:$AW,'Refi-Annual Review'!$DB$1,DB_LOAD!$AR:$AR,'Refi-Annual Review'!$CF34,DB_LOAD!$AP:$AP,'Refi-Annual Review'!$DC$1,DB_LOAD!$AQ:$AQ,'Refi-Annual Review'!DG$2)/IF($A$23="No Data Found",1,$A$23)</f>
        <v>#NAME?</v>
      </c>
      <c r="DH34" s="494" t="e">
        <f t="shared" ca="1" si="53"/>
        <v>#NAME?</v>
      </c>
      <c r="DJ34" s="494">
        <f ca="1">SUMIFS(DB_LOAD!$AV:$AV,DB_LOAD!$AW:$AW,'Refi-Annual Review'!$DK$1,DB_LOAD!$AR:$AR,'Refi-Annual Review'!$CF34,DB_LOAD!$AP:$AP,'Refi-Annual Review'!$DL$1,DB_LOAD!$AQ:$AQ,'Refi-Annual Review'!DJ$2)</f>
        <v>0</v>
      </c>
      <c r="DK34" s="494">
        <f ca="1">SUMIFS(DB_LOAD!$AV:$AV,DB_LOAD!$AW:$AW,'Refi-Annual Review'!$DK$1,DB_LOAD!$AR:$AR,'Refi-Annual Review'!$CF34,DB_LOAD!$AP:$AP,'Refi-Annual Review'!$DL$1,DB_LOAD!$AQ:$AQ,'Refi-Annual Review'!DK$2)</f>
        <v>0</v>
      </c>
      <c r="DL34" s="494">
        <f ca="1">SUMIFS(DB_LOAD!$AV:$AV,DB_LOAD!$AW:$AW,'Refi-Annual Review'!$DK$1,DB_LOAD!$AR:$AR,'Refi-Annual Review'!$CF34,DB_LOAD!$AP:$AP,'Refi-Annual Review'!$DL$1,DB_LOAD!$AQ:$AQ,'Refi-Annual Review'!DL$2)</f>
        <v>0</v>
      </c>
      <c r="DM34" s="494">
        <f ca="1">SUMIFS(DB_LOAD!$AV:$AV,DB_LOAD!$AW:$AW,'Refi-Annual Review'!$DK$1,DB_LOAD!$AR:$AR,'Refi-Annual Review'!$CF34,DB_LOAD!$AP:$AP,'Refi-Annual Review'!$DL$1,DB_LOAD!$AQ:$AQ,'Refi-Annual Review'!DM$2)</f>
        <v>0</v>
      </c>
      <c r="DN34" s="494">
        <f ca="1">SUMIFS(DB_LOAD!$AV:$AV,DB_LOAD!$AW:$AW,'Refi-Annual Review'!$DK$1,DB_LOAD!$AR:$AR,'Refi-Annual Review'!$CF34,DB_LOAD!$AP:$AP,'Refi-Annual Review'!$DL$1,DB_LOAD!$AQ:$AQ,'Refi-Annual Review'!DN$2)</f>
        <v>0</v>
      </c>
      <c r="DO34" s="494">
        <f ca="1">SUMIFS(DB_LOAD!$AV:$AV,DB_LOAD!$AW:$AW,'Refi-Annual Review'!$DK$1,DB_LOAD!$AR:$AR,'Refi-Annual Review'!$CF34,DB_LOAD!$AP:$AP,'Refi-Annual Review'!$DL$1,DB_LOAD!$AQ:$AQ,'Refi-Annual Review'!DO$2)</f>
        <v>0</v>
      </c>
      <c r="DP34" s="494">
        <f ca="1">SUMIFS(DB_LOAD!$AV:$AV,DB_LOAD!$AW:$AW,'Refi-Annual Review'!$DK$1,DB_LOAD!$AR:$AR,'Refi-Annual Review'!$CF34,DB_LOAD!$AP:$AP,'Refi-Annual Review'!$DL$1,DB_LOAD!$AQ:$AQ,'Refi-Annual Review'!DP$2)</f>
        <v>0</v>
      </c>
      <c r="DQ34" s="494" t="str">
        <f t="shared" ca="1" si="54"/>
        <v/>
      </c>
      <c r="DS34" s="494">
        <f ca="1">SUMIFS(DB_LOAD!$AV:$AV,DB_LOAD!$AW:$AW,'Refi-Annual Review'!$DT$1,DB_LOAD!$AR:$AR,'Refi-Annual Review'!$CF34,DB_LOAD!$AP:$AP,'Refi-Annual Review'!$DU$1,DB_LOAD!$AQ:$AQ,'Refi-Annual Review'!DS$2)</f>
        <v>0</v>
      </c>
      <c r="DT34" s="494">
        <f ca="1">SUMIFS(DB_LOAD!$AV:$AV,DB_LOAD!$AW:$AW,'Refi-Annual Review'!$DT$1,DB_LOAD!$AR:$AR,'Refi-Annual Review'!$CF34,DB_LOAD!$AP:$AP,'Refi-Annual Review'!$DU$1,DB_LOAD!$AQ:$AQ,'Refi-Annual Review'!DT$2)</f>
        <v>0</v>
      </c>
      <c r="DU34" s="494">
        <f ca="1">SUMIFS(DB_LOAD!$AV:$AV,DB_LOAD!$AW:$AW,'Refi-Annual Review'!$DT$1,DB_LOAD!$AR:$AR,'Refi-Annual Review'!$CF34,DB_LOAD!$AP:$AP,'Refi-Annual Review'!$DU$1,DB_LOAD!$AQ:$AQ,'Refi-Annual Review'!DU$2)</f>
        <v>0</v>
      </c>
      <c r="DV34" s="494">
        <f ca="1">SUMIFS(DB_LOAD!$AV:$AV,DB_LOAD!$AW:$AW,'Refi-Annual Review'!$DT$1,DB_LOAD!$AR:$AR,'Refi-Annual Review'!$CF34,DB_LOAD!$AP:$AP,'Refi-Annual Review'!$DU$1,DB_LOAD!$AQ:$AQ,'Refi-Annual Review'!DV$2)</f>
        <v>0</v>
      </c>
      <c r="DW34" s="494">
        <f ca="1">SUMIFS(DB_LOAD!$AV:$AV,DB_LOAD!$AW:$AW,'Refi-Annual Review'!$DT$1,DB_LOAD!$AR:$AR,'Refi-Annual Review'!$CF34,DB_LOAD!$AP:$AP,'Refi-Annual Review'!$DU$1,DB_LOAD!$AQ:$AQ,'Refi-Annual Review'!DW$2)</f>
        <v>0</v>
      </c>
      <c r="DX34" s="494">
        <f ca="1">SUMIFS(DB_LOAD!$AV:$AV,DB_LOAD!$AW:$AW,'Refi-Annual Review'!$DT$1,DB_LOAD!$AR:$AR,'Refi-Annual Review'!$CF34,DB_LOAD!$AP:$AP,'Refi-Annual Review'!$DU$1,DB_LOAD!$AQ:$AQ,'Refi-Annual Review'!DX$2)</f>
        <v>0</v>
      </c>
      <c r="DY34" s="494">
        <f ca="1">SUMIFS(DB_LOAD!$AV:$AV,DB_LOAD!$AW:$AW,'Refi-Annual Review'!$DT$1,DB_LOAD!$AR:$AR,'Refi-Annual Review'!$CF34,DB_LOAD!$AP:$AP,'Refi-Annual Review'!$DU$1,DB_LOAD!$AQ:$AQ,'Refi-Annual Review'!DY$2)</f>
        <v>0</v>
      </c>
      <c r="DZ34" s="494" t="str">
        <f t="shared" ca="1" si="55"/>
        <v/>
      </c>
    </row>
    <row r="35" spans="3:130" ht="15">
      <c r="C35" s="485">
        <f t="shared" si="25"/>
        <v>36</v>
      </c>
      <c r="D35" s="493" t="s">
        <v>4</v>
      </c>
      <c r="E35" s="568"/>
      <c r="F35" s="496" t="e">
        <f ca="1">F145/F$120</f>
        <v>#N/A</v>
      </c>
      <c r="G35" s="496" t="e">
        <f ca="1">G145/G$120</f>
        <v>#N/A</v>
      </c>
      <c r="H35" s="496" t="e">
        <f ca="1">H145/H$120</f>
        <v>#N/A</v>
      </c>
      <c r="I35" s="496" t="e">
        <f ca="1">I145/I$120</f>
        <v>#N/A</v>
      </c>
      <c r="J35" s="496" t="e">
        <f ca="1">J145/J$120</f>
        <v>#N/A</v>
      </c>
      <c r="K35" s="496"/>
      <c r="L35" s="496" t="e">
        <f ca="1">L145/L$120</f>
        <v>#NAME?</v>
      </c>
      <c r="M35" s="496" t="e">
        <f ca="1">M145/M$120</f>
        <v>#NAME?</v>
      </c>
      <c r="N35" s="496" t="e">
        <f ca="1">N145/N$120</f>
        <v>#NAME?</v>
      </c>
      <c r="O35" s="496" t="e">
        <f ca="1">O145/O$120</f>
        <v>#NAME?</v>
      </c>
      <c r="P35" s="496"/>
      <c r="Q35" s="496" t="e">
        <f ca="1">Q145/Q$120</f>
        <v>#NAME?</v>
      </c>
      <c r="R35" s="496" t="e">
        <f ca="1">R145/R$120</f>
        <v>#NAME?</v>
      </c>
      <c r="S35" s="496"/>
      <c r="T35" s="496"/>
      <c r="U35" s="496"/>
      <c r="AJ35" s="493" t="s">
        <v>4</v>
      </c>
      <c r="AK35" s="496" t="e">
        <f t="shared" ca="1" si="49"/>
        <v>#N/A</v>
      </c>
      <c r="AL35" s="496" t="e">
        <f t="shared" ca="1" si="49"/>
        <v>#N/A</v>
      </c>
      <c r="AM35" s="496" t="e">
        <f t="shared" ca="1" si="49"/>
        <v>#N/A</v>
      </c>
      <c r="AN35" s="496" t="e">
        <f t="shared" ca="1" si="49"/>
        <v>#N/A</v>
      </c>
      <c r="AO35" s="496" t="e">
        <f t="shared" ca="1" si="48"/>
        <v>#NAME?</v>
      </c>
      <c r="AP35" s="496" t="e">
        <f t="shared" ca="1" si="48"/>
        <v>#NAME?</v>
      </c>
      <c r="BD35" s="485" t="s">
        <v>140</v>
      </c>
      <c r="BE35" s="485" t="e">
        <f t="shared" ca="1" si="65"/>
        <v>#NAME?</v>
      </c>
      <c r="BF35" s="651" t="str">
        <f t="shared" si="66"/>
        <v/>
      </c>
      <c r="BG35" s="669" t="e">
        <f t="shared" ca="1" si="67"/>
        <v>#NAME?</v>
      </c>
      <c r="BH35" s="669" t="e">
        <f t="shared" ca="1" si="67"/>
        <v>#NAME?</v>
      </c>
      <c r="BI35" s="669" t="e">
        <f t="shared" ca="1" si="67"/>
        <v>#NAME?</v>
      </c>
      <c r="BJ35" s="669" t="e">
        <f t="shared" ca="1" si="67"/>
        <v>#NAME?</v>
      </c>
      <c r="BK35" s="669" t="e">
        <f t="shared" ca="1" si="67"/>
        <v>#NAME?</v>
      </c>
      <c r="BL35" s="669" t="e">
        <f t="shared" ca="1" si="67"/>
        <v>#NAME?</v>
      </c>
      <c r="BM35" s="669" t="e">
        <f t="shared" ca="1" si="67"/>
        <v>#NAME?</v>
      </c>
      <c r="BN35" s="670" t="e">
        <f t="shared" ca="1" si="68"/>
        <v>#NAME?</v>
      </c>
      <c r="BP35" s="485" t="e">
        <f ca="1">IF(OR(DB_LOAD!AW34="USD",DB_LOAD!AW34='Refi-Annual Review'!$A$3,ISBLANK(DB_LOAD!AW34)),0,1)</f>
        <v>#NAME?</v>
      </c>
      <c r="BQ35" t="str">
        <f>(IF(ISBLANK(DB_LOAD!AR34),"",DB_LOAD!AR34))</f>
        <v/>
      </c>
      <c r="BR35" t="str">
        <f t="shared" si="73"/>
        <v/>
      </c>
      <c r="BS35" t="str">
        <f t="shared" si="74"/>
        <v/>
      </c>
      <c r="BT35" t="str">
        <f t="shared" si="75"/>
        <v/>
      </c>
      <c r="BU35" t="str">
        <f t="shared" si="76"/>
        <v/>
      </c>
      <c r="BV35" t="str">
        <f t="shared" si="77"/>
        <v/>
      </c>
      <c r="BW35" t="str">
        <f t="shared" si="78"/>
        <v/>
      </c>
      <c r="BX35" t="str">
        <f t="shared" si="79"/>
        <v/>
      </c>
      <c r="CB35" s="683" t="str">
        <f t="shared" si="69"/>
        <v/>
      </c>
      <c r="CC35" s="683" t="str">
        <f t="shared" si="70"/>
        <v/>
      </c>
      <c r="CD35" s="683" t="str">
        <f>IF(CC35="","",VALUE(MID($BZ$5,1+SUM($CC$3:CC34),CC35)))</f>
        <v/>
      </c>
      <c r="CE35"/>
      <c r="CF35" t="str">
        <f>IF(CD35="","",MID($BZ$4,1+SUM($CD$3:CD34),CD35))</f>
        <v/>
      </c>
    </row>
    <row r="36" spans="3:130" ht="15">
      <c r="C36" s="485">
        <f t="shared" si="25"/>
        <v>37</v>
      </c>
      <c r="AK36" s="486"/>
      <c r="AL36" s="486"/>
      <c r="AM36" s="486"/>
      <c r="AN36" s="486"/>
      <c r="AO36" s="486"/>
      <c r="BD36" s="485" t="s">
        <v>140</v>
      </c>
      <c r="BE36" s="485" t="e">
        <f t="shared" ca="1" si="65"/>
        <v>#NAME?</v>
      </c>
      <c r="BF36" s="651" t="str">
        <f t="shared" si="66"/>
        <v/>
      </c>
      <c r="BG36" s="669" t="e">
        <f t="shared" ref="BG36:BM38" ca="1" si="82">IF(CR30+DA30=0,"",CR30+DA30)</f>
        <v>#NAME?</v>
      </c>
      <c r="BH36" s="669" t="e">
        <f t="shared" ca="1" si="82"/>
        <v>#NAME?</v>
      </c>
      <c r="BI36" s="669" t="e">
        <f t="shared" ca="1" si="82"/>
        <v>#NAME?</v>
      </c>
      <c r="BJ36" s="669" t="e">
        <f t="shared" ca="1" si="82"/>
        <v>#NAME?</v>
      </c>
      <c r="BK36" s="669" t="e">
        <f t="shared" ca="1" si="82"/>
        <v>#NAME?</v>
      </c>
      <c r="BL36" s="669" t="e">
        <f t="shared" ca="1" si="82"/>
        <v>#NAME?</v>
      </c>
      <c r="BM36" s="669" t="e">
        <f t="shared" ca="1" si="82"/>
        <v>#NAME?</v>
      </c>
      <c r="BN36" s="670" t="e">
        <f t="shared" ca="1" si="68"/>
        <v>#NAME?</v>
      </c>
      <c r="BP36" s="485" t="e">
        <f ca="1">IF(OR(DB_LOAD!AW35="USD",DB_LOAD!AW35='Refi-Annual Review'!$A$3,ISBLANK(DB_LOAD!AW35)),0,1)</f>
        <v>#NAME?</v>
      </c>
      <c r="BQ36" t="str">
        <f>(IF(ISBLANK(DB_LOAD!AR35),"",DB_LOAD!AR35))</f>
        <v/>
      </c>
      <c r="BR36" t="str">
        <f t="shared" si="73"/>
        <v/>
      </c>
      <c r="BS36" t="str">
        <f t="shared" si="74"/>
        <v/>
      </c>
      <c r="BT36" t="str">
        <f t="shared" si="75"/>
        <v/>
      </c>
      <c r="BU36" t="str">
        <f t="shared" si="76"/>
        <v/>
      </c>
      <c r="BV36" t="str">
        <f t="shared" si="77"/>
        <v/>
      </c>
      <c r="BW36" t="str">
        <f t="shared" si="78"/>
        <v/>
      </c>
      <c r="BX36" t="str">
        <f t="shared" si="79"/>
        <v/>
      </c>
      <c r="CB36" s="683" t="str">
        <f t="shared" si="69"/>
        <v/>
      </c>
      <c r="CC36" s="683" t="str">
        <f t="shared" si="70"/>
        <v/>
      </c>
      <c r="CD36" s="683" t="str">
        <f>IF(CC36="","",VALUE(MID($BZ$5,1+SUM($CC$3:CC35),CC36)))</f>
        <v/>
      </c>
      <c r="CE36"/>
      <c r="CF36" t="str">
        <f>IF(CD36="","",MID($BZ$4,1+SUM($CD$3:CD35),CD36))</f>
        <v/>
      </c>
    </row>
    <row r="37" spans="3:130" ht="15">
      <c r="C37" s="485">
        <f t="shared" si="25"/>
        <v>38</v>
      </c>
      <c r="D37" s="493" t="s">
        <v>394</v>
      </c>
      <c r="E37" s="568"/>
      <c r="G37" s="496" t="e">
        <f ca="1">G27-SUM(G28:G30)</f>
        <v>#VALUE!</v>
      </c>
      <c r="H37" s="496" t="e">
        <f ca="1">H27-SUM(H28:H30)</f>
        <v>#VALUE!</v>
      </c>
      <c r="I37" s="496" t="e">
        <f ca="1">I27-SUM(I28:I30)</f>
        <v>#VALUE!</v>
      </c>
      <c r="J37" s="496" t="e">
        <f ca="1">J27-SUM(J28:J30)</f>
        <v>#VALUE!</v>
      </c>
      <c r="K37" s="496"/>
      <c r="L37" s="496" t="e">
        <f ca="1">L27-SUM(L28:L30)</f>
        <v>#VALUE!</v>
      </c>
      <c r="M37" s="496" t="e">
        <f ca="1">M27-SUM(M28:M30)</f>
        <v>#VALUE!</v>
      </c>
      <c r="N37" s="496" t="e">
        <f ca="1">N27-SUM(N28:N30)</f>
        <v>#VALUE!</v>
      </c>
      <c r="O37" s="496" t="e">
        <f ca="1">O27-SUM(O28:O30)</f>
        <v>#VALUE!</v>
      </c>
      <c r="P37" s="496"/>
      <c r="Q37" s="496" t="e">
        <f ca="1">Q27-SUM(Q28:Q30)</f>
        <v>#NAME?</v>
      </c>
      <c r="R37" s="496" t="e">
        <f ca="1">R27-SUM(R28:R30)</f>
        <v>#NAME?</v>
      </c>
      <c r="AJ37" s="493" t="s">
        <v>394</v>
      </c>
      <c r="AK37" s="496" t="e">
        <f t="shared" ref="AK37:AN37" ca="1" si="83">HLOOKUP(AK$4,$G$1:$O$213,$C37-1,FALSE)</f>
        <v>#N/A</v>
      </c>
      <c r="AL37" s="496" t="e">
        <f t="shared" ca="1" si="83"/>
        <v>#N/A</v>
      </c>
      <c r="AM37" s="496" t="e">
        <f t="shared" ca="1" si="83"/>
        <v>#N/A</v>
      </c>
      <c r="AN37" s="496" t="e">
        <f t="shared" ca="1" si="83"/>
        <v>#N/A</v>
      </c>
      <c r="AO37" s="496" t="e">
        <f ca="1">Q37</f>
        <v>#NAME?</v>
      </c>
      <c r="AP37" s="496" t="e">
        <f ca="1">R37</f>
        <v>#NAME?</v>
      </c>
      <c r="BD37" s="485" t="s">
        <v>140</v>
      </c>
      <c r="BE37" s="485" t="e">
        <f t="shared" ca="1" si="65"/>
        <v>#NAME?</v>
      </c>
      <c r="BF37" s="651" t="str">
        <f t="shared" si="66"/>
        <v/>
      </c>
      <c r="BG37" s="669" t="e">
        <f t="shared" ca="1" si="82"/>
        <v>#NAME?</v>
      </c>
      <c r="BH37" s="669" t="e">
        <f t="shared" ca="1" si="82"/>
        <v>#NAME?</v>
      </c>
      <c r="BI37" s="669" t="e">
        <f t="shared" ca="1" si="82"/>
        <v>#NAME?</v>
      </c>
      <c r="BJ37" s="669" t="e">
        <f t="shared" ca="1" si="82"/>
        <v>#NAME?</v>
      </c>
      <c r="BK37" s="669" t="e">
        <f t="shared" ca="1" si="82"/>
        <v>#NAME?</v>
      </c>
      <c r="BL37" s="669" t="e">
        <f t="shared" ca="1" si="82"/>
        <v>#NAME?</v>
      </c>
      <c r="BM37" s="669" t="e">
        <f t="shared" ca="1" si="82"/>
        <v>#NAME?</v>
      </c>
      <c r="BN37" s="670" t="e">
        <f t="shared" ca="1" si="68"/>
        <v>#NAME?</v>
      </c>
      <c r="BP37" s="485" t="e">
        <f ca="1">IF(OR(DB_LOAD!AW36="USD",DB_LOAD!AW36='Refi-Annual Review'!$A$3,ISBLANK(DB_LOAD!AW36)),0,1)</f>
        <v>#NAME?</v>
      </c>
      <c r="BQ37" t="str">
        <f>(IF(ISBLANK(DB_LOAD!AR36),"",DB_LOAD!AR36))</f>
        <v/>
      </c>
      <c r="BR37" t="str">
        <f t="shared" si="73"/>
        <v/>
      </c>
      <c r="BS37" t="str">
        <f t="shared" si="74"/>
        <v/>
      </c>
      <c r="BT37" t="str">
        <f t="shared" si="75"/>
        <v/>
      </c>
      <c r="BU37" t="str">
        <f t="shared" si="76"/>
        <v/>
      </c>
      <c r="BV37" t="str">
        <f t="shared" si="77"/>
        <v/>
      </c>
      <c r="BW37" t="str">
        <f t="shared" si="78"/>
        <v/>
      </c>
      <c r="BX37" t="str">
        <f t="shared" si="79"/>
        <v/>
      </c>
      <c r="CB37" s="683" t="str">
        <f t="shared" si="69"/>
        <v/>
      </c>
      <c r="CC37" s="683" t="str">
        <f t="shared" si="70"/>
        <v/>
      </c>
      <c r="CD37" s="683" t="str">
        <f>IF(CC37="","",VALUE(MID($BZ$5,1+SUM($CC$3:CC36),CC37)))</f>
        <v/>
      </c>
      <c r="CE37"/>
      <c r="CF37" t="str">
        <f>IF(CD37="","",MID($BZ$4,1+SUM($CD$3:CD36),CD37))</f>
        <v/>
      </c>
    </row>
    <row r="38" spans="3:130" ht="15">
      <c r="C38" s="485">
        <f t="shared" si="25"/>
        <v>39</v>
      </c>
      <c r="AK38" s="486"/>
      <c r="AL38" s="486"/>
      <c r="AM38" s="486"/>
      <c r="AN38" s="486"/>
      <c r="AO38" s="486"/>
      <c r="BD38" s="485" t="s">
        <v>140</v>
      </c>
      <c r="BE38" s="485" t="e">
        <f t="shared" ca="1" si="65"/>
        <v>#NAME?</v>
      </c>
      <c r="BF38" s="651" t="str">
        <f t="shared" si="66"/>
        <v/>
      </c>
      <c r="BG38" s="669" t="e">
        <f t="shared" ca="1" si="82"/>
        <v>#NAME?</v>
      </c>
      <c r="BH38" s="669" t="e">
        <f t="shared" ca="1" si="82"/>
        <v>#NAME?</v>
      </c>
      <c r="BI38" s="669" t="e">
        <f t="shared" ca="1" si="82"/>
        <v>#NAME?</v>
      </c>
      <c r="BJ38" s="669" t="e">
        <f t="shared" ca="1" si="82"/>
        <v>#NAME?</v>
      </c>
      <c r="BK38" s="669" t="e">
        <f t="shared" ca="1" si="82"/>
        <v>#NAME?</v>
      </c>
      <c r="BL38" s="669" t="e">
        <f t="shared" ca="1" si="82"/>
        <v>#NAME?</v>
      </c>
      <c r="BM38" s="669" t="e">
        <f t="shared" ca="1" si="82"/>
        <v>#NAME?</v>
      </c>
      <c r="BN38" s="670" t="e">
        <f t="shared" ca="1" si="68"/>
        <v>#NAME?</v>
      </c>
      <c r="BP38" s="485" t="e">
        <f ca="1">IF(OR(DB_LOAD!AW37="USD",DB_LOAD!AW37='Refi-Annual Review'!$A$3,ISBLANK(DB_LOAD!AW37)),0,1)</f>
        <v>#NAME?</v>
      </c>
      <c r="BQ38" t="str">
        <f>(IF(ISBLANK(DB_LOAD!AR37),"",DB_LOAD!AR37))</f>
        <v/>
      </c>
      <c r="BR38" t="str">
        <f t="shared" si="73"/>
        <v/>
      </c>
      <c r="BS38" t="str">
        <f t="shared" si="74"/>
        <v/>
      </c>
      <c r="BT38" t="str">
        <f t="shared" si="75"/>
        <v/>
      </c>
      <c r="BU38" t="str">
        <f t="shared" si="76"/>
        <v/>
      </c>
      <c r="BV38" t="str">
        <f t="shared" si="77"/>
        <v/>
      </c>
      <c r="BW38" t="str">
        <f t="shared" si="78"/>
        <v/>
      </c>
      <c r="BX38" t="str">
        <f t="shared" si="79"/>
        <v/>
      </c>
      <c r="CB38" s="683" t="str">
        <f t="shared" si="69"/>
        <v/>
      </c>
      <c r="CC38" s="683" t="str">
        <f t="shared" si="70"/>
        <v/>
      </c>
      <c r="CD38" s="683" t="str">
        <f>IF(CC38="","",VALUE(MID($BZ$5,1+SUM($CC$3:CC37),CC38)))</f>
        <v/>
      </c>
      <c r="CE38"/>
      <c r="CF38" t="str">
        <f>IF(CD38="","",MID($BZ$4,1+SUM($CD$3:CD37),CD38))</f>
        <v/>
      </c>
    </row>
    <row r="39" spans="3:130" ht="15">
      <c r="C39" s="485">
        <f t="shared" si="25"/>
        <v>40</v>
      </c>
      <c r="F39" s="536" t="s">
        <v>54</v>
      </c>
      <c r="G39" s="536" t="s">
        <v>54</v>
      </c>
      <c r="H39" s="536" t="s">
        <v>54</v>
      </c>
      <c r="I39" s="536" t="s">
        <v>54</v>
      </c>
      <c r="J39" s="536" t="s">
        <v>54</v>
      </c>
      <c r="K39" s="537"/>
      <c r="L39" s="536" t="s">
        <v>53</v>
      </c>
      <c r="M39" s="536" t="s">
        <v>53</v>
      </c>
      <c r="N39" s="536" t="s">
        <v>53</v>
      </c>
      <c r="O39" s="536" t="s">
        <v>53</v>
      </c>
      <c r="P39" s="538"/>
      <c r="Q39" s="536" t="s">
        <v>53</v>
      </c>
      <c r="R39" s="536" t="s">
        <v>53</v>
      </c>
      <c r="AK39" s="536" t="str">
        <f ca="1">AK6</f>
        <v>No Financials</v>
      </c>
      <c r="AL39" s="536" t="str">
        <f ca="1">AL6</f>
        <v>No Financials</v>
      </c>
      <c r="AM39" s="536" t="str">
        <f t="shared" ref="AM39:AN40" ca="1" si="84">AM6</f>
        <v>No Financials</v>
      </c>
      <c r="AN39" s="536" t="str">
        <f t="shared" ca="1" si="84"/>
        <v>No Financials</v>
      </c>
      <c r="AO39" s="536" t="str">
        <f t="shared" ref="AO39:AP45" si="85">Q39</f>
        <v>Unaudited</v>
      </c>
      <c r="AP39" s="489" t="str">
        <f t="shared" si="85"/>
        <v>Unaudited</v>
      </c>
      <c r="BF39" s="652" t="s">
        <v>478</v>
      </c>
      <c r="BG39" s="671" t="e">
        <f t="shared" ref="BG39:BM39" ca="1" si="86">IF(SUM(BG9:BG38)=0,"",SUM(BG9:BG38))</f>
        <v>#NAME?</v>
      </c>
      <c r="BH39" s="671" t="e">
        <f t="shared" ca="1" si="86"/>
        <v>#NAME?</v>
      </c>
      <c r="BI39" s="671" t="e">
        <f t="shared" ca="1" si="86"/>
        <v>#NAME?</v>
      </c>
      <c r="BJ39" s="671" t="e">
        <f t="shared" ca="1" si="86"/>
        <v>#NAME?</v>
      </c>
      <c r="BK39" s="671" t="e">
        <f t="shared" ca="1" si="86"/>
        <v>#NAME?</v>
      </c>
      <c r="BL39" s="671" t="e">
        <f t="shared" ca="1" si="86"/>
        <v>#NAME?</v>
      </c>
      <c r="BM39" s="671" t="e">
        <f t="shared" ca="1" si="86"/>
        <v>#NAME?</v>
      </c>
      <c r="BN39" s="837" t="e">
        <f t="shared" ref="BN39" ca="1" si="87">SUM(BG39:BM39)</f>
        <v>#NAME?</v>
      </c>
      <c r="BP39" s="485" t="e">
        <f ca="1">IF(OR(DB_LOAD!AW38="USD",DB_LOAD!AW38='Refi-Annual Review'!$A$3,ISBLANK(DB_LOAD!AW38)),0,1)</f>
        <v>#NAME?</v>
      </c>
      <c r="BQ39" t="str">
        <f>(IF(ISBLANK(DB_LOAD!AR38),"",DB_LOAD!AR38))</f>
        <v/>
      </c>
      <c r="BR39" t="str">
        <f t="shared" si="73"/>
        <v/>
      </c>
      <c r="BS39" t="str">
        <f t="shared" si="74"/>
        <v/>
      </c>
      <c r="BT39" t="str">
        <f t="shared" si="75"/>
        <v/>
      </c>
      <c r="BU39" t="str">
        <f t="shared" si="76"/>
        <v/>
      </c>
      <c r="BV39" t="str">
        <f t="shared" si="77"/>
        <v/>
      </c>
      <c r="BW39" t="str">
        <f t="shared" si="78"/>
        <v/>
      </c>
      <c r="BX39" t="str">
        <f t="shared" si="79"/>
        <v/>
      </c>
      <c r="CB39" s="683" t="str">
        <f t="shared" si="69"/>
        <v/>
      </c>
      <c r="CC39" s="683" t="str">
        <f t="shared" si="70"/>
        <v/>
      </c>
      <c r="CD39" s="683" t="str">
        <f>IF(CC39="","",VALUE(MID($BZ$5,1+SUM($CC$3:CC38),CC39)))</f>
        <v/>
      </c>
      <c r="CE39"/>
      <c r="CF39" t="str">
        <f>IF(CD39="","",MID($BZ$4,1+SUM($CD$3:CD38),CD39))</f>
        <v/>
      </c>
    </row>
    <row r="40" spans="3:130" ht="15">
      <c r="C40" s="485">
        <f t="shared" si="25"/>
        <v>41</v>
      </c>
      <c r="D40" s="490" t="s">
        <v>26</v>
      </c>
      <c r="E40" s="568"/>
      <c r="F40" s="539">
        <f>F23</f>
        <v>2010</v>
      </c>
      <c r="G40" s="539">
        <f>G23</f>
        <v>2011</v>
      </c>
      <c r="H40" s="539">
        <f>H23</f>
        <v>2012</v>
      </c>
      <c r="I40" s="539">
        <f>I23</f>
        <v>2013</v>
      </c>
      <c r="J40" s="539">
        <f>J23</f>
        <v>2014</v>
      </c>
      <c r="K40" s="540"/>
      <c r="L40" s="539">
        <f>L23</f>
        <v>2011</v>
      </c>
      <c r="M40" s="539">
        <f>M23</f>
        <v>2012</v>
      </c>
      <c r="N40" s="539">
        <f>N23</f>
        <v>2013</v>
      </c>
      <c r="O40" s="539">
        <f>O23</f>
        <v>2014</v>
      </c>
      <c r="P40" s="541"/>
      <c r="Q40" s="539" t="str">
        <f>Q23</f>
        <v>YTD Jan-00</v>
      </c>
      <c r="R40" s="539" t="str">
        <f>R23</f>
        <v>LTM Jan-00</v>
      </c>
      <c r="AJ40" s="490" t="s">
        <v>26</v>
      </c>
      <c r="AK40" s="539">
        <f ca="1">AK7</f>
        <v>-3</v>
      </c>
      <c r="AL40" s="539">
        <f ca="1">AL7</f>
        <v>-2</v>
      </c>
      <c r="AM40" s="539">
        <f t="shared" ca="1" si="84"/>
        <v>-1</v>
      </c>
      <c r="AN40" s="539">
        <f t="shared" ca="1" si="84"/>
        <v>0</v>
      </c>
      <c r="AO40" s="539" t="str">
        <f t="shared" si="85"/>
        <v>YTD Jan-00</v>
      </c>
      <c r="AP40" s="491" t="str">
        <f t="shared" si="85"/>
        <v>LTM Jan-00</v>
      </c>
      <c r="BF40" s="653" t="e">
        <f ca="1">"Debt ("&amp;A3&amp;")"</f>
        <v>#NAME?</v>
      </c>
      <c r="BG40" s="673" t="str">
        <f t="shared" ref="BG40:BN40" si="88">BG8</f>
        <v>SIMF I</v>
      </c>
      <c r="BH40" s="673" t="str">
        <f t="shared" si="88"/>
        <v>SIMF II</v>
      </c>
      <c r="BI40" s="673" t="str">
        <f t="shared" si="88"/>
        <v>DWMF</v>
      </c>
      <c r="BJ40" s="673" t="str">
        <f t="shared" si="88"/>
        <v>DWMF-Q</v>
      </c>
      <c r="BK40" s="673" t="str">
        <f t="shared" si="88"/>
        <v>DWMF-J</v>
      </c>
      <c r="BL40" s="673" t="str">
        <f t="shared" si="88"/>
        <v>XXEB</v>
      </c>
      <c r="BM40" s="673" t="str">
        <f t="shared" si="88"/>
        <v>OTHER</v>
      </c>
      <c r="BN40" s="674" t="str">
        <f t="shared" si="88"/>
        <v>Total</v>
      </c>
      <c r="BP40" s="485" t="e">
        <f ca="1">IF(OR(DB_LOAD!AW39="USD",DB_LOAD!AW39='Refi-Annual Review'!$A$3,ISBLANK(DB_LOAD!AW39)),0,1)</f>
        <v>#NAME?</v>
      </c>
      <c r="BQ40" t="str">
        <f>(IF(ISBLANK(DB_LOAD!AR39),"",DB_LOAD!AR39))</f>
        <v/>
      </c>
      <c r="BR40" t="str">
        <f t="shared" si="73"/>
        <v/>
      </c>
      <c r="BS40" t="str">
        <f t="shared" si="74"/>
        <v/>
      </c>
      <c r="BT40" t="str">
        <f t="shared" si="75"/>
        <v/>
      </c>
      <c r="BU40" t="str">
        <f t="shared" si="76"/>
        <v/>
      </c>
      <c r="BV40" t="str">
        <f t="shared" si="77"/>
        <v/>
      </c>
      <c r="BW40" t="str">
        <f t="shared" si="78"/>
        <v/>
      </c>
      <c r="BX40" t="str">
        <f t="shared" si="79"/>
        <v/>
      </c>
      <c r="CB40" s="683" t="str">
        <f t="shared" si="69"/>
        <v/>
      </c>
      <c r="CC40" s="683" t="str">
        <f t="shared" si="70"/>
        <v/>
      </c>
      <c r="CD40" s="683" t="str">
        <f>IF(CC40="","",VALUE(MID($BZ$5,1+SUM($CC$3:CC39),CC40)))</f>
        <v/>
      </c>
      <c r="CE40"/>
      <c r="CF40" t="str">
        <f>IF(CD40="","",MID($BZ$4,1+SUM($CD$3:CD39),CD40))</f>
        <v/>
      </c>
    </row>
    <row r="41" spans="3:130" ht="15">
      <c r="C41" s="485">
        <f t="shared" si="25"/>
        <v>42</v>
      </c>
      <c r="D41" s="493" t="s">
        <v>390</v>
      </c>
      <c r="E41" s="568"/>
      <c r="F41" s="542" t="e">
        <f ca="1">F10/F11</f>
        <v>#N/A</v>
      </c>
      <c r="G41" s="542" t="e">
        <f ca="1">G10/G11</f>
        <v>#N/A</v>
      </c>
      <c r="H41" s="542" t="e">
        <f ca="1">H10/H11</f>
        <v>#N/A</v>
      </c>
      <c r="I41" s="542" t="e">
        <f ca="1">I10/I11</f>
        <v>#N/A</v>
      </c>
      <c r="J41" s="542" t="e">
        <f ca="1">J10/J11</f>
        <v>#N/A</v>
      </c>
      <c r="K41" s="542"/>
      <c r="L41" s="542" t="e">
        <f ca="1">L10/L11</f>
        <v>#NAME?</v>
      </c>
      <c r="M41" s="542" t="e">
        <f ca="1">M10/M11</f>
        <v>#NAME?</v>
      </c>
      <c r="N41" s="542" t="e">
        <f ca="1">N10/N11</f>
        <v>#NAME?</v>
      </c>
      <c r="O41" s="542" t="e">
        <f ca="1">O10/O11</f>
        <v>#NAME?</v>
      </c>
      <c r="P41" s="542"/>
      <c r="Q41" s="542" t="e">
        <f ca="1">Q10/Q11</f>
        <v>#NAME?</v>
      </c>
      <c r="R41" s="542" t="e">
        <f ca="1">R10/R11</f>
        <v>#NAME?</v>
      </c>
      <c r="S41" s="542"/>
      <c r="T41" s="542"/>
      <c r="U41" s="494" t="e">
        <f ca="1">U10/U11</f>
        <v>#NAME?</v>
      </c>
      <c r="AJ41" s="493" t="s">
        <v>390</v>
      </c>
      <c r="AK41" s="542" t="e">
        <f t="shared" ref="AK41:AN45" ca="1" si="89">HLOOKUP(AK$4,$G$1:$O$213,$C41-1,FALSE)</f>
        <v>#N/A</v>
      </c>
      <c r="AL41" s="542" t="e">
        <f t="shared" ca="1" si="89"/>
        <v>#N/A</v>
      </c>
      <c r="AM41" s="542" t="e">
        <f t="shared" ca="1" si="89"/>
        <v>#N/A</v>
      </c>
      <c r="AN41" s="542" t="e">
        <f t="shared" ca="1" si="89"/>
        <v>#N/A</v>
      </c>
      <c r="AO41" s="542" t="e">
        <f t="shared" ca="1" si="85"/>
        <v>#NAME?</v>
      </c>
      <c r="AP41" s="494" t="e">
        <f t="shared" ca="1" si="85"/>
        <v>#NAME?</v>
      </c>
      <c r="BE41" s="485" t="e">
        <f t="shared" ref="BE41:BE70" ca="1" si="90">IF(OR(BN41=0,BN41=""),1,"")</f>
        <v>#DIV/0!</v>
      </c>
      <c r="BF41" s="654" t="e">
        <f t="shared" ref="BF41:BF70" si="91">CF3</f>
        <v>#VALUE!</v>
      </c>
      <c r="BG41" s="675" t="e">
        <f t="shared" ref="BG41:BG67" ca="1" si="92">IF(CI3=0,"",CI3)</f>
        <v>#DIV/0!</v>
      </c>
      <c r="BH41" s="675" t="e">
        <f t="shared" ref="BH41:BH67" ca="1" si="93">IF(CJ3=0,"",CJ3)</f>
        <v>#DIV/0!</v>
      </c>
      <c r="BI41" s="675" t="e">
        <f t="shared" ref="BI41:BI67" ca="1" si="94">IF(CK3=0,"",CK3)</f>
        <v>#DIV/0!</v>
      </c>
      <c r="BJ41" s="675" t="e">
        <f t="shared" ref="BJ41:BJ67" ca="1" si="95">IF(CL3=0,"",CL3)</f>
        <v>#DIV/0!</v>
      </c>
      <c r="BK41" s="675" t="e">
        <f t="shared" ref="BK41:BK67" ca="1" si="96">IF(CM3=0,"",CM3)</f>
        <v>#DIV/0!</v>
      </c>
      <c r="BL41" s="675" t="e">
        <f t="shared" ref="BL41:BL67" ca="1" si="97">IF(CN3=0,"",CN3)</f>
        <v>#DIV/0!</v>
      </c>
      <c r="BM41" s="675" t="e">
        <f t="shared" ref="BM41:BM67" ca="1" si="98">IF(CO3=0,"",CO3)</f>
        <v>#DIV/0!</v>
      </c>
      <c r="BN41" s="670" t="e">
        <f ca="1">IF(SUM(BG41:BM41)=0,"",SUM(BG41:BM41))</f>
        <v>#DIV/0!</v>
      </c>
      <c r="BP41" s="485" t="e">
        <f ca="1">IF(OR(DB_LOAD!AW40="USD",DB_LOAD!AW40='Refi-Annual Review'!$A$3,ISBLANK(DB_LOAD!AW40)),0,1)</f>
        <v>#NAME?</v>
      </c>
      <c r="BQ41" t="str">
        <f>(IF(ISBLANK(DB_LOAD!AR40),"",DB_LOAD!AR40))</f>
        <v/>
      </c>
      <c r="BR41" t="str">
        <f t="shared" si="73"/>
        <v/>
      </c>
      <c r="BS41" t="str">
        <f t="shared" si="74"/>
        <v/>
      </c>
      <c r="BT41" t="str">
        <f t="shared" si="75"/>
        <v/>
      </c>
      <c r="BU41" t="str">
        <f t="shared" si="76"/>
        <v/>
      </c>
      <c r="BV41" t="str">
        <f t="shared" si="77"/>
        <v/>
      </c>
      <c r="BW41" t="str">
        <f t="shared" si="78"/>
        <v/>
      </c>
      <c r="BX41" t="str">
        <f t="shared" si="79"/>
        <v/>
      </c>
      <c r="CB41" s="683" t="str">
        <f t="shared" si="69"/>
        <v/>
      </c>
      <c r="CC41" s="683" t="str">
        <f t="shared" si="70"/>
        <v/>
      </c>
      <c r="CD41" s="683" t="str">
        <f>IF(CC41="","",VALUE(MID($BZ$5,1+SUM($CC$3:CC40),CC41)))</f>
        <v/>
      </c>
      <c r="CE41"/>
      <c r="CF41" t="str">
        <f>IF(CD41="","",MID($BZ$4,1+SUM($CD$3:CD40),CD41))</f>
        <v/>
      </c>
    </row>
    <row r="42" spans="3:130" ht="15">
      <c r="C42" s="485">
        <f t="shared" si="25"/>
        <v>43</v>
      </c>
      <c r="D42" s="493" t="str">
        <f>"Loan Officer Productivity (GLP in "&amp;'Balance Sheet'!$E$5&amp;" / LO)"</f>
        <v>Loan Officer Productivity (GLP in USD / LO)</v>
      </c>
      <c r="E42" s="568"/>
      <c r="F42" s="542" t="e">
        <f ca="1">F9/F11</f>
        <v>#N/A</v>
      </c>
      <c r="G42" s="542" t="e">
        <f ca="1">G9/G11</f>
        <v>#N/A</v>
      </c>
      <c r="H42" s="542" t="e">
        <f ca="1">H9/H11</f>
        <v>#N/A</v>
      </c>
      <c r="I42" s="542" t="e">
        <f ca="1">I9/I11</f>
        <v>#N/A</v>
      </c>
      <c r="J42" s="542" t="e">
        <f ca="1">J9/J11</f>
        <v>#N/A</v>
      </c>
      <c r="K42" s="542"/>
      <c r="L42" s="542" t="e">
        <f ca="1">L9/L11</f>
        <v>#NAME?</v>
      </c>
      <c r="M42" s="542" t="e">
        <f ca="1">M9/M11</f>
        <v>#NAME?</v>
      </c>
      <c r="N42" s="542" t="e">
        <f ca="1">N9/N11</f>
        <v>#NAME?</v>
      </c>
      <c r="O42" s="542" t="e">
        <f ca="1">O9/O11</f>
        <v>#NAME?</v>
      </c>
      <c r="P42" s="542"/>
      <c r="Q42" s="542" t="e">
        <f ca="1">Q9/Q11</f>
        <v>#NAME?</v>
      </c>
      <c r="R42" s="542" t="e">
        <f ca="1">R9/R11</f>
        <v>#NAME?</v>
      </c>
      <c r="S42" s="542"/>
      <c r="T42" s="542"/>
      <c r="U42" s="494" t="e">
        <f ca="1">U9/U11</f>
        <v>#NUM!</v>
      </c>
      <c r="AJ42" s="493" t="str">
        <f>"Loan Officer Productivity (GLP in "&amp;'Balance Sheet'!$E$5&amp;" / LO)"</f>
        <v>Loan Officer Productivity (GLP in USD / LO)</v>
      </c>
      <c r="AK42" s="542" t="e">
        <f t="shared" ca="1" si="89"/>
        <v>#N/A</v>
      </c>
      <c r="AL42" s="542" t="e">
        <f t="shared" ca="1" si="89"/>
        <v>#N/A</v>
      </c>
      <c r="AM42" s="542" t="e">
        <f t="shared" ca="1" si="89"/>
        <v>#N/A</v>
      </c>
      <c r="AN42" s="542" t="e">
        <f t="shared" ca="1" si="89"/>
        <v>#N/A</v>
      </c>
      <c r="AO42" s="542" t="e">
        <f t="shared" ca="1" si="85"/>
        <v>#NAME?</v>
      </c>
      <c r="AP42" s="494" t="e">
        <f t="shared" ca="1" si="85"/>
        <v>#NAME?</v>
      </c>
      <c r="BE42" s="485" t="e">
        <f t="shared" ca="1" si="90"/>
        <v>#DIV/0!</v>
      </c>
      <c r="BF42" s="654" t="str">
        <f t="shared" si="91"/>
        <v/>
      </c>
      <c r="BG42" s="675" t="e">
        <f t="shared" ca="1" si="92"/>
        <v>#DIV/0!</v>
      </c>
      <c r="BH42" s="675" t="e">
        <f t="shared" ca="1" si="93"/>
        <v>#DIV/0!</v>
      </c>
      <c r="BI42" s="675" t="e">
        <f t="shared" ca="1" si="94"/>
        <v>#DIV/0!</v>
      </c>
      <c r="BJ42" s="675" t="e">
        <f t="shared" ca="1" si="95"/>
        <v>#DIV/0!</v>
      </c>
      <c r="BK42" s="675" t="e">
        <f t="shared" ca="1" si="96"/>
        <v>#DIV/0!</v>
      </c>
      <c r="BL42" s="675" t="e">
        <f t="shared" ca="1" si="97"/>
        <v>#DIV/0!</v>
      </c>
      <c r="BM42" s="675" t="e">
        <f t="shared" ca="1" si="98"/>
        <v>#DIV/0!</v>
      </c>
      <c r="BN42" s="676" t="e">
        <f t="shared" ref="BN42:BN74" ca="1" si="99">IF(SUM(BG42:BM42)=0,"",SUM(BG42:BM42))</f>
        <v>#DIV/0!</v>
      </c>
      <c r="BP42" s="485" t="e">
        <f ca="1">IF(OR(DB_LOAD!AW41="USD",DB_LOAD!AW41='Refi-Annual Review'!$A$3,ISBLANK(DB_LOAD!AW41)),0,1)</f>
        <v>#NAME?</v>
      </c>
      <c r="BQ42" t="str">
        <f>(IF(ISBLANK(DB_LOAD!AR41),"",DB_LOAD!AR41))</f>
        <v/>
      </c>
      <c r="BR42" t="str">
        <f t="shared" si="73"/>
        <v/>
      </c>
      <c r="BS42" t="str">
        <f t="shared" si="74"/>
        <v/>
      </c>
      <c r="BT42" t="str">
        <f t="shared" si="75"/>
        <v/>
      </c>
      <c r="BU42" t="str">
        <f t="shared" si="76"/>
        <v/>
      </c>
      <c r="BV42" t="str">
        <f t="shared" si="77"/>
        <v/>
      </c>
      <c r="BW42" t="str">
        <f t="shared" si="78"/>
        <v/>
      </c>
      <c r="BX42" t="str">
        <f t="shared" si="79"/>
        <v/>
      </c>
      <c r="CB42" s="683" t="str">
        <f t="shared" si="69"/>
        <v/>
      </c>
      <c r="CC42" s="683" t="str">
        <f t="shared" si="70"/>
        <v/>
      </c>
      <c r="CD42" s="683" t="str">
        <f>IF(CC42="","",VALUE(MID($BZ$5,1+SUM($CC$3:CC41),CC42)))</f>
        <v/>
      </c>
      <c r="CE42"/>
      <c r="CF42" t="str">
        <f>IF(CD42="","",MID($BZ$4,1+SUM($CD$3:CD41),CD42))</f>
        <v/>
      </c>
    </row>
    <row r="43" spans="3:130" ht="15">
      <c r="C43" s="485">
        <f t="shared" si="25"/>
        <v>44</v>
      </c>
      <c r="D43" s="493" t="s">
        <v>393</v>
      </c>
      <c r="E43" s="568"/>
      <c r="F43" s="542" t="e">
        <f ca="1">F10/F167</f>
        <v>#N/A</v>
      </c>
      <c r="G43" s="542" t="e">
        <f ca="1">G10/G167</f>
        <v>#N/A</v>
      </c>
      <c r="H43" s="542" t="e">
        <f ca="1">H10/H167</f>
        <v>#N/A</v>
      </c>
      <c r="I43" s="542" t="e">
        <f ca="1">I10/I167</f>
        <v>#N/A</v>
      </c>
      <c r="J43" s="542" t="e">
        <f ca="1">J10/J167</f>
        <v>#N/A</v>
      </c>
      <c r="K43" s="542"/>
      <c r="L43" s="542" t="e">
        <f ca="1">L10/L167</f>
        <v>#NAME?</v>
      </c>
      <c r="M43" s="542" t="e">
        <f ca="1">M10/M167</f>
        <v>#NAME?</v>
      </c>
      <c r="N43" s="542" t="e">
        <f ca="1">N10/N167</f>
        <v>#NAME?</v>
      </c>
      <c r="O43" s="542" t="e">
        <f ca="1">O10/O167</f>
        <v>#NAME?</v>
      </c>
      <c r="P43" s="542"/>
      <c r="Q43" s="542" t="e">
        <f ca="1">Q10/Q167</f>
        <v>#NAME?</v>
      </c>
      <c r="R43" s="542" t="e">
        <f ca="1">R10/R167</f>
        <v>#NAME?</v>
      </c>
      <c r="S43" s="542"/>
      <c r="T43" s="542"/>
      <c r="U43" s="494" t="e">
        <f ca="1">U10/U167</f>
        <v>#NAME?</v>
      </c>
      <c r="AJ43" s="493" t="s">
        <v>393</v>
      </c>
      <c r="AK43" s="542" t="e">
        <f t="shared" ca="1" si="89"/>
        <v>#N/A</v>
      </c>
      <c r="AL43" s="542" t="e">
        <f t="shared" ca="1" si="89"/>
        <v>#N/A</v>
      </c>
      <c r="AM43" s="542" t="e">
        <f t="shared" ca="1" si="89"/>
        <v>#N/A</v>
      </c>
      <c r="AN43" s="542" t="e">
        <f t="shared" ca="1" si="89"/>
        <v>#N/A</v>
      </c>
      <c r="AO43" s="542" t="e">
        <f t="shared" ca="1" si="85"/>
        <v>#NAME?</v>
      </c>
      <c r="AP43" s="494" t="e">
        <f t="shared" ca="1" si="85"/>
        <v>#NAME?</v>
      </c>
      <c r="BE43" s="485" t="e">
        <f t="shared" ca="1" si="90"/>
        <v>#DIV/0!</v>
      </c>
      <c r="BF43" s="654" t="str">
        <f t="shared" si="91"/>
        <v/>
      </c>
      <c r="BG43" s="675" t="e">
        <f t="shared" ca="1" si="92"/>
        <v>#DIV/0!</v>
      </c>
      <c r="BH43" s="675" t="e">
        <f t="shared" ca="1" si="93"/>
        <v>#DIV/0!</v>
      </c>
      <c r="BI43" s="675" t="e">
        <f t="shared" ca="1" si="94"/>
        <v>#DIV/0!</v>
      </c>
      <c r="BJ43" s="675" t="e">
        <f t="shared" ca="1" si="95"/>
        <v>#DIV/0!</v>
      </c>
      <c r="BK43" s="675" t="e">
        <f t="shared" ca="1" si="96"/>
        <v>#DIV/0!</v>
      </c>
      <c r="BL43" s="675" t="e">
        <f t="shared" ca="1" si="97"/>
        <v>#DIV/0!</v>
      </c>
      <c r="BM43" s="675" t="e">
        <f t="shared" ca="1" si="98"/>
        <v>#DIV/0!</v>
      </c>
      <c r="BN43" s="676" t="e">
        <f t="shared" ca="1" si="99"/>
        <v>#DIV/0!</v>
      </c>
      <c r="BP43" s="485" t="e">
        <f ca="1">IF(OR(DB_LOAD!AW42="USD",DB_LOAD!AW42='Refi-Annual Review'!$A$3,ISBLANK(DB_LOAD!AW42)),0,1)</f>
        <v>#NAME?</v>
      </c>
      <c r="BQ43" t="str">
        <f>(IF(ISBLANK(DB_LOAD!AR42),"",DB_LOAD!AR42))</f>
        <v/>
      </c>
      <c r="BR43" t="str">
        <f t="shared" si="73"/>
        <v/>
      </c>
      <c r="BS43" t="str">
        <f t="shared" si="74"/>
        <v/>
      </c>
      <c r="BT43" t="str">
        <f t="shared" si="75"/>
        <v/>
      </c>
      <c r="BU43" t="str">
        <f t="shared" si="76"/>
        <v/>
      </c>
      <c r="BV43" t="str">
        <f t="shared" si="77"/>
        <v/>
      </c>
      <c r="BW43" t="str">
        <f t="shared" si="78"/>
        <v/>
      </c>
      <c r="BX43" t="str">
        <f t="shared" si="79"/>
        <v/>
      </c>
      <c r="CB43" s="683" t="str">
        <f t="shared" si="69"/>
        <v/>
      </c>
      <c r="CC43" s="683" t="str">
        <f t="shared" si="70"/>
        <v/>
      </c>
      <c r="CD43" s="683" t="str">
        <f>IF(CC43="","",VALUE(MID($BZ$5,1+SUM($CC$3:CC42),CC43)))</f>
        <v/>
      </c>
      <c r="CE43"/>
      <c r="CF43" t="str">
        <f>IF(CD43="","",MID($BZ$4,1+SUM($CD$3:CD42),CD43))</f>
        <v/>
      </c>
    </row>
    <row r="44" spans="3:130" ht="15">
      <c r="C44" s="485">
        <f t="shared" si="25"/>
        <v>45</v>
      </c>
      <c r="D44" s="493" t="str">
        <f>"Staff Productivity (GLP in "&amp;'Balance Sheet'!$E$5&amp;" / Employees)"</f>
        <v>Staff Productivity (GLP in USD / Employees)</v>
      </c>
      <c r="E44" s="568"/>
      <c r="F44" s="542" t="e">
        <f ca="1">F9/F167</f>
        <v>#N/A</v>
      </c>
      <c r="G44" s="542" t="e">
        <f ca="1">G9/G167</f>
        <v>#N/A</v>
      </c>
      <c r="H44" s="542" t="e">
        <f ca="1">H9/H167</f>
        <v>#N/A</v>
      </c>
      <c r="I44" s="542" t="e">
        <f ca="1">I9/I167</f>
        <v>#N/A</v>
      </c>
      <c r="J44" s="542" t="e">
        <f ca="1">J9/J167</f>
        <v>#N/A</v>
      </c>
      <c r="K44" s="542"/>
      <c r="L44" s="542" t="e">
        <f ca="1">L9/L167</f>
        <v>#NAME?</v>
      </c>
      <c r="M44" s="542" t="e">
        <f ca="1">M9/M167</f>
        <v>#NAME?</v>
      </c>
      <c r="N44" s="542" t="e">
        <f ca="1">N9/N167</f>
        <v>#NAME?</v>
      </c>
      <c r="O44" s="542" t="e">
        <f ca="1">O9/O167</f>
        <v>#NAME?</v>
      </c>
      <c r="P44" s="542"/>
      <c r="Q44" s="542" t="e">
        <f ca="1">Q9/Q167</f>
        <v>#NAME?</v>
      </c>
      <c r="R44" s="542" t="e">
        <f ca="1">R9/R167</f>
        <v>#NAME?</v>
      </c>
      <c r="S44" s="542"/>
      <c r="T44" s="542"/>
      <c r="U44" s="494" t="e">
        <f ca="1">U9/U167</f>
        <v>#NUM!</v>
      </c>
      <c r="AJ44" s="493" t="str">
        <f>"Staff Productivity (GLP in "&amp;'Balance Sheet'!$E$5&amp;" / Employees)"</f>
        <v>Staff Productivity (GLP in USD / Employees)</v>
      </c>
      <c r="AK44" s="542" t="e">
        <f t="shared" ca="1" si="89"/>
        <v>#N/A</v>
      </c>
      <c r="AL44" s="542" t="e">
        <f t="shared" ca="1" si="89"/>
        <v>#N/A</v>
      </c>
      <c r="AM44" s="542" t="e">
        <f t="shared" ca="1" si="89"/>
        <v>#N/A</v>
      </c>
      <c r="AN44" s="542" t="e">
        <f t="shared" ca="1" si="89"/>
        <v>#N/A</v>
      </c>
      <c r="AO44" s="542" t="e">
        <f t="shared" ca="1" si="85"/>
        <v>#NAME?</v>
      </c>
      <c r="AP44" s="494" t="e">
        <f t="shared" ca="1" si="85"/>
        <v>#NAME?</v>
      </c>
      <c r="BE44" s="485" t="e">
        <f t="shared" ca="1" si="90"/>
        <v>#DIV/0!</v>
      </c>
      <c r="BF44" s="654" t="str">
        <f t="shared" si="91"/>
        <v/>
      </c>
      <c r="BG44" s="675" t="e">
        <f t="shared" ca="1" si="92"/>
        <v>#DIV/0!</v>
      </c>
      <c r="BH44" s="675" t="e">
        <f t="shared" ca="1" si="93"/>
        <v>#DIV/0!</v>
      </c>
      <c r="BI44" s="675" t="e">
        <f t="shared" ca="1" si="94"/>
        <v>#DIV/0!</v>
      </c>
      <c r="BJ44" s="675" t="e">
        <f t="shared" ca="1" si="95"/>
        <v>#DIV/0!</v>
      </c>
      <c r="BK44" s="675" t="e">
        <f t="shared" ca="1" si="96"/>
        <v>#DIV/0!</v>
      </c>
      <c r="BL44" s="675" t="e">
        <f t="shared" ca="1" si="97"/>
        <v>#DIV/0!</v>
      </c>
      <c r="BM44" s="675" t="e">
        <f t="shared" ca="1" si="98"/>
        <v>#DIV/0!</v>
      </c>
      <c r="BN44" s="676" t="e">
        <f t="shared" ca="1" si="99"/>
        <v>#DIV/0!</v>
      </c>
      <c r="BP44" s="485" t="e">
        <f ca="1">IF(OR(DB_LOAD!AW43="USD",DB_LOAD!AW43='Refi-Annual Review'!$A$3,ISBLANK(DB_LOAD!AW43)),0,1)</f>
        <v>#NAME?</v>
      </c>
      <c r="BQ44" t="str">
        <f>(IF(ISBLANK(DB_LOAD!AR43),"",DB_LOAD!AR43))</f>
        <v/>
      </c>
      <c r="BR44" t="str">
        <f t="shared" si="73"/>
        <v/>
      </c>
      <c r="BS44" t="str">
        <f t="shared" si="74"/>
        <v/>
      </c>
      <c r="BT44" t="str">
        <f t="shared" si="75"/>
        <v/>
      </c>
      <c r="BU44" t="str">
        <f t="shared" si="76"/>
        <v/>
      </c>
      <c r="BV44" t="str">
        <f t="shared" si="77"/>
        <v/>
      </c>
      <c r="BW44" t="str">
        <f t="shared" si="78"/>
        <v/>
      </c>
      <c r="BX44" t="str">
        <f t="shared" si="79"/>
        <v/>
      </c>
      <c r="CB44" s="683" t="str">
        <f t="shared" si="69"/>
        <v/>
      </c>
      <c r="CC44" s="683" t="str">
        <f t="shared" si="70"/>
        <v/>
      </c>
      <c r="CD44" s="683" t="str">
        <f>IF(CC44="","",VALUE(MID($BZ$5,1+SUM($CC$3:CC43),CC44)))</f>
        <v/>
      </c>
      <c r="CE44"/>
      <c r="CF44" t="str">
        <f>IF(CD44="","",MID($BZ$4,1+SUM($CD$3:CD43),CD44))</f>
        <v/>
      </c>
    </row>
    <row r="45" spans="3:130" ht="15">
      <c r="C45" s="485">
        <f t="shared" si="25"/>
        <v>46</v>
      </c>
      <c r="D45" s="493" t="str">
        <f>"Cost per Client (Opex in  "&amp;'Balance Sheet'!$E$5&amp;" / clients)"</f>
        <v>Cost per Client (Opex in  USD / clients)</v>
      </c>
      <c r="E45" s="568"/>
      <c r="F45" s="542" t="e">
        <f ca="1">ABS(F128/F10)</f>
        <v>#N/A</v>
      </c>
      <c r="G45" s="542" t="e">
        <f ca="1">ABS(G128/G10)</f>
        <v>#N/A</v>
      </c>
      <c r="H45" s="542" t="e">
        <f ca="1">ABS(H128/H10)</f>
        <v>#N/A</v>
      </c>
      <c r="I45" s="542" t="e">
        <f ca="1">ABS(I128/I10)</f>
        <v>#N/A</v>
      </c>
      <c r="J45" s="542" t="e">
        <f ca="1">ABS(J128/J10)</f>
        <v>#N/A</v>
      </c>
      <c r="K45" s="542"/>
      <c r="L45" s="542" t="e">
        <f ca="1">ABS(L128/L10)</f>
        <v>#NAME?</v>
      </c>
      <c r="M45" s="542" t="e">
        <f ca="1">ABS(M128/M10)</f>
        <v>#NAME?</v>
      </c>
      <c r="N45" s="542" t="e">
        <f ca="1">ABS(N128/N10)</f>
        <v>#NAME?</v>
      </c>
      <c r="O45" s="542" t="e">
        <f ca="1">ABS(O128/O10)</f>
        <v>#NAME?</v>
      </c>
      <c r="P45" s="542"/>
      <c r="Q45" s="542" t="e">
        <f ca="1">ABS(Q128/Q10)</f>
        <v>#NAME?</v>
      </c>
      <c r="R45" s="542" t="e">
        <f ca="1">ABS(R128/R10)</f>
        <v>#NAME?</v>
      </c>
      <c r="S45" s="542"/>
      <c r="T45" s="542"/>
      <c r="U45" s="494" t="e">
        <f ca="1">ABS(U128/U10)</f>
        <v>#NAME?</v>
      </c>
      <c r="AJ45" s="493" t="str">
        <f>"Cost per Client (Opex in  "&amp;'Balance Sheet'!$E$5&amp;" / clients)"</f>
        <v>Cost per Client (Opex in  USD / clients)</v>
      </c>
      <c r="AK45" s="542" t="e">
        <f t="shared" ca="1" si="89"/>
        <v>#N/A</v>
      </c>
      <c r="AL45" s="542" t="e">
        <f t="shared" ca="1" si="89"/>
        <v>#N/A</v>
      </c>
      <c r="AM45" s="542" t="e">
        <f t="shared" ca="1" si="89"/>
        <v>#N/A</v>
      </c>
      <c r="AN45" s="542" t="e">
        <f t="shared" ca="1" si="89"/>
        <v>#N/A</v>
      </c>
      <c r="AO45" s="542" t="e">
        <f t="shared" ca="1" si="85"/>
        <v>#NAME?</v>
      </c>
      <c r="AP45" s="494" t="e">
        <f t="shared" ca="1" si="85"/>
        <v>#NAME?</v>
      </c>
      <c r="BE45" s="485" t="e">
        <f t="shared" ca="1" si="90"/>
        <v>#DIV/0!</v>
      </c>
      <c r="BF45" s="654" t="str">
        <f t="shared" si="91"/>
        <v/>
      </c>
      <c r="BG45" s="675" t="e">
        <f t="shared" ca="1" si="92"/>
        <v>#DIV/0!</v>
      </c>
      <c r="BH45" s="675" t="e">
        <f t="shared" ca="1" si="93"/>
        <v>#DIV/0!</v>
      </c>
      <c r="BI45" s="675" t="e">
        <f t="shared" ca="1" si="94"/>
        <v>#DIV/0!</v>
      </c>
      <c r="BJ45" s="675" t="e">
        <f t="shared" ca="1" si="95"/>
        <v>#DIV/0!</v>
      </c>
      <c r="BK45" s="675" t="e">
        <f t="shared" ca="1" si="96"/>
        <v>#DIV/0!</v>
      </c>
      <c r="BL45" s="675" t="e">
        <f t="shared" ca="1" si="97"/>
        <v>#DIV/0!</v>
      </c>
      <c r="BM45" s="675" t="e">
        <f t="shared" ca="1" si="98"/>
        <v>#DIV/0!</v>
      </c>
      <c r="BN45" s="676" t="e">
        <f t="shared" ca="1" si="99"/>
        <v>#DIV/0!</v>
      </c>
      <c r="BP45" s="485" t="e">
        <f ca="1">IF(OR(DB_LOAD!AW44="USD",DB_LOAD!AW44='Refi-Annual Review'!$A$3,ISBLANK(DB_LOAD!AW44)),0,1)</f>
        <v>#NAME?</v>
      </c>
      <c r="BQ45" t="str">
        <f>(IF(ISBLANK(DB_LOAD!AR44),"",DB_LOAD!AR44))</f>
        <v/>
      </c>
      <c r="BR45" t="str">
        <f t="shared" si="73"/>
        <v/>
      </c>
      <c r="BS45" t="str">
        <f t="shared" si="74"/>
        <v/>
      </c>
      <c r="BT45" t="str">
        <f t="shared" si="75"/>
        <v/>
      </c>
      <c r="BU45" t="str">
        <f t="shared" si="76"/>
        <v/>
      </c>
      <c r="BV45" t="str">
        <f t="shared" si="77"/>
        <v/>
      </c>
      <c r="BW45" t="str">
        <f t="shared" si="78"/>
        <v/>
      </c>
      <c r="BX45" t="str">
        <f t="shared" si="79"/>
        <v/>
      </c>
      <c r="CB45" s="683" t="str">
        <f t="shared" si="69"/>
        <v/>
      </c>
      <c r="CC45" s="683" t="str">
        <f t="shared" si="70"/>
        <v/>
      </c>
      <c r="CD45" s="683" t="str">
        <f>IF(CC45="","",VALUE(MID($BZ$5,1+SUM($CC$3:CC44),CC45)))</f>
        <v/>
      </c>
      <c r="CE45"/>
      <c r="CF45" t="str">
        <f>IF(CD45="","",MID($BZ$4,1+SUM($CD$3:CD44),CD45))</f>
        <v/>
      </c>
    </row>
    <row r="46" spans="3:130" ht="15">
      <c r="C46" s="485">
        <f t="shared" si="25"/>
        <v>47</v>
      </c>
      <c r="AK46" s="486"/>
      <c r="AL46" s="486"/>
      <c r="AM46" s="486"/>
      <c r="AN46" s="486"/>
      <c r="AO46" s="486"/>
      <c r="BE46" s="485" t="e">
        <f t="shared" ca="1" si="90"/>
        <v>#DIV/0!</v>
      </c>
      <c r="BF46" s="654" t="str">
        <f t="shared" si="91"/>
        <v/>
      </c>
      <c r="BG46" s="675" t="e">
        <f t="shared" ca="1" si="92"/>
        <v>#DIV/0!</v>
      </c>
      <c r="BH46" s="675" t="e">
        <f t="shared" ca="1" si="93"/>
        <v>#DIV/0!</v>
      </c>
      <c r="BI46" s="675" t="e">
        <f t="shared" ca="1" si="94"/>
        <v>#DIV/0!</v>
      </c>
      <c r="BJ46" s="675" t="e">
        <f t="shared" ca="1" si="95"/>
        <v>#DIV/0!</v>
      </c>
      <c r="BK46" s="675" t="e">
        <f t="shared" ca="1" si="96"/>
        <v>#DIV/0!</v>
      </c>
      <c r="BL46" s="675" t="e">
        <f t="shared" ca="1" si="97"/>
        <v>#DIV/0!</v>
      </c>
      <c r="BM46" s="675" t="e">
        <f t="shared" ca="1" si="98"/>
        <v>#DIV/0!</v>
      </c>
      <c r="BN46" s="676" t="e">
        <f t="shared" ca="1" si="99"/>
        <v>#DIV/0!</v>
      </c>
      <c r="BP46" s="485" t="e">
        <f ca="1">IF(OR(DB_LOAD!AW45="USD",DB_LOAD!AW45='Refi-Annual Review'!$A$3,ISBLANK(DB_LOAD!AW45)),0,1)</f>
        <v>#NAME?</v>
      </c>
      <c r="BQ46" t="str">
        <f>(IF(ISBLANK(DB_LOAD!AR45),"",DB_LOAD!AR45))</f>
        <v/>
      </c>
      <c r="BR46" t="str">
        <f t="shared" si="73"/>
        <v/>
      </c>
      <c r="BS46" t="str">
        <f t="shared" si="74"/>
        <v/>
      </c>
      <c r="BT46" t="str">
        <f t="shared" si="75"/>
        <v/>
      </c>
      <c r="BU46" t="str">
        <f t="shared" si="76"/>
        <v/>
      </c>
      <c r="BV46" t="str">
        <f t="shared" si="77"/>
        <v/>
      </c>
      <c r="BW46" t="str">
        <f t="shared" si="78"/>
        <v/>
      </c>
      <c r="BX46" t="str">
        <f t="shared" si="79"/>
        <v/>
      </c>
      <c r="CB46" s="683" t="str">
        <f t="shared" si="69"/>
        <v/>
      </c>
      <c r="CC46" s="683" t="str">
        <f t="shared" si="70"/>
        <v/>
      </c>
      <c r="CD46" s="683" t="str">
        <f>IF(CC46="","",VALUE(MID($BZ$5,1+SUM($CC$3:CC45),CC46)))</f>
        <v/>
      </c>
      <c r="CE46"/>
      <c r="CF46" t="str">
        <f>IF(CD46="","",MID($BZ$4,1+SUM($CD$3:CD45),CD46))</f>
        <v/>
      </c>
    </row>
    <row r="47" spans="3:130" ht="15">
      <c r="C47" s="485">
        <f t="shared" si="25"/>
        <v>48</v>
      </c>
      <c r="F47" s="489" t="s">
        <v>54</v>
      </c>
      <c r="G47" s="536" t="s">
        <v>54</v>
      </c>
      <c r="H47" s="536" t="s">
        <v>54</v>
      </c>
      <c r="I47" s="536" t="s">
        <v>54</v>
      </c>
      <c r="J47" s="536" t="s">
        <v>54</v>
      </c>
      <c r="K47" s="537"/>
      <c r="L47" s="536" t="s">
        <v>53</v>
      </c>
      <c r="M47" s="536" t="s">
        <v>53</v>
      </c>
      <c r="N47" s="536" t="s">
        <v>53</v>
      </c>
      <c r="O47" s="536" t="s">
        <v>53</v>
      </c>
      <c r="P47" s="538"/>
      <c r="Q47" s="536" t="s">
        <v>53</v>
      </c>
      <c r="R47" s="536" t="s">
        <v>53</v>
      </c>
      <c r="AK47" s="489" t="str">
        <f ca="1">AK6</f>
        <v>No Financials</v>
      </c>
      <c r="AL47" s="489" t="str">
        <f ca="1">AL6</f>
        <v>No Financials</v>
      </c>
      <c r="AM47" s="536" t="str">
        <f t="shared" ref="AM47:AN47" ca="1" si="100">AM6</f>
        <v>No Financials</v>
      </c>
      <c r="AN47" s="536" t="str">
        <f t="shared" ca="1" si="100"/>
        <v>No Financials</v>
      </c>
      <c r="AO47" s="536" t="str">
        <f t="shared" ref="AO47:AP61" si="101">Q47</f>
        <v>Unaudited</v>
      </c>
      <c r="AP47" s="489" t="str">
        <f t="shared" si="101"/>
        <v>Unaudited</v>
      </c>
      <c r="BE47" s="485" t="e">
        <f t="shared" ca="1" si="90"/>
        <v>#DIV/0!</v>
      </c>
      <c r="BF47" s="654" t="str">
        <f t="shared" si="91"/>
        <v/>
      </c>
      <c r="BG47" s="675" t="e">
        <f t="shared" ca="1" si="92"/>
        <v>#DIV/0!</v>
      </c>
      <c r="BH47" s="675" t="e">
        <f t="shared" ca="1" si="93"/>
        <v>#DIV/0!</v>
      </c>
      <c r="BI47" s="675" t="e">
        <f t="shared" ca="1" si="94"/>
        <v>#DIV/0!</v>
      </c>
      <c r="BJ47" s="675" t="e">
        <f t="shared" ca="1" si="95"/>
        <v>#DIV/0!</v>
      </c>
      <c r="BK47" s="675" t="e">
        <f t="shared" ca="1" si="96"/>
        <v>#DIV/0!</v>
      </c>
      <c r="BL47" s="675" t="e">
        <f t="shared" ca="1" si="97"/>
        <v>#DIV/0!</v>
      </c>
      <c r="BM47" s="675" t="e">
        <f t="shared" ca="1" si="98"/>
        <v>#DIV/0!</v>
      </c>
      <c r="BN47" s="676" t="e">
        <f t="shared" ca="1" si="99"/>
        <v>#DIV/0!</v>
      </c>
      <c r="BP47" s="485" t="e">
        <f ca="1">IF(OR(DB_LOAD!AW46="USD",DB_LOAD!AW46='Refi-Annual Review'!$A$3,ISBLANK(DB_LOAD!AW46)),0,1)</f>
        <v>#NAME?</v>
      </c>
      <c r="BQ47" t="str">
        <f>(IF(ISBLANK(DB_LOAD!AR46),"",DB_LOAD!AR46))</f>
        <v/>
      </c>
      <c r="BR47" t="str">
        <f t="shared" si="73"/>
        <v/>
      </c>
      <c r="BS47" t="str">
        <f t="shared" si="74"/>
        <v/>
      </c>
      <c r="BT47" t="str">
        <f t="shared" si="75"/>
        <v/>
      </c>
      <c r="BU47" t="str">
        <f t="shared" si="76"/>
        <v/>
      </c>
      <c r="BV47" t="str">
        <f t="shared" si="77"/>
        <v/>
      </c>
      <c r="BW47" t="str">
        <f t="shared" si="78"/>
        <v/>
      </c>
      <c r="BX47" t="str">
        <f t="shared" si="79"/>
        <v/>
      </c>
      <c r="CB47" s="683" t="str">
        <f t="shared" si="69"/>
        <v/>
      </c>
      <c r="CC47" s="683" t="str">
        <f t="shared" si="70"/>
        <v/>
      </c>
      <c r="CD47" s="683" t="str">
        <f>IF(CC47="","",VALUE(MID($BZ$5,1+SUM($CC$3:CC46),CC47)))</f>
        <v/>
      </c>
      <c r="CE47"/>
      <c r="CF47" t="str">
        <f>IF(CD47="","",MID($BZ$4,1+SUM($CD$3:CD46),CD47))</f>
        <v/>
      </c>
    </row>
    <row r="48" spans="3:130" ht="15">
      <c r="C48" s="485">
        <f t="shared" si="25"/>
        <v>49</v>
      </c>
      <c r="D48" s="490" t="s">
        <v>27</v>
      </c>
      <c r="E48" s="568"/>
      <c r="F48" s="491">
        <f>F40</f>
        <v>2010</v>
      </c>
      <c r="G48" s="491">
        <f>G40</f>
        <v>2011</v>
      </c>
      <c r="H48" s="491">
        <f>H40</f>
        <v>2012</v>
      </c>
      <c r="I48" s="491">
        <f>I40</f>
        <v>2013</v>
      </c>
      <c r="J48" s="491">
        <f>J40</f>
        <v>2014</v>
      </c>
      <c r="K48" s="531"/>
      <c r="L48" s="491">
        <f>L40</f>
        <v>2011</v>
      </c>
      <c r="M48" s="491">
        <f>M40</f>
        <v>2012</v>
      </c>
      <c r="N48" s="491">
        <f>N40</f>
        <v>2013</v>
      </c>
      <c r="O48" s="491">
        <f>O40</f>
        <v>2014</v>
      </c>
      <c r="P48" s="532"/>
      <c r="Q48" s="491" t="str">
        <f>Q40</f>
        <v>YTD Jan-00</v>
      </c>
      <c r="R48" s="491" t="str">
        <f>R40</f>
        <v>LTM Jan-00</v>
      </c>
      <c r="AJ48" s="490" t="s">
        <v>27</v>
      </c>
      <c r="AK48" s="491">
        <f t="shared" ref="AK48:AN48" ca="1" si="102">AK7</f>
        <v>-3</v>
      </c>
      <c r="AL48" s="491">
        <f t="shared" ca="1" si="102"/>
        <v>-2</v>
      </c>
      <c r="AM48" s="491">
        <f t="shared" ca="1" si="102"/>
        <v>-1</v>
      </c>
      <c r="AN48" s="491">
        <f t="shared" ca="1" si="102"/>
        <v>0</v>
      </c>
      <c r="AO48" s="491" t="str">
        <f t="shared" si="101"/>
        <v>YTD Jan-00</v>
      </c>
      <c r="AP48" s="491" t="str">
        <f t="shared" si="101"/>
        <v>LTM Jan-00</v>
      </c>
      <c r="BE48" s="485" t="e">
        <f t="shared" ca="1" si="90"/>
        <v>#DIV/0!</v>
      </c>
      <c r="BF48" s="654" t="str">
        <f t="shared" si="91"/>
        <v/>
      </c>
      <c r="BG48" s="675" t="e">
        <f t="shared" ca="1" si="92"/>
        <v>#DIV/0!</v>
      </c>
      <c r="BH48" s="675" t="e">
        <f t="shared" ca="1" si="93"/>
        <v>#DIV/0!</v>
      </c>
      <c r="BI48" s="675" t="e">
        <f t="shared" ca="1" si="94"/>
        <v>#DIV/0!</v>
      </c>
      <c r="BJ48" s="675" t="e">
        <f t="shared" ca="1" si="95"/>
        <v>#DIV/0!</v>
      </c>
      <c r="BK48" s="675" t="e">
        <f t="shared" ca="1" si="96"/>
        <v>#DIV/0!</v>
      </c>
      <c r="BL48" s="675" t="e">
        <f t="shared" ca="1" si="97"/>
        <v>#DIV/0!</v>
      </c>
      <c r="BM48" s="675" t="e">
        <f t="shared" ca="1" si="98"/>
        <v>#DIV/0!</v>
      </c>
      <c r="BN48" s="676" t="e">
        <f t="shared" ca="1" si="99"/>
        <v>#DIV/0!</v>
      </c>
      <c r="BP48" s="485" t="e">
        <f ca="1">IF(OR(DB_LOAD!AW47="USD",DB_LOAD!AW47='Refi-Annual Review'!$A$3,ISBLANK(DB_LOAD!AW47)),0,1)</f>
        <v>#NAME?</v>
      </c>
      <c r="BQ48" t="str">
        <f>(IF(ISBLANK(DB_LOAD!AR47),"",DB_LOAD!AR47))</f>
        <v/>
      </c>
      <c r="BR48" t="str">
        <f t="shared" si="73"/>
        <v/>
      </c>
      <c r="BS48" t="str">
        <f>IF(AND(BQ48=BQ47,BR48=BR47,BQ48&lt;&gt;""),"",IF(BQ48="","",BQ48))</f>
        <v/>
      </c>
      <c r="BT48" t="str">
        <f>BT47&amp;BS48</f>
        <v/>
      </c>
      <c r="BU48" t="str">
        <f t="shared" si="76"/>
        <v/>
      </c>
      <c r="BV48" t="str">
        <f>BV47&amp;BU48</f>
        <v/>
      </c>
      <c r="BW48" t="str">
        <f t="shared" si="78"/>
        <v/>
      </c>
      <c r="BX48" t="str">
        <f>BX47&amp;BW48</f>
        <v/>
      </c>
      <c r="CB48" s="683" t="str">
        <f t="shared" si="69"/>
        <v/>
      </c>
      <c r="CC48" s="683" t="str">
        <f t="shared" si="70"/>
        <v/>
      </c>
      <c r="CD48" s="683" t="str">
        <f>IF(CC48="","",VALUE(MID($BZ$5,1+SUM($CC$3:CC47),CC48)))</f>
        <v/>
      </c>
      <c r="CE48"/>
      <c r="CF48" t="str">
        <f>IF(CD48="","",MID($BZ$4,1+SUM($CD$3:CD47),CD48))</f>
        <v/>
      </c>
    </row>
    <row r="49" spans="3:84" ht="15">
      <c r="C49" s="485">
        <f t="shared" si="25"/>
        <v>50</v>
      </c>
      <c r="D49" s="493" t="str">
        <f>"Total Assets ("&amp;'Balance Sheet'!$E$5&amp;")"</f>
        <v>Total Assets (USD)</v>
      </c>
      <c r="E49" s="568"/>
      <c r="F49" s="494" t="e">
        <f t="shared" ref="F49:J50" ca="1" si="103">F8</f>
        <v>#N/A</v>
      </c>
      <c r="G49" s="494" t="e">
        <f t="shared" ca="1" si="103"/>
        <v>#N/A</v>
      </c>
      <c r="H49" s="494" t="e">
        <f t="shared" ca="1" si="103"/>
        <v>#N/A</v>
      </c>
      <c r="I49" s="494" t="e">
        <f t="shared" ca="1" si="103"/>
        <v>#N/A</v>
      </c>
      <c r="J49" s="494" t="e">
        <f t="shared" ca="1" si="103"/>
        <v>#N/A</v>
      </c>
      <c r="K49" s="494"/>
      <c r="L49" s="494" t="e">
        <f t="shared" ref="L49:O50" ca="1" si="104">L8</f>
        <v>#NAME?</v>
      </c>
      <c r="M49" s="494" t="e">
        <f t="shared" ca="1" si="104"/>
        <v>#NAME?</v>
      </c>
      <c r="N49" s="494" t="e">
        <f t="shared" ca="1" si="104"/>
        <v>#NAME?</v>
      </c>
      <c r="O49" s="494" t="e">
        <f t="shared" ca="1" si="104"/>
        <v>#NAME?</v>
      </c>
      <c r="P49" s="494"/>
      <c r="Q49" s="494" t="e">
        <f ca="1">Q8</f>
        <v>#NAME?</v>
      </c>
      <c r="R49" s="494" t="e">
        <f ca="1">R8</f>
        <v>#NAME?</v>
      </c>
      <c r="S49" s="494"/>
      <c r="T49" s="494"/>
      <c r="U49" s="494" t="e">
        <f ca="1">U8</f>
        <v>#NUM!</v>
      </c>
      <c r="AJ49" s="493" t="str">
        <f>"Total Assets ("&amp;'Balance Sheet'!$E$5&amp;")"</f>
        <v>Total Assets (USD)</v>
      </c>
      <c r="AK49" s="494" t="e">
        <f t="shared" ref="AK49:AN61" ca="1" si="105">HLOOKUP(AK$4,$G$1:$O$213,$C49-1,FALSE)</f>
        <v>#N/A</v>
      </c>
      <c r="AL49" s="494" t="e">
        <f t="shared" ca="1" si="105"/>
        <v>#N/A</v>
      </c>
      <c r="AM49" s="494" t="e">
        <f t="shared" ca="1" si="105"/>
        <v>#N/A</v>
      </c>
      <c r="AN49" s="494" t="e">
        <f t="shared" ca="1" si="105"/>
        <v>#N/A</v>
      </c>
      <c r="AO49" s="494" t="e">
        <f t="shared" ca="1" si="101"/>
        <v>#NAME?</v>
      </c>
      <c r="AP49" s="494" t="e">
        <f t="shared" ca="1" si="101"/>
        <v>#NAME?</v>
      </c>
      <c r="BE49" s="485" t="e">
        <f t="shared" ca="1" si="90"/>
        <v>#DIV/0!</v>
      </c>
      <c r="BF49" s="654" t="str">
        <f t="shared" si="91"/>
        <v/>
      </c>
      <c r="BG49" s="675" t="e">
        <f t="shared" ca="1" si="92"/>
        <v>#DIV/0!</v>
      </c>
      <c r="BH49" s="675" t="e">
        <f t="shared" ca="1" si="93"/>
        <v>#DIV/0!</v>
      </c>
      <c r="BI49" s="675" t="e">
        <f t="shared" ca="1" si="94"/>
        <v>#DIV/0!</v>
      </c>
      <c r="BJ49" s="675" t="e">
        <f t="shared" ca="1" si="95"/>
        <v>#DIV/0!</v>
      </c>
      <c r="BK49" s="675" t="e">
        <f t="shared" ca="1" si="96"/>
        <v>#DIV/0!</v>
      </c>
      <c r="BL49" s="675" t="e">
        <f t="shared" ca="1" si="97"/>
        <v>#DIV/0!</v>
      </c>
      <c r="BM49" s="675" t="e">
        <f t="shared" ca="1" si="98"/>
        <v>#DIV/0!</v>
      </c>
      <c r="BN49" s="676" t="e">
        <f t="shared" ca="1" si="99"/>
        <v>#DIV/0!</v>
      </c>
      <c r="BP49" s="485" t="e">
        <f ca="1">IF(OR(DB_LOAD!AW48="USD",DB_LOAD!AW48='Refi-Annual Review'!$A$3,ISBLANK(DB_LOAD!AW48)),0,1)</f>
        <v>#NAME?</v>
      </c>
      <c r="BQ49" t="str">
        <f>(IF(ISBLANK(DB_LOAD!AR48),"",DB_LOAD!AR48))</f>
        <v/>
      </c>
      <c r="BR49" t="str">
        <f t="shared" si="73"/>
        <v/>
      </c>
      <c r="BS49" t="str">
        <f t="shared" si="74"/>
        <v/>
      </c>
      <c r="BT49" t="str">
        <f t="shared" si="75"/>
        <v/>
      </c>
      <c r="BU49" t="str">
        <f t="shared" si="76"/>
        <v/>
      </c>
      <c r="BV49" t="str">
        <f t="shared" si="77"/>
        <v/>
      </c>
      <c r="BW49" t="str">
        <f t="shared" si="78"/>
        <v/>
      </c>
      <c r="BX49" t="str">
        <f t="shared" si="79"/>
        <v/>
      </c>
      <c r="CB49" s="683" t="str">
        <f t="shared" si="69"/>
        <v/>
      </c>
      <c r="CC49" s="683" t="str">
        <f t="shared" si="70"/>
        <v/>
      </c>
      <c r="CD49" s="683" t="str">
        <f>IF(CC49="","",VALUE(MID($BZ$5,1+SUM($CC$3:CC48),CC49)))</f>
        <v/>
      </c>
      <c r="CE49"/>
      <c r="CF49" t="str">
        <f>IF(CD49="","",MID($BZ$4,1+SUM($CD$3:CD48),CD49))</f>
        <v/>
      </c>
    </row>
    <row r="50" spans="3:84" ht="15">
      <c r="C50" s="485">
        <f t="shared" si="25"/>
        <v>51</v>
      </c>
      <c r="D50" s="493" t="str">
        <f>"Gross Loan Portfolio ("&amp;'Balance Sheet'!$E$5&amp;")"</f>
        <v>Gross Loan Portfolio (USD)</v>
      </c>
      <c r="E50" s="568"/>
      <c r="F50" s="494" t="e">
        <f t="shared" ca="1" si="103"/>
        <v>#N/A</v>
      </c>
      <c r="G50" s="494" t="e">
        <f t="shared" ca="1" si="103"/>
        <v>#N/A</v>
      </c>
      <c r="H50" s="494" t="e">
        <f t="shared" ca="1" si="103"/>
        <v>#N/A</v>
      </c>
      <c r="I50" s="494" t="e">
        <f t="shared" ca="1" si="103"/>
        <v>#N/A</v>
      </c>
      <c r="J50" s="494" t="e">
        <f t="shared" ca="1" si="103"/>
        <v>#N/A</v>
      </c>
      <c r="K50" s="494"/>
      <c r="L50" s="494" t="e">
        <f t="shared" ca="1" si="104"/>
        <v>#NAME?</v>
      </c>
      <c r="M50" s="494" t="e">
        <f t="shared" ca="1" si="104"/>
        <v>#NAME?</v>
      </c>
      <c r="N50" s="494" t="e">
        <f t="shared" ca="1" si="104"/>
        <v>#NAME?</v>
      </c>
      <c r="O50" s="494" t="e">
        <f t="shared" ca="1" si="104"/>
        <v>#NAME?</v>
      </c>
      <c r="P50" s="494"/>
      <c r="Q50" s="494" t="e">
        <f ca="1">Q9</f>
        <v>#NAME?</v>
      </c>
      <c r="R50" s="494" t="e">
        <f ca="1">R9</f>
        <v>#NAME?</v>
      </c>
      <c r="S50" s="494"/>
      <c r="T50" s="494"/>
      <c r="U50" s="494" t="e">
        <f ca="1">U9</f>
        <v>#NUM!</v>
      </c>
      <c r="AJ50" s="493" t="str">
        <f>"Gross Loan Portfolio ("&amp;'Balance Sheet'!$E$5&amp;")"</f>
        <v>Gross Loan Portfolio (USD)</v>
      </c>
      <c r="AK50" s="494" t="e">
        <f t="shared" ca="1" si="105"/>
        <v>#N/A</v>
      </c>
      <c r="AL50" s="494" t="e">
        <f t="shared" ca="1" si="105"/>
        <v>#N/A</v>
      </c>
      <c r="AM50" s="494" t="e">
        <f t="shared" ca="1" si="105"/>
        <v>#N/A</v>
      </c>
      <c r="AN50" s="494" t="e">
        <f t="shared" ca="1" si="105"/>
        <v>#N/A</v>
      </c>
      <c r="AO50" s="494" t="e">
        <f t="shared" ca="1" si="101"/>
        <v>#NAME?</v>
      </c>
      <c r="AP50" s="494" t="e">
        <f t="shared" ca="1" si="101"/>
        <v>#NAME?</v>
      </c>
      <c r="BE50" s="485" t="e">
        <f t="shared" ca="1" si="90"/>
        <v>#DIV/0!</v>
      </c>
      <c r="BF50" s="654" t="str">
        <f t="shared" si="91"/>
        <v/>
      </c>
      <c r="BG50" s="675" t="e">
        <f t="shared" ca="1" si="92"/>
        <v>#DIV/0!</v>
      </c>
      <c r="BH50" s="675" t="e">
        <f t="shared" ca="1" si="93"/>
        <v>#DIV/0!</v>
      </c>
      <c r="BI50" s="675" t="e">
        <f t="shared" ca="1" si="94"/>
        <v>#DIV/0!</v>
      </c>
      <c r="BJ50" s="675" t="e">
        <f t="shared" ca="1" si="95"/>
        <v>#DIV/0!</v>
      </c>
      <c r="BK50" s="675" t="e">
        <f t="shared" ca="1" si="96"/>
        <v>#DIV/0!</v>
      </c>
      <c r="BL50" s="675" t="e">
        <f t="shared" ca="1" si="97"/>
        <v>#DIV/0!</v>
      </c>
      <c r="BM50" s="675" t="e">
        <f t="shared" ca="1" si="98"/>
        <v>#DIV/0!</v>
      </c>
      <c r="BN50" s="676" t="e">
        <f t="shared" ca="1" si="99"/>
        <v>#DIV/0!</v>
      </c>
      <c r="BP50" s="485" t="e">
        <f ca="1">IF(OR(DB_LOAD!AW49="USD",DB_LOAD!AW49='Refi-Annual Review'!$A$3,ISBLANK(DB_LOAD!AW49)),0,1)</f>
        <v>#NAME?</v>
      </c>
      <c r="BQ50" t="str">
        <f>(IF(ISBLANK(DB_LOAD!AR49),"",DB_LOAD!AR49))</f>
        <v/>
      </c>
      <c r="BR50" t="str">
        <f t="shared" si="73"/>
        <v/>
      </c>
      <c r="BS50" t="str">
        <f t="shared" si="74"/>
        <v/>
      </c>
      <c r="BT50" t="str">
        <f t="shared" si="75"/>
        <v/>
      </c>
      <c r="BU50" t="str">
        <f t="shared" si="76"/>
        <v/>
      </c>
      <c r="BV50" t="str">
        <f t="shared" si="77"/>
        <v/>
      </c>
      <c r="BW50" t="str">
        <f t="shared" si="78"/>
        <v/>
      </c>
      <c r="BX50" t="str">
        <f t="shared" si="79"/>
        <v/>
      </c>
      <c r="CB50" s="683" t="str">
        <f t="shared" si="69"/>
        <v/>
      </c>
      <c r="CC50" s="683" t="str">
        <f t="shared" si="70"/>
        <v/>
      </c>
      <c r="CD50" s="683" t="str">
        <f>IF(CC50="","",VALUE(MID($BZ$5,1+SUM($CC$3:CC49),CC50)))</f>
        <v/>
      </c>
      <c r="CE50"/>
      <c r="CF50" t="str">
        <f>IF(CD50="","",MID($BZ$4,1+SUM($CD$3:CD49),CD50))</f>
        <v/>
      </c>
    </row>
    <row r="51" spans="3:84" ht="15">
      <c r="C51" s="485">
        <f t="shared" si="25"/>
        <v>52</v>
      </c>
      <c r="D51" s="493" t="s">
        <v>19</v>
      </c>
      <c r="E51" s="568"/>
      <c r="F51" s="496"/>
      <c r="G51" s="496" t="str">
        <f ca="1">G27</f>
        <v>N/A</v>
      </c>
      <c r="H51" s="496" t="str">
        <f ca="1">H27</f>
        <v>N/A</v>
      </c>
      <c r="I51" s="496" t="str">
        <f ca="1">I27</f>
        <v>N/A</v>
      </c>
      <c r="J51" s="496" t="str">
        <f ca="1">J27</f>
        <v>N/A</v>
      </c>
      <c r="K51" s="496"/>
      <c r="L51" s="496" t="str">
        <f ca="1">L27</f>
        <v>N/A</v>
      </c>
      <c r="M51" s="496" t="str">
        <f ca="1">M27</f>
        <v>N/A</v>
      </c>
      <c r="N51" s="496" t="str">
        <f ca="1">N27</f>
        <v>N/A</v>
      </c>
      <c r="O51" s="496" t="str">
        <f ca="1">O27</f>
        <v>N/A</v>
      </c>
      <c r="P51" s="496"/>
      <c r="Q51" s="496" t="e">
        <f ca="1">Q27</f>
        <v>#NAME?</v>
      </c>
      <c r="R51" s="496" t="e">
        <f ca="1">R27</f>
        <v>#NAME?</v>
      </c>
      <c r="S51" s="496"/>
      <c r="T51" s="496"/>
      <c r="U51" s="496"/>
      <c r="AJ51" s="493" t="s">
        <v>19</v>
      </c>
      <c r="AK51" s="496" t="e">
        <f t="shared" ca="1" si="105"/>
        <v>#N/A</v>
      </c>
      <c r="AL51" s="496" t="e">
        <f t="shared" ca="1" si="105"/>
        <v>#N/A</v>
      </c>
      <c r="AM51" s="496" t="e">
        <f t="shared" ca="1" si="105"/>
        <v>#N/A</v>
      </c>
      <c r="AN51" s="496" t="e">
        <f t="shared" ca="1" si="105"/>
        <v>#N/A</v>
      </c>
      <c r="AO51" s="496" t="e">
        <f t="shared" ca="1" si="101"/>
        <v>#NAME?</v>
      </c>
      <c r="AP51" s="496" t="e">
        <f t="shared" ca="1" si="101"/>
        <v>#NAME?</v>
      </c>
      <c r="BE51" s="485" t="e">
        <f t="shared" ca="1" si="90"/>
        <v>#DIV/0!</v>
      </c>
      <c r="BF51" s="654" t="str">
        <f t="shared" si="91"/>
        <v/>
      </c>
      <c r="BG51" s="675" t="e">
        <f t="shared" ca="1" si="92"/>
        <v>#DIV/0!</v>
      </c>
      <c r="BH51" s="675" t="e">
        <f t="shared" ca="1" si="93"/>
        <v>#DIV/0!</v>
      </c>
      <c r="BI51" s="675" t="e">
        <f t="shared" ca="1" si="94"/>
        <v>#DIV/0!</v>
      </c>
      <c r="BJ51" s="675" t="e">
        <f t="shared" ca="1" si="95"/>
        <v>#DIV/0!</v>
      </c>
      <c r="BK51" s="675" t="e">
        <f t="shared" ca="1" si="96"/>
        <v>#DIV/0!</v>
      </c>
      <c r="BL51" s="675" t="e">
        <f t="shared" ca="1" si="97"/>
        <v>#DIV/0!</v>
      </c>
      <c r="BM51" s="675" t="e">
        <f t="shared" ca="1" si="98"/>
        <v>#DIV/0!</v>
      </c>
      <c r="BN51" s="676" t="e">
        <f t="shared" ca="1" si="99"/>
        <v>#DIV/0!</v>
      </c>
      <c r="BP51" s="485" t="e">
        <f ca="1">IF(OR(DB_LOAD!AW50="USD",DB_LOAD!AW50='Refi-Annual Review'!$A$3,ISBLANK(DB_LOAD!AW50)),0,1)</f>
        <v>#NAME?</v>
      </c>
      <c r="BQ51" t="str">
        <f>(IF(ISBLANK(DB_LOAD!AR50),"",DB_LOAD!AR50))</f>
        <v/>
      </c>
      <c r="BR51" t="str">
        <f t="shared" si="73"/>
        <v/>
      </c>
      <c r="BS51" t="str">
        <f t="shared" si="74"/>
        <v/>
      </c>
      <c r="BT51" t="str">
        <f t="shared" si="75"/>
        <v/>
      </c>
      <c r="BU51" t="str">
        <f t="shared" si="76"/>
        <v/>
      </c>
      <c r="BV51" t="str">
        <f t="shared" si="77"/>
        <v/>
      </c>
      <c r="BW51" t="str">
        <f t="shared" si="78"/>
        <v/>
      </c>
      <c r="BX51" t="str">
        <f t="shared" si="79"/>
        <v/>
      </c>
      <c r="CB51" s="683" t="str">
        <f t="shared" si="69"/>
        <v/>
      </c>
      <c r="CC51" s="683" t="str">
        <f t="shared" si="70"/>
        <v/>
      </c>
      <c r="CD51" s="683" t="str">
        <f>IF(CC51="","",VALUE(MID($BZ$5,1+SUM($CC$3:CC50),CC51)))</f>
        <v/>
      </c>
      <c r="CE51"/>
      <c r="CF51" t="str">
        <f>IF(CD51="","",MID($BZ$4,1+SUM($CD$3:CD50),CD51))</f>
        <v/>
      </c>
    </row>
    <row r="52" spans="3:84" ht="15">
      <c r="C52" s="485">
        <f t="shared" si="25"/>
        <v>53</v>
      </c>
      <c r="D52" s="493" t="s">
        <v>29</v>
      </c>
      <c r="E52" s="568"/>
      <c r="F52" s="514" t="e">
        <f ca="1">F156/F9</f>
        <v>#N/A</v>
      </c>
      <c r="G52" s="514" t="e">
        <f ca="1">G156/G9</f>
        <v>#N/A</v>
      </c>
      <c r="H52" s="514" t="e">
        <f ca="1">H156/H9</f>
        <v>#N/A</v>
      </c>
      <c r="I52" s="514" t="e">
        <f ca="1">I156/I9</f>
        <v>#N/A</v>
      </c>
      <c r="J52" s="514" t="e">
        <f ca="1">J156/J9</f>
        <v>#N/A</v>
      </c>
      <c r="K52" s="514"/>
      <c r="L52" s="514" t="e">
        <f ca="1">L156/L9</f>
        <v>#NAME?</v>
      </c>
      <c r="M52" s="514" t="e">
        <f ca="1">M156/M9</f>
        <v>#NAME?</v>
      </c>
      <c r="N52" s="514" t="e">
        <f ca="1">N156/N9</f>
        <v>#NAME?</v>
      </c>
      <c r="O52" s="514" t="e">
        <f ca="1">O156/O9</f>
        <v>#NAME?</v>
      </c>
      <c r="P52" s="514"/>
      <c r="Q52" s="514" t="e">
        <f ca="1">Q156/Q9</f>
        <v>#NAME?</v>
      </c>
      <c r="R52" s="514" t="e">
        <f ca="1">R156/R9</f>
        <v>#NAME?</v>
      </c>
      <c r="S52" s="514"/>
      <c r="T52" s="514"/>
      <c r="U52" s="514"/>
      <c r="AJ52" s="493" t="s">
        <v>29</v>
      </c>
      <c r="AK52" s="514" t="e">
        <f t="shared" ca="1" si="105"/>
        <v>#N/A</v>
      </c>
      <c r="AL52" s="514" t="e">
        <f t="shared" ca="1" si="105"/>
        <v>#N/A</v>
      </c>
      <c r="AM52" s="514" t="e">
        <f t="shared" ca="1" si="105"/>
        <v>#N/A</v>
      </c>
      <c r="AN52" s="514" t="e">
        <f t="shared" ca="1" si="105"/>
        <v>#N/A</v>
      </c>
      <c r="AO52" s="514" t="e">
        <f t="shared" ca="1" si="101"/>
        <v>#NAME?</v>
      </c>
      <c r="AP52" s="496" t="e">
        <f t="shared" ca="1" si="101"/>
        <v>#NAME?</v>
      </c>
      <c r="BE52" s="485" t="e">
        <f t="shared" ca="1" si="90"/>
        <v>#DIV/0!</v>
      </c>
      <c r="BF52" s="654" t="str">
        <f t="shared" si="91"/>
        <v/>
      </c>
      <c r="BG52" s="675" t="e">
        <f t="shared" ca="1" si="92"/>
        <v>#DIV/0!</v>
      </c>
      <c r="BH52" s="675" t="e">
        <f t="shared" ca="1" si="93"/>
        <v>#DIV/0!</v>
      </c>
      <c r="BI52" s="675" t="e">
        <f t="shared" ca="1" si="94"/>
        <v>#DIV/0!</v>
      </c>
      <c r="BJ52" s="675" t="e">
        <f t="shared" ca="1" si="95"/>
        <v>#DIV/0!</v>
      </c>
      <c r="BK52" s="675" t="e">
        <f t="shared" ca="1" si="96"/>
        <v>#DIV/0!</v>
      </c>
      <c r="BL52" s="675" t="e">
        <f t="shared" ca="1" si="97"/>
        <v>#DIV/0!</v>
      </c>
      <c r="BM52" s="675" t="e">
        <f t="shared" ca="1" si="98"/>
        <v>#DIV/0!</v>
      </c>
      <c r="BN52" s="676" t="e">
        <f t="shared" ca="1" si="99"/>
        <v>#DIV/0!</v>
      </c>
      <c r="BP52" s="485" t="e">
        <f ca="1">IF(OR(DB_LOAD!AW51="USD",DB_LOAD!AW51='Refi-Annual Review'!$A$3,ISBLANK(DB_LOAD!AW51)),0,1)</f>
        <v>#NAME?</v>
      </c>
      <c r="BQ52" t="str">
        <f>(IF(ISBLANK(DB_LOAD!AR51),"",DB_LOAD!AR51))</f>
        <v/>
      </c>
      <c r="BR52" t="str">
        <f t="shared" si="73"/>
        <v/>
      </c>
      <c r="BS52" t="str">
        <f t="shared" si="74"/>
        <v/>
      </c>
      <c r="BT52" t="str">
        <f t="shared" si="75"/>
        <v/>
      </c>
      <c r="BU52" t="str">
        <f t="shared" si="76"/>
        <v/>
      </c>
      <c r="BV52" t="str">
        <f t="shared" si="77"/>
        <v/>
      </c>
      <c r="BW52" t="str">
        <f t="shared" si="78"/>
        <v/>
      </c>
      <c r="BX52" t="str">
        <f t="shared" si="79"/>
        <v/>
      </c>
      <c r="CB52" s="683" t="str">
        <f t="shared" si="69"/>
        <v/>
      </c>
      <c r="CC52" s="683" t="str">
        <f t="shared" si="70"/>
        <v/>
      </c>
      <c r="CD52" s="683" t="str">
        <f>IF(CC52="","",VALUE(MID($BZ$5,1+SUM($CC$3:CC51),CC52)))</f>
        <v/>
      </c>
      <c r="CE52"/>
      <c r="CF52" t="str">
        <f>IF(CD52="","",MID($BZ$4,1+SUM($CD$3:CD51),CD52))</f>
        <v/>
      </c>
    </row>
    <row r="53" spans="3:84" ht="15">
      <c r="C53" s="485">
        <f t="shared" si="25"/>
        <v>54</v>
      </c>
      <c r="D53" s="493" t="s">
        <v>30</v>
      </c>
      <c r="E53" s="568"/>
      <c r="F53" s="514" t="e">
        <f ca="1">F161/F9</f>
        <v>#N/A</v>
      </c>
      <c r="G53" s="514" t="e">
        <f ca="1">G161/G9</f>
        <v>#N/A</v>
      </c>
      <c r="H53" s="514" t="e">
        <f ca="1">H161/H9</f>
        <v>#N/A</v>
      </c>
      <c r="I53" s="514" t="e">
        <f ca="1">I161/I9</f>
        <v>#N/A</v>
      </c>
      <c r="J53" s="514" t="e">
        <f ca="1">J161/J9</f>
        <v>#N/A</v>
      </c>
      <c r="K53" s="514"/>
      <c r="L53" s="514" t="e">
        <f ca="1">L161/L9</f>
        <v>#NAME?</v>
      </c>
      <c r="M53" s="514" t="e">
        <f ca="1">M161/M9</f>
        <v>#NAME?</v>
      </c>
      <c r="N53" s="514" t="e">
        <f ca="1">N161/N9</f>
        <v>#NAME?</v>
      </c>
      <c r="O53" s="514" t="e">
        <f ca="1">O161/O9</f>
        <v>#NAME?</v>
      </c>
      <c r="P53" s="514"/>
      <c r="Q53" s="514" t="e">
        <f ca="1">Q161/Q9</f>
        <v>#NAME?</v>
      </c>
      <c r="R53" s="514" t="e">
        <f ca="1">R161/R9</f>
        <v>#NAME?</v>
      </c>
      <c r="S53" s="514"/>
      <c r="T53" s="514"/>
      <c r="U53" s="514"/>
      <c r="AJ53" s="493" t="s">
        <v>30</v>
      </c>
      <c r="AK53" s="514" t="e">
        <f t="shared" ca="1" si="105"/>
        <v>#N/A</v>
      </c>
      <c r="AL53" s="514" t="e">
        <f t="shared" ca="1" si="105"/>
        <v>#N/A</v>
      </c>
      <c r="AM53" s="514" t="e">
        <f t="shared" ca="1" si="105"/>
        <v>#N/A</v>
      </c>
      <c r="AN53" s="514" t="e">
        <f t="shared" ca="1" si="105"/>
        <v>#N/A</v>
      </c>
      <c r="AO53" s="514" t="e">
        <f t="shared" ca="1" si="101"/>
        <v>#NAME?</v>
      </c>
      <c r="AP53" s="496" t="e">
        <f t="shared" ca="1" si="101"/>
        <v>#NAME?</v>
      </c>
      <c r="BE53" s="485" t="e">
        <f t="shared" ca="1" si="90"/>
        <v>#DIV/0!</v>
      </c>
      <c r="BF53" s="654" t="str">
        <f t="shared" si="91"/>
        <v/>
      </c>
      <c r="BG53" s="675" t="e">
        <f t="shared" ca="1" si="92"/>
        <v>#DIV/0!</v>
      </c>
      <c r="BH53" s="675" t="e">
        <f t="shared" ca="1" si="93"/>
        <v>#DIV/0!</v>
      </c>
      <c r="BI53" s="675" t="e">
        <f t="shared" ca="1" si="94"/>
        <v>#DIV/0!</v>
      </c>
      <c r="BJ53" s="675" t="e">
        <f t="shared" ca="1" si="95"/>
        <v>#DIV/0!</v>
      </c>
      <c r="BK53" s="675" t="e">
        <f t="shared" ca="1" si="96"/>
        <v>#DIV/0!</v>
      </c>
      <c r="BL53" s="675" t="e">
        <f t="shared" ca="1" si="97"/>
        <v>#DIV/0!</v>
      </c>
      <c r="BM53" s="675" t="e">
        <f t="shared" ca="1" si="98"/>
        <v>#DIV/0!</v>
      </c>
      <c r="BN53" s="676" t="e">
        <f t="shared" ca="1" si="99"/>
        <v>#DIV/0!</v>
      </c>
      <c r="BP53" s="485" t="e">
        <f ca="1">IF(OR(DB_LOAD!AW52="USD",DB_LOAD!AW52='Refi-Annual Review'!$A$3,ISBLANK(DB_LOAD!AW52)),0,1)</f>
        <v>#NAME?</v>
      </c>
      <c r="BQ53" t="str">
        <f>(IF(ISBLANK(DB_LOAD!AR52),"",DB_LOAD!AR52))</f>
        <v/>
      </c>
      <c r="BR53" t="str">
        <f t="shared" si="73"/>
        <v/>
      </c>
      <c r="BS53" t="str">
        <f t="shared" si="74"/>
        <v/>
      </c>
      <c r="BT53" t="str">
        <f t="shared" si="75"/>
        <v/>
      </c>
      <c r="BU53" t="str">
        <f t="shared" si="76"/>
        <v/>
      </c>
      <c r="BV53" t="str">
        <f t="shared" si="77"/>
        <v/>
      </c>
      <c r="BW53" t="str">
        <f t="shared" si="78"/>
        <v/>
      </c>
      <c r="BX53" t="str">
        <f t="shared" si="79"/>
        <v/>
      </c>
      <c r="CB53" s="683" t="str">
        <f t="shared" si="69"/>
        <v/>
      </c>
      <c r="CC53" s="683" t="str">
        <f t="shared" si="70"/>
        <v/>
      </c>
      <c r="CD53" s="683" t="str">
        <f>IF(CC53="","",VALUE(MID($BZ$5,1+SUM($CC$3:CC52),CC53)))</f>
        <v/>
      </c>
      <c r="CE53"/>
      <c r="CF53" t="str">
        <f>IF(CD53="","",MID($BZ$4,1+SUM($CD$3:CD52),CD53))</f>
        <v/>
      </c>
    </row>
    <row r="54" spans="3:84" ht="15">
      <c r="C54" s="485">
        <f t="shared" si="25"/>
        <v>55</v>
      </c>
      <c r="D54" s="493" t="s">
        <v>31</v>
      </c>
      <c r="E54" s="568"/>
      <c r="F54" s="496"/>
      <c r="G54" s="496" t="str">
        <f t="shared" ref="G54:I54" ca="1" si="106">IFERROR(G162/AK180,"N/A")</f>
        <v>N/A</v>
      </c>
      <c r="H54" s="496" t="str">
        <f t="shared" ca="1" si="106"/>
        <v>N/A</v>
      </c>
      <c r="I54" s="496" t="str">
        <f t="shared" ca="1" si="106"/>
        <v>N/A</v>
      </c>
      <c r="J54" s="496" t="str">
        <f ca="1">IFERROR(J162/AN180,"N/A")</f>
        <v>N/A</v>
      </c>
      <c r="K54" s="496"/>
      <c r="L54" s="496" t="str">
        <f t="shared" ref="L54:M54" ca="1" si="107">IFERROR(L162/AK180,"N/A")</f>
        <v>N/A</v>
      </c>
      <c r="M54" s="496" t="str">
        <f t="shared" ca="1" si="107"/>
        <v>N/A</v>
      </c>
      <c r="N54" s="496" t="str">
        <f ca="1">IFERROR(N162/AM180,"N/A")</f>
        <v>N/A</v>
      </c>
      <c r="O54" s="496" t="str">
        <f t="shared" ref="O54" ca="1" si="108">IFERROR(O162/AVERAGE(O9,IF(J9="",N9,J9)),"N/A")</f>
        <v>N/A</v>
      </c>
      <c r="P54" s="496"/>
      <c r="Q54" s="496" t="e">
        <f ca="1">Q162/Q180</f>
        <v>#NAME?</v>
      </c>
      <c r="R54" s="496" t="e">
        <f ca="1">R162/Q180</f>
        <v>#NAME?</v>
      </c>
      <c r="S54" s="496"/>
      <c r="T54" s="496"/>
      <c r="U54" s="496"/>
      <c r="AJ54" s="493" t="s">
        <v>31</v>
      </c>
      <c r="AK54" s="496" t="e">
        <f t="shared" ca="1" si="105"/>
        <v>#N/A</v>
      </c>
      <c r="AL54" s="496" t="e">
        <f t="shared" ca="1" si="105"/>
        <v>#N/A</v>
      </c>
      <c r="AM54" s="496" t="e">
        <f t="shared" ca="1" si="105"/>
        <v>#N/A</v>
      </c>
      <c r="AN54" s="496" t="e">
        <f t="shared" ca="1" si="105"/>
        <v>#N/A</v>
      </c>
      <c r="AO54" s="496" t="e">
        <f t="shared" ca="1" si="101"/>
        <v>#NAME?</v>
      </c>
      <c r="AP54" s="496" t="e">
        <f t="shared" ca="1" si="101"/>
        <v>#NAME?</v>
      </c>
      <c r="BE54" s="485" t="e">
        <f t="shared" ca="1" si="90"/>
        <v>#DIV/0!</v>
      </c>
      <c r="BF54" s="654" t="str">
        <f t="shared" si="91"/>
        <v/>
      </c>
      <c r="BG54" s="675" t="e">
        <f t="shared" ca="1" si="92"/>
        <v>#DIV/0!</v>
      </c>
      <c r="BH54" s="675" t="e">
        <f t="shared" ca="1" si="93"/>
        <v>#DIV/0!</v>
      </c>
      <c r="BI54" s="675" t="e">
        <f t="shared" ca="1" si="94"/>
        <v>#DIV/0!</v>
      </c>
      <c r="BJ54" s="675" t="e">
        <f t="shared" ca="1" si="95"/>
        <v>#DIV/0!</v>
      </c>
      <c r="BK54" s="675" t="e">
        <f t="shared" ca="1" si="96"/>
        <v>#DIV/0!</v>
      </c>
      <c r="BL54" s="675" t="e">
        <f t="shared" ca="1" si="97"/>
        <v>#DIV/0!</v>
      </c>
      <c r="BM54" s="675" t="e">
        <f t="shared" ca="1" si="98"/>
        <v>#DIV/0!</v>
      </c>
      <c r="BN54" s="676" t="e">
        <f t="shared" ca="1" si="99"/>
        <v>#DIV/0!</v>
      </c>
      <c r="BP54" s="485" t="e">
        <f ca="1">IF(OR(DB_LOAD!AW53="USD",DB_LOAD!AW53='Refi-Annual Review'!$A$3,ISBLANK(DB_LOAD!AW53)),0,1)</f>
        <v>#NAME?</v>
      </c>
      <c r="BQ54" t="str">
        <f>(IF(ISBLANK(DB_LOAD!AR53),"",DB_LOAD!AR53))</f>
        <v/>
      </c>
      <c r="BR54" t="str">
        <f t="shared" si="73"/>
        <v/>
      </c>
      <c r="BS54" t="str">
        <f t="shared" si="74"/>
        <v/>
      </c>
      <c r="BT54" t="str">
        <f t="shared" si="75"/>
        <v/>
      </c>
      <c r="BU54" t="str">
        <f t="shared" si="76"/>
        <v/>
      </c>
      <c r="BV54" t="str">
        <f t="shared" si="77"/>
        <v/>
      </c>
      <c r="BW54" t="str">
        <f t="shared" si="78"/>
        <v/>
      </c>
      <c r="BX54" t="str">
        <f t="shared" si="79"/>
        <v/>
      </c>
      <c r="CB54" s="683" t="str">
        <f t="shared" si="69"/>
        <v/>
      </c>
      <c r="CC54" s="683" t="str">
        <f t="shared" si="70"/>
        <v/>
      </c>
      <c r="CD54" s="683" t="str">
        <f>IF(CC54="","",VALUE(MID($BZ$5,1+SUM($CC$3:CC53),CC54)))</f>
        <v/>
      </c>
      <c r="CE54"/>
      <c r="CF54" t="str">
        <f>IF(CD54="","",MID($BZ$4,1+SUM($CD$3:CD53),CD54))</f>
        <v/>
      </c>
    </row>
    <row r="55" spans="3:84" ht="15">
      <c r="C55" s="485">
        <f t="shared" si="25"/>
        <v>56</v>
      </c>
      <c r="D55" s="493" t="s">
        <v>32</v>
      </c>
      <c r="E55" s="568"/>
      <c r="F55" s="496" t="e">
        <f ca="1">F161/F156</f>
        <v>#N/A</v>
      </c>
      <c r="G55" s="496" t="e">
        <f ca="1">G161/G156</f>
        <v>#N/A</v>
      </c>
      <c r="H55" s="496" t="e">
        <f ca="1">H161/H156</f>
        <v>#N/A</v>
      </c>
      <c r="I55" s="496" t="e">
        <f ca="1">I161/I156</f>
        <v>#N/A</v>
      </c>
      <c r="J55" s="496" t="e">
        <f ca="1">J161/J156</f>
        <v>#N/A</v>
      </c>
      <c r="K55" s="496"/>
      <c r="L55" s="496" t="e">
        <f ca="1">L161/L156</f>
        <v>#NAME?</v>
      </c>
      <c r="M55" s="496" t="e">
        <f ca="1">M161/M156</f>
        <v>#NAME?</v>
      </c>
      <c r="N55" s="496" t="e">
        <f ca="1">N161/N156</f>
        <v>#NAME?</v>
      </c>
      <c r="O55" s="496" t="e">
        <f ca="1">O161/O156</f>
        <v>#NAME?</v>
      </c>
      <c r="P55" s="496"/>
      <c r="Q55" s="496" t="e">
        <f ca="1">Q161/Q156</f>
        <v>#NAME?</v>
      </c>
      <c r="R55" s="496" t="e">
        <f ca="1">R161/R156</f>
        <v>#NAME?</v>
      </c>
      <c r="S55" s="496"/>
      <c r="T55" s="496"/>
      <c r="U55" s="496"/>
      <c r="AJ55" s="493" t="s">
        <v>32</v>
      </c>
      <c r="AK55" s="496" t="e">
        <f t="shared" ca="1" si="105"/>
        <v>#N/A</v>
      </c>
      <c r="AL55" s="496" t="e">
        <f t="shared" ca="1" si="105"/>
        <v>#N/A</v>
      </c>
      <c r="AM55" s="496" t="e">
        <f t="shared" ca="1" si="105"/>
        <v>#N/A</v>
      </c>
      <c r="AN55" s="496" t="e">
        <f t="shared" ca="1" si="105"/>
        <v>#N/A</v>
      </c>
      <c r="AO55" s="496" t="e">
        <f t="shared" ca="1" si="101"/>
        <v>#NAME?</v>
      </c>
      <c r="AP55" s="496" t="e">
        <f t="shared" ca="1" si="101"/>
        <v>#NAME?</v>
      </c>
      <c r="BE55" s="485" t="e">
        <f t="shared" ca="1" si="90"/>
        <v>#DIV/0!</v>
      </c>
      <c r="BF55" s="654" t="str">
        <f t="shared" si="91"/>
        <v/>
      </c>
      <c r="BG55" s="675" t="e">
        <f t="shared" ca="1" si="92"/>
        <v>#DIV/0!</v>
      </c>
      <c r="BH55" s="675" t="e">
        <f t="shared" ca="1" si="93"/>
        <v>#DIV/0!</v>
      </c>
      <c r="BI55" s="675" t="e">
        <f t="shared" ca="1" si="94"/>
        <v>#DIV/0!</v>
      </c>
      <c r="BJ55" s="675" t="e">
        <f t="shared" ca="1" si="95"/>
        <v>#DIV/0!</v>
      </c>
      <c r="BK55" s="675" t="e">
        <f t="shared" ca="1" si="96"/>
        <v>#DIV/0!</v>
      </c>
      <c r="BL55" s="675" t="e">
        <f t="shared" ca="1" si="97"/>
        <v>#DIV/0!</v>
      </c>
      <c r="BM55" s="675" t="e">
        <f t="shared" ca="1" si="98"/>
        <v>#DIV/0!</v>
      </c>
      <c r="BN55" s="676" t="e">
        <f t="shared" ca="1" si="99"/>
        <v>#DIV/0!</v>
      </c>
      <c r="BP55" s="485" t="e">
        <f ca="1">IF(OR(DB_LOAD!AW54="USD",DB_LOAD!AW54='Refi-Annual Review'!$A$3,ISBLANK(DB_LOAD!AW54)),0,1)</f>
        <v>#NAME?</v>
      </c>
      <c r="BQ55" t="str">
        <f>(IF(ISBLANK(DB_LOAD!AR54),"",DB_LOAD!AR54))</f>
        <v/>
      </c>
      <c r="BR55" t="str">
        <f t="shared" si="73"/>
        <v/>
      </c>
      <c r="BS55" t="str">
        <f t="shared" si="74"/>
        <v/>
      </c>
      <c r="BT55" t="str">
        <f t="shared" si="75"/>
        <v/>
      </c>
      <c r="BU55" t="str">
        <f t="shared" si="76"/>
        <v/>
      </c>
      <c r="BV55" t="str">
        <f t="shared" si="77"/>
        <v/>
      </c>
      <c r="BW55" t="str">
        <f t="shared" si="78"/>
        <v/>
      </c>
      <c r="BX55" t="str">
        <f t="shared" si="79"/>
        <v/>
      </c>
      <c r="CB55" s="683" t="str">
        <f t="shared" si="69"/>
        <v/>
      </c>
      <c r="CC55" s="683" t="str">
        <f t="shared" si="70"/>
        <v/>
      </c>
      <c r="CD55" s="683" t="str">
        <f>IF(CC55="","",VALUE(MID($BZ$5,1+SUM($CC$3:CC54),CC55)))</f>
        <v/>
      </c>
      <c r="CE55"/>
      <c r="CF55" t="str">
        <f>IF(CD55="","",MID($BZ$4,1+SUM($CD$3:CD54),CD55))</f>
        <v/>
      </c>
    </row>
    <row r="56" spans="3:84" ht="15">
      <c r="C56" s="485">
        <f t="shared" si="25"/>
        <v>57</v>
      </c>
      <c r="D56" s="493" t="s">
        <v>391</v>
      </c>
      <c r="E56" s="568"/>
      <c r="F56" s="496"/>
      <c r="G56" s="496" t="e">
        <f ca="1">G162/(G161+G156)</f>
        <v>#N/A</v>
      </c>
      <c r="H56" s="496" t="e">
        <f ca="1">H162/(H161+H156)</f>
        <v>#N/A</v>
      </c>
      <c r="I56" s="496" t="e">
        <f ca="1">I162/(I161+I156)</f>
        <v>#N/A</v>
      </c>
      <c r="J56" s="496" t="e">
        <f ca="1">J162/(J161+J156)</f>
        <v>#N/A</v>
      </c>
      <c r="K56" s="496"/>
      <c r="L56" s="496" t="e">
        <f ca="1">L162/(L161+L156)</f>
        <v>#NAME?</v>
      </c>
      <c r="M56" s="496" t="e">
        <f ca="1">M162/(M161+M156)</f>
        <v>#NAME?</v>
      </c>
      <c r="N56" s="496" t="e">
        <f ca="1">N162/(N161+N156)</f>
        <v>#NAME?</v>
      </c>
      <c r="O56" s="496" t="e">
        <f ca="1">O162/(O161+O156)</f>
        <v>#NAME?</v>
      </c>
      <c r="P56" s="496"/>
      <c r="Q56" s="496" t="e">
        <f ca="1">Q162/(Q161+Q156)</f>
        <v>#NAME?</v>
      </c>
      <c r="R56" s="496" t="e">
        <f ca="1">R162/(R161+R156)</f>
        <v>#NAME?</v>
      </c>
      <c r="S56" s="496"/>
      <c r="T56" s="496"/>
      <c r="U56" s="496"/>
      <c r="AJ56" s="493" t="s">
        <v>391</v>
      </c>
      <c r="AK56" s="496" t="e">
        <f t="shared" ca="1" si="105"/>
        <v>#N/A</v>
      </c>
      <c r="AL56" s="496" t="e">
        <f t="shared" ca="1" si="105"/>
        <v>#N/A</v>
      </c>
      <c r="AM56" s="496" t="e">
        <f t="shared" ca="1" si="105"/>
        <v>#N/A</v>
      </c>
      <c r="AN56" s="496" t="e">
        <f t="shared" ca="1" si="105"/>
        <v>#N/A</v>
      </c>
      <c r="AO56" s="496" t="e">
        <f t="shared" ca="1" si="101"/>
        <v>#NAME?</v>
      </c>
      <c r="AP56" s="496" t="e">
        <f t="shared" ca="1" si="101"/>
        <v>#NAME?</v>
      </c>
      <c r="BE56" s="485" t="e">
        <f t="shared" ca="1" si="90"/>
        <v>#DIV/0!</v>
      </c>
      <c r="BF56" s="654" t="str">
        <f t="shared" si="91"/>
        <v/>
      </c>
      <c r="BG56" s="675" t="e">
        <f t="shared" ca="1" si="92"/>
        <v>#DIV/0!</v>
      </c>
      <c r="BH56" s="675" t="e">
        <f t="shared" ca="1" si="93"/>
        <v>#DIV/0!</v>
      </c>
      <c r="BI56" s="675" t="e">
        <f t="shared" ca="1" si="94"/>
        <v>#DIV/0!</v>
      </c>
      <c r="BJ56" s="675" t="e">
        <f t="shared" ca="1" si="95"/>
        <v>#DIV/0!</v>
      </c>
      <c r="BK56" s="675" t="e">
        <f t="shared" ca="1" si="96"/>
        <v>#DIV/0!</v>
      </c>
      <c r="BL56" s="675" t="e">
        <f t="shared" ca="1" si="97"/>
        <v>#DIV/0!</v>
      </c>
      <c r="BM56" s="675" t="e">
        <f t="shared" ca="1" si="98"/>
        <v>#DIV/0!</v>
      </c>
      <c r="BN56" s="676" t="e">
        <f t="shared" ca="1" si="99"/>
        <v>#DIV/0!</v>
      </c>
      <c r="BP56" s="485" t="e">
        <f ca="1">IF(OR(DB_LOAD!AW55="USD",DB_LOAD!AW55='Refi-Annual Review'!$A$3,ISBLANK(DB_LOAD!AW55)),0,1)</f>
        <v>#NAME?</v>
      </c>
      <c r="BQ56" t="str">
        <f>(IF(ISBLANK(DB_LOAD!AR55),"",DB_LOAD!AR55))</f>
        <v/>
      </c>
      <c r="BR56" t="str">
        <f t="shared" si="73"/>
        <v/>
      </c>
      <c r="BS56" t="str">
        <f t="shared" si="74"/>
        <v/>
      </c>
      <c r="BT56" t="str">
        <f t="shared" si="75"/>
        <v/>
      </c>
      <c r="BU56" t="str">
        <f t="shared" si="76"/>
        <v/>
      </c>
      <c r="BV56" t="str">
        <f t="shared" si="77"/>
        <v/>
      </c>
      <c r="BW56" t="str">
        <f t="shared" si="78"/>
        <v/>
      </c>
      <c r="BX56" t="str">
        <f t="shared" si="79"/>
        <v/>
      </c>
      <c r="CB56" s="683" t="str">
        <f t="shared" si="69"/>
        <v/>
      </c>
      <c r="CC56" s="683" t="str">
        <f t="shared" si="70"/>
        <v/>
      </c>
      <c r="CD56" s="683" t="str">
        <f>IF(CC56="","",VALUE(MID($BZ$5,1+SUM($CC$3:CC55),CC56)))</f>
        <v/>
      </c>
      <c r="CE56"/>
      <c r="CF56" t="str">
        <f>IF(CD56="","",MID($BZ$4,1+SUM($CD$3:CD55),CD56))</f>
        <v/>
      </c>
    </row>
    <row r="57" spans="3:84" ht="15">
      <c r="C57" s="485">
        <f t="shared" si="25"/>
        <v>58</v>
      </c>
      <c r="D57" s="493" t="s">
        <v>33</v>
      </c>
      <c r="E57" s="568"/>
      <c r="F57" s="496" t="str">
        <f ca="1">IFERROR(F163/F162,"N/A")</f>
        <v>N/A</v>
      </c>
      <c r="G57" s="496" t="str">
        <f ca="1">IFERROR(G163/G162,"N/A")</f>
        <v>N/A</v>
      </c>
      <c r="H57" s="496" t="str">
        <f ca="1">IFERROR(H163/H162,"N/A")</f>
        <v>N/A</v>
      </c>
      <c r="I57" s="496" t="str">
        <f ca="1">IFERROR(I163/I162,"N/A")</f>
        <v>N/A</v>
      </c>
      <c r="J57" s="496" t="str">
        <f ca="1">IFERROR(J163/J162,"N/A")</f>
        <v>N/A</v>
      </c>
      <c r="K57" s="496"/>
      <c r="L57" s="496" t="str">
        <f ca="1">IFERROR(L163/L162,"N/A")</f>
        <v>N/A</v>
      </c>
      <c r="M57" s="496" t="str">
        <f ca="1">IFERROR(M163/M162,"N/A")</f>
        <v>N/A</v>
      </c>
      <c r="N57" s="496" t="str">
        <f ca="1">IFERROR(N163/N162,"N/A")</f>
        <v>N/A</v>
      </c>
      <c r="O57" s="496" t="str">
        <f ca="1">IFERROR(O163/O162,"N/A")</f>
        <v>N/A</v>
      </c>
      <c r="P57" s="496"/>
      <c r="Q57" s="496" t="str">
        <f ca="1">IFERROR(Q163/Q162,"N/A")</f>
        <v>N/A</v>
      </c>
      <c r="R57" s="496" t="str">
        <f ca="1">IFERROR(R163/R162,"N/A")</f>
        <v>N/A</v>
      </c>
      <c r="S57" s="496"/>
      <c r="T57" s="496"/>
      <c r="U57" s="496"/>
      <c r="AJ57" s="493" t="s">
        <v>33</v>
      </c>
      <c r="AK57" s="496" t="e">
        <f t="shared" ca="1" si="105"/>
        <v>#N/A</v>
      </c>
      <c r="AL57" s="496" t="e">
        <f t="shared" ca="1" si="105"/>
        <v>#N/A</v>
      </c>
      <c r="AM57" s="496" t="e">
        <f t="shared" ca="1" si="105"/>
        <v>#N/A</v>
      </c>
      <c r="AN57" s="496" t="e">
        <f t="shared" ca="1" si="105"/>
        <v>#N/A</v>
      </c>
      <c r="AO57" s="496" t="str">
        <f t="shared" ca="1" si="101"/>
        <v>N/A</v>
      </c>
      <c r="AP57" s="496" t="str">
        <f t="shared" ca="1" si="101"/>
        <v>N/A</v>
      </c>
      <c r="BE57" s="485" t="e">
        <f t="shared" ca="1" si="90"/>
        <v>#DIV/0!</v>
      </c>
      <c r="BF57" s="654" t="str">
        <f t="shared" si="91"/>
        <v/>
      </c>
      <c r="BG57" s="675" t="e">
        <f t="shared" ca="1" si="92"/>
        <v>#DIV/0!</v>
      </c>
      <c r="BH57" s="675" t="e">
        <f t="shared" ca="1" si="93"/>
        <v>#DIV/0!</v>
      </c>
      <c r="BI57" s="675" t="e">
        <f t="shared" ca="1" si="94"/>
        <v>#DIV/0!</v>
      </c>
      <c r="BJ57" s="675" t="e">
        <f t="shared" ca="1" si="95"/>
        <v>#DIV/0!</v>
      </c>
      <c r="BK57" s="675" t="e">
        <f t="shared" ca="1" si="96"/>
        <v>#DIV/0!</v>
      </c>
      <c r="BL57" s="675" t="e">
        <f t="shared" ca="1" si="97"/>
        <v>#DIV/0!</v>
      </c>
      <c r="BM57" s="675" t="e">
        <f t="shared" ca="1" si="98"/>
        <v>#DIV/0!</v>
      </c>
      <c r="BN57" s="676" t="e">
        <f t="shared" ca="1" si="99"/>
        <v>#DIV/0!</v>
      </c>
      <c r="BP57" s="485" t="e">
        <f ca="1">IF(OR(DB_LOAD!AW56="USD",DB_LOAD!AW56='Refi-Annual Review'!$A$3,ISBLANK(DB_LOAD!AW56)),0,1)</f>
        <v>#NAME?</v>
      </c>
      <c r="BQ57" t="str">
        <f>(IF(ISBLANK(DB_LOAD!AR56),"",DB_LOAD!AR56))</f>
        <v/>
      </c>
      <c r="BR57" t="str">
        <f t="shared" si="73"/>
        <v/>
      </c>
      <c r="BS57" t="str">
        <f t="shared" si="74"/>
        <v/>
      </c>
      <c r="BT57" t="str">
        <f t="shared" si="75"/>
        <v/>
      </c>
      <c r="BU57" t="str">
        <f t="shared" si="76"/>
        <v/>
      </c>
      <c r="BV57" t="str">
        <f t="shared" si="77"/>
        <v/>
      </c>
      <c r="BW57" t="str">
        <f t="shared" si="78"/>
        <v/>
      </c>
      <c r="BX57" t="str">
        <f t="shared" si="79"/>
        <v/>
      </c>
      <c r="CB57" s="683" t="str">
        <f t="shared" si="69"/>
        <v/>
      </c>
      <c r="CC57" s="683" t="str">
        <f t="shared" si="70"/>
        <v/>
      </c>
      <c r="CD57" s="683" t="str">
        <f>IF(CC57="","",VALUE(MID($BZ$5,1+SUM($CC$3:CC56),CC57)))</f>
        <v/>
      </c>
      <c r="CE57"/>
      <c r="CF57" t="str">
        <f>IF(CD57="","",MID($BZ$4,1+SUM($CD$3:CD56),CD57))</f>
        <v/>
      </c>
    </row>
    <row r="58" spans="3:84" ht="15">
      <c r="C58" s="485">
        <f t="shared" si="25"/>
        <v>59</v>
      </c>
      <c r="D58" s="493" t="s">
        <v>34</v>
      </c>
      <c r="E58" s="568"/>
      <c r="F58" s="496" t="e">
        <f ca="1">ABS(F97/F95)</f>
        <v>#N/A</v>
      </c>
      <c r="G58" s="496" t="e">
        <f ca="1">ABS(G97/G95)</f>
        <v>#N/A</v>
      </c>
      <c r="H58" s="496" t="e">
        <f ca="1">ABS(H97/H95)</f>
        <v>#N/A</v>
      </c>
      <c r="I58" s="496" t="e">
        <f ca="1">ABS(I97/I95)</f>
        <v>#N/A</v>
      </c>
      <c r="J58" s="496" t="e">
        <f ca="1">ABS(J97/J95)</f>
        <v>#N/A</v>
      </c>
      <c r="K58" s="496"/>
      <c r="L58" s="496" t="e">
        <f ca="1">ABS(L97/L95)</f>
        <v>#NAME?</v>
      </c>
      <c r="M58" s="496" t="e">
        <f ca="1">ABS(M97/M95)</f>
        <v>#NAME?</v>
      </c>
      <c r="N58" s="496" t="e">
        <f ca="1">ABS(N97/N95)</f>
        <v>#NAME?</v>
      </c>
      <c r="O58" s="496" t="e">
        <f ca="1">ABS(O97/O95)</f>
        <v>#NAME?</v>
      </c>
      <c r="P58" s="496"/>
      <c r="Q58" s="496" t="e">
        <f ca="1">ABS(Q97/Q95)</f>
        <v>#NAME?</v>
      </c>
      <c r="R58" s="496" t="e">
        <f ca="1">ABS(R97/R95)</f>
        <v>#NAME?</v>
      </c>
      <c r="S58" s="496"/>
      <c r="T58" s="496"/>
      <c r="U58" s="496"/>
      <c r="AJ58" s="493" t="s">
        <v>34</v>
      </c>
      <c r="AK58" s="496" t="e">
        <f t="shared" ca="1" si="105"/>
        <v>#N/A</v>
      </c>
      <c r="AL58" s="496" t="e">
        <f t="shared" ca="1" si="105"/>
        <v>#N/A</v>
      </c>
      <c r="AM58" s="496" t="e">
        <f t="shared" ca="1" si="105"/>
        <v>#N/A</v>
      </c>
      <c r="AN58" s="496" t="e">
        <f t="shared" ca="1" si="105"/>
        <v>#N/A</v>
      </c>
      <c r="AO58" s="496" t="e">
        <f t="shared" ca="1" si="101"/>
        <v>#NAME?</v>
      </c>
      <c r="AP58" s="496" t="e">
        <f t="shared" ca="1" si="101"/>
        <v>#NAME?</v>
      </c>
      <c r="BE58" s="485" t="e">
        <f t="shared" ca="1" si="90"/>
        <v>#DIV/0!</v>
      </c>
      <c r="BF58" s="654" t="str">
        <f t="shared" si="91"/>
        <v/>
      </c>
      <c r="BG58" s="675" t="e">
        <f t="shared" ca="1" si="92"/>
        <v>#DIV/0!</v>
      </c>
      <c r="BH58" s="675" t="e">
        <f t="shared" ca="1" si="93"/>
        <v>#DIV/0!</v>
      </c>
      <c r="BI58" s="675" t="e">
        <f t="shared" ca="1" si="94"/>
        <v>#DIV/0!</v>
      </c>
      <c r="BJ58" s="675" t="e">
        <f t="shared" ca="1" si="95"/>
        <v>#DIV/0!</v>
      </c>
      <c r="BK58" s="675" t="e">
        <f t="shared" ca="1" si="96"/>
        <v>#DIV/0!</v>
      </c>
      <c r="BL58" s="675" t="e">
        <f t="shared" ca="1" si="97"/>
        <v>#DIV/0!</v>
      </c>
      <c r="BM58" s="675" t="e">
        <f t="shared" ca="1" si="98"/>
        <v>#DIV/0!</v>
      </c>
      <c r="BN58" s="676" t="e">
        <f t="shared" ca="1" si="99"/>
        <v>#DIV/0!</v>
      </c>
      <c r="BP58" s="485" t="e">
        <f ca="1">IF(OR(DB_LOAD!AW57="USD",DB_LOAD!AW57='Refi-Annual Review'!$A$3,ISBLANK(DB_LOAD!AW57)),0,1)</f>
        <v>#NAME?</v>
      </c>
      <c r="BQ58" t="str">
        <f>(IF(ISBLANK(DB_LOAD!AR57),"",DB_LOAD!AR57))</f>
        <v/>
      </c>
      <c r="BR58" t="str">
        <f t="shared" si="73"/>
        <v/>
      </c>
      <c r="BS58" t="str">
        <f t="shared" si="74"/>
        <v/>
      </c>
      <c r="BT58" t="str">
        <f t="shared" si="75"/>
        <v/>
      </c>
      <c r="BU58" t="str">
        <f t="shared" si="76"/>
        <v/>
      </c>
      <c r="BV58" t="str">
        <f t="shared" si="77"/>
        <v/>
      </c>
      <c r="BW58" t="str">
        <f t="shared" si="78"/>
        <v/>
      </c>
      <c r="BX58" t="str">
        <f t="shared" si="79"/>
        <v/>
      </c>
      <c r="CB58" s="683" t="str">
        <f t="shared" si="69"/>
        <v/>
      </c>
      <c r="CC58" s="683" t="str">
        <f t="shared" si="70"/>
        <v/>
      </c>
      <c r="CD58" s="683" t="str">
        <f>IF(CC58="","",VALUE(MID($BZ$5,1+SUM($CC$3:CC57),CC58)))</f>
        <v/>
      </c>
      <c r="CE58"/>
      <c r="CF58" t="str">
        <f>IF(CD58="","",MID($BZ$4,1+SUM($CD$3:CD57),CD58))</f>
        <v/>
      </c>
    </row>
    <row r="59" spans="3:84" ht="15">
      <c r="C59" s="485">
        <f t="shared" si="25"/>
        <v>60</v>
      </c>
      <c r="D59" s="493" t="s">
        <v>35</v>
      </c>
      <c r="E59" s="568"/>
      <c r="F59" s="496" t="e">
        <f ca="1">ABS(F97/(F156+F161))</f>
        <v>#N/A</v>
      </c>
      <c r="G59" s="496" t="e">
        <f ca="1">ABS(G97/(G156+G161))</f>
        <v>#N/A</v>
      </c>
      <c r="H59" s="496" t="e">
        <f ca="1">ABS(H97/(H156+H161))</f>
        <v>#N/A</v>
      </c>
      <c r="I59" s="496" t="e">
        <f ca="1">ABS(I97/(I156+I161))</f>
        <v>#N/A</v>
      </c>
      <c r="J59" s="496" t="e">
        <f ca="1">ABS(J97/(J156+J161))</f>
        <v>#N/A</v>
      </c>
      <c r="K59" s="496"/>
      <c r="L59" s="496" t="e">
        <f ca="1">ABS(L97/(L156+L161))</f>
        <v>#NAME?</v>
      </c>
      <c r="M59" s="496" t="e">
        <f ca="1">ABS(M97/(M156+M161))</f>
        <v>#NAME?</v>
      </c>
      <c r="N59" s="496" t="e">
        <f ca="1">ABS(N97/(N156+N161))</f>
        <v>#NAME?</v>
      </c>
      <c r="O59" s="496" t="e">
        <f ca="1">ABS(O97/(O156+O161))</f>
        <v>#NAME?</v>
      </c>
      <c r="P59" s="496"/>
      <c r="Q59" s="496" t="e">
        <f ca="1">ABS(Q97/(Q156+Q161))</f>
        <v>#NAME?</v>
      </c>
      <c r="R59" s="496" t="e">
        <f ca="1">ABS(R97/(R156+R161))</f>
        <v>#NAME?</v>
      </c>
      <c r="S59" s="496"/>
      <c r="T59" s="496"/>
      <c r="U59" s="496"/>
      <c r="AJ59" s="493" t="s">
        <v>35</v>
      </c>
      <c r="AK59" s="496" t="e">
        <f t="shared" ca="1" si="105"/>
        <v>#N/A</v>
      </c>
      <c r="AL59" s="496" t="e">
        <f t="shared" ca="1" si="105"/>
        <v>#N/A</v>
      </c>
      <c r="AM59" s="496" t="e">
        <f t="shared" ca="1" si="105"/>
        <v>#N/A</v>
      </c>
      <c r="AN59" s="496" t="e">
        <f t="shared" ca="1" si="105"/>
        <v>#N/A</v>
      </c>
      <c r="AO59" s="496" t="e">
        <f t="shared" ca="1" si="101"/>
        <v>#NAME?</v>
      </c>
      <c r="AP59" s="496" t="e">
        <f t="shared" ca="1" si="101"/>
        <v>#NAME?</v>
      </c>
      <c r="BE59" s="485" t="e">
        <f t="shared" ca="1" si="90"/>
        <v>#DIV/0!</v>
      </c>
      <c r="BF59" s="654" t="str">
        <f t="shared" si="91"/>
        <v/>
      </c>
      <c r="BG59" s="675" t="e">
        <f t="shared" ca="1" si="92"/>
        <v>#DIV/0!</v>
      </c>
      <c r="BH59" s="675" t="e">
        <f t="shared" ca="1" si="93"/>
        <v>#DIV/0!</v>
      </c>
      <c r="BI59" s="675" t="e">
        <f t="shared" ca="1" si="94"/>
        <v>#DIV/0!</v>
      </c>
      <c r="BJ59" s="675" t="e">
        <f t="shared" ca="1" si="95"/>
        <v>#DIV/0!</v>
      </c>
      <c r="BK59" s="675" t="e">
        <f t="shared" ca="1" si="96"/>
        <v>#DIV/0!</v>
      </c>
      <c r="BL59" s="675" t="e">
        <f t="shared" ca="1" si="97"/>
        <v>#DIV/0!</v>
      </c>
      <c r="BM59" s="675" t="e">
        <f t="shared" ca="1" si="98"/>
        <v>#DIV/0!</v>
      </c>
      <c r="BN59" s="676" t="e">
        <f t="shared" ca="1" si="99"/>
        <v>#DIV/0!</v>
      </c>
      <c r="BP59" s="485" t="e">
        <f ca="1">IF(OR(DB_LOAD!AW58="USD",DB_LOAD!AW58='Refi-Annual Review'!$A$3,ISBLANK(DB_LOAD!AW58)),0,1)</f>
        <v>#NAME?</v>
      </c>
      <c r="BQ59" t="str">
        <f>(IF(ISBLANK(DB_LOAD!AR58),"",DB_LOAD!AR58))</f>
        <v/>
      </c>
      <c r="BR59" t="str">
        <f t="shared" si="73"/>
        <v/>
      </c>
      <c r="BS59" t="str">
        <f t="shared" si="74"/>
        <v/>
      </c>
      <c r="BT59" t="str">
        <f t="shared" si="75"/>
        <v/>
      </c>
      <c r="BU59" t="str">
        <f t="shared" si="76"/>
        <v/>
      </c>
      <c r="BV59" t="str">
        <f t="shared" si="77"/>
        <v/>
      </c>
      <c r="BW59" t="str">
        <f t="shared" si="78"/>
        <v/>
      </c>
      <c r="BX59" t="str">
        <f t="shared" si="79"/>
        <v/>
      </c>
      <c r="CB59" s="683" t="str">
        <f t="shared" si="69"/>
        <v/>
      </c>
      <c r="CC59" s="683" t="str">
        <f t="shared" si="70"/>
        <v/>
      </c>
      <c r="CD59" s="683" t="str">
        <f>IF(CC59="","",VALUE(MID($BZ$5,1+SUM($CC$3:CC58),CC59)))</f>
        <v/>
      </c>
      <c r="CE59"/>
      <c r="CF59" t="str">
        <f>IF(CD59="","",MID($BZ$4,1+SUM($CD$3:CD58),CD59))</f>
        <v/>
      </c>
    </row>
    <row r="60" spans="3:84" ht="15">
      <c r="C60" s="485">
        <f t="shared" si="25"/>
        <v>61</v>
      </c>
      <c r="D60" s="493" t="s">
        <v>283</v>
      </c>
      <c r="E60" s="568"/>
      <c r="F60" s="496"/>
      <c r="G60" s="496" t="e">
        <f ca="1">G29</f>
        <v>#N/A</v>
      </c>
      <c r="H60" s="496" t="e">
        <f ca="1">H29</f>
        <v>#N/A</v>
      </c>
      <c r="I60" s="496" t="e">
        <f ca="1">I29</f>
        <v>#N/A</v>
      </c>
      <c r="J60" s="496" t="e">
        <f ca="1">J29</f>
        <v>#N/A</v>
      </c>
      <c r="K60" s="496"/>
      <c r="L60" s="496" t="str">
        <f ca="1">L29</f>
        <v>N/A</v>
      </c>
      <c r="M60" s="496" t="str">
        <f ca="1">M29</f>
        <v>N/A</v>
      </c>
      <c r="N60" s="496" t="str">
        <f ca="1">N29</f>
        <v>N/A</v>
      </c>
      <c r="O60" s="496" t="str">
        <f ca="1">O29</f>
        <v>N/A</v>
      </c>
      <c r="P60" s="496"/>
      <c r="Q60" s="496" t="e">
        <f ca="1">Q29</f>
        <v>#NAME?</v>
      </c>
      <c r="R60" s="496" t="e">
        <f ca="1">R29</f>
        <v>#NAME?</v>
      </c>
      <c r="S60" s="496"/>
      <c r="T60" s="496"/>
      <c r="U60" s="496"/>
      <c r="AJ60" s="493" t="s">
        <v>283</v>
      </c>
      <c r="AK60" s="496" t="e">
        <f t="shared" ca="1" si="105"/>
        <v>#N/A</v>
      </c>
      <c r="AL60" s="496" t="e">
        <f t="shared" ca="1" si="105"/>
        <v>#N/A</v>
      </c>
      <c r="AM60" s="496" t="e">
        <f t="shared" ca="1" si="105"/>
        <v>#N/A</v>
      </c>
      <c r="AN60" s="496" t="e">
        <f t="shared" ca="1" si="105"/>
        <v>#N/A</v>
      </c>
      <c r="AO60" s="496" t="e">
        <f t="shared" ca="1" si="101"/>
        <v>#NAME?</v>
      </c>
      <c r="AP60" s="496" t="e">
        <f t="shared" ca="1" si="101"/>
        <v>#NAME?</v>
      </c>
      <c r="BE60" s="485" t="e">
        <f t="shared" ca="1" si="90"/>
        <v>#DIV/0!</v>
      </c>
      <c r="BF60" s="654" t="str">
        <f t="shared" si="91"/>
        <v/>
      </c>
      <c r="BG60" s="675" t="e">
        <f t="shared" ca="1" si="92"/>
        <v>#DIV/0!</v>
      </c>
      <c r="BH60" s="675" t="e">
        <f t="shared" ca="1" si="93"/>
        <v>#DIV/0!</v>
      </c>
      <c r="BI60" s="675" t="e">
        <f t="shared" ca="1" si="94"/>
        <v>#DIV/0!</v>
      </c>
      <c r="BJ60" s="675" t="e">
        <f t="shared" ca="1" si="95"/>
        <v>#DIV/0!</v>
      </c>
      <c r="BK60" s="675" t="e">
        <f t="shared" ca="1" si="96"/>
        <v>#DIV/0!</v>
      </c>
      <c r="BL60" s="675" t="e">
        <f t="shared" ca="1" si="97"/>
        <v>#DIV/0!</v>
      </c>
      <c r="BM60" s="675" t="e">
        <f t="shared" ca="1" si="98"/>
        <v>#DIV/0!</v>
      </c>
      <c r="BN60" s="676" t="e">
        <f t="shared" ca="1" si="99"/>
        <v>#DIV/0!</v>
      </c>
      <c r="BP60" s="485" t="e">
        <f ca="1">IF(OR(DB_LOAD!AW59="USD",DB_LOAD!AW59='Refi-Annual Review'!$A$3,ISBLANK(DB_LOAD!AW59)),0,1)</f>
        <v>#NAME?</v>
      </c>
      <c r="BQ60" t="str">
        <f>(IF(ISBLANK(DB_LOAD!AR59),"",DB_LOAD!AR59))</f>
        <v/>
      </c>
      <c r="BR60" t="str">
        <f t="shared" si="73"/>
        <v/>
      </c>
      <c r="BS60" t="str">
        <f t="shared" si="74"/>
        <v/>
      </c>
      <c r="BT60" t="str">
        <f t="shared" si="75"/>
        <v/>
      </c>
      <c r="BU60" t="str">
        <f t="shared" si="76"/>
        <v/>
      </c>
      <c r="BV60" t="str">
        <f t="shared" si="77"/>
        <v/>
      </c>
      <c r="BW60" t="str">
        <f t="shared" si="78"/>
        <v/>
      </c>
      <c r="BX60" t="str">
        <f t="shared" si="79"/>
        <v/>
      </c>
      <c r="CB60" s="683" t="str">
        <f t="shared" si="69"/>
        <v/>
      </c>
      <c r="CC60" s="683" t="str">
        <f t="shared" si="70"/>
        <v/>
      </c>
      <c r="CD60" s="683" t="str">
        <f>IF(CC60="","",VALUE(MID($BZ$5,1+SUM($CC$3:CC59),CC60)))</f>
        <v/>
      </c>
      <c r="CE60"/>
      <c r="CF60" t="str">
        <f>IF(CD60="","",MID($BZ$4,1+SUM($CD$3:CD59),CD60))</f>
        <v/>
      </c>
    </row>
    <row r="61" spans="3:84" ht="15">
      <c r="C61" s="485">
        <f t="shared" si="25"/>
        <v>62</v>
      </c>
      <c r="D61" s="493" t="s">
        <v>36</v>
      </c>
      <c r="E61" s="568"/>
      <c r="F61" s="496"/>
      <c r="G61" s="496" t="e">
        <f ca="1">ABS(G123/AVERAGE((F161+F156),(G161+G156)))</f>
        <v>#N/A</v>
      </c>
      <c r="H61" s="496" t="str">
        <f t="shared" ref="H61:I61" ca="1" si="109">IFERROR(ABS(H123/AVERAGE(H161+H156,IF(OR(G154="",G154=0),L161+L156,G161+G156))),"N/A")</f>
        <v>N/A</v>
      </c>
      <c r="I61" s="496" t="str">
        <f t="shared" ca="1" si="109"/>
        <v>N/A</v>
      </c>
      <c r="J61" s="496" t="str">
        <f ca="1">IFERROR(ABS(J123/AVERAGE(J161+J156,IF(OR(I154="",I154=0),N161+N156,I161+I156))),"N/A")</f>
        <v>N/A</v>
      </c>
      <c r="K61" s="496"/>
      <c r="L61" s="496" t="e">
        <f ca="1">ABS(L123/AVERAGE((L161+L156),(F161+F156)))</f>
        <v>#NAME?</v>
      </c>
      <c r="M61" s="496" t="str">
        <f t="shared" ref="M61:N61" ca="1" si="110">IFERROR(ABS(M123/AVERAGE(M156+M161,IF(OR(G154="",G154=0),L161+L156,G161+G156))),"N/A")</f>
        <v>N/A</v>
      </c>
      <c r="N61" s="496" t="str">
        <f t="shared" ca="1" si="110"/>
        <v>N/A</v>
      </c>
      <c r="O61" s="496" t="str">
        <f ca="1">IFERROR(ABS(O123/AVERAGE(O156+O161,IF(OR(I154="",I154=0),N161+N156,I161+I156))),"N/A")</f>
        <v>N/A</v>
      </c>
      <c r="P61" s="496"/>
      <c r="Q61" s="496" t="e">
        <f ca="1">-((Q123*(12/MONTH(U7))/(Q161+Q156)))</f>
        <v>#NAME?</v>
      </c>
      <c r="R61" s="496" t="e">
        <f ca="1">ABS(R123/AVERAGE((U161+U156),(R161+R156)))</f>
        <v>#NAME?</v>
      </c>
      <c r="S61" s="496"/>
      <c r="T61" s="496"/>
      <c r="U61" s="496"/>
      <c r="AJ61" s="493" t="s">
        <v>36</v>
      </c>
      <c r="AK61" s="496" t="e">
        <f t="shared" ca="1" si="105"/>
        <v>#N/A</v>
      </c>
      <c r="AL61" s="496" t="e">
        <f t="shared" ca="1" si="105"/>
        <v>#N/A</v>
      </c>
      <c r="AM61" s="496" t="e">
        <f t="shared" ca="1" si="105"/>
        <v>#N/A</v>
      </c>
      <c r="AN61" s="496" t="e">
        <f t="shared" ca="1" si="105"/>
        <v>#N/A</v>
      </c>
      <c r="AO61" s="496" t="e">
        <f t="shared" ca="1" si="101"/>
        <v>#NAME?</v>
      </c>
      <c r="AP61" s="496" t="e">
        <f t="shared" ca="1" si="101"/>
        <v>#NAME?</v>
      </c>
      <c r="BE61" s="485" t="e">
        <f t="shared" ca="1" si="90"/>
        <v>#DIV/0!</v>
      </c>
      <c r="BF61" s="654" t="str">
        <f t="shared" si="91"/>
        <v/>
      </c>
      <c r="BG61" s="675" t="e">
        <f t="shared" ca="1" si="92"/>
        <v>#DIV/0!</v>
      </c>
      <c r="BH61" s="675" t="e">
        <f t="shared" ca="1" si="93"/>
        <v>#DIV/0!</v>
      </c>
      <c r="BI61" s="675" t="e">
        <f t="shared" ca="1" si="94"/>
        <v>#DIV/0!</v>
      </c>
      <c r="BJ61" s="675" t="e">
        <f t="shared" ca="1" si="95"/>
        <v>#DIV/0!</v>
      </c>
      <c r="BK61" s="675" t="e">
        <f t="shared" ca="1" si="96"/>
        <v>#DIV/0!</v>
      </c>
      <c r="BL61" s="675" t="e">
        <f t="shared" ca="1" si="97"/>
        <v>#DIV/0!</v>
      </c>
      <c r="BM61" s="675" t="e">
        <f t="shared" ca="1" si="98"/>
        <v>#DIV/0!</v>
      </c>
      <c r="BN61" s="676" t="e">
        <f t="shared" ca="1" si="99"/>
        <v>#DIV/0!</v>
      </c>
      <c r="BP61" s="485" t="e">
        <f ca="1">IF(OR(DB_LOAD!AW60="USD",DB_LOAD!AW60='Refi-Annual Review'!$A$3,ISBLANK(DB_LOAD!AW60)),0,1)</f>
        <v>#NAME?</v>
      </c>
      <c r="BQ61" t="str">
        <f>(IF(ISBLANK(DB_LOAD!AR60),"",DB_LOAD!AR60))</f>
        <v/>
      </c>
      <c r="BR61" t="str">
        <f t="shared" si="73"/>
        <v/>
      </c>
      <c r="BS61" t="str">
        <f t="shared" si="74"/>
        <v/>
      </c>
      <c r="BT61" t="str">
        <f t="shared" si="75"/>
        <v/>
      </c>
      <c r="BU61" t="str">
        <f t="shared" si="76"/>
        <v/>
      </c>
      <c r="BV61" t="str">
        <f t="shared" si="77"/>
        <v/>
      </c>
      <c r="BW61" t="str">
        <f t="shared" si="78"/>
        <v/>
      </c>
      <c r="BX61" t="str">
        <f t="shared" si="79"/>
        <v/>
      </c>
      <c r="CB61" s="683" t="str">
        <f t="shared" si="69"/>
        <v/>
      </c>
      <c r="CC61" s="683" t="str">
        <f t="shared" si="70"/>
        <v/>
      </c>
      <c r="CD61" s="683" t="str">
        <f>IF(CC61="","",VALUE(MID($BZ$5,1+SUM($CC$3:CC60),CC61)))</f>
        <v/>
      </c>
      <c r="CE61"/>
      <c r="CF61" t="str">
        <f>IF(CD61="","",MID($BZ$4,1+SUM($CD$3:CD60),CD61))</f>
        <v/>
      </c>
    </row>
    <row r="62" spans="3:84" ht="15">
      <c r="C62" s="485">
        <f t="shared" si="25"/>
        <v>63</v>
      </c>
      <c r="AK62" s="486"/>
      <c r="AL62" s="486"/>
      <c r="AM62" s="486"/>
      <c r="AN62" s="486"/>
      <c r="AO62" s="486"/>
      <c r="BE62" s="485" t="e">
        <f t="shared" ca="1" si="90"/>
        <v>#DIV/0!</v>
      </c>
      <c r="BF62" s="654" t="str">
        <f t="shared" si="91"/>
        <v/>
      </c>
      <c r="BG62" s="675" t="e">
        <f t="shared" ca="1" si="92"/>
        <v>#DIV/0!</v>
      </c>
      <c r="BH62" s="675" t="e">
        <f t="shared" ca="1" si="93"/>
        <v>#DIV/0!</v>
      </c>
      <c r="BI62" s="675" t="e">
        <f t="shared" ca="1" si="94"/>
        <v>#DIV/0!</v>
      </c>
      <c r="BJ62" s="675" t="e">
        <f t="shared" ca="1" si="95"/>
        <v>#DIV/0!</v>
      </c>
      <c r="BK62" s="675" t="e">
        <f t="shared" ca="1" si="96"/>
        <v>#DIV/0!</v>
      </c>
      <c r="BL62" s="675" t="e">
        <f t="shared" ca="1" si="97"/>
        <v>#DIV/0!</v>
      </c>
      <c r="BM62" s="675" t="e">
        <f t="shared" ca="1" si="98"/>
        <v>#DIV/0!</v>
      </c>
      <c r="BN62" s="676" t="e">
        <f t="shared" ca="1" si="99"/>
        <v>#DIV/0!</v>
      </c>
      <c r="BP62" s="485" t="e">
        <f ca="1">IF(OR(DB_LOAD!AW61="USD",DB_LOAD!AW61='Refi-Annual Review'!$A$3,ISBLANK(DB_LOAD!AW61)),0,1)</f>
        <v>#NAME?</v>
      </c>
      <c r="BQ62" t="str">
        <f>(IF(ISBLANK(DB_LOAD!AR61),"",DB_LOAD!AR61))</f>
        <v/>
      </c>
      <c r="BR62" t="str">
        <f t="shared" si="73"/>
        <v/>
      </c>
      <c r="BS62" t="str">
        <f t="shared" si="74"/>
        <v/>
      </c>
      <c r="BT62" t="str">
        <f t="shared" si="75"/>
        <v/>
      </c>
      <c r="BU62" t="str">
        <f t="shared" si="76"/>
        <v/>
      </c>
      <c r="BV62" t="str">
        <f t="shared" si="77"/>
        <v/>
      </c>
      <c r="BW62" t="str">
        <f t="shared" si="78"/>
        <v/>
      </c>
      <c r="BX62" t="str">
        <f t="shared" si="79"/>
        <v/>
      </c>
      <c r="CB62" s="683" t="str">
        <f t="shared" si="69"/>
        <v/>
      </c>
      <c r="CC62" s="683" t="str">
        <f t="shared" si="70"/>
        <v/>
      </c>
      <c r="CD62" s="683" t="str">
        <f>IF(CC62="","",VALUE(MID($BZ$5,1+SUM($CC$3:CC61),CC62)))</f>
        <v/>
      </c>
      <c r="CE62"/>
      <c r="CF62" t="str">
        <f>IF(CD62="","",MID($BZ$4,1+SUM($CD$3:CD61),CD62))</f>
        <v/>
      </c>
    </row>
    <row r="63" spans="3:84" ht="15">
      <c r="C63" s="485">
        <f t="shared" si="25"/>
        <v>64</v>
      </c>
      <c r="F63" s="489" t="s">
        <v>54</v>
      </c>
      <c r="G63" s="489" t="s">
        <v>54</v>
      </c>
      <c r="H63" s="489" t="s">
        <v>54</v>
      </c>
      <c r="I63" s="489" t="s">
        <v>54</v>
      </c>
      <c r="J63" s="489" t="s">
        <v>54</v>
      </c>
      <c r="K63" s="534"/>
      <c r="L63" s="489" t="s">
        <v>53</v>
      </c>
      <c r="M63" s="489" t="s">
        <v>53</v>
      </c>
      <c r="N63" s="489" t="s">
        <v>53</v>
      </c>
      <c r="O63" s="489" t="s">
        <v>53</v>
      </c>
      <c r="P63" s="535"/>
      <c r="Q63" s="489" t="s">
        <v>53</v>
      </c>
      <c r="R63" s="489" t="s">
        <v>53</v>
      </c>
      <c r="AK63" s="489" t="str">
        <f ca="1">AK6</f>
        <v>No Financials</v>
      </c>
      <c r="AL63" s="489" t="str">
        <f ca="1">AL6</f>
        <v>No Financials</v>
      </c>
      <c r="AM63" s="489" t="str">
        <f t="shared" ref="AM63:AN64" ca="1" si="111">AM6</f>
        <v>No Financials</v>
      </c>
      <c r="AN63" s="489" t="str">
        <f t="shared" ca="1" si="111"/>
        <v>No Financials</v>
      </c>
      <c r="AO63" s="489" t="str">
        <f t="shared" ref="AO63:AP73" si="112">Q63</f>
        <v>Unaudited</v>
      </c>
      <c r="AP63" s="489" t="str">
        <f t="shared" si="112"/>
        <v>Unaudited</v>
      </c>
      <c r="BE63" s="485" t="e">
        <f t="shared" ca="1" si="90"/>
        <v>#DIV/0!</v>
      </c>
      <c r="BF63" s="654" t="str">
        <f t="shared" si="91"/>
        <v/>
      </c>
      <c r="BG63" s="675" t="e">
        <f t="shared" ca="1" si="92"/>
        <v>#DIV/0!</v>
      </c>
      <c r="BH63" s="675" t="e">
        <f t="shared" ca="1" si="93"/>
        <v>#DIV/0!</v>
      </c>
      <c r="BI63" s="675" t="e">
        <f t="shared" ca="1" si="94"/>
        <v>#DIV/0!</v>
      </c>
      <c r="BJ63" s="675" t="e">
        <f t="shared" ca="1" si="95"/>
        <v>#DIV/0!</v>
      </c>
      <c r="BK63" s="675" t="e">
        <f t="shared" ca="1" si="96"/>
        <v>#DIV/0!</v>
      </c>
      <c r="BL63" s="675" t="e">
        <f t="shared" ca="1" si="97"/>
        <v>#DIV/0!</v>
      </c>
      <c r="BM63" s="675" t="e">
        <f t="shared" ca="1" si="98"/>
        <v>#DIV/0!</v>
      </c>
      <c r="BN63" s="676" t="e">
        <f t="shared" ca="1" si="99"/>
        <v>#DIV/0!</v>
      </c>
      <c r="BP63" s="485" t="e">
        <f ca="1">IF(OR(DB_LOAD!AW62="USD",DB_LOAD!AW62='Refi-Annual Review'!$A$3,ISBLANK(DB_LOAD!AW62)),0,1)</f>
        <v>#NAME?</v>
      </c>
      <c r="BQ63" t="str">
        <f>(IF(ISBLANK(DB_LOAD!AR62),"",DB_LOAD!AR62))</f>
        <v/>
      </c>
      <c r="BR63" t="str">
        <f t="shared" si="73"/>
        <v/>
      </c>
      <c r="BS63" t="str">
        <f t="shared" si="74"/>
        <v/>
      </c>
      <c r="BT63" t="str">
        <f t="shared" si="75"/>
        <v/>
      </c>
      <c r="BU63" t="str">
        <f t="shared" si="76"/>
        <v/>
      </c>
      <c r="BV63" t="str">
        <f t="shared" si="77"/>
        <v/>
      </c>
      <c r="BW63" t="str">
        <f t="shared" si="78"/>
        <v/>
      </c>
      <c r="BX63" t="str">
        <f t="shared" si="79"/>
        <v/>
      </c>
      <c r="CB63" s="683" t="str">
        <f t="shared" si="69"/>
        <v/>
      </c>
      <c r="CC63" s="683" t="str">
        <f t="shared" si="70"/>
        <v/>
      </c>
      <c r="CD63" s="683" t="str">
        <f>IF(CC63="","",VALUE(MID($BZ$5,1+SUM($CC$3:CC62),CC63)))</f>
        <v/>
      </c>
      <c r="CE63"/>
      <c r="CF63" t="str">
        <f>IF(CD63="","",MID($BZ$4,1+SUM($CD$3:CD62),CD63))</f>
        <v/>
      </c>
    </row>
    <row r="64" spans="3:84" ht="15">
      <c r="C64" s="485">
        <f t="shared" si="25"/>
        <v>65</v>
      </c>
      <c r="D64" s="490" t="s">
        <v>37</v>
      </c>
      <c r="E64" s="568"/>
      <c r="F64" s="491">
        <f>F48</f>
        <v>2010</v>
      </c>
      <c r="G64" s="491">
        <f>G48</f>
        <v>2011</v>
      </c>
      <c r="H64" s="491">
        <f>H48</f>
        <v>2012</v>
      </c>
      <c r="I64" s="491">
        <f>I48</f>
        <v>2013</v>
      </c>
      <c r="J64" s="491">
        <f>J48</f>
        <v>2014</v>
      </c>
      <c r="K64" s="531"/>
      <c r="L64" s="491">
        <f>L48</f>
        <v>2011</v>
      </c>
      <c r="M64" s="491">
        <f>M48</f>
        <v>2012</v>
      </c>
      <c r="N64" s="491">
        <f>N48</f>
        <v>2013</v>
      </c>
      <c r="O64" s="491">
        <f>O48</f>
        <v>2014</v>
      </c>
      <c r="P64" s="532"/>
      <c r="Q64" s="491" t="str">
        <f>Q48</f>
        <v>YTD Jan-00</v>
      </c>
      <c r="R64" s="491" t="str">
        <f>R48</f>
        <v>LTM Jan-00</v>
      </c>
      <c r="AJ64" s="490" t="s">
        <v>37</v>
      </c>
      <c r="AK64" s="491">
        <f ca="1">AK7</f>
        <v>-3</v>
      </c>
      <c r="AL64" s="491">
        <f ca="1">AL7</f>
        <v>-2</v>
      </c>
      <c r="AM64" s="491">
        <f t="shared" ca="1" si="111"/>
        <v>-1</v>
      </c>
      <c r="AN64" s="491">
        <f t="shared" ca="1" si="111"/>
        <v>0</v>
      </c>
      <c r="AO64" s="491" t="str">
        <f t="shared" si="112"/>
        <v>YTD Jan-00</v>
      </c>
      <c r="AP64" s="491" t="str">
        <f t="shared" si="112"/>
        <v>LTM Jan-00</v>
      </c>
      <c r="BE64" s="485" t="e">
        <f t="shared" ca="1" si="90"/>
        <v>#DIV/0!</v>
      </c>
      <c r="BF64" s="654" t="str">
        <f t="shared" si="91"/>
        <v/>
      </c>
      <c r="BG64" s="675" t="e">
        <f t="shared" ca="1" si="92"/>
        <v>#DIV/0!</v>
      </c>
      <c r="BH64" s="675" t="e">
        <f t="shared" ca="1" si="93"/>
        <v>#DIV/0!</v>
      </c>
      <c r="BI64" s="675" t="e">
        <f t="shared" ca="1" si="94"/>
        <v>#DIV/0!</v>
      </c>
      <c r="BJ64" s="675" t="e">
        <f t="shared" ca="1" si="95"/>
        <v>#DIV/0!</v>
      </c>
      <c r="BK64" s="675" t="e">
        <f t="shared" ca="1" si="96"/>
        <v>#DIV/0!</v>
      </c>
      <c r="BL64" s="675" t="e">
        <f t="shared" ca="1" si="97"/>
        <v>#DIV/0!</v>
      </c>
      <c r="BM64" s="675" t="e">
        <f t="shared" ca="1" si="98"/>
        <v>#DIV/0!</v>
      </c>
      <c r="BN64" s="676" t="e">
        <f t="shared" ca="1" si="99"/>
        <v>#DIV/0!</v>
      </c>
      <c r="BP64" s="485" t="e">
        <f ca="1">IF(OR(DB_LOAD!AW63="USD",DB_LOAD!AW63='Refi-Annual Review'!$A$3,ISBLANK(DB_LOAD!AW63)),0,1)</f>
        <v>#NAME?</v>
      </c>
      <c r="BQ64" t="str">
        <f>(IF(ISBLANK(DB_LOAD!AR63),"",DB_LOAD!AR63))</f>
        <v/>
      </c>
      <c r="BR64" t="str">
        <f t="shared" si="73"/>
        <v/>
      </c>
      <c r="BS64" t="str">
        <f t="shared" si="74"/>
        <v/>
      </c>
      <c r="BT64" t="str">
        <f t="shared" si="75"/>
        <v/>
      </c>
      <c r="BU64" t="str">
        <f t="shared" si="76"/>
        <v/>
      </c>
      <c r="BV64" t="str">
        <f t="shared" si="77"/>
        <v/>
      </c>
      <c r="BW64" t="str">
        <f t="shared" si="78"/>
        <v/>
      </c>
      <c r="BX64" t="str">
        <f t="shared" si="79"/>
        <v/>
      </c>
      <c r="CB64" s="683" t="str">
        <f t="shared" si="69"/>
        <v/>
      </c>
      <c r="CC64" s="683" t="str">
        <f t="shared" si="70"/>
        <v/>
      </c>
      <c r="CD64" s="683" t="str">
        <f>IF(CC64="","",VALUE(MID($BZ$5,1+SUM($CC$3:CC63),CC64)))</f>
        <v/>
      </c>
      <c r="CE64"/>
      <c r="CF64" t="str">
        <f>IF(CD64="","",MID($BZ$4,1+SUM($CD$3:CD63),CD64))</f>
        <v/>
      </c>
    </row>
    <row r="65" spans="3:84" ht="15">
      <c r="C65" s="485">
        <f t="shared" si="25"/>
        <v>66</v>
      </c>
      <c r="D65" s="493" t="s">
        <v>14</v>
      </c>
      <c r="E65" s="568"/>
      <c r="F65" s="496" t="e">
        <f ca="1">F13</f>
        <v>#N/A</v>
      </c>
      <c r="G65" s="496" t="e">
        <f ca="1">G13</f>
        <v>#N/A</v>
      </c>
      <c r="H65" s="496" t="e">
        <f ca="1">H13</f>
        <v>#N/A</v>
      </c>
      <c r="I65" s="496" t="e">
        <f ca="1">I13</f>
        <v>#N/A</v>
      </c>
      <c r="J65" s="496" t="e">
        <f ca="1">J13</f>
        <v>#N/A</v>
      </c>
      <c r="K65" s="496"/>
      <c r="L65" s="496" t="e">
        <f ca="1">L13</f>
        <v>#NAME?</v>
      </c>
      <c r="M65" s="496" t="e">
        <f ca="1">M13</f>
        <v>#NAME?</v>
      </c>
      <c r="N65" s="496" t="e">
        <f ca="1">N13</f>
        <v>#NAME?</v>
      </c>
      <c r="O65" s="496" t="e">
        <f ca="1">O13</f>
        <v>#NAME?</v>
      </c>
      <c r="P65" s="496"/>
      <c r="Q65" s="496" t="e">
        <f ca="1">Q13</f>
        <v>#NAME?</v>
      </c>
      <c r="R65" s="496" t="e">
        <f ca="1">R13</f>
        <v>#NAME?</v>
      </c>
      <c r="S65" s="496"/>
      <c r="T65" s="496"/>
      <c r="U65" s="496">
        <f>U13</f>
        <v>0</v>
      </c>
      <c r="AJ65" s="493" t="s">
        <v>14</v>
      </c>
      <c r="AK65" s="496" t="e">
        <f t="shared" ref="AK65:AN73" ca="1" si="113">HLOOKUP(AK$4,$G$1:$O$213,$C65-1,FALSE)</f>
        <v>#N/A</v>
      </c>
      <c r="AL65" s="496" t="e">
        <f t="shared" ca="1" si="113"/>
        <v>#N/A</v>
      </c>
      <c r="AM65" s="496" t="e">
        <f t="shared" ca="1" si="113"/>
        <v>#N/A</v>
      </c>
      <c r="AN65" s="496" t="e">
        <f t="shared" ca="1" si="113"/>
        <v>#N/A</v>
      </c>
      <c r="AO65" s="496" t="e">
        <f t="shared" ca="1" si="112"/>
        <v>#NAME?</v>
      </c>
      <c r="AP65" s="496" t="e">
        <f t="shared" ca="1" si="112"/>
        <v>#NAME?</v>
      </c>
      <c r="BE65" s="485" t="e">
        <f t="shared" ca="1" si="90"/>
        <v>#DIV/0!</v>
      </c>
      <c r="BF65" s="654" t="str">
        <f t="shared" si="91"/>
        <v/>
      </c>
      <c r="BG65" s="675" t="e">
        <f t="shared" ca="1" si="92"/>
        <v>#DIV/0!</v>
      </c>
      <c r="BH65" s="675" t="e">
        <f t="shared" ca="1" si="93"/>
        <v>#DIV/0!</v>
      </c>
      <c r="BI65" s="675" t="e">
        <f t="shared" ca="1" si="94"/>
        <v>#DIV/0!</v>
      </c>
      <c r="BJ65" s="675" t="e">
        <f t="shared" ca="1" si="95"/>
        <v>#DIV/0!</v>
      </c>
      <c r="BK65" s="675" t="e">
        <f t="shared" ca="1" si="96"/>
        <v>#DIV/0!</v>
      </c>
      <c r="BL65" s="675" t="e">
        <f t="shared" ca="1" si="97"/>
        <v>#DIV/0!</v>
      </c>
      <c r="BM65" s="675" t="e">
        <f t="shared" ca="1" si="98"/>
        <v>#DIV/0!</v>
      </c>
      <c r="BN65" s="676" t="e">
        <f t="shared" ca="1" si="99"/>
        <v>#DIV/0!</v>
      </c>
      <c r="BP65" s="485" t="e">
        <f ca="1">IF(OR(DB_LOAD!AW64="USD",DB_LOAD!AW64='Refi-Annual Review'!$A$3,ISBLANK(DB_LOAD!AW64)),0,1)</f>
        <v>#NAME?</v>
      </c>
      <c r="BQ65" t="str">
        <f>(IF(ISBLANK(DB_LOAD!AR64),"",DB_LOAD!AR64))</f>
        <v/>
      </c>
      <c r="BR65" t="str">
        <f t="shared" si="73"/>
        <v/>
      </c>
      <c r="BS65" t="str">
        <f t="shared" si="74"/>
        <v/>
      </c>
      <c r="BT65" t="str">
        <f t="shared" si="75"/>
        <v/>
      </c>
      <c r="BU65" t="str">
        <f t="shared" si="76"/>
        <v/>
      </c>
      <c r="BV65" t="str">
        <f t="shared" si="77"/>
        <v/>
      </c>
      <c r="BW65" t="str">
        <f t="shared" si="78"/>
        <v/>
      </c>
      <c r="BX65" t="str">
        <f t="shared" si="79"/>
        <v/>
      </c>
      <c r="CB65" s="683" t="str">
        <f t="shared" si="69"/>
        <v/>
      </c>
      <c r="CC65" s="683" t="str">
        <f t="shared" si="70"/>
        <v/>
      </c>
      <c r="CD65" s="683" t="str">
        <f>IF(CC65="","",VALUE(MID($BZ$5,1+SUM($CC$3:CC64),CC65)))</f>
        <v/>
      </c>
      <c r="CE65"/>
      <c r="CF65" t="str">
        <f>IF(CD65="","",MID($BZ$4,1+SUM($CD$3:CD64),CD65))</f>
        <v/>
      </c>
    </row>
    <row r="66" spans="3:84" ht="15">
      <c r="C66" s="485">
        <f t="shared" si="25"/>
        <v>67</v>
      </c>
      <c r="D66" s="493" t="s">
        <v>38</v>
      </c>
      <c r="E66" s="568"/>
      <c r="F66" s="496" t="e">
        <f ca="1">F104/F101</f>
        <v>#N/A</v>
      </c>
      <c r="G66" s="496" t="e">
        <f ca="1">G104/G101</f>
        <v>#N/A</v>
      </c>
      <c r="H66" s="496" t="e">
        <f ca="1">H104/H101</f>
        <v>#N/A</v>
      </c>
      <c r="I66" s="496" t="e">
        <f ca="1">I104/I101</f>
        <v>#N/A</v>
      </c>
      <c r="J66" s="496" t="e">
        <f ca="1">J104/J101</f>
        <v>#N/A</v>
      </c>
      <c r="K66" s="496"/>
      <c r="L66" s="496" t="e">
        <f ca="1">L104/L101</f>
        <v>#NAME?</v>
      </c>
      <c r="M66" s="496" t="e">
        <f ca="1">M104/M101</f>
        <v>#NAME?</v>
      </c>
      <c r="N66" s="496" t="e">
        <f ca="1">N104/N101</f>
        <v>#NAME?</v>
      </c>
      <c r="O66" s="496" t="e">
        <f ca="1">O104/O101</f>
        <v>#NAME?</v>
      </c>
      <c r="P66" s="496"/>
      <c r="Q66" s="496" t="e">
        <f ca="1">Q104/Q101</f>
        <v>#NAME?</v>
      </c>
      <c r="R66" s="496" t="e">
        <f ca="1">R104/R101</f>
        <v>#NAME?</v>
      </c>
      <c r="S66" s="496"/>
      <c r="T66" s="496"/>
      <c r="U66" s="496" t="e">
        <f ca="1">U104/U101</f>
        <v>#NUM!</v>
      </c>
      <c r="AJ66" s="493" t="s">
        <v>38</v>
      </c>
      <c r="AK66" s="496" t="e">
        <f t="shared" ca="1" si="113"/>
        <v>#N/A</v>
      </c>
      <c r="AL66" s="496" t="e">
        <f t="shared" ca="1" si="113"/>
        <v>#N/A</v>
      </c>
      <c r="AM66" s="496" t="e">
        <f t="shared" ca="1" si="113"/>
        <v>#N/A</v>
      </c>
      <c r="AN66" s="496" t="e">
        <f t="shared" ca="1" si="113"/>
        <v>#N/A</v>
      </c>
      <c r="AO66" s="496" t="e">
        <f t="shared" ca="1" si="112"/>
        <v>#NAME?</v>
      </c>
      <c r="AP66" s="496" t="e">
        <f t="shared" ca="1" si="112"/>
        <v>#NAME?</v>
      </c>
      <c r="BE66" s="485" t="e">
        <f t="shared" ca="1" si="90"/>
        <v>#DIV/0!</v>
      </c>
      <c r="BF66" s="654" t="str">
        <f t="shared" si="91"/>
        <v/>
      </c>
      <c r="BG66" s="675" t="e">
        <f t="shared" ca="1" si="92"/>
        <v>#DIV/0!</v>
      </c>
      <c r="BH66" s="675" t="e">
        <f t="shared" ca="1" si="93"/>
        <v>#DIV/0!</v>
      </c>
      <c r="BI66" s="675" t="e">
        <f t="shared" ca="1" si="94"/>
        <v>#DIV/0!</v>
      </c>
      <c r="BJ66" s="675" t="e">
        <f t="shared" ca="1" si="95"/>
        <v>#DIV/0!</v>
      </c>
      <c r="BK66" s="675" t="e">
        <f t="shared" ca="1" si="96"/>
        <v>#DIV/0!</v>
      </c>
      <c r="BL66" s="675" t="e">
        <f t="shared" ca="1" si="97"/>
        <v>#DIV/0!</v>
      </c>
      <c r="BM66" s="675" t="e">
        <f t="shared" ca="1" si="98"/>
        <v>#DIV/0!</v>
      </c>
      <c r="BN66" s="676" t="e">
        <f t="shared" ca="1" si="99"/>
        <v>#DIV/0!</v>
      </c>
      <c r="BP66" s="485" t="e">
        <f ca="1">IF(OR(DB_LOAD!AW65="USD",DB_LOAD!AW65='Refi-Annual Review'!$A$3,ISBLANK(DB_LOAD!AW65)),0,1)</f>
        <v>#NAME?</v>
      </c>
      <c r="BQ66" t="str">
        <f>(IF(ISBLANK(DB_LOAD!AR65),"",DB_LOAD!AR65))</f>
        <v/>
      </c>
      <c r="BR66" t="str">
        <f t="shared" si="73"/>
        <v/>
      </c>
      <c r="BS66" t="str">
        <f t="shared" si="74"/>
        <v/>
      </c>
      <c r="BT66" t="str">
        <f t="shared" si="75"/>
        <v/>
      </c>
      <c r="BU66" t="str">
        <f t="shared" si="76"/>
        <v/>
      </c>
      <c r="BV66" t="str">
        <f t="shared" si="77"/>
        <v/>
      </c>
      <c r="BW66" t="str">
        <f t="shared" si="78"/>
        <v/>
      </c>
      <c r="BX66" t="str">
        <f t="shared" si="79"/>
        <v/>
      </c>
      <c r="CB66" s="683" t="str">
        <f t="shared" si="69"/>
        <v/>
      </c>
      <c r="CC66" s="683" t="str">
        <f t="shared" si="70"/>
        <v/>
      </c>
      <c r="CD66" s="683" t="str">
        <f>IF(CC66="","",VALUE(MID($BZ$5,1+SUM($CC$3:CC65),CC66)))</f>
        <v/>
      </c>
      <c r="CE66"/>
      <c r="CF66" t="str">
        <f>IF(CD66="","",MID($BZ$4,1+SUM($CD$3:CD65),CD66))</f>
        <v/>
      </c>
    </row>
    <row r="67" spans="3:84" ht="15">
      <c r="C67" s="485">
        <f t="shared" si="25"/>
        <v>68</v>
      </c>
      <c r="D67" s="493" t="s">
        <v>39</v>
      </c>
      <c r="E67" s="568"/>
      <c r="F67" s="496" t="e">
        <f ca="1">F105/F101</f>
        <v>#N/A</v>
      </c>
      <c r="G67" s="496" t="e">
        <f ca="1">G105/G101</f>
        <v>#N/A</v>
      </c>
      <c r="H67" s="496" t="e">
        <f ca="1">H105/H101</f>
        <v>#N/A</v>
      </c>
      <c r="I67" s="496" t="e">
        <f ca="1">I105/I101</f>
        <v>#N/A</v>
      </c>
      <c r="J67" s="496" t="e">
        <f ca="1">J105/J101</f>
        <v>#N/A</v>
      </c>
      <c r="K67" s="496"/>
      <c r="L67" s="496" t="e">
        <f ca="1">L105/L101</f>
        <v>#NAME?</v>
      </c>
      <c r="M67" s="496" t="e">
        <f ca="1">M105/M101</f>
        <v>#NAME?</v>
      </c>
      <c r="N67" s="496" t="e">
        <f ca="1">N105/N101</f>
        <v>#NAME?</v>
      </c>
      <c r="O67" s="496" t="e">
        <f ca="1">O105/O101</f>
        <v>#NAME?</v>
      </c>
      <c r="P67" s="496"/>
      <c r="Q67" s="496" t="e">
        <f ca="1">Q105/Q101</f>
        <v>#NAME?</v>
      </c>
      <c r="R67" s="496" t="e">
        <f ca="1">R105/R101</f>
        <v>#NAME?</v>
      </c>
      <c r="S67" s="496"/>
      <c r="T67" s="496"/>
      <c r="U67" s="496" t="e">
        <f ca="1">U105/U101</f>
        <v>#NUM!</v>
      </c>
      <c r="AJ67" s="493" t="s">
        <v>39</v>
      </c>
      <c r="AK67" s="496" t="e">
        <f t="shared" ca="1" si="113"/>
        <v>#N/A</v>
      </c>
      <c r="AL67" s="496" t="e">
        <f t="shared" ca="1" si="113"/>
        <v>#N/A</v>
      </c>
      <c r="AM67" s="496" t="e">
        <f t="shared" ca="1" si="113"/>
        <v>#N/A</v>
      </c>
      <c r="AN67" s="496" t="e">
        <f t="shared" ca="1" si="113"/>
        <v>#N/A</v>
      </c>
      <c r="AO67" s="496" t="e">
        <f t="shared" ca="1" si="112"/>
        <v>#NAME?</v>
      </c>
      <c r="AP67" s="496" t="e">
        <f t="shared" ca="1" si="112"/>
        <v>#NAME?</v>
      </c>
      <c r="BE67" s="485" t="e">
        <f t="shared" ca="1" si="90"/>
        <v>#DIV/0!</v>
      </c>
      <c r="BF67" s="654" t="str">
        <f t="shared" si="91"/>
        <v/>
      </c>
      <c r="BG67" s="675" t="e">
        <f t="shared" ca="1" si="92"/>
        <v>#DIV/0!</v>
      </c>
      <c r="BH67" s="675" t="e">
        <f t="shared" ca="1" si="93"/>
        <v>#DIV/0!</v>
      </c>
      <c r="BI67" s="675" t="e">
        <f t="shared" ca="1" si="94"/>
        <v>#DIV/0!</v>
      </c>
      <c r="BJ67" s="675" t="e">
        <f t="shared" ca="1" si="95"/>
        <v>#DIV/0!</v>
      </c>
      <c r="BK67" s="675" t="e">
        <f t="shared" ca="1" si="96"/>
        <v>#DIV/0!</v>
      </c>
      <c r="BL67" s="675" t="e">
        <f t="shared" ca="1" si="97"/>
        <v>#DIV/0!</v>
      </c>
      <c r="BM67" s="675" t="e">
        <f t="shared" ca="1" si="98"/>
        <v>#DIV/0!</v>
      </c>
      <c r="BN67" s="676" t="e">
        <f t="shared" ca="1" si="99"/>
        <v>#DIV/0!</v>
      </c>
      <c r="BP67" s="485" t="e">
        <f ca="1">IF(OR(DB_LOAD!AW66="USD",DB_LOAD!AW66='Refi-Annual Review'!$A$3,ISBLANK(DB_LOAD!AW66)),0,1)</f>
        <v>#NAME?</v>
      </c>
      <c r="BQ67" t="str">
        <f>(IF(ISBLANK(DB_LOAD!AR66),"",DB_LOAD!AR66))</f>
        <v/>
      </c>
      <c r="BR67" t="str">
        <f t="shared" si="73"/>
        <v/>
      </c>
      <c r="BS67" t="str">
        <f t="shared" si="74"/>
        <v/>
      </c>
      <c r="BT67" t="str">
        <f t="shared" si="75"/>
        <v/>
      </c>
      <c r="BU67" t="str">
        <f t="shared" si="76"/>
        <v/>
      </c>
      <c r="BV67" t="str">
        <f t="shared" si="77"/>
        <v/>
      </c>
      <c r="BW67" t="str">
        <f t="shared" si="78"/>
        <v/>
      </c>
      <c r="BX67" t="str">
        <f t="shared" si="79"/>
        <v/>
      </c>
      <c r="CB67" s="683" t="str">
        <f t="shared" si="69"/>
        <v/>
      </c>
      <c r="CC67" s="683" t="str">
        <f t="shared" si="70"/>
        <v/>
      </c>
      <c r="CD67" s="683" t="str">
        <f>IF(CC67="","",VALUE(MID($BZ$5,1+SUM($CC$3:CC66),CC67)))</f>
        <v/>
      </c>
      <c r="CE67"/>
      <c r="CF67" t="str">
        <f>IF(CD67="","",MID($BZ$4,1+SUM($CD$3:CD66),CD67))</f>
        <v/>
      </c>
    </row>
    <row r="68" spans="3:84" ht="15">
      <c r="C68" s="485">
        <f t="shared" si="25"/>
        <v>69</v>
      </c>
      <c r="D68" s="493" t="s">
        <v>6</v>
      </c>
      <c r="E68" s="568"/>
      <c r="F68" s="496" t="e">
        <f ca="1">F148/F145</f>
        <v>#N/A</v>
      </c>
      <c r="G68" s="496" t="e">
        <f ca="1">G148/G145</f>
        <v>#N/A</v>
      </c>
      <c r="H68" s="496" t="e">
        <f ca="1">H148/H145</f>
        <v>#N/A</v>
      </c>
      <c r="I68" s="496" t="e">
        <f ca="1">I148/I145</f>
        <v>#N/A</v>
      </c>
      <c r="J68" s="496" t="e">
        <f ca="1">J148/J145</f>
        <v>#N/A</v>
      </c>
      <c r="K68" s="496"/>
      <c r="L68" s="496" t="e">
        <f ca="1">L148/L145</f>
        <v>#NAME?</v>
      </c>
      <c r="M68" s="496" t="e">
        <f ca="1">M148/M145</f>
        <v>#NAME?</v>
      </c>
      <c r="N68" s="496" t="e">
        <f ca="1">N148/N145</f>
        <v>#NAME?</v>
      </c>
      <c r="O68" s="496" t="e">
        <f ca="1">O148/O145</f>
        <v>#NAME?</v>
      </c>
      <c r="P68" s="496"/>
      <c r="Q68" s="496" t="e">
        <f ca="1">Q148/Q145</f>
        <v>#NAME?</v>
      </c>
      <c r="R68" s="496" t="e">
        <f ca="1">R148/R145</f>
        <v>#NAME?</v>
      </c>
      <c r="S68" s="496"/>
      <c r="T68" s="496"/>
      <c r="U68" s="496" t="e">
        <f>U148/U145</f>
        <v>#DIV/0!</v>
      </c>
      <c r="AJ68" s="493" t="s">
        <v>6</v>
      </c>
      <c r="AK68" s="496" t="e">
        <f t="shared" ca="1" si="113"/>
        <v>#N/A</v>
      </c>
      <c r="AL68" s="496" t="e">
        <f t="shared" ca="1" si="113"/>
        <v>#N/A</v>
      </c>
      <c r="AM68" s="496" t="e">
        <f t="shared" ca="1" si="113"/>
        <v>#N/A</v>
      </c>
      <c r="AN68" s="496" t="e">
        <f t="shared" ca="1" si="113"/>
        <v>#N/A</v>
      </c>
      <c r="AO68" s="496" t="e">
        <f t="shared" ca="1" si="112"/>
        <v>#NAME?</v>
      </c>
      <c r="AP68" s="496" t="e">
        <f t="shared" ca="1" si="112"/>
        <v>#NAME?</v>
      </c>
      <c r="BE68" s="485" t="e">
        <f t="shared" ca="1" si="90"/>
        <v>#DIV/0!</v>
      </c>
      <c r="BF68" s="654" t="str">
        <f t="shared" si="91"/>
        <v/>
      </c>
      <c r="BG68" s="675" t="e">
        <f t="shared" ref="BG68:BM70" ca="1" si="114">IF(CI30=0,"",CI30)</f>
        <v>#DIV/0!</v>
      </c>
      <c r="BH68" s="675" t="e">
        <f t="shared" ca="1" si="114"/>
        <v>#DIV/0!</v>
      </c>
      <c r="BI68" s="675" t="e">
        <f t="shared" ca="1" si="114"/>
        <v>#DIV/0!</v>
      </c>
      <c r="BJ68" s="675" t="e">
        <f t="shared" ca="1" si="114"/>
        <v>#DIV/0!</v>
      </c>
      <c r="BK68" s="675" t="e">
        <f t="shared" ca="1" si="114"/>
        <v>#DIV/0!</v>
      </c>
      <c r="BL68" s="675" t="e">
        <f t="shared" ca="1" si="114"/>
        <v>#DIV/0!</v>
      </c>
      <c r="BM68" s="675" t="e">
        <f t="shared" ca="1" si="114"/>
        <v>#DIV/0!</v>
      </c>
      <c r="BN68" s="676" t="e">
        <f t="shared" ca="1" si="99"/>
        <v>#DIV/0!</v>
      </c>
      <c r="BP68" s="485" t="e">
        <f ca="1">IF(OR(DB_LOAD!AW67="USD",DB_LOAD!AW67='Refi-Annual Review'!$A$3,ISBLANK(DB_LOAD!AW67)),0,1)</f>
        <v>#NAME?</v>
      </c>
      <c r="BQ68" t="str">
        <f>(IF(ISBLANK(DB_LOAD!AR67),"",DB_LOAD!AR67))</f>
        <v/>
      </c>
      <c r="BR68" t="str">
        <f t="shared" si="73"/>
        <v/>
      </c>
      <c r="BS68" t="str">
        <f t="shared" si="74"/>
        <v/>
      </c>
      <c r="BT68" t="str">
        <f t="shared" si="75"/>
        <v/>
      </c>
      <c r="BU68" t="str">
        <f t="shared" si="76"/>
        <v/>
      </c>
      <c r="BV68" t="str">
        <f t="shared" si="77"/>
        <v/>
      </c>
      <c r="BW68" t="str">
        <f t="shared" si="78"/>
        <v/>
      </c>
      <c r="BX68" t="str">
        <f t="shared" si="79"/>
        <v/>
      </c>
      <c r="CB68" s="683" t="str">
        <f t="shared" si="69"/>
        <v/>
      </c>
      <c r="CC68" s="683" t="str">
        <f t="shared" si="70"/>
        <v/>
      </c>
      <c r="CD68" s="683" t="str">
        <f>IF(CC68="","",VALUE(MID($BZ$5,1+SUM($CC$3:CC67),CC68)))</f>
        <v/>
      </c>
      <c r="CE68"/>
      <c r="CF68" t="str">
        <f>IF(CD68="","",MID($BZ$4,1+SUM($CD$3:CD67),CD68))</f>
        <v/>
      </c>
    </row>
    <row r="69" spans="3:84" ht="15">
      <c r="C69" s="485">
        <f t="shared" si="25"/>
        <v>70</v>
      </c>
      <c r="D69" s="493" t="s">
        <v>40</v>
      </c>
      <c r="E69" s="568"/>
      <c r="F69" s="496" t="e">
        <f ca="1">F90/F101</f>
        <v>#N/A</v>
      </c>
      <c r="G69" s="496" t="e">
        <f ca="1">G90/G101</f>
        <v>#N/A</v>
      </c>
      <c r="H69" s="496" t="e">
        <f ca="1">H90/H101</f>
        <v>#N/A</v>
      </c>
      <c r="I69" s="496" t="e">
        <f ca="1">I90/I101</f>
        <v>#N/A</v>
      </c>
      <c r="J69" s="496" t="e">
        <f ca="1">J90/J101</f>
        <v>#N/A</v>
      </c>
      <c r="K69" s="496"/>
      <c r="L69" s="496" t="e">
        <f ca="1">L90/L101</f>
        <v>#NAME?</v>
      </c>
      <c r="M69" s="496" t="e">
        <f ca="1">M90/M101</f>
        <v>#NAME?</v>
      </c>
      <c r="N69" s="496" t="e">
        <f ca="1">N90/N101</f>
        <v>#NAME?</v>
      </c>
      <c r="O69" s="496" t="e">
        <f ca="1">O90/O101</f>
        <v>#NAME?</v>
      </c>
      <c r="P69" s="496"/>
      <c r="Q69" s="496" t="e">
        <f ca="1">Q90/Q101</f>
        <v>#NAME?</v>
      </c>
      <c r="R69" s="496" t="e">
        <f ca="1">R90/R101</f>
        <v>#NAME?</v>
      </c>
      <c r="S69" s="496"/>
      <c r="T69" s="496"/>
      <c r="U69" s="496" t="e">
        <f ca="1">U90/U101</f>
        <v>#NUM!</v>
      </c>
      <c r="AJ69" s="493" t="s">
        <v>40</v>
      </c>
      <c r="AK69" s="496" t="e">
        <f t="shared" ca="1" si="113"/>
        <v>#N/A</v>
      </c>
      <c r="AL69" s="496" t="e">
        <f t="shared" ca="1" si="113"/>
        <v>#N/A</v>
      </c>
      <c r="AM69" s="496" t="e">
        <f t="shared" ca="1" si="113"/>
        <v>#N/A</v>
      </c>
      <c r="AN69" s="496" t="e">
        <f t="shared" ca="1" si="113"/>
        <v>#N/A</v>
      </c>
      <c r="AO69" s="496" t="e">
        <f t="shared" ca="1" si="112"/>
        <v>#NAME?</v>
      </c>
      <c r="AP69" s="496" t="e">
        <f t="shared" ca="1" si="112"/>
        <v>#NAME?</v>
      </c>
      <c r="BE69" s="485" t="e">
        <f t="shared" ca="1" si="90"/>
        <v>#DIV/0!</v>
      </c>
      <c r="BF69" s="654" t="str">
        <f t="shared" si="91"/>
        <v/>
      </c>
      <c r="BG69" s="675" t="e">
        <f t="shared" ca="1" si="114"/>
        <v>#DIV/0!</v>
      </c>
      <c r="BH69" s="675" t="e">
        <f t="shared" ca="1" si="114"/>
        <v>#DIV/0!</v>
      </c>
      <c r="BI69" s="675" t="e">
        <f t="shared" ca="1" si="114"/>
        <v>#DIV/0!</v>
      </c>
      <c r="BJ69" s="675" t="e">
        <f t="shared" ca="1" si="114"/>
        <v>#DIV/0!</v>
      </c>
      <c r="BK69" s="675" t="e">
        <f t="shared" ca="1" si="114"/>
        <v>#DIV/0!</v>
      </c>
      <c r="BL69" s="675" t="e">
        <f t="shared" ca="1" si="114"/>
        <v>#DIV/0!</v>
      </c>
      <c r="BM69" s="675" t="e">
        <f t="shared" ca="1" si="114"/>
        <v>#DIV/0!</v>
      </c>
      <c r="BN69" s="676" t="e">
        <f t="shared" ca="1" si="99"/>
        <v>#DIV/0!</v>
      </c>
      <c r="BP69" s="485" t="e">
        <f ca="1">IF(OR(DB_LOAD!AW68="USD",DB_LOAD!AW68='Refi-Annual Review'!$A$3,ISBLANK(DB_LOAD!AW68)),0,1)</f>
        <v>#NAME?</v>
      </c>
      <c r="BQ69" t="str">
        <f>(IF(ISBLANK(DB_LOAD!AR68),"",DB_LOAD!AR68))</f>
        <v/>
      </c>
      <c r="BR69" t="str">
        <f t="shared" si="73"/>
        <v/>
      </c>
      <c r="BS69" t="str">
        <f t="shared" si="74"/>
        <v/>
      </c>
      <c r="BT69" t="str">
        <f t="shared" si="75"/>
        <v/>
      </c>
      <c r="BU69" t="str">
        <f t="shared" si="76"/>
        <v/>
      </c>
      <c r="BV69" t="str">
        <f t="shared" si="77"/>
        <v/>
      </c>
      <c r="BW69" t="str">
        <f t="shared" si="78"/>
        <v/>
      </c>
      <c r="BX69" t="str">
        <f t="shared" si="79"/>
        <v/>
      </c>
      <c r="CB69" s="683" t="str">
        <f t="shared" ref="CB69:CB108" si="115">IF(CB68&lt;$BZ$3,CB68+1,"")</f>
        <v/>
      </c>
      <c r="CC69" s="683" t="str">
        <f t="shared" ref="CC69:CC108" si="116">IF(CB69="","",VALUE(MID($BZ$6,CB69,1)))</f>
        <v/>
      </c>
      <c r="CD69" s="683" t="str">
        <f>IF(CC69="","",VALUE(MID($BZ$5,1+SUM($CC$3:CC68),CC69)))</f>
        <v/>
      </c>
      <c r="CE69"/>
      <c r="CF69" t="str">
        <f>IF(CD69="","",MID($BZ$4,1+SUM($CD$3:CD68),CD69))</f>
        <v/>
      </c>
    </row>
    <row r="70" spans="3:84" ht="15">
      <c r="C70" s="485">
        <f t="shared" si="25"/>
        <v>71</v>
      </c>
      <c r="D70" s="493" t="s">
        <v>41</v>
      </c>
      <c r="E70" s="568"/>
      <c r="F70" s="496" t="e">
        <f ca="1">F95/F101</f>
        <v>#N/A</v>
      </c>
      <c r="G70" s="496" t="e">
        <f ca="1">G95/G101</f>
        <v>#N/A</v>
      </c>
      <c r="H70" s="496" t="e">
        <f ca="1">H95/H101</f>
        <v>#N/A</v>
      </c>
      <c r="I70" s="496" t="e">
        <f ca="1">I95/I101</f>
        <v>#N/A</v>
      </c>
      <c r="J70" s="496" t="e">
        <f ca="1">J95/J101</f>
        <v>#N/A</v>
      </c>
      <c r="K70" s="496"/>
      <c r="L70" s="496" t="e">
        <f ca="1">L95/L101</f>
        <v>#NAME?</v>
      </c>
      <c r="M70" s="496" t="e">
        <f ca="1">M95/M101</f>
        <v>#NAME?</v>
      </c>
      <c r="N70" s="496" t="e">
        <f ca="1">N95/N101</f>
        <v>#NAME?</v>
      </c>
      <c r="O70" s="496" t="e">
        <f ca="1">O95/O101</f>
        <v>#NAME?</v>
      </c>
      <c r="P70" s="496"/>
      <c r="Q70" s="496" t="e">
        <f ca="1">Q95/Q101</f>
        <v>#NAME?</v>
      </c>
      <c r="R70" s="496" t="e">
        <f ca="1">R95/R101</f>
        <v>#NAME?</v>
      </c>
      <c r="S70" s="496"/>
      <c r="T70" s="496"/>
      <c r="U70" s="496" t="e">
        <f ca="1">U95/U101</f>
        <v>#NUM!</v>
      </c>
      <c r="AJ70" s="493" t="s">
        <v>41</v>
      </c>
      <c r="AK70" s="496" t="e">
        <f t="shared" ca="1" si="113"/>
        <v>#N/A</v>
      </c>
      <c r="AL70" s="496" t="e">
        <f t="shared" ca="1" si="113"/>
        <v>#N/A</v>
      </c>
      <c r="AM70" s="496" t="e">
        <f t="shared" ca="1" si="113"/>
        <v>#N/A</v>
      </c>
      <c r="AN70" s="496" t="e">
        <f t="shared" ca="1" si="113"/>
        <v>#N/A</v>
      </c>
      <c r="AO70" s="496" t="e">
        <f t="shared" ca="1" si="112"/>
        <v>#NAME?</v>
      </c>
      <c r="AP70" s="496" t="e">
        <f t="shared" ca="1" si="112"/>
        <v>#NAME?</v>
      </c>
      <c r="BE70" s="485" t="e">
        <f t="shared" ca="1" si="90"/>
        <v>#DIV/0!</v>
      </c>
      <c r="BF70" s="654" t="str">
        <f t="shared" si="91"/>
        <v/>
      </c>
      <c r="BG70" s="675" t="e">
        <f t="shared" ca="1" si="114"/>
        <v>#DIV/0!</v>
      </c>
      <c r="BH70" s="675" t="e">
        <f t="shared" ca="1" si="114"/>
        <v>#DIV/0!</v>
      </c>
      <c r="BI70" s="675" t="e">
        <f t="shared" ca="1" si="114"/>
        <v>#DIV/0!</v>
      </c>
      <c r="BJ70" s="675" t="e">
        <f t="shared" ca="1" si="114"/>
        <v>#DIV/0!</v>
      </c>
      <c r="BK70" s="675" t="e">
        <f t="shared" ca="1" si="114"/>
        <v>#DIV/0!</v>
      </c>
      <c r="BL70" s="675" t="e">
        <f t="shared" ca="1" si="114"/>
        <v>#DIV/0!</v>
      </c>
      <c r="BM70" s="675" t="e">
        <f t="shared" ca="1" si="114"/>
        <v>#DIV/0!</v>
      </c>
      <c r="BN70" s="676" t="e">
        <f t="shared" ca="1" si="99"/>
        <v>#DIV/0!</v>
      </c>
      <c r="BP70" s="485" t="e">
        <f ca="1">IF(OR(DB_LOAD!AW69="USD",DB_LOAD!AW69='Refi-Annual Review'!$A$3,ISBLANK(DB_LOAD!AW69)),0,1)</f>
        <v>#NAME?</v>
      </c>
      <c r="BQ70" t="str">
        <f>(IF(ISBLANK(DB_LOAD!AR69),"",DB_LOAD!AR69))</f>
        <v/>
      </c>
      <c r="BR70" t="str">
        <f t="shared" si="73"/>
        <v/>
      </c>
      <c r="BS70" t="str">
        <f t="shared" si="74"/>
        <v/>
      </c>
      <c r="BT70" t="str">
        <f t="shared" si="75"/>
        <v/>
      </c>
      <c r="BU70" t="str">
        <f t="shared" si="76"/>
        <v/>
      </c>
      <c r="BV70" t="str">
        <f t="shared" si="77"/>
        <v/>
      </c>
      <c r="BW70" t="str">
        <f t="shared" si="78"/>
        <v/>
      </c>
      <c r="BX70" t="str">
        <f t="shared" si="79"/>
        <v/>
      </c>
      <c r="CB70" s="683" t="str">
        <f t="shared" si="115"/>
        <v/>
      </c>
      <c r="CC70" s="683" t="str">
        <f t="shared" si="116"/>
        <v/>
      </c>
      <c r="CD70" s="683" t="str">
        <f>IF(CC70="","",VALUE(MID($BZ$5,1+SUM($CC$3:CC69),CC70)))</f>
        <v/>
      </c>
      <c r="CE70"/>
      <c r="CF70" t="str">
        <f>IF(CD70="","",MID($BZ$4,1+SUM($CD$3:CD69),CD70))</f>
        <v/>
      </c>
    </row>
    <row r="71" spans="3:84" ht="15">
      <c r="C71" s="485">
        <f t="shared" si="25"/>
        <v>72</v>
      </c>
      <c r="D71" s="493" t="s">
        <v>42</v>
      </c>
      <c r="E71" s="568"/>
      <c r="F71" s="498" t="e">
        <f t="shared" ref="F71:J71" ca="1" si="117">F112/F113</f>
        <v>#N/A</v>
      </c>
      <c r="G71" s="498" t="e">
        <f t="shared" ca="1" si="117"/>
        <v>#N/A</v>
      </c>
      <c r="H71" s="498" t="e">
        <f t="shared" ca="1" si="117"/>
        <v>#N/A</v>
      </c>
      <c r="I71" s="498" t="e">
        <f t="shared" ca="1" si="117"/>
        <v>#N/A</v>
      </c>
      <c r="J71" s="498" t="e">
        <f t="shared" ca="1" si="117"/>
        <v>#N/A</v>
      </c>
      <c r="K71" s="498"/>
      <c r="L71" s="498" t="e">
        <f ca="1">L112/L113</f>
        <v>#NAME?</v>
      </c>
      <c r="M71" s="498" t="e">
        <f t="shared" ref="M71:O71" ca="1" si="118">M112/M113</f>
        <v>#NAME?</v>
      </c>
      <c r="N71" s="498" t="e">
        <f t="shared" ca="1" si="118"/>
        <v>#NAME?</v>
      </c>
      <c r="O71" s="498" t="e">
        <f t="shared" ca="1" si="118"/>
        <v>#NAME?</v>
      </c>
      <c r="P71" s="498"/>
      <c r="Q71" s="498" t="e">
        <f ca="1">Q112/Q113</f>
        <v>#NAME?</v>
      </c>
      <c r="R71" s="498" t="e">
        <f ca="1">R112/R113</f>
        <v>#NAME?</v>
      </c>
      <c r="S71" s="498"/>
      <c r="T71" s="498"/>
      <c r="U71" s="498" t="e">
        <f ca="1">U112/U115</f>
        <v>#NUM!</v>
      </c>
      <c r="AJ71" s="493" t="s">
        <v>42</v>
      </c>
      <c r="AK71" s="498" t="e">
        <f t="shared" ca="1" si="113"/>
        <v>#N/A</v>
      </c>
      <c r="AL71" s="498" t="e">
        <f t="shared" ca="1" si="113"/>
        <v>#N/A</v>
      </c>
      <c r="AM71" s="498" t="e">
        <f t="shared" ca="1" si="113"/>
        <v>#N/A</v>
      </c>
      <c r="AN71" s="498" t="e">
        <f t="shared" ca="1" si="113"/>
        <v>#N/A</v>
      </c>
      <c r="AO71" s="498" t="e">
        <f t="shared" ca="1" si="112"/>
        <v>#NAME?</v>
      </c>
      <c r="AP71" s="498" t="e">
        <f t="shared" ca="1" si="112"/>
        <v>#NAME?</v>
      </c>
      <c r="BF71" s="652" t="e">
        <f ca="1">"Total "&amp;A3&amp;" Exposure"</f>
        <v>#NAME?</v>
      </c>
      <c r="BG71" s="671" t="e">
        <f ca="1">IF(SUM(BG41:BG70)=0,"",SUM(BG41:BG70))</f>
        <v>#DIV/0!</v>
      </c>
      <c r="BH71" s="671" t="e">
        <f t="shared" ref="BH71:BM71" ca="1" si="119">IF(SUM(BH41:BH70)=0,"",SUM(BH41:BH70))</f>
        <v>#DIV/0!</v>
      </c>
      <c r="BI71" s="671" t="e">
        <f t="shared" ca="1" si="119"/>
        <v>#DIV/0!</v>
      </c>
      <c r="BJ71" s="671" t="e">
        <f t="shared" ca="1" si="119"/>
        <v>#DIV/0!</v>
      </c>
      <c r="BK71" s="671" t="e">
        <f t="shared" ca="1" si="119"/>
        <v>#DIV/0!</v>
      </c>
      <c r="BL71" s="671" t="e">
        <f t="shared" ca="1" si="119"/>
        <v>#DIV/0!</v>
      </c>
      <c r="BM71" s="671" t="e">
        <f t="shared" ca="1" si="119"/>
        <v>#DIV/0!</v>
      </c>
      <c r="BN71" s="672" t="e">
        <f t="shared" ca="1" si="99"/>
        <v>#DIV/0!</v>
      </c>
      <c r="BP71" s="485" t="e">
        <f ca="1">IF(OR(DB_LOAD!AW70="USD",DB_LOAD!AW70='Refi-Annual Review'!$A$3,ISBLANK(DB_LOAD!AW70)),0,1)</f>
        <v>#NAME?</v>
      </c>
      <c r="BQ71" t="str">
        <f>(IF(ISBLANK(DB_LOAD!AR70),"",DB_LOAD!AR70))</f>
        <v/>
      </c>
      <c r="BR71" t="str">
        <f t="shared" si="73"/>
        <v/>
      </c>
      <c r="BS71" t="str">
        <f t="shared" si="74"/>
        <v/>
      </c>
      <c r="BT71" t="str">
        <f t="shared" si="75"/>
        <v/>
      </c>
      <c r="BU71" t="str">
        <f t="shared" si="76"/>
        <v/>
      </c>
      <c r="BV71" t="str">
        <f t="shared" si="77"/>
        <v/>
      </c>
      <c r="BW71" t="str">
        <f t="shared" si="78"/>
        <v/>
      </c>
      <c r="BX71" t="str">
        <f t="shared" si="79"/>
        <v/>
      </c>
      <c r="CB71" s="683" t="str">
        <f t="shared" si="115"/>
        <v/>
      </c>
      <c r="CC71" s="683" t="str">
        <f t="shared" si="116"/>
        <v/>
      </c>
      <c r="CD71" s="683" t="str">
        <f>IF(CC71="","",VALUE(MID($BZ$5,1+SUM($CC$3:CC70),CC71)))</f>
        <v/>
      </c>
      <c r="CE71"/>
      <c r="CF71" t="str">
        <f>IF(CD71="","",MID($BZ$4,1+SUM($CD$3:CD70),CD71))</f>
        <v/>
      </c>
    </row>
    <row r="72" spans="3:84" ht="15">
      <c r="C72" s="485">
        <f t="shared" si="25"/>
        <v>73</v>
      </c>
      <c r="D72" s="493" t="s">
        <v>43</v>
      </c>
      <c r="E72" s="568"/>
      <c r="F72" s="562" t="e">
        <f ca="1">(F173-F175)/F113</f>
        <v>#N/A</v>
      </c>
      <c r="G72" s="562" t="e">
        <f ca="1">(G173-G175)/G113</f>
        <v>#N/A</v>
      </c>
      <c r="H72" s="562" t="e">
        <f ca="1">(H173-H175)/H113</f>
        <v>#N/A</v>
      </c>
      <c r="I72" s="562" t="e">
        <f ca="1">(I173-I175)/I113</f>
        <v>#N/A</v>
      </c>
      <c r="J72" s="562" t="e">
        <f ca="1">(J173-J175)/J113</f>
        <v>#N/A</v>
      </c>
      <c r="K72" s="562"/>
      <c r="L72" s="562" t="e">
        <f ca="1">(L173-L175)/L113</f>
        <v>#NAME?</v>
      </c>
      <c r="M72" s="562" t="e">
        <f ca="1">(M173-M175)/M113</f>
        <v>#NAME?</v>
      </c>
      <c r="N72" s="562" t="e">
        <f ca="1">(N173-N175)/N113</f>
        <v>#NAME?</v>
      </c>
      <c r="O72" s="562" t="e">
        <f ca="1">(O173-O175)/O113</f>
        <v>#NAME?</v>
      </c>
      <c r="P72" s="562"/>
      <c r="Q72" s="562" t="e">
        <f ca="1">(Q173-Q175)/Q113</f>
        <v>#NAME?</v>
      </c>
      <c r="R72" s="562" t="e">
        <f ca="1">(R173-R175)/R113</f>
        <v>#NAME?</v>
      </c>
      <c r="S72" s="543"/>
      <c r="T72" s="543"/>
      <c r="U72" s="543" t="e">
        <f ca="1">(U173-U175)/U113</f>
        <v>#NAME?</v>
      </c>
      <c r="AJ72" s="493" t="s">
        <v>43</v>
      </c>
      <c r="AK72" s="562" t="e">
        <f t="shared" ca="1" si="113"/>
        <v>#N/A</v>
      </c>
      <c r="AL72" s="562" t="e">
        <f t="shared" ca="1" si="113"/>
        <v>#N/A</v>
      </c>
      <c r="AM72" s="562" t="e">
        <f t="shared" ca="1" si="113"/>
        <v>#N/A</v>
      </c>
      <c r="AN72" s="562" t="e">
        <f t="shared" ca="1" si="113"/>
        <v>#N/A</v>
      </c>
      <c r="AO72" s="562" t="e">
        <f t="shared" ca="1" si="112"/>
        <v>#NAME?</v>
      </c>
      <c r="AP72" s="496" t="e">
        <f t="shared" ca="1" si="112"/>
        <v>#NAME?</v>
      </c>
      <c r="BF72" s="655" t="s">
        <v>463</v>
      </c>
      <c r="BG72" s="677" t="e">
        <f t="shared" ref="BG72:BN72" ca="1" si="120">IF(IF(BG39="",0,BG39)+IF(BG71="",0,BG71)=0,"-",IF(BG39="",0,BG39)+IF(BG71="",0,BG71))</f>
        <v>#NAME?</v>
      </c>
      <c r="BH72" s="677" t="e">
        <f t="shared" ca="1" si="120"/>
        <v>#NAME?</v>
      </c>
      <c r="BI72" s="677" t="e">
        <f t="shared" ca="1" si="120"/>
        <v>#NAME?</v>
      </c>
      <c r="BJ72" s="677" t="e">
        <f t="shared" ca="1" si="120"/>
        <v>#NAME?</v>
      </c>
      <c r="BK72" s="677" t="e">
        <f t="shared" ca="1" si="120"/>
        <v>#NAME?</v>
      </c>
      <c r="BL72" s="677" t="e">
        <f t="shared" ca="1" si="120"/>
        <v>#NAME?</v>
      </c>
      <c r="BM72" s="677" t="e">
        <f t="shared" ca="1" si="120"/>
        <v>#NAME?</v>
      </c>
      <c r="BN72" s="677" t="e">
        <f t="shared" ca="1" si="120"/>
        <v>#NAME?</v>
      </c>
      <c r="BP72" s="485" t="e">
        <f ca="1">IF(OR(DB_LOAD!AW71="USD",DB_LOAD!AW71='Refi-Annual Review'!$A$3,ISBLANK(DB_LOAD!AW71)),0,1)</f>
        <v>#NAME?</v>
      </c>
      <c r="BQ72" t="str">
        <f>(IF(ISBLANK(DB_LOAD!AR71),"",DB_LOAD!AR71))</f>
        <v/>
      </c>
      <c r="BR72" t="str">
        <f t="shared" si="73"/>
        <v/>
      </c>
      <c r="BS72" t="str">
        <f t="shared" si="74"/>
        <v/>
      </c>
      <c r="BT72" t="str">
        <f t="shared" si="75"/>
        <v/>
      </c>
      <c r="BU72" t="str">
        <f t="shared" si="76"/>
        <v/>
      </c>
      <c r="BV72" t="str">
        <f t="shared" si="77"/>
        <v/>
      </c>
      <c r="BW72" t="str">
        <f t="shared" si="78"/>
        <v/>
      </c>
      <c r="BX72" t="str">
        <f t="shared" si="79"/>
        <v/>
      </c>
      <c r="CB72" s="683" t="str">
        <f t="shared" si="115"/>
        <v/>
      </c>
      <c r="CC72" s="683" t="str">
        <f t="shared" si="116"/>
        <v/>
      </c>
      <c r="CD72" s="683" t="str">
        <f>IF(CC72="","",VALUE(MID($BZ$5,1+SUM($CC$3:CC71),CC72)))</f>
        <v/>
      </c>
      <c r="CE72"/>
      <c r="CF72" t="str">
        <f>IF(CD72="","",MID($BZ$4,1+SUM($CD$3:CD71),CD72))</f>
        <v/>
      </c>
    </row>
    <row r="73" spans="3:84" ht="15">
      <c r="C73" s="485">
        <f t="shared" ref="C73:C136" si="121">C72+1</f>
        <v>74</v>
      </c>
      <c r="D73" s="493" t="s">
        <v>44</v>
      </c>
      <c r="E73" s="568"/>
      <c r="F73" s="496" t="e">
        <f ca="1">F104/F95</f>
        <v>#N/A</v>
      </c>
      <c r="G73" s="496" t="e">
        <f ca="1">G104/G95</f>
        <v>#N/A</v>
      </c>
      <c r="H73" s="496" t="e">
        <f ca="1">H104/H95</f>
        <v>#N/A</v>
      </c>
      <c r="I73" s="496" t="e">
        <f ca="1">I104/I95</f>
        <v>#N/A</v>
      </c>
      <c r="J73" s="496" t="e">
        <f ca="1">J104/J95</f>
        <v>#N/A</v>
      </c>
      <c r="K73" s="496"/>
      <c r="L73" s="496" t="e">
        <f ca="1">L104/L95</f>
        <v>#NAME?</v>
      </c>
      <c r="M73" s="496" t="e">
        <f ca="1">M104/M95</f>
        <v>#NAME?</v>
      </c>
      <c r="N73" s="496" t="e">
        <f ca="1">N104/N95</f>
        <v>#NAME?</v>
      </c>
      <c r="O73" s="496" t="e">
        <f ca="1">O104/O95</f>
        <v>#NAME?</v>
      </c>
      <c r="P73" s="496"/>
      <c r="Q73" s="496" t="e">
        <f ca="1">Q104/Q95</f>
        <v>#NAME?</v>
      </c>
      <c r="R73" s="496" t="e">
        <f ca="1">R104/R95</f>
        <v>#NAME?</v>
      </c>
      <c r="S73" s="496"/>
      <c r="T73" s="496"/>
      <c r="U73" s="496" t="e">
        <f ca="1">U104/U95</f>
        <v>#NUM!</v>
      </c>
      <c r="AJ73" s="493" t="s">
        <v>44</v>
      </c>
      <c r="AK73" s="496" t="e">
        <f t="shared" ca="1" si="113"/>
        <v>#N/A</v>
      </c>
      <c r="AL73" s="496" t="e">
        <f t="shared" ca="1" si="113"/>
        <v>#N/A</v>
      </c>
      <c r="AM73" s="496" t="e">
        <f t="shared" ca="1" si="113"/>
        <v>#N/A</v>
      </c>
      <c r="AN73" s="496" t="e">
        <f t="shared" ca="1" si="113"/>
        <v>#N/A</v>
      </c>
      <c r="AO73" s="496" t="e">
        <f t="shared" ca="1" si="112"/>
        <v>#NAME?</v>
      </c>
      <c r="AP73" s="496" t="e">
        <f t="shared" ca="1" si="112"/>
        <v>#NAME?</v>
      </c>
      <c r="BF73" s="653" t="s">
        <v>453</v>
      </c>
      <c r="BG73" s="673" t="s">
        <v>456</v>
      </c>
      <c r="BH73" s="673" t="s">
        <v>457</v>
      </c>
      <c r="BI73" s="673" t="s">
        <v>455</v>
      </c>
      <c r="BJ73" s="673" t="s">
        <v>459</v>
      </c>
      <c r="BK73" s="673" t="s">
        <v>460</v>
      </c>
      <c r="BL73" s="673" t="s">
        <v>461</v>
      </c>
      <c r="BM73" s="673" t="s">
        <v>462</v>
      </c>
      <c r="BN73" s="674" t="s">
        <v>328</v>
      </c>
      <c r="BP73" s="485" t="e">
        <f ca="1">IF(OR(DB_LOAD!AW72="USD",DB_LOAD!AW72='Refi-Annual Review'!$A$3,ISBLANK(DB_LOAD!AW72)),0,1)</f>
        <v>#NAME?</v>
      </c>
      <c r="BQ73" t="str">
        <f>(IF(ISBLANK(DB_LOAD!AR72),"",DB_LOAD!AR72))</f>
        <v/>
      </c>
      <c r="BR73" t="str">
        <f t="shared" si="73"/>
        <v/>
      </c>
      <c r="BS73" t="str">
        <f t="shared" si="74"/>
        <v/>
      </c>
      <c r="BT73" t="str">
        <f t="shared" si="75"/>
        <v/>
      </c>
      <c r="BU73" t="str">
        <f t="shared" si="76"/>
        <v/>
      </c>
      <c r="BV73" t="str">
        <f t="shared" si="77"/>
        <v/>
      </c>
      <c r="BW73" t="str">
        <f t="shared" si="78"/>
        <v/>
      </c>
      <c r="BX73" t="str">
        <f t="shared" si="79"/>
        <v/>
      </c>
      <c r="CB73" s="683" t="str">
        <f t="shared" si="115"/>
        <v/>
      </c>
      <c r="CC73" s="683" t="str">
        <f t="shared" si="116"/>
        <v/>
      </c>
      <c r="CD73" s="683" t="str">
        <f>IF(CC73="","",VALUE(MID($BZ$5,1+SUM($CC$3:CC72),CC73)))</f>
        <v/>
      </c>
      <c r="CE73"/>
      <c r="CF73" t="str">
        <f>IF(CD73="","",MID($BZ$4,1+SUM($CD$3:CD72),CD73))</f>
        <v/>
      </c>
    </row>
    <row r="74" spans="3:84" ht="15">
      <c r="C74" s="485">
        <f t="shared" si="121"/>
        <v>75</v>
      </c>
      <c r="AK74" s="486"/>
      <c r="AL74" s="486"/>
      <c r="AM74" s="486"/>
      <c r="AN74" s="486"/>
      <c r="AO74" s="486"/>
      <c r="BE74" s="485">
        <f t="shared" ref="BE74:BE103" ca="1" si="122">IF(OR(BN74=0,BN74=""),1,"")</f>
        <v>1</v>
      </c>
      <c r="BF74" s="654" t="e">
        <f t="shared" ref="BF74:BF103" si="123">CF3</f>
        <v>#VALUE!</v>
      </c>
      <c r="BG74" s="669" t="str">
        <f t="shared" ref="BG74:BG100" ca="1" si="124">IF(DJ3+DS3=0,"",DJ3+DS3)</f>
        <v/>
      </c>
      <c r="BH74" s="669" t="str">
        <f t="shared" ref="BH74:BH100" ca="1" si="125">IF(DK3+DT3=0,"",DK3+DT3)</f>
        <v/>
      </c>
      <c r="BI74" s="669" t="str">
        <f t="shared" ref="BI74:BI100" ca="1" si="126">IF(DL3+DU3=0,"",DL3+DU3)</f>
        <v/>
      </c>
      <c r="BJ74" s="669" t="str">
        <f t="shared" ref="BJ74:BJ100" ca="1" si="127">IF(DM3+DV3=0,"",DM3+DV3)</f>
        <v/>
      </c>
      <c r="BK74" s="669" t="str">
        <f t="shared" ref="BK74:BK100" ca="1" si="128">IF(DN3+DW3=0,"",DN3+DW3)</f>
        <v/>
      </c>
      <c r="BL74" s="669" t="str">
        <f t="shared" ref="BL74:BL100" ca="1" si="129">IF(DO3+DX3=0,"",DO3+DX3)</f>
        <v/>
      </c>
      <c r="BM74" s="669" t="str">
        <f t="shared" ref="BM74:BM100" ca="1" si="130">IF(DP3+DY3=0,"",DP3+DY3)</f>
        <v/>
      </c>
      <c r="BN74" s="676" t="str">
        <f t="shared" ca="1" si="99"/>
        <v/>
      </c>
      <c r="BP74" s="485" t="e">
        <f ca="1">IF(OR(DB_LOAD!AW73="USD",DB_LOAD!AW73='Refi-Annual Review'!$A$3,ISBLANK(DB_LOAD!AW73)),0,1)</f>
        <v>#NAME?</v>
      </c>
      <c r="BQ74" t="str">
        <f>(IF(ISBLANK(DB_LOAD!AR73),"",DB_LOAD!AR73))</f>
        <v/>
      </c>
      <c r="BR74" t="str">
        <f t="shared" si="73"/>
        <v/>
      </c>
      <c r="BS74" t="str">
        <f t="shared" si="74"/>
        <v/>
      </c>
      <c r="BT74" t="str">
        <f t="shared" si="75"/>
        <v/>
      </c>
      <c r="BU74" t="str">
        <f t="shared" si="76"/>
        <v/>
      </c>
      <c r="BV74" t="str">
        <f t="shared" si="77"/>
        <v/>
      </c>
      <c r="BW74" t="str">
        <f t="shared" si="78"/>
        <v/>
      </c>
      <c r="BX74" t="str">
        <f t="shared" si="79"/>
        <v/>
      </c>
      <c r="CB74" s="683" t="str">
        <f t="shared" si="115"/>
        <v/>
      </c>
      <c r="CC74" s="683" t="str">
        <f t="shared" si="116"/>
        <v/>
      </c>
      <c r="CD74" s="683" t="str">
        <f>IF(CC74="","",VALUE(MID($BZ$5,1+SUM($CC$3:CC73),CC74)))</f>
        <v/>
      </c>
      <c r="CE74"/>
      <c r="CF74" t="str">
        <f>IF(CD74="","",MID($BZ$4,1+SUM($CD$3:CD73),CD74))</f>
        <v/>
      </c>
    </row>
    <row r="75" spans="3:84" ht="15">
      <c r="C75" s="485">
        <f t="shared" si="121"/>
        <v>76</v>
      </c>
      <c r="D75" s="499" t="s">
        <v>421</v>
      </c>
      <c r="E75" s="569"/>
      <c r="F75" s="456"/>
      <c r="G75" s="456"/>
      <c r="AJ75" s="499" t="s">
        <v>421</v>
      </c>
      <c r="AK75" s="456"/>
      <c r="AL75" s="456"/>
      <c r="AM75" s="486"/>
      <c r="AN75" s="486"/>
      <c r="AO75" s="486"/>
      <c r="BE75" s="485">
        <f t="shared" ca="1" si="122"/>
        <v>1</v>
      </c>
      <c r="BF75" s="654" t="str">
        <f t="shared" si="123"/>
        <v/>
      </c>
      <c r="BG75" s="669" t="str">
        <f t="shared" ca="1" si="124"/>
        <v/>
      </c>
      <c r="BH75" s="669" t="str">
        <f t="shared" ca="1" si="125"/>
        <v/>
      </c>
      <c r="BI75" s="669" t="str">
        <f t="shared" ca="1" si="126"/>
        <v/>
      </c>
      <c r="BJ75" s="669" t="str">
        <f t="shared" ca="1" si="127"/>
        <v/>
      </c>
      <c r="BK75" s="669" t="str">
        <f t="shared" ca="1" si="128"/>
        <v/>
      </c>
      <c r="BL75" s="669" t="str">
        <f t="shared" ca="1" si="129"/>
        <v/>
      </c>
      <c r="BM75" s="669" t="str">
        <f t="shared" ca="1" si="130"/>
        <v/>
      </c>
      <c r="BN75" s="670" t="str">
        <f t="shared" ref="BN75:BN103" ca="1" si="131">IF(SUM(BG75:BM75)=0,"",SUM(BG75:BM75))</f>
        <v/>
      </c>
      <c r="BP75" s="485" t="e">
        <f ca="1">IF(OR(DB_LOAD!AW74="USD",DB_LOAD!AW74='Refi-Annual Review'!$A$3,ISBLANK(DB_LOAD!AW74)),0,1)</f>
        <v>#NAME?</v>
      </c>
      <c r="BQ75" t="str">
        <f>(IF(ISBLANK(DB_LOAD!AR74),"",DB_LOAD!AR74))</f>
        <v/>
      </c>
      <c r="BR75" t="str">
        <f t="shared" si="73"/>
        <v/>
      </c>
      <c r="BS75" t="str">
        <f t="shared" si="74"/>
        <v/>
      </c>
      <c r="BT75" t="str">
        <f t="shared" si="75"/>
        <v/>
      </c>
      <c r="BU75" t="str">
        <f t="shared" si="76"/>
        <v/>
      </c>
      <c r="BV75" t="str">
        <f t="shared" si="77"/>
        <v/>
      </c>
      <c r="BW75" t="str">
        <f t="shared" si="78"/>
        <v/>
      </c>
      <c r="BX75" t="str">
        <f t="shared" si="79"/>
        <v/>
      </c>
      <c r="CB75" s="683" t="str">
        <f t="shared" si="115"/>
        <v/>
      </c>
      <c r="CC75" s="683" t="str">
        <f t="shared" si="116"/>
        <v/>
      </c>
      <c r="CD75" s="683" t="str">
        <f>IF(CC75="","",VALUE(MID($BZ$5,1+SUM($CC$3:CC74),CC75)))</f>
        <v/>
      </c>
      <c r="CE75"/>
      <c r="CF75" t="str">
        <f>IF(CD75="","",MID($BZ$4,1+SUM($CD$3:CD74),CD75))</f>
        <v/>
      </c>
    </row>
    <row r="76" spans="3:84" ht="15.75" thickBot="1">
      <c r="C76" s="485">
        <f t="shared" si="121"/>
        <v>77</v>
      </c>
      <c r="D76" s="457" t="s">
        <v>409</v>
      </c>
      <c r="E76" s="570"/>
      <c r="F76" s="458" t="s">
        <v>410</v>
      </c>
      <c r="G76" s="458" t="s">
        <v>411</v>
      </c>
      <c r="AJ76" s="457" t="s">
        <v>409</v>
      </c>
      <c r="AK76" s="458"/>
      <c r="AL76" s="458"/>
      <c r="AM76" s="486"/>
      <c r="AN76" s="486"/>
      <c r="AO76" s="486"/>
      <c r="BE76" s="485">
        <f t="shared" ca="1" si="122"/>
        <v>1</v>
      </c>
      <c r="BF76" s="654" t="str">
        <f t="shared" si="123"/>
        <v/>
      </c>
      <c r="BG76" s="675" t="str">
        <f t="shared" ca="1" si="124"/>
        <v/>
      </c>
      <c r="BH76" s="675" t="str">
        <f t="shared" ca="1" si="125"/>
        <v/>
      </c>
      <c r="BI76" s="675" t="str">
        <f t="shared" ca="1" si="126"/>
        <v/>
      </c>
      <c r="BJ76" s="675" t="str">
        <f t="shared" ca="1" si="127"/>
        <v/>
      </c>
      <c r="BK76" s="675" t="str">
        <f t="shared" ca="1" si="128"/>
        <v/>
      </c>
      <c r="BL76" s="675" t="str">
        <f t="shared" ca="1" si="129"/>
        <v/>
      </c>
      <c r="BM76" s="675" t="str">
        <f t="shared" ca="1" si="130"/>
        <v/>
      </c>
      <c r="BN76" s="676" t="str">
        <f t="shared" ca="1" si="131"/>
        <v/>
      </c>
      <c r="BP76" s="485" t="e">
        <f ca="1">IF(OR(DB_LOAD!AW75="USD",DB_LOAD!AW75='Refi-Annual Review'!$A$3,ISBLANK(DB_LOAD!AW75)),0,1)</f>
        <v>#NAME?</v>
      </c>
      <c r="BQ76" t="str">
        <f>(IF(ISBLANK(DB_LOAD!AR75),"",DB_LOAD!AR75))</f>
        <v/>
      </c>
      <c r="BR76" t="str">
        <f t="shared" si="73"/>
        <v/>
      </c>
      <c r="BS76" t="str">
        <f t="shared" si="74"/>
        <v/>
      </c>
      <c r="BT76" t="str">
        <f t="shared" si="75"/>
        <v/>
      </c>
      <c r="BU76" t="str">
        <f t="shared" si="76"/>
        <v/>
      </c>
      <c r="BV76" t="str">
        <f t="shared" si="77"/>
        <v/>
      </c>
      <c r="BW76" t="str">
        <f t="shared" si="78"/>
        <v/>
      </c>
      <c r="BX76" t="str">
        <f t="shared" si="79"/>
        <v/>
      </c>
      <c r="CB76" s="683" t="str">
        <f t="shared" si="115"/>
        <v/>
      </c>
      <c r="CC76" s="683" t="str">
        <f t="shared" si="116"/>
        <v/>
      </c>
      <c r="CD76" s="683" t="str">
        <f>IF(CC76="","",VALUE(MID($BZ$5,1+SUM($CC$3:CC75),CC76)))</f>
        <v/>
      </c>
      <c r="CE76"/>
      <c r="CF76" t="str">
        <f>IF(CD76="","",MID($BZ$4,1+SUM($CD$3:CD75),CD76))</f>
        <v/>
      </c>
    </row>
    <row r="77" spans="3:84" ht="15">
      <c r="C77" s="485">
        <f t="shared" si="121"/>
        <v>78</v>
      </c>
      <c r="D77" s="511" t="s">
        <v>416</v>
      </c>
      <c r="E77" s="571"/>
      <c r="F77" s="500"/>
      <c r="G77" s="501"/>
      <c r="AJ77" s="511" t="s">
        <v>416</v>
      </c>
      <c r="AK77" s="500"/>
      <c r="AL77" s="500"/>
      <c r="AM77" s="486"/>
      <c r="AN77" s="486"/>
      <c r="AO77" s="486"/>
      <c r="BE77" s="485">
        <f t="shared" ca="1" si="122"/>
        <v>1</v>
      </c>
      <c r="BF77" s="654" t="str">
        <f t="shared" si="123"/>
        <v/>
      </c>
      <c r="BG77" s="675" t="str">
        <f t="shared" ca="1" si="124"/>
        <v/>
      </c>
      <c r="BH77" s="675" t="str">
        <f t="shared" ca="1" si="125"/>
        <v/>
      </c>
      <c r="BI77" s="675" t="str">
        <f t="shared" ca="1" si="126"/>
        <v/>
      </c>
      <c r="BJ77" s="675" t="str">
        <f t="shared" ca="1" si="127"/>
        <v/>
      </c>
      <c r="BK77" s="675" t="str">
        <f t="shared" ca="1" si="128"/>
        <v/>
      </c>
      <c r="BL77" s="675" t="str">
        <f t="shared" ca="1" si="129"/>
        <v/>
      </c>
      <c r="BM77" s="675" t="str">
        <f t="shared" ca="1" si="130"/>
        <v/>
      </c>
      <c r="BN77" s="676" t="str">
        <f t="shared" ca="1" si="131"/>
        <v/>
      </c>
      <c r="BP77" s="485" t="e">
        <f ca="1">IF(OR(DB_LOAD!AW76="USD",DB_LOAD!AW76='Refi-Annual Review'!$A$3,ISBLANK(DB_LOAD!AW76)),0,1)</f>
        <v>#NAME?</v>
      </c>
      <c r="BQ77" t="str">
        <f>(IF(ISBLANK(DB_LOAD!AR76),"",DB_LOAD!AR76))</f>
        <v/>
      </c>
      <c r="BR77" t="str">
        <f t="shared" si="73"/>
        <v/>
      </c>
      <c r="BS77" t="str">
        <f t="shared" si="74"/>
        <v/>
      </c>
      <c r="BT77" t="str">
        <f t="shared" si="75"/>
        <v/>
      </c>
      <c r="BU77" t="str">
        <f t="shared" si="76"/>
        <v/>
      </c>
      <c r="BV77" t="str">
        <f t="shared" si="77"/>
        <v/>
      </c>
      <c r="BW77" t="str">
        <f t="shared" si="78"/>
        <v/>
      </c>
      <c r="BX77" t="str">
        <f t="shared" si="79"/>
        <v/>
      </c>
      <c r="CB77" s="683" t="str">
        <f t="shared" si="115"/>
        <v/>
      </c>
      <c r="CC77" s="683" t="str">
        <f t="shared" si="116"/>
        <v/>
      </c>
      <c r="CD77" s="683" t="str">
        <f>IF(CC77="","",VALUE(MID($BZ$5,1+SUM($CC$3:CC76),CC77)))</f>
        <v/>
      </c>
      <c r="CE77"/>
      <c r="CF77" t="str">
        <f>IF(CD77="","",MID($BZ$4,1+SUM($CD$3:CD76),CD77))</f>
        <v/>
      </c>
    </row>
    <row r="78" spans="3:84" ht="15">
      <c r="C78" s="485">
        <f t="shared" si="121"/>
        <v>79</v>
      </c>
      <c r="D78" s="512" t="s">
        <v>417</v>
      </c>
      <c r="E78" s="571"/>
      <c r="F78" s="502"/>
      <c r="G78" s="503"/>
      <c r="AJ78" s="512" t="s">
        <v>417</v>
      </c>
      <c r="AK78" s="502"/>
      <c r="AL78" s="502"/>
      <c r="AM78" s="486"/>
      <c r="AN78" s="486"/>
      <c r="AO78" s="486"/>
      <c r="BE78" s="485">
        <f t="shared" ca="1" si="122"/>
        <v>1</v>
      </c>
      <c r="BF78" s="654" t="str">
        <f t="shared" si="123"/>
        <v/>
      </c>
      <c r="BG78" s="675" t="str">
        <f t="shared" ca="1" si="124"/>
        <v/>
      </c>
      <c r="BH78" s="675" t="str">
        <f t="shared" ca="1" si="125"/>
        <v/>
      </c>
      <c r="BI78" s="675" t="str">
        <f t="shared" ca="1" si="126"/>
        <v/>
      </c>
      <c r="BJ78" s="675" t="str">
        <f t="shared" ca="1" si="127"/>
        <v/>
      </c>
      <c r="BK78" s="675" t="str">
        <f t="shared" ca="1" si="128"/>
        <v/>
      </c>
      <c r="BL78" s="675" t="str">
        <f t="shared" ca="1" si="129"/>
        <v/>
      </c>
      <c r="BM78" s="675" t="str">
        <f t="shared" ca="1" si="130"/>
        <v/>
      </c>
      <c r="BN78" s="676" t="str">
        <f t="shared" ca="1" si="131"/>
        <v/>
      </c>
      <c r="BP78" s="485" t="e">
        <f ca="1">IF(OR(DB_LOAD!AW77="USD",DB_LOAD!AW77='Refi-Annual Review'!$A$3,ISBLANK(DB_LOAD!AW77)),0,1)</f>
        <v>#NAME?</v>
      </c>
      <c r="BQ78" t="str">
        <f>(IF(ISBLANK(DB_LOAD!AR77),"",DB_LOAD!AR77))</f>
        <v/>
      </c>
      <c r="BR78" t="str">
        <f t="shared" si="73"/>
        <v/>
      </c>
      <c r="BS78" t="str">
        <f t="shared" si="74"/>
        <v/>
      </c>
      <c r="BT78" t="str">
        <f t="shared" si="75"/>
        <v/>
      </c>
      <c r="BU78" t="str">
        <f t="shared" si="76"/>
        <v/>
      </c>
      <c r="BV78" t="str">
        <f t="shared" si="77"/>
        <v/>
      </c>
      <c r="BW78" t="str">
        <f t="shared" si="78"/>
        <v/>
      </c>
      <c r="BX78" t="str">
        <f t="shared" si="79"/>
        <v/>
      </c>
      <c r="CB78" s="683" t="str">
        <f t="shared" si="115"/>
        <v/>
      </c>
      <c r="CC78" s="683" t="str">
        <f t="shared" si="116"/>
        <v/>
      </c>
      <c r="CD78" s="683" t="str">
        <f>IF(CC78="","",VALUE(MID($BZ$5,1+SUM($CC$3:CC77),CC78)))</f>
        <v/>
      </c>
      <c r="CE78"/>
      <c r="CF78" t="str">
        <f>IF(CD78="","",MID($BZ$4,1+SUM($CD$3:CD77),CD78))</f>
        <v/>
      </c>
    </row>
    <row r="79" spans="3:84" ht="15">
      <c r="C79" s="485">
        <f t="shared" si="121"/>
        <v>80</v>
      </c>
      <c r="D79" s="513" t="s">
        <v>418</v>
      </c>
      <c r="E79" s="571"/>
      <c r="F79" s="504"/>
      <c r="G79" s="505"/>
      <c r="AJ79" s="513" t="s">
        <v>418</v>
      </c>
      <c r="AK79" s="504"/>
      <c r="AL79" s="504"/>
      <c r="AM79" s="486"/>
      <c r="AN79" s="486"/>
      <c r="AO79" s="486"/>
      <c r="BE79" s="485">
        <f t="shared" ca="1" si="122"/>
        <v>1</v>
      </c>
      <c r="BF79" s="654" t="str">
        <f t="shared" si="123"/>
        <v/>
      </c>
      <c r="BG79" s="675" t="str">
        <f t="shared" ca="1" si="124"/>
        <v/>
      </c>
      <c r="BH79" s="675" t="str">
        <f t="shared" ca="1" si="125"/>
        <v/>
      </c>
      <c r="BI79" s="675" t="str">
        <f t="shared" ca="1" si="126"/>
        <v/>
      </c>
      <c r="BJ79" s="675" t="str">
        <f t="shared" ca="1" si="127"/>
        <v/>
      </c>
      <c r="BK79" s="675" t="str">
        <f t="shared" ca="1" si="128"/>
        <v/>
      </c>
      <c r="BL79" s="675" t="str">
        <f t="shared" ca="1" si="129"/>
        <v/>
      </c>
      <c r="BM79" s="675" t="str">
        <f t="shared" ca="1" si="130"/>
        <v/>
      </c>
      <c r="BN79" s="676" t="str">
        <f t="shared" ca="1" si="131"/>
        <v/>
      </c>
      <c r="BP79" s="485" t="e">
        <f ca="1">IF(OR(DB_LOAD!AW78="USD",DB_LOAD!AW78='Refi-Annual Review'!$A$3,ISBLANK(DB_LOAD!AW78)),0,1)</f>
        <v>#NAME?</v>
      </c>
      <c r="BQ79" t="str">
        <f>(IF(ISBLANK(DB_LOAD!AR78),"",DB_LOAD!AR78))</f>
        <v/>
      </c>
      <c r="BR79" t="str">
        <f t="shared" si="73"/>
        <v/>
      </c>
      <c r="BS79" t="str">
        <f t="shared" si="74"/>
        <v/>
      </c>
      <c r="BT79" t="str">
        <f t="shared" si="75"/>
        <v/>
      </c>
      <c r="BU79" t="str">
        <f t="shared" si="76"/>
        <v/>
      </c>
      <c r="BV79" t="str">
        <f t="shared" si="77"/>
        <v/>
      </c>
      <c r="BW79" t="str">
        <f t="shared" si="78"/>
        <v/>
      </c>
      <c r="BX79" t="str">
        <f t="shared" si="79"/>
        <v/>
      </c>
      <c r="CB79" s="683" t="str">
        <f t="shared" si="115"/>
        <v/>
      </c>
      <c r="CC79" s="683" t="str">
        <f t="shared" si="116"/>
        <v/>
      </c>
      <c r="CD79" s="683" t="str">
        <f>IF(CC79="","",VALUE(MID($BZ$5,1+SUM($CC$3:CC78),CC79)))</f>
        <v/>
      </c>
      <c r="CE79"/>
      <c r="CF79" t="str">
        <f>IF(CD79="","",MID($BZ$4,1+SUM($CD$3:CD78),CD79))</f>
        <v/>
      </c>
    </row>
    <row r="80" spans="3:84" ht="15">
      <c r="C80" s="485">
        <f t="shared" si="121"/>
        <v>81</v>
      </c>
      <c r="D80" s="512" t="s">
        <v>419</v>
      </c>
      <c r="E80" s="571"/>
      <c r="F80" s="502"/>
      <c r="G80" s="503"/>
      <c r="AJ80" s="512" t="s">
        <v>419</v>
      </c>
      <c r="AK80" s="502"/>
      <c r="AL80" s="502"/>
      <c r="AM80" s="486"/>
      <c r="AN80" s="486"/>
      <c r="AO80" s="486"/>
      <c r="BE80" s="485">
        <f t="shared" ca="1" si="122"/>
        <v>1</v>
      </c>
      <c r="BF80" s="654" t="str">
        <f t="shared" si="123"/>
        <v/>
      </c>
      <c r="BG80" s="675" t="str">
        <f t="shared" ca="1" si="124"/>
        <v/>
      </c>
      <c r="BH80" s="675" t="str">
        <f t="shared" ca="1" si="125"/>
        <v/>
      </c>
      <c r="BI80" s="675" t="str">
        <f t="shared" ca="1" si="126"/>
        <v/>
      </c>
      <c r="BJ80" s="675" t="str">
        <f t="shared" ca="1" si="127"/>
        <v/>
      </c>
      <c r="BK80" s="675" t="str">
        <f t="shared" ca="1" si="128"/>
        <v/>
      </c>
      <c r="BL80" s="675" t="str">
        <f t="shared" ca="1" si="129"/>
        <v/>
      </c>
      <c r="BM80" s="675" t="str">
        <f t="shared" ca="1" si="130"/>
        <v/>
      </c>
      <c r="BN80" s="676" t="str">
        <f t="shared" ca="1" si="131"/>
        <v/>
      </c>
      <c r="BP80" s="485" t="e">
        <f ca="1">IF(OR(DB_LOAD!AW79="USD",DB_LOAD!AW79='Refi-Annual Review'!$A$3,ISBLANK(DB_LOAD!AW79)),0,1)</f>
        <v>#NAME?</v>
      </c>
      <c r="BQ80" t="str">
        <f>(IF(ISBLANK(DB_LOAD!AR79),"",DB_LOAD!AR79))</f>
        <v/>
      </c>
      <c r="BR80" t="str">
        <f t="shared" si="73"/>
        <v/>
      </c>
      <c r="BS80" t="str">
        <f t="shared" si="74"/>
        <v/>
      </c>
      <c r="BT80" t="str">
        <f t="shared" si="75"/>
        <v/>
      </c>
      <c r="BU80" t="str">
        <f t="shared" si="76"/>
        <v/>
      </c>
      <c r="BV80" t="str">
        <f t="shared" si="77"/>
        <v/>
      </c>
      <c r="BW80" t="str">
        <f t="shared" si="78"/>
        <v/>
      </c>
      <c r="BX80" t="str">
        <f t="shared" si="79"/>
        <v/>
      </c>
      <c r="CB80" s="683" t="str">
        <f t="shared" si="115"/>
        <v/>
      </c>
      <c r="CC80" s="683" t="str">
        <f t="shared" si="116"/>
        <v/>
      </c>
      <c r="CD80" s="683" t="str">
        <f>IF(CC80="","",VALUE(MID($BZ$5,1+SUM($CC$3:CC79),CC80)))</f>
        <v/>
      </c>
      <c r="CE80"/>
      <c r="CF80" t="str">
        <f>IF(CD80="","",MID($BZ$4,1+SUM($CD$3:CD79),CD80))</f>
        <v/>
      </c>
    </row>
    <row r="81" spans="3:84" ht="15.75" thickBot="1">
      <c r="C81" s="485">
        <f t="shared" si="121"/>
        <v>82</v>
      </c>
      <c r="D81" s="455" t="s">
        <v>420</v>
      </c>
      <c r="E81" s="570"/>
      <c r="F81" s="454"/>
      <c r="G81" s="454"/>
      <c r="AJ81" s="455" t="s">
        <v>420</v>
      </c>
      <c r="AK81" s="454"/>
      <c r="AL81" s="454"/>
      <c r="AM81" s="486"/>
      <c r="AN81" s="486"/>
      <c r="AO81" s="486"/>
      <c r="BE81" s="485">
        <f t="shared" ca="1" si="122"/>
        <v>1</v>
      </c>
      <c r="BF81" s="654" t="str">
        <f t="shared" si="123"/>
        <v/>
      </c>
      <c r="BG81" s="675" t="str">
        <f t="shared" ca="1" si="124"/>
        <v/>
      </c>
      <c r="BH81" s="675" t="str">
        <f t="shared" ca="1" si="125"/>
        <v/>
      </c>
      <c r="BI81" s="675" t="str">
        <f t="shared" ca="1" si="126"/>
        <v/>
      </c>
      <c r="BJ81" s="675" t="str">
        <f t="shared" ca="1" si="127"/>
        <v/>
      </c>
      <c r="BK81" s="675" t="str">
        <f t="shared" ca="1" si="128"/>
        <v/>
      </c>
      <c r="BL81" s="675" t="str">
        <f t="shared" ca="1" si="129"/>
        <v/>
      </c>
      <c r="BM81" s="675" t="str">
        <f t="shared" ca="1" si="130"/>
        <v/>
      </c>
      <c r="BN81" s="676" t="str">
        <f t="shared" ca="1" si="131"/>
        <v/>
      </c>
      <c r="BP81" s="485" t="e">
        <f ca="1">IF(OR(DB_LOAD!AW80="USD",DB_LOAD!AW80='Refi-Annual Review'!$A$3,ISBLANK(DB_LOAD!AW80)),0,1)</f>
        <v>#NAME?</v>
      </c>
      <c r="BQ81" t="str">
        <f>(IF(ISBLANK(DB_LOAD!AR80),"",DB_LOAD!AR80))</f>
        <v/>
      </c>
      <c r="BR81" t="str">
        <f t="shared" si="73"/>
        <v/>
      </c>
      <c r="BS81" t="str">
        <f t="shared" si="74"/>
        <v/>
      </c>
      <c r="BT81" t="str">
        <f t="shared" si="75"/>
        <v/>
      </c>
      <c r="BU81" t="str">
        <f t="shared" si="76"/>
        <v/>
      </c>
      <c r="BV81" t="str">
        <f t="shared" si="77"/>
        <v/>
      </c>
      <c r="BW81" t="str">
        <f t="shared" si="78"/>
        <v/>
      </c>
      <c r="BX81" t="str">
        <f t="shared" si="79"/>
        <v/>
      </c>
      <c r="CB81" s="683" t="str">
        <f t="shared" si="115"/>
        <v/>
      </c>
      <c r="CC81" s="683" t="str">
        <f t="shared" si="116"/>
        <v/>
      </c>
      <c r="CD81" s="683" t="str">
        <f>IF(CC81="","",VALUE(MID($BZ$5,1+SUM($CC$3:CC80),CC81)))</f>
        <v/>
      </c>
      <c r="CE81"/>
      <c r="CF81" t="str">
        <f>IF(CD81="","",MID($BZ$4,1+SUM($CD$3:CD80),CD81))</f>
        <v/>
      </c>
    </row>
    <row r="82" spans="3:84" ht="15">
      <c r="C82" s="485">
        <f t="shared" si="121"/>
        <v>83</v>
      </c>
      <c r="AK82" s="486"/>
      <c r="AL82" s="486"/>
      <c r="AM82" s="486"/>
      <c r="AN82" s="486"/>
      <c r="AO82" s="486"/>
      <c r="BE82" s="485">
        <f t="shared" ca="1" si="122"/>
        <v>1</v>
      </c>
      <c r="BF82" s="654" t="str">
        <f t="shared" si="123"/>
        <v/>
      </c>
      <c r="BG82" s="675" t="str">
        <f t="shared" ca="1" si="124"/>
        <v/>
      </c>
      <c r="BH82" s="675" t="str">
        <f t="shared" ca="1" si="125"/>
        <v/>
      </c>
      <c r="BI82" s="675" t="str">
        <f t="shared" ca="1" si="126"/>
        <v/>
      </c>
      <c r="BJ82" s="675" t="str">
        <f t="shared" ca="1" si="127"/>
        <v/>
      </c>
      <c r="BK82" s="675" t="str">
        <f t="shared" ca="1" si="128"/>
        <v/>
      </c>
      <c r="BL82" s="675" t="str">
        <f t="shared" ca="1" si="129"/>
        <v/>
      </c>
      <c r="BM82" s="675" t="str">
        <f t="shared" ca="1" si="130"/>
        <v/>
      </c>
      <c r="BN82" s="676" t="str">
        <f t="shared" ca="1" si="131"/>
        <v/>
      </c>
      <c r="BP82" s="485" t="e">
        <f ca="1">IF(OR(DB_LOAD!AW81="USD",DB_LOAD!AW81='Refi-Annual Review'!$A$3,ISBLANK(DB_LOAD!AW81)),0,1)</f>
        <v>#NAME?</v>
      </c>
      <c r="BQ82" t="str">
        <f>(IF(ISBLANK(DB_LOAD!AR81),"",DB_LOAD!AR81))</f>
        <v/>
      </c>
      <c r="BR82" t="str">
        <f t="shared" si="73"/>
        <v/>
      </c>
      <c r="BS82" t="str">
        <f t="shared" si="74"/>
        <v/>
      </c>
      <c r="BT82" t="str">
        <f t="shared" si="75"/>
        <v/>
      </c>
      <c r="BU82" t="str">
        <f t="shared" si="76"/>
        <v/>
      </c>
      <c r="BV82" t="str">
        <f t="shared" si="77"/>
        <v/>
      </c>
      <c r="BW82" t="str">
        <f t="shared" si="78"/>
        <v/>
      </c>
      <c r="BX82" t="str">
        <f t="shared" si="79"/>
        <v/>
      </c>
      <c r="CB82" s="683" t="str">
        <f t="shared" si="115"/>
        <v/>
      </c>
      <c r="CC82" s="683" t="str">
        <f t="shared" si="116"/>
        <v/>
      </c>
      <c r="CD82" s="683" t="str">
        <f>IF(CC82="","",VALUE(MID($BZ$5,1+SUM($CC$3:CC81),CC82)))</f>
        <v/>
      </c>
      <c r="CE82"/>
      <c r="CF82" t="str">
        <f>IF(CD82="","",MID($BZ$4,1+SUM($CD$3:CD81),CD82))</f>
        <v/>
      </c>
    </row>
    <row r="83" spans="3:84" ht="15">
      <c r="C83" s="485">
        <f t="shared" si="121"/>
        <v>84</v>
      </c>
      <c r="D83" s="488"/>
      <c r="E83" s="567"/>
      <c r="AJ83" s="488"/>
      <c r="AK83" s="486"/>
      <c r="AL83" s="486"/>
      <c r="AM83" s="486"/>
      <c r="AN83" s="486"/>
      <c r="AO83" s="486"/>
      <c r="BE83" s="485">
        <f t="shared" ca="1" si="122"/>
        <v>1</v>
      </c>
      <c r="BF83" s="654" t="str">
        <f t="shared" si="123"/>
        <v/>
      </c>
      <c r="BG83" s="675" t="str">
        <f t="shared" ca="1" si="124"/>
        <v/>
      </c>
      <c r="BH83" s="675" t="str">
        <f t="shared" ca="1" si="125"/>
        <v/>
      </c>
      <c r="BI83" s="675" t="str">
        <f t="shared" ca="1" si="126"/>
        <v/>
      </c>
      <c r="BJ83" s="675" t="str">
        <f t="shared" ca="1" si="127"/>
        <v/>
      </c>
      <c r="BK83" s="675" t="str">
        <f t="shared" ca="1" si="128"/>
        <v/>
      </c>
      <c r="BL83" s="675" t="str">
        <f t="shared" ca="1" si="129"/>
        <v/>
      </c>
      <c r="BM83" s="675" t="str">
        <f t="shared" ca="1" si="130"/>
        <v/>
      </c>
      <c r="BN83" s="676" t="str">
        <f t="shared" ca="1" si="131"/>
        <v/>
      </c>
      <c r="BP83" s="485" t="e">
        <f ca="1">IF(OR(DB_LOAD!AW82="USD",DB_LOAD!AW82='Refi-Annual Review'!$A$3,ISBLANK(DB_LOAD!AW82)),0,1)</f>
        <v>#NAME?</v>
      </c>
      <c r="BQ83" t="str">
        <f>(IF(ISBLANK(DB_LOAD!AR82),"",DB_LOAD!AR82))</f>
        <v/>
      </c>
      <c r="BR83" t="str">
        <f t="shared" si="73"/>
        <v/>
      </c>
      <c r="BS83" t="str">
        <f t="shared" si="74"/>
        <v/>
      </c>
      <c r="BT83" t="str">
        <f t="shared" si="75"/>
        <v/>
      </c>
      <c r="BU83" t="str">
        <f t="shared" si="76"/>
        <v/>
      </c>
      <c r="BV83" t="str">
        <f t="shared" si="77"/>
        <v/>
      </c>
      <c r="BW83" t="str">
        <f t="shared" si="78"/>
        <v/>
      </c>
      <c r="BX83" t="str">
        <f t="shared" si="79"/>
        <v/>
      </c>
      <c r="CB83" s="683" t="str">
        <f t="shared" si="115"/>
        <v/>
      </c>
      <c r="CC83" s="683" t="str">
        <f t="shared" si="116"/>
        <v/>
      </c>
      <c r="CD83" s="683" t="str">
        <f>IF(CC83="","",VALUE(MID($BZ$5,1+SUM($CC$3:CC82),CC83)))</f>
        <v/>
      </c>
      <c r="CE83"/>
      <c r="CF83" t="str">
        <f>IF(CD83="","",MID($BZ$4,1+SUM($CD$3:CD82),CD83))</f>
        <v/>
      </c>
    </row>
    <row r="84" spans="3:84" ht="15">
      <c r="C84" s="485">
        <f t="shared" si="121"/>
        <v>85</v>
      </c>
      <c r="AK84" s="486"/>
      <c r="AL84" s="486"/>
      <c r="AM84" s="486"/>
      <c r="AN84" s="486"/>
      <c r="AO84" s="486"/>
      <c r="BE84" s="485">
        <f t="shared" ca="1" si="122"/>
        <v>1</v>
      </c>
      <c r="BF84" s="654" t="str">
        <f t="shared" si="123"/>
        <v/>
      </c>
      <c r="BG84" s="675" t="str">
        <f t="shared" ca="1" si="124"/>
        <v/>
      </c>
      <c r="BH84" s="675" t="str">
        <f t="shared" ca="1" si="125"/>
        <v/>
      </c>
      <c r="BI84" s="675" t="str">
        <f t="shared" ca="1" si="126"/>
        <v/>
      </c>
      <c r="BJ84" s="675" t="str">
        <f t="shared" ca="1" si="127"/>
        <v/>
      </c>
      <c r="BK84" s="675" t="str">
        <f t="shared" ca="1" si="128"/>
        <v/>
      </c>
      <c r="BL84" s="675" t="str">
        <f t="shared" ca="1" si="129"/>
        <v/>
      </c>
      <c r="BM84" s="675" t="str">
        <f t="shared" ca="1" si="130"/>
        <v/>
      </c>
      <c r="BN84" s="676" t="str">
        <f t="shared" ca="1" si="131"/>
        <v/>
      </c>
      <c r="BP84" s="485" t="e">
        <f ca="1">IF(OR(DB_LOAD!AW83="USD",DB_LOAD!AW83='Refi-Annual Review'!$A$3,ISBLANK(DB_LOAD!AW83)),0,1)</f>
        <v>#NAME?</v>
      </c>
      <c r="BQ84" t="str">
        <f>(IF(ISBLANK(DB_LOAD!AR83),"",DB_LOAD!AR83))</f>
        <v/>
      </c>
      <c r="BR84" t="str">
        <f t="shared" si="73"/>
        <v/>
      </c>
      <c r="BS84" t="str">
        <f t="shared" si="74"/>
        <v/>
      </c>
      <c r="BT84" t="str">
        <f t="shared" si="75"/>
        <v/>
      </c>
      <c r="BU84" t="str">
        <f t="shared" si="76"/>
        <v/>
      </c>
      <c r="BV84" t="str">
        <f t="shared" si="77"/>
        <v/>
      </c>
      <c r="BW84" t="str">
        <f t="shared" si="78"/>
        <v/>
      </c>
      <c r="BX84" t="str">
        <f t="shared" si="79"/>
        <v/>
      </c>
      <c r="CB84" s="683" t="str">
        <f t="shared" si="115"/>
        <v/>
      </c>
      <c r="CC84" s="683" t="str">
        <f t="shared" si="116"/>
        <v/>
      </c>
      <c r="CD84" s="683" t="str">
        <f>IF(CC84="","",VALUE(MID($BZ$5,1+SUM($CC$3:CC83),CC84)))</f>
        <v/>
      </c>
      <c r="CE84"/>
      <c r="CF84" t="str">
        <f>IF(CD84="","",MID($BZ$4,1+SUM($CD$3:CD83),CD84))</f>
        <v/>
      </c>
    </row>
    <row r="85" spans="3:84" ht="15">
      <c r="C85" s="485">
        <f t="shared" si="121"/>
        <v>86</v>
      </c>
      <c r="D85" s="488" t="s">
        <v>413</v>
      </c>
      <c r="E85" s="567"/>
      <c r="F85" s="485"/>
      <c r="G85" s="485"/>
      <c r="H85" s="485"/>
      <c r="I85" s="485"/>
      <c r="J85" s="485"/>
      <c r="K85" s="544"/>
      <c r="L85" s="485"/>
      <c r="M85" s="485"/>
      <c r="N85" s="485"/>
      <c r="O85" s="485"/>
      <c r="P85" s="545"/>
      <c r="Q85" s="485"/>
      <c r="AJ85" s="488" t="s">
        <v>413</v>
      </c>
      <c r="BE85" s="485">
        <f t="shared" ca="1" si="122"/>
        <v>1</v>
      </c>
      <c r="BF85" s="654" t="str">
        <f t="shared" si="123"/>
        <v/>
      </c>
      <c r="BG85" s="675" t="str">
        <f t="shared" ca="1" si="124"/>
        <v/>
      </c>
      <c r="BH85" s="675" t="str">
        <f t="shared" ca="1" si="125"/>
        <v/>
      </c>
      <c r="BI85" s="675" t="str">
        <f t="shared" ca="1" si="126"/>
        <v/>
      </c>
      <c r="BJ85" s="675" t="str">
        <f t="shared" ca="1" si="127"/>
        <v/>
      </c>
      <c r="BK85" s="675" t="str">
        <f t="shared" ca="1" si="128"/>
        <v/>
      </c>
      <c r="BL85" s="675" t="str">
        <f t="shared" ca="1" si="129"/>
        <v/>
      </c>
      <c r="BM85" s="675" t="str">
        <f t="shared" ca="1" si="130"/>
        <v/>
      </c>
      <c r="BN85" s="676" t="str">
        <f t="shared" ca="1" si="131"/>
        <v/>
      </c>
      <c r="BP85" s="485" t="e">
        <f ca="1">IF(OR(DB_LOAD!AW84="USD",DB_LOAD!AW84='Refi-Annual Review'!$A$3,ISBLANK(DB_LOAD!AW84)),0,1)</f>
        <v>#NAME?</v>
      </c>
      <c r="BQ85" t="str">
        <f>(IF(ISBLANK(DB_LOAD!AR84),"",DB_LOAD!AR84))</f>
        <v/>
      </c>
      <c r="BR85" t="str">
        <f t="shared" si="73"/>
        <v/>
      </c>
      <c r="BS85" t="str">
        <f t="shared" si="74"/>
        <v/>
      </c>
      <c r="BT85" t="str">
        <f t="shared" si="75"/>
        <v/>
      </c>
      <c r="BU85" t="str">
        <f t="shared" si="76"/>
        <v/>
      </c>
      <c r="BV85" t="str">
        <f t="shared" si="77"/>
        <v/>
      </c>
      <c r="BW85" t="str">
        <f t="shared" si="78"/>
        <v/>
      </c>
      <c r="BX85" t="str">
        <f t="shared" si="79"/>
        <v/>
      </c>
      <c r="CB85" s="683" t="str">
        <f t="shared" si="115"/>
        <v/>
      </c>
      <c r="CC85" s="683" t="str">
        <f t="shared" si="116"/>
        <v/>
      </c>
      <c r="CD85" s="683" t="str">
        <f>IF(CC85="","",VALUE(MID($BZ$5,1+SUM($CC$3:CC84),CC85)))</f>
        <v/>
      </c>
      <c r="CE85"/>
      <c r="CF85" t="str">
        <f>IF(CD85="","",MID($BZ$4,1+SUM($CD$3:CD84),CD85))</f>
        <v/>
      </c>
    </row>
    <row r="86" spans="3:84" ht="15">
      <c r="C86" s="485">
        <f t="shared" si="121"/>
        <v>87</v>
      </c>
      <c r="F86" s="485" t="e">
        <f ca="1">F5</f>
        <v>#N/A</v>
      </c>
      <c r="G86" s="485" t="e">
        <f ca="1">G5</f>
        <v>#N/A</v>
      </c>
      <c r="H86" s="485" t="e">
        <f ca="1">H5</f>
        <v>#N/A</v>
      </c>
      <c r="I86" s="485" t="e">
        <f ca="1">I5</f>
        <v>#N/A</v>
      </c>
      <c r="J86" s="485" t="e">
        <f ca="1">J5</f>
        <v>#N/A</v>
      </c>
      <c r="K86" s="544"/>
      <c r="L86" s="485" t="e">
        <f ca="1">L5</f>
        <v>#N/A</v>
      </c>
      <c r="M86" s="485" t="e">
        <f ca="1">M5</f>
        <v>#N/A</v>
      </c>
      <c r="N86" s="485" t="e">
        <f ca="1">N5</f>
        <v>#N/A</v>
      </c>
      <c r="O86" s="485" t="e">
        <f ca="1">O5</f>
        <v>#N/A</v>
      </c>
      <c r="P86" s="545"/>
      <c r="Q86" s="485" t="e">
        <f ca="1">Q5</f>
        <v>#N/A</v>
      </c>
      <c r="U86" s="486" t="e">
        <f ca="1">IF('Balance Sheet'!$E$5="USD",(OFFSET(DB_LOAD!$K:$K,MATCH(EOMONTH(MAX(DB_LOAD!F:F),-12),DB_LOAD!$H:$H,0)-1,0,1,1)),1)</f>
        <v>#NUM!</v>
      </c>
      <c r="BE86" s="485">
        <f t="shared" ca="1" si="122"/>
        <v>1</v>
      </c>
      <c r="BF86" s="654" t="str">
        <f t="shared" si="123"/>
        <v/>
      </c>
      <c r="BG86" s="675" t="str">
        <f t="shared" ca="1" si="124"/>
        <v/>
      </c>
      <c r="BH86" s="675" t="str">
        <f t="shared" ca="1" si="125"/>
        <v/>
      </c>
      <c r="BI86" s="675" t="str">
        <f t="shared" ca="1" si="126"/>
        <v/>
      </c>
      <c r="BJ86" s="675" t="str">
        <f t="shared" ca="1" si="127"/>
        <v/>
      </c>
      <c r="BK86" s="675" t="str">
        <f t="shared" ca="1" si="128"/>
        <v/>
      </c>
      <c r="BL86" s="675" t="str">
        <f t="shared" ca="1" si="129"/>
        <v/>
      </c>
      <c r="BM86" s="675" t="str">
        <f t="shared" ca="1" si="130"/>
        <v/>
      </c>
      <c r="BN86" s="676" t="str">
        <f t="shared" ca="1" si="131"/>
        <v/>
      </c>
      <c r="BP86" s="485" t="e">
        <f ca="1">IF(OR(DB_LOAD!AW85="USD",DB_LOAD!AW85='Refi-Annual Review'!$A$3,ISBLANK(DB_LOAD!AW85)),0,1)</f>
        <v>#NAME?</v>
      </c>
      <c r="BQ86" t="str">
        <f>(IF(ISBLANK(DB_LOAD!AR85),"",DB_LOAD!AR85))</f>
        <v/>
      </c>
      <c r="BR86" t="str">
        <f t="shared" si="73"/>
        <v/>
      </c>
      <c r="BS86" t="str">
        <f t="shared" si="74"/>
        <v/>
      </c>
      <c r="BT86" t="str">
        <f t="shared" si="75"/>
        <v/>
      </c>
      <c r="BU86" t="str">
        <f t="shared" si="76"/>
        <v/>
      </c>
      <c r="BV86" t="str">
        <f t="shared" si="77"/>
        <v/>
      </c>
      <c r="BW86" t="str">
        <f t="shared" si="78"/>
        <v/>
      </c>
      <c r="BX86" t="str">
        <f t="shared" si="79"/>
        <v/>
      </c>
      <c r="CB86" s="683" t="str">
        <f t="shared" si="115"/>
        <v/>
      </c>
      <c r="CC86" s="683" t="str">
        <f t="shared" si="116"/>
        <v/>
      </c>
      <c r="CD86" s="683" t="str">
        <f>IF(CC86="","",VALUE(MID($BZ$5,1+SUM($CC$3:CC85),CC86)))</f>
        <v/>
      </c>
      <c r="CE86"/>
      <c r="CF86" t="str">
        <f>IF(CD86="","",MID($BZ$4,1+SUM($CD$3:CD85),CD86))</f>
        <v/>
      </c>
    </row>
    <row r="87" spans="3:84" ht="15">
      <c r="C87" s="485">
        <f t="shared" si="121"/>
        <v>88</v>
      </c>
      <c r="D87" s="459" t="str">
        <f>"BALANCE SHEET ("&amp;T2&amp;")"</f>
        <v>BALANCE SHEET ()</v>
      </c>
      <c r="E87" s="471"/>
      <c r="F87" s="460">
        <f>F7</f>
        <v>2010</v>
      </c>
      <c r="G87" s="460">
        <f>G7</f>
        <v>2011</v>
      </c>
      <c r="H87" s="460">
        <f>H7</f>
        <v>2012</v>
      </c>
      <c r="I87" s="460">
        <f>I7</f>
        <v>2013</v>
      </c>
      <c r="J87" s="460">
        <f>J7</f>
        <v>2014</v>
      </c>
      <c r="K87" s="546"/>
      <c r="L87" s="460">
        <f>L7</f>
        <v>2011</v>
      </c>
      <c r="M87" s="460">
        <f>M7</f>
        <v>2012</v>
      </c>
      <c r="N87" s="460">
        <f>N7</f>
        <v>2013</v>
      </c>
      <c r="O87" s="460">
        <f>O7</f>
        <v>2014</v>
      </c>
      <c r="P87" s="546"/>
      <c r="Q87" s="460" t="str">
        <f>Q7</f>
        <v>YTD Jan-00</v>
      </c>
      <c r="R87" s="460" t="str">
        <f>Q87</f>
        <v>YTD Jan-00</v>
      </c>
      <c r="U87" s="453" t="e">
        <f>U7</f>
        <v>#NUM!</v>
      </c>
      <c r="V87" s="453" t="str">
        <f>"Average "&amp;Q87</f>
        <v>Average YTD Jan-00</v>
      </c>
      <c r="AJ87" s="459" t="e">
        <f ca="1">"BALANCE SHEET ("&amp;$A$3&amp;")"</f>
        <v>#NAME?</v>
      </c>
      <c r="AK87" s="460">
        <f ca="1">AK7</f>
        <v>-3</v>
      </c>
      <c r="AL87" s="460">
        <f ca="1">AL7</f>
        <v>-2</v>
      </c>
      <c r="AM87" s="460">
        <f t="shared" ref="AM87:AN87" ca="1" si="132">AM7</f>
        <v>-1</v>
      </c>
      <c r="AN87" s="460">
        <f t="shared" ca="1" si="132"/>
        <v>0</v>
      </c>
      <c r="AO87" s="460" t="str">
        <f>Q87</f>
        <v>YTD Jan-00</v>
      </c>
      <c r="AP87" s="838" t="str">
        <f>R87</f>
        <v>YTD Jan-00</v>
      </c>
      <c r="BE87" s="485">
        <f t="shared" ca="1" si="122"/>
        <v>1</v>
      </c>
      <c r="BF87" s="654" t="str">
        <f t="shared" si="123"/>
        <v/>
      </c>
      <c r="BG87" s="675" t="str">
        <f t="shared" ca="1" si="124"/>
        <v/>
      </c>
      <c r="BH87" s="675" t="str">
        <f t="shared" ca="1" si="125"/>
        <v/>
      </c>
      <c r="BI87" s="675" t="str">
        <f t="shared" ca="1" si="126"/>
        <v/>
      </c>
      <c r="BJ87" s="675" t="str">
        <f t="shared" ca="1" si="127"/>
        <v/>
      </c>
      <c r="BK87" s="675" t="str">
        <f t="shared" ca="1" si="128"/>
        <v/>
      </c>
      <c r="BL87" s="675" t="str">
        <f t="shared" ca="1" si="129"/>
        <v/>
      </c>
      <c r="BM87" s="675" t="str">
        <f t="shared" ca="1" si="130"/>
        <v/>
      </c>
      <c r="BN87" s="676" t="str">
        <f t="shared" ca="1" si="131"/>
        <v/>
      </c>
      <c r="BP87" s="485" t="e">
        <f ca="1">IF(OR(DB_LOAD!AW86="USD",DB_LOAD!AW86='Refi-Annual Review'!$A$3,ISBLANK(DB_LOAD!AW86)),0,1)</f>
        <v>#NAME?</v>
      </c>
      <c r="BQ87" t="str">
        <f>(IF(ISBLANK(DB_LOAD!AR86),"",DB_LOAD!AR86))</f>
        <v/>
      </c>
      <c r="BR87" t="str">
        <f t="shared" si="73"/>
        <v/>
      </c>
      <c r="BS87" t="str">
        <f t="shared" si="74"/>
        <v/>
      </c>
      <c r="BT87" t="str">
        <f t="shared" si="75"/>
        <v/>
      </c>
      <c r="BU87" t="str">
        <f t="shared" si="76"/>
        <v/>
      </c>
      <c r="BV87" t="str">
        <f t="shared" si="77"/>
        <v/>
      </c>
      <c r="BW87" t="str">
        <f t="shared" si="78"/>
        <v/>
      </c>
      <c r="BX87" t="str">
        <f t="shared" si="79"/>
        <v/>
      </c>
      <c r="CB87" s="683" t="str">
        <f t="shared" si="115"/>
        <v/>
      </c>
      <c r="CC87" s="683" t="str">
        <f t="shared" si="116"/>
        <v/>
      </c>
      <c r="CD87" s="683" t="str">
        <f>IF(CC87="","",VALUE(MID($BZ$5,1+SUM($CC$3:CC86),CC87)))</f>
        <v/>
      </c>
      <c r="CE87"/>
      <c r="CF87" t="str">
        <f>IF(CD87="","",MID($BZ$4,1+SUM($CD$3:CD86),CD87))</f>
        <v/>
      </c>
    </row>
    <row r="88" spans="3:84" ht="12.75" customHeight="1">
      <c r="C88" s="485">
        <f t="shared" si="121"/>
        <v>89</v>
      </c>
      <c r="D88" s="459"/>
      <c r="E88" s="471"/>
      <c r="F88" s="461" t="str">
        <f>F6</f>
        <v>Audited</v>
      </c>
      <c r="G88" s="461" t="str">
        <f>G6</f>
        <v>Audited</v>
      </c>
      <c r="H88" s="461" t="str">
        <f>H6</f>
        <v>Audited</v>
      </c>
      <c r="I88" s="461" t="str">
        <f>I6</f>
        <v>Audited</v>
      </c>
      <c r="J88" s="461" t="str">
        <f>J6</f>
        <v>Audited</v>
      </c>
      <c r="K88" s="547"/>
      <c r="L88" s="461" t="str">
        <f>L6</f>
        <v>Unaudited</v>
      </c>
      <c r="M88" s="461" t="str">
        <f>M6</f>
        <v>Unaudited</v>
      </c>
      <c r="N88" s="461" t="str">
        <f>N6</f>
        <v>Unaudited</v>
      </c>
      <c r="O88" s="461" t="str">
        <f>O6</f>
        <v>Unaudited</v>
      </c>
      <c r="P88" s="547"/>
      <c r="Q88" s="461" t="str">
        <f>Q6</f>
        <v>Unaudited</v>
      </c>
      <c r="R88" s="461" t="str">
        <f>Q88</f>
        <v>Unaudited</v>
      </c>
      <c r="U88" s="452" t="str">
        <f>Q88</f>
        <v>Unaudited</v>
      </c>
      <c r="V88" s="452" t="str">
        <f>Q88</f>
        <v>Unaudited</v>
      </c>
      <c r="AJ88" s="459"/>
      <c r="AK88" s="461" t="str">
        <f ca="1">AK6</f>
        <v>No Financials</v>
      </c>
      <c r="AL88" s="461" t="str">
        <f ca="1">AL6</f>
        <v>No Financials</v>
      </c>
      <c r="AM88" s="461" t="str">
        <f t="shared" ref="AM88:AN88" ca="1" si="133">AM6</f>
        <v>No Financials</v>
      </c>
      <c r="AN88" s="461" t="str">
        <f t="shared" ca="1" si="133"/>
        <v>No Financials</v>
      </c>
      <c r="AO88" s="461" t="str">
        <f>Q88</f>
        <v>Unaudited</v>
      </c>
      <c r="AP88" s="839" t="str">
        <f>R88</f>
        <v>Unaudited</v>
      </c>
      <c r="BE88" s="485">
        <f t="shared" ca="1" si="122"/>
        <v>1</v>
      </c>
      <c r="BF88" s="654" t="str">
        <f t="shared" si="123"/>
        <v/>
      </c>
      <c r="BG88" s="675" t="str">
        <f t="shared" ca="1" si="124"/>
        <v/>
      </c>
      <c r="BH88" s="675" t="str">
        <f t="shared" ca="1" si="125"/>
        <v/>
      </c>
      <c r="BI88" s="675" t="str">
        <f t="shared" ca="1" si="126"/>
        <v/>
      </c>
      <c r="BJ88" s="675" t="str">
        <f t="shared" ca="1" si="127"/>
        <v/>
      </c>
      <c r="BK88" s="675" t="str">
        <f t="shared" ca="1" si="128"/>
        <v/>
      </c>
      <c r="BL88" s="675" t="str">
        <f t="shared" ca="1" si="129"/>
        <v/>
      </c>
      <c r="BM88" s="675" t="str">
        <f t="shared" ca="1" si="130"/>
        <v/>
      </c>
      <c r="BN88" s="676" t="str">
        <f t="shared" ca="1" si="131"/>
        <v/>
      </c>
      <c r="BP88" s="485" t="e">
        <f ca="1">IF(OR(DB_LOAD!AW87="USD",DB_LOAD!AW87='Refi-Annual Review'!$A$3,ISBLANK(DB_LOAD!AW87)),0,1)</f>
        <v>#NAME?</v>
      </c>
      <c r="BQ88" t="str">
        <f>(IF(ISBLANK(DB_LOAD!AR87),"",DB_LOAD!AR87))</f>
        <v/>
      </c>
      <c r="BR88" t="str">
        <f t="shared" si="73"/>
        <v/>
      </c>
      <c r="BS88" t="str">
        <f t="shared" si="74"/>
        <v/>
      </c>
      <c r="BT88" t="str">
        <f t="shared" si="75"/>
        <v/>
      </c>
      <c r="BU88" t="str">
        <f t="shared" si="76"/>
        <v/>
      </c>
      <c r="BV88" t="str">
        <f t="shared" si="77"/>
        <v/>
      </c>
      <c r="BW88" t="str">
        <f t="shared" si="78"/>
        <v/>
      </c>
      <c r="BX88" t="str">
        <f t="shared" si="79"/>
        <v/>
      </c>
      <c r="CB88" s="683" t="str">
        <f t="shared" si="115"/>
        <v/>
      </c>
      <c r="CC88" s="683" t="str">
        <f t="shared" si="116"/>
        <v/>
      </c>
      <c r="CD88" s="683" t="str">
        <f>IF(CC88="","",VALUE(MID($BZ$5,1+SUM($CC$3:CC87),CC88)))</f>
        <v/>
      </c>
      <c r="CE88"/>
      <c r="CF88" t="str">
        <f>IF(CD88="","",MID($BZ$4,1+SUM($CD$3:CD87),CD88))</f>
        <v/>
      </c>
    </row>
    <row r="89" spans="3:84" ht="13.5" customHeight="1">
      <c r="C89" s="485">
        <f t="shared" si="121"/>
        <v>90</v>
      </c>
      <c r="D89" s="462" t="s">
        <v>64</v>
      </c>
      <c r="E89" s="462"/>
      <c r="F89" s="462"/>
      <c r="G89" s="462"/>
      <c r="H89" s="462"/>
      <c r="I89" s="462"/>
      <c r="J89" s="506"/>
      <c r="K89" s="548"/>
      <c r="L89" s="506"/>
      <c r="M89" s="506"/>
      <c r="N89" s="462"/>
      <c r="O89" s="462"/>
      <c r="P89" s="462"/>
      <c r="Q89" s="462"/>
      <c r="R89" s="462"/>
      <c r="U89" s="549"/>
      <c r="V89" s="449"/>
      <c r="AJ89" s="462" t="s">
        <v>64</v>
      </c>
      <c r="AK89" s="462"/>
      <c r="AL89" s="462"/>
      <c r="AM89" s="462"/>
      <c r="AN89" s="462"/>
      <c r="AO89" s="506"/>
      <c r="BE89" s="485">
        <f t="shared" ca="1" si="122"/>
        <v>1</v>
      </c>
      <c r="BF89" s="654" t="str">
        <f t="shared" si="123"/>
        <v/>
      </c>
      <c r="BG89" s="675" t="str">
        <f t="shared" ca="1" si="124"/>
        <v/>
      </c>
      <c r="BH89" s="675" t="str">
        <f t="shared" ca="1" si="125"/>
        <v/>
      </c>
      <c r="BI89" s="675" t="str">
        <f t="shared" ca="1" si="126"/>
        <v/>
      </c>
      <c r="BJ89" s="675" t="str">
        <f t="shared" ca="1" si="127"/>
        <v/>
      </c>
      <c r="BK89" s="675" t="str">
        <f t="shared" ca="1" si="128"/>
        <v/>
      </c>
      <c r="BL89" s="675" t="str">
        <f t="shared" ca="1" si="129"/>
        <v/>
      </c>
      <c r="BM89" s="675" t="str">
        <f t="shared" ca="1" si="130"/>
        <v/>
      </c>
      <c r="BN89" s="676" t="str">
        <f t="shared" ca="1" si="131"/>
        <v/>
      </c>
      <c r="BP89" s="485" t="e">
        <f ca="1">IF(OR(DB_LOAD!AW88="USD",DB_LOAD!AW88='Refi-Annual Review'!$A$3,ISBLANK(DB_LOAD!AW88)),0,1)</f>
        <v>#NAME?</v>
      </c>
      <c r="BQ89" t="str">
        <f>(IF(ISBLANK(DB_LOAD!AR88),"",DB_LOAD!AR88))</f>
        <v/>
      </c>
      <c r="BR89" t="str">
        <f t="shared" si="73"/>
        <v/>
      </c>
      <c r="BS89" t="str">
        <f t="shared" si="74"/>
        <v/>
      </c>
      <c r="BT89" t="str">
        <f t="shared" si="75"/>
        <v/>
      </c>
      <c r="BU89" t="str">
        <f t="shared" si="76"/>
        <v/>
      </c>
      <c r="BV89" t="str">
        <f t="shared" si="77"/>
        <v/>
      </c>
      <c r="BW89" t="str">
        <f t="shared" si="78"/>
        <v/>
      </c>
      <c r="BX89" t="str">
        <f t="shared" si="79"/>
        <v/>
      </c>
      <c r="CB89" s="683" t="str">
        <f t="shared" si="115"/>
        <v/>
      </c>
      <c r="CC89" s="683" t="str">
        <f t="shared" si="116"/>
        <v/>
      </c>
      <c r="CD89" s="683" t="str">
        <f>IF(CC89="","",VALUE(MID($BZ$5,1+SUM($CC$3:CC88),CC89)))</f>
        <v/>
      </c>
      <c r="CE89"/>
      <c r="CF89" t="str">
        <f>IF(CD89="","",MID($BZ$4,1+SUM($CD$3:CD88),CD89))</f>
        <v/>
      </c>
    </row>
    <row r="90" spans="3:84" ht="14.25" customHeight="1">
      <c r="C90" s="485">
        <f t="shared" si="121"/>
        <v>91</v>
      </c>
      <c r="D90" s="463" t="s">
        <v>395</v>
      </c>
      <c r="E90" s="463"/>
      <c r="F90" s="464" t="e">
        <f ca="1">DATA_FORMATTING!AQ124/F$86</f>
        <v>#N/A</v>
      </c>
      <c r="G90" s="464" t="e">
        <f ca="1">DATA_FORMATTING!AR124/G$86</f>
        <v>#N/A</v>
      </c>
      <c r="H90" s="464" t="e">
        <f ca="1">DATA_FORMATTING!AS124/H$86</f>
        <v>#N/A</v>
      </c>
      <c r="I90" s="464" t="e">
        <f ca="1">DATA_FORMATTING!AT124/I$86</f>
        <v>#N/A</v>
      </c>
      <c r="J90" s="464" t="e">
        <f ca="1">DATA_FORMATTING!AU124/J$86</f>
        <v>#N/A</v>
      </c>
      <c r="K90" s="464"/>
      <c r="L90" s="464" t="e">
        <f ca="1">DATA_FORMATTING!E182/L$86</f>
        <v>#NAME?</v>
      </c>
      <c r="M90" s="464" t="e">
        <f ca="1">DATA_FORMATTING!F182/M$86</f>
        <v>#NAME?</v>
      </c>
      <c r="N90" s="464" t="e">
        <f ca="1">DATA_FORMATTING!G182/N$86</f>
        <v>#NAME?</v>
      </c>
      <c r="O90" s="464" t="e">
        <f ca="1">DATA_FORMATTING!I182/O$86</f>
        <v>#NAME?</v>
      </c>
      <c r="P90" s="464"/>
      <c r="Q90" s="464" t="e">
        <f ca="1">DATA_FORMATTING!AN124/Q$86</f>
        <v>#NAME?</v>
      </c>
      <c r="R90" s="464" t="e">
        <f t="shared" ref="R90:R115" ca="1" si="134">Q90</f>
        <v>#NAME?</v>
      </c>
      <c r="U90" s="550" t="e">
        <f ca="1">DATA_FORMATTING!AN153/U$86</f>
        <v>#NUM!</v>
      </c>
      <c r="V90" s="450" t="e">
        <f ca="1">AVERAGE(U90,Q90)</f>
        <v>#NUM!</v>
      </c>
      <c r="AJ90" s="463" t="s">
        <v>395</v>
      </c>
      <c r="AK90" s="464" t="e">
        <f t="shared" ref="AK90:AN101" ca="1" si="135">HLOOKUP(AK$4,$G$1:$O$213,$C90-1,FALSE)</f>
        <v>#N/A</v>
      </c>
      <c r="AL90" s="464" t="e">
        <f t="shared" ca="1" si="135"/>
        <v>#N/A</v>
      </c>
      <c r="AM90" s="464" t="e">
        <f t="shared" ca="1" si="135"/>
        <v>#N/A</v>
      </c>
      <c r="AN90" s="464" t="e">
        <f t="shared" ca="1" si="135"/>
        <v>#N/A</v>
      </c>
      <c r="AO90" s="464" t="e">
        <f t="shared" ref="AO90:AP93" ca="1" si="136">Q90</f>
        <v>#NAME?</v>
      </c>
      <c r="AP90" s="840" t="e">
        <f t="shared" ca="1" si="136"/>
        <v>#NAME?</v>
      </c>
      <c r="BE90" s="485">
        <f t="shared" ca="1" si="122"/>
        <v>1</v>
      </c>
      <c r="BF90" s="654" t="str">
        <f t="shared" si="123"/>
        <v/>
      </c>
      <c r="BG90" s="675" t="str">
        <f t="shared" ca="1" si="124"/>
        <v/>
      </c>
      <c r="BH90" s="675" t="str">
        <f t="shared" ca="1" si="125"/>
        <v/>
      </c>
      <c r="BI90" s="675" t="str">
        <f t="shared" ca="1" si="126"/>
        <v/>
      </c>
      <c r="BJ90" s="675" t="str">
        <f t="shared" ca="1" si="127"/>
        <v/>
      </c>
      <c r="BK90" s="675" t="str">
        <f t="shared" ca="1" si="128"/>
        <v/>
      </c>
      <c r="BL90" s="675" t="str">
        <f t="shared" ca="1" si="129"/>
        <v/>
      </c>
      <c r="BM90" s="675" t="str">
        <f t="shared" ca="1" si="130"/>
        <v/>
      </c>
      <c r="BN90" s="676" t="str">
        <f t="shared" ca="1" si="131"/>
        <v/>
      </c>
      <c r="BP90" s="485" t="e">
        <f ca="1">IF(OR(DB_LOAD!AW89="USD",DB_LOAD!AW89='Refi-Annual Review'!$A$3,ISBLANK(DB_LOAD!AW89)),0,1)</f>
        <v>#NAME?</v>
      </c>
      <c r="BQ90" t="str">
        <f>(IF(ISBLANK(DB_LOAD!AR89),"",DB_LOAD!AR89))</f>
        <v/>
      </c>
      <c r="BR90" t="str">
        <f t="shared" si="73"/>
        <v/>
      </c>
      <c r="BS90" t="str">
        <f t="shared" si="74"/>
        <v/>
      </c>
      <c r="BT90" t="str">
        <f t="shared" si="75"/>
        <v/>
      </c>
      <c r="BU90" t="str">
        <f t="shared" si="76"/>
        <v/>
      </c>
      <c r="BV90" t="str">
        <f t="shared" si="77"/>
        <v/>
      </c>
      <c r="BW90" t="str">
        <f t="shared" si="78"/>
        <v/>
      </c>
      <c r="BX90" t="str">
        <f t="shared" si="79"/>
        <v/>
      </c>
      <c r="CB90" s="683" t="str">
        <f t="shared" si="115"/>
        <v/>
      </c>
      <c r="CC90" s="683" t="str">
        <f t="shared" si="116"/>
        <v/>
      </c>
      <c r="CD90" s="683" t="str">
        <f>IF(CC90="","",VALUE(MID($BZ$5,1+SUM($CC$3:CC89),CC90)))</f>
        <v/>
      </c>
      <c r="CE90"/>
      <c r="CF90" t="str">
        <f>IF(CD90="","",MID($BZ$4,1+SUM($CD$3:CD89),CD90))</f>
        <v/>
      </c>
    </row>
    <row r="91" spans="3:84" ht="14.25" customHeight="1">
      <c r="C91" s="485">
        <f t="shared" si="121"/>
        <v>92</v>
      </c>
      <c r="D91" s="465" t="s">
        <v>396</v>
      </c>
      <c r="E91" s="465"/>
      <c r="F91" s="464" t="e">
        <f ca="1">DATA_FORMATTING!AQ125/F$86</f>
        <v>#N/A</v>
      </c>
      <c r="G91" s="464" t="e">
        <f ca="1">DATA_FORMATTING!AR125/G$86</f>
        <v>#N/A</v>
      </c>
      <c r="H91" s="464" t="e">
        <f ca="1">DATA_FORMATTING!AS125/H$86</f>
        <v>#N/A</v>
      </c>
      <c r="I91" s="464" t="e">
        <f ca="1">DATA_FORMATTING!AT125/I$86</f>
        <v>#N/A</v>
      </c>
      <c r="J91" s="464" t="e">
        <f ca="1">DATA_FORMATTING!AU125/J$86</f>
        <v>#N/A</v>
      </c>
      <c r="K91" s="464"/>
      <c r="L91" s="464" t="e">
        <f ca="1">DATA_FORMATTING!E183/L$86</f>
        <v>#NAME?</v>
      </c>
      <c r="M91" s="464" t="e">
        <f ca="1">DATA_FORMATTING!F183/M$86</f>
        <v>#NAME?</v>
      </c>
      <c r="N91" s="464" t="e">
        <f ca="1">DATA_FORMATTING!G183/N$86</f>
        <v>#NAME?</v>
      </c>
      <c r="O91" s="464" t="e">
        <f ca="1">DATA_FORMATTING!I183/O$86</f>
        <v>#NAME?</v>
      </c>
      <c r="P91" s="464"/>
      <c r="Q91" s="464" t="e">
        <f ca="1">DATA_FORMATTING!AN125/Q$86</f>
        <v>#NAME?</v>
      </c>
      <c r="R91" s="464" t="e">
        <f t="shared" ca="1" si="134"/>
        <v>#NAME?</v>
      </c>
      <c r="U91" s="550" t="e">
        <f ca="1">DATA_FORMATTING!AN154/U$86</f>
        <v>#NUM!</v>
      </c>
      <c r="V91" s="450" t="e">
        <f ca="1">AVERAGE(U91,Q91)</f>
        <v>#NUM!</v>
      </c>
      <c r="AJ91" s="465" t="s">
        <v>396</v>
      </c>
      <c r="AK91" s="464" t="e">
        <f t="shared" ca="1" si="135"/>
        <v>#N/A</v>
      </c>
      <c r="AL91" s="464" t="e">
        <f t="shared" ca="1" si="135"/>
        <v>#N/A</v>
      </c>
      <c r="AM91" s="464" t="e">
        <f t="shared" ca="1" si="135"/>
        <v>#N/A</v>
      </c>
      <c r="AN91" s="464" t="e">
        <f t="shared" ca="1" si="135"/>
        <v>#N/A</v>
      </c>
      <c r="AO91" s="464" t="e">
        <f t="shared" ca="1" si="136"/>
        <v>#NAME?</v>
      </c>
      <c r="AP91" s="840" t="e">
        <f t="shared" ca="1" si="136"/>
        <v>#NAME?</v>
      </c>
      <c r="BE91" s="485">
        <f t="shared" ca="1" si="122"/>
        <v>1</v>
      </c>
      <c r="BF91" s="654" t="str">
        <f t="shared" si="123"/>
        <v/>
      </c>
      <c r="BG91" s="675" t="str">
        <f t="shared" ca="1" si="124"/>
        <v/>
      </c>
      <c r="BH91" s="675" t="str">
        <f t="shared" ca="1" si="125"/>
        <v/>
      </c>
      <c r="BI91" s="675" t="str">
        <f t="shared" ca="1" si="126"/>
        <v/>
      </c>
      <c r="BJ91" s="675" t="str">
        <f t="shared" ca="1" si="127"/>
        <v/>
      </c>
      <c r="BK91" s="675" t="str">
        <f t="shared" ca="1" si="128"/>
        <v/>
      </c>
      <c r="BL91" s="675" t="str">
        <f t="shared" ca="1" si="129"/>
        <v/>
      </c>
      <c r="BM91" s="675" t="str">
        <f t="shared" ca="1" si="130"/>
        <v/>
      </c>
      <c r="BN91" s="676" t="str">
        <f t="shared" ca="1" si="131"/>
        <v/>
      </c>
      <c r="BP91" s="485" t="e">
        <f ca="1">IF(OR(DB_LOAD!AW90="USD",DB_LOAD!AW90='Refi-Annual Review'!$A$3,ISBLANK(DB_LOAD!AW90)),0,1)</f>
        <v>#NAME?</v>
      </c>
      <c r="BQ91" t="str">
        <f>(IF(ISBLANK(DB_LOAD!AR90),"",DB_LOAD!AR90))</f>
        <v/>
      </c>
      <c r="BR91" t="str">
        <f t="shared" si="73"/>
        <v/>
      </c>
      <c r="BS91" t="str">
        <f t="shared" si="74"/>
        <v/>
      </c>
      <c r="BT91" t="str">
        <f t="shared" si="75"/>
        <v/>
      </c>
      <c r="BU91" t="str">
        <f t="shared" si="76"/>
        <v/>
      </c>
      <c r="BV91" t="str">
        <f t="shared" si="77"/>
        <v/>
      </c>
      <c r="BW91" t="str">
        <f t="shared" si="78"/>
        <v/>
      </c>
      <c r="BX91" t="str">
        <f t="shared" si="79"/>
        <v/>
      </c>
      <c r="CB91" s="683" t="str">
        <f t="shared" si="115"/>
        <v/>
      </c>
      <c r="CC91" s="683" t="str">
        <f t="shared" si="116"/>
        <v/>
      </c>
      <c r="CD91" s="683" t="str">
        <f>IF(CC91="","",VALUE(MID($BZ$5,1+SUM($CC$3:CC90),CC91)))</f>
        <v/>
      </c>
      <c r="CE91"/>
      <c r="CF91" t="str">
        <f>IF(CD91="","",MID($BZ$4,1+SUM($CD$3:CD90),CD91))</f>
        <v/>
      </c>
    </row>
    <row r="92" spans="3:84" ht="14.25" customHeight="1">
      <c r="C92" s="485">
        <f t="shared" si="121"/>
        <v>93</v>
      </c>
      <c r="D92" s="465" t="s">
        <v>397</v>
      </c>
      <c r="E92" s="465"/>
      <c r="F92" s="464" t="e">
        <f ca="1">DATA_FORMATTING!AQ126/F$86</f>
        <v>#N/A</v>
      </c>
      <c r="G92" s="464" t="e">
        <f ca="1">DATA_FORMATTING!AR126/G$86</f>
        <v>#N/A</v>
      </c>
      <c r="H92" s="464" t="e">
        <f ca="1">DATA_FORMATTING!AS126/H$86</f>
        <v>#N/A</v>
      </c>
      <c r="I92" s="464" t="e">
        <f ca="1">DATA_FORMATTING!AT126/I$86</f>
        <v>#N/A</v>
      </c>
      <c r="J92" s="464" t="e">
        <f ca="1">DATA_FORMATTING!AU126/J$86</f>
        <v>#N/A</v>
      </c>
      <c r="K92" s="464"/>
      <c r="L92" s="464" t="e">
        <f ca="1">DATA_FORMATTING!E184/L$86</f>
        <v>#NAME?</v>
      </c>
      <c r="M92" s="464" t="e">
        <f ca="1">DATA_FORMATTING!F184/M$86</f>
        <v>#NAME?</v>
      </c>
      <c r="N92" s="464" t="e">
        <f ca="1">DATA_FORMATTING!G184/N$86</f>
        <v>#NAME?</v>
      </c>
      <c r="O92" s="464" t="e">
        <f ca="1">DATA_FORMATTING!I184/O$86</f>
        <v>#NAME?</v>
      </c>
      <c r="P92" s="464"/>
      <c r="Q92" s="464" t="e">
        <f ca="1">DATA_FORMATTING!AN126/Q$86</f>
        <v>#NAME?</v>
      </c>
      <c r="R92" s="464" t="e">
        <f t="shared" ca="1" si="134"/>
        <v>#NAME?</v>
      </c>
      <c r="U92" s="550" t="e">
        <f ca="1">DATA_FORMATTING!AN155/U$86</f>
        <v>#NUM!</v>
      </c>
      <c r="V92" s="450" t="e">
        <f ca="1">AVERAGE(U92,Q92)</f>
        <v>#NUM!</v>
      </c>
      <c r="AJ92" s="465" t="s">
        <v>397</v>
      </c>
      <c r="AK92" s="464" t="e">
        <f t="shared" ca="1" si="135"/>
        <v>#N/A</v>
      </c>
      <c r="AL92" s="464" t="e">
        <f t="shared" ca="1" si="135"/>
        <v>#N/A</v>
      </c>
      <c r="AM92" s="464" t="e">
        <f t="shared" ca="1" si="135"/>
        <v>#N/A</v>
      </c>
      <c r="AN92" s="464" t="e">
        <f t="shared" ca="1" si="135"/>
        <v>#N/A</v>
      </c>
      <c r="AO92" s="464" t="e">
        <f t="shared" ca="1" si="136"/>
        <v>#NAME?</v>
      </c>
      <c r="AP92" s="840" t="e">
        <f t="shared" ca="1" si="136"/>
        <v>#NAME?</v>
      </c>
      <c r="BE92" s="485">
        <f t="shared" ca="1" si="122"/>
        <v>1</v>
      </c>
      <c r="BF92" s="654" t="str">
        <f t="shared" si="123"/>
        <v/>
      </c>
      <c r="BG92" s="675" t="str">
        <f t="shared" ca="1" si="124"/>
        <v/>
      </c>
      <c r="BH92" s="675" t="str">
        <f t="shared" ca="1" si="125"/>
        <v/>
      </c>
      <c r="BI92" s="675" t="str">
        <f t="shared" ca="1" si="126"/>
        <v/>
      </c>
      <c r="BJ92" s="675" t="str">
        <f t="shared" ca="1" si="127"/>
        <v/>
      </c>
      <c r="BK92" s="675" t="str">
        <f t="shared" ca="1" si="128"/>
        <v/>
      </c>
      <c r="BL92" s="675" t="str">
        <f t="shared" ca="1" si="129"/>
        <v/>
      </c>
      <c r="BM92" s="675" t="str">
        <f t="shared" ca="1" si="130"/>
        <v/>
      </c>
      <c r="BN92" s="676" t="str">
        <f t="shared" ca="1" si="131"/>
        <v/>
      </c>
      <c r="BP92" s="485" t="e">
        <f ca="1">IF(OR(DB_LOAD!AW91="USD",DB_LOAD!AW91='Refi-Annual Review'!$A$3,ISBLANK(DB_LOAD!AW91)),0,1)</f>
        <v>#NAME?</v>
      </c>
      <c r="BQ92" t="str">
        <f>(IF(ISBLANK(DB_LOAD!AR91),"",DB_LOAD!AR91))</f>
        <v/>
      </c>
      <c r="BR92" t="str">
        <f t="shared" si="73"/>
        <v/>
      </c>
      <c r="BS92" t="str">
        <f t="shared" si="74"/>
        <v/>
      </c>
      <c r="BT92" t="str">
        <f t="shared" si="75"/>
        <v/>
      </c>
      <c r="BU92" t="str">
        <f t="shared" si="76"/>
        <v/>
      </c>
      <c r="BV92" t="str">
        <f t="shared" si="77"/>
        <v/>
      </c>
      <c r="BW92" t="str">
        <f t="shared" si="78"/>
        <v/>
      </c>
      <c r="BX92" t="str">
        <f t="shared" si="79"/>
        <v/>
      </c>
      <c r="CB92" s="683" t="str">
        <f t="shared" si="115"/>
        <v/>
      </c>
      <c r="CC92" s="683" t="str">
        <f t="shared" si="116"/>
        <v/>
      </c>
      <c r="CD92" s="683" t="str">
        <f>IF(CC92="","",VALUE(MID($BZ$5,1+SUM($CC$3:CC91),CC92)))</f>
        <v/>
      </c>
      <c r="CE92"/>
      <c r="CF92" t="str">
        <f>IF(CD92="","",MID($BZ$4,1+SUM($CD$3:CD91),CD92))</f>
        <v/>
      </c>
    </row>
    <row r="93" spans="3:84" ht="14.25" customHeight="1">
      <c r="C93" s="485">
        <f t="shared" si="121"/>
        <v>94</v>
      </c>
      <c r="D93" s="465" t="s">
        <v>398</v>
      </c>
      <c r="E93" s="465"/>
      <c r="F93" s="464" t="e">
        <f ca="1">DATA_FORMATTING!AQ127/F$86</f>
        <v>#N/A</v>
      </c>
      <c r="G93" s="464" t="e">
        <f ca="1">DATA_FORMATTING!AR127/G$86</f>
        <v>#N/A</v>
      </c>
      <c r="H93" s="464" t="e">
        <f ca="1">DATA_FORMATTING!AS127/H$86</f>
        <v>#N/A</v>
      </c>
      <c r="I93" s="464" t="e">
        <f ca="1">DATA_FORMATTING!AT127/I$86</f>
        <v>#N/A</v>
      </c>
      <c r="J93" s="464" t="e">
        <f ca="1">DATA_FORMATTING!AU127/J$86</f>
        <v>#N/A</v>
      </c>
      <c r="K93" s="464"/>
      <c r="L93" s="464" t="e">
        <f ca="1">DATA_FORMATTING!E185/L$86</f>
        <v>#NAME?</v>
      </c>
      <c r="M93" s="464" t="e">
        <f ca="1">DATA_FORMATTING!F185/M$86</f>
        <v>#NAME?</v>
      </c>
      <c r="N93" s="464" t="e">
        <f ca="1">DATA_FORMATTING!G185/N$86</f>
        <v>#NAME?</v>
      </c>
      <c r="O93" s="464" t="e">
        <f ca="1">DATA_FORMATTING!I185/O$86</f>
        <v>#NAME?</v>
      </c>
      <c r="P93" s="464"/>
      <c r="Q93" s="464" t="e">
        <f ca="1">DATA_FORMATTING!AN127/Q$86</f>
        <v>#NAME?</v>
      </c>
      <c r="R93" s="464" t="e">
        <f t="shared" ca="1" si="134"/>
        <v>#NAME?</v>
      </c>
      <c r="U93" s="550" t="e">
        <f ca="1">DATA_FORMATTING!AN156/U$86</f>
        <v>#NUM!</v>
      </c>
      <c r="V93" s="450" t="e">
        <f ca="1">AVERAGE(U93,Q93)</f>
        <v>#NUM!</v>
      </c>
      <c r="AJ93" s="465" t="s">
        <v>398</v>
      </c>
      <c r="AK93" s="464" t="e">
        <f t="shared" ca="1" si="135"/>
        <v>#N/A</v>
      </c>
      <c r="AL93" s="464" t="e">
        <f t="shared" ca="1" si="135"/>
        <v>#N/A</v>
      </c>
      <c r="AM93" s="464" t="e">
        <f t="shared" ca="1" si="135"/>
        <v>#N/A</v>
      </c>
      <c r="AN93" s="464" t="e">
        <f t="shared" ca="1" si="135"/>
        <v>#N/A</v>
      </c>
      <c r="AO93" s="464" t="e">
        <f t="shared" ca="1" si="136"/>
        <v>#NAME?</v>
      </c>
      <c r="AP93" s="840" t="e">
        <f t="shared" ca="1" si="136"/>
        <v>#NAME?</v>
      </c>
      <c r="BE93" s="485">
        <f t="shared" ca="1" si="122"/>
        <v>1</v>
      </c>
      <c r="BF93" s="654" t="str">
        <f t="shared" si="123"/>
        <v/>
      </c>
      <c r="BG93" s="675" t="str">
        <f t="shared" ca="1" si="124"/>
        <v/>
      </c>
      <c r="BH93" s="675" t="str">
        <f t="shared" ca="1" si="125"/>
        <v/>
      </c>
      <c r="BI93" s="675" t="str">
        <f t="shared" ca="1" si="126"/>
        <v/>
      </c>
      <c r="BJ93" s="675" t="str">
        <f t="shared" ca="1" si="127"/>
        <v/>
      </c>
      <c r="BK93" s="675" t="str">
        <f t="shared" ca="1" si="128"/>
        <v/>
      </c>
      <c r="BL93" s="675" t="str">
        <f t="shared" ca="1" si="129"/>
        <v/>
      </c>
      <c r="BM93" s="675" t="str">
        <f t="shared" ca="1" si="130"/>
        <v/>
      </c>
      <c r="BN93" s="676" t="str">
        <f t="shared" ca="1" si="131"/>
        <v/>
      </c>
      <c r="BP93" s="485" t="e">
        <f ca="1">IF(OR(DB_LOAD!AW92="USD",DB_LOAD!AW92='Refi-Annual Review'!$A$3,ISBLANK(DB_LOAD!AW92)),0,1)</f>
        <v>#NAME?</v>
      </c>
      <c r="BQ93" t="str">
        <f>(IF(ISBLANK(DB_LOAD!AR92),"",DB_LOAD!AR92))</f>
        <v/>
      </c>
      <c r="BR93" t="str">
        <f t="shared" si="73"/>
        <v/>
      </c>
      <c r="BS93" t="str">
        <f t="shared" si="74"/>
        <v/>
      </c>
      <c r="BT93" t="str">
        <f t="shared" si="75"/>
        <v/>
      </c>
      <c r="BU93" t="str">
        <f t="shared" si="76"/>
        <v/>
      </c>
      <c r="BV93" t="str">
        <f t="shared" si="77"/>
        <v/>
      </c>
      <c r="BW93" t="str">
        <f t="shared" si="78"/>
        <v/>
      </c>
      <c r="BX93" t="str">
        <f t="shared" si="79"/>
        <v/>
      </c>
      <c r="CB93" s="683" t="str">
        <f t="shared" si="115"/>
        <v/>
      </c>
      <c r="CC93" s="683" t="str">
        <f t="shared" si="116"/>
        <v/>
      </c>
      <c r="CD93" s="683" t="str">
        <f>IF(CC93="","",VALUE(MID($BZ$5,1+SUM($CC$3:CC92),CC93)))</f>
        <v/>
      </c>
      <c r="CE93"/>
      <c r="CF93" t="str">
        <f>IF(CD93="","",MID($BZ$4,1+SUM($CD$3:CD92),CD93))</f>
        <v/>
      </c>
    </row>
    <row r="94" spans="3:84" ht="14.25" customHeight="1">
      <c r="C94" s="485">
        <f t="shared" si="121"/>
        <v>95</v>
      </c>
      <c r="D94" s="466"/>
      <c r="E94" s="466"/>
      <c r="F94" s="466"/>
      <c r="G94" s="466"/>
      <c r="H94" s="466"/>
      <c r="I94" s="466"/>
      <c r="J94" s="466"/>
      <c r="K94" s="466"/>
      <c r="L94" s="464"/>
      <c r="R94" s="486">
        <f t="shared" si="134"/>
        <v>0</v>
      </c>
      <c r="V94" s="450"/>
      <c r="AJ94" s="466"/>
      <c r="AK94" s="466"/>
      <c r="AL94" s="466"/>
      <c r="AM94" s="466"/>
      <c r="AN94" s="466"/>
      <c r="AO94" s="466"/>
      <c r="BE94" s="485">
        <f t="shared" ca="1" si="122"/>
        <v>1</v>
      </c>
      <c r="BF94" s="654" t="str">
        <f t="shared" si="123"/>
        <v/>
      </c>
      <c r="BG94" s="675" t="str">
        <f t="shared" ca="1" si="124"/>
        <v/>
      </c>
      <c r="BH94" s="675" t="str">
        <f t="shared" ca="1" si="125"/>
        <v/>
      </c>
      <c r="BI94" s="675" t="str">
        <f t="shared" ca="1" si="126"/>
        <v/>
      </c>
      <c r="BJ94" s="675" t="str">
        <f t="shared" ca="1" si="127"/>
        <v/>
      </c>
      <c r="BK94" s="675" t="str">
        <f t="shared" ca="1" si="128"/>
        <v/>
      </c>
      <c r="BL94" s="675" t="str">
        <f t="shared" ca="1" si="129"/>
        <v/>
      </c>
      <c r="BM94" s="675" t="str">
        <f t="shared" ca="1" si="130"/>
        <v/>
      </c>
      <c r="BN94" s="676" t="str">
        <f t="shared" ca="1" si="131"/>
        <v/>
      </c>
      <c r="BP94" s="485" t="e">
        <f ca="1">IF(OR(DB_LOAD!AW93="USD",DB_LOAD!AW93='Refi-Annual Review'!$A$3,ISBLANK(DB_LOAD!AW93)),0,1)</f>
        <v>#NAME?</v>
      </c>
      <c r="BQ94" t="str">
        <f>(IF(ISBLANK(DB_LOAD!AR93),"",DB_LOAD!AR93))</f>
        <v/>
      </c>
      <c r="BR94" t="str">
        <f t="shared" si="73"/>
        <v/>
      </c>
      <c r="BS94" t="str">
        <f t="shared" si="74"/>
        <v/>
      </c>
      <c r="BT94" t="str">
        <f t="shared" si="75"/>
        <v/>
      </c>
      <c r="BU94" t="str">
        <f t="shared" si="76"/>
        <v/>
      </c>
      <c r="BV94" t="str">
        <f t="shared" si="77"/>
        <v/>
      </c>
      <c r="BW94" t="str">
        <f t="shared" si="78"/>
        <v/>
      </c>
      <c r="BX94" t="str">
        <f t="shared" si="79"/>
        <v/>
      </c>
      <c r="CB94" s="683" t="str">
        <f t="shared" si="115"/>
        <v/>
      </c>
      <c r="CC94" s="683" t="str">
        <f t="shared" si="116"/>
        <v/>
      </c>
      <c r="CD94" s="683" t="str">
        <f>IF(CC94="","",VALUE(MID($BZ$5,1+SUM($CC$3:CC93),CC94)))</f>
        <v/>
      </c>
      <c r="CE94"/>
      <c r="CF94" t="str">
        <f>IF(CD94="","",MID($BZ$4,1+SUM($CD$3:CD93),CD94))</f>
        <v/>
      </c>
    </row>
    <row r="95" spans="3:84" ht="15">
      <c r="C95" s="485">
        <f t="shared" si="121"/>
        <v>96</v>
      </c>
      <c r="D95" s="467" t="s">
        <v>10</v>
      </c>
      <c r="E95" s="467"/>
      <c r="F95" s="464" t="e">
        <f ca="1">DATA_FORMATTING!AQ128/F$86</f>
        <v>#N/A</v>
      </c>
      <c r="G95" s="464" t="e">
        <f ca="1">DATA_FORMATTING!AR128/G$86</f>
        <v>#N/A</v>
      </c>
      <c r="H95" s="464" t="e">
        <f ca="1">DATA_FORMATTING!AS128/H$86</f>
        <v>#N/A</v>
      </c>
      <c r="I95" s="464" t="e">
        <f ca="1">DATA_FORMATTING!AT128/I$86</f>
        <v>#N/A</v>
      </c>
      <c r="J95" s="464" t="e">
        <f ca="1">DATA_FORMATTING!AU128/J$86</f>
        <v>#N/A</v>
      </c>
      <c r="K95" s="464"/>
      <c r="L95" s="464" t="e">
        <f ca="1">DATA_FORMATTING!E186/L$86</f>
        <v>#NAME?</v>
      </c>
      <c r="M95" s="464" t="e">
        <f ca="1">DATA_FORMATTING!F186/M$86</f>
        <v>#NAME?</v>
      </c>
      <c r="N95" s="464" t="e">
        <f ca="1">DATA_FORMATTING!G186/N$86</f>
        <v>#NAME?</v>
      </c>
      <c r="O95" s="464" t="e">
        <f ca="1">DATA_FORMATTING!I186/O$86</f>
        <v>#NAME?</v>
      </c>
      <c r="P95" s="464"/>
      <c r="Q95" s="464" t="e">
        <f ca="1">DATA_FORMATTING!AN128/Q$86</f>
        <v>#NAME?</v>
      </c>
      <c r="R95" s="464" t="e">
        <f t="shared" ca="1" si="134"/>
        <v>#NAME?</v>
      </c>
      <c r="U95" s="550" t="e">
        <f ca="1">DATA_FORMATTING!AN157/U$86</f>
        <v>#NUM!</v>
      </c>
      <c r="V95" s="450" t="e">
        <f ca="1">AVERAGE(U95,Q95)</f>
        <v>#NUM!</v>
      </c>
      <c r="AJ95" s="467" t="s">
        <v>10</v>
      </c>
      <c r="AK95" s="464" t="e">
        <f t="shared" ca="1" si="135"/>
        <v>#N/A</v>
      </c>
      <c r="AL95" s="464" t="e">
        <f t="shared" ca="1" si="135"/>
        <v>#N/A</v>
      </c>
      <c r="AM95" s="464" t="e">
        <f t="shared" ca="1" si="135"/>
        <v>#N/A</v>
      </c>
      <c r="AN95" s="464" t="e">
        <f t="shared" ca="1" si="135"/>
        <v>#N/A</v>
      </c>
      <c r="AO95" s="464" t="e">
        <f t="shared" ref="AO95:AP98" ca="1" si="137">Q95</f>
        <v>#NAME?</v>
      </c>
      <c r="AP95" s="840" t="e">
        <f t="shared" ca="1" si="137"/>
        <v>#NAME?</v>
      </c>
      <c r="BE95" s="485">
        <f t="shared" ca="1" si="122"/>
        <v>1</v>
      </c>
      <c r="BF95" s="654" t="str">
        <f t="shared" si="123"/>
        <v/>
      </c>
      <c r="BG95" s="675" t="str">
        <f t="shared" ca="1" si="124"/>
        <v/>
      </c>
      <c r="BH95" s="675" t="str">
        <f t="shared" ca="1" si="125"/>
        <v/>
      </c>
      <c r="BI95" s="675" t="str">
        <f t="shared" ca="1" si="126"/>
        <v/>
      </c>
      <c r="BJ95" s="675" t="str">
        <f t="shared" ca="1" si="127"/>
        <v/>
      </c>
      <c r="BK95" s="675" t="str">
        <f t="shared" ca="1" si="128"/>
        <v/>
      </c>
      <c r="BL95" s="675" t="str">
        <f t="shared" ca="1" si="129"/>
        <v/>
      </c>
      <c r="BM95" s="675" t="str">
        <f t="shared" ca="1" si="130"/>
        <v/>
      </c>
      <c r="BN95" s="676" t="str">
        <f t="shared" ca="1" si="131"/>
        <v/>
      </c>
      <c r="BP95" s="485" t="e">
        <f ca="1">IF(OR(DB_LOAD!AW94="USD",DB_LOAD!AW94='Refi-Annual Review'!$A$3,ISBLANK(DB_LOAD!AW94)),0,1)</f>
        <v>#NAME?</v>
      </c>
      <c r="BQ95" t="str">
        <f>(IF(ISBLANK(DB_LOAD!AR94),"",DB_LOAD!AR94))</f>
        <v/>
      </c>
      <c r="BR95" t="str">
        <f t="shared" si="73"/>
        <v/>
      </c>
      <c r="BS95" t="str">
        <f t="shared" si="74"/>
        <v/>
      </c>
      <c r="BT95" t="str">
        <f t="shared" si="75"/>
        <v/>
      </c>
      <c r="BU95" t="str">
        <f t="shared" si="76"/>
        <v/>
      </c>
      <c r="BV95" t="str">
        <f t="shared" si="77"/>
        <v/>
      </c>
      <c r="BW95" t="str">
        <f t="shared" si="78"/>
        <v/>
      </c>
      <c r="BX95" t="str">
        <f t="shared" si="79"/>
        <v/>
      </c>
      <c r="CB95" s="683" t="str">
        <f t="shared" si="115"/>
        <v/>
      </c>
      <c r="CC95" s="683" t="str">
        <f t="shared" si="116"/>
        <v/>
      </c>
      <c r="CD95" s="683" t="str">
        <f>IF(CC95="","",VALUE(MID($BZ$5,1+SUM($CC$3:CC94),CC95)))</f>
        <v/>
      </c>
      <c r="CE95"/>
      <c r="CF95" t="str">
        <f>IF(CD95="","",MID($BZ$4,1+SUM($CD$3:CD94),CD95))</f>
        <v/>
      </c>
    </row>
    <row r="96" spans="3:84" ht="15">
      <c r="C96" s="485">
        <f t="shared" si="121"/>
        <v>97</v>
      </c>
      <c r="D96" s="468" t="s">
        <v>28</v>
      </c>
      <c r="E96" s="481"/>
      <c r="F96" s="469"/>
      <c r="G96" s="470"/>
      <c r="H96" s="470"/>
      <c r="I96" s="470"/>
      <c r="J96" s="470"/>
      <c r="K96" s="470"/>
      <c r="L96" s="470"/>
      <c r="M96" s="470"/>
      <c r="N96" s="470"/>
      <c r="O96" s="470"/>
      <c r="P96" s="470"/>
      <c r="Q96" s="470" t="e">
        <f ca="1">Q95/U95-1</f>
        <v>#NAME?</v>
      </c>
      <c r="R96" s="470" t="e">
        <f t="shared" ca="1" si="134"/>
        <v>#NAME?</v>
      </c>
      <c r="U96" s="684"/>
      <c r="V96" s="450"/>
      <c r="AJ96" s="468" t="s">
        <v>28</v>
      </c>
      <c r="AK96" s="565">
        <f ca="1">IF($AT$2=TRUE,IF($AT$3=TRUE,K96,F96),IF($AT$3=TRUE,L96,G96))</f>
        <v>0</v>
      </c>
      <c r="AL96" s="565" t="e">
        <f ca="1">AL95/AK95-1</f>
        <v>#N/A</v>
      </c>
      <c r="AM96" s="552" t="e">
        <f t="shared" ref="AM96:AN96" ca="1" si="138">AM95/AL95-1</f>
        <v>#N/A</v>
      </c>
      <c r="AN96" s="552" t="e">
        <f t="shared" ca="1" si="138"/>
        <v>#N/A</v>
      </c>
      <c r="AO96" s="470" t="e">
        <f t="shared" ca="1" si="137"/>
        <v>#NAME?</v>
      </c>
      <c r="AP96" s="841" t="e">
        <f t="shared" ca="1" si="137"/>
        <v>#NAME?</v>
      </c>
      <c r="BE96" s="485">
        <f t="shared" ca="1" si="122"/>
        <v>1</v>
      </c>
      <c r="BF96" s="654" t="str">
        <f t="shared" si="123"/>
        <v/>
      </c>
      <c r="BG96" s="675" t="str">
        <f t="shared" ca="1" si="124"/>
        <v/>
      </c>
      <c r="BH96" s="675" t="str">
        <f t="shared" ca="1" si="125"/>
        <v/>
      </c>
      <c r="BI96" s="675" t="str">
        <f t="shared" ca="1" si="126"/>
        <v/>
      </c>
      <c r="BJ96" s="675" t="str">
        <f t="shared" ca="1" si="127"/>
        <v/>
      </c>
      <c r="BK96" s="675" t="str">
        <f t="shared" ca="1" si="128"/>
        <v/>
      </c>
      <c r="BL96" s="675" t="str">
        <f t="shared" ca="1" si="129"/>
        <v/>
      </c>
      <c r="BM96" s="675" t="str">
        <f t="shared" ca="1" si="130"/>
        <v/>
      </c>
      <c r="BN96" s="676" t="str">
        <f t="shared" ca="1" si="131"/>
        <v/>
      </c>
      <c r="BP96" s="485" t="e">
        <f ca="1">IF(OR(DB_LOAD!AW95="USD",DB_LOAD!AW95='Refi-Annual Review'!$A$3,ISBLANK(DB_LOAD!AW95)),0,1)</f>
        <v>#NAME?</v>
      </c>
      <c r="BQ96" t="str">
        <f>(IF(ISBLANK(DB_LOAD!AR95),"",DB_LOAD!AR95))</f>
        <v/>
      </c>
      <c r="BR96" t="str">
        <f t="shared" ref="BR96:BR108" si="139">IF(LEN(BQ96)&gt;0,LEN(BQ96),"")</f>
        <v/>
      </c>
      <c r="BS96" t="str">
        <f t="shared" ref="BS96:BS108" si="140">IF(AND(BQ96=BQ95,BR96=BR95,BQ96&lt;&gt;""),"",IF(BQ96="","",BQ96))</f>
        <v/>
      </c>
      <c r="BT96" t="str">
        <f t="shared" ref="BT96:BT108" si="141">BT95&amp;BS96</f>
        <v/>
      </c>
      <c r="BU96" t="str">
        <f t="shared" ref="BU96:BU108" si="142">IF(LEN(BS96)&gt;0,LEN(BS96),"")</f>
        <v/>
      </c>
      <c r="BV96" t="str">
        <f t="shared" ref="BV96:BV108" si="143">BV95&amp;BU96</f>
        <v/>
      </c>
      <c r="BW96" t="str">
        <f t="shared" ref="BW96:BW108" si="144">IF(LEN(BU96)&gt;0,LEN(BU96),"")</f>
        <v/>
      </c>
      <c r="BX96" t="str">
        <f t="shared" ref="BX96:BX108" si="145">BX95&amp;BW96</f>
        <v/>
      </c>
      <c r="CB96" s="683" t="str">
        <f t="shared" si="115"/>
        <v/>
      </c>
      <c r="CC96" s="683" t="str">
        <f t="shared" si="116"/>
        <v/>
      </c>
      <c r="CD96" s="683" t="str">
        <f>IF(CC96="","",VALUE(MID($BZ$5,1+SUM($CC$3:CC95),CC96)))</f>
        <v/>
      </c>
      <c r="CE96"/>
      <c r="CF96" t="str">
        <f>IF(CD96="","",MID($BZ$4,1+SUM($CD$3:CD95),CD96))</f>
        <v/>
      </c>
    </row>
    <row r="97" spans="3:84" ht="15">
      <c r="C97" s="485">
        <f t="shared" si="121"/>
        <v>98</v>
      </c>
      <c r="D97" s="467" t="s">
        <v>91</v>
      </c>
      <c r="E97" s="467"/>
      <c r="F97" s="464" t="e">
        <f ca="1">DATA_FORMATTING!AQ129/F$86</f>
        <v>#N/A</v>
      </c>
      <c r="G97" s="464" t="e">
        <f ca="1">DATA_FORMATTING!AR129/G$86</f>
        <v>#N/A</v>
      </c>
      <c r="H97" s="464" t="e">
        <f ca="1">DATA_FORMATTING!AS129/H$86</f>
        <v>#N/A</v>
      </c>
      <c r="I97" s="464" t="e">
        <f ca="1">DATA_FORMATTING!AT129/I$86</f>
        <v>#N/A</v>
      </c>
      <c r="J97" s="464" t="e">
        <f ca="1">DATA_FORMATTING!AU129/J$86</f>
        <v>#N/A</v>
      </c>
      <c r="K97" s="464"/>
      <c r="L97" s="464" t="e">
        <f ca="1">DATA_FORMATTING!E187/L$86</f>
        <v>#NAME?</v>
      </c>
      <c r="M97" s="464" t="e">
        <f ca="1">DATA_FORMATTING!F187/M$86</f>
        <v>#NAME?</v>
      </c>
      <c r="N97" s="464" t="e">
        <f ca="1">DATA_FORMATTING!G187/N$86</f>
        <v>#NAME?</v>
      </c>
      <c r="O97" s="464" t="e">
        <f ca="1">DATA_FORMATTING!I187/O$86</f>
        <v>#NAME?</v>
      </c>
      <c r="P97" s="464"/>
      <c r="Q97" s="464" t="e">
        <f ca="1">DATA_FORMATTING!AN129/Q$86</f>
        <v>#NAME?</v>
      </c>
      <c r="R97" s="464" t="e">
        <f t="shared" ca="1" si="134"/>
        <v>#NAME?</v>
      </c>
      <c r="U97" s="550" t="e">
        <f ca="1">DATA_FORMATTING!AN158/U$86</f>
        <v>#NUM!</v>
      </c>
      <c r="V97" s="450" t="e">
        <f ca="1">AVERAGE(U97,Q97)</f>
        <v>#NUM!</v>
      </c>
      <c r="AJ97" s="467" t="s">
        <v>91</v>
      </c>
      <c r="AK97" s="464" t="e">
        <f t="shared" ca="1" si="135"/>
        <v>#N/A</v>
      </c>
      <c r="AL97" s="464" t="e">
        <f t="shared" ca="1" si="135"/>
        <v>#N/A</v>
      </c>
      <c r="AM97" s="464" t="e">
        <f t="shared" ca="1" si="135"/>
        <v>#N/A</v>
      </c>
      <c r="AN97" s="464" t="e">
        <f t="shared" ca="1" si="135"/>
        <v>#N/A</v>
      </c>
      <c r="AO97" s="464" t="e">
        <f t="shared" ca="1" si="137"/>
        <v>#NAME?</v>
      </c>
      <c r="AP97" s="840" t="e">
        <f t="shared" ca="1" si="137"/>
        <v>#NAME?</v>
      </c>
      <c r="BE97" s="485">
        <f t="shared" ca="1" si="122"/>
        <v>1</v>
      </c>
      <c r="BF97" s="654" t="str">
        <f t="shared" si="123"/>
        <v/>
      </c>
      <c r="BG97" s="675" t="str">
        <f t="shared" ca="1" si="124"/>
        <v/>
      </c>
      <c r="BH97" s="675" t="str">
        <f t="shared" ca="1" si="125"/>
        <v/>
      </c>
      <c r="BI97" s="675" t="str">
        <f t="shared" ca="1" si="126"/>
        <v/>
      </c>
      <c r="BJ97" s="675" t="str">
        <f t="shared" ca="1" si="127"/>
        <v/>
      </c>
      <c r="BK97" s="675" t="str">
        <f t="shared" ca="1" si="128"/>
        <v/>
      </c>
      <c r="BL97" s="675" t="str">
        <f t="shared" ca="1" si="129"/>
        <v/>
      </c>
      <c r="BM97" s="675" t="str">
        <f t="shared" ca="1" si="130"/>
        <v/>
      </c>
      <c r="BN97" s="676" t="str">
        <f t="shared" ca="1" si="131"/>
        <v/>
      </c>
      <c r="BP97" s="485" t="e">
        <f ca="1">IF(OR(DB_LOAD!AW96="USD",DB_LOAD!AW96='Refi-Annual Review'!$A$3,ISBLANK(DB_LOAD!AW96)),0,1)</f>
        <v>#NAME?</v>
      </c>
      <c r="BQ97" t="str">
        <f>(IF(ISBLANK(DB_LOAD!AR96),"",DB_LOAD!AR96))</f>
        <v/>
      </c>
      <c r="BR97" t="str">
        <f t="shared" si="139"/>
        <v/>
      </c>
      <c r="BS97" t="str">
        <f t="shared" si="140"/>
        <v/>
      </c>
      <c r="BT97" t="str">
        <f t="shared" si="141"/>
        <v/>
      </c>
      <c r="BU97" t="str">
        <f t="shared" si="142"/>
        <v/>
      </c>
      <c r="BV97" t="str">
        <f t="shared" si="143"/>
        <v/>
      </c>
      <c r="BW97" t="str">
        <f t="shared" si="144"/>
        <v/>
      </c>
      <c r="BX97" t="str">
        <f t="shared" si="145"/>
        <v/>
      </c>
      <c r="CB97" s="683" t="str">
        <f t="shared" si="115"/>
        <v/>
      </c>
      <c r="CC97" s="683" t="str">
        <f t="shared" si="116"/>
        <v/>
      </c>
      <c r="CD97" s="683" t="str">
        <f>IF(CC97="","",VALUE(MID($BZ$5,1+SUM($CC$3:CC96),CC97)))</f>
        <v/>
      </c>
      <c r="CE97"/>
      <c r="CF97" t="str">
        <f>IF(CD97="","",MID($BZ$4,1+SUM($CD$3:CD96),CD97))</f>
        <v/>
      </c>
    </row>
    <row r="98" spans="3:84" ht="14.25" customHeight="1">
      <c r="C98" s="485">
        <f t="shared" si="121"/>
        <v>99</v>
      </c>
      <c r="D98" s="471" t="s">
        <v>166</v>
      </c>
      <c r="E98" s="471"/>
      <c r="F98" s="660" t="e">
        <f ca="1">SUM(F97,F95)</f>
        <v>#N/A</v>
      </c>
      <c r="G98" s="660" t="e">
        <f ca="1">SUM(G97,G95)</f>
        <v>#N/A</v>
      </c>
      <c r="H98" s="660" t="e">
        <f ca="1">SUM(H97,H95)</f>
        <v>#N/A</v>
      </c>
      <c r="I98" s="660" t="e">
        <f ca="1">SUM(I97,I95)</f>
        <v>#N/A</v>
      </c>
      <c r="J98" s="660" t="e">
        <f ca="1">SUM(J97,J95)</f>
        <v>#N/A</v>
      </c>
      <c r="K98" s="466"/>
      <c r="L98" s="660" t="e">
        <f ca="1">SUM(L97,L95)</f>
        <v>#NAME?</v>
      </c>
      <c r="M98" s="660" t="e">
        <f ca="1">SUM(M97,M95)</f>
        <v>#NAME?</v>
      </c>
      <c r="N98" s="660" t="e">
        <f ca="1">SUM(N97,N95)</f>
        <v>#NAME?</v>
      </c>
      <c r="O98" s="660" t="e">
        <f ca="1">SUM(O97,O95)</f>
        <v>#NAME?</v>
      </c>
      <c r="P98" s="660"/>
      <c r="Q98" s="660" t="e">
        <f ca="1">SUM(Q97,Q95)</f>
        <v>#NAME?</v>
      </c>
      <c r="R98" s="660" t="e">
        <f t="shared" ca="1" si="134"/>
        <v>#NAME?</v>
      </c>
      <c r="U98" s="661" t="e">
        <f ca="1">SUM(U97,U95)</f>
        <v>#NUM!</v>
      </c>
      <c r="V98" s="658" t="e">
        <f ca="1">SUM(V97,V95)</f>
        <v>#NUM!</v>
      </c>
      <c r="AJ98" s="471" t="s">
        <v>166</v>
      </c>
      <c r="AK98" s="660" t="e">
        <f t="shared" ca="1" si="135"/>
        <v>#N/A</v>
      </c>
      <c r="AL98" s="660" t="e">
        <f t="shared" ca="1" si="135"/>
        <v>#N/A</v>
      </c>
      <c r="AM98" s="660" t="e">
        <f t="shared" ca="1" si="135"/>
        <v>#N/A</v>
      </c>
      <c r="AN98" s="660" t="e">
        <f t="shared" ca="1" si="135"/>
        <v>#N/A</v>
      </c>
      <c r="AO98" s="660" t="e">
        <f t="shared" ca="1" si="137"/>
        <v>#NAME?</v>
      </c>
      <c r="AP98" s="840" t="e">
        <f t="shared" ca="1" si="137"/>
        <v>#NAME?</v>
      </c>
      <c r="BE98" s="485">
        <f t="shared" ca="1" si="122"/>
        <v>1</v>
      </c>
      <c r="BF98" s="654" t="str">
        <f t="shared" si="123"/>
        <v/>
      </c>
      <c r="BG98" s="675" t="str">
        <f t="shared" ca="1" si="124"/>
        <v/>
      </c>
      <c r="BH98" s="675" t="str">
        <f t="shared" ca="1" si="125"/>
        <v/>
      </c>
      <c r="BI98" s="675" t="str">
        <f t="shared" ca="1" si="126"/>
        <v/>
      </c>
      <c r="BJ98" s="675" t="str">
        <f t="shared" ca="1" si="127"/>
        <v/>
      </c>
      <c r="BK98" s="675" t="str">
        <f t="shared" ca="1" si="128"/>
        <v/>
      </c>
      <c r="BL98" s="675" t="str">
        <f t="shared" ca="1" si="129"/>
        <v/>
      </c>
      <c r="BM98" s="675" t="str">
        <f t="shared" ca="1" si="130"/>
        <v/>
      </c>
      <c r="BN98" s="676" t="str">
        <f t="shared" ca="1" si="131"/>
        <v/>
      </c>
      <c r="BP98" s="485" t="e">
        <f ca="1">IF(OR(DB_LOAD!AW97="USD",DB_LOAD!AW97='Refi-Annual Review'!$A$3,ISBLANK(DB_LOAD!AW97)),0,1)</f>
        <v>#NAME?</v>
      </c>
      <c r="BQ98" t="str">
        <f>(IF(ISBLANK(DB_LOAD!AR97),"",DB_LOAD!AR97))</f>
        <v/>
      </c>
      <c r="BR98" t="str">
        <f t="shared" si="139"/>
        <v/>
      </c>
      <c r="BS98" t="str">
        <f t="shared" si="140"/>
        <v/>
      </c>
      <c r="BT98" t="str">
        <f t="shared" si="141"/>
        <v/>
      </c>
      <c r="BU98" t="str">
        <f t="shared" si="142"/>
        <v/>
      </c>
      <c r="BV98" t="str">
        <f t="shared" si="143"/>
        <v/>
      </c>
      <c r="BW98" t="str">
        <f t="shared" si="144"/>
        <v/>
      </c>
      <c r="BX98" t="str">
        <f t="shared" si="145"/>
        <v/>
      </c>
      <c r="CB98" s="683" t="str">
        <f t="shared" si="115"/>
        <v/>
      </c>
      <c r="CC98" s="683" t="str">
        <f t="shared" si="116"/>
        <v/>
      </c>
      <c r="CD98" s="683" t="str">
        <f>IF(CC98="","",VALUE(MID($BZ$5,1+SUM($CC$3:CC97),CC98)))</f>
        <v/>
      </c>
      <c r="CE98"/>
      <c r="CF98" t="str">
        <f>IF(CD98="","",MID($BZ$4,1+SUM($CD$3:CD97),CD98))</f>
        <v/>
      </c>
    </row>
    <row r="99" spans="3:84" ht="15" customHeight="1">
      <c r="C99" s="485">
        <f t="shared" si="121"/>
        <v>100</v>
      </c>
      <c r="D99" s="466"/>
      <c r="E99" s="466"/>
      <c r="F99" s="466"/>
      <c r="G99" s="466"/>
      <c r="H99" s="466"/>
      <c r="I99" s="466"/>
      <c r="J99" s="466"/>
      <c r="K99" s="466"/>
      <c r="L99" s="466"/>
      <c r="M99" s="466"/>
      <c r="N99" s="466"/>
      <c r="O99" s="466"/>
      <c r="P99" s="466"/>
      <c r="Q99" s="466"/>
      <c r="R99" s="466">
        <f t="shared" si="134"/>
        <v>0</v>
      </c>
      <c r="U99" s="551"/>
      <c r="V99" s="451"/>
      <c r="AJ99" s="466"/>
      <c r="AK99" s="466"/>
      <c r="AL99" s="466"/>
      <c r="AM99" s="466"/>
      <c r="AN99" s="466"/>
      <c r="AO99" s="466"/>
      <c r="BE99" s="485">
        <f t="shared" ca="1" si="122"/>
        <v>1</v>
      </c>
      <c r="BF99" s="654" t="str">
        <f t="shared" si="123"/>
        <v/>
      </c>
      <c r="BG99" s="675" t="str">
        <f t="shared" ca="1" si="124"/>
        <v/>
      </c>
      <c r="BH99" s="675" t="str">
        <f t="shared" ca="1" si="125"/>
        <v/>
      </c>
      <c r="BI99" s="675" t="str">
        <f t="shared" ca="1" si="126"/>
        <v/>
      </c>
      <c r="BJ99" s="675" t="str">
        <f t="shared" ca="1" si="127"/>
        <v/>
      </c>
      <c r="BK99" s="675" t="str">
        <f t="shared" ca="1" si="128"/>
        <v/>
      </c>
      <c r="BL99" s="675" t="str">
        <f t="shared" ca="1" si="129"/>
        <v/>
      </c>
      <c r="BM99" s="675" t="str">
        <f t="shared" ca="1" si="130"/>
        <v/>
      </c>
      <c r="BN99" s="676" t="str">
        <f t="shared" ca="1" si="131"/>
        <v/>
      </c>
      <c r="BP99" s="485" t="e">
        <f ca="1">IF(OR(DB_LOAD!AW98="USD",DB_LOAD!AW98='Refi-Annual Review'!$A$3,ISBLANK(DB_LOAD!AW98)),0,1)</f>
        <v>#NAME?</v>
      </c>
      <c r="BQ99" t="str">
        <f>(IF(ISBLANK(DB_LOAD!AR98),"",DB_LOAD!AR98))</f>
        <v/>
      </c>
      <c r="BR99" t="str">
        <f t="shared" si="139"/>
        <v/>
      </c>
      <c r="BS99" t="str">
        <f t="shared" si="140"/>
        <v/>
      </c>
      <c r="BT99" t="str">
        <f t="shared" si="141"/>
        <v/>
      </c>
      <c r="BU99" t="str">
        <f t="shared" si="142"/>
        <v/>
      </c>
      <c r="BV99" t="str">
        <f t="shared" si="143"/>
        <v/>
      </c>
      <c r="BW99" t="str">
        <f t="shared" si="144"/>
        <v/>
      </c>
      <c r="BX99" t="str">
        <f t="shared" si="145"/>
        <v/>
      </c>
      <c r="CB99" s="683" t="str">
        <f t="shared" si="115"/>
        <v/>
      </c>
      <c r="CC99" s="683" t="str">
        <f t="shared" si="116"/>
        <v/>
      </c>
      <c r="CD99" s="683" t="str">
        <f>IF(CC99="","",VALUE(MID($BZ$5,1+SUM($CC$3:CC98),CC99)))</f>
        <v/>
      </c>
      <c r="CE99"/>
      <c r="CF99" t="str">
        <f>IF(CD99="","",MID($BZ$4,1+SUM($CD$3:CD98),CD99))</f>
        <v/>
      </c>
    </row>
    <row r="100" spans="3:84" ht="15">
      <c r="C100" s="485">
        <f t="shared" si="121"/>
        <v>101</v>
      </c>
      <c r="D100" s="463" t="s">
        <v>94</v>
      </c>
      <c r="E100" s="463"/>
      <c r="F100" s="464" t="e">
        <f ca="1">DATA_FORMATTING!AQ130/F$86</f>
        <v>#N/A</v>
      </c>
      <c r="G100" s="464" t="e">
        <f ca="1">DATA_FORMATTING!AR130/G$86</f>
        <v>#N/A</v>
      </c>
      <c r="H100" s="464" t="e">
        <f ca="1">DATA_FORMATTING!AS130/H$86</f>
        <v>#N/A</v>
      </c>
      <c r="I100" s="464" t="e">
        <f ca="1">DATA_FORMATTING!AT130/I$86</f>
        <v>#N/A</v>
      </c>
      <c r="J100" s="464" t="e">
        <f ca="1">DATA_FORMATTING!AU130/J$86</f>
        <v>#N/A</v>
      </c>
      <c r="K100" s="464"/>
      <c r="L100" s="464" t="e">
        <f ca="1">DATA_FORMATTING!E188/L$86</f>
        <v>#NAME?</v>
      </c>
      <c r="M100" s="464" t="e">
        <f ca="1">DATA_FORMATTING!F188/M$86</f>
        <v>#NAME?</v>
      </c>
      <c r="N100" s="464" t="e">
        <f ca="1">DATA_FORMATTING!G188/N$86</f>
        <v>#NAME?</v>
      </c>
      <c r="O100" s="464" t="e">
        <f ca="1">DATA_FORMATTING!I188/O$86</f>
        <v>#NAME?</v>
      </c>
      <c r="P100" s="464"/>
      <c r="Q100" s="464" t="e">
        <f ca="1">DATA_FORMATTING!AN130/Q$86</f>
        <v>#NAME?</v>
      </c>
      <c r="R100" s="464" t="e">
        <f t="shared" ca="1" si="134"/>
        <v>#NAME?</v>
      </c>
      <c r="U100" s="550" t="e">
        <f ca="1">DATA_FORMATTING!AN159/U$86</f>
        <v>#NUM!</v>
      </c>
      <c r="V100" s="450" t="e">
        <f ca="1">AVERAGE(U100,Q100)</f>
        <v>#NUM!</v>
      </c>
      <c r="AJ100" s="463" t="s">
        <v>94</v>
      </c>
      <c r="AK100" s="464" t="e">
        <f t="shared" ca="1" si="135"/>
        <v>#N/A</v>
      </c>
      <c r="AL100" s="464" t="e">
        <f t="shared" ca="1" si="135"/>
        <v>#N/A</v>
      </c>
      <c r="AM100" s="464" t="e">
        <f t="shared" ca="1" si="135"/>
        <v>#N/A</v>
      </c>
      <c r="AN100" s="464" t="e">
        <f t="shared" ca="1" si="135"/>
        <v>#N/A</v>
      </c>
      <c r="AO100" s="464" t="e">
        <f ca="1">Q100</f>
        <v>#NAME?</v>
      </c>
      <c r="AP100" s="840" t="e">
        <f ca="1">R100</f>
        <v>#NAME?</v>
      </c>
      <c r="BE100" s="485">
        <f t="shared" ca="1" si="122"/>
        <v>1</v>
      </c>
      <c r="BF100" s="654" t="str">
        <f t="shared" si="123"/>
        <v/>
      </c>
      <c r="BG100" s="675" t="str">
        <f t="shared" ca="1" si="124"/>
        <v/>
      </c>
      <c r="BH100" s="675" t="str">
        <f t="shared" ca="1" si="125"/>
        <v/>
      </c>
      <c r="BI100" s="675" t="str">
        <f t="shared" ca="1" si="126"/>
        <v/>
      </c>
      <c r="BJ100" s="675" t="str">
        <f t="shared" ca="1" si="127"/>
        <v/>
      </c>
      <c r="BK100" s="675" t="str">
        <f t="shared" ca="1" si="128"/>
        <v/>
      </c>
      <c r="BL100" s="675" t="str">
        <f t="shared" ca="1" si="129"/>
        <v/>
      </c>
      <c r="BM100" s="675" t="str">
        <f t="shared" ca="1" si="130"/>
        <v/>
      </c>
      <c r="BN100" s="676" t="str">
        <f t="shared" ca="1" si="131"/>
        <v/>
      </c>
      <c r="BP100" s="485" t="e">
        <f ca="1">IF(OR(DB_LOAD!AW99="USD",DB_LOAD!AW99='Refi-Annual Review'!$A$3,ISBLANK(DB_LOAD!AW99)),0,1)</f>
        <v>#NAME?</v>
      </c>
      <c r="BQ100" t="str">
        <f>(IF(ISBLANK(DB_LOAD!AR99),"",DB_LOAD!AR99))</f>
        <v/>
      </c>
      <c r="BR100" t="str">
        <f t="shared" si="139"/>
        <v/>
      </c>
      <c r="BS100" t="str">
        <f t="shared" si="140"/>
        <v/>
      </c>
      <c r="BT100" t="str">
        <f t="shared" si="141"/>
        <v/>
      </c>
      <c r="BU100" t="str">
        <f t="shared" si="142"/>
        <v/>
      </c>
      <c r="BV100" t="str">
        <f t="shared" si="143"/>
        <v/>
      </c>
      <c r="BW100" t="str">
        <f t="shared" si="144"/>
        <v/>
      </c>
      <c r="BX100" t="str">
        <f t="shared" si="145"/>
        <v/>
      </c>
      <c r="CB100" s="683" t="str">
        <f t="shared" si="115"/>
        <v/>
      </c>
      <c r="CC100" s="683" t="str">
        <f t="shared" si="116"/>
        <v/>
      </c>
      <c r="CD100" s="683" t="str">
        <f>IF(CC100="","",VALUE(MID($BZ$5,1+SUM($CC$3:CC99),CC100)))</f>
        <v/>
      </c>
      <c r="CE100"/>
      <c r="CF100" t="str">
        <f>IF(CD100="","",MID($BZ$4,1+SUM($CD$3:CD99),CD100))</f>
        <v/>
      </c>
    </row>
    <row r="101" spans="3:84" ht="14.25" customHeight="1">
      <c r="C101" s="485">
        <f t="shared" si="121"/>
        <v>102</v>
      </c>
      <c r="D101" s="472" t="s">
        <v>370</v>
      </c>
      <c r="E101" s="462"/>
      <c r="F101" s="662" t="e">
        <f ca="1">SUM(F100,F98,F90)</f>
        <v>#N/A</v>
      </c>
      <c r="G101" s="662" t="e">
        <f ca="1">SUM(G100,G98,G90)</f>
        <v>#N/A</v>
      </c>
      <c r="H101" s="662" t="e">
        <f ca="1">SUM(H100,H98,H90)</f>
        <v>#N/A</v>
      </c>
      <c r="I101" s="662" t="e">
        <f ca="1">SUM(I100,I98,I90)</f>
        <v>#N/A</v>
      </c>
      <c r="J101" s="662" t="e">
        <f ca="1">SUM(J100,J98,J90)</f>
        <v>#N/A</v>
      </c>
      <c r="K101" s="466"/>
      <c r="L101" s="662" t="e">
        <f ca="1">SUM(L100,L98,L90)</f>
        <v>#NAME?</v>
      </c>
      <c r="M101" s="662" t="e">
        <f ca="1">SUM(M100,M98,M90)</f>
        <v>#NAME?</v>
      </c>
      <c r="N101" s="662" t="e">
        <f ca="1">SUM(N100,N98,N90)</f>
        <v>#NAME?</v>
      </c>
      <c r="O101" s="662" t="e">
        <f ca="1">SUM(O100,O98,O90)</f>
        <v>#NAME?</v>
      </c>
      <c r="P101" s="660"/>
      <c r="Q101" s="662" t="e">
        <f ca="1">SUM(Q100,Q98,Q90)</f>
        <v>#NAME?</v>
      </c>
      <c r="R101" s="662" t="e">
        <f t="shared" ca="1" si="134"/>
        <v>#NAME?</v>
      </c>
      <c r="U101" s="663" t="e">
        <f ca="1">SUM(U100,U98,U90)</f>
        <v>#NUM!</v>
      </c>
      <c r="V101" s="659" t="e">
        <f ca="1">SUM(V100,V98,V90)</f>
        <v>#NUM!</v>
      </c>
      <c r="AJ101" s="472" t="s">
        <v>370</v>
      </c>
      <c r="AK101" s="662" t="e">
        <f t="shared" ca="1" si="135"/>
        <v>#N/A</v>
      </c>
      <c r="AL101" s="662" t="e">
        <f t="shared" ca="1" si="135"/>
        <v>#N/A</v>
      </c>
      <c r="AM101" s="662" t="e">
        <f t="shared" ca="1" si="135"/>
        <v>#N/A</v>
      </c>
      <c r="AN101" s="662" t="e">
        <f t="shared" ca="1" si="135"/>
        <v>#N/A</v>
      </c>
      <c r="AO101" s="662" t="e">
        <f ca="1">Q101</f>
        <v>#NAME?</v>
      </c>
      <c r="AP101" s="840" t="e">
        <f ca="1">R101</f>
        <v>#NAME?</v>
      </c>
      <c r="BE101" s="485">
        <f t="shared" ca="1" si="122"/>
        <v>1</v>
      </c>
      <c r="BF101" s="654" t="str">
        <f t="shared" si="123"/>
        <v/>
      </c>
      <c r="BG101" s="675" t="str">
        <f t="shared" ref="BG101:BM103" ca="1" si="146">IF(DJ30+DS30=0,"",DJ30+DS30)</f>
        <v/>
      </c>
      <c r="BH101" s="675" t="str">
        <f t="shared" ca="1" si="146"/>
        <v/>
      </c>
      <c r="BI101" s="675" t="str">
        <f t="shared" ca="1" si="146"/>
        <v/>
      </c>
      <c r="BJ101" s="675" t="str">
        <f t="shared" ca="1" si="146"/>
        <v/>
      </c>
      <c r="BK101" s="675" t="str">
        <f t="shared" ca="1" si="146"/>
        <v/>
      </c>
      <c r="BL101" s="675" t="str">
        <f t="shared" ca="1" si="146"/>
        <v/>
      </c>
      <c r="BM101" s="675" t="str">
        <f t="shared" ca="1" si="146"/>
        <v/>
      </c>
      <c r="BN101" s="676" t="str">
        <f t="shared" ca="1" si="131"/>
        <v/>
      </c>
      <c r="BP101" s="485" t="e">
        <f ca="1">IF(OR(DB_LOAD!AW100="USD",DB_LOAD!AW100='Refi-Annual Review'!$A$3,ISBLANK(DB_LOAD!AW100)),0,1)</f>
        <v>#NAME?</v>
      </c>
      <c r="BQ101" t="str">
        <f>(IF(ISBLANK(DB_LOAD!AR100),"",DB_LOAD!AR100))</f>
        <v/>
      </c>
      <c r="BR101" t="str">
        <f t="shared" si="139"/>
        <v/>
      </c>
      <c r="BS101" t="str">
        <f t="shared" si="140"/>
        <v/>
      </c>
      <c r="BT101" t="str">
        <f t="shared" si="141"/>
        <v/>
      </c>
      <c r="BU101" t="str">
        <f t="shared" si="142"/>
        <v/>
      </c>
      <c r="BV101" t="str">
        <f t="shared" si="143"/>
        <v/>
      </c>
      <c r="BW101" t="str">
        <f t="shared" si="144"/>
        <v/>
      </c>
      <c r="BX101" t="str">
        <f t="shared" si="145"/>
        <v/>
      </c>
      <c r="CB101" s="683" t="str">
        <f t="shared" si="115"/>
        <v/>
      </c>
      <c r="CC101" s="683" t="str">
        <f t="shared" si="116"/>
        <v/>
      </c>
      <c r="CD101" s="683" t="str">
        <f>IF(CC101="","",VALUE(MID($BZ$5,1+SUM($CC$3:CC100),CC101)))</f>
        <v/>
      </c>
      <c r="CE101"/>
      <c r="CF101" t="str">
        <f>IF(CD101="","",MID($BZ$4,1+SUM($CD$3:CD100),CD101))</f>
        <v/>
      </c>
    </row>
    <row r="102" spans="3:84" ht="14.25" customHeight="1">
      <c r="C102" s="485">
        <f t="shared" si="121"/>
        <v>103</v>
      </c>
      <c r="D102" s="466"/>
      <c r="E102" s="466"/>
      <c r="F102" s="466"/>
      <c r="G102" s="466"/>
      <c r="H102" s="466"/>
      <c r="I102" s="466"/>
      <c r="J102" s="466"/>
      <c r="K102" s="466"/>
      <c r="L102" s="466"/>
      <c r="M102" s="466"/>
      <c r="N102" s="466"/>
      <c r="O102" s="466"/>
      <c r="P102" s="466"/>
      <c r="Q102" s="466"/>
      <c r="R102" s="466">
        <f t="shared" si="134"/>
        <v>0</v>
      </c>
      <c r="U102" s="551"/>
      <c r="V102" s="451"/>
      <c r="AJ102" s="466"/>
      <c r="AK102" s="466"/>
      <c r="AL102" s="466"/>
      <c r="AM102" s="466"/>
      <c r="AN102" s="466"/>
      <c r="AO102" s="466"/>
      <c r="BE102" s="485">
        <f t="shared" ca="1" si="122"/>
        <v>1</v>
      </c>
      <c r="BF102" s="654" t="str">
        <f t="shared" si="123"/>
        <v/>
      </c>
      <c r="BG102" s="675" t="str">
        <f t="shared" ca="1" si="146"/>
        <v/>
      </c>
      <c r="BH102" s="675" t="str">
        <f t="shared" ca="1" si="146"/>
        <v/>
      </c>
      <c r="BI102" s="675" t="str">
        <f t="shared" ca="1" si="146"/>
        <v/>
      </c>
      <c r="BJ102" s="675" t="str">
        <f t="shared" ca="1" si="146"/>
        <v/>
      </c>
      <c r="BK102" s="675" t="str">
        <f t="shared" ca="1" si="146"/>
        <v/>
      </c>
      <c r="BL102" s="675" t="str">
        <f t="shared" ca="1" si="146"/>
        <v/>
      </c>
      <c r="BM102" s="675" t="str">
        <f t="shared" ca="1" si="146"/>
        <v/>
      </c>
      <c r="BN102" s="676" t="str">
        <f t="shared" ca="1" si="131"/>
        <v/>
      </c>
      <c r="BP102" s="485" t="e">
        <f ca="1">IF(OR(DB_LOAD!AW101="USD",DB_LOAD!AW101='Refi-Annual Review'!$A$3,ISBLANK(DB_LOAD!AW101)),0,1)</f>
        <v>#NAME?</v>
      </c>
      <c r="BQ102" t="str">
        <f>(IF(ISBLANK(DB_LOAD!AR101),"",DB_LOAD!AR101))</f>
        <v/>
      </c>
      <c r="BR102" t="str">
        <f t="shared" si="139"/>
        <v/>
      </c>
      <c r="BS102" t="str">
        <f t="shared" si="140"/>
        <v/>
      </c>
      <c r="BT102" t="str">
        <f t="shared" si="141"/>
        <v/>
      </c>
      <c r="BU102" t="str">
        <f t="shared" si="142"/>
        <v/>
      </c>
      <c r="BV102" t="str">
        <f t="shared" si="143"/>
        <v/>
      </c>
      <c r="BW102" t="str">
        <f t="shared" si="144"/>
        <v/>
      </c>
      <c r="BX102" t="str">
        <f t="shared" si="145"/>
        <v/>
      </c>
      <c r="CB102" s="683" t="str">
        <f t="shared" si="115"/>
        <v/>
      </c>
      <c r="CC102" s="683" t="str">
        <f t="shared" si="116"/>
        <v/>
      </c>
      <c r="CD102" s="683" t="str">
        <f>IF(CC102="","",VALUE(MID($BZ$5,1+SUM($CC$3:CC101),CC102)))</f>
        <v/>
      </c>
      <c r="CE102"/>
      <c r="CF102" t="str">
        <f>IF(CD102="","",MID($BZ$4,1+SUM($CD$3:CD101),CD102))</f>
        <v/>
      </c>
    </row>
    <row r="103" spans="3:84" ht="8.25" customHeight="1">
      <c r="C103" s="485">
        <f t="shared" si="121"/>
        <v>104</v>
      </c>
      <c r="D103" s="462" t="s">
        <v>100</v>
      </c>
      <c r="E103" s="462"/>
      <c r="F103" s="464"/>
      <c r="G103" s="464"/>
      <c r="H103" s="464"/>
      <c r="I103" s="464"/>
      <c r="J103" s="464"/>
      <c r="K103" s="464"/>
      <c r="L103" s="464"/>
      <c r="M103" s="464"/>
      <c r="N103" s="464"/>
      <c r="O103" s="464"/>
      <c r="P103" s="464"/>
      <c r="Q103" s="464"/>
      <c r="R103" s="464">
        <f t="shared" si="134"/>
        <v>0</v>
      </c>
      <c r="U103" s="550"/>
      <c r="V103" s="450"/>
      <c r="AJ103" s="462" t="s">
        <v>100</v>
      </c>
      <c r="AK103" s="464"/>
      <c r="AL103" s="464"/>
      <c r="AM103" s="464"/>
      <c r="AN103" s="464"/>
      <c r="AO103" s="464"/>
      <c r="BE103" s="485">
        <f t="shared" ca="1" si="122"/>
        <v>1</v>
      </c>
      <c r="BF103" s="654" t="str">
        <f t="shared" si="123"/>
        <v/>
      </c>
      <c r="BG103" s="675" t="str">
        <f t="shared" ca="1" si="146"/>
        <v/>
      </c>
      <c r="BH103" s="675" t="str">
        <f t="shared" ca="1" si="146"/>
        <v/>
      </c>
      <c r="BI103" s="675" t="str">
        <f t="shared" ca="1" si="146"/>
        <v/>
      </c>
      <c r="BJ103" s="675" t="str">
        <f t="shared" ca="1" si="146"/>
        <v/>
      </c>
      <c r="BK103" s="675" t="str">
        <f t="shared" ca="1" si="146"/>
        <v/>
      </c>
      <c r="BL103" s="675" t="str">
        <f t="shared" ca="1" si="146"/>
        <v/>
      </c>
      <c r="BM103" s="675" t="str">
        <f t="shared" ca="1" si="146"/>
        <v/>
      </c>
      <c r="BN103" s="676" t="str">
        <f t="shared" ca="1" si="131"/>
        <v/>
      </c>
      <c r="BP103" s="485" t="e">
        <f ca="1">IF(OR(DB_LOAD!AW102="USD",DB_LOAD!AW102='Refi-Annual Review'!$A$3,ISBLANK(DB_LOAD!AW102)),0,1)</f>
        <v>#NAME?</v>
      </c>
      <c r="BQ103" t="str">
        <f>(IF(ISBLANK(DB_LOAD!AR102),"",DB_LOAD!AR102))</f>
        <v/>
      </c>
      <c r="BR103" t="str">
        <f t="shared" si="139"/>
        <v/>
      </c>
      <c r="BS103" t="str">
        <f t="shared" si="140"/>
        <v/>
      </c>
      <c r="BT103" t="str">
        <f t="shared" si="141"/>
        <v/>
      </c>
      <c r="BU103" t="str">
        <f t="shared" si="142"/>
        <v/>
      </c>
      <c r="BV103" t="str">
        <f t="shared" si="143"/>
        <v/>
      </c>
      <c r="BW103" t="str">
        <f t="shared" si="144"/>
        <v/>
      </c>
      <c r="BX103" t="str">
        <f t="shared" si="145"/>
        <v/>
      </c>
      <c r="CB103" s="683" t="str">
        <f t="shared" si="115"/>
        <v/>
      </c>
      <c r="CC103" s="683" t="str">
        <f t="shared" si="116"/>
        <v/>
      </c>
      <c r="CD103" s="683" t="str">
        <f>IF(CC103="","",VALUE(MID($BZ$5,1+SUM($CC$3:CC102),CC103)))</f>
        <v/>
      </c>
      <c r="CE103"/>
      <c r="CF103" t="str">
        <f>IF(CD103="","",MID($BZ$4,1+SUM($CD$3:CD102),CD103))</f>
        <v/>
      </c>
    </row>
    <row r="104" spans="3:84" ht="14.25" customHeight="1">
      <c r="C104" s="485">
        <f t="shared" si="121"/>
        <v>105</v>
      </c>
      <c r="D104" s="463" t="s">
        <v>103</v>
      </c>
      <c r="E104" s="463"/>
      <c r="F104" s="464" t="e">
        <f ca="1">DATA_FORMATTING!AQ134/F$86</f>
        <v>#N/A</v>
      </c>
      <c r="G104" s="464" t="e">
        <f ca="1">DATA_FORMATTING!AR134/G$86</f>
        <v>#N/A</v>
      </c>
      <c r="H104" s="464" t="e">
        <f ca="1">DATA_FORMATTING!AS134/H$86</f>
        <v>#N/A</v>
      </c>
      <c r="I104" s="464" t="e">
        <f ca="1">DATA_FORMATTING!AT134/I$86</f>
        <v>#N/A</v>
      </c>
      <c r="J104" s="464" t="e">
        <f ca="1">DATA_FORMATTING!AU134/J$86</f>
        <v>#N/A</v>
      </c>
      <c r="K104" s="464"/>
      <c r="L104" s="464" t="e">
        <f ca="1">DATA_FORMATTING!E192/L$86</f>
        <v>#NAME?</v>
      </c>
      <c r="M104" s="464" t="e">
        <f ca="1">DATA_FORMATTING!F192/M$86</f>
        <v>#NAME?</v>
      </c>
      <c r="N104" s="464" t="e">
        <f ca="1">DATA_FORMATTING!G192/N$86</f>
        <v>#NAME?</v>
      </c>
      <c r="O104" s="464" t="e">
        <f ca="1">DATA_FORMATTING!I192/O$86</f>
        <v>#NAME?</v>
      </c>
      <c r="P104" s="464"/>
      <c r="Q104" s="464" t="e">
        <f ca="1">DATA_FORMATTING!AN134/Q$86</f>
        <v>#NAME?</v>
      </c>
      <c r="R104" s="464" t="e">
        <f t="shared" ca="1" si="134"/>
        <v>#NAME?</v>
      </c>
      <c r="U104" s="550" t="e">
        <f ca="1">DATA_FORMATTING!AN163/U$86</f>
        <v>#NUM!</v>
      </c>
      <c r="V104" s="450" t="e">
        <f t="shared" ref="V104:V111" ca="1" si="147">AVERAGE(U104,Q104)</f>
        <v>#NUM!</v>
      </c>
      <c r="AJ104" s="463" t="s">
        <v>103</v>
      </c>
      <c r="AK104" s="464" t="e">
        <f t="shared" ref="AK104:AN113" ca="1" si="148">HLOOKUP(AK$4,$G$1:$O$213,$C104-1,FALSE)</f>
        <v>#N/A</v>
      </c>
      <c r="AL104" s="464" t="e">
        <f t="shared" ca="1" si="148"/>
        <v>#N/A</v>
      </c>
      <c r="AM104" s="464" t="e">
        <f t="shared" ca="1" si="148"/>
        <v>#N/A</v>
      </c>
      <c r="AN104" s="464" t="e">
        <f t="shared" ca="1" si="148"/>
        <v>#N/A</v>
      </c>
      <c r="AO104" s="464" t="e">
        <f t="shared" ref="AO104:AP115" ca="1" si="149">Q104</f>
        <v>#NAME?</v>
      </c>
      <c r="AP104" s="840" t="e">
        <f t="shared" ca="1" si="149"/>
        <v>#NAME?</v>
      </c>
      <c r="BF104" s="655" t="s">
        <v>464</v>
      </c>
      <c r="BG104" s="677" t="str">
        <f ca="1">IF(SUM(BG74:BG103)=0,"-",SUM(BG74:BG103))</f>
        <v>-</v>
      </c>
      <c r="BH104" s="677" t="str">
        <f t="shared" ref="BH104:BN104" ca="1" si="150">IF(SUM(BH74:BH103)=0,"-",SUM(BH74:BH103))</f>
        <v>-</v>
      </c>
      <c r="BI104" s="677" t="str">
        <f t="shared" ca="1" si="150"/>
        <v>-</v>
      </c>
      <c r="BJ104" s="677" t="str">
        <f t="shared" ca="1" si="150"/>
        <v>-</v>
      </c>
      <c r="BK104" s="677" t="str">
        <f t="shared" ca="1" si="150"/>
        <v>-</v>
      </c>
      <c r="BL104" s="677" t="str">
        <f t="shared" ca="1" si="150"/>
        <v>-</v>
      </c>
      <c r="BM104" s="677" t="str">
        <f t="shared" ca="1" si="150"/>
        <v>-</v>
      </c>
      <c r="BN104" s="678" t="str">
        <f t="shared" ca="1" si="150"/>
        <v>-</v>
      </c>
      <c r="BP104" s="485" t="e">
        <f ca="1">IF(OR(DB_LOAD!AW103="USD",DB_LOAD!AW103='Refi-Annual Review'!$A$3,ISBLANK(DB_LOAD!AW103)),0,1)</f>
        <v>#NAME?</v>
      </c>
      <c r="BQ104" t="str">
        <f>(IF(ISBLANK(DB_LOAD!AR103),"",DB_LOAD!AR103))</f>
        <v/>
      </c>
      <c r="BR104" t="str">
        <f t="shared" si="139"/>
        <v/>
      </c>
      <c r="BS104" t="str">
        <f t="shared" si="140"/>
        <v/>
      </c>
      <c r="BT104" t="str">
        <f t="shared" si="141"/>
        <v/>
      </c>
      <c r="BU104" t="str">
        <f t="shared" si="142"/>
        <v/>
      </c>
      <c r="BV104" t="str">
        <f t="shared" si="143"/>
        <v/>
      </c>
      <c r="BW104" t="str">
        <f t="shared" si="144"/>
        <v/>
      </c>
      <c r="BX104" t="str">
        <f t="shared" si="145"/>
        <v/>
      </c>
      <c r="CB104" s="683" t="str">
        <f t="shared" si="115"/>
        <v/>
      </c>
      <c r="CC104" s="683" t="str">
        <f t="shared" si="116"/>
        <v/>
      </c>
      <c r="CD104" s="683" t="str">
        <f>IF(CC104="","",VALUE(MID($BZ$5,1+SUM($CC$3:CC103),CC104)))</f>
        <v/>
      </c>
      <c r="CE104"/>
      <c r="CF104" t="str">
        <f>IF(CD104="","",MID($BZ$4,1+SUM($CD$3:CD103),CD104))</f>
        <v/>
      </c>
    </row>
    <row r="105" spans="3:84" ht="14.25" customHeight="1">
      <c r="C105" s="485">
        <f t="shared" si="121"/>
        <v>106</v>
      </c>
      <c r="D105" s="463" t="s">
        <v>90</v>
      </c>
      <c r="E105" s="463"/>
      <c r="F105" s="464" t="e">
        <f ca="1">DATA_FORMATTING!AQ135/F$86</f>
        <v>#N/A</v>
      </c>
      <c r="G105" s="464" t="e">
        <f ca="1">DATA_FORMATTING!AR135/G$86</f>
        <v>#N/A</v>
      </c>
      <c r="H105" s="464" t="e">
        <f ca="1">DATA_FORMATTING!AS135/H$86</f>
        <v>#N/A</v>
      </c>
      <c r="I105" s="464" t="e">
        <f ca="1">DATA_FORMATTING!AT135/I$86</f>
        <v>#N/A</v>
      </c>
      <c r="J105" s="464" t="e">
        <f ca="1">DATA_FORMATTING!AU135/J$86</f>
        <v>#N/A</v>
      </c>
      <c r="K105" s="464"/>
      <c r="L105" s="464" t="e">
        <f ca="1">DATA_FORMATTING!E193/L$86</f>
        <v>#NAME?</v>
      </c>
      <c r="M105" s="464" t="e">
        <f ca="1">DATA_FORMATTING!F193/M$86</f>
        <v>#NAME?</v>
      </c>
      <c r="N105" s="464" t="e">
        <f ca="1">DATA_FORMATTING!G193/N$86</f>
        <v>#NAME?</v>
      </c>
      <c r="O105" s="464" t="e">
        <f ca="1">DATA_FORMATTING!I193/O$86</f>
        <v>#NAME?</v>
      </c>
      <c r="P105" s="464"/>
      <c r="Q105" s="464" t="e">
        <f ca="1">DATA_FORMATTING!AN135/Q$86</f>
        <v>#NAME?</v>
      </c>
      <c r="R105" s="464" t="e">
        <f t="shared" ca="1" si="134"/>
        <v>#NAME?</v>
      </c>
      <c r="U105" s="550" t="e">
        <f ca="1">DATA_FORMATTING!AN164/U$86</f>
        <v>#NUM!</v>
      </c>
      <c r="V105" s="450" t="e">
        <f t="shared" ca="1" si="147"/>
        <v>#NUM!</v>
      </c>
      <c r="AJ105" s="463" t="s">
        <v>90</v>
      </c>
      <c r="AK105" s="464" t="e">
        <f t="shared" ca="1" si="148"/>
        <v>#N/A</v>
      </c>
      <c r="AL105" s="464" t="e">
        <f t="shared" ca="1" si="148"/>
        <v>#N/A</v>
      </c>
      <c r="AM105" s="464" t="e">
        <f t="shared" ca="1" si="148"/>
        <v>#N/A</v>
      </c>
      <c r="AN105" s="464" t="e">
        <f t="shared" ca="1" si="148"/>
        <v>#N/A</v>
      </c>
      <c r="AO105" s="464" t="e">
        <f t="shared" ca="1" si="149"/>
        <v>#NAME?</v>
      </c>
      <c r="AP105" s="840" t="e">
        <f t="shared" ca="1" si="149"/>
        <v>#NAME?</v>
      </c>
      <c r="BF105" s="656" t="e">
        <f ca="1">"Total "&amp;A6&amp;" Exposure"</f>
        <v>#NAME?</v>
      </c>
      <c r="BG105" s="679" t="e">
        <f ca="1">IF(IF(BG72="-",0,BG72+IF(BG104="-",0,BG104))=0,"-",IF(BG72="-",0,BG72+IF(BG104="-",0,BG104)))</f>
        <v>#NAME?</v>
      </c>
      <c r="BH105" s="679" t="e">
        <f t="shared" ref="BH105:BN105" ca="1" si="151">IF(IF(BH72="-",0,BH72+IF(BH104="-",0,BH104))=0,"-",IF(BH72="-",0,BH72+IF(BH104="-",0,BH104)))</f>
        <v>#NAME?</v>
      </c>
      <c r="BI105" s="679" t="e">
        <f t="shared" ca="1" si="151"/>
        <v>#NAME?</v>
      </c>
      <c r="BJ105" s="679" t="e">
        <f t="shared" ca="1" si="151"/>
        <v>#NAME?</v>
      </c>
      <c r="BK105" s="679" t="e">
        <f t="shared" ca="1" si="151"/>
        <v>#NAME?</v>
      </c>
      <c r="BL105" s="679" t="e">
        <f t="shared" ca="1" si="151"/>
        <v>#NAME?</v>
      </c>
      <c r="BM105" s="679" t="e">
        <f t="shared" ca="1" si="151"/>
        <v>#NAME?</v>
      </c>
      <c r="BN105" s="680" t="e">
        <f t="shared" ca="1" si="151"/>
        <v>#NAME?</v>
      </c>
      <c r="BO105" s="485" t="s">
        <v>538</v>
      </c>
      <c r="BP105" s="485" t="e">
        <f ca="1">IF(OR(DB_LOAD!AW104="USD",DB_LOAD!AW104='Refi-Annual Review'!$A$3,ISBLANK(DB_LOAD!AW104)),0,1)</f>
        <v>#NAME?</v>
      </c>
      <c r="BQ105" t="str">
        <f>(IF(ISBLANK(DB_LOAD!AR104),"",DB_LOAD!AR104))</f>
        <v/>
      </c>
      <c r="BR105" t="str">
        <f t="shared" si="139"/>
        <v/>
      </c>
      <c r="BS105" t="str">
        <f t="shared" si="140"/>
        <v/>
      </c>
      <c r="BT105" t="str">
        <f t="shared" si="141"/>
        <v/>
      </c>
      <c r="BU105" t="str">
        <f t="shared" si="142"/>
        <v/>
      </c>
      <c r="BV105" t="str">
        <f t="shared" si="143"/>
        <v/>
      </c>
      <c r="BW105" t="str">
        <f t="shared" si="144"/>
        <v/>
      </c>
      <c r="BX105" t="str">
        <f t="shared" si="145"/>
        <v/>
      </c>
      <c r="CB105" s="683" t="str">
        <f t="shared" si="115"/>
        <v/>
      </c>
      <c r="CC105" s="683" t="str">
        <f t="shared" si="116"/>
        <v/>
      </c>
      <c r="CD105" s="683" t="str">
        <f>IF(CC105="","",VALUE(MID($BZ$5,1+SUM($CC$3:CC104),CC105)))</f>
        <v/>
      </c>
      <c r="CE105"/>
      <c r="CF105" t="str">
        <f>IF(CD105="","",MID($BZ$4,1+SUM($CD$3:CD104),CD105))</f>
        <v/>
      </c>
    </row>
    <row r="106" spans="3:84" ht="14.25" customHeight="1">
      <c r="C106" s="485">
        <f t="shared" si="121"/>
        <v>107</v>
      </c>
      <c r="D106" s="465" t="s">
        <v>399</v>
      </c>
      <c r="E106" s="465"/>
      <c r="F106" s="464" t="e">
        <f ca="1">DATA_FORMATTING!AQ136/F$86</f>
        <v>#N/A</v>
      </c>
      <c r="G106" s="464" t="e">
        <f ca="1">DATA_FORMATTING!AR136/G$86</f>
        <v>#N/A</v>
      </c>
      <c r="H106" s="464" t="e">
        <f ca="1">DATA_FORMATTING!AS136/H$86</f>
        <v>#N/A</v>
      </c>
      <c r="I106" s="464" t="e">
        <f ca="1">DATA_FORMATTING!AT136/I$86</f>
        <v>#N/A</v>
      </c>
      <c r="J106" s="464" t="e">
        <f ca="1">DATA_FORMATTING!AU136/J$86</f>
        <v>#N/A</v>
      </c>
      <c r="K106" s="464"/>
      <c r="L106" s="464" t="e">
        <f ca="1">DATA_FORMATTING!E194/L$86</f>
        <v>#NAME?</v>
      </c>
      <c r="M106" s="464" t="e">
        <f ca="1">DATA_FORMATTING!F194/M$86</f>
        <v>#NAME?</v>
      </c>
      <c r="N106" s="464" t="e">
        <f ca="1">DATA_FORMATTING!G194/N$86</f>
        <v>#NAME?</v>
      </c>
      <c r="O106" s="464" t="e">
        <f ca="1">DATA_FORMATTING!I194/O$86</f>
        <v>#NAME?</v>
      </c>
      <c r="P106" s="464"/>
      <c r="Q106" s="464" t="e">
        <f ca="1">DATA_FORMATTING!AN136/Q$86</f>
        <v>#NAME?</v>
      </c>
      <c r="R106" s="464" t="e">
        <f t="shared" ca="1" si="134"/>
        <v>#NAME?</v>
      </c>
      <c r="U106" s="550" t="e">
        <f ca="1">DATA_FORMATTING!AN165/U$86</f>
        <v>#NUM!</v>
      </c>
      <c r="V106" s="450" t="e">
        <f t="shared" ca="1" si="147"/>
        <v>#NUM!</v>
      </c>
      <c r="AJ106" s="465" t="s">
        <v>399</v>
      </c>
      <c r="AK106" s="464" t="e">
        <f t="shared" ca="1" si="148"/>
        <v>#N/A</v>
      </c>
      <c r="AL106" s="464" t="e">
        <f t="shared" ca="1" si="148"/>
        <v>#N/A</v>
      </c>
      <c r="AM106" s="464" t="e">
        <f t="shared" ca="1" si="148"/>
        <v>#N/A</v>
      </c>
      <c r="AN106" s="464" t="e">
        <f t="shared" ca="1" si="148"/>
        <v>#N/A</v>
      </c>
      <c r="AO106" s="464" t="e">
        <f t="shared" ca="1" si="149"/>
        <v>#NAME?</v>
      </c>
      <c r="AP106" s="840" t="e">
        <f t="shared" ca="1" si="149"/>
        <v>#NAME?</v>
      </c>
      <c r="BP106" s="485" t="e">
        <f ca="1">IF(OR(DB_LOAD!AW105="USD",DB_LOAD!AW105='Refi-Annual Review'!$A$3,ISBLANK(DB_LOAD!AW105)),0,1)</f>
        <v>#NAME?</v>
      </c>
      <c r="BQ106" t="str">
        <f>(IF(ISBLANK(DB_LOAD!AR105),"",DB_LOAD!AR105))</f>
        <v/>
      </c>
      <c r="BR106" t="str">
        <f t="shared" si="139"/>
        <v/>
      </c>
      <c r="BS106" t="str">
        <f t="shared" si="140"/>
        <v/>
      </c>
      <c r="BT106" t="str">
        <f t="shared" si="141"/>
        <v/>
      </c>
      <c r="BU106" t="str">
        <f t="shared" si="142"/>
        <v/>
      </c>
      <c r="BV106" t="str">
        <f t="shared" si="143"/>
        <v/>
      </c>
      <c r="BW106" t="str">
        <f t="shared" si="144"/>
        <v/>
      </c>
      <c r="BX106" t="str">
        <f t="shared" si="145"/>
        <v/>
      </c>
      <c r="CB106" s="683" t="str">
        <f t="shared" si="115"/>
        <v/>
      </c>
      <c r="CC106" s="683" t="str">
        <f t="shared" si="116"/>
        <v/>
      </c>
      <c r="CD106" s="683" t="str">
        <f>IF(CC106="","",VALUE(MID($BZ$5,1+SUM($CC$3:CC105),CC106)))</f>
        <v/>
      </c>
      <c r="CE106"/>
      <c r="CF106" t="str">
        <f>IF(CD106="","",MID($BZ$4,1+SUM($CD$3:CD105),CD106))</f>
        <v/>
      </c>
    </row>
    <row r="107" spans="3:84" ht="14.25" customHeight="1">
      <c r="C107" s="485">
        <f t="shared" si="121"/>
        <v>108</v>
      </c>
      <c r="D107" s="465" t="s">
        <v>400</v>
      </c>
      <c r="E107" s="465"/>
      <c r="F107" s="464" t="e">
        <f ca="1">DATA_FORMATTING!AQ137/F$86</f>
        <v>#N/A</v>
      </c>
      <c r="G107" s="464" t="e">
        <f ca="1">DATA_FORMATTING!AR137/G$86</f>
        <v>#N/A</v>
      </c>
      <c r="H107" s="464" t="e">
        <f ca="1">DATA_FORMATTING!AS137/H$86</f>
        <v>#N/A</v>
      </c>
      <c r="I107" s="464" t="e">
        <f ca="1">DATA_FORMATTING!AT137/I$86</f>
        <v>#N/A</v>
      </c>
      <c r="J107" s="464" t="e">
        <f ca="1">DATA_FORMATTING!AU137/J$86</f>
        <v>#N/A</v>
      </c>
      <c r="K107" s="464"/>
      <c r="L107" s="464" t="e">
        <f ca="1">DATA_FORMATTING!E195/L$86</f>
        <v>#NAME?</v>
      </c>
      <c r="M107" s="464" t="e">
        <f ca="1">DATA_FORMATTING!F195/M$86</f>
        <v>#NAME?</v>
      </c>
      <c r="N107" s="464" t="e">
        <f ca="1">DATA_FORMATTING!G195/N$86</f>
        <v>#NAME?</v>
      </c>
      <c r="O107" s="464" t="e">
        <f ca="1">DATA_FORMATTING!I195/O$86</f>
        <v>#NAME?</v>
      </c>
      <c r="P107" s="464"/>
      <c r="Q107" s="464" t="e">
        <f ca="1">DATA_FORMATTING!AN137/Q$86</f>
        <v>#NAME?</v>
      </c>
      <c r="R107" s="464" t="e">
        <f t="shared" ca="1" si="134"/>
        <v>#NAME?</v>
      </c>
      <c r="U107" s="550" t="e">
        <f ca="1">DATA_FORMATTING!AN166/U$86</f>
        <v>#NUM!</v>
      </c>
      <c r="V107" s="450" t="e">
        <f t="shared" ca="1" si="147"/>
        <v>#NUM!</v>
      </c>
      <c r="AJ107" s="465" t="s">
        <v>400</v>
      </c>
      <c r="AK107" s="464" t="e">
        <f t="shared" ca="1" si="148"/>
        <v>#N/A</v>
      </c>
      <c r="AL107" s="464" t="e">
        <f t="shared" ca="1" si="148"/>
        <v>#N/A</v>
      </c>
      <c r="AM107" s="464" t="e">
        <f t="shared" ca="1" si="148"/>
        <v>#N/A</v>
      </c>
      <c r="AN107" s="464" t="e">
        <f t="shared" ca="1" si="148"/>
        <v>#N/A</v>
      </c>
      <c r="AO107" s="464" t="e">
        <f t="shared" ca="1" si="149"/>
        <v>#NAME?</v>
      </c>
      <c r="AP107" s="840" t="e">
        <f t="shared" ca="1" si="149"/>
        <v>#NAME?</v>
      </c>
      <c r="BP107" s="485" t="e">
        <f ca="1">IF(OR(DB_LOAD!AW106="USD",DB_LOAD!AW106='Refi-Annual Review'!$A$3,ISBLANK(DB_LOAD!AW106)),0,1)</f>
        <v>#NAME?</v>
      </c>
      <c r="BQ107" t="str">
        <f>(IF(ISBLANK(DB_LOAD!AR106),"",DB_LOAD!AR106))</f>
        <v/>
      </c>
      <c r="BR107" t="str">
        <f t="shared" si="139"/>
        <v/>
      </c>
      <c r="BS107" t="str">
        <f t="shared" si="140"/>
        <v/>
      </c>
      <c r="BT107" t="str">
        <f t="shared" si="141"/>
        <v/>
      </c>
      <c r="BU107" t="str">
        <f t="shared" si="142"/>
        <v/>
      </c>
      <c r="BV107" t="str">
        <f t="shared" si="143"/>
        <v/>
      </c>
      <c r="BW107" t="str">
        <f t="shared" si="144"/>
        <v/>
      </c>
      <c r="BX107" t="str">
        <f t="shared" si="145"/>
        <v/>
      </c>
      <c r="CB107" s="683" t="str">
        <f t="shared" si="115"/>
        <v/>
      </c>
      <c r="CC107" s="683" t="str">
        <f t="shared" si="116"/>
        <v/>
      </c>
      <c r="CD107" s="683" t="str">
        <f>IF(CC107="","",VALUE(MID($BZ$5,1+SUM($CC$3:CC106),CC107)))</f>
        <v/>
      </c>
      <c r="CE107"/>
      <c r="CF107" t="str">
        <f>IF(CD107="","",MID($BZ$4,1+SUM($CD$3:CD106),CD107))</f>
        <v/>
      </c>
    </row>
    <row r="108" spans="3:84" ht="14.25" customHeight="1">
      <c r="C108" s="485">
        <f t="shared" si="121"/>
        <v>109</v>
      </c>
      <c r="D108" s="473" t="s">
        <v>401</v>
      </c>
      <c r="E108" s="473"/>
      <c r="F108" s="464" t="e">
        <f ca="1">DATA_FORMATTING!AQ138/F$86</f>
        <v>#N/A</v>
      </c>
      <c r="G108" s="464" t="e">
        <f ca="1">DATA_FORMATTING!AR138/G$86</f>
        <v>#N/A</v>
      </c>
      <c r="H108" s="464" t="e">
        <f ca="1">DATA_FORMATTING!AS138/H$86</f>
        <v>#N/A</v>
      </c>
      <c r="I108" s="464" t="e">
        <f ca="1">DATA_FORMATTING!AT138/I$86</f>
        <v>#N/A</v>
      </c>
      <c r="J108" s="464" t="e">
        <f ca="1">DATA_FORMATTING!AU138/J$86</f>
        <v>#N/A</v>
      </c>
      <c r="K108" s="464"/>
      <c r="L108" s="464" t="e">
        <f ca="1">DATA_FORMATTING!E196/L$86</f>
        <v>#NAME?</v>
      </c>
      <c r="M108" s="464" t="e">
        <f ca="1">DATA_FORMATTING!F196/M$86</f>
        <v>#NAME?</v>
      </c>
      <c r="N108" s="464" t="e">
        <f ca="1">DATA_FORMATTING!G196/N$86</f>
        <v>#NAME?</v>
      </c>
      <c r="O108" s="464" t="e">
        <f ca="1">DATA_FORMATTING!I196/O$86</f>
        <v>#NAME?</v>
      </c>
      <c r="P108" s="464"/>
      <c r="Q108" s="464" t="e">
        <f ca="1">DATA_FORMATTING!AN138/Q$86</f>
        <v>#NAME?</v>
      </c>
      <c r="R108" s="464" t="e">
        <f t="shared" ca="1" si="134"/>
        <v>#NAME?</v>
      </c>
      <c r="U108" s="550" t="e">
        <f ca="1">DATA_FORMATTING!AN167/U$86</f>
        <v>#NUM!</v>
      </c>
      <c r="V108" s="450" t="e">
        <f t="shared" ca="1" si="147"/>
        <v>#NUM!</v>
      </c>
      <c r="AJ108" s="473" t="s">
        <v>401</v>
      </c>
      <c r="AK108" s="464" t="e">
        <f t="shared" ca="1" si="148"/>
        <v>#N/A</v>
      </c>
      <c r="AL108" s="464" t="e">
        <f t="shared" ca="1" si="148"/>
        <v>#N/A</v>
      </c>
      <c r="AM108" s="464" t="e">
        <f t="shared" ca="1" si="148"/>
        <v>#N/A</v>
      </c>
      <c r="AN108" s="464" t="e">
        <f t="shared" ca="1" si="148"/>
        <v>#N/A</v>
      </c>
      <c r="AO108" s="464" t="e">
        <f t="shared" ca="1" si="149"/>
        <v>#NAME?</v>
      </c>
      <c r="AP108" s="840" t="e">
        <f t="shared" ca="1" si="149"/>
        <v>#NAME?</v>
      </c>
      <c r="BE108" s="485" t="s">
        <v>513</v>
      </c>
      <c r="BF108" s="1102" t="e">
        <f ca="1">A6&amp;" Exposure (in USD)"</f>
        <v>#NAME?</v>
      </c>
      <c r="BG108" s="741"/>
      <c r="BH108" s="741"/>
      <c r="BI108" s="741"/>
      <c r="BJ108" s="741"/>
      <c r="BK108" s="741"/>
      <c r="BL108" s="741"/>
      <c r="BM108" s="741"/>
      <c r="BN108" s="741"/>
      <c r="BP108" s="485" t="e">
        <f ca="1">IF(OR(DB_LOAD!AW107="USD",DB_LOAD!AW107='Refi-Annual Review'!$A$3,ISBLANK(DB_LOAD!AW107)),0,1)</f>
        <v>#NAME?</v>
      </c>
      <c r="BQ108" t="str">
        <f>(IF(ISBLANK(DB_LOAD!AR107),"",DB_LOAD!AR107))</f>
        <v/>
      </c>
      <c r="BR108" t="str">
        <f t="shared" si="139"/>
        <v/>
      </c>
      <c r="BS108" t="str">
        <f t="shared" si="140"/>
        <v/>
      </c>
      <c r="BT108" t="str">
        <f t="shared" si="141"/>
        <v/>
      </c>
      <c r="BU108" t="str">
        <f t="shared" si="142"/>
        <v/>
      </c>
      <c r="BV108" t="str">
        <f t="shared" si="143"/>
        <v/>
      </c>
      <c r="BW108" t="str">
        <f t="shared" si="144"/>
        <v/>
      </c>
      <c r="BX108" t="str">
        <f t="shared" si="145"/>
        <v/>
      </c>
      <c r="CB108" s="683" t="str">
        <f t="shared" si="115"/>
        <v/>
      </c>
      <c r="CC108" s="683" t="str">
        <f t="shared" si="116"/>
        <v/>
      </c>
      <c r="CD108" s="683" t="str">
        <f>IF(CC108="","",VALUE(MID($BZ$5,1+SUM($CC$3:CC107),CC108)))</f>
        <v/>
      </c>
      <c r="CE108"/>
      <c r="CF108" t="str">
        <f>IF(CD108="","",MID($BZ$4,1+SUM($CD$3:CD107),CD108))</f>
        <v/>
      </c>
    </row>
    <row r="109" spans="3:84" ht="15">
      <c r="C109" s="485">
        <f t="shared" si="121"/>
        <v>110</v>
      </c>
      <c r="D109" s="473" t="s">
        <v>402</v>
      </c>
      <c r="E109" s="473"/>
      <c r="F109" s="464" t="e">
        <f ca="1">DATA_FORMATTING!AQ139/F$86</f>
        <v>#N/A</v>
      </c>
      <c r="G109" s="464" t="e">
        <f ca="1">DATA_FORMATTING!AR139/G$86</f>
        <v>#N/A</v>
      </c>
      <c r="H109" s="464" t="e">
        <f ca="1">DATA_FORMATTING!AS139/H$86</f>
        <v>#N/A</v>
      </c>
      <c r="I109" s="464" t="e">
        <f ca="1">DATA_FORMATTING!AT139/I$86</f>
        <v>#N/A</v>
      </c>
      <c r="J109" s="464" t="e">
        <f ca="1">DATA_FORMATTING!AU139/J$86</f>
        <v>#N/A</v>
      </c>
      <c r="K109" s="464"/>
      <c r="L109" s="464" t="e">
        <f ca="1">DATA_FORMATTING!E197/L$86</f>
        <v>#NAME?</v>
      </c>
      <c r="M109" s="464" t="e">
        <f ca="1">DATA_FORMATTING!F197/M$86</f>
        <v>#NAME?</v>
      </c>
      <c r="N109" s="464" t="e">
        <f ca="1">DATA_FORMATTING!G197/N$86</f>
        <v>#NAME?</v>
      </c>
      <c r="O109" s="464" t="e">
        <f ca="1">DATA_FORMATTING!I197/O$86</f>
        <v>#NAME?</v>
      </c>
      <c r="P109" s="464"/>
      <c r="Q109" s="464" t="e">
        <f ca="1">DATA_FORMATTING!AN139/Q$86</f>
        <v>#NAME?</v>
      </c>
      <c r="R109" s="464" t="e">
        <f t="shared" ca="1" si="134"/>
        <v>#NAME?</v>
      </c>
      <c r="U109" s="550" t="e">
        <f ca="1">DATA_FORMATTING!AN168/U$86</f>
        <v>#NUM!</v>
      </c>
      <c r="V109" s="450" t="e">
        <f t="shared" ca="1" si="147"/>
        <v>#NUM!</v>
      </c>
      <c r="AJ109" s="473" t="s">
        <v>402</v>
      </c>
      <c r="AK109" s="464" t="e">
        <f t="shared" ca="1" si="148"/>
        <v>#N/A</v>
      </c>
      <c r="AL109" s="464" t="e">
        <f t="shared" ca="1" si="148"/>
        <v>#N/A</v>
      </c>
      <c r="AM109" s="464" t="e">
        <f t="shared" ca="1" si="148"/>
        <v>#N/A</v>
      </c>
      <c r="AN109" s="464" t="e">
        <f t="shared" ca="1" si="148"/>
        <v>#N/A</v>
      </c>
      <c r="AO109" s="464" t="e">
        <f t="shared" ca="1" si="149"/>
        <v>#NAME?</v>
      </c>
      <c r="AP109" s="840" t="e">
        <f t="shared" ca="1" si="149"/>
        <v>#NAME?</v>
      </c>
      <c r="BF109" s="731" t="s">
        <v>480</v>
      </c>
      <c r="BG109" s="732" t="s">
        <v>456</v>
      </c>
      <c r="BH109" s="732" t="s">
        <v>457</v>
      </c>
      <c r="BI109" s="732" t="s">
        <v>455</v>
      </c>
      <c r="BJ109" s="732" t="s">
        <v>459</v>
      </c>
      <c r="BK109" s="732" t="s">
        <v>460</v>
      </c>
      <c r="BL109" s="732" t="s">
        <v>461</v>
      </c>
      <c r="BM109" s="732" t="s">
        <v>462</v>
      </c>
      <c r="BN109" s="733" t="s">
        <v>328</v>
      </c>
      <c r="BP109" s="485" t="e">
        <f ca="1">IF(OR(DB_LOAD!AW108="USD",DB_LOAD!AW108='Refi-Annual Review'!$A$3,ISBLANK(DB_LOAD!AW108)),0,1)</f>
        <v>#NAME?</v>
      </c>
      <c r="BQ109" t="str">
        <f>(IF(ISBLANK(DB_LOAD!AR108),"",DB_LOAD!AR108))</f>
        <v/>
      </c>
      <c r="BR109" t="str">
        <f t="shared" ref="BR109:BR140" si="152">IF(LEN(BQ109)&gt;0,LEN(BQ109),"")</f>
        <v/>
      </c>
      <c r="BS109" t="str">
        <f t="shared" ref="BS109:BS140" si="153">IF(AND(BQ109=BQ108,BR109=BR108,BQ109&lt;&gt;""),"",IF(BQ109="","",BQ109))</f>
        <v/>
      </c>
      <c r="BT109" t="str">
        <f t="shared" ref="BT109:BT140" si="154">BT108&amp;BS109</f>
        <v/>
      </c>
      <c r="BU109" t="str">
        <f t="shared" ref="BU109:BU140" si="155">IF(LEN(BS109)&gt;0,LEN(BS109),"")</f>
        <v/>
      </c>
      <c r="BV109" t="str">
        <f t="shared" ref="BV109:BV140" si="156">BV108&amp;BU109</f>
        <v/>
      </c>
      <c r="BW109" t="str">
        <f t="shared" ref="BW109:BW140" si="157">IF(LEN(BU109)&gt;0,LEN(BU109),"")</f>
        <v/>
      </c>
      <c r="BX109" t="str">
        <f t="shared" ref="BX109:BX140" si="158">BX108&amp;BW109</f>
        <v/>
      </c>
      <c r="CB109" s="683" t="str">
        <f t="shared" ref="CB109:CB140" si="159">IF(CB108&lt;$BZ$3,CB108+1,"")</f>
        <v/>
      </c>
      <c r="CC109" s="683" t="str">
        <f t="shared" ref="CC109:CC140" si="160">IF(CB109="","",VALUE(MID($BZ$6,CB109,1)))</f>
        <v/>
      </c>
      <c r="CD109" s="683" t="str">
        <f>IF(CC109="","",VALUE(MID($BZ$5,1+SUM($CC$3:CC108),CC109)))</f>
        <v/>
      </c>
      <c r="CE109"/>
      <c r="CF109" t="str">
        <f>IF(CD109="","",MID($BZ$4,1+SUM($CD$3:CD108),CD109))</f>
        <v/>
      </c>
    </row>
    <row r="110" spans="3:84" ht="15">
      <c r="C110" s="485">
        <f t="shared" si="121"/>
        <v>111</v>
      </c>
      <c r="D110" s="473" t="s">
        <v>403</v>
      </c>
      <c r="E110" s="473"/>
      <c r="F110" s="464" t="e">
        <f ca="1">DATA_FORMATTING!AQ140/F$86</f>
        <v>#N/A</v>
      </c>
      <c r="G110" s="464" t="e">
        <f ca="1">DATA_FORMATTING!AR140/G$86</f>
        <v>#N/A</v>
      </c>
      <c r="H110" s="464" t="e">
        <f ca="1">DATA_FORMATTING!AS140/H$86</f>
        <v>#N/A</v>
      </c>
      <c r="I110" s="464" t="e">
        <f ca="1">DATA_FORMATTING!AT140/I$86</f>
        <v>#N/A</v>
      </c>
      <c r="J110" s="464" t="e">
        <f ca="1">DATA_FORMATTING!AU140/J$86</f>
        <v>#N/A</v>
      </c>
      <c r="K110" s="464"/>
      <c r="L110" s="464" t="e">
        <f ca="1">DATA_FORMATTING!E198/L$86</f>
        <v>#NAME?</v>
      </c>
      <c r="M110" s="464" t="e">
        <f ca="1">DATA_FORMATTING!F198/M$86</f>
        <v>#NAME?</v>
      </c>
      <c r="N110" s="464" t="e">
        <f ca="1">DATA_FORMATTING!G198/N$86</f>
        <v>#NAME?</v>
      </c>
      <c r="O110" s="464" t="e">
        <f ca="1">DATA_FORMATTING!I198/O$86</f>
        <v>#NAME?</v>
      </c>
      <c r="P110" s="464"/>
      <c r="Q110" s="464" t="e">
        <f ca="1">DATA_FORMATTING!AN140/Q$86</f>
        <v>#NAME?</v>
      </c>
      <c r="R110" s="464" t="e">
        <f t="shared" ca="1" si="134"/>
        <v>#NAME?</v>
      </c>
      <c r="U110" s="550" t="e">
        <f ca="1">DATA_FORMATTING!AN169/U$86</f>
        <v>#NUM!</v>
      </c>
      <c r="V110" s="450" t="e">
        <f t="shared" ca="1" si="147"/>
        <v>#NUM!</v>
      </c>
      <c r="AJ110" s="473" t="s">
        <v>403</v>
      </c>
      <c r="AK110" s="464" t="e">
        <f t="shared" ca="1" si="148"/>
        <v>#N/A</v>
      </c>
      <c r="AL110" s="464" t="e">
        <f t="shared" ca="1" si="148"/>
        <v>#N/A</v>
      </c>
      <c r="AM110" s="464" t="e">
        <f t="shared" ca="1" si="148"/>
        <v>#N/A</v>
      </c>
      <c r="AN110" s="464" t="e">
        <f t="shared" ca="1" si="148"/>
        <v>#N/A</v>
      </c>
      <c r="AO110" s="464" t="e">
        <f t="shared" ca="1" si="149"/>
        <v>#NAME?</v>
      </c>
      <c r="AP110" s="840" t="e">
        <f t="shared" ca="1" si="149"/>
        <v>#NAME?</v>
      </c>
      <c r="BE110" s="485" t="e">
        <f t="shared" ref="BE110:BE139" ca="1" si="161">IF(OR(BN110=0,BN110=""),1,"")</f>
        <v>#NAME?</v>
      </c>
      <c r="BF110" s="734" t="e">
        <f t="shared" ref="BF110:BF139" si="162">CF3</f>
        <v>#VALUE!</v>
      </c>
      <c r="BG110" s="668" t="e">
        <f t="shared" ref="BG110:BM119" ca="1" si="163">IF(IF(BG9="",0,BG9)+IF(BG41="",0,BG41)+IF(BG74="",0,BG74)=0,"",IF(BG9="",0,BG9)+IF(BG41="",0,BG41)+IF(BG74="",0,BG74))</f>
        <v>#NAME?</v>
      </c>
      <c r="BH110" s="668" t="e">
        <f t="shared" ca="1" si="163"/>
        <v>#NAME?</v>
      </c>
      <c r="BI110" s="668" t="e">
        <f t="shared" ca="1" si="163"/>
        <v>#NAME?</v>
      </c>
      <c r="BJ110" s="668" t="e">
        <f t="shared" ca="1" si="163"/>
        <v>#NAME?</v>
      </c>
      <c r="BK110" s="668" t="e">
        <f t="shared" ca="1" si="163"/>
        <v>#NAME?</v>
      </c>
      <c r="BL110" s="668" t="e">
        <f t="shared" ca="1" si="163"/>
        <v>#NAME?</v>
      </c>
      <c r="BM110" s="668" t="e">
        <f t="shared" ca="1" si="163"/>
        <v>#NAME?</v>
      </c>
      <c r="BN110" s="735" t="e">
        <f ca="1">IF(SUM(BG110:BM110)=0,"",SUM(BG110:BM110))</f>
        <v>#NAME?</v>
      </c>
      <c r="BP110" s="485" t="e">
        <f ca="1">IF(OR(DB_LOAD!AW109="USD",DB_LOAD!AW109='Refi-Annual Review'!$A$3,ISBLANK(DB_LOAD!AW109)),0,1)</f>
        <v>#NAME?</v>
      </c>
      <c r="BQ110" t="str">
        <f>(IF(ISBLANK(DB_LOAD!AR109),"",DB_LOAD!AR109))</f>
        <v/>
      </c>
      <c r="BR110" t="str">
        <f t="shared" si="152"/>
        <v/>
      </c>
      <c r="BS110" t="str">
        <f t="shared" si="153"/>
        <v/>
      </c>
      <c r="BT110" t="str">
        <f t="shared" si="154"/>
        <v/>
      </c>
      <c r="BU110" t="str">
        <f t="shared" si="155"/>
        <v/>
      </c>
      <c r="BV110" t="str">
        <f t="shared" si="156"/>
        <v/>
      </c>
      <c r="BW110" t="str">
        <f t="shared" si="157"/>
        <v/>
      </c>
      <c r="BX110" t="str">
        <f t="shared" si="158"/>
        <v/>
      </c>
      <c r="CB110" s="683" t="str">
        <f t="shared" si="159"/>
        <v/>
      </c>
      <c r="CC110" s="683" t="str">
        <f t="shared" si="160"/>
        <v/>
      </c>
      <c r="CD110" s="683" t="str">
        <f>IF(CC110="","",VALUE(MID($BZ$5,1+SUM($CC$3:CC109),CC110)))</f>
        <v/>
      </c>
      <c r="CE110"/>
      <c r="CF110" t="str">
        <f>IF(CD110="","",MID($BZ$4,1+SUM($CD$3:CD109),CD110))</f>
        <v/>
      </c>
    </row>
    <row r="111" spans="3:84" ht="15">
      <c r="C111" s="485">
        <f t="shared" si="121"/>
        <v>112</v>
      </c>
      <c r="D111" s="463" t="s">
        <v>117</v>
      </c>
      <c r="E111" s="463"/>
      <c r="F111" s="464" t="e">
        <f ca="1">DATA_FORMATTING!AQ141/F$86</f>
        <v>#N/A</v>
      </c>
      <c r="G111" s="464" t="e">
        <f ca="1">DATA_FORMATTING!AR141/G$86</f>
        <v>#N/A</v>
      </c>
      <c r="H111" s="464" t="e">
        <f ca="1">DATA_FORMATTING!AS141/H$86</f>
        <v>#N/A</v>
      </c>
      <c r="I111" s="464" t="e">
        <f ca="1">DATA_FORMATTING!AT141/I$86</f>
        <v>#N/A</v>
      </c>
      <c r="J111" s="464" t="e">
        <f ca="1">DATA_FORMATTING!AU141/J$86</f>
        <v>#N/A</v>
      </c>
      <c r="K111" s="464"/>
      <c r="L111" s="464" t="e">
        <f ca="1">DATA_FORMATTING!E199/L$86</f>
        <v>#NAME?</v>
      </c>
      <c r="M111" s="464" t="e">
        <f ca="1">DATA_FORMATTING!F199/M$86</f>
        <v>#NAME?</v>
      </c>
      <c r="N111" s="464" t="e">
        <f ca="1">DATA_FORMATTING!G199/N$86</f>
        <v>#NAME?</v>
      </c>
      <c r="O111" s="464" t="e">
        <f ca="1">DATA_FORMATTING!I199/O$86</f>
        <v>#NAME?</v>
      </c>
      <c r="P111" s="464"/>
      <c r="Q111" s="464" t="e">
        <f ca="1">DATA_FORMATTING!AN141/Q$86</f>
        <v>#NAME?</v>
      </c>
      <c r="R111" s="464" t="e">
        <f t="shared" ca="1" si="134"/>
        <v>#NAME?</v>
      </c>
      <c r="U111" s="550" t="e">
        <f ca="1">DATA_FORMATTING!AN170/U$86</f>
        <v>#NUM!</v>
      </c>
      <c r="V111" s="450" t="e">
        <f t="shared" ca="1" si="147"/>
        <v>#NUM!</v>
      </c>
      <c r="AJ111" s="463" t="s">
        <v>117</v>
      </c>
      <c r="AK111" s="464" t="e">
        <f t="shared" ca="1" si="148"/>
        <v>#N/A</v>
      </c>
      <c r="AL111" s="464" t="e">
        <f t="shared" ca="1" si="148"/>
        <v>#N/A</v>
      </c>
      <c r="AM111" s="464" t="e">
        <f t="shared" ca="1" si="148"/>
        <v>#N/A</v>
      </c>
      <c r="AN111" s="464" t="e">
        <f t="shared" ca="1" si="148"/>
        <v>#N/A</v>
      </c>
      <c r="AO111" s="464" t="e">
        <f t="shared" ca="1" si="149"/>
        <v>#NAME?</v>
      </c>
      <c r="AP111" s="840" t="e">
        <f t="shared" ca="1" si="149"/>
        <v>#NAME?</v>
      </c>
      <c r="BE111" s="485" t="e">
        <f t="shared" ca="1" si="161"/>
        <v>#NAME?</v>
      </c>
      <c r="BF111" s="734" t="str">
        <f t="shared" si="162"/>
        <v/>
      </c>
      <c r="BG111" s="668" t="e">
        <f t="shared" ca="1" si="163"/>
        <v>#NAME?</v>
      </c>
      <c r="BH111" s="668" t="e">
        <f t="shared" ca="1" si="163"/>
        <v>#NAME?</v>
      </c>
      <c r="BI111" s="668" t="e">
        <f t="shared" ca="1" si="163"/>
        <v>#NAME?</v>
      </c>
      <c r="BJ111" s="668" t="e">
        <f t="shared" ca="1" si="163"/>
        <v>#NAME?</v>
      </c>
      <c r="BK111" s="668" t="e">
        <f t="shared" ca="1" si="163"/>
        <v>#NAME?</v>
      </c>
      <c r="BL111" s="668" t="e">
        <f t="shared" ca="1" si="163"/>
        <v>#NAME?</v>
      </c>
      <c r="BM111" s="668" t="e">
        <f t="shared" ca="1" si="163"/>
        <v>#NAME?</v>
      </c>
      <c r="BN111" s="735" t="e">
        <f t="shared" ref="BN111:BN139" ca="1" si="164">IF(SUM(BG111:BM111)=0,"",SUM(BG111:BM111))</f>
        <v>#NAME?</v>
      </c>
      <c r="BP111" s="485" t="e">
        <f ca="1">IF(OR(DB_LOAD!AW110="USD",DB_LOAD!AW110='Refi-Annual Review'!$A$3,ISBLANK(DB_LOAD!AW110)),0,1)</f>
        <v>#NAME?</v>
      </c>
      <c r="BQ111" t="str">
        <f>(IF(ISBLANK(DB_LOAD!AR110),"",DB_LOAD!AR110))</f>
        <v/>
      </c>
      <c r="BR111" t="str">
        <f t="shared" si="152"/>
        <v/>
      </c>
      <c r="BS111" t="str">
        <f t="shared" si="153"/>
        <v/>
      </c>
      <c r="BT111" t="str">
        <f t="shared" si="154"/>
        <v/>
      </c>
      <c r="BU111" t="str">
        <f t="shared" si="155"/>
        <v/>
      </c>
      <c r="BV111" t="str">
        <f t="shared" si="156"/>
        <v/>
      </c>
      <c r="BW111" t="str">
        <f t="shared" si="157"/>
        <v/>
      </c>
      <c r="BX111" t="str">
        <f t="shared" si="158"/>
        <v/>
      </c>
      <c r="CB111" s="683" t="str">
        <f t="shared" si="159"/>
        <v/>
      </c>
      <c r="CC111" s="683" t="str">
        <f t="shared" si="160"/>
        <v/>
      </c>
      <c r="CD111" s="683" t="str">
        <f>IF(CC111="","",VALUE(MID($BZ$5,1+SUM($CC$3:CC110),CC111)))</f>
        <v/>
      </c>
      <c r="CE111"/>
      <c r="CF111" t="str">
        <f>IF(CD111="","",MID($BZ$4,1+SUM($CD$3:CD110),CD111))</f>
        <v/>
      </c>
    </row>
    <row r="112" spans="3:84" ht="15">
      <c r="C112" s="485">
        <f t="shared" si="121"/>
        <v>113</v>
      </c>
      <c r="D112" s="462" t="s">
        <v>119</v>
      </c>
      <c r="E112" s="462"/>
      <c r="F112" s="660" t="e">
        <f ca="1">SUM(F104,F105,F111)</f>
        <v>#N/A</v>
      </c>
      <c r="G112" s="660" t="e">
        <f ca="1">SUM(G104,G105,G111)</f>
        <v>#N/A</v>
      </c>
      <c r="H112" s="660" t="e">
        <f ca="1">SUM(H104,H105,H111)</f>
        <v>#N/A</v>
      </c>
      <c r="I112" s="660" t="e">
        <f ca="1">SUM(I104,I105,I111)</f>
        <v>#N/A</v>
      </c>
      <c r="J112" s="660" t="e">
        <f ca="1">SUM(J104,J105,J111)</f>
        <v>#N/A</v>
      </c>
      <c r="K112" s="660"/>
      <c r="L112" s="660" t="e">
        <f ca="1">SUM(L104,L105,L111)</f>
        <v>#NAME?</v>
      </c>
      <c r="M112" s="660" t="e">
        <f ca="1">SUM(M104,M105,M111)</f>
        <v>#NAME?</v>
      </c>
      <c r="N112" s="660" t="e">
        <f ca="1">SUM(N104,N105,N111)</f>
        <v>#NAME?</v>
      </c>
      <c r="O112" s="660" t="e">
        <f ca="1">SUM(O104,O105,O111)</f>
        <v>#NAME?</v>
      </c>
      <c r="P112" s="660"/>
      <c r="Q112" s="660" t="e">
        <f ca="1">SUM(Q104,Q105,Q111)</f>
        <v>#NAME?</v>
      </c>
      <c r="R112" s="660" t="e">
        <f t="shared" ca="1" si="134"/>
        <v>#NAME?</v>
      </c>
      <c r="S112" s="660"/>
      <c r="T112" s="660"/>
      <c r="U112" s="664" t="e">
        <f ca="1">SUM(U104,U105,U111)</f>
        <v>#NUM!</v>
      </c>
      <c r="V112" s="660" t="e">
        <f ca="1">SUM(V104,V105,V111)</f>
        <v>#NUM!</v>
      </c>
      <c r="AJ112" s="462" t="s">
        <v>119</v>
      </c>
      <c r="AK112" s="660" t="e">
        <f t="shared" ca="1" si="148"/>
        <v>#N/A</v>
      </c>
      <c r="AL112" s="660" t="e">
        <f t="shared" ca="1" si="148"/>
        <v>#N/A</v>
      </c>
      <c r="AM112" s="660" t="e">
        <f t="shared" ca="1" si="148"/>
        <v>#N/A</v>
      </c>
      <c r="AN112" s="660" t="e">
        <f t="shared" ca="1" si="148"/>
        <v>#N/A</v>
      </c>
      <c r="AO112" s="660" t="e">
        <f t="shared" ca="1" si="149"/>
        <v>#NAME?</v>
      </c>
      <c r="AP112" s="840" t="e">
        <f t="shared" ca="1" si="149"/>
        <v>#NAME?</v>
      </c>
      <c r="BE112" s="485" t="e">
        <f t="shared" ca="1" si="161"/>
        <v>#NAME?</v>
      </c>
      <c r="BF112" s="734" t="str">
        <f t="shared" si="162"/>
        <v/>
      </c>
      <c r="BG112" s="668" t="e">
        <f t="shared" ca="1" si="163"/>
        <v>#NAME?</v>
      </c>
      <c r="BH112" s="668" t="e">
        <f t="shared" ca="1" si="163"/>
        <v>#NAME?</v>
      </c>
      <c r="BI112" s="668" t="e">
        <f t="shared" ca="1" si="163"/>
        <v>#NAME?</v>
      </c>
      <c r="BJ112" s="668" t="e">
        <f t="shared" ca="1" si="163"/>
        <v>#NAME?</v>
      </c>
      <c r="BK112" s="668" t="e">
        <f t="shared" ca="1" si="163"/>
        <v>#NAME?</v>
      </c>
      <c r="BL112" s="668" t="e">
        <f t="shared" ca="1" si="163"/>
        <v>#NAME?</v>
      </c>
      <c r="BM112" s="668" t="e">
        <f t="shared" ca="1" si="163"/>
        <v>#NAME?</v>
      </c>
      <c r="BN112" s="735" t="e">
        <f t="shared" ca="1" si="164"/>
        <v>#NAME?</v>
      </c>
      <c r="BP112" s="485" t="e">
        <f ca="1">IF(OR(DB_LOAD!AW111="USD",DB_LOAD!AW111='Refi-Annual Review'!$A$3,ISBLANK(DB_LOAD!AW111)),0,1)</f>
        <v>#NAME?</v>
      </c>
      <c r="BQ112" t="str">
        <f>(IF(ISBLANK(DB_LOAD!AR111),"",DB_LOAD!AR111))</f>
        <v/>
      </c>
      <c r="BR112" t="str">
        <f t="shared" si="152"/>
        <v/>
      </c>
      <c r="BS112" t="str">
        <f t="shared" si="153"/>
        <v/>
      </c>
      <c r="BT112" t="str">
        <f t="shared" si="154"/>
        <v/>
      </c>
      <c r="BU112" t="str">
        <f t="shared" si="155"/>
        <v/>
      </c>
      <c r="BV112" t="str">
        <f t="shared" si="156"/>
        <v/>
      </c>
      <c r="BW112" t="str">
        <f t="shared" si="157"/>
        <v/>
      </c>
      <c r="BX112" t="str">
        <f t="shared" si="158"/>
        <v/>
      </c>
      <c r="CB112" s="683" t="str">
        <f t="shared" si="159"/>
        <v/>
      </c>
      <c r="CC112" s="683" t="str">
        <f t="shared" si="160"/>
        <v/>
      </c>
      <c r="CD112" s="683" t="str">
        <f>IF(CC112="","",VALUE(MID($BZ$5,1+SUM($CC$3:CC111),CC112)))</f>
        <v/>
      </c>
      <c r="CE112"/>
      <c r="CF112" t="str">
        <f>IF(CD112="","",MID($BZ$4,1+SUM($CD$3:CD111),CD112))</f>
        <v/>
      </c>
    </row>
    <row r="113" spans="3:84" ht="15">
      <c r="C113" s="485">
        <f t="shared" si="121"/>
        <v>114</v>
      </c>
      <c r="D113" s="462" t="s">
        <v>126</v>
      </c>
      <c r="E113" s="462"/>
      <c r="F113" s="466" t="e">
        <f ca="1">DATA_FORMATTING!AQ147/F$86</f>
        <v>#N/A</v>
      </c>
      <c r="G113" s="466" t="e">
        <f ca="1">DATA_FORMATTING!AR147/G$86</f>
        <v>#N/A</v>
      </c>
      <c r="H113" s="466" t="e">
        <f ca="1">DATA_FORMATTING!AS147/H$86</f>
        <v>#N/A</v>
      </c>
      <c r="I113" s="466" t="e">
        <f ca="1">DATA_FORMATTING!AT147/I$86</f>
        <v>#N/A</v>
      </c>
      <c r="J113" s="466" t="e">
        <f ca="1">DATA_FORMATTING!AU147/J$86</f>
        <v>#N/A</v>
      </c>
      <c r="K113" s="466"/>
      <c r="L113" s="466" t="e">
        <f ca="1">DATA_FORMATTING!E205/L$86</f>
        <v>#NAME?</v>
      </c>
      <c r="M113" s="466" t="e">
        <f ca="1">DATA_FORMATTING!F205/M$86</f>
        <v>#NAME?</v>
      </c>
      <c r="N113" s="466" t="e">
        <f ca="1">DATA_FORMATTING!G205/N$86</f>
        <v>#NAME?</v>
      </c>
      <c r="O113" s="466" t="e">
        <f ca="1">DATA_FORMATTING!I205/O$86</f>
        <v>#NAME?</v>
      </c>
      <c r="P113" s="466"/>
      <c r="Q113" s="466" t="e">
        <f ca="1">DATA_FORMATTING!AN147/Q$86</f>
        <v>#NAME?</v>
      </c>
      <c r="R113" s="466" t="e">
        <f t="shared" ca="1" si="134"/>
        <v>#NAME?</v>
      </c>
      <c r="U113" s="551" t="e">
        <f ca="1">DATA_FORMATTING!AN176/U$86</f>
        <v>#NUM!</v>
      </c>
      <c r="V113" s="451" t="e">
        <f ca="1">AVERAGE(U113,Q113)</f>
        <v>#NUM!</v>
      </c>
      <c r="AJ113" s="462" t="s">
        <v>126</v>
      </c>
      <c r="AK113" s="466" t="e">
        <f t="shared" ca="1" si="148"/>
        <v>#N/A</v>
      </c>
      <c r="AL113" s="466" t="e">
        <f t="shared" ca="1" si="148"/>
        <v>#N/A</v>
      </c>
      <c r="AM113" s="466" t="e">
        <f t="shared" ca="1" si="148"/>
        <v>#N/A</v>
      </c>
      <c r="AN113" s="466" t="e">
        <f t="shared" ca="1" si="148"/>
        <v>#N/A</v>
      </c>
      <c r="AO113" s="466" t="e">
        <f t="shared" ca="1" si="149"/>
        <v>#NAME?</v>
      </c>
      <c r="AP113" s="840" t="e">
        <f t="shared" ca="1" si="149"/>
        <v>#NAME?</v>
      </c>
      <c r="BE113" s="485" t="e">
        <f t="shared" ca="1" si="161"/>
        <v>#NAME?</v>
      </c>
      <c r="BF113" s="734" t="str">
        <f t="shared" si="162"/>
        <v/>
      </c>
      <c r="BG113" s="668" t="e">
        <f t="shared" ca="1" si="163"/>
        <v>#NAME?</v>
      </c>
      <c r="BH113" s="668" t="e">
        <f t="shared" ca="1" si="163"/>
        <v>#NAME?</v>
      </c>
      <c r="BI113" s="668" t="e">
        <f t="shared" ca="1" si="163"/>
        <v>#NAME?</v>
      </c>
      <c r="BJ113" s="668" t="e">
        <f t="shared" ca="1" si="163"/>
        <v>#NAME?</v>
      </c>
      <c r="BK113" s="668" t="e">
        <f t="shared" ca="1" si="163"/>
        <v>#NAME?</v>
      </c>
      <c r="BL113" s="668" t="e">
        <f t="shared" ca="1" si="163"/>
        <v>#NAME?</v>
      </c>
      <c r="BM113" s="668" t="e">
        <f t="shared" ca="1" si="163"/>
        <v>#NAME?</v>
      </c>
      <c r="BN113" s="735" t="e">
        <f t="shared" ca="1" si="164"/>
        <v>#NAME?</v>
      </c>
      <c r="BP113" s="485" t="e">
        <f ca="1">IF(OR(DB_LOAD!AW112="USD",DB_LOAD!AW112='Refi-Annual Review'!$A$3,ISBLANK(DB_LOAD!AW112)),0,1)</f>
        <v>#NAME?</v>
      </c>
      <c r="BQ113" t="str">
        <f>(IF(ISBLANK(DB_LOAD!AR112),"",DB_LOAD!AR112))</f>
        <v/>
      </c>
      <c r="BR113" t="str">
        <f t="shared" si="152"/>
        <v/>
      </c>
      <c r="BS113" t="str">
        <f t="shared" si="153"/>
        <v/>
      </c>
      <c r="BT113" t="str">
        <f t="shared" si="154"/>
        <v/>
      </c>
      <c r="BU113" t="str">
        <f t="shared" si="155"/>
        <v/>
      </c>
      <c r="BV113" t="str">
        <f t="shared" si="156"/>
        <v/>
      </c>
      <c r="BW113" t="str">
        <f t="shared" si="157"/>
        <v/>
      </c>
      <c r="BX113" t="str">
        <f t="shared" si="158"/>
        <v/>
      </c>
      <c r="CB113" s="683" t="str">
        <f t="shared" si="159"/>
        <v/>
      </c>
      <c r="CC113" s="683" t="str">
        <f t="shared" si="160"/>
        <v/>
      </c>
      <c r="CD113" s="683" t="str">
        <f>IF(CC113="","",VALUE(MID($BZ$5,1+SUM($CC$3:CC112),CC113)))</f>
        <v/>
      </c>
      <c r="CE113"/>
      <c r="CF113" t="str">
        <f>IF(CD113="","",MID($BZ$4,1+SUM($CD$3:CD112),CD113))</f>
        <v/>
      </c>
    </row>
    <row r="114" spans="3:84" ht="15">
      <c r="C114" s="485">
        <f t="shared" si="121"/>
        <v>115</v>
      </c>
      <c r="D114" s="466"/>
      <c r="E114" s="466"/>
      <c r="F114" s="466"/>
      <c r="G114" s="466"/>
      <c r="H114" s="466"/>
      <c r="I114" s="466"/>
      <c r="J114" s="466"/>
      <c r="K114" s="466"/>
      <c r="L114" s="466"/>
      <c r="M114" s="466"/>
      <c r="N114" s="466"/>
      <c r="O114" s="466"/>
      <c r="P114" s="466"/>
      <c r="Q114" s="466"/>
      <c r="R114" s="466">
        <f t="shared" si="134"/>
        <v>0</v>
      </c>
      <c r="U114" s="551"/>
      <c r="V114" s="451"/>
      <c r="AJ114" s="466"/>
      <c r="AK114" s="466"/>
      <c r="AL114" s="466"/>
      <c r="AM114" s="466"/>
      <c r="AN114" s="466"/>
      <c r="AO114" s="466">
        <f t="shared" si="149"/>
        <v>0</v>
      </c>
      <c r="AP114" s="840">
        <f t="shared" si="149"/>
        <v>0</v>
      </c>
      <c r="BE114" s="485" t="e">
        <f t="shared" ca="1" si="161"/>
        <v>#NAME?</v>
      </c>
      <c r="BF114" s="734" t="str">
        <f t="shared" si="162"/>
        <v/>
      </c>
      <c r="BG114" s="668" t="e">
        <f t="shared" ca="1" si="163"/>
        <v>#NAME?</v>
      </c>
      <c r="BH114" s="668" t="e">
        <f t="shared" ca="1" si="163"/>
        <v>#NAME?</v>
      </c>
      <c r="BI114" s="668" t="e">
        <f t="shared" ca="1" si="163"/>
        <v>#NAME?</v>
      </c>
      <c r="BJ114" s="668" t="e">
        <f t="shared" ca="1" si="163"/>
        <v>#NAME?</v>
      </c>
      <c r="BK114" s="668" t="e">
        <f t="shared" ca="1" si="163"/>
        <v>#NAME?</v>
      </c>
      <c r="BL114" s="668" t="e">
        <f t="shared" ca="1" si="163"/>
        <v>#NAME?</v>
      </c>
      <c r="BM114" s="668" t="e">
        <f t="shared" ca="1" si="163"/>
        <v>#NAME?</v>
      </c>
      <c r="BN114" s="735" t="e">
        <f t="shared" ca="1" si="164"/>
        <v>#NAME?</v>
      </c>
      <c r="BP114" s="485" t="e">
        <f ca="1">IF(OR(DB_LOAD!AW113="USD",DB_LOAD!AW113='Refi-Annual Review'!$A$3,ISBLANK(DB_LOAD!AW113)),0,1)</f>
        <v>#NAME?</v>
      </c>
      <c r="BQ114" t="str">
        <f>(IF(ISBLANK(DB_LOAD!AR113),"",DB_LOAD!AR113))</f>
        <v/>
      </c>
      <c r="BR114" t="str">
        <f t="shared" si="152"/>
        <v/>
      </c>
      <c r="BS114" t="str">
        <f t="shared" si="153"/>
        <v/>
      </c>
      <c r="BT114" t="str">
        <f t="shared" si="154"/>
        <v/>
      </c>
      <c r="BU114" t="str">
        <f t="shared" si="155"/>
        <v/>
      </c>
      <c r="BV114" t="str">
        <f t="shared" si="156"/>
        <v/>
      </c>
      <c r="BW114" t="str">
        <f t="shared" si="157"/>
        <v/>
      </c>
      <c r="BX114" t="str">
        <f t="shared" si="158"/>
        <v/>
      </c>
      <c r="CB114" s="683" t="str">
        <f t="shared" si="159"/>
        <v/>
      </c>
      <c r="CC114" s="683" t="str">
        <f t="shared" si="160"/>
        <v/>
      </c>
      <c r="CD114" s="683" t="str">
        <f>IF(CC114="","",VALUE(MID($BZ$5,1+SUM($CC$3:CC113),CC114)))</f>
        <v/>
      </c>
      <c r="CE114"/>
      <c r="CF114" t="str">
        <f>IF(CD114="","",MID($BZ$4,1+SUM($CD$3:CD113),CD114))</f>
        <v/>
      </c>
    </row>
    <row r="115" spans="3:84" ht="15">
      <c r="C115" s="485">
        <f t="shared" si="121"/>
        <v>116</v>
      </c>
      <c r="D115" s="472" t="s">
        <v>404</v>
      </c>
      <c r="E115" s="462"/>
      <c r="F115" s="662" t="e">
        <f ca="1">SUM(F113,F112)</f>
        <v>#N/A</v>
      </c>
      <c r="G115" s="662" t="e">
        <f ca="1">SUM(G113,G112)</f>
        <v>#N/A</v>
      </c>
      <c r="H115" s="662" t="e">
        <f ca="1">SUM(H113,H112)</f>
        <v>#N/A</v>
      </c>
      <c r="I115" s="662" t="e">
        <f ca="1">SUM(I113,I112)</f>
        <v>#N/A</v>
      </c>
      <c r="J115" s="662" t="e">
        <f ca="1">SUM(J113,J112)</f>
        <v>#N/A</v>
      </c>
      <c r="K115" s="466"/>
      <c r="L115" s="662" t="e">
        <f ca="1">SUM(L113,L112)</f>
        <v>#NAME?</v>
      </c>
      <c r="M115" s="662" t="e">
        <f ca="1">SUM(M113,M112)</f>
        <v>#NAME?</v>
      </c>
      <c r="N115" s="662" t="e">
        <f ca="1">SUM(N113,N112)</f>
        <v>#NAME?</v>
      </c>
      <c r="O115" s="662" t="e">
        <f ca="1">SUM(O113,O112)</f>
        <v>#NAME?</v>
      </c>
      <c r="P115" s="660"/>
      <c r="Q115" s="662" t="e">
        <f ca="1">SUM(Q113,Q112)</f>
        <v>#NAME?</v>
      </c>
      <c r="R115" s="662" t="e">
        <f t="shared" ca="1" si="134"/>
        <v>#NAME?</v>
      </c>
      <c r="U115" s="663" t="e">
        <f ca="1">SUM(U113,U112)</f>
        <v>#NUM!</v>
      </c>
      <c r="V115" s="659" t="e">
        <f ca="1">SUM(V113,V112)</f>
        <v>#NUM!</v>
      </c>
      <c r="AJ115" s="472" t="s">
        <v>404</v>
      </c>
      <c r="AK115" s="662" t="e">
        <f t="shared" ref="AK115:AN115" ca="1" si="165">HLOOKUP(AK$4,$G$1:$O$213,$C115-1,FALSE)</f>
        <v>#N/A</v>
      </c>
      <c r="AL115" s="662" t="e">
        <f t="shared" ca="1" si="165"/>
        <v>#N/A</v>
      </c>
      <c r="AM115" s="662" t="e">
        <f t="shared" ca="1" si="165"/>
        <v>#N/A</v>
      </c>
      <c r="AN115" s="662" t="e">
        <f t="shared" ca="1" si="165"/>
        <v>#N/A</v>
      </c>
      <c r="AO115" s="662" t="e">
        <f t="shared" ca="1" si="149"/>
        <v>#NAME?</v>
      </c>
      <c r="AP115" s="840" t="e">
        <f t="shared" ca="1" si="149"/>
        <v>#NAME?</v>
      </c>
      <c r="BE115" s="485" t="e">
        <f t="shared" ca="1" si="161"/>
        <v>#NAME?</v>
      </c>
      <c r="BF115" s="734" t="str">
        <f t="shared" si="162"/>
        <v/>
      </c>
      <c r="BG115" s="668" t="e">
        <f t="shared" ca="1" si="163"/>
        <v>#NAME?</v>
      </c>
      <c r="BH115" s="668" t="e">
        <f t="shared" ca="1" si="163"/>
        <v>#NAME?</v>
      </c>
      <c r="BI115" s="668" t="e">
        <f t="shared" ca="1" si="163"/>
        <v>#NAME?</v>
      </c>
      <c r="BJ115" s="668" t="e">
        <f t="shared" ca="1" si="163"/>
        <v>#NAME?</v>
      </c>
      <c r="BK115" s="668" t="e">
        <f t="shared" ca="1" si="163"/>
        <v>#NAME?</v>
      </c>
      <c r="BL115" s="668" t="e">
        <f t="shared" ca="1" si="163"/>
        <v>#NAME?</v>
      </c>
      <c r="BM115" s="668" t="e">
        <f t="shared" ca="1" si="163"/>
        <v>#NAME?</v>
      </c>
      <c r="BN115" s="735" t="e">
        <f t="shared" ca="1" si="164"/>
        <v>#NAME?</v>
      </c>
      <c r="BP115" s="485" t="e">
        <f ca="1">IF(OR(DB_LOAD!AW114="USD",DB_LOAD!AW114='Refi-Annual Review'!$A$3,ISBLANK(DB_LOAD!AW114)),0,1)</f>
        <v>#NAME?</v>
      </c>
      <c r="BQ115" t="str">
        <f>(IF(ISBLANK(DB_LOAD!AR114),"",DB_LOAD!AR114))</f>
        <v/>
      </c>
      <c r="BR115" t="str">
        <f t="shared" si="152"/>
        <v/>
      </c>
      <c r="BS115" t="str">
        <f t="shared" si="153"/>
        <v/>
      </c>
      <c r="BT115" t="str">
        <f t="shared" si="154"/>
        <v/>
      </c>
      <c r="BU115" t="str">
        <f t="shared" si="155"/>
        <v/>
      </c>
      <c r="BV115" t="str">
        <f t="shared" si="156"/>
        <v/>
      </c>
      <c r="BW115" t="str">
        <f t="shared" si="157"/>
        <v/>
      </c>
      <c r="BX115" t="str">
        <f t="shared" si="158"/>
        <v/>
      </c>
      <c r="CB115" s="683" t="str">
        <f t="shared" si="159"/>
        <v/>
      </c>
      <c r="CC115" s="683" t="str">
        <f t="shared" si="160"/>
        <v/>
      </c>
      <c r="CD115" s="683" t="str">
        <f>IF(CC115="","",VALUE(MID($BZ$5,1+SUM($CC$3:CC114),CC115)))</f>
        <v/>
      </c>
      <c r="CE115"/>
      <c r="CF115" t="str">
        <f>IF(CD115="","",MID($BZ$4,1+SUM($CD$3:CD114),CD115))</f>
        <v/>
      </c>
    </row>
    <row r="116" spans="3:84" ht="15">
      <c r="C116" s="485">
        <f t="shared" si="121"/>
        <v>117</v>
      </c>
      <c r="AK116" s="486"/>
      <c r="AL116" s="486"/>
      <c r="AM116" s="486"/>
      <c r="AN116" s="486"/>
      <c r="AO116" s="486"/>
      <c r="BE116" s="485" t="e">
        <f t="shared" ca="1" si="161"/>
        <v>#NAME?</v>
      </c>
      <c r="BF116" s="734" t="str">
        <f t="shared" si="162"/>
        <v/>
      </c>
      <c r="BG116" s="668" t="e">
        <f t="shared" ca="1" si="163"/>
        <v>#NAME?</v>
      </c>
      <c r="BH116" s="668" t="e">
        <f t="shared" ca="1" si="163"/>
        <v>#NAME?</v>
      </c>
      <c r="BI116" s="668" t="e">
        <f t="shared" ca="1" si="163"/>
        <v>#NAME?</v>
      </c>
      <c r="BJ116" s="668" t="e">
        <f t="shared" ca="1" si="163"/>
        <v>#NAME?</v>
      </c>
      <c r="BK116" s="668" t="e">
        <f t="shared" ca="1" si="163"/>
        <v>#NAME?</v>
      </c>
      <c r="BL116" s="668" t="e">
        <f t="shared" ca="1" si="163"/>
        <v>#NAME?</v>
      </c>
      <c r="BM116" s="668" t="e">
        <f t="shared" ca="1" si="163"/>
        <v>#NAME?</v>
      </c>
      <c r="BN116" s="735" t="e">
        <f t="shared" ca="1" si="164"/>
        <v>#NAME?</v>
      </c>
      <c r="BP116" s="485" t="e">
        <f ca="1">IF(OR(DB_LOAD!AW115="USD",DB_LOAD!AW115='Refi-Annual Review'!$A$3,ISBLANK(DB_LOAD!AW115)),0,1)</f>
        <v>#NAME?</v>
      </c>
      <c r="BQ116" t="str">
        <f>(IF(ISBLANK(DB_LOAD!AR115),"",DB_LOAD!AR115))</f>
        <v/>
      </c>
      <c r="BR116" t="str">
        <f t="shared" si="152"/>
        <v/>
      </c>
      <c r="BS116" t="str">
        <f t="shared" si="153"/>
        <v/>
      </c>
      <c r="BT116" t="str">
        <f t="shared" si="154"/>
        <v/>
      </c>
      <c r="BU116" t="str">
        <f t="shared" si="155"/>
        <v/>
      </c>
      <c r="BV116" t="str">
        <f t="shared" si="156"/>
        <v/>
      </c>
      <c r="BW116" t="str">
        <f t="shared" si="157"/>
        <v/>
      </c>
      <c r="BX116" t="str">
        <f t="shared" si="158"/>
        <v/>
      </c>
      <c r="CB116" s="683" t="str">
        <f t="shared" si="159"/>
        <v/>
      </c>
      <c r="CC116" s="683" t="str">
        <f t="shared" si="160"/>
        <v/>
      </c>
      <c r="CD116" s="683" t="str">
        <f>IF(CC116="","",VALUE(MID($BZ$5,1+SUM($CC$3:CC115),CC116)))</f>
        <v/>
      </c>
      <c r="CE116"/>
      <c r="CF116" t="str">
        <f>IF(CD116="","",MID($BZ$4,1+SUM($CD$3:CD115),CD116))</f>
        <v/>
      </c>
    </row>
    <row r="117" spans="3:84" ht="15">
      <c r="C117" s="485">
        <f t="shared" si="121"/>
        <v>118</v>
      </c>
      <c r="F117" s="582" t="e">
        <f ca="1">F4</f>
        <v>#N/A</v>
      </c>
      <c r="G117" s="486" t="e">
        <f ca="1">G4</f>
        <v>#N/A</v>
      </c>
      <c r="H117" s="486" t="e">
        <f ca="1">H4</f>
        <v>#N/A</v>
      </c>
      <c r="I117" s="486" t="e">
        <f ca="1">I4</f>
        <v>#N/A</v>
      </c>
      <c r="J117" s="486" t="e">
        <f ca="1">J4</f>
        <v>#N/A</v>
      </c>
      <c r="L117" s="486" t="e">
        <f ca="1">G117</f>
        <v>#N/A</v>
      </c>
      <c r="M117" s="486" t="e">
        <f ca="1">H117</f>
        <v>#N/A</v>
      </c>
      <c r="N117" s="486" t="e">
        <f ca="1">I117</f>
        <v>#N/A</v>
      </c>
      <c r="O117" s="486" t="e">
        <f ca="1">J117</f>
        <v>#N/A</v>
      </c>
      <c r="Q117" s="572" t="e">
        <f ca="1">Q4</f>
        <v>#N/A</v>
      </c>
      <c r="R117" s="572" t="e">
        <f ca="1">Q117</f>
        <v>#N/A</v>
      </c>
      <c r="U117" s="486" t="e">
        <f ca="1">IF('Balance Sheet'!$E$5="USD",AVERAGE((OFFSET(DB_LOAD!$K:$K,MATCH(EOMONTH(MAX(DB_LOAD!F:F),-12),DB_LOAD!$H:$H,0)-1,0,12,1))),1)</f>
        <v>#NUM!</v>
      </c>
      <c r="AK117" s="486"/>
      <c r="AL117" s="486"/>
      <c r="AM117" s="486"/>
      <c r="AN117" s="486"/>
      <c r="AO117" s="486"/>
      <c r="BE117" s="485" t="e">
        <f t="shared" ca="1" si="161"/>
        <v>#NAME?</v>
      </c>
      <c r="BF117" s="734" t="str">
        <f t="shared" si="162"/>
        <v/>
      </c>
      <c r="BG117" s="668" t="e">
        <f t="shared" ca="1" si="163"/>
        <v>#NAME?</v>
      </c>
      <c r="BH117" s="668" t="e">
        <f t="shared" ca="1" si="163"/>
        <v>#NAME?</v>
      </c>
      <c r="BI117" s="668" t="e">
        <f t="shared" ca="1" si="163"/>
        <v>#NAME?</v>
      </c>
      <c r="BJ117" s="668" t="e">
        <f t="shared" ca="1" si="163"/>
        <v>#NAME?</v>
      </c>
      <c r="BK117" s="668" t="e">
        <f t="shared" ca="1" si="163"/>
        <v>#NAME?</v>
      </c>
      <c r="BL117" s="668" t="e">
        <f t="shared" ca="1" si="163"/>
        <v>#NAME?</v>
      </c>
      <c r="BM117" s="668" t="e">
        <f t="shared" ca="1" si="163"/>
        <v>#NAME?</v>
      </c>
      <c r="BN117" s="735" t="e">
        <f t="shared" ca="1" si="164"/>
        <v>#NAME?</v>
      </c>
      <c r="BP117" s="485" t="e">
        <f ca="1">IF(OR(DB_LOAD!AW116="USD",DB_LOAD!AW116='Refi-Annual Review'!$A$3,ISBLANK(DB_LOAD!AW116)),0,1)</f>
        <v>#NAME?</v>
      </c>
      <c r="BQ117" t="str">
        <f>(IF(ISBLANK(DB_LOAD!AR116),"",DB_LOAD!AR116))</f>
        <v/>
      </c>
      <c r="BR117" t="str">
        <f t="shared" si="152"/>
        <v/>
      </c>
      <c r="BS117" t="str">
        <f t="shared" si="153"/>
        <v/>
      </c>
      <c r="BT117" t="str">
        <f t="shared" si="154"/>
        <v/>
      </c>
      <c r="BU117" t="str">
        <f t="shared" si="155"/>
        <v/>
      </c>
      <c r="BV117" t="str">
        <f t="shared" si="156"/>
        <v/>
      </c>
      <c r="BW117" t="str">
        <f t="shared" si="157"/>
        <v/>
      </c>
      <c r="BX117" t="str">
        <f t="shared" si="158"/>
        <v/>
      </c>
      <c r="CB117" s="683" t="str">
        <f t="shared" si="159"/>
        <v/>
      </c>
      <c r="CC117" s="683" t="str">
        <f t="shared" si="160"/>
        <v/>
      </c>
      <c r="CD117" s="683" t="str">
        <f>IF(CC117="","",VALUE(MID($BZ$5,1+SUM($CC$3:CC116),CC117)))</f>
        <v/>
      </c>
      <c r="CE117"/>
      <c r="CF117" t="str">
        <f>IF(CD117="","",MID($BZ$4,1+SUM($CD$3:CD116),CD117))</f>
        <v/>
      </c>
    </row>
    <row r="118" spans="3:84" ht="15">
      <c r="C118" s="485">
        <f t="shared" si="121"/>
        <v>119</v>
      </c>
      <c r="D118" s="474" t="str">
        <f>"INCOME STATEMENT ("&amp;T2&amp;")"</f>
        <v>INCOME STATEMENT ()</v>
      </c>
      <c r="E118" s="573"/>
      <c r="F118" s="460">
        <f t="shared" ref="F118:J119" si="166">F87</f>
        <v>2010</v>
      </c>
      <c r="G118" s="460">
        <f t="shared" si="166"/>
        <v>2011</v>
      </c>
      <c r="H118" s="460">
        <f t="shared" si="166"/>
        <v>2012</v>
      </c>
      <c r="I118" s="460">
        <f t="shared" si="166"/>
        <v>2013</v>
      </c>
      <c r="J118" s="460">
        <f t="shared" si="166"/>
        <v>2014</v>
      </c>
      <c r="K118" s="546"/>
      <c r="L118" s="460">
        <f t="shared" ref="L118:O119" si="167">L87</f>
        <v>2011</v>
      </c>
      <c r="M118" s="460">
        <f t="shared" si="167"/>
        <v>2012</v>
      </c>
      <c r="N118" s="460">
        <f t="shared" si="167"/>
        <v>2013</v>
      </c>
      <c r="O118" s="460">
        <f t="shared" si="167"/>
        <v>2014</v>
      </c>
      <c r="P118" s="546"/>
      <c r="Q118" s="460" t="str">
        <f>Q87</f>
        <v>YTD Jan-00</v>
      </c>
      <c r="R118" s="460" t="str">
        <f>R7</f>
        <v>LTM Jan-00</v>
      </c>
      <c r="U118" s="453" t="e">
        <f>U87</f>
        <v>#NUM!</v>
      </c>
      <c r="V118" s="453"/>
      <c r="AJ118" s="474" t="e">
        <f ca="1">"INCOME STATEMENT ("&amp;$A$3&amp;")"</f>
        <v>#NAME?</v>
      </c>
      <c r="AK118" s="460">
        <f t="shared" ref="AK118:AM118" ca="1" si="168">AK7</f>
        <v>-3</v>
      </c>
      <c r="AL118" s="460">
        <f t="shared" ca="1" si="168"/>
        <v>-2</v>
      </c>
      <c r="AM118" s="460">
        <f t="shared" ca="1" si="168"/>
        <v>-1</v>
      </c>
      <c r="AN118" s="460">
        <f ca="1">AN7</f>
        <v>0</v>
      </c>
      <c r="AO118" s="460" t="str">
        <f t="shared" ref="AO118:AP124" si="169">Q118</f>
        <v>YTD Jan-00</v>
      </c>
      <c r="AP118" s="460" t="str">
        <f t="shared" si="169"/>
        <v>LTM Jan-00</v>
      </c>
      <c r="BE118" s="485" t="e">
        <f t="shared" ca="1" si="161"/>
        <v>#NAME?</v>
      </c>
      <c r="BF118" s="734" t="str">
        <f t="shared" si="162"/>
        <v/>
      </c>
      <c r="BG118" s="668" t="e">
        <f t="shared" ca="1" si="163"/>
        <v>#NAME?</v>
      </c>
      <c r="BH118" s="668" t="e">
        <f t="shared" ca="1" si="163"/>
        <v>#NAME?</v>
      </c>
      <c r="BI118" s="668" t="e">
        <f t="shared" ca="1" si="163"/>
        <v>#NAME?</v>
      </c>
      <c r="BJ118" s="668" t="e">
        <f t="shared" ca="1" si="163"/>
        <v>#NAME?</v>
      </c>
      <c r="BK118" s="668" t="e">
        <f t="shared" ca="1" si="163"/>
        <v>#NAME?</v>
      </c>
      <c r="BL118" s="668" t="e">
        <f t="shared" ca="1" si="163"/>
        <v>#NAME?</v>
      </c>
      <c r="BM118" s="668" t="e">
        <f t="shared" ca="1" si="163"/>
        <v>#NAME?</v>
      </c>
      <c r="BN118" s="735" t="e">
        <f t="shared" ca="1" si="164"/>
        <v>#NAME?</v>
      </c>
      <c r="BP118" s="485" t="e">
        <f ca="1">IF(OR(DB_LOAD!AW117="USD",DB_LOAD!AW117='Refi-Annual Review'!$A$3,ISBLANK(DB_LOAD!AW117)),0,1)</f>
        <v>#NAME?</v>
      </c>
      <c r="BQ118" t="str">
        <f>(IF(ISBLANK(DB_LOAD!AR117),"",DB_LOAD!AR117))</f>
        <v/>
      </c>
      <c r="BR118" t="str">
        <f t="shared" si="152"/>
        <v/>
      </c>
      <c r="BS118" t="str">
        <f t="shared" si="153"/>
        <v/>
      </c>
      <c r="BT118" t="str">
        <f t="shared" si="154"/>
        <v/>
      </c>
      <c r="BU118" t="str">
        <f t="shared" si="155"/>
        <v/>
      </c>
      <c r="BV118" t="str">
        <f t="shared" si="156"/>
        <v/>
      </c>
      <c r="BW118" t="str">
        <f t="shared" si="157"/>
        <v/>
      </c>
      <c r="BX118" t="str">
        <f t="shared" si="158"/>
        <v/>
      </c>
      <c r="CB118" s="683" t="str">
        <f t="shared" si="159"/>
        <v/>
      </c>
      <c r="CC118" s="683" t="str">
        <f t="shared" si="160"/>
        <v/>
      </c>
      <c r="CD118" s="683" t="str">
        <f>IF(CC118="","",VALUE(MID($BZ$5,1+SUM($CC$3:CC117),CC118)))</f>
        <v/>
      </c>
      <c r="CE118"/>
      <c r="CF118" t="str">
        <f>IF(CD118="","",MID($BZ$4,1+SUM($CD$3:CD117),CD118))</f>
        <v/>
      </c>
    </row>
    <row r="119" spans="3:84" ht="15">
      <c r="C119" s="485">
        <f t="shared" si="121"/>
        <v>120</v>
      </c>
      <c r="D119" s="461"/>
      <c r="E119" s="574"/>
      <c r="F119" s="461" t="str">
        <f t="shared" si="166"/>
        <v>Audited</v>
      </c>
      <c r="G119" s="461" t="str">
        <f t="shared" si="166"/>
        <v>Audited</v>
      </c>
      <c r="H119" s="461" t="str">
        <f t="shared" si="166"/>
        <v>Audited</v>
      </c>
      <c r="I119" s="461" t="str">
        <f t="shared" si="166"/>
        <v>Audited</v>
      </c>
      <c r="J119" s="461" t="str">
        <f t="shared" si="166"/>
        <v>Audited</v>
      </c>
      <c r="K119" s="547"/>
      <c r="L119" s="461" t="str">
        <f t="shared" si="167"/>
        <v>Unaudited</v>
      </c>
      <c r="M119" s="461" t="str">
        <f t="shared" si="167"/>
        <v>Unaudited</v>
      </c>
      <c r="N119" s="461" t="str">
        <f t="shared" si="167"/>
        <v>Unaudited</v>
      </c>
      <c r="O119" s="461" t="str">
        <f t="shared" si="167"/>
        <v>Unaudited</v>
      </c>
      <c r="P119" s="547"/>
      <c r="Q119" s="461" t="str">
        <f>Q88</f>
        <v>Unaudited</v>
      </c>
      <c r="R119" s="461" t="str">
        <f>R6</f>
        <v>Unaudited</v>
      </c>
      <c r="U119" s="452" t="str">
        <f>U88</f>
        <v>Unaudited</v>
      </c>
      <c r="V119" s="452"/>
      <c r="AJ119" s="461"/>
      <c r="AK119" s="461" t="str">
        <f t="shared" ref="AK119:AM119" ca="1" si="170">AK6</f>
        <v>No Financials</v>
      </c>
      <c r="AL119" s="461" t="str">
        <f t="shared" ca="1" si="170"/>
        <v>No Financials</v>
      </c>
      <c r="AM119" s="461" t="str">
        <f t="shared" ca="1" si="170"/>
        <v>No Financials</v>
      </c>
      <c r="AN119" s="461" t="str">
        <f ca="1">AN6</f>
        <v>No Financials</v>
      </c>
      <c r="AO119" s="461" t="str">
        <f t="shared" si="169"/>
        <v>Unaudited</v>
      </c>
      <c r="AP119" s="461" t="str">
        <f t="shared" si="169"/>
        <v>Unaudited</v>
      </c>
      <c r="BE119" s="485" t="e">
        <f t="shared" ca="1" si="161"/>
        <v>#NAME?</v>
      </c>
      <c r="BF119" s="734" t="str">
        <f t="shared" si="162"/>
        <v/>
      </c>
      <c r="BG119" s="668" t="e">
        <f t="shared" ca="1" si="163"/>
        <v>#NAME?</v>
      </c>
      <c r="BH119" s="668" t="e">
        <f t="shared" ca="1" si="163"/>
        <v>#NAME?</v>
      </c>
      <c r="BI119" s="668" t="e">
        <f t="shared" ca="1" si="163"/>
        <v>#NAME?</v>
      </c>
      <c r="BJ119" s="668" t="e">
        <f t="shared" ca="1" si="163"/>
        <v>#NAME?</v>
      </c>
      <c r="BK119" s="668" t="e">
        <f t="shared" ca="1" si="163"/>
        <v>#NAME?</v>
      </c>
      <c r="BL119" s="668" t="e">
        <f t="shared" ca="1" si="163"/>
        <v>#NAME?</v>
      </c>
      <c r="BM119" s="668" t="e">
        <f t="shared" ca="1" si="163"/>
        <v>#NAME?</v>
      </c>
      <c r="BN119" s="735" t="e">
        <f t="shared" ca="1" si="164"/>
        <v>#NAME?</v>
      </c>
      <c r="BP119" s="485" t="e">
        <f ca="1">IF(OR(DB_LOAD!AW118="USD",DB_LOAD!AW118='Refi-Annual Review'!$A$3,ISBLANK(DB_LOAD!AW118)),0,1)</f>
        <v>#NAME?</v>
      </c>
      <c r="BQ119" t="str">
        <f>(IF(ISBLANK(DB_LOAD!AR118),"",DB_LOAD!AR118))</f>
        <v/>
      </c>
      <c r="BR119" t="str">
        <f t="shared" si="152"/>
        <v/>
      </c>
      <c r="BS119" t="str">
        <f t="shared" si="153"/>
        <v/>
      </c>
      <c r="BT119" t="str">
        <f t="shared" si="154"/>
        <v/>
      </c>
      <c r="BU119" t="str">
        <f t="shared" si="155"/>
        <v/>
      </c>
      <c r="BV119" t="str">
        <f t="shared" si="156"/>
        <v/>
      </c>
      <c r="BW119" t="str">
        <f t="shared" si="157"/>
        <v/>
      </c>
      <c r="BX119" t="str">
        <f t="shared" si="158"/>
        <v/>
      </c>
      <c r="CB119" s="683" t="str">
        <f t="shared" si="159"/>
        <v/>
      </c>
      <c r="CC119" s="683" t="str">
        <f t="shared" si="160"/>
        <v/>
      </c>
      <c r="CD119" s="683" t="str">
        <f>IF(CC119="","",VALUE(MID($BZ$5,1+SUM($CC$3:CC118),CC119)))</f>
        <v/>
      </c>
      <c r="CE119"/>
      <c r="CF119" t="str">
        <f>IF(CD119="","",MID($BZ$4,1+SUM($CD$3:CD118),CD119))</f>
        <v/>
      </c>
    </row>
    <row r="120" spans="3:84" ht="15">
      <c r="C120" s="485">
        <f t="shared" si="121"/>
        <v>121</v>
      </c>
      <c r="D120" s="463" t="s">
        <v>300</v>
      </c>
      <c r="E120" s="463"/>
      <c r="F120" s="464" t="e">
        <f ca="1">DATA_FORMATTING!CL123/F$117</f>
        <v>#N/A</v>
      </c>
      <c r="G120" s="464" t="e">
        <f ca="1">DATA_FORMATTING!CM123/G$117</f>
        <v>#N/A</v>
      </c>
      <c r="H120" s="464" t="e">
        <f ca="1">DATA_FORMATTING!CN123/H$117</f>
        <v>#N/A</v>
      </c>
      <c r="I120" s="464" t="e">
        <f ca="1">DATA_FORMATTING!CO123/I$117</f>
        <v>#N/A</v>
      </c>
      <c r="J120" s="464" t="e">
        <f ca="1">DATA_FORMATTING!CP123/J$117</f>
        <v>#N/A</v>
      </c>
      <c r="K120" s="464"/>
      <c r="L120" s="464" t="e">
        <f ca="1">DATA_FORMATTING!L181/L$117</f>
        <v>#NAME?</v>
      </c>
      <c r="M120" s="464" t="e">
        <f ca="1">DATA_FORMATTING!M181/M$117</f>
        <v>#NAME?</v>
      </c>
      <c r="N120" s="464" t="e">
        <f ca="1">DATA_FORMATTING!N181/N$117</f>
        <v>#NAME?</v>
      </c>
      <c r="O120" s="464" t="e">
        <f ca="1">DATA_FORMATTING!P181/O$117</f>
        <v>#NAME?</v>
      </c>
      <c r="P120" s="464"/>
      <c r="Q120" s="464" t="e">
        <f ca="1">DATA_FORMATTING!CH123/Q$117</f>
        <v>#NAME?</v>
      </c>
      <c r="R120" s="464" t="e">
        <f ca="1">DATA_FORMATTING!CH186/R$117</f>
        <v>#NAME?</v>
      </c>
      <c r="U120" s="550"/>
      <c r="AJ120" s="463" t="s">
        <v>300</v>
      </c>
      <c r="AK120" s="464" t="e">
        <f t="shared" ref="AK120:AN124" ca="1" si="171">HLOOKUP(AK$4,$G$1:$O$213,$C120-1,FALSE)</f>
        <v>#N/A</v>
      </c>
      <c r="AL120" s="464" t="e">
        <f t="shared" ca="1" si="171"/>
        <v>#N/A</v>
      </c>
      <c r="AM120" s="464" t="e">
        <f t="shared" ca="1" si="171"/>
        <v>#N/A</v>
      </c>
      <c r="AN120" s="464" t="e">
        <f t="shared" ca="1" si="171"/>
        <v>#N/A</v>
      </c>
      <c r="AO120" s="464" t="e">
        <f t="shared" ca="1" si="169"/>
        <v>#NAME?</v>
      </c>
      <c r="AP120" s="842" t="e">
        <f t="shared" ca="1" si="169"/>
        <v>#NAME?</v>
      </c>
      <c r="BE120" s="485" t="e">
        <f t="shared" ca="1" si="161"/>
        <v>#NAME?</v>
      </c>
      <c r="BF120" s="734" t="str">
        <f t="shared" si="162"/>
        <v/>
      </c>
      <c r="BG120" s="668" t="e">
        <f t="shared" ref="BG120:BM129" ca="1" si="172">IF(IF(BG19="",0,BG19)+IF(BG51="",0,BG51)+IF(BG84="",0,BG84)=0,"",IF(BG19="",0,BG19)+IF(BG51="",0,BG51)+IF(BG84="",0,BG84))</f>
        <v>#NAME?</v>
      </c>
      <c r="BH120" s="668" t="e">
        <f t="shared" ca="1" si="172"/>
        <v>#NAME?</v>
      </c>
      <c r="BI120" s="668" t="e">
        <f t="shared" ca="1" si="172"/>
        <v>#NAME?</v>
      </c>
      <c r="BJ120" s="668" t="e">
        <f t="shared" ca="1" si="172"/>
        <v>#NAME?</v>
      </c>
      <c r="BK120" s="668" t="e">
        <f t="shared" ca="1" si="172"/>
        <v>#NAME?</v>
      </c>
      <c r="BL120" s="668" t="e">
        <f t="shared" ca="1" si="172"/>
        <v>#NAME?</v>
      </c>
      <c r="BM120" s="668" t="e">
        <f t="shared" ca="1" si="172"/>
        <v>#NAME?</v>
      </c>
      <c r="BN120" s="735" t="e">
        <f t="shared" ca="1" si="164"/>
        <v>#NAME?</v>
      </c>
      <c r="BP120" s="485" t="e">
        <f ca="1">IF(OR(DB_LOAD!AW119="USD",DB_LOAD!AW119='Refi-Annual Review'!$A$3,ISBLANK(DB_LOAD!AW119)),0,1)</f>
        <v>#NAME?</v>
      </c>
      <c r="BQ120" t="str">
        <f>(IF(ISBLANK(DB_LOAD!AR119),"",DB_LOAD!AR119))</f>
        <v/>
      </c>
      <c r="BR120" t="str">
        <f t="shared" si="152"/>
        <v/>
      </c>
      <c r="BS120" t="str">
        <f t="shared" si="153"/>
        <v/>
      </c>
      <c r="BT120" t="str">
        <f t="shared" si="154"/>
        <v/>
      </c>
      <c r="BU120" t="str">
        <f t="shared" si="155"/>
        <v/>
      </c>
      <c r="BV120" t="str">
        <f t="shared" si="156"/>
        <v/>
      </c>
      <c r="BW120" t="str">
        <f t="shared" si="157"/>
        <v/>
      </c>
      <c r="BX120" t="str">
        <f t="shared" si="158"/>
        <v/>
      </c>
      <c r="CB120" s="683" t="str">
        <f t="shared" si="159"/>
        <v/>
      </c>
      <c r="CC120" s="683" t="str">
        <f t="shared" si="160"/>
        <v/>
      </c>
      <c r="CD120" s="683" t="str">
        <f>IF(CC120="","",VALUE(MID($BZ$5,1+SUM($CC$3:CC119),CC120)))</f>
        <v/>
      </c>
      <c r="CE120"/>
      <c r="CF120" t="str">
        <f>IF(CD120="","",MID($BZ$4,1+SUM($CD$3:CD119),CD120))</f>
        <v/>
      </c>
    </row>
    <row r="121" spans="3:84" ht="15">
      <c r="C121" s="485">
        <f t="shared" si="121"/>
        <v>122</v>
      </c>
      <c r="D121" s="463" t="s">
        <v>67</v>
      </c>
      <c r="E121" s="463"/>
      <c r="F121" s="464" t="e">
        <f ca="1">DATA_FORMATTING!CL124/F$117</f>
        <v>#N/A</v>
      </c>
      <c r="G121" s="464" t="e">
        <f ca="1">DATA_FORMATTING!CM124/G$117</f>
        <v>#N/A</v>
      </c>
      <c r="H121" s="464" t="e">
        <f ca="1">DATA_FORMATTING!CN124/H$117</f>
        <v>#N/A</v>
      </c>
      <c r="I121" s="464" t="e">
        <f ca="1">DATA_FORMATTING!CO124/I$117</f>
        <v>#N/A</v>
      </c>
      <c r="J121" s="464" t="e">
        <f ca="1">DATA_FORMATTING!CP124/J$117</f>
        <v>#N/A</v>
      </c>
      <c r="K121" s="464"/>
      <c r="L121" s="464" t="e">
        <f ca="1">DATA_FORMATTING!L182/L$117</f>
        <v>#NAME?</v>
      </c>
      <c r="M121" s="464" t="e">
        <f ca="1">DATA_FORMATTING!M182/M$117</f>
        <v>#NAME?</v>
      </c>
      <c r="N121" s="464" t="e">
        <f ca="1">DATA_FORMATTING!N182/N$117</f>
        <v>#NAME?</v>
      </c>
      <c r="O121" s="464" t="e">
        <f ca="1">DATA_FORMATTING!P182/O$117</f>
        <v>#NAME?</v>
      </c>
      <c r="P121" s="464"/>
      <c r="Q121" s="464" t="e">
        <f ca="1">DATA_FORMATTING!CH124/Q$117</f>
        <v>#NAME?</v>
      </c>
      <c r="R121" s="464" t="e">
        <f ca="1">DATA_FORMATTING!CH187/R$117</f>
        <v>#NAME?</v>
      </c>
      <c r="U121" s="550"/>
      <c r="AJ121" s="463" t="s">
        <v>67</v>
      </c>
      <c r="AK121" s="464" t="e">
        <f t="shared" ca="1" si="171"/>
        <v>#N/A</v>
      </c>
      <c r="AL121" s="464" t="e">
        <f t="shared" ca="1" si="171"/>
        <v>#N/A</v>
      </c>
      <c r="AM121" s="464" t="e">
        <f t="shared" ca="1" si="171"/>
        <v>#N/A</v>
      </c>
      <c r="AN121" s="464" t="e">
        <f t="shared" ca="1" si="171"/>
        <v>#N/A</v>
      </c>
      <c r="AO121" s="464" t="e">
        <f t="shared" ca="1" si="169"/>
        <v>#NAME?</v>
      </c>
      <c r="AP121" s="842" t="e">
        <f t="shared" ca="1" si="169"/>
        <v>#NAME?</v>
      </c>
      <c r="BE121" s="485" t="e">
        <f t="shared" ca="1" si="161"/>
        <v>#NAME?</v>
      </c>
      <c r="BF121" s="734" t="str">
        <f t="shared" si="162"/>
        <v/>
      </c>
      <c r="BG121" s="668" t="e">
        <f t="shared" ca="1" si="172"/>
        <v>#NAME?</v>
      </c>
      <c r="BH121" s="668" t="e">
        <f t="shared" ca="1" si="172"/>
        <v>#NAME?</v>
      </c>
      <c r="BI121" s="668" t="e">
        <f t="shared" ca="1" si="172"/>
        <v>#NAME?</v>
      </c>
      <c r="BJ121" s="668" t="e">
        <f t="shared" ca="1" si="172"/>
        <v>#NAME?</v>
      </c>
      <c r="BK121" s="668" t="e">
        <f t="shared" ca="1" si="172"/>
        <v>#NAME?</v>
      </c>
      <c r="BL121" s="668" t="e">
        <f t="shared" ca="1" si="172"/>
        <v>#NAME?</v>
      </c>
      <c r="BM121" s="668" t="e">
        <f t="shared" ca="1" si="172"/>
        <v>#NAME?</v>
      </c>
      <c r="BN121" s="735" t="e">
        <f t="shared" ca="1" si="164"/>
        <v>#NAME?</v>
      </c>
      <c r="BP121" s="485" t="e">
        <f ca="1">IF(OR(DB_LOAD!AW120="USD",DB_LOAD!AW120='Refi-Annual Review'!$A$3,ISBLANK(DB_LOAD!AW120)),0,1)</f>
        <v>#NAME?</v>
      </c>
      <c r="BQ121" t="str">
        <f>(IF(ISBLANK(DB_LOAD!AR120),"",DB_LOAD!AR120))</f>
        <v/>
      </c>
      <c r="BR121" t="str">
        <f t="shared" si="152"/>
        <v/>
      </c>
      <c r="BS121" t="str">
        <f t="shared" si="153"/>
        <v/>
      </c>
      <c r="BT121" t="str">
        <f t="shared" si="154"/>
        <v/>
      </c>
      <c r="BU121" t="str">
        <f t="shared" si="155"/>
        <v/>
      </c>
      <c r="BV121" t="str">
        <f t="shared" si="156"/>
        <v/>
      </c>
      <c r="BW121" t="str">
        <f t="shared" si="157"/>
        <v/>
      </c>
      <c r="BX121" t="str">
        <f t="shared" si="158"/>
        <v/>
      </c>
      <c r="CB121" s="683" t="str">
        <f t="shared" si="159"/>
        <v/>
      </c>
      <c r="CC121" s="683" t="str">
        <f t="shared" si="160"/>
        <v/>
      </c>
      <c r="CD121" s="683" t="str">
        <f>IF(CC121="","",VALUE(MID($BZ$5,1+SUM($CC$3:CC120),CC121)))</f>
        <v/>
      </c>
      <c r="CE121"/>
      <c r="CF121" t="str">
        <f>IF(CD121="","",MID($BZ$4,1+SUM($CD$3:CD120),CD121))</f>
        <v/>
      </c>
    </row>
    <row r="122" spans="3:84" ht="15">
      <c r="C122" s="485">
        <f t="shared" si="121"/>
        <v>123</v>
      </c>
      <c r="D122" s="467" t="s">
        <v>72</v>
      </c>
      <c r="E122" s="467"/>
      <c r="F122" s="464" t="e">
        <f ca="1">DATA_FORMATTING!CL125/F$117</f>
        <v>#N/A</v>
      </c>
      <c r="G122" s="464" t="e">
        <f ca="1">DATA_FORMATTING!CM125/G$117</f>
        <v>#N/A</v>
      </c>
      <c r="H122" s="464" t="e">
        <f ca="1">DATA_FORMATTING!CN125/H$117</f>
        <v>#N/A</v>
      </c>
      <c r="I122" s="464" t="e">
        <f ca="1">DATA_FORMATTING!CO125/I$117</f>
        <v>#N/A</v>
      </c>
      <c r="J122" s="464" t="e">
        <f ca="1">DATA_FORMATTING!CP125/J$117</f>
        <v>#N/A</v>
      </c>
      <c r="K122" s="464"/>
      <c r="L122" s="464" t="e">
        <f ca="1">DATA_FORMATTING!L183/L$117</f>
        <v>#NAME?</v>
      </c>
      <c r="M122" s="464" t="e">
        <f ca="1">DATA_FORMATTING!M183/M$117</f>
        <v>#NAME?</v>
      </c>
      <c r="N122" s="464" t="e">
        <f ca="1">DATA_FORMATTING!N183/N$117</f>
        <v>#NAME?</v>
      </c>
      <c r="O122" s="464" t="e">
        <f ca="1">DATA_FORMATTING!P183/O$117</f>
        <v>#NAME?</v>
      </c>
      <c r="P122" s="464"/>
      <c r="Q122" s="464" t="e">
        <f ca="1">DATA_FORMATTING!CH125/Q$117</f>
        <v>#NAME?</v>
      </c>
      <c r="R122" s="464" t="e">
        <f ca="1">DATA_FORMATTING!CH188/R$117</f>
        <v>#NAME?</v>
      </c>
      <c r="U122" s="550"/>
      <c r="AJ122" s="467" t="s">
        <v>72</v>
      </c>
      <c r="AK122" s="464" t="e">
        <f t="shared" ca="1" si="171"/>
        <v>#N/A</v>
      </c>
      <c r="AL122" s="464" t="e">
        <f t="shared" ca="1" si="171"/>
        <v>#N/A</v>
      </c>
      <c r="AM122" s="464" t="e">
        <f t="shared" ca="1" si="171"/>
        <v>#N/A</v>
      </c>
      <c r="AN122" s="464" t="e">
        <f t="shared" ca="1" si="171"/>
        <v>#N/A</v>
      </c>
      <c r="AO122" s="464" t="e">
        <f t="shared" ca="1" si="169"/>
        <v>#NAME?</v>
      </c>
      <c r="AP122" s="842" t="e">
        <f t="shared" ca="1" si="169"/>
        <v>#NAME?</v>
      </c>
      <c r="BE122" s="485" t="e">
        <f t="shared" ca="1" si="161"/>
        <v>#NAME?</v>
      </c>
      <c r="BF122" s="734" t="str">
        <f t="shared" si="162"/>
        <v/>
      </c>
      <c r="BG122" s="668" t="e">
        <f t="shared" ca="1" si="172"/>
        <v>#NAME?</v>
      </c>
      <c r="BH122" s="668" t="e">
        <f t="shared" ca="1" si="172"/>
        <v>#NAME?</v>
      </c>
      <c r="BI122" s="668" t="e">
        <f t="shared" ca="1" si="172"/>
        <v>#NAME?</v>
      </c>
      <c r="BJ122" s="668" t="e">
        <f t="shared" ca="1" si="172"/>
        <v>#NAME?</v>
      </c>
      <c r="BK122" s="668" t="e">
        <f t="shared" ca="1" si="172"/>
        <v>#NAME?</v>
      </c>
      <c r="BL122" s="668" t="e">
        <f t="shared" ca="1" si="172"/>
        <v>#NAME?</v>
      </c>
      <c r="BM122" s="668" t="e">
        <f t="shared" ca="1" si="172"/>
        <v>#NAME?</v>
      </c>
      <c r="BN122" s="735" t="e">
        <f t="shared" ca="1" si="164"/>
        <v>#NAME?</v>
      </c>
      <c r="BP122" s="485" t="e">
        <f ca="1">IF(OR(DB_LOAD!AW121="USD",DB_LOAD!AW121='Refi-Annual Review'!$A$3,ISBLANK(DB_LOAD!AW121)),0,1)</f>
        <v>#NAME?</v>
      </c>
      <c r="BQ122" t="str">
        <f>(IF(ISBLANK(DB_LOAD!AR121),"",DB_LOAD!AR121))</f>
        <v/>
      </c>
      <c r="BR122" t="str">
        <f t="shared" si="152"/>
        <v/>
      </c>
      <c r="BS122" t="str">
        <f t="shared" si="153"/>
        <v/>
      </c>
      <c r="BT122" t="str">
        <f t="shared" si="154"/>
        <v/>
      </c>
      <c r="BU122" t="str">
        <f t="shared" si="155"/>
        <v/>
      </c>
      <c r="BV122" t="str">
        <f t="shared" si="156"/>
        <v/>
      </c>
      <c r="BW122" t="str">
        <f t="shared" si="157"/>
        <v/>
      </c>
      <c r="BX122" t="str">
        <f t="shared" si="158"/>
        <v/>
      </c>
      <c r="CB122" s="683" t="str">
        <f t="shared" si="159"/>
        <v/>
      </c>
      <c r="CC122" s="683" t="str">
        <f t="shared" si="160"/>
        <v/>
      </c>
      <c r="CD122" s="683" t="str">
        <f>IF(CC122="","",VALUE(MID($BZ$5,1+SUM($CC$3:CC121),CC122)))</f>
        <v/>
      </c>
      <c r="CE122"/>
      <c r="CF122" t="str">
        <f>IF(CD122="","",MID($BZ$4,1+SUM($CD$3:CD121),CD122))</f>
        <v/>
      </c>
    </row>
    <row r="123" spans="3:84" ht="15">
      <c r="C123" s="485">
        <f t="shared" si="121"/>
        <v>124</v>
      </c>
      <c r="D123" s="475" t="s">
        <v>77</v>
      </c>
      <c r="E123" s="475"/>
      <c r="F123" s="464" t="e">
        <f ca="1">DATA_FORMATTING!CL126/F$117</f>
        <v>#N/A</v>
      </c>
      <c r="G123" s="464" t="e">
        <f ca="1">DATA_FORMATTING!CM126/G$117</f>
        <v>#N/A</v>
      </c>
      <c r="H123" s="464" t="e">
        <f ca="1">DATA_FORMATTING!CN126/H$117</f>
        <v>#N/A</v>
      </c>
      <c r="I123" s="464" t="e">
        <f ca="1">DATA_FORMATTING!CO126/I$117</f>
        <v>#N/A</v>
      </c>
      <c r="J123" s="464" t="e">
        <f ca="1">DATA_FORMATTING!CP126/J$117</f>
        <v>#N/A</v>
      </c>
      <c r="K123" s="464"/>
      <c r="L123" s="464" t="e">
        <f ca="1">DATA_FORMATTING!L184/L$117</f>
        <v>#NAME?</v>
      </c>
      <c r="M123" s="464" t="e">
        <f ca="1">DATA_FORMATTING!M184/M$117</f>
        <v>#NAME?</v>
      </c>
      <c r="N123" s="464" t="e">
        <f ca="1">DATA_FORMATTING!N184/N$117</f>
        <v>#NAME?</v>
      </c>
      <c r="O123" s="464" t="e">
        <f ca="1">DATA_FORMATTING!P184/O$117</f>
        <v>#NAME?</v>
      </c>
      <c r="P123" s="464"/>
      <c r="Q123" s="464" t="e">
        <f ca="1">DATA_FORMATTING!CH126/Q$117</f>
        <v>#NAME?</v>
      </c>
      <c r="R123" s="464" t="e">
        <f ca="1">DATA_FORMATTING!CH189/R$117</f>
        <v>#NAME?</v>
      </c>
      <c r="U123" s="550"/>
      <c r="AJ123" s="475" t="s">
        <v>77</v>
      </c>
      <c r="AK123" s="464" t="e">
        <f t="shared" ca="1" si="171"/>
        <v>#N/A</v>
      </c>
      <c r="AL123" s="464" t="e">
        <f t="shared" ca="1" si="171"/>
        <v>#N/A</v>
      </c>
      <c r="AM123" s="464" t="e">
        <f t="shared" ca="1" si="171"/>
        <v>#N/A</v>
      </c>
      <c r="AN123" s="464" t="e">
        <f t="shared" ca="1" si="171"/>
        <v>#N/A</v>
      </c>
      <c r="AO123" s="464" t="e">
        <f t="shared" ca="1" si="169"/>
        <v>#NAME?</v>
      </c>
      <c r="AP123" s="842" t="e">
        <f t="shared" ca="1" si="169"/>
        <v>#NAME?</v>
      </c>
      <c r="BE123" s="485" t="e">
        <f t="shared" ca="1" si="161"/>
        <v>#NAME?</v>
      </c>
      <c r="BF123" s="734" t="str">
        <f t="shared" si="162"/>
        <v/>
      </c>
      <c r="BG123" s="668" t="e">
        <f t="shared" ca="1" si="172"/>
        <v>#NAME?</v>
      </c>
      <c r="BH123" s="668" t="e">
        <f t="shared" ca="1" si="172"/>
        <v>#NAME?</v>
      </c>
      <c r="BI123" s="668" t="e">
        <f t="shared" ca="1" si="172"/>
        <v>#NAME?</v>
      </c>
      <c r="BJ123" s="668" t="e">
        <f t="shared" ca="1" si="172"/>
        <v>#NAME?</v>
      </c>
      <c r="BK123" s="668" t="e">
        <f t="shared" ca="1" si="172"/>
        <v>#NAME?</v>
      </c>
      <c r="BL123" s="668" t="e">
        <f t="shared" ca="1" si="172"/>
        <v>#NAME?</v>
      </c>
      <c r="BM123" s="668" t="e">
        <f t="shared" ca="1" si="172"/>
        <v>#NAME?</v>
      </c>
      <c r="BN123" s="735" t="e">
        <f t="shared" ca="1" si="164"/>
        <v>#NAME?</v>
      </c>
      <c r="BP123" s="485" t="e">
        <f ca="1">IF(OR(DB_LOAD!AW122="USD",DB_LOAD!AW122='Refi-Annual Review'!$A$3,ISBLANK(DB_LOAD!AW122)),0,1)</f>
        <v>#NAME?</v>
      </c>
      <c r="BQ123" t="str">
        <f>(IF(ISBLANK(DB_LOAD!AR122),"",DB_LOAD!AR122))</f>
        <v/>
      </c>
      <c r="BR123" t="str">
        <f t="shared" si="152"/>
        <v/>
      </c>
      <c r="BS123" t="str">
        <f t="shared" si="153"/>
        <v/>
      </c>
      <c r="BT123" t="str">
        <f t="shared" si="154"/>
        <v/>
      </c>
      <c r="BU123" t="str">
        <f t="shared" si="155"/>
        <v/>
      </c>
      <c r="BV123" t="str">
        <f t="shared" si="156"/>
        <v/>
      </c>
      <c r="BW123" t="str">
        <f t="shared" si="157"/>
        <v/>
      </c>
      <c r="BX123" t="str">
        <f t="shared" si="158"/>
        <v/>
      </c>
      <c r="CB123" s="683" t="str">
        <f t="shared" si="159"/>
        <v/>
      </c>
      <c r="CC123" s="683" t="str">
        <f t="shared" si="160"/>
        <v/>
      </c>
      <c r="CD123" s="683" t="str">
        <f>IF(CC123="","",VALUE(MID($BZ$5,1+SUM($CC$3:CC122),CC123)))</f>
        <v/>
      </c>
      <c r="CE123"/>
      <c r="CF123" t="str">
        <f>IF(CD123="","",MID($BZ$4,1+SUM($CD$3:CD122),CD123))</f>
        <v/>
      </c>
    </row>
    <row r="124" spans="3:84" ht="15">
      <c r="C124" s="485">
        <f t="shared" si="121"/>
        <v>125</v>
      </c>
      <c r="D124" s="476" t="s">
        <v>82</v>
      </c>
      <c r="E124" s="575"/>
      <c r="F124" s="665" t="e">
        <f ca="1">SUM(F120:F123)</f>
        <v>#N/A</v>
      </c>
      <c r="G124" s="665" t="e">
        <f ca="1">SUM(G120:G123)</f>
        <v>#N/A</v>
      </c>
      <c r="H124" s="665" t="e">
        <f ca="1">SUM(H120:H123)</f>
        <v>#N/A</v>
      </c>
      <c r="I124" s="665" t="e">
        <f ca="1">SUM(I120:I123)</f>
        <v>#N/A</v>
      </c>
      <c r="J124" s="665" t="e">
        <f ca="1">SUM(J120:J123)</f>
        <v>#N/A</v>
      </c>
      <c r="K124" s="466"/>
      <c r="L124" s="665" t="e">
        <f ca="1">SUM(L120:L123)</f>
        <v>#NAME?</v>
      </c>
      <c r="M124" s="665" t="e">
        <f ca="1">SUM(M120:M123)</f>
        <v>#NAME?</v>
      </c>
      <c r="N124" s="665" t="e">
        <f ca="1">SUM(N120:N123)</f>
        <v>#NAME?</v>
      </c>
      <c r="O124" s="665" t="e">
        <f ca="1">SUM(O120:O123)</f>
        <v>#NAME?</v>
      </c>
      <c r="P124" s="660"/>
      <c r="Q124" s="665" t="e">
        <f ca="1">SUM(Q120:Q123)</f>
        <v>#NAME?</v>
      </c>
      <c r="R124" s="665" t="e">
        <f ca="1">SUM(R120:R123)</f>
        <v>#NAME?</v>
      </c>
      <c r="U124" s="666">
        <f>SUM(U120:U123)</f>
        <v>0</v>
      </c>
      <c r="V124" s="665">
        <f>SUM(V120:V123)</f>
        <v>0</v>
      </c>
      <c r="AJ124" s="476" t="s">
        <v>82</v>
      </c>
      <c r="AK124" s="665" t="e">
        <f t="shared" ca="1" si="171"/>
        <v>#N/A</v>
      </c>
      <c r="AL124" s="665" t="e">
        <f t="shared" ca="1" si="171"/>
        <v>#N/A</v>
      </c>
      <c r="AM124" s="665" t="e">
        <f t="shared" ca="1" si="171"/>
        <v>#N/A</v>
      </c>
      <c r="AN124" s="665" t="e">
        <f t="shared" ca="1" si="171"/>
        <v>#N/A</v>
      </c>
      <c r="AO124" s="665" t="e">
        <f t="shared" ca="1" si="169"/>
        <v>#NAME?</v>
      </c>
      <c r="AP124" s="666" t="e">
        <f t="shared" ca="1" si="169"/>
        <v>#NAME?</v>
      </c>
      <c r="BE124" s="485" t="e">
        <f t="shared" ca="1" si="161"/>
        <v>#NAME?</v>
      </c>
      <c r="BF124" s="734" t="str">
        <f t="shared" si="162"/>
        <v/>
      </c>
      <c r="BG124" s="668" t="e">
        <f t="shared" ca="1" si="172"/>
        <v>#NAME?</v>
      </c>
      <c r="BH124" s="668" t="e">
        <f t="shared" ca="1" si="172"/>
        <v>#NAME?</v>
      </c>
      <c r="BI124" s="668" t="e">
        <f t="shared" ca="1" si="172"/>
        <v>#NAME?</v>
      </c>
      <c r="BJ124" s="668" t="e">
        <f t="shared" ca="1" si="172"/>
        <v>#NAME?</v>
      </c>
      <c r="BK124" s="668" t="e">
        <f t="shared" ca="1" si="172"/>
        <v>#NAME?</v>
      </c>
      <c r="BL124" s="668" t="e">
        <f t="shared" ca="1" si="172"/>
        <v>#NAME?</v>
      </c>
      <c r="BM124" s="668" t="e">
        <f t="shared" ca="1" si="172"/>
        <v>#NAME?</v>
      </c>
      <c r="BN124" s="735" t="e">
        <f t="shared" ca="1" si="164"/>
        <v>#NAME?</v>
      </c>
      <c r="BP124" s="485" t="e">
        <f ca="1">IF(OR(DB_LOAD!AW123="USD",DB_LOAD!AW123='Refi-Annual Review'!$A$3,ISBLANK(DB_LOAD!AW123)),0,1)</f>
        <v>#NAME?</v>
      </c>
      <c r="BQ124" t="str">
        <f>(IF(ISBLANK(DB_LOAD!AR123),"",DB_LOAD!AR123))</f>
        <v/>
      </c>
      <c r="BR124" t="str">
        <f t="shared" si="152"/>
        <v/>
      </c>
      <c r="BS124" t="str">
        <f t="shared" si="153"/>
        <v/>
      </c>
      <c r="BT124" t="str">
        <f t="shared" si="154"/>
        <v/>
      </c>
      <c r="BU124" t="str">
        <f t="shared" si="155"/>
        <v/>
      </c>
      <c r="BV124" t="str">
        <f t="shared" si="156"/>
        <v/>
      </c>
      <c r="BW124" t="str">
        <f t="shared" si="157"/>
        <v/>
      </c>
      <c r="BX124" t="str">
        <f t="shared" si="158"/>
        <v/>
      </c>
      <c r="CB124" s="683" t="str">
        <f t="shared" si="159"/>
        <v/>
      </c>
      <c r="CC124" s="683" t="str">
        <f t="shared" si="160"/>
        <v/>
      </c>
      <c r="CD124" s="683" t="str">
        <f>IF(CC124="","",VALUE(MID($BZ$5,1+SUM($CC$3:CC123),CC124)))</f>
        <v/>
      </c>
      <c r="CE124"/>
      <c r="CF124" t="str">
        <f>IF(CD124="","",MID($BZ$4,1+SUM($CD$3:CD123),CD124))</f>
        <v/>
      </c>
    </row>
    <row r="125" spans="3:84" ht="15">
      <c r="C125" s="485">
        <f t="shared" si="121"/>
        <v>126</v>
      </c>
      <c r="D125" s="468" t="s">
        <v>87</v>
      </c>
      <c r="E125" s="481"/>
      <c r="F125" s="552" t="e">
        <f ca="1">F124/F$120</f>
        <v>#N/A</v>
      </c>
      <c r="G125" s="552" t="e">
        <f ca="1">G124/G$120</f>
        <v>#N/A</v>
      </c>
      <c r="H125" s="552" t="e">
        <f ca="1">H124/H$120</f>
        <v>#N/A</v>
      </c>
      <c r="I125" s="552" t="e">
        <f ca="1">I124/I$120</f>
        <v>#N/A</v>
      </c>
      <c r="J125" s="552" t="e">
        <f ca="1">J124/J$120</f>
        <v>#N/A</v>
      </c>
      <c r="K125" s="552"/>
      <c r="L125" s="552" t="e">
        <f ca="1">L124/L$120</f>
        <v>#NAME?</v>
      </c>
      <c r="M125" s="552" t="e">
        <f ca="1">M124/M$120</f>
        <v>#NAME?</v>
      </c>
      <c r="N125" s="552" t="e">
        <f ca="1">N124/N$120</f>
        <v>#NAME?</v>
      </c>
      <c r="O125" s="552" t="e">
        <f ca="1">O124/O$120</f>
        <v>#NAME?</v>
      </c>
      <c r="P125" s="552"/>
      <c r="Q125" s="552" t="e">
        <f ca="1">Q124/Q$120</f>
        <v>#NAME?</v>
      </c>
      <c r="R125" s="552" t="e">
        <f ca="1">R124/R$120</f>
        <v>#NAME?</v>
      </c>
      <c r="U125" s="553"/>
      <c r="AJ125" s="468" t="s">
        <v>87</v>
      </c>
      <c r="AK125" s="552" t="e">
        <f ca="1">IF($AT$2=TRUE,IF($AT$3=TRUE,K125,F125),IF($AT$3=TRUE,L125,G125))</f>
        <v>#NAME?</v>
      </c>
      <c r="AL125" s="552" t="e">
        <f ca="1">AL124/AL120</f>
        <v>#N/A</v>
      </c>
      <c r="AM125" s="552" t="e">
        <f t="shared" ref="AM125:AP125" ca="1" si="173">AM124/AM120</f>
        <v>#N/A</v>
      </c>
      <c r="AN125" s="552" t="e">
        <f t="shared" ca="1" si="173"/>
        <v>#N/A</v>
      </c>
      <c r="AO125" s="552" t="e">
        <f t="shared" ca="1" si="173"/>
        <v>#NAME?</v>
      </c>
      <c r="AP125" s="843" t="e">
        <f t="shared" ca="1" si="173"/>
        <v>#NAME?</v>
      </c>
      <c r="BE125" s="485" t="e">
        <f t="shared" ca="1" si="161"/>
        <v>#NAME?</v>
      </c>
      <c r="BF125" s="734" t="str">
        <f t="shared" si="162"/>
        <v/>
      </c>
      <c r="BG125" s="668" t="e">
        <f t="shared" ca="1" si="172"/>
        <v>#NAME?</v>
      </c>
      <c r="BH125" s="668" t="e">
        <f t="shared" ca="1" si="172"/>
        <v>#NAME?</v>
      </c>
      <c r="BI125" s="668" t="e">
        <f t="shared" ca="1" si="172"/>
        <v>#NAME?</v>
      </c>
      <c r="BJ125" s="668" t="e">
        <f t="shared" ca="1" si="172"/>
        <v>#NAME?</v>
      </c>
      <c r="BK125" s="668" t="e">
        <f t="shared" ca="1" si="172"/>
        <v>#NAME?</v>
      </c>
      <c r="BL125" s="668" t="e">
        <f t="shared" ca="1" si="172"/>
        <v>#NAME?</v>
      </c>
      <c r="BM125" s="668" t="e">
        <f t="shared" ca="1" si="172"/>
        <v>#NAME?</v>
      </c>
      <c r="BN125" s="735" t="e">
        <f t="shared" ca="1" si="164"/>
        <v>#NAME?</v>
      </c>
      <c r="BP125" s="485" t="e">
        <f ca="1">IF(OR(DB_LOAD!AW124="USD",DB_LOAD!AW124='Refi-Annual Review'!$A$3,ISBLANK(DB_LOAD!AW124)),0,1)</f>
        <v>#NAME?</v>
      </c>
      <c r="BQ125" t="str">
        <f>(IF(ISBLANK(DB_LOAD!AR124),"",DB_LOAD!AR124))</f>
        <v/>
      </c>
      <c r="BR125" t="str">
        <f t="shared" si="152"/>
        <v/>
      </c>
      <c r="BS125" t="str">
        <f t="shared" si="153"/>
        <v/>
      </c>
      <c r="BT125" t="str">
        <f t="shared" si="154"/>
        <v/>
      </c>
      <c r="BU125" t="str">
        <f t="shared" si="155"/>
        <v/>
      </c>
      <c r="BV125" t="str">
        <f t="shared" si="156"/>
        <v/>
      </c>
      <c r="BW125" t="str">
        <f t="shared" si="157"/>
        <v/>
      </c>
      <c r="BX125" t="str">
        <f t="shared" si="158"/>
        <v/>
      </c>
      <c r="CB125" s="683" t="str">
        <f t="shared" si="159"/>
        <v/>
      </c>
      <c r="CC125" s="683" t="str">
        <f t="shared" si="160"/>
        <v/>
      </c>
      <c r="CD125" s="683" t="str">
        <f>IF(CC125="","",VALUE(MID($BZ$5,1+SUM($CC$3:CC124),CC125)))</f>
        <v/>
      </c>
      <c r="CE125"/>
      <c r="CF125" t="str">
        <f>IF(CD125="","",MID($BZ$4,1+SUM($CD$3:CD124),CD125))</f>
        <v/>
      </c>
    </row>
    <row r="126" spans="3:84" ht="15">
      <c r="C126" s="485">
        <f t="shared" si="121"/>
        <v>127</v>
      </c>
      <c r="D126" s="466"/>
      <c r="E126" s="466"/>
      <c r="F126" s="464"/>
      <c r="G126" s="464"/>
      <c r="H126" s="464"/>
      <c r="I126" s="464"/>
      <c r="J126" s="464"/>
      <c r="K126" s="464"/>
      <c r="L126" s="464"/>
      <c r="M126" s="464"/>
      <c r="N126" s="464"/>
      <c r="O126" s="464"/>
      <c r="P126" s="464"/>
      <c r="Q126" s="464"/>
      <c r="R126" s="464"/>
      <c r="U126" s="550"/>
      <c r="AJ126" s="466"/>
      <c r="AK126" s="464"/>
      <c r="AL126" s="464"/>
      <c r="AM126" s="464"/>
      <c r="AN126" s="464"/>
      <c r="AO126" s="464"/>
      <c r="AP126" s="842"/>
      <c r="BE126" s="485" t="e">
        <f t="shared" ca="1" si="161"/>
        <v>#NAME?</v>
      </c>
      <c r="BF126" s="734" t="str">
        <f t="shared" si="162"/>
        <v/>
      </c>
      <c r="BG126" s="668" t="e">
        <f t="shared" ca="1" si="172"/>
        <v>#NAME?</v>
      </c>
      <c r="BH126" s="668" t="e">
        <f t="shared" ca="1" si="172"/>
        <v>#NAME?</v>
      </c>
      <c r="BI126" s="668" t="e">
        <f t="shared" ca="1" si="172"/>
        <v>#NAME?</v>
      </c>
      <c r="BJ126" s="668" t="e">
        <f t="shared" ca="1" si="172"/>
        <v>#NAME?</v>
      </c>
      <c r="BK126" s="668" t="e">
        <f t="shared" ca="1" si="172"/>
        <v>#NAME?</v>
      </c>
      <c r="BL126" s="668" t="e">
        <f t="shared" ca="1" si="172"/>
        <v>#NAME?</v>
      </c>
      <c r="BM126" s="668" t="e">
        <f t="shared" ca="1" si="172"/>
        <v>#NAME?</v>
      </c>
      <c r="BN126" s="735" t="e">
        <f t="shared" ca="1" si="164"/>
        <v>#NAME?</v>
      </c>
      <c r="BP126" s="485" t="e">
        <f ca="1">IF(OR(DB_LOAD!AW125="USD",DB_LOAD!AW125='Refi-Annual Review'!$A$3,ISBLANK(DB_LOAD!AW125)),0,1)</f>
        <v>#NAME?</v>
      </c>
      <c r="BQ126" t="str">
        <f>(IF(ISBLANK(DB_LOAD!AR125),"",DB_LOAD!AR125))</f>
        <v/>
      </c>
      <c r="BR126" t="str">
        <f t="shared" si="152"/>
        <v/>
      </c>
      <c r="BS126" t="str">
        <f t="shared" si="153"/>
        <v/>
      </c>
      <c r="BT126" t="str">
        <f t="shared" si="154"/>
        <v/>
      </c>
      <c r="BU126" t="str">
        <f t="shared" si="155"/>
        <v/>
      </c>
      <c r="BV126" t="str">
        <f t="shared" si="156"/>
        <v/>
      </c>
      <c r="BW126" t="str">
        <f t="shared" si="157"/>
        <v/>
      </c>
      <c r="BX126" t="str">
        <f t="shared" si="158"/>
        <v/>
      </c>
      <c r="CB126" s="683" t="str">
        <f t="shared" si="159"/>
        <v/>
      </c>
      <c r="CC126" s="683" t="str">
        <f t="shared" si="160"/>
        <v/>
      </c>
      <c r="CD126" s="683" t="str">
        <f>IF(CC126="","",VALUE(MID($BZ$5,1+SUM($CC$3:CC125),CC126)))</f>
        <v/>
      </c>
      <c r="CE126"/>
      <c r="CF126" t="str">
        <f>IF(CD126="","",MID($BZ$4,1+SUM($CD$3:CD125),CD126))</f>
        <v/>
      </c>
    </row>
    <row r="127" spans="3:84" ht="15">
      <c r="C127" s="485">
        <f t="shared" si="121"/>
        <v>128</v>
      </c>
      <c r="D127" s="463" t="s">
        <v>95</v>
      </c>
      <c r="E127" s="463"/>
      <c r="F127" s="464" t="e">
        <f ca="1">DATA_FORMATTING!CL130/F$117</f>
        <v>#N/A</v>
      </c>
      <c r="G127" s="464" t="e">
        <f ca="1">DATA_FORMATTING!CM130/G$117</f>
        <v>#N/A</v>
      </c>
      <c r="H127" s="464" t="e">
        <f ca="1">DATA_FORMATTING!CN130/H$117</f>
        <v>#N/A</v>
      </c>
      <c r="I127" s="464" t="e">
        <f ca="1">DATA_FORMATTING!CO130/I$117</f>
        <v>#N/A</v>
      </c>
      <c r="J127" s="464" t="e">
        <f ca="1">DATA_FORMATTING!CP130/J$117</f>
        <v>#N/A</v>
      </c>
      <c r="K127" s="464"/>
      <c r="L127" s="464" t="e">
        <f ca="1">DATA_FORMATTING!L188/L$117</f>
        <v>#NAME?</v>
      </c>
      <c r="M127" s="464" t="e">
        <f ca="1">DATA_FORMATTING!M188/M$117</f>
        <v>#NAME?</v>
      </c>
      <c r="N127" s="464" t="e">
        <f ca="1">DATA_FORMATTING!N188/N$117</f>
        <v>#NAME?</v>
      </c>
      <c r="O127" s="464" t="e">
        <f ca="1">DATA_FORMATTING!P188/O$117</f>
        <v>#NAME?</v>
      </c>
      <c r="P127" s="464"/>
      <c r="Q127" s="464" t="e">
        <f ca="1">DATA_FORMATTING!CH130/Q$117</f>
        <v>#NAME?</v>
      </c>
      <c r="R127" s="464" t="e">
        <f ca="1">DATA_FORMATTING!CH193/R$117</f>
        <v>#NAME?</v>
      </c>
      <c r="U127" s="550"/>
      <c r="AJ127" s="463" t="s">
        <v>95</v>
      </c>
      <c r="AK127" s="464" t="e">
        <f t="shared" ref="AK127:AN129" ca="1" si="174">HLOOKUP(AK$4,$G$1:$O$213,$C127-1,FALSE)</f>
        <v>#N/A</v>
      </c>
      <c r="AL127" s="464" t="e">
        <f t="shared" ca="1" si="174"/>
        <v>#N/A</v>
      </c>
      <c r="AM127" s="464" t="e">
        <f t="shared" ca="1" si="174"/>
        <v>#N/A</v>
      </c>
      <c r="AN127" s="464" t="e">
        <f t="shared" ca="1" si="174"/>
        <v>#N/A</v>
      </c>
      <c r="AO127" s="464" t="e">
        <f t="shared" ref="AO127:AP129" ca="1" si="175">Q127</f>
        <v>#NAME?</v>
      </c>
      <c r="AP127" s="842" t="e">
        <f t="shared" ca="1" si="175"/>
        <v>#NAME?</v>
      </c>
      <c r="BE127" s="485" t="e">
        <f t="shared" ca="1" si="161"/>
        <v>#NAME?</v>
      </c>
      <c r="BF127" s="734" t="str">
        <f t="shared" si="162"/>
        <v/>
      </c>
      <c r="BG127" s="668" t="e">
        <f t="shared" ca="1" si="172"/>
        <v>#NAME?</v>
      </c>
      <c r="BH127" s="668" t="e">
        <f t="shared" ca="1" si="172"/>
        <v>#NAME?</v>
      </c>
      <c r="BI127" s="668" t="e">
        <f t="shared" ca="1" si="172"/>
        <v>#NAME?</v>
      </c>
      <c r="BJ127" s="668" t="e">
        <f t="shared" ca="1" si="172"/>
        <v>#NAME?</v>
      </c>
      <c r="BK127" s="668" t="e">
        <f t="shared" ca="1" si="172"/>
        <v>#NAME?</v>
      </c>
      <c r="BL127" s="668" t="e">
        <f t="shared" ca="1" si="172"/>
        <v>#NAME?</v>
      </c>
      <c r="BM127" s="668" t="e">
        <f t="shared" ca="1" si="172"/>
        <v>#NAME?</v>
      </c>
      <c r="BN127" s="735" t="e">
        <f t="shared" ca="1" si="164"/>
        <v>#NAME?</v>
      </c>
      <c r="BP127" s="485" t="e">
        <f ca="1">IF(OR(DB_LOAD!AW126="USD",DB_LOAD!AW126='Refi-Annual Review'!$A$3,ISBLANK(DB_LOAD!AW126)),0,1)</f>
        <v>#NAME?</v>
      </c>
      <c r="BQ127" t="str">
        <f>(IF(ISBLANK(DB_LOAD!AR126),"",DB_LOAD!AR126))</f>
        <v/>
      </c>
      <c r="BR127" t="str">
        <f t="shared" si="152"/>
        <v/>
      </c>
      <c r="BS127" t="str">
        <f t="shared" si="153"/>
        <v/>
      </c>
      <c r="BT127" t="str">
        <f t="shared" si="154"/>
        <v/>
      </c>
      <c r="BU127" t="str">
        <f t="shared" si="155"/>
        <v/>
      </c>
      <c r="BV127" t="str">
        <f t="shared" si="156"/>
        <v/>
      </c>
      <c r="BW127" t="str">
        <f t="shared" si="157"/>
        <v/>
      </c>
      <c r="BX127" t="str">
        <f t="shared" si="158"/>
        <v/>
      </c>
      <c r="CB127" s="683" t="str">
        <f t="shared" si="159"/>
        <v/>
      </c>
      <c r="CC127" s="683" t="str">
        <f t="shared" si="160"/>
        <v/>
      </c>
      <c r="CD127" s="683" t="str">
        <f>IF(CC127="","",VALUE(MID($BZ$5,1+SUM($CC$3:CC126),CC127)))</f>
        <v/>
      </c>
      <c r="CE127"/>
      <c r="CF127" t="str">
        <f>IF(CD127="","",MID($BZ$4,1+SUM($CD$3:CD126),CD127))</f>
        <v/>
      </c>
    </row>
    <row r="128" spans="3:84" ht="15">
      <c r="C128" s="485">
        <f t="shared" si="121"/>
        <v>129</v>
      </c>
      <c r="D128" s="463" t="s">
        <v>98</v>
      </c>
      <c r="E128" s="463"/>
      <c r="F128" s="464" t="e">
        <f ca="1">DATA_FORMATTING!CL131/F$117</f>
        <v>#N/A</v>
      </c>
      <c r="G128" s="464" t="e">
        <f ca="1">DATA_FORMATTING!CM131/G$117</f>
        <v>#N/A</v>
      </c>
      <c r="H128" s="464" t="e">
        <f ca="1">DATA_FORMATTING!CN131/H$117</f>
        <v>#N/A</v>
      </c>
      <c r="I128" s="464" t="e">
        <f ca="1">DATA_FORMATTING!CO131/I$117</f>
        <v>#N/A</v>
      </c>
      <c r="J128" s="464" t="e">
        <f ca="1">DATA_FORMATTING!CP131/J$117</f>
        <v>#N/A</v>
      </c>
      <c r="K128" s="464"/>
      <c r="L128" s="464" t="e">
        <f ca="1">DATA_FORMATTING!L189/L$117</f>
        <v>#NAME?</v>
      </c>
      <c r="M128" s="464" t="e">
        <f ca="1">DATA_FORMATTING!M189/M$117</f>
        <v>#NAME?</v>
      </c>
      <c r="N128" s="464" t="e">
        <f ca="1">DATA_FORMATTING!N189/N$117</f>
        <v>#NAME?</v>
      </c>
      <c r="O128" s="464" t="e">
        <f ca="1">DATA_FORMATTING!P189/O$117</f>
        <v>#NAME?</v>
      </c>
      <c r="P128" s="464"/>
      <c r="Q128" s="464" t="e">
        <f ca="1">DATA_FORMATTING!CH131/Q$117</f>
        <v>#NAME?</v>
      </c>
      <c r="R128" s="464" t="e">
        <f ca="1">DATA_FORMATTING!CH194/R$117</f>
        <v>#NAME?</v>
      </c>
      <c r="U128" s="550"/>
      <c r="AJ128" s="463" t="s">
        <v>98</v>
      </c>
      <c r="AK128" s="464" t="e">
        <f t="shared" ca="1" si="174"/>
        <v>#N/A</v>
      </c>
      <c r="AL128" s="464" t="e">
        <f t="shared" ca="1" si="174"/>
        <v>#N/A</v>
      </c>
      <c r="AM128" s="464" t="e">
        <f t="shared" ca="1" si="174"/>
        <v>#N/A</v>
      </c>
      <c r="AN128" s="464" t="e">
        <f t="shared" ca="1" si="174"/>
        <v>#N/A</v>
      </c>
      <c r="AO128" s="464" t="e">
        <f t="shared" ca="1" si="175"/>
        <v>#NAME?</v>
      </c>
      <c r="AP128" s="842" t="e">
        <f t="shared" ca="1" si="175"/>
        <v>#NAME?</v>
      </c>
      <c r="BE128" s="485" t="e">
        <f t="shared" ca="1" si="161"/>
        <v>#NAME?</v>
      </c>
      <c r="BF128" s="734" t="str">
        <f t="shared" si="162"/>
        <v/>
      </c>
      <c r="BG128" s="668" t="e">
        <f t="shared" ca="1" si="172"/>
        <v>#NAME?</v>
      </c>
      <c r="BH128" s="668" t="e">
        <f t="shared" ca="1" si="172"/>
        <v>#NAME?</v>
      </c>
      <c r="BI128" s="668" t="e">
        <f t="shared" ca="1" si="172"/>
        <v>#NAME?</v>
      </c>
      <c r="BJ128" s="668" t="e">
        <f t="shared" ca="1" si="172"/>
        <v>#NAME?</v>
      </c>
      <c r="BK128" s="668" t="e">
        <f t="shared" ca="1" si="172"/>
        <v>#NAME?</v>
      </c>
      <c r="BL128" s="668" t="e">
        <f t="shared" ca="1" si="172"/>
        <v>#NAME?</v>
      </c>
      <c r="BM128" s="668" t="e">
        <f t="shared" ca="1" si="172"/>
        <v>#NAME?</v>
      </c>
      <c r="BN128" s="735" t="e">
        <f t="shared" ca="1" si="164"/>
        <v>#NAME?</v>
      </c>
      <c r="BP128" s="485" t="e">
        <f ca="1">IF(OR(DB_LOAD!AW127="USD",DB_LOAD!AW127='Refi-Annual Review'!$A$3,ISBLANK(DB_LOAD!AW127)),0,1)</f>
        <v>#NAME?</v>
      </c>
      <c r="BQ128" t="str">
        <f>(IF(ISBLANK(DB_LOAD!AR127),"",DB_LOAD!AR127))</f>
        <v/>
      </c>
      <c r="BR128" t="str">
        <f t="shared" si="152"/>
        <v/>
      </c>
      <c r="BS128" t="str">
        <f t="shared" si="153"/>
        <v/>
      </c>
      <c r="BT128" t="str">
        <f t="shared" si="154"/>
        <v/>
      </c>
      <c r="BU128" t="str">
        <f t="shared" si="155"/>
        <v/>
      </c>
      <c r="BV128" t="str">
        <f t="shared" si="156"/>
        <v/>
      </c>
      <c r="BW128" t="str">
        <f t="shared" si="157"/>
        <v/>
      </c>
      <c r="BX128" t="str">
        <f t="shared" si="158"/>
        <v/>
      </c>
      <c r="CB128" s="683" t="str">
        <f t="shared" si="159"/>
        <v/>
      </c>
      <c r="CC128" s="683" t="str">
        <f t="shared" si="160"/>
        <v/>
      </c>
      <c r="CD128" s="683" t="str">
        <f>IF(CC128="","",VALUE(MID($BZ$5,1+SUM($CC$3:CC127),CC128)))</f>
        <v/>
      </c>
      <c r="CE128"/>
      <c r="CF128" t="str">
        <f>IF(CD128="","",MID($BZ$4,1+SUM($CD$3:CD127),CD128))</f>
        <v/>
      </c>
    </row>
    <row r="129" spans="3:84" ht="15">
      <c r="C129" s="485">
        <f t="shared" si="121"/>
        <v>130</v>
      </c>
      <c r="D129" s="478" t="s">
        <v>99</v>
      </c>
      <c r="E129" s="466"/>
      <c r="F129" s="665" t="e">
        <f ca="1">SUM(F127:F128,F124)</f>
        <v>#N/A</v>
      </c>
      <c r="G129" s="665" t="e">
        <f ca="1">SUM(G127:G128,G124)</f>
        <v>#N/A</v>
      </c>
      <c r="H129" s="665" t="e">
        <f ca="1">SUM(H127:H128,H124)</f>
        <v>#N/A</v>
      </c>
      <c r="I129" s="665" t="e">
        <f ca="1">SUM(I127:I128,I124)</f>
        <v>#N/A</v>
      </c>
      <c r="J129" s="665" t="e">
        <f ca="1">SUM(J127:J128,J124)</f>
        <v>#N/A</v>
      </c>
      <c r="K129" s="466"/>
      <c r="L129" s="665" t="e">
        <f ca="1">SUM(L127:L128,L124)</f>
        <v>#NAME?</v>
      </c>
      <c r="M129" s="665" t="e">
        <f ca="1">SUM(M127:M128,M124)</f>
        <v>#NAME?</v>
      </c>
      <c r="N129" s="665" t="e">
        <f ca="1">SUM(N127:N128,N124)</f>
        <v>#NAME?</v>
      </c>
      <c r="O129" s="665" t="e">
        <f ca="1">SUM(O127:O128,O124)</f>
        <v>#NAME?</v>
      </c>
      <c r="P129" s="660"/>
      <c r="Q129" s="665" t="e">
        <f ca="1">SUM(Q127:Q128,Q124)</f>
        <v>#NAME?</v>
      </c>
      <c r="R129" s="665" t="e">
        <f ca="1">SUM(R127:R128,R124)</f>
        <v>#NAME?</v>
      </c>
      <c r="U129" s="667"/>
      <c r="AJ129" s="478" t="s">
        <v>99</v>
      </c>
      <c r="AK129" s="665" t="e">
        <f t="shared" ca="1" si="174"/>
        <v>#N/A</v>
      </c>
      <c r="AL129" s="665" t="e">
        <f t="shared" ca="1" si="174"/>
        <v>#N/A</v>
      </c>
      <c r="AM129" s="665" t="e">
        <f t="shared" ca="1" si="174"/>
        <v>#N/A</v>
      </c>
      <c r="AN129" s="665" t="e">
        <f t="shared" ca="1" si="174"/>
        <v>#N/A</v>
      </c>
      <c r="AO129" s="665" t="e">
        <f t="shared" ca="1" si="175"/>
        <v>#NAME?</v>
      </c>
      <c r="AP129" s="666" t="e">
        <f t="shared" ca="1" si="175"/>
        <v>#NAME?</v>
      </c>
      <c r="BE129" s="485" t="e">
        <f t="shared" ca="1" si="161"/>
        <v>#NAME?</v>
      </c>
      <c r="BF129" s="734" t="str">
        <f t="shared" si="162"/>
        <v/>
      </c>
      <c r="BG129" s="668" t="e">
        <f t="shared" ca="1" si="172"/>
        <v>#NAME?</v>
      </c>
      <c r="BH129" s="668" t="e">
        <f t="shared" ca="1" si="172"/>
        <v>#NAME?</v>
      </c>
      <c r="BI129" s="668" t="e">
        <f t="shared" ca="1" si="172"/>
        <v>#NAME?</v>
      </c>
      <c r="BJ129" s="668" t="e">
        <f t="shared" ca="1" si="172"/>
        <v>#NAME?</v>
      </c>
      <c r="BK129" s="668" t="e">
        <f t="shared" ca="1" si="172"/>
        <v>#NAME?</v>
      </c>
      <c r="BL129" s="668" t="e">
        <f t="shared" ca="1" si="172"/>
        <v>#NAME?</v>
      </c>
      <c r="BM129" s="668" t="e">
        <f t="shared" ca="1" si="172"/>
        <v>#NAME?</v>
      </c>
      <c r="BN129" s="735" t="e">
        <f t="shared" ca="1" si="164"/>
        <v>#NAME?</v>
      </c>
      <c r="BP129" s="485" t="e">
        <f ca="1">IF(OR(DB_LOAD!AW128="USD",DB_LOAD!AW128='Refi-Annual Review'!$A$3,ISBLANK(DB_LOAD!AW128)),0,1)</f>
        <v>#NAME?</v>
      </c>
      <c r="BQ129" t="str">
        <f>(IF(ISBLANK(DB_LOAD!AR128),"",DB_LOAD!AR128))</f>
        <v/>
      </c>
      <c r="BR129" t="str">
        <f t="shared" si="152"/>
        <v/>
      </c>
      <c r="BS129" t="str">
        <f t="shared" si="153"/>
        <v/>
      </c>
      <c r="BT129" t="str">
        <f t="shared" si="154"/>
        <v/>
      </c>
      <c r="BU129" t="str">
        <f t="shared" si="155"/>
        <v/>
      </c>
      <c r="BV129" t="str">
        <f t="shared" si="156"/>
        <v/>
      </c>
      <c r="BW129" t="str">
        <f t="shared" si="157"/>
        <v/>
      </c>
      <c r="BX129" t="str">
        <f t="shared" si="158"/>
        <v/>
      </c>
      <c r="CB129" s="683" t="str">
        <f t="shared" si="159"/>
        <v/>
      </c>
      <c r="CC129" s="683" t="str">
        <f t="shared" si="160"/>
        <v/>
      </c>
      <c r="CD129" s="683" t="str">
        <f>IF(CC129="","",VALUE(MID($BZ$5,1+SUM($CC$3:CC128),CC129)))</f>
        <v/>
      </c>
      <c r="CE129"/>
      <c r="CF129" t="str">
        <f>IF(CD129="","",MID($BZ$4,1+SUM($CD$3:CD128),CD129))</f>
        <v/>
      </c>
    </row>
    <row r="130" spans="3:84" ht="15">
      <c r="C130" s="485">
        <f t="shared" si="121"/>
        <v>131</v>
      </c>
      <c r="D130" s="468" t="s">
        <v>101</v>
      </c>
      <c r="E130" s="481"/>
      <c r="F130" s="477" t="e">
        <f ca="1">F129/F$120</f>
        <v>#N/A</v>
      </c>
      <c r="G130" s="477" t="e">
        <f ca="1">G129/G$120</f>
        <v>#N/A</v>
      </c>
      <c r="H130" s="477" t="e">
        <f ca="1">H129/H$120</f>
        <v>#N/A</v>
      </c>
      <c r="I130" s="477" t="e">
        <f ca="1">I129/I$120</f>
        <v>#N/A</v>
      </c>
      <c r="J130" s="477" t="e">
        <f ca="1">J129/J$120</f>
        <v>#N/A</v>
      </c>
      <c r="K130" s="477"/>
      <c r="L130" s="477" t="e">
        <f ca="1">L129/L$120</f>
        <v>#NAME?</v>
      </c>
      <c r="M130" s="477" t="e">
        <f ca="1">M129/M$120</f>
        <v>#NAME?</v>
      </c>
      <c r="N130" s="477" t="e">
        <f ca="1">N129/N$120</f>
        <v>#NAME?</v>
      </c>
      <c r="O130" s="477" t="e">
        <f ca="1">O129/O$120</f>
        <v>#NAME?</v>
      </c>
      <c r="P130" s="477"/>
      <c r="Q130" s="477" t="e">
        <f ca="1">Q129/Q$120</f>
        <v>#NAME?</v>
      </c>
      <c r="R130" s="477" t="e">
        <f ca="1">R129/R$120</f>
        <v>#NAME?</v>
      </c>
      <c r="U130" s="553"/>
      <c r="AJ130" s="468" t="s">
        <v>101</v>
      </c>
      <c r="AK130" s="477" t="e">
        <f ca="1">IF($AT$2=TRUE,IF($AT$3=TRUE,K130,F130),IF($AT$3=TRUE,L130,G130))</f>
        <v>#NAME?</v>
      </c>
      <c r="AL130" s="477" t="e">
        <f ca="1">AL129/AL120</f>
        <v>#N/A</v>
      </c>
      <c r="AM130" s="477" t="e">
        <f t="shared" ref="AM130:AP130" ca="1" si="176">AM129/AM120</f>
        <v>#N/A</v>
      </c>
      <c r="AN130" s="477" t="e">
        <f t="shared" ca="1" si="176"/>
        <v>#N/A</v>
      </c>
      <c r="AO130" s="477" t="e">
        <f t="shared" ca="1" si="176"/>
        <v>#NAME?</v>
      </c>
      <c r="AP130" s="844" t="e">
        <f t="shared" ca="1" si="176"/>
        <v>#NAME?</v>
      </c>
      <c r="BE130" s="485" t="e">
        <f t="shared" ca="1" si="161"/>
        <v>#NAME?</v>
      </c>
      <c r="BF130" s="734" t="str">
        <f t="shared" si="162"/>
        <v/>
      </c>
      <c r="BG130" s="668" t="e">
        <f t="shared" ref="BG130:BM139" ca="1" si="177">IF(IF(BG29="",0,BG29)+IF(BG61="",0,BG61)+IF(BG94="",0,BG94)=0,"",IF(BG29="",0,BG29)+IF(BG61="",0,BG61)+IF(BG94="",0,BG94))</f>
        <v>#NAME?</v>
      </c>
      <c r="BH130" s="668" t="e">
        <f t="shared" ca="1" si="177"/>
        <v>#NAME?</v>
      </c>
      <c r="BI130" s="668" t="e">
        <f t="shared" ca="1" si="177"/>
        <v>#NAME?</v>
      </c>
      <c r="BJ130" s="668" t="e">
        <f t="shared" ca="1" si="177"/>
        <v>#NAME?</v>
      </c>
      <c r="BK130" s="668" t="e">
        <f t="shared" ca="1" si="177"/>
        <v>#NAME?</v>
      </c>
      <c r="BL130" s="668" t="e">
        <f t="shared" ca="1" si="177"/>
        <v>#NAME?</v>
      </c>
      <c r="BM130" s="668" t="e">
        <f t="shared" ca="1" si="177"/>
        <v>#NAME?</v>
      </c>
      <c r="BN130" s="735" t="e">
        <f t="shared" ca="1" si="164"/>
        <v>#NAME?</v>
      </c>
      <c r="BP130" s="485" t="e">
        <f ca="1">IF(OR(DB_LOAD!AW129="USD",DB_LOAD!AW129='Refi-Annual Review'!$A$3,ISBLANK(DB_LOAD!AW129)),0,1)</f>
        <v>#NAME?</v>
      </c>
      <c r="BQ130" t="str">
        <f>(IF(ISBLANK(DB_LOAD!AR129),"",DB_LOAD!AR129))</f>
        <v/>
      </c>
      <c r="BR130" t="str">
        <f t="shared" si="152"/>
        <v/>
      </c>
      <c r="BS130" t="str">
        <f t="shared" si="153"/>
        <v/>
      </c>
      <c r="BT130" t="str">
        <f t="shared" si="154"/>
        <v/>
      </c>
      <c r="BU130" t="str">
        <f t="shared" si="155"/>
        <v/>
      </c>
      <c r="BV130" t="str">
        <f t="shared" si="156"/>
        <v/>
      </c>
      <c r="BW130" t="str">
        <f t="shared" si="157"/>
        <v/>
      </c>
      <c r="BX130" t="str">
        <f t="shared" si="158"/>
        <v/>
      </c>
      <c r="CB130" s="683" t="str">
        <f t="shared" si="159"/>
        <v/>
      </c>
      <c r="CC130" s="683" t="str">
        <f t="shared" si="160"/>
        <v/>
      </c>
      <c r="CD130" s="683" t="str">
        <f>IF(CC130="","",VALUE(MID($BZ$5,1+SUM($CC$3:CC129),CC130)))</f>
        <v/>
      </c>
      <c r="CE130"/>
      <c r="CF130" t="str">
        <f>IF(CD130="","",MID($BZ$4,1+SUM($CD$3:CD129),CD130))</f>
        <v/>
      </c>
    </row>
    <row r="131" spans="3:84" ht="15">
      <c r="C131" s="485">
        <f t="shared" si="121"/>
        <v>132</v>
      </c>
      <c r="D131" s="479"/>
      <c r="E131" s="466"/>
      <c r="F131" s="464"/>
      <c r="G131" s="464"/>
      <c r="H131" s="464"/>
      <c r="I131" s="464"/>
      <c r="J131" s="464"/>
      <c r="K131" s="464"/>
      <c r="L131" s="464"/>
      <c r="M131" s="464"/>
      <c r="N131" s="464"/>
      <c r="O131" s="464"/>
      <c r="P131" s="464"/>
      <c r="Q131" s="464"/>
      <c r="R131" s="464"/>
      <c r="U131" s="550"/>
      <c r="AJ131" s="479"/>
      <c r="AK131" s="464"/>
      <c r="AL131" s="464"/>
      <c r="AM131" s="464"/>
      <c r="AN131" s="464"/>
      <c r="AO131" s="464"/>
      <c r="AP131" s="842"/>
      <c r="BE131" s="485" t="e">
        <f t="shared" ca="1" si="161"/>
        <v>#NAME?</v>
      </c>
      <c r="BF131" s="734" t="str">
        <f t="shared" si="162"/>
        <v/>
      </c>
      <c r="BG131" s="668" t="e">
        <f t="shared" ca="1" si="177"/>
        <v>#NAME?</v>
      </c>
      <c r="BH131" s="668" t="e">
        <f t="shared" ca="1" si="177"/>
        <v>#NAME?</v>
      </c>
      <c r="BI131" s="668" t="e">
        <f t="shared" ca="1" si="177"/>
        <v>#NAME?</v>
      </c>
      <c r="BJ131" s="668" t="e">
        <f t="shared" ca="1" si="177"/>
        <v>#NAME?</v>
      </c>
      <c r="BK131" s="668" t="e">
        <f t="shared" ca="1" si="177"/>
        <v>#NAME?</v>
      </c>
      <c r="BL131" s="668" t="e">
        <f t="shared" ca="1" si="177"/>
        <v>#NAME?</v>
      </c>
      <c r="BM131" s="668" t="e">
        <f t="shared" ca="1" si="177"/>
        <v>#NAME?</v>
      </c>
      <c r="BN131" s="735" t="e">
        <f t="shared" ca="1" si="164"/>
        <v>#NAME?</v>
      </c>
      <c r="BP131" s="485" t="e">
        <f ca="1">IF(OR(DB_LOAD!AW130="USD",DB_LOAD!AW130='Refi-Annual Review'!$A$3,ISBLANK(DB_LOAD!AW130)),0,1)</f>
        <v>#NAME?</v>
      </c>
      <c r="BQ131" t="str">
        <f>(IF(ISBLANK(DB_LOAD!AR130),"",DB_LOAD!AR130))</f>
        <v/>
      </c>
      <c r="BR131" t="str">
        <f t="shared" si="152"/>
        <v/>
      </c>
      <c r="BS131" t="str">
        <f t="shared" si="153"/>
        <v/>
      </c>
      <c r="BT131" t="str">
        <f t="shared" si="154"/>
        <v/>
      </c>
      <c r="BU131" t="str">
        <f t="shared" si="155"/>
        <v/>
      </c>
      <c r="BV131" t="str">
        <f t="shared" si="156"/>
        <v/>
      </c>
      <c r="BW131" t="str">
        <f t="shared" si="157"/>
        <v/>
      </c>
      <c r="BX131" t="str">
        <f t="shared" si="158"/>
        <v/>
      </c>
      <c r="CB131" s="683" t="str">
        <f t="shared" si="159"/>
        <v/>
      </c>
      <c r="CC131" s="683" t="str">
        <f t="shared" si="160"/>
        <v/>
      </c>
      <c r="CD131" s="683" t="str">
        <f>IF(CC131="","",VALUE(MID($BZ$5,1+SUM($CC$3:CC130),CC131)))</f>
        <v/>
      </c>
      <c r="CE131"/>
      <c r="CF131" t="str">
        <f>IF(CD131="","",MID($BZ$4,1+SUM($CD$3:CD130),CD131))</f>
        <v/>
      </c>
    </row>
    <row r="132" spans="3:84" ht="15">
      <c r="C132" s="485">
        <f t="shared" si="121"/>
        <v>133</v>
      </c>
      <c r="D132" s="480" t="s">
        <v>106</v>
      </c>
      <c r="E132" s="480"/>
      <c r="F132" s="464" t="e">
        <f ca="1">DATA_FORMATTING!CL135/F$117</f>
        <v>#N/A</v>
      </c>
      <c r="G132" s="464" t="e">
        <f ca="1">DATA_FORMATTING!CM135/G$117</f>
        <v>#N/A</v>
      </c>
      <c r="H132" s="464" t="e">
        <f ca="1">DATA_FORMATTING!CN135/H$117</f>
        <v>#N/A</v>
      </c>
      <c r="I132" s="464" t="e">
        <f ca="1">DATA_FORMATTING!CO135/I$117</f>
        <v>#N/A</v>
      </c>
      <c r="J132" s="464" t="e">
        <f ca="1">DATA_FORMATTING!CP135/J$117</f>
        <v>#N/A</v>
      </c>
      <c r="K132" s="464"/>
      <c r="L132" s="464" t="e">
        <f ca="1">DATA_FORMATTING!L193/L$117</f>
        <v>#NAME?</v>
      </c>
      <c r="M132" s="464" t="e">
        <f ca="1">DATA_FORMATTING!M193/M$117</f>
        <v>#NAME?</v>
      </c>
      <c r="N132" s="464" t="e">
        <f ca="1">DATA_FORMATTING!N193/N$117</f>
        <v>#NAME?</v>
      </c>
      <c r="O132" s="464" t="e">
        <f ca="1">DATA_FORMATTING!P193/O$117</f>
        <v>#NAME?</v>
      </c>
      <c r="P132" s="464"/>
      <c r="Q132" s="464" t="e">
        <f ca="1">DATA_FORMATTING!CH135/Q$117</f>
        <v>#NAME?</v>
      </c>
      <c r="R132" s="464" t="e">
        <f ca="1">DATA_FORMATTING!CH198/R$117</f>
        <v>#NAME?</v>
      </c>
      <c r="U132" s="550"/>
      <c r="AJ132" s="480" t="s">
        <v>106</v>
      </c>
      <c r="AK132" s="464" t="e">
        <f t="shared" ref="AK132:AN134" ca="1" si="178">HLOOKUP(AK$4,$G$1:$O$213,$C132-1,FALSE)</f>
        <v>#N/A</v>
      </c>
      <c r="AL132" s="464" t="e">
        <f t="shared" ca="1" si="178"/>
        <v>#N/A</v>
      </c>
      <c r="AM132" s="464" t="e">
        <f t="shared" ca="1" si="178"/>
        <v>#N/A</v>
      </c>
      <c r="AN132" s="464" t="e">
        <f t="shared" ca="1" si="178"/>
        <v>#N/A</v>
      </c>
      <c r="AO132" s="464" t="e">
        <f t="shared" ref="AO132:AP136" ca="1" si="179">Q132</f>
        <v>#NAME?</v>
      </c>
      <c r="AP132" s="842" t="e">
        <f t="shared" ca="1" si="179"/>
        <v>#NAME?</v>
      </c>
      <c r="BE132" s="485" t="e">
        <f t="shared" ca="1" si="161"/>
        <v>#NAME?</v>
      </c>
      <c r="BF132" s="734" t="str">
        <f t="shared" si="162"/>
        <v/>
      </c>
      <c r="BG132" s="668" t="e">
        <f t="shared" ca="1" si="177"/>
        <v>#NAME?</v>
      </c>
      <c r="BH132" s="668" t="e">
        <f t="shared" ca="1" si="177"/>
        <v>#NAME?</v>
      </c>
      <c r="BI132" s="668" t="e">
        <f t="shared" ca="1" si="177"/>
        <v>#NAME?</v>
      </c>
      <c r="BJ132" s="668" t="e">
        <f t="shared" ca="1" si="177"/>
        <v>#NAME?</v>
      </c>
      <c r="BK132" s="668" t="e">
        <f t="shared" ca="1" si="177"/>
        <v>#NAME?</v>
      </c>
      <c r="BL132" s="668" t="e">
        <f t="shared" ca="1" si="177"/>
        <v>#NAME?</v>
      </c>
      <c r="BM132" s="668" t="e">
        <f t="shared" ca="1" si="177"/>
        <v>#NAME?</v>
      </c>
      <c r="BN132" s="735" t="e">
        <f t="shared" ca="1" si="164"/>
        <v>#NAME?</v>
      </c>
      <c r="BP132" s="485" t="e">
        <f ca="1">IF(OR(DB_LOAD!AW131="USD",DB_LOAD!AW131='Refi-Annual Review'!$A$3,ISBLANK(DB_LOAD!AW131)),0,1)</f>
        <v>#NAME?</v>
      </c>
      <c r="BQ132" t="str">
        <f>(IF(ISBLANK(DB_LOAD!AR131),"",DB_LOAD!AR131))</f>
        <v/>
      </c>
      <c r="BR132" t="str">
        <f t="shared" si="152"/>
        <v/>
      </c>
      <c r="BS132" t="str">
        <f t="shared" si="153"/>
        <v/>
      </c>
      <c r="BT132" t="str">
        <f t="shared" si="154"/>
        <v/>
      </c>
      <c r="BU132" t="str">
        <f t="shared" si="155"/>
        <v/>
      </c>
      <c r="BV132" t="str">
        <f t="shared" si="156"/>
        <v/>
      </c>
      <c r="BW132" t="str">
        <f t="shared" si="157"/>
        <v/>
      </c>
      <c r="BX132" t="str">
        <f t="shared" si="158"/>
        <v/>
      </c>
      <c r="CB132" s="683" t="str">
        <f t="shared" si="159"/>
        <v/>
      </c>
      <c r="CC132" s="683" t="str">
        <f t="shared" si="160"/>
        <v/>
      </c>
      <c r="CD132" s="683" t="str">
        <f>IF(CC132="","",VALUE(MID($BZ$5,1+SUM($CC$3:CC131),CC132)))</f>
        <v/>
      </c>
      <c r="CE132"/>
      <c r="CF132" t="str">
        <f>IF(CD132="","",MID($BZ$4,1+SUM($CD$3:CD131),CD132))</f>
        <v/>
      </c>
    </row>
    <row r="133" spans="3:84" ht="15">
      <c r="C133" s="485">
        <f t="shared" si="121"/>
        <v>134</v>
      </c>
      <c r="D133" s="480" t="s">
        <v>109</v>
      </c>
      <c r="E133" s="480"/>
      <c r="F133" s="464" t="e">
        <f ca="1">DATA_FORMATTING!CL136/F$117</f>
        <v>#N/A</v>
      </c>
      <c r="G133" s="464" t="e">
        <f ca="1">DATA_FORMATTING!CM136/G$117</f>
        <v>#N/A</v>
      </c>
      <c r="H133" s="464" t="e">
        <f ca="1">DATA_FORMATTING!CN136/H$117</f>
        <v>#N/A</v>
      </c>
      <c r="I133" s="464" t="e">
        <f ca="1">DATA_FORMATTING!CO136/I$117</f>
        <v>#N/A</v>
      </c>
      <c r="J133" s="464" t="e">
        <f ca="1">DATA_FORMATTING!CP136/J$117</f>
        <v>#N/A</v>
      </c>
      <c r="K133" s="464"/>
      <c r="L133" s="464" t="e">
        <f ca="1">DATA_FORMATTING!L194/L$117</f>
        <v>#NAME?</v>
      </c>
      <c r="M133" s="464" t="e">
        <f ca="1">DATA_FORMATTING!M194/M$117</f>
        <v>#NAME?</v>
      </c>
      <c r="N133" s="464" t="e">
        <f ca="1">DATA_FORMATTING!N194/N$117</f>
        <v>#NAME?</v>
      </c>
      <c r="O133" s="464" t="e">
        <f ca="1">DATA_FORMATTING!P194/O$117</f>
        <v>#NAME?</v>
      </c>
      <c r="P133" s="464"/>
      <c r="Q133" s="464" t="e">
        <f ca="1">DATA_FORMATTING!CH136/Q$117</f>
        <v>#NAME?</v>
      </c>
      <c r="R133" s="464" t="e">
        <f ca="1">DATA_FORMATTING!CH199/R$117</f>
        <v>#NAME?</v>
      </c>
      <c r="U133" s="550"/>
      <c r="AJ133" s="480" t="s">
        <v>109</v>
      </c>
      <c r="AK133" s="464" t="e">
        <f t="shared" ca="1" si="178"/>
        <v>#N/A</v>
      </c>
      <c r="AL133" s="464" t="e">
        <f t="shared" ca="1" si="178"/>
        <v>#N/A</v>
      </c>
      <c r="AM133" s="464" t="e">
        <f t="shared" ca="1" si="178"/>
        <v>#N/A</v>
      </c>
      <c r="AN133" s="464" t="e">
        <f t="shared" ca="1" si="178"/>
        <v>#N/A</v>
      </c>
      <c r="AO133" s="464" t="e">
        <f t="shared" ca="1" si="179"/>
        <v>#NAME?</v>
      </c>
      <c r="AP133" s="842" t="e">
        <f t="shared" ca="1" si="179"/>
        <v>#NAME?</v>
      </c>
      <c r="BE133" s="485" t="e">
        <f t="shared" ca="1" si="161"/>
        <v>#NAME?</v>
      </c>
      <c r="BF133" s="734" t="str">
        <f t="shared" si="162"/>
        <v/>
      </c>
      <c r="BG133" s="668" t="e">
        <f t="shared" ca="1" si="177"/>
        <v>#NAME?</v>
      </c>
      <c r="BH133" s="668" t="e">
        <f t="shared" ca="1" si="177"/>
        <v>#NAME?</v>
      </c>
      <c r="BI133" s="668" t="e">
        <f t="shared" ca="1" si="177"/>
        <v>#NAME?</v>
      </c>
      <c r="BJ133" s="668" t="e">
        <f t="shared" ca="1" si="177"/>
        <v>#NAME?</v>
      </c>
      <c r="BK133" s="668" t="e">
        <f t="shared" ca="1" si="177"/>
        <v>#NAME?</v>
      </c>
      <c r="BL133" s="668" t="e">
        <f t="shared" ca="1" si="177"/>
        <v>#NAME?</v>
      </c>
      <c r="BM133" s="668" t="e">
        <f t="shared" ca="1" si="177"/>
        <v>#NAME?</v>
      </c>
      <c r="BN133" s="735" t="e">
        <f t="shared" ca="1" si="164"/>
        <v>#NAME?</v>
      </c>
      <c r="BP133" s="485" t="e">
        <f ca="1">IF(OR(DB_LOAD!AW132="USD",DB_LOAD!AW132='Refi-Annual Review'!$A$3,ISBLANK(DB_LOAD!AW132)),0,1)</f>
        <v>#NAME?</v>
      </c>
      <c r="BQ133" t="str">
        <f>(IF(ISBLANK(DB_LOAD!AR132),"",DB_LOAD!AR132))</f>
        <v/>
      </c>
      <c r="BR133" t="str">
        <f t="shared" si="152"/>
        <v/>
      </c>
      <c r="BS133" t="str">
        <f t="shared" si="153"/>
        <v/>
      </c>
      <c r="BT133" t="str">
        <f t="shared" si="154"/>
        <v/>
      </c>
      <c r="BU133" t="str">
        <f t="shared" si="155"/>
        <v/>
      </c>
      <c r="BV133" t="str">
        <f t="shared" si="156"/>
        <v/>
      </c>
      <c r="BW133" t="str">
        <f t="shared" si="157"/>
        <v/>
      </c>
      <c r="BX133" t="str">
        <f t="shared" si="158"/>
        <v/>
      </c>
      <c r="CB133" s="683" t="str">
        <f t="shared" si="159"/>
        <v/>
      </c>
      <c r="CC133" s="683" t="str">
        <f t="shared" si="160"/>
        <v/>
      </c>
      <c r="CD133" s="683" t="str">
        <f>IF(CC133="","",VALUE(MID($BZ$5,1+SUM($CC$3:CC132),CC133)))</f>
        <v/>
      </c>
      <c r="CE133"/>
      <c r="CF133" t="str">
        <f>IF(CD133="","",MID($BZ$4,1+SUM($CD$3:CD132),CD133))</f>
        <v/>
      </c>
    </row>
    <row r="134" spans="3:84" ht="15">
      <c r="C134" s="485">
        <f t="shared" si="121"/>
        <v>135</v>
      </c>
      <c r="D134" s="462" t="s">
        <v>111</v>
      </c>
      <c r="E134" s="462"/>
      <c r="F134" s="466" t="e">
        <f ca="1">SUM(F132:F133)</f>
        <v>#N/A</v>
      </c>
      <c r="G134" s="466" t="e">
        <f ca="1">SUM(G132:G133)</f>
        <v>#N/A</v>
      </c>
      <c r="H134" s="466" t="e">
        <f ca="1">SUM(H132:H133)</f>
        <v>#N/A</v>
      </c>
      <c r="I134" s="466" t="e">
        <f ca="1">SUM(I132:I133)</f>
        <v>#N/A</v>
      </c>
      <c r="J134" s="466" t="e">
        <f ca="1">SUM(J132:J133)</f>
        <v>#N/A</v>
      </c>
      <c r="K134" s="466"/>
      <c r="L134" s="466" t="e">
        <f ca="1">SUM(L132:L133)</f>
        <v>#NAME?</v>
      </c>
      <c r="M134" s="466" t="e">
        <f ca="1">SUM(M132:M133)</f>
        <v>#NAME?</v>
      </c>
      <c r="N134" s="466" t="e">
        <f ca="1">SUM(N132:N133)</f>
        <v>#NAME?</v>
      </c>
      <c r="O134" s="466" t="e">
        <f ca="1">SUM(O132:O133)</f>
        <v>#NAME?</v>
      </c>
      <c r="P134" s="466"/>
      <c r="Q134" s="466" t="e">
        <f ca="1">SUM(Q132:Q133)</f>
        <v>#NAME?</v>
      </c>
      <c r="R134" s="466" t="e">
        <f ca="1">SUM(R132:R133)</f>
        <v>#NAME?</v>
      </c>
      <c r="U134" s="551"/>
      <c r="AJ134" s="462" t="s">
        <v>111</v>
      </c>
      <c r="AK134" s="466" t="e">
        <f t="shared" ca="1" si="178"/>
        <v>#N/A</v>
      </c>
      <c r="AL134" s="466" t="e">
        <f t="shared" ca="1" si="178"/>
        <v>#N/A</v>
      </c>
      <c r="AM134" s="466" t="e">
        <f t="shared" ca="1" si="178"/>
        <v>#N/A</v>
      </c>
      <c r="AN134" s="466" t="e">
        <f t="shared" ca="1" si="178"/>
        <v>#N/A</v>
      </c>
      <c r="AO134" s="466" t="e">
        <f t="shared" ca="1" si="179"/>
        <v>#NAME?</v>
      </c>
      <c r="AP134" s="845" t="e">
        <f t="shared" ca="1" si="179"/>
        <v>#NAME?</v>
      </c>
      <c r="BE134" s="485" t="e">
        <f t="shared" ca="1" si="161"/>
        <v>#NAME?</v>
      </c>
      <c r="BF134" s="734" t="str">
        <f t="shared" si="162"/>
        <v/>
      </c>
      <c r="BG134" s="668" t="e">
        <f t="shared" ca="1" si="177"/>
        <v>#NAME?</v>
      </c>
      <c r="BH134" s="668" t="e">
        <f t="shared" ca="1" si="177"/>
        <v>#NAME?</v>
      </c>
      <c r="BI134" s="668" t="e">
        <f t="shared" ca="1" si="177"/>
        <v>#NAME?</v>
      </c>
      <c r="BJ134" s="668" t="e">
        <f t="shared" ca="1" si="177"/>
        <v>#NAME?</v>
      </c>
      <c r="BK134" s="668" t="e">
        <f t="shared" ca="1" si="177"/>
        <v>#NAME?</v>
      </c>
      <c r="BL134" s="668" t="e">
        <f t="shared" ca="1" si="177"/>
        <v>#NAME?</v>
      </c>
      <c r="BM134" s="668" t="e">
        <f t="shared" ca="1" si="177"/>
        <v>#NAME?</v>
      </c>
      <c r="BN134" s="735" t="e">
        <f t="shared" ca="1" si="164"/>
        <v>#NAME?</v>
      </c>
      <c r="BP134" s="485" t="e">
        <f ca="1">IF(OR(DB_LOAD!AW133="USD",DB_LOAD!AW133='Refi-Annual Review'!$A$3,ISBLANK(DB_LOAD!AW133)),0,1)</f>
        <v>#NAME?</v>
      </c>
      <c r="BQ134" t="str">
        <f>(IF(ISBLANK(DB_LOAD!AR133),"",DB_LOAD!AR133))</f>
        <v/>
      </c>
      <c r="BR134" t="str">
        <f t="shared" si="152"/>
        <v/>
      </c>
      <c r="BS134" t="str">
        <f t="shared" si="153"/>
        <v/>
      </c>
      <c r="BT134" t="str">
        <f t="shared" si="154"/>
        <v/>
      </c>
      <c r="BU134" t="str">
        <f t="shared" si="155"/>
        <v/>
      </c>
      <c r="BV134" t="str">
        <f t="shared" si="156"/>
        <v/>
      </c>
      <c r="BW134" t="str">
        <f t="shared" si="157"/>
        <v/>
      </c>
      <c r="BX134" t="str">
        <f t="shared" si="158"/>
        <v/>
      </c>
      <c r="CB134" s="683" t="str">
        <f t="shared" si="159"/>
        <v/>
      </c>
      <c r="CC134" s="683" t="str">
        <f t="shared" si="160"/>
        <v/>
      </c>
      <c r="CD134" s="683" t="str">
        <f>IF(CC134="","",VALUE(MID($BZ$5,1+SUM($CC$3:CC133),CC134)))</f>
        <v/>
      </c>
      <c r="CE134"/>
      <c r="CF134" t="str">
        <f>IF(CD134="","",MID($BZ$4,1+SUM($CD$3:CD133),CD134))</f>
        <v/>
      </c>
    </row>
    <row r="135" spans="3:84" ht="15">
      <c r="C135" s="485">
        <f t="shared" si="121"/>
        <v>136</v>
      </c>
      <c r="D135" s="463"/>
      <c r="E135" s="463"/>
      <c r="F135" s="464"/>
      <c r="G135" s="464"/>
      <c r="H135" s="464"/>
      <c r="I135" s="464"/>
      <c r="J135" s="464"/>
      <c r="K135" s="464"/>
      <c r="L135" s="464"/>
      <c r="M135" s="464"/>
      <c r="N135" s="464"/>
      <c r="O135" s="464"/>
      <c r="P135" s="464"/>
      <c r="Q135" s="464"/>
      <c r="R135" s="464"/>
      <c r="U135" s="550"/>
      <c r="AJ135" s="463"/>
      <c r="AK135" s="464"/>
      <c r="AL135" s="464"/>
      <c r="AM135" s="464"/>
      <c r="AN135" s="464"/>
      <c r="AO135" s="464">
        <f t="shared" si="179"/>
        <v>0</v>
      </c>
      <c r="AP135" s="842">
        <f t="shared" si="179"/>
        <v>0</v>
      </c>
      <c r="BE135" s="485" t="e">
        <f t="shared" ca="1" si="161"/>
        <v>#NAME?</v>
      </c>
      <c r="BF135" s="734" t="str">
        <f t="shared" si="162"/>
        <v/>
      </c>
      <c r="BG135" s="668" t="e">
        <f t="shared" ca="1" si="177"/>
        <v>#NAME?</v>
      </c>
      <c r="BH135" s="668" t="e">
        <f t="shared" ca="1" si="177"/>
        <v>#NAME?</v>
      </c>
      <c r="BI135" s="668" t="e">
        <f t="shared" ca="1" si="177"/>
        <v>#NAME?</v>
      </c>
      <c r="BJ135" s="668" t="e">
        <f t="shared" ca="1" si="177"/>
        <v>#NAME?</v>
      </c>
      <c r="BK135" s="668" t="e">
        <f t="shared" ca="1" si="177"/>
        <v>#NAME?</v>
      </c>
      <c r="BL135" s="668" t="e">
        <f t="shared" ca="1" si="177"/>
        <v>#NAME?</v>
      </c>
      <c r="BM135" s="668" t="e">
        <f t="shared" ca="1" si="177"/>
        <v>#NAME?</v>
      </c>
      <c r="BN135" s="735" t="e">
        <f t="shared" ca="1" si="164"/>
        <v>#NAME?</v>
      </c>
      <c r="BP135" s="485" t="e">
        <f ca="1">IF(OR(DB_LOAD!AW134="USD",DB_LOAD!AW134='Refi-Annual Review'!$A$3,ISBLANK(DB_LOAD!AW134)),0,1)</f>
        <v>#NAME?</v>
      </c>
      <c r="BQ135" t="str">
        <f>(IF(ISBLANK(DB_LOAD!AR134),"",DB_LOAD!AR134))</f>
        <v/>
      </c>
      <c r="BR135" t="str">
        <f t="shared" si="152"/>
        <v/>
      </c>
      <c r="BS135" t="str">
        <f t="shared" si="153"/>
        <v/>
      </c>
      <c r="BT135" t="str">
        <f t="shared" si="154"/>
        <v/>
      </c>
      <c r="BU135" t="str">
        <f t="shared" si="155"/>
        <v/>
      </c>
      <c r="BV135" t="str">
        <f t="shared" si="156"/>
        <v/>
      </c>
      <c r="BW135" t="str">
        <f t="shared" si="157"/>
        <v/>
      </c>
      <c r="BX135" t="str">
        <f t="shared" si="158"/>
        <v/>
      </c>
      <c r="CB135" s="683" t="str">
        <f t="shared" si="159"/>
        <v/>
      </c>
      <c r="CC135" s="683" t="str">
        <f t="shared" si="160"/>
        <v/>
      </c>
      <c r="CD135" s="683" t="str">
        <f>IF(CC135="","",VALUE(MID($BZ$5,1+SUM($CC$3:CC134),CC135)))</f>
        <v/>
      </c>
      <c r="CE135"/>
      <c r="CF135" t="str">
        <f>IF(CD135="","",MID($BZ$4,1+SUM($CD$3:CD134),CD135))</f>
        <v/>
      </c>
    </row>
    <row r="136" spans="3:84" ht="15">
      <c r="C136" s="485">
        <f t="shared" si="121"/>
        <v>137</v>
      </c>
      <c r="D136" s="478" t="s">
        <v>113</v>
      </c>
      <c r="E136" s="466"/>
      <c r="F136" s="665" t="e">
        <f ca="1">SUM(F134,F129)</f>
        <v>#N/A</v>
      </c>
      <c r="G136" s="665" t="e">
        <f ca="1">SUM(G134,G129)</f>
        <v>#N/A</v>
      </c>
      <c r="H136" s="665" t="e">
        <f ca="1">SUM(H134,H129)</f>
        <v>#N/A</v>
      </c>
      <c r="I136" s="665" t="e">
        <f ca="1">SUM(I134,I129)</f>
        <v>#N/A</v>
      </c>
      <c r="J136" s="665" t="e">
        <f ca="1">SUM(J134,J129)</f>
        <v>#N/A</v>
      </c>
      <c r="K136" s="466"/>
      <c r="L136" s="665" t="e">
        <f ca="1">SUM(L134,L129)</f>
        <v>#NAME?</v>
      </c>
      <c r="M136" s="665" t="e">
        <f ca="1">SUM(M134,M129)</f>
        <v>#NAME?</v>
      </c>
      <c r="N136" s="665" t="e">
        <f ca="1">SUM(N134,N129)</f>
        <v>#NAME?</v>
      </c>
      <c r="O136" s="665" t="e">
        <f ca="1">SUM(O134,O129)</f>
        <v>#NAME?</v>
      </c>
      <c r="P136" s="660"/>
      <c r="Q136" s="665" t="e">
        <f ca="1">SUM(Q134,Q129)</f>
        <v>#NAME?</v>
      </c>
      <c r="R136" s="665" t="e">
        <f ca="1">SUM(R134,R129)</f>
        <v>#NAME?</v>
      </c>
      <c r="U136" s="667"/>
      <c r="AJ136" s="478" t="s">
        <v>113</v>
      </c>
      <c r="AK136" s="665" t="e">
        <f t="shared" ref="AK136:AN136" ca="1" si="180">HLOOKUP(AK$4,$G$1:$O$213,$C136-1,FALSE)</f>
        <v>#N/A</v>
      </c>
      <c r="AL136" s="665" t="e">
        <f t="shared" ca="1" si="180"/>
        <v>#N/A</v>
      </c>
      <c r="AM136" s="665" t="e">
        <f t="shared" ca="1" si="180"/>
        <v>#N/A</v>
      </c>
      <c r="AN136" s="665" t="e">
        <f t="shared" ca="1" si="180"/>
        <v>#N/A</v>
      </c>
      <c r="AO136" s="665" t="e">
        <f t="shared" ca="1" si="179"/>
        <v>#NAME?</v>
      </c>
      <c r="AP136" s="666" t="e">
        <f t="shared" ca="1" si="179"/>
        <v>#NAME?</v>
      </c>
      <c r="BE136" s="485" t="e">
        <f t="shared" ca="1" si="161"/>
        <v>#NAME?</v>
      </c>
      <c r="BF136" s="734" t="str">
        <f t="shared" si="162"/>
        <v/>
      </c>
      <c r="BG136" s="668" t="e">
        <f t="shared" ca="1" si="177"/>
        <v>#NAME?</v>
      </c>
      <c r="BH136" s="668" t="e">
        <f t="shared" ca="1" si="177"/>
        <v>#NAME?</v>
      </c>
      <c r="BI136" s="668" t="e">
        <f t="shared" ca="1" si="177"/>
        <v>#NAME?</v>
      </c>
      <c r="BJ136" s="668" t="e">
        <f t="shared" ca="1" si="177"/>
        <v>#NAME?</v>
      </c>
      <c r="BK136" s="668" t="e">
        <f t="shared" ca="1" si="177"/>
        <v>#NAME?</v>
      </c>
      <c r="BL136" s="668" t="e">
        <f t="shared" ca="1" si="177"/>
        <v>#NAME?</v>
      </c>
      <c r="BM136" s="668" t="e">
        <f t="shared" ca="1" si="177"/>
        <v>#NAME?</v>
      </c>
      <c r="BN136" s="735" t="e">
        <f t="shared" ca="1" si="164"/>
        <v>#NAME?</v>
      </c>
      <c r="BP136" s="485" t="e">
        <f ca="1">IF(OR(DB_LOAD!AW135="USD",DB_LOAD!AW135='Refi-Annual Review'!$A$3,ISBLANK(DB_LOAD!AW135)),0,1)</f>
        <v>#NAME?</v>
      </c>
      <c r="BQ136" t="str">
        <f>(IF(ISBLANK(DB_LOAD!AR135),"",DB_LOAD!AR135))</f>
        <v/>
      </c>
      <c r="BR136" t="str">
        <f t="shared" si="152"/>
        <v/>
      </c>
      <c r="BS136" t="str">
        <f t="shared" si="153"/>
        <v/>
      </c>
      <c r="BT136" t="str">
        <f t="shared" si="154"/>
        <v/>
      </c>
      <c r="BU136" t="str">
        <f t="shared" si="155"/>
        <v/>
      </c>
      <c r="BV136" t="str">
        <f t="shared" si="156"/>
        <v/>
      </c>
      <c r="BW136" t="str">
        <f t="shared" si="157"/>
        <v/>
      </c>
      <c r="BX136" t="str">
        <f t="shared" si="158"/>
        <v/>
      </c>
      <c r="CB136" s="683" t="str">
        <f t="shared" si="159"/>
        <v/>
      </c>
      <c r="CC136" s="683" t="str">
        <f t="shared" si="160"/>
        <v/>
      </c>
      <c r="CD136" s="683" t="str">
        <f>IF(CC136="","",VALUE(MID($BZ$5,1+SUM($CC$3:CC135),CC136)))</f>
        <v/>
      </c>
      <c r="CE136"/>
      <c r="CF136" t="str">
        <f>IF(CD136="","",MID($BZ$4,1+SUM($CD$3:CD135),CD136))</f>
        <v/>
      </c>
    </row>
    <row r="137" spans="3:84" ht="15">
      <c r="C137" s="485">
        <f t="shared" ref="C137:C177" si="181">C136+1</f>
        <v>138</v>
      </c>
      <c r="D137" s="468" t="s">
        <v>115</v>
      </c>
      <c r="E137" s="481"/>
      <c r="F137" s="477" t="e">
        <f ca="1">F136/F$120</f>
        <v>#N/A</v>
      </c>
      <c r="G137" s="477" t="e">
        <f ca="1">G136/G$120</f>
        <v>#N/A</v>
      </c>
      <c r="H137" s="477" t="e">
        <f ca="1">H136/H$120</f>
        <v>#N/A</v>
      </c>
      <c r="I137" s="477" t="e">
        <f ca="1">I136/I$120</f>
        <v>#N/A</v>
      </c>
      <c r="J137" s="477" t="e">
        <f ca="1">J136/J$120</f>
        <v>#N/A</v>
      </c>
      <c r="K137" s="477"/>
      <c r="L137" s="477" t="e">
        <f ca="1">L136/L$120</f>
        <v>#NAME?</v>
      </c>
      <c r="M137" s="477" t="e">
        <f ca="1">M136/M$120</f>
        <v>#NAME?</v>
      </c>
      <c r="N137" s="477" t="e">
        <f ca="1">N136/N$120</f>
        <v>#NAME?</v>
      </c>
      <c r="O137" s="477" t="e">
        <f ca="1">O136/O$120</f>
        <v>#NAME?</v>
      </c>
      <c r="P137" s="477"/>
      <c r="Q137" s="477" t="e">
        <f ca="1">Q136/Q$120</f>
        <v>#NAME?</v>
      </c>
      <c r="R137" s="477" t="e">
        <f ca="1">R136/R$120</f>
        <v>#NAME?</v>
      </c>
      <c r="U137" s="553"/>
      <c r="AJ137" s="468" t="s">
        <v>115</v>
      </c>
      <c r="AK137" s="477" t="e">
        <f ca="1">IF($AT$2=TRUE,IF($AT$3=TRUE,K137,F137),IF($AT$3=TRUE,L137,G137))</f>
        <v>#NAME?</v>
      </c>
      <c r="AL137" s="477" t="e">
        <f ca="1">AL136/AL120</f>
        <v>#N/A</v>
      </c>
      <c r="AM137" s="477" t="e">
        <f t="shared" ref="AM137:AP137" ca="1" si="182">AM136/AM120</f>
        <v>#N/A</v>
      </c>
      <c r="AN137" s="477" t="e">
        <f t="shared" ca="1" si="182"/>
        <v>#N/A</v>
      </c>
      <c r="AO137" s="477" t="e">
        <f t="shared" ca="1" si="182"/>
        <v>#NAME?</v>
      </c>
      <c r="AP137" s="844" t="e">
        <f t="shared" ca="1" si="182"/>
        <v>#NAME?</v>
      </c>
      <c r="BE137" s="485" t="e">
        <f t="shared" ca="1" si="161"/>
        <v>#NAME?</v>
      </c>
      <c r="BF137" s="734" t="str">
        <f t="shared" si="162"/>
        <v/>
      </c>
      <c r="BG137" s="668" t="e">
        <f t="shared" ca="1" si="177"/>
        <v>#NAME?</v>
      </c>
      <c r="BH137" s="668" t="e">
        <f t="shared" ca="1" si="177"/>
        <v>#NAME?</v>
      </c>
      <c r="BI137" s="668" t="e">
        <f t="shared" ca="1" si="177"/>
        <v>#NAME?</v>
      </c>
      <c r="BJ137" s="668" t="e">
        <f t="shared" ca="1" si="177"/>
        <v>#NAME?</v>
      </c>
      <c r="BK137" s="668" t="e">
        <f t="shared" ca="1" si="177"/>
        <v>#NAME?</v>
      </c>
      <c r="BL137" s="668" t="e">
        <f t="shared" ca="1" si="177"/>
        <v>#NAME?</v>
      </c>
      <c r="BM137" s="668" t="e">
        <f t="shared" ca="1" si="177"/>
        <v>#NAME?</v>
      </c>
      <c r="BN137" s="735" t="e">
        <f t="shared" ca="1" si="164"/>
        <v>#NAME?</v>
      </c>
      <c r="BP137" s="485" t="e">
        <f ca="1">IF(OR(DB_LOAD!AW136="USD",DB_LOAD!AW136='Refi-Annual Review'!$A$3,ISBLANK(DB_LOAD!AW136)),0,1)</f>
        <v>#NAME?</v>
      </c>
      <c r="BQ137" t="str">
        <f>(IF(ISBLANK(DB_LOAD!AR136),"",DB_LOAD!AR136))</f>
        <v/>
      </c>
      <c r="BR137" t="str">
        <f t="shared" si="152"/>
        <v/>
      </c>
      <c r="BS137" t="str">
        <f t="shared" si="153"/>
        <v/>
      </c>
      <c r="BT137" t="str">
        <f t="shared" si="154"/>
        <v/>
      </c>
      <c r="BU137" t="str">
        <f t="shared" si="155"/>
        <v/>
      </c>
      <c r="BV137" t="str">
        <f t="shared" si="156"/>
        <v/>
      </c>
      <c r="BW137" t="str">
        <f t="shared" si="157"/>
        <v/>
      </c>
      <c r="BX137" t="str">
        <f t="shared" si="158"/>
        <v/>
      </c>
      <c r="CB137" s="683" t="str">
        <f t="shared" si="159"/>
        <v/>
      </c>
      <c r="CC137" s="683" t="str">
        <f t="shared" si="160"/>
        <v/>
      </c>
      <c r="CD137" s="683" t="str">
        <f>IF(CC137="","",VALUE(MID($BZ$5,1+SUM($CC$3:CC136),CC137)))</f>
        <v/>
      </c>
      <c r="CE137"/>
      <c r="CF137" t="str">
        <f>IF(CD137="","",MID($BZ$4,1+SUM($CD$3:CD136),CD137))</f>
        <v/>
      </c>
    </row>
    <row r="138" spans="3:84" ht="15">
      <c r="C138" s="485">
        <f t="shared" si="181"/>
        <v>139</v>
      </c>
      <c r="D138" s="466"/>
      <c r="E138" s="466"/>
      <c r="F138" s="466"/>
      <c r="G138" s="466"/>
      <c r="H138" s="466"/>
      <c r="I138" s="466"/>
      <c r="J138" s="466"/>
      <c r="K138" s="466"/>
      <c r="L138" s="466"/>
      <c r="M138" s="466"/>
      <c r="N138" s="466"/>
      <c r="O138" s="466"/>
      <c r="P138" s="466"/>
      <c r="Q138" s="466"/>
      <c r="R138" s="466"/>
      <c r="U138" s="551"/>
      <c r="AJ138" s="466"/>
      <c r="AK138" s="466"/>
      <c r="AL138" s="466"/>
      <c r="AM138" s="466"/>
      <c r="AN138" s="466"/>
      <c r="AO138" s="466"/>
      <c r="AP138" s="845"/>
      <c r="BE138" s="485" t="e">
        <f t="shared" ca="1" si="161"/>
        <v>#NAME?</v>
      </c>
      <c r="BF138" s="734" t="str">
        <f t="shared" si="162"/>
        <v/>
      </c>
      <c r="BG138" s="668" t="e">
        <f t="shared" ca="1" si="177"/>
        <v>#NAME?</v>
      </c>
      <c r="BH138" s="668" t="e">
        <f t="shared" ca="1" si="177"/>
        <v>#NAME?</v>
      </c>
      <c r="BI138" s="668" t="e">
        <f t="shared" ca="1" si="177"/>
        <v>#NAME?</v>
      </c>
      <c r="BJ138" s="668" t="e">
        <f t="shared" ca="1" si="177"/>
        <v>#NAME?</v>
      </c>
      <c r="BK138" s="668" t="e">
        <f t="shared" ca="1" si="177"/>
        <v>#NAME?</v>
      </c>
      <c r="BL138" s="668" t="e">
        <f t="shared" ca="1" si="177"/>
        <v>#NAME?</v>
      </c>
      <c r="BM138" s="668" t="e">
        <f t="shared" ca="1" si="177"/>
        <v>#NAME?</v>
      </c>
      <c r="BN138" s="735" t="e">
        <f t="shared" ca="1" si="164"/>
        <v>#NAME?</v>
      </c>
      <c r="BP138" s="485" t="e">
        <f ca="1">IF(OR(DB_LOAD!AW137="USD",DB_LOAD!AW137='Refi-Annual Review'!$A$3,ISBLANK(DB_LOAD!AW137)),0,1)</f>
        <v>#NAME?</v>
      </c>
      <c r="BQ138" t="str">
        <f>(IF(ISBLANK(DB_LOAD!AR137),"",DB_LOAD!AR137))</f>
        <v/>
      </c>
      <c r="BR138" t="str">
        <f t="shared" si="152"/>
        <v/>
      </c>
      <c r="BS138" t="str">
        <f t="shared" si="153"/>
        <v/>
      </c>
      <c r="BT138" t="str">
        <f t="shared" si="154"/>
        <v/>
      </c>
      <c r="BU138" t="str">
        <f t="shared" si="155"/>
        <v/>
      </c>
      <c r="BV138" t="str">
        <f t="shared" si="156"/>
        <v/>
      </c>
      <c r="BW138" t="str">
        <f t="shared" si="157"/>
        <v/>
      </c>
      <c r="BX138" t="str">
        <f t="shared" si="158"/>
        <v/>
      </c>
      <c r="CB138" s="683" t="str">
        <f t="shared" si="159"/>
        <v/>
      </c>
      <c r="CC138" s="683" t="str">
        <f t="shared" si="160"/>
        <v/>
      </c>
      <c r="CD138" s="683" t="str">
        <f>IF(CC138="","",VALUE(MID($BZ$5,1+SUM($CC$3:CC137),CC138)))</f>
        <v/>
      </c>
      <c r="CE138"/>
      <c r="CF138" t="str">
        <f>IF(CD138="","",MID($BZ$4,1+SUM($CD$3:CD137),CD138))</f>
        <v/>
      </c>
    </row>
    <row r="139" spans="3:84" ht="15">
      <c r="C139" s="485">
        <f t="shared" si="181"/>
        <v>140</v>
      </c>
      <c r="D139" s="464" t="s">
        <v>118</v>
      </c>
      <c r="E139" s="464"/>
      <c r="F139" s="464" t="e">
        <f ca="1">DATA_FORMATTING!CL141/F$117</f>
        <v>#N/A</v>
      </c>
      <c r="G139" s="464" t="e">
        <f ca="1">DATA_FORMATTING!CM141/G$117</f>
        <v>#N/A</v>
      </c>
      <c r="H139" s="464" t="e">
        <f ca="1">DATA_FORMATTING!CN141/H$117</f>
        <v>#N/A</v>
      </c>
      <c r="I139" s="464" t="e">
        <f ca="1">DATA_FORMATTING!CO141/I$117</f>
        <v>#N/A</v>
      </c>
      <c r="J139" s="464" t="e">
        <f ca="1">DATA_FORMATTING!CP141/J$117</f>
        <v>#N/A</v>
      </c>
      <c r="K139" s="464"/>
      <c r="L139" s="464" t="e">
        <f ca="1">DATA_FORMATTING!L199/L$117</f>
        <v>#NAME?</v>
      </c>
      <c r="M139" s="464" t="e">
        <f ca="1">DATA_FORMATTING!M199/M$117</f>
        <v>#NAME?</v>
      </c>
      <c r="N139" s="464" t="e">
        <f ca="1">DATA_FORMATTING!N199/N$117</f>
        <v>#NAME?</v>
      </c>
      <c r="O139" s="464" t="e">
        <f ca="1">DATA_FORMATTING!P199/O$117</f>
        <v>#NAME?</v>
      </c>
      <c r="P139" s="464"/>
      <c r="Q139" s="464" t="e">
        <f ca="1">DATA_FORMATTING!CH141/Q$117</f>
        <v>#NAME?</v>
      </c>
      <c r="R139" s="464" t="e">
        <f ca="1">DATA_FORMATTING!CH204/R$117</f>
        <v>#NAME?</v>
      </c>
      <c r="U139" s="550"/>
      <c r="AJ139" s="464" t="s">
        <v>118</v>
      </c>
      <c r="AK139" s="464" t="e">
        <f t="shared" ref="AK139:AN139" ca="1" si="183">HLOOKUP(AK$4,$G$1:$O$213,$C139-1,FALSE)</f>
        <v>#N/A</v>
      </c>
      <c r="AL139" s="464" t="e">
        <f t="shared" ca="1" si="183"/>
        <v>#N/A</v>
      </c>
      <c r="AM139" s="464" t="e">
        <f t="shared" ca="1" si="183"/>
        <v>#N/A</v>
      </c>
      <c r="AN139" s="464" t="e">
        <f t="shared" ca="1" si="183"/>
        <v>#N/A</v>
      </c>
      <c r="AO139" s="464" t="e">
        <f ca="1">Q139</f>
        <v>#NAME?</v>
      </c>
      <c r="AP139" s="842" t="e">
        <f ca="1">R139</f>
        <v>#NAME?</v>
      </c>
      <c r="BE139" s="485" t="e">
        <f t="shared" ca="1" si="161"/>
        <v>#NAME?</v>
      </c>
      <c r="BF139" s="734" t="str">
        <f t="shared" si="162"/>
        <v/>
      </c>
      <c r="BG139" s="668" t="e">
        <f t="shared" ca="1" si="177"/>
        <v>#NAME?</v>
      </c>
      <c r="BH139" s="668" t="e">
        <f t="shared" ca="1" si="177"/>
        <v>#NAME?</v>
      </c>
      <c r="BI139" s="668" t="e">
        <f t="shared" ca="1" si="177"/>
        <v>#NAME?</v>
      </c>
      <c r="BJ139" s="668" t="e">
        <f t="shared" ca="1" si="177"/>
        <v>#NAME?</v>
      </c>
      <c r="BK139" s="668" t="e">
        <f t="shared" ca="1" si="177"/>
        <v>#NAME?</v>
      </c>
      <c r="BL139" s="668" t="e">
        <f t="shared" ca="1" si="177"/>
        <v>#NAME?</v>
      </c>
      <c r="BM139" s="668" t="e">
        <f t="shared" ca="1" si="177"/>
        <v>#NAME?</v>
      </c>
      <c r="BN139" s="735" t="e">
        <f t="shared" ca="1" si="164"/>
        <v>#NAME?</v>
      </c>
      <c r="BP139" s="485" t="e">
        <f ca="1">IF(OR(DB_LOAD!AW138="USD",DB_LOAD!AW138='Refi-Annual Review'!$A$3,ISBLANK(DB_LOAD!AW138)),0,1)</f>
        <v>#NAME?</v>
      </c>
      <c r="BQ139" t="str">
        <f>(IF(ISBLANK(DB_LOAD!AR138),"",DB_LOAD!AR138))</f>
        <v/>
      </c>
      <c r="BR139" t="str">
        <f t="shared" si="152"/>
        <v/>
      </c>
      <c r="BS139" t="str">
        <f t="shared" si="153"/>
        <v/>
      </c>
      <c r="BT139" t="str">
        <f t="shared" si="154"/>
        <v/>
      </c>
      <c r="BU139" t="str">
        <f t="shared" si="155"/>
        <v/>
      </c>
      <c r="BV139" t="str">
        <f t="shared" si="156"/>
        <v/>
      </c>
      <c r="BW139" t="str">
        <f t="shared" si="157"/>
        <v/>
      </c>
      <c r="BX139" t="str">
        <f t="shared" si="158"/>
        <v/>
      </c>
      <c r="CB139" s="683" t="str">
        <f t="shared" si="159"/>
        <v/>
      </c>
      <c r="CC139" s="683" t="str">
        <f t="shared" si="160"/>
        <v/>
      </c>
      <c r="CD139" s="683" t="str">
        <f>IF(CC139="","",VALUE(MID($BZ$5,1+SUM($CC$3:CC138),CC139)))</f>
        <v/>
      </c>
      <c r="CE139"/>
      <c r="CF139" t="str">
        <f>IF(CD139="","",MID($BZ$4,1+SUM($CD$3:CD138),CD139))</f>
        <v/>
      </c>
    </row>
    <row r="140" spans="3:84" ht="15">
      <c r="C140" s="485">
        <f t="shared" si="181"/>
        <v>141</v>
      </c>
      <c r="D140" s="468" t="s">
        <v>405</v>
      </c>
      <c r="E140" s="481"/>
      <c r="F140" s="477" t="e">
        <f ca="1">ABS(F139/F136)</f>
        <v>#N/A</v>
      </c>
      <c r="G140" s="477" t="e">
        <f ca="1">ABS(G139/G136)</f>
        <v>#N/A</v>
      </c>
      <c r="H140" s="477" t="e">
        <f ca="1">ABS(H139/H136)</f>
        <v>#N/A</v>
      </c>
      <c r="I140" s="477" t="e">
        <f ca="1">ABS(I139/I136)</f>
        <v>#N/A</v>
      </c>
      <c r="J140" s="477" t="e">
        <f ca="1">ABS(J139/J136)</f>
        <v>#N/A</v>
      </c>
      <c r="K140" s="477"/>
      <c r="L140" s="477" t="e">
        <f ca="1">ABS(L139/L136)</f>
        <v>#NAME?</v>
      </c>
      <c r="M140" s="477" t="e">
        <f ca="1">ABS(M139/M136)</f>
        <v>#NAME?</v>
      </c>
      <c r="N140" s="477" t="e">
        <f ca="1">ABS(N139/N136)</f>
        <v>#NAME?</v>
      </c>
      <c r="O140" s="477" t="e">
        <f ca="1">ABS(O139/O136)</f>
        <v>#NAME?</v>
      </c>
      <c r="P140" s="477"/>
      <c r="Q140" s="477" t="e">
        <f ca="1">ABS(Q139/Q136)</f>
        <v>#NAME?</v>
      </c>
      <c r="R140" s="477" t="e">
        <f ca="1">ABS(R139/R136)</f>
        <v>#NAME?</v>
      </c>
      <c r="U140" s="553"/>
      <c r="AJ140" s="468" t="s">
        <v>405</v>
      </c>
      <c r="AK140" s="477" t="e">
        <f ca="1">IF($AT$2=TRUE,IF($AT$3=TRUE,K140,F140),IF($AT$3=TRUE,L140,G140))</f>
        <v>#NAME?</v>
      </c>
      <c r="AL140" s="477" t="e">
        <f ca="1">ABS(AL139/AL136)</f>
        <v>#N/A</v>
      </c>
      <c r="AM140" s="477" t="e">
        <f t="shared" ref="AM140:AP140" ca="1" si="184">ABS(AM139/AM136)</f>
        <v>#N/A</v>
      </c>
      <c r="AN140" s="477" t="e">
        <f t="shared" ca="1" si="184"/>
        <v>#N/A</v>
      </c>
      <c r="AO140" s="477" t="e">
        <f t="shared" ca="1" si="184"/>
        <v>#NAME?</v>
      </c>
      <c r="AP140" s="844" t="e">
        <f t="shared" ca="1" si="184"/>
        <v>#NAME?</v>
      </c>
      <c r="BF140" s="737" t="str">
        <f>"Total "&amp;A41&amp;" Exposure"</f>
        <v>Total  Exposure</v>
      </c>
      <c r="BG140" s="738" t="e">
        <f ca="1">IF(SUM(BG110:BG139)=0,"-",SUM(BG110:BG139))</f>
        <v>#NAME?</v>
      </c>
      <c r="BH140" s="738" t="e">
        <f t="shared" ref="BH140:BN140" ca="1" si="185">IF(SUM(BH110:BH139)=0,"-",SUM(BH110:BH139))</f>
        <v>#NAME?</v>
      </c>
      <c r="BI140" s="738" t="e">
        <f t="shared" ca="1" si="185"/>
        <v>#NAME?</v>
      </c>
      <c r="BJ140" s="738" t="e">
        <f t="shared" ca="1" si="185"/>
        <v>#NAME?</v>
      </c>
      <c r="BK140" s="738" t="e">
        <f t="shared" ca="1" si="185"/>
        <v>#NAME?</v>
      </c>
      <c r="BL140" s="738" t="e">
        <f t="shared" ca="1" si="185"/>
        <v>#NAME?</v>
      </c>
      <c r="BM140" s="738" t="e">
        <f t="shared" ca="1" si="185"/>
        <v>#NAME?</v>
      </c>
      <c r="BN140" s="739" t="e">
        <f t="shared" ca="1" si="185"/>
        <v>#NAME?</v>
      </c>
      <c r="BO140" s="485" t="s">
        <v>514</v>
      </c>
      <c r="BP140" s="485" t="e">
        <f ca="1">IF(OR(DB_LOAD!AW139="USD",DB_LOAD!AW139='Refi-Annual Review'!$A$3,ISBLANK(DB_LOAD!AW139)),0,1)</f>
        <v>#NAME?</v>
      </c>
      <c r="BQ140" t="str">
        <f>(IF(ISBLANK(DB_LOAD!AR139),"",DB_LOAD!AR139))</f>
        <v/>
      </c>
      <c r="BR140" t="str">
        <f t="shared" si="152"/>
        <v/>
      </c>
      <c r="BS140" t="str">
        <f t="shared" si="153"/>
        <v/>
      </c>
      <c r="BT140" t="str">
        <f t="shared" si="154"/>
        <v/>
      </c>
      <c r="BU140" t="str">
        <f t="shared" si="155"/>
        <v/>
      </c>
      <c r="BV140" t="str">
        <f t="shared" si="156"/>
        <v/>
      </c>
      <c r="BW140" t="str">
        <f t="shared" si="157"/>
        <v/>
      </c>
      <c r="BX140" t="str">
        <f t="shared" si="158"/>
        <v/>
      </c>
      <c r="CB140" s="683" t="str">
        <f t="shared" si="159"/>
        <v/>
      </c>
      <c r="CC140" s="683" t="str">
        <f t="shared" si="160"/>
        <v/>
      </c>
      <c r="CD140" s="683" t="str">
        <f>IF(CC140="","",VALUE(MID($BZ$5,1+SUM($CC$3:CC139),CC140)))</f>
        <v/>
      </c>
      <c r="CE140"/>
      <c r="CF140" t="str">
        <f>IF(CD140="","",MID($BZ$4,1+SUM($CD$3:CD139),CD140))</f>
        <v/>
      </c>
    </row>
    <row r="141" spans="3:84" ht="15">
      <c r="C141" s="485">
        <f t="shared" si="181"/>
        <v>142</v>
      </c>
      <c r="D141" s="481"/>
      <c r="E141" s="481"/>
      <c r="F141" s="482"/>
      <c r="G141" s="482"/>
      <c r="H141" s="482"/>
      <c r="I141" s="482"/>
      <c r="J141" s="482"/>
      <c r="K141" s="482"/>
      <c r="L141" s="482"/>
      <c r="M141" s="482"/>
      <c r="N141" s="482"/>
      <c r="O141" s="482"/>
      <c r="P141" s="482"/>
      <c r="Q141" s="482"/>
      <c r="R141" s="482"/>
      <c r="U141" s="554"/>
      <c r="AJ141" s="481"/>
      <c r="AK141" s="482"/>
      <c r="AL141" s="482"/>
      <c r="AM141" s="482"/>
      <c r="AN141" s="482"/>
      <c r="AO141" s="482"/>
      <c r="AP141" s="846"/>
      <c r="BP141" s="485" t="e">
        <f ca="1">IF(OR(DB_LOAD!AW140="USD",DB_LOAD!AW140='Refi-Annual Review'!$A$3,ISBLANK(DB_LOAD!AW140)),0,1)</f>
        <v>#NAME?</v>
      </c>
      <c r="BQ141" t="str">
        <f>(IF(ISBLANK(DB_LOAD!AR140),"",DB_LOAD!AR140))</f>
        <v/>
      </c>
      <c r="BR141" t="str">
        <f t="shared" ref="BR141:BR172" si="186">IF(LEN(BQ141)&gt;0,LEN(BQ141),"")</f>
        <v/>
      </c>
      <c r="BS141" t="str">
        <f t="shared" ref="BS141:BS172" si="187">IF(AND(BQ141=BQ140,BR141=BR140,BQ141&lt;&gt;""),"",IF(BQ141="","",BQ141))</f>
        <v/>
      </c>
      <c r="BT141" t="str">
        <f t="shared" ref="BT141:BT172" si="188">BT140&amp;BS141</f>
        <v/>
      </c>
      <c r="BU141" t="str">
        <f t="shared" ref="BU141:BU177" si="189">IF(LEN(BS141)&gt;0,LEN(BS141),"")</f>
        <v/>
      </c>
      <c r="BV141" t="str">
        <f t="shared" ref="BV141:BV172" si="190">BV140&amp;BU141</f>
        <v/>
      </c>
      <c r="BW141" t="str">
        <f t="shared" ref="BW141:BW177" si="191">IF(LEN(BU141)&gt;0,LEN(BU141),"")</f>
        <v/>
      </c>
      <c r="BX141" t="str">
        <f t="shared" ref="BX141:BX172" si="192">BX140&amp;BW141</f>
        <v/>
      </c>
      <c r="CB141" s="683" t="str">
        <f t="shared" ref="CB141:CB172" si="193">IF(CB140&lt;$BZ$3,CB140+1,"")</f>
        <v/>
      </c>
      <c r="CC141" s="683" t="str">
        <f t="shared" ref="CC141:CC172" si="194">IF(CB141="","",VALUE(MID($BZ$6,CB141,1)))</f>
        <v/>
      </c>
      <c r="CD141" s="683" t="str">
        <f>IF(CC141="","",VALUE(MID($BZ$5,1+SUM($CC$3:CC140),CC141)))</f>
        <v/>
      </c>
      <c r="CE141"/>
      <c r="CF141" t="str">
        <f>IF(CD141="","",MID($BZ$4,1+SUM($CD$3:CD140),CD141))</f>
        <v/>
      </c>
    </row>
    <row r="142" spans="3:84" ht="15">
      <c r="C142" s="485">
        <f t="shared" si="181"/>
        <v>143</v>
      </c>
      <c r="D142" s="483" t="s">
        <v>406</v>
      </c>
      <c r="E142" s="466"/>
      <c r="F142" s="483" t="e">
        <f ca="1">SUM(F139,F136)</f>
        <v>#N/A</v>
      </c>
      <c r="G142" s="483" t="e">
        <f ca="1">SUM(G139,G136)</f>
        <v>#N/A</v>
      </c>
      <c r="H142" s="483" t="e">
        <f ca="1">SUM(H139,H136)</f>
        <v>#N/A</v>
      </c>
      <c r="I142" s="483" t="e">
        <f ca="1">SUM(I139,I136)</f>
        <v>#N/A</v>
      </c>
      <c r="J142" s="483" t="e">
        <f ca="1">SUM(J139,J136)</f>
        <v>#N/A</v>
      </c>
      <c r="K142" s="466"/>
      <c r="L142" s="483" t="e">
        <f ca="1">SUM(L139,L136)</f>
        <v>#NAME?</v>
      </c>
      <c r="M142" s="483" t="e">
        <f ca="1">SUM(M139,M136)</f>
        <v>#NAME?</v>
      </c>
      <c r="N142" s="483" t="e">
        <f ca="1">SUM(N139,N136)</f>
        <v>#NAME?</v>
      </c>
      <c r="O142" s="483" t="e">
        <f ca="1">SUM(O139,O136)</f>
        <v>#NAME?</v>
      </c>
      <c r="P142" s="466"/>
      <c r="Q142" s="483" t="e">
        <f ca="1">SUM(Q139,Q136)</f>
        <v>#NAME?</v>
      </c>
      <c r="R142" s="483" t="e">
        <f ca="1">SUM(R139,R136)</f>
        <v>#NAME?</v>
      </c>
      <c r="U142" s="555"/>
      <c r="AJ142" s="483" t="s">
        <v>406</v>
      </c>
      <c r="AK142" s="483" t="e">
        <f t="shared" ref="AK142:AN142" ca="1" si="195">HLOOKUP(AK$4,$G$1:$O$213,$C142-1,FALSE)</f>
        <v>#N/A</v>
      </c>
      <c r="AL142" s="483" t="e">
        <f t="shared" ca="1" si="195"/>
        <v>#N/A</v>
      </c>
      <c r="AM142" s="483" t="e">
        <f t="shared" ca="1" si="195"/>
        <v>#N/A</v>
      </c>
      <c r="AN142" s="483" t="e">
        <f t="shared" ca="1" si="195"/>
        <v>#N/A</v>
      </c>
      <c r="AO142" s="483" t="e">
        <f ca="1">Q142</f>
        <v>#NAME?</v>
      </c>
      <c r="AP142" s="847" t="e">
        <f ca="1">R142</f>
        <v>#NAME?</v>
      </c>
      <c r="BP142" s="485" t="e">
        <f ca="1">IF(OR(DB_LOAD!AW141="USD",DB_LOAD!AW141='Refi-Annual Review'!$A$3,ISBLANK(DB_LOAD!AW141)),0,1)</f>
        <v>#NAME?</v>
      </c>
      <c r="BQ142" t="str">
        <f>(IF(ISBLANK(DB_LOAD!AR141),"",DB_LOAD!AR141))</f>
        <v/>
      </c>
      <c r="BR142" t="str">
        <f t="shared" si="186"/>
        <v/>
      </c>
      <c r="BS142" t="str">
        <f t="shared" si="187"/>
        <v/>
      </c>
      <c r="BT142" t="str">
        <f t="shared" si="188"/>
        <v/>
      </c>
      <c r="BU142" t="str">
        <f t="shared" si="189"/>
        <v/>
      </c>
      <c r="BV142" t="str">
        <f t="shared" si="190"/>
        <v/>
      </c>
      <c r="BW142" t="str">
        <f t="shared" si="191"/>
        <v/>
      </c>
      <c r="BX142" t="str">
        <f t="shared" si="192"/>
        <v/>
      </c>
      <c r="CB142" s="683" t="str">
        <f t="shared" si="193"/>
        <v/>
      </c>
      <c r="CC142" s="683" t="str">
        <f t="shared" si="194"/>
        <v/>
      </c>
      <c r="CD142" s="683" t="str">
        <f>IF(CC142="","",VALUE(MID($BZ$5,1+SUM($CC$3:CC141),CC142)))</f>
        <v/>
      </c>
      <c r="CE142"/>
      <c r="CF142" t="str">
        <f>IF(CD142="","",MID($BZ$4,1+SUM($CD$3:CD141),CD142))</f>
        <v/>
      </c>
    </row>
    <row r="143" spans="3:84" ht="15">
      <c r="C143" s="485">
        <f t="shared" si="181"/>
        <v>144</v>
      </c>
      <c r="D143" s="466"/>
      <c r="E143" s="466"/>
      <c r="F143" s="466"/>
      <c r="G143" s="466"/>
      <c r="H143" s="466"/>
      <c r="I143" s="466"/>
      <c r="J143" s="466"/>
      <c r="K143" s="466"/>
      <c r="L143" s="466"/>
      <c r="M143" s="466"/>
      <c r="N143" s="466"/>
      <c r="O143" s="466"/>
      <c r="P143" s="466"/>
      <c r="Q143" s="466"/>
      <c r="R143" s="466"/>
      <c r="U143" s="551"/>
      <c r="AJ143" s="466"/>
      <c r="AK143" s="466"/>
      <c r="AL143" s="466"/>
      <c r="AM143" s="466"/>
      <c r="AN143" s="466"/>
      <c r="AO143" s="466"/>
      <c r="AP143" s="845"/>
      <c r="BP143" s="485" t="e">
        <f ca="1">IF(OR(DB_LOAD!AW142="USD",DB_LOAD!AW142='Refi-Annual Review'!$A$3,ISBLANK(DB_LOAD!AW142)),0,1)</f>
        <v>#NAME?</v>
      </c>
      <c r="BQ143" t="str">
        <f>(IF(ISBLANK(DB_LOAD!AR142),"",DB_LOAD!AR142))</f>
        <v/>
      </c>
      <c r="BR143" t="str">
        <f t="shared" si="186"/>
        <v/>
      </c>
      <c r="BS143" t="str">
        <f t="shared" si="187"/>
        <v/>
      </c>
      <c r="BT143" t="str">
        <f t="shared" si="188"/>
        <v/>
      </c>
      <c r="BU143" t="str">
        <f t="shared" si="189"/>
        <v/>
      </c>
      <c r="BV143" t="str">
        <f t="shared" si="190"/>
        <v/>
      </c>
      <c r="BW143" t="str">
        <f t="shared" si="191"/>
        <v/>
      </c>
      <c r="BX143" t="str">
        <f t="shared" si="192"/>
        <v/>
      </c>
      <c r="CB143" s="683" t="str">
        <f t="shared" si="193"/>
        <v/>
      </c>
      <c r="CC143" s="683" t="str">
        <f t="shared" si="194"/>
        <v/>
      </c>
      <c r="CD143" s="683" t="str">
        <f>IF(CC143="","",VALUE(MID($BZ$5,1+SUM($CC$3:CC142),CC143)))</f>
        <v/>
      </c>
      <c r="CE143"/>
      <c r="CF143" t="str">
        <f>IF(CD143="","",MID($BZ$4,1+SUM($CD$3:CD142),CD143))</f>
        <v/>
      </c>
    </row>
    <row r="144" spans="3:84" ht="15">
      <c r="C144" s="485">
        <f t="shared" si="181"/>
        <v>145</v>
      </c>
      <c r="D144" s="464" t="s">
        <v>122</v>
      </c>
      <c r="E144" s="464"/>
      <c r="F144" s="464" t="e">
        <f ca="1">DATA_FORMATTING!CL144/F$117</f>
        <v>#N/A</v>
      </c>
      <c r="G144" s="464" t="e">
        <f ca="1">DATA_FORMATTING!CM144/G$117</f>
        <v>#N/A</v>
      </c>
      <c r="H144" s="464" t="e">
        <f ca="1">DATA_FORMATTING!CN144/H$117</f>
        <v>#N/A</v>
      </c>
      <c r="I144" s="464" t="e">
        <f ca="1">DATA_FORMATTING!CO144/I$117</f>
        <v>#N/A</v>
      </c>
      <c r="J144" s="464" t="e">
        <f ca="1">DATA_FORMATTING!CP144/J$117</f>
        <v>#N/A</v>
      </c>
      <c r="K144" s="464"/>
      <c r="L144" s="464" t="e">
        <f ca="1">DATA_FORMATTING!L202/L$117</f>
        <v>#NAME?</v>
      </c>
      <c r="M144" s="464" t="e">
        <f ca="1">DATA_FORMATTING!M202/M$117</f>
        <v>#NAME?</v>
      </c>
      <c r="N144" s="464" t="e">
        <f ca="1">DATA_FORMATTING!N202/N$117</f>
        <v>#NAME?</v>
      </c>
      <c r="O144" s="464" t="e">
        <f ca="1">DATA_FORMATTING!P202/O$117</f>
        <v>#NAME?</v>
      </c>
      <c r="P144" s="464"/>
      <c r="Q144" s="464" t="e">
        <f ca="1">DATA_FORMATTING!CH144/Q$117</f>
        <v>#NAME?</v>
      </c>
      <c r="R144" s="464" t="e">
        <f ca="1">DATA_FORMATTING!CH207/R$117</f>
        <v>#NAME?</v>
      </c>
      <c r="U144" s="550"/>
      <c r="AJ144" s="464" t="s">
        <v>122</v>
      </c>
      <c r="AK144" s="464" t="e">
        <f t="shared" ref="AK144:AN145" ca="1" si="196">HLOOKUP(AK$4,$G$1:$O$213,$C144-1,FALSE)</f>
        <v>#N/A</v>
      </c>
      <c r="AL144" s="464" t="e">
        <f t="shared" ca="1" si="196"/>
        <v>#N/A</v>
      </c>
      <c r="AM144" s="464" t="e">
        <f t="shared" ca="1" si="196"/>
        <v>#N/A</v>
      </c>
      <c r="AN144" s="464" t="e">
        <f t="shared" ca="1" si="196"/>
        <v>#N/A</v>
      </c>
      <c r="AO144" s="464" t="e">
        <f t="shared" ref="AO144:AP145" ca="1" si="197">Q144</f>
        <v>#NAME?</v>
      </c>
      <c r="AP144" s="842" t="e">
        <f t="shared" ca="1" si="197"/>
        <v>#NAME?</v>
      </c>
      <c r="BP144" s="485" t="e">
        <f ca="1">IF(OR(DB_LOAD!AW143="USD",DB_LOAD!AW143='Refi-Annual Review'!$A$3,ISBLANK(DB_LOAD!AW143)),0,1)</f>
        <v>#NAME?</v>
      </c>
      <c r="BQ144" t="str">
        <f>(IF(ISBLANK(DB_LOAD!AR143),"",DB_LOAD!AR143))</f>
        <v/>
      </c>
      <c r="BR144" t="str">
        <f t="shared" si="186"/>
        <v/>
      </c>
      <c r="BS144" t="str">
        <f t="shared" si="187"/>
        <v/>
      </c>
      <c r="BT144" t="str">
        <f t="shared" si="188"/>
        <v/>
      </c>
      <c r="BU144" t="str">
        <f t="shared" si="189"/>
        <v/>
      </c>
      <c r="BV144" t="str">
        <f t="shared" si="190"/>
        <v/>
      </c>
      <c r="BW144" t="str">
        <f t="shared" si="191"/>
        <v/>
      </c>
      <c r="BX144" t="str">
        <f t="shared" si="192"/>
        <v/>
      </c>
      <c r="CB144" s="683" t="str">
        <f t="shared" si="193"/>
        <v/>
      </c>
      <c r="CC144" s="683" t="str">
        <f t="shared" si="194"/>
        <v/>
      </c>
      <c r="CD144" s="683" t="str">
        <f>IF(CC144="","",VALUE(MID($BZ$5,1+SUM($CC$3:CC143),CC144)))</f>
        <v/>
      </c>
      <c r="CE144"/>
      <c r="CF144" t="str">
        <f>IF(CD144="","",MID($BZ$4,1+SUM($CD$3:CD143),CD144))</f>
        <v/>
      </c>
    </row>
    <row r="145" spans="3:84" ht="15">
      <c r="C145" s="485">
        <f t="shared" si="181"/>
        <v>146</v>
      </c>
      <c r="D145" s="483" t="s">
        <v>124</v>
      </c>
      <c r="E145" s="466"/>
      <c r="F145" s="483" t="e">
        <f ca="1">SUM(F144,F142)</f>
        <v>#N/A</v>
      </c>
      <c r="G145" s="483" t="e">
        <f ca="1">SUM(G144,G142)</f>
        <v>#N/A</v>
      </c>
      <c r="H145" s="483" t="e">
        <f ca="1">SUM(H144,H142)</f>
        <v>#N/A</v>
      </c>
      <c r="I145" s="483" t="e">
        <f ca="1">SUM(I144,I142)</f>
        <v>#N/A</v>
      </c>
      <c r="J145" s="483" t="e">
        <f ca="1">SUM(J144,J142)</f>
        <v>#N/A</v>
      </c>
      <c r="K145" s="466"/>
      <c r="L145" s="483" t="e">
        <f ca="1">SUM(L144,L142)</f>
        <v>#NAME?</v>
      </c>
      <c r="M145" s="483" t="e">
        <f ca="1">SUM(M144,M142)</f>
        <v>#NAME?</v>
      </c>
      <c r="N145" s="483" t="e">
        <f ca="1">SUM(N144,N142)</f>
        <v>#NAME?</v>
      </c>
      <c r="O145" s="483" t="e">
        <f ca="1">SUM(O144,O142)</f>
        <v>#NAME?</v>
      </c>
      <c r="P145" s="466"/>
      <c r="Q145" s="483" t="e">
        <f ca="1">SUM(Q144,Q142)</f>
        <v>#NAME?</v>
      </c>
      <c r="R145" s="483" t="e">
        <f ca="1">SUM(R144,R142)</f>
        <v>#NAME?</v>
      </c>
      <c r="U145" s="555"/>
      <c r="AJ145" s="483" t="s">
        <v>124</v>
      </c>
      <c r="AK145" s="483" t="e">
        <f t="shared" ca="1" si="196"/>
        <v>#N/A</v>
      </c>
      <c r="AL145" s="483" t="e">
        <f t="shared" ca="1" si="196"/>
        <v>#N/A</v>
      </c>
      <c r="AM145" s="483" t="e">
        <f t="shared" ca="1" si="196"/>
        <v>#N/A</v>
      </c>
      <c r="AN145" s="483" t="e">
        <f t="shared" ca="1" si="196"/>
        <v>#N/A</v>
      </c>
      <c r="AO145" s="483" t="e">
        <f t="shared" ca="1" si="197"/>
        <v>#NAME?</v>
      </c>
      <c r="AP145" s="847" t="e">
        <f t="shared" ca="1" si="197"/>
        <v>#NAME?</v>
      </c>
      <c r="BP145" s="485" t="e">
        <f ca="1">IF(OR(DB_LOAD!AW144="USD",DB_LOAD!AW144='Refi-Annual Review'!$A$3,ISBLANK(DB_LOAD!AW144)),0,1)</f>
        <v>#NAME?</v>
      </c>
      <c r="BQ145" t="str">
        <f>(IF(ISBLANK(DB_LOAD!AR144),"",DB_LOAD!AR144))</f>
        <v/>
      </c>
      <c r="BR145" t="str">
        <f t="shared" si="186"/>
        <v/>
      </c>
      <c r="BS145" t="str">
        <f t="shared" si="187"/>
        <v/>
      </c>
      <c r="BT145" t="str">
        <f t="shared" si="188"/>
        <v/>
      </c>
      <c r="BU145" t="str">
        <f t="shared" si="189"/>
        <v/>
      </c>
      <c r="BV145" t="str">
        <f t="shared" si="190"/>
        <v/>
      </c>
      <c r="BW145" t="str">
        <f t="shared" si="191"/>
        <v/>
      </c>
      <c r="BX145" t="str">
        <f t="shared" si="192"/>
        <v/>
      </c>
      <c r="CB145" s="683" t="str">
        <f t="shared" si="193"/>
        <v/>
      </c>
      <c r="CC145" s="683" t="str">
        <f t="shared" si="194"/>
        <v/>
      </c>
      <c r="CD145" s="683" t="str">
        <f>IF(CC145="","",VALUE(MID($BZ$5,1+SUM($CC$3:CC144),CC145)))</f>
        <v/>
      </c>
      <c r="CE145"/>
      <c r="CF145" t="str">
        <f>IF(CD145="","",MID($BZ$4,1+SUM($CD$3:CD144),CD145))</f>
        <v/>
      </c>
    </row>
    <row r="146" spans="3:84" ht="15">
      <c r="C146" s="485">
        <f t="shared" si="181"/>
        <v>147</v>
      </c>
      <c r="D146" s="468" t="s">
        <v>407</v>
      </c>
      <c r="E146" s="481"/>
      <c r="F146" s="477" t="e">
        <f ca="1">F145/F$120</f>
        <v>#N/A</v>
      </c>
      <c r="G146" s="477" t="e">
        <f ca="1">G145/G$120</f>
        <v>#N/A</v>
      </c>
      <c r="H146" s="477" t="e">
        <f ca="1">H145/H$120</f>
        <v>#N/A</v>
      </c>
      <c r="I146" s="477" t="e">
        <f ca="1">I145/I$120</f>
        <v>#N/A</v>
      </c>
      <c r="J146" s="477" t="e">
        <f ca="1">J145/J$120</f>
        <v>#N/A</v>
      </c>
      <c r="K146" s="477"/>
      <c r="L146" s="477" t="e">
        <f ca="1">L145/L$120</f>
        <v>#NAME?</v>
      </c>
      <c r="M146" s="477" t="e">
        <f ca="1">M145/M$120</f>
        <v>#NAME?</v>
      </c>
      <c r="N146" s="477" t="e">
        <f ca="1">N145/N$120</f>
        <v>#NAME?</v>
      </c>
      <c r="O146" s="477" t="e">
        <f ca="1">O145/O$120</f>
        <v>#NAME?</v>
      </c>
      <c r="P146" s="477"/>
      <c r="Q146" s="477" t="e">
        <f ca="1">Q145/Q$120</f>
        <v>#NAME?</v>
      </c>
      <c r="R146" s="477" t="e">
        <f ca="1">R145/R$120</f>
        <v>#NAME?</v>
      </c>
      <c r="U146" s="553"/>
      <c r="AJ146" s="468" t="s">
        <v>407</v>
      </c>
      <c r="AK146" s="477" t="e">
        <f ca="1">IF($AT$2=TRUE,IF($AT$3=TRUE,K146,F146),IF($AT$3=TRUE,L146,G146))</f>
        <v>#NAME?</v>
      </c>
      <c r="AL146" s="477" t="e">
        <f ca="1">AL145/AL120</f>
        <v>#N/A</v>
      </c>
      <c r="AM146" s="477" t="e">
        <f t="shared" ref="AM146:AP146" ca="1" si="198">AM145/AM120</f>
        <v>#N/A</v>
      </c>
      <c r="AN146" s="477" t="e">
        <f t="shared" ca="1" si="198"/>
        <v>#N/A</v>
      </c>
      <c r="AO146" s="477" t="e">
        <f t="shared" ca="1" si="198"/>
        <v>#NAME?</v>
      </c>
      <c r="AP146" s="844" t="e">
        <f t="shared" ca="1" si="198"/>
        <v>#NAME?</v>
      </c>
      <c r="BP146" s="485" t="e">
        <f ca="1">IF(OR(DB_LOAD!AW145="USD",DB_LOAD!AW145='Refi-Annual Review'!$A$3,ISBLANK(DB_LOAD!AW145)),0,1)</f>
        <v>#NAME?</v>
      </c>
      <c r="BQ146" t="str">
        <f>(IF(ISBLANK(DB_LOAD!AR145),"",DB_LOAD!AR145))</f>
        <v/>
      </c>
      <c r="BR146" t="str">
        <f t="shared" si="186"/>
        <v/>
      </c>
      <c r="BS146" t="str">
        <f t="shared" si="187"/>
        <v/>
      </c>
      <c r="BT146" t="str">
        <f t="shared" si="188"/>
        <v/>
      </c>
      <c r="BU146" t="str">
        <f t="shared" si="189"/>
        <v/>
      </c>
      <c r="BV146" t="str">
        <f t="shared" si="190"/>
        <v/>
      </c>
      <c r="BW146" t="str">
        <f t="shared" si="191"/>
        <v/>
      </c>
      <c r="BX146" t="str">
        <f t="shared" si="192"/>
        <v/>
      </c>
      <c r="CB146" s="683" t="str">
        <f t="shared" si="193"/>
        <v/>
      </c>
      <c r="CC146" s="683" t="str">
        <f t="shared" si="194"/>
        <v/>
      </c>
      <c r="CD146" s="683" t="str">
        <f>IF(CC146="","",VALUE(MID($BZ$5,1+SUM($CC$3:CC145),CC146)))</f>
        <v/>
      </c>
      <c r="CE146"/>
      <c r="CF146" t="str">
        <f>IF(CD146="","",MID($BZ$4,1+SUM($CD$3:CD145),CD146))</f>
        <v/>
      </c>
    </row>
    <row r="147" spans="3:84" ht="15">
      <c r="C147" s="485">
        <f t="shared" si="181"/>
        <v>148</v>
      </c>
      <c r="D147" s="506"/>
      <c r="E147" s="576"/>
      <c r="F147" s="507"/>
      <c r="G147" s="507"/>
      <c r="H147" s="507"/>
      <c r="I147" s="507"/>
      <c r="J147" s="507"/>
      <c r="K147" s="556"/>
      <c r="L147" s="507"/>
      <c r="M147" s="507"/>
      <c r="N147" s="507"/>
      <c r="O147" s="507"/>
      <c r="P147" s="557"/>
      <c r="Q147" s="507"/>
      <c r="R147" s="507"/>
      <c r="AJ147" s="506"/>
      <c r="AK147" s="507"/>
      <c r="AL147" s="507"/>
      <c r="AM147" s="507"/>
      <c r="AN147" s="507"/>
      <c r="AO147" s="507"/>
      <c r="AP147" s="507"/>
      <c r="BP147" s="485" t="e">
        <f ca="1">IF(OR(DB_LOAD!AW146="USD",DB_LOAD!AW146='Refi-Annual Review'!$A$3,ISBLANK(DB_LOAD!AW146)),0,1)</f>
        <v>#NAME?</v>
      </c>
      <c r="BQ147" t="str">
        <f>(IF(ISBLANK(DB_LOAD!AR146),"",DB_LOAD!AR146))</f>
        <v/>
      </c>
      <c r="BR147" t="str">
        <f t="shared" si="186"/>
        <v/>
      </c>
      <c r="BS147" t="str">
        <f t="shared" si="187"/>
        <v/>
      </c>
      <c r="BT147" t="str">
        <f t="shared" si="188"/>
        <v/>
      </c>
      <c r="BU147" t="str">
        <f t="shared" si="189"/>
        <v/>
      </c>
      <c r="BV147" t="str">
        <f t="shared" si="190"/>
        <v/>
      </c>
      <c r="BW147" t="str">
        <f t="shared" si="191"/>
        <v/>
      </c>
      <c r="BX147" t="str">
        <f t="shared" si="192"/>
        <v/>
      </c>
      <c r="CB147" s="683" t="str">
        <f t="shared" si="193"/>
        <v/>
      </c>
      <c r="CC147" s="683" t="str">
        <f t="shared" si="194"/>
        <v/>
      </c>
      <c r="CD147" s="683" t="str">
        <f>IF(CC147="","",VALUE(MID($BZ$5,1+SUM($CC$3:CC146),CC147)))</f>
        <v/>
      </c>
      <c r="CE147"/>
      <c r="CF147" t="str">
        <f>IF(CD147="","",MID($BZ$4,1+SUM($CD$3:CD146),CD147))</f>
        <v/>
      </c>
    </row>
    <row r="148" spans="3:84" ht="15">
      <c r="C148" s="485">
        <f t="shared" si="181"/>
        <v>149</v>
      </c>
      <c r="D148" s="466" t="s">
        <v>128</v>
      </c>
      <c r="E148" s="466"/>
      <c r="F148" s="466" t="e">
        <f ca="1">DATA_FORMATTING!CL148/F$117</f>
        <v>#N/A</v>
      </c>
      <c r="G148" s="466" t="e">
        <f ca="1">DATA_FORMATTING!CM148/G$117</f>
        <v>#N/A</v>
      </c>
      <c r="H148" s="466" t="e">
        <f ca="1">DATA_FORMATTING!CN148/H$117</f>
        <v>#N/A</v>
      </c>
      <c r="I148" s="466" t="e">
        <f ca="1">DATA_FORMATTING!CO148/I$117</f>
        <v>#N/A</v>
      </c>
      <c r="J148" s="466" t="e">
        <f ca="1">DATA_FORMATTING!CP148/J$117</f>
        <v>#N/A</v>
      </c>
      <c r="K148" s="466"/>
      <c r="L148" s="464" t="e">
        <f ca="1">DATA_FORMATTING!L206/L$117</f>
        <v>#NAME?</v>
      </c>
      <c r="M148" s="464" t="e">
        <f ca="1">DATA_FORMATTING!M206/M$117</f>
        <v>#NAME?</v>
      </c>
      <c r="N148" s="464" t="e">
        <f ca="1">DATA_FORMATTING!N206/N$117</f>
        <v>#NAME?</v>
      </c>
      <c r="O148" s="464" t="e">
        <f ca="1">DATA_FORMATTING!P206/O$117</f>
        <v>#NAME?</v>
      </c>
      <c r="P148" s="464"/>
      <c r="Q148" s="466" t="e">
        <f ca="1">DATA_FORMATTING!CH148/Q$117</f>
        <v>#NAME?</v>
      </c>
      <c r="R148" s="466" t="e">
        <f ca="1">DATA_FORMATTING!CH211/R$117</f>
        <v>#NAME?</v>
      </c>
      <c r="U148" s="558"/>
      <c r="AJ148" s="466" t="s">
        <v>128</v>
      </c>
      <c r="AK148" s="466" t="e">
        <f t="shared" ref="AK148:AN148" ca="1" si="199">HLOOKUP(AK$4,$G$1:$O$213,$C148-1,FALSE)</f>
        <v>#N/A</v>
      </c>
      <c r="AL148" s="466" t="e">
        <f t="shared" ca="1" si="199"/>
        <v>#N/A</v>
      </c>
      <c r="AM148" s="466" t="e">
        <f t="shared" ca="1" si="199"/>
        <v>#N/A</v>
      </c>
      <c r="AN148" s="466" t="e">
        <f t="shared" ca="1" si="199"/>
        <v>#N/A</v>
      </c>
      <c r="AO148" s="466" t="e">
        <f ca="1">Q148</f>
        <v>#NAME?</v>
      </c>
      <c r="AP148" s="845" t="e">
        <f ca="1">R148</f>
        <v>#NAME?</v>
      </c>
      <c r="BP148" s="485" t="e">
        <f ca="1">IF(OR(DB_LOAD!AW147="USD",DB_LOAD!AW147='Refi-Annual Review'!$A$3,ISBLANK(DB_LOAD!AW147)),0,1)</f>
        <v>#NAME?</v>
      </c>
      <c r="BQ148" t="str">
        <f>(IF(ISBLANK(DB_LOAD!AR147),"",DB_LOAD!AR147))</f>
        <v/>
      </c>
      <c r="BR148" t="str">
        <f t="shared" si="186"/>
        <v/>
      </c>
      <c r="BS148" t="str">
        <f t="shared" si="187"/>
        <v/>
      </c>
      <c r="BT148" t="str">
        <f t="shared" si="188"/>
        <v/>
      </c>
      <c r="BU148" t="str">
        <f t="shared" si="189"/>
        <v/>
      </c>
      <c r="BV148" t="str">
        <f t="shared" si="190"/>
        <v/>
      </c>
      <c r="BW148" t="str">
        <f t="shared" si="191"/>
        <v/>
      </c>
      <c r="BX148" t="str">
        <f t="shared" si="192"/>
        <v/>
      </c>
      <c r="CB148" s="683" t="str">
        <f t="shared" si="193"/>
        <v/>
      </c>
      <c r="CC148" s="683" t="str">
        <f t="shared" si="194"/>
        <v/>
      </c>
      <c r="CD148" s="683" t="str">
        <f>IF(CC148="","",VALUE(MID($BZ$5,1+SUM($CC$3:CC147),CC148)))</f>
        <v/>
      </c>
      <c r="CE148"/>
      <c r="CF148" t="str">
        <f>IF(CD148="","",MID($BZ$4,1+SUM($CD$3:CD147),CD148))</f>
        <v/>
      </c>
    </row>
    <row r="149" spans="3:84" ht="15">
      <c r="C149" s="485">
        <f t="shared" si="181"/>
        <v>150</v>
      </c>
      <c r="D149" s="468" t="s">
        <v>408</v>
      </c>
      <c r="E149" s="481"/>
      <c r="F149" s="477" t="e">
        <f ca="1">F148/F145</f>
        <v>#N/A</v>
      </c>
      <c r="G149" s="477" t="e">
        <f ca="1">G148/G145</f>
        <v>#N/A</v>
      </c>
      <c r="H149" s="477" t="e">
        <f ca="1">H148/H145</f>
        <v>#N/A</v>
      </c>
      <c r="I149" s="477" t="e">
        <f ca="1">I148/I145</f>
        <v>#N/A</v>
      </c>
      <c r="J149" s="477" t="e">
        <f ca="1">J148/J145</f>
        <v>#N/A</v>
      </c>
      <c r="K149" s="477"/>
      <c r="L149" s="477" t="e">
        <f ca="1">L148/L145</f>
        <v>#NAME?</v>
      </c>
      <c r="M149" s="477" t="e">
        <f ca="1">M148/M145</f>
        <v>#NAME?</v>
      </c>
      <c r="N149" s="477" t="e">
        <f ca="1">N148/N145</f>
        <v>#NAME?</v>
      </c>
      <c r="O149" s="477" t="e">
        <f ca="1">O148/O145</f>
        <v>#NAME?</v>
      </c>
      <c r="P149" s="477"/>
      <c r="Q149" s="477" t="e">
        <f ca="1">Q148/Q145</f>
        <v>#NAME?</v>
      </c>
      <c r="R149" s="477" t="e">
        <f ca="1">R148/R145</f>
        <v>#NAME?</v>
      </c>
      <c r="U149" s="553"/>
      <c r="AJ149" s="468" t="s">
        <v>408</v>
      </c>
      <c r="AK149" s="477" t="e">
        <f ca="1">IF($AT$2=TRUE,IF($AT$3=TRUE,K149,F149),IF($AT$3=TRUE,L149,G149))</f>
        <v>#NAME?</v>
      </c>
      <c r="AL149" s="477" t="e">
        <f ca="1">AL148/AL145</f>
        <v>#N/A</v>
      </c>
      <c r="AM149" s="477" t="e">
        <f t="shared" ref="AM149:AP149" ca="1" si="200">AM148/AM145</f>
        <v>#N/A</v>
      </c>
      <c r="AN149" s="477" t="e">
        <f t="shared" ca="1" si="200"/>
        <v>#N/A</v>
      </c>
      <c r="AO149" s="477" t="e">
        <f t="shared" ca="1" si="200"/>
        <v>#NAME?</v>
      </c>
      <c r="AP149" s="844" t="e">
        <f t="shared" ca="1" si="200"/>
        <v>#NAME?</v>
      </c>
      <c r="BP149" s="485" t="e">
        <f ca="1">IF(OR(DB_LOAD!AW148="USD",DB_LOAD!AW148='Refi-Annual Review'!$A$3,ISBLANK(DB_LOAD!AW148)),0,1)</f>
        <v>#NAME?</v>
      </c>
      <c r="BQ149" t="str">
        <f>(IF(ISBLANK(DB_LOAD!AR148),"",DB_LOAD!AR148))</f>
        <v/>
      </c>
      <c r="BR149" t="str">
        <f t="shared" si="186"/>
        <v/>
      </c>
      <c r="BS149" t="str">
        <f t="shared" si="187"/>
        <v/>
      </c>
      <c r="BT149" t="str">
        <f t="shared" si="188"/>
        <v/>
      </c>
      <c r="BU149" t="str">
        <f t="shared" si="189"/>
        <v/>
      </c>
      <c r="BV149" t="str">
        <f t="shared" si="190"/>
        <v/>
      </c>
      <c r="BW149" t="str">
        <f t="shared" si="191"/>
        <v/>
      </c>
      <c r="BX149" t="str">
        <f t="shared" si="192"/>
        <v/>
      </c>
      <c r="CB149" s="683" t="str">
        <f t="shared" si="193"/>
        <v/>
      </c>
      <c r="CC149" s="683" t="str">
        <f t="shared" si="194"/>
        <v/>
      </c>
      <c r="CD149" s="683" t="str">
        <f>IF(CC149="","",VALUE(MID($BZ$5,1+SUM($CC$3:CC148),CC149)))</f>
        <v/>
      </c>
      <c r="CE149"/>
      <c r="CF149" t="str">
        <f>IF(CD149="","",MID($BZ$4,1+SUM($CD$3:CD148),CD149))</f>
        <v/>
      </c>
    </row>
    <row r="150" spans="3:84" ht="15">
      <c r="C150" s="485">
        <f t="shared" si="181"/>
        <v>151</v>
      </c>
      <c r="AK150" s="486"/>
      <c r="AL150" s="486"/>
      <c r="AM150" s="486"/>
      <c r="AN150" s="486"/>
      <c r="AO150" s="486"/>
      <c r="BP150" s="485" t="e">
        <f ca="1">IF(OR(DB_LOAD!AW149="USD",DB_LOAD!AW149='Refi-Annual Review'!$A$3,ISBLANK(DB_LOAD!AW149)),0,1)</f>
        <v>#NAME?</v>
      </c>
      <c r="BQ150" t="str">
        <f>(IF(ISBLANK(DB_LOAD!AR149),"",DB_LOAD!AR149))</f>
        <v/>
      </c>
      <c r="BR150" t="str">
        <f t="shared" si="186"/>
        <v/>
      </c>
      <c r="BS150" t="str">
        <f t="shared" si="187"/>
        <v/>
      </c>
      <c r="BT150" t="str">
        <f t="shared" si="188"/>
        <v/>
      </c>
      <c r="BU150" t="str">
        <f t="shared" si="189"/>
        <v/>
      </c>
      <c r="BV150" t="str">
        <f t="shared" si="190"/>
        <v/>
      </c>
      <c r="BW150" t="str">
        <f t="shared" si="191"/>
        <v/>
      </c>
      <c r="BX150" t="str">
        <f t="shared" si="192"/>
        <v/>
      </c>
      <c r="CB150" s="683" t="str">
        <f t="shared" si="193"/>
        <v/>
      </c>
      <c r="CC150" s="683" t="str">
        <f t="shared" si="194"/>
        <v/>
      </c>
      <c r="CD150" s="683" t="str">
        <f>IF(CC150="","",VALUE(MID($BZ$5,1+SUM($CC$3:CC149),CC150)))</f>
        <v/>
      </c>
      <c r="CE150"/>
      <c r="CF150" t="str">
        <f>IF(CD150="","",MID($BZ$4,1+SUM($CD$3:CD149),CD150))</f>
        <v/>
      </c>
    </row>
    <row r="151" spans="3:84" ht="15">
      <c r="C151" s="485">
        <f t="shared" si="181"/>
        <v>152</v>
      </c>
      <c r="AK151" s="486"/>
      <c r="AL151" s="486"/>
      <c r="AM151" s="486"/>
      <c r="AN151" s="486"/>
      <c r="AO151" s="486"/>
      <c r="BP151" s="485" t="e">
        <f ca="1">IF(OR(DB_LOAD!AW150="USD",DB_LOAD!AW150='Refi-Annual Review'!$A$3,ISBLANK(DB_LOAD!AW150)),0,1)</f>
        <v>#NAME?</v>
      </c>
      <c r="BQ151" t="str">
        <f>(IF(ISBLANK(DB_LOAD!AR150),"",DB_LOAD!AR150))</f>
        <v/>
      </c>
      <c r="BR151" t="str">
        <f t="shared" si="186"/>
        <v/>
      </c>
      <c r="BS151" t="str">
        <f t="shared" si="187"/>
        <v/>
      </c>
      <c r="BT151" t="str">
        <f t="shared" si="188"/>
        <v/>
      </c>
      <c r="BU151" t="str">
        <f t="shared" si="189"/>
        <v/>
      </c>
      <c r="BV151" t="str">
        <f t="shared" si="190"/>
        <v/>
      </c>
      <c r="BW151" t="str">
        <f t="shared" si="191"/>
        <v/>
      </c>
      <c r="BX151" t="str">
        <f t="shared" si="192"/>
        <v/>
      </c>
      <c r="CB151" s="683" t="str">
        <f t="shared" si="193"/>
        <v/>
      </c>
      <c r="CC151" s="683" t="str">
        <f t="shared" si="194"/>
        <v/>
      </c>
      <c r="CD151" s="683" t="str">
        <f>IF(CC151="","",VALUE(MID($BZ$5,1+SUM($CC$3:CC150),CC151)))</f>
        <v/>
      </c>
      <c r="CE151"/>
      <c r="CF151" t="str">
        <f>IF(CD151="","",MID($BZ$4,1+SUM($CD$3:CD150),CD151))</f>
        <v/>
      </c>
    </row>
    <row r="152" spans="3:84" ht="15">
      <c r="C152" s="485">
        <f t="shared" si="181"/>
        <v>153</v>
      </c>
      <c r="D152" s="474" t="s">
        <v>422</v>
      </c>
      <c r="E152" s="573"/>
      <c r="F152" s="460">
        <f t="shared" ref="F152:J153" si="201">F118</f>
        <v>2010</v>
      </c>
      <c r="G152" s="460">
        <f t="shared" si="201"/>
        <v>2011</v>
      </c>
      <c r="H152" s="460">
        <f t="shared" si="201"/>
        <v>2012</v>
      </c>
      <c r="I152" s="460">
        <f t="shared" si="201"/>
        <v>2013</v>
      </c>
      <c r="J152" s="460">
        <f t="shared" si="201"/>
        <v>2014</v>
      </c>
      <c r="K152" s="546"/>
      <c r="L152" s="460">
        <f t="shared" ref="L152:O153" si="202">L118</f>
        <v>2011</v>
      </c>
      <c r="M152" s="460">
        <f t="shared" si="202"/>
        <v>2012</v>
      </c>
      <c r="N152" s="460">
        <f t="shared" si="202"/>
        <v>2013</v>
      </c>
      <c r="O152" s="460">
        <f t="shared" si="202"/>
        <v>2014</v>
      </c>
      <c r="P152" s="546"/>
      <c r="Q152" s="460" t="str">
        <f>Q118</f>
        <v>YTD Jan-00</v>
      </c>
      <c r="R152" s="464" t="str">
        <f t="shared" ref="R152:R177" si="203">Q152</f>
        <v>YTD Jan-00</v>
      </c>
      <c r="U152" s="453" t="e">
        <f>U87</f>
        <v>#NUM!</v>
      </c>
      <c r="AJ152" s="474" t="s">
        <v>422</v>
      </c>
      <c r="AK152" s="460">
        <f ca="1">AK7</f>
        <v>-3</v>
      </c>
      <c r="AL152" s="460">
        <f ca="1">AL7</f>
        <v>-2</v>
      </c>
      <c r="AM152" s="460">
        <f t="shared" ref="AM152:AN152" ca="1" si="204">AM7</f>
        <v>-1</v>
      </c>
      <c r="AN152" s="460">
        <f t="shared" ca="1" si="204"/>
        <v>0</v>
      </c>
      <c r="AO152" s="460" t="str">
        <f t="shared" ref="AO152:AP164" si="205">Q152</f>
        <v>YTD Jan-00</v>
      </c>
      <c r="AP152" s="840" t="str">
        <f t="shared" si="205"/>
        <v>YTD Jan-00</v>
      </c>
      <c r="BP152" s="485" t="e">
        <f ca="1">IF(OR(DB_LOAD!AW151="USD",DB_LOAD!AW151='Refi-Annual Review'!$A$3,ISBLANK(DB_LOAD!AW151)),0,1)</f>
        <v>#NAME?</v>
      </c>
      <c r="BQ152" t="str">
        <f>(IF(ISBLANK(DB_LOAD!AR151),"",DB_LOAD!AR151))</f>
        <v/>
      </c>
      <c r="BR152" t="str">
        <f t="shared" si="186"/>
        <v/>
      </c>
      <c r="BS152" t="str">
        <f t="shared" si="187"/>
        <v/>
      </c>
      <c r="BT152" t="str">
        <f t="shared" si="188"/>
        <v/>
      </c>
      <c r="BU152" t="str">
        <f t="shared" si="189"/>
        <v/>
      </c>
      <c r="BV152" t="str">
        <f t="shared" si="190"/>
        <v/>
      </c>
      <c r="BW152" t="str">
        <f t="shared" si="191"/>
        <v/>
      </c>
      <c r="BX152" t="str">
        <f t="shared" si="192"/>
        <v/>
      </c>
      <c r="CB152" s="683" t="str">
        <f t="shared" si="193"/>
        <v/>
      </c>
      <c r="CC152" s="683" t="str">
        <f t="shared" si="194"/>
        <v/>
      </c>
      <c r="CD152" s="683" t="str">
        <f>IF(CC152="","",VALUE(MID($BZ$5,1+SUM($CC$3:CC151),CC152)))</f>
        <v/>
      </c>
      <c r="CE152"/>
      <c r="CF152" t="str">
        <f>IF(CD152="","",MID($BZ$4,1+SUM($CD$3:CD151),CD152))</f>
        <v/>
      </c>
    </row>
    <row r="153" spans="3:84" ht="15">
      <c r="C153" s="485">
        <f t="shared" si="181"/>
        <v>154</v>
      </c>
      <c r="D153" s="461"/>
      <c r="E153" s="574"/>
      <c r="F153" s="461" t="str">
        <f t="shared" si="201"/>
        <v>Audited</v>
      </c>
      <c r="G153" s="461" t="str">
        <f t="shared" si="201"/>
        <v>Audited</v>
      </c>
      <c r="H153" s="461" t="str">
        <f t="shared" si="201"/>
        <v>Audited</v>
      </c>
      <c r="I153" s="461" t="str">
        <f t="shared" si="201"/>
        <v>Audited</v>
      </c>
      <c r="J153" s="461" t="str">
        <f t="shared" si="201"/>
        <v>Audited</v>
      </c>
      <c r="K153" s="547"/>
      <c r="L153" s="461" t="str">
        <f t="shared" si="202"/>
        <v>Unaudited</v>
      </c>
      <c r="M153" s="461" t="str">
        <f t="shared" si="202"/>
        <v>Unaudited</v>
      </c>
      <c r="N153" s="461" t="str">
        <f t="shared" si="202"/>
        <v>Unaudited</v>
      </c>
      <c r="O153" s="461" t="str">
        <f t="shared" si="202"/>
        <v>Unaudited</v>
      </c>
      <c r="P153" s="547"/>
      <c r="Q153" s="461" t="str">
        <f>Q119</f>
        <v>Unaudited</v>
      </c>
      <c r="R153" s="464" t="str">
        <f t="shared" si="203"/>
        <v>Unaudited</v>
      </c>
      <c r="U153" s="452" t="str">
        <f>U88</f>
        <v>Unaudited</v>
      </c>
      <c r="AJ153" s="461"/>
      <c r="AK153" s="461" t="str">
        <f ca="1">AK6</f>
        <v>No Financials</v>
      </c>
      <c r="AL153" s="461" t="str">
        <f ca="1">AL6</f>
        <v>No Financials</v>
      </c>
      <c r="AM153" s="461" t="str">
        <f t="shared" ref="AM153:AN153" ca="1" si="206">AM6</f>
        <v>No Financials</v>
      </c>
      <c r="AN153" s="461" t="str">
        <f t="shared" ca="1" si="206"/>
        <v>No Financials</v>
      </c>
      <c r="AO153" s="577" t="str">
        <f t="shared" si="205"/>
        <v>Unaudited</v>
      </c>
      <c r="AP153" s="840" t="str">
        <f t="shared" si="205"/>
        <v>Unaudited</v>
      </c>
      <c r="BP153" s="485" t="e">
        <f ca="1">IF(OR(DB_LOAD!AW152="USD",DB_LOAD!AW152='Refi-Annual Review'!$A$3,ISBLANK(DB_LOAD!AW152)),0,1)</f>
        <v>#NAME?</v>
      </c>
      <c r="BQ153" t="str">
        <f>(IF(ISBLANK(DB_LOAD!AR152),"",DB_LOAD!AR152))</f>
        <v/>
      </c>
      <c r="BR153" t="str">
        <f t="shared" si="186"/>
        <v/>
      </c>
      <c r="BS153" t="str">
        <f t="shared" si="187"/>
        <v/>
      </c>
      <c r="BT153" t="str">
        <f t="shared" si="188"/>
        <v/>
      </c>
      <c r="BU153" t="str">
        <f t="shared" si="189"/>
        <v/>
      </c>
      <c r="BV153" t="str">
        <f t="shared" si="190"/>
        <v/>
      </c>
      <c r="BW153" t="str">
        <f t="shared" si="191"/>
        <v/>
      </c>
      <c r="BX153" t="str">
        <f t="shared" si="192"/>
        <v/>
      </c>
      <c r="CB153" s="683" t="str">
        <f t="shared" si="193"/>
        <v/>
      </c>
      <c r="CC153" s="683" t="str">
        <f t="shared" si="194"/>
        <v/>
      </c>
      <c r="CD153" s="683" t="str">
        <f>IF(CC153="","",VALUE(MID($BZ$5,1+SUM($CC$3:CC152),CC153)))</f>
        <v/>
      </c>
      <c r="CE153"/>
      <c r="CF153" t="str">
        <f>IF(CD153="","",MID($BZ$4,1+SUM($CD$3:CD152),CD153))</f>
        <v/>
      </c>
    </row>
    <row r="154" spans="3:84" ht="15">
      <c r="C154" s="485">
        <f t="shared" si="181"/>
        <v>155</v>
      </c>
      <c r="D154" s="467" t="s">
        <v>68</v>
      </c>
      <c r="E154" s="467"/>
      <c r="F154" s="464" t="e">
        <f ca="1">DATA_FORMATTING!EF124/F$86</f>
        <v>#N/A</v>
      </c>
      <c r="G154" s="464" t="e">
        <f ca="1">DATA_FORMATTING!EG124/G$86</f>
        <v>#N/A</v>
      </c>
      <c r="H154" s="464" t="e">
        <f ca="1">DATA_FORMATTING!EH124/H$86</f>
        <v>#N/A</v>
      </c>
      <c r="I154" s="464" t="e">
        <f ca="1">DATA_FORMATTING!EI124/I$86</f>
        <v>#N/A</v>
      </c>
      <c r="J154" s="464" t="e">
        <f ca="1">DATA_FORMATTING!EJ124/J$86</f>
        <v>#N/A</v>
      </c>
      <c r="K154" s="464"/>
      <c r="L154" s="464" t="e">
        <f ca="1">DATA_FORMATTING!S182/L$86</f>
        <v>#NAME?</v>
      </c>
      <c r="M154" s="464" t="e">
        <f ca="1">DATA_FORMATTING!T182/M$86</f>
        <v>#NAME?</v>
      </c>
      <c r="N154" s="464" t="e">
        <f ca="1">DATA_FORMATTING!U182/N$86</f>
        <v>#NAME?</v>
      </c>
      <c r="O154" s="464" t="e">
        <f ca="1">DATA_FORMATTING!W182/O$86</f>
        <v>#NAME?</v>
      </c>
      <c r="P154" s="464"/>
      <c r="Q154" s="464" t="e">
        <f ca="1">DATA_FORMATTING!EC124/Q$86</f>
        <v>#NAME?</v>
      </c>
      <c r="R154" s="464" t="e">
        <f t="shared" ca="1" si="203"/>
        <v>#NAME?</v>
      </c>
      <c r="U154" s="559" t="e">
        <f ca="1">DATA_FORMATTING!DQ9/$U$86</f>
        <v>#NAME?</v>
      </c>
      <c r="AJ154" s="467" t="s">
        <v>68</v>
      </c>
      <c r="AK154" s="464" t="e">
        <f t="shared" ref="AK154:AN164" ca="1" si="207">HLOOKUP(AK$4,$G$1:$O$213,$C154-1,FALSE)</f>
        <v>#N/A</v>
      </c>
      <c r="AL154" s="464" t="e">
        <f t="shared" ca="1" si="207"/>
        <v>#N/A</v>
      </c>
      <c r="AM154" s="464" t="e">
        <f t="shared" ca="1" si="207"/>
        <v>#N/A</v>
      </c>
      <c r="AN154" s="464" t="e">
        <f t="shared" ca="1" si="207"/>
        <v>#N/A</v>
      </c>
      <c r="AO154" s="464" t="e">
        <f t="shared" ca="1" si="205"/>
        <v>#NAME?</v>
      </c>
      <c r="AP154" s="840" t="e">
        <f t="shared" ca="1" si="205"/>
        <v>#NAME?</v>
      </c>
      <c r="BP154" s="485" t="e">
        <f ca="1">IF(OR(DB_LOAD!AW153="USD",DB_LOAD!AW153='Refi-Annual Review'!$A$3,ISBLANK(DB_LOAD!AW153)),0,1)</f>
        <v>#NAME?</v>
      </c>
      <c r="BQ154" t="str">
        <f>(IF(ISBLANK(DB_LOAD!AR153),"",DB_LOAD!AR153))</f>
        <v/>
      </c>
      <c r="BR154" t="str">
        <f t="shared" si="186"/>
        <v/>
      </c>
      <c r="BS154" t="str">
        <f t="shared" si="187"/>
        <v/>
      </c>
      <c r="BT154" t="str">
        <f t="shared" si="188"/>
        <v/>
      </c>
      <c r="BU154" t="str">
        <f t="shared" si="189"/>
        <v/>
      </c>
      <c r="BV154" t="str">
        <f t="shared" si="190"/>
        <v/>
      </c>
      <c r="BW154" t="str">
        <f t="shared" si="191"/>
        <v/>
      </c>
      <c r="BX154" t="str">
        <f t="shared" si="192"/>
        <v/>
      </c>
      <c r="CB154" s="683" t="str">
        <f t="shared" si="193"/>
        <v/>
      </c>
      <c r="CC154" s="683" t="str">
        <f t="shared" si="194"/>
        <v/>
      </c>
      <c r="CD154" s="683" t="str">
        <f>IF(CC154="","",VALUE(MID($BZ$5,1+SUM($CC$3:CC153),CC154)))</f>
        <v/>
      </c>
      <c r="CE154"/>
      <c r="CF154" t="str">
        <f>IF(CD154="","",MID($BZ$4,1+SUM($CD$3:CD153),CD154))</f>
        <v/>
      </c>
    </row>
    <row r="155" spans="3:84" ht="15">
      <c r="C155" s="485">
        <f t="shared" si="181"/>
        <v>156</v>
      </c>
      <c r="D155" s="467" t="s">
        <v>73</v>
      </c>
      <c r="E155" s="467"/>
      <c r="F155" s="464" t="e">
        <f ca="1">DATA_FORMATTING!EF125/F$86</f>
        <v>#N/A</v>
      </c>
      <c r="G155" s="464" t="e">
        <f ca="1">DATA_FORMATTING!EG125/G$86</f>
        <v>#N/A</v>
      </c>
      <c r="H155" s="464" t="e">
        <f ca="1">DATA_FORMATTING!EH125/H$86</f>
        <v>#N/A</v>
      </c>
      <c r="I155" s="464" t="e">
        <f ca="1">DATA_FORMATTING!EI125/I$86</f>
        <v>#N/A</v>
      </c>
      <c r="J155" s="464" t="e">
        <f ca="1">DATA_FORMATTING!EJ125/J$86</f>
        <v>#N/A</v>
      </c>
      <c r="K155" s="464"/>
      <c r="L155" s="464" t="e">
        <f ca="1">DATA_FORMATTING!S183/L$86</f>
        <v>#NAME?</v>
      </c>
      <c r="M155" s="464" t="e">
        <f ca="1">DATA_FORMATTING!T183/M$86</f>
        <v>#NAME?</v>
      </c>
      <c r="N155" s="464" t="e">
        <f ca="1">DATA_FORMATTING!U183/N$86</f>
        <v>#NAME?</v>
      </c>
      <c r="O155" s="464" t="e">
        <f ca="1">DATA_FORMATTING!W183/O$86</f>
        <v>#NAME?</v>
      </c>
      <c r="P155" s="464"/>
      <c r="Q155" s="464" t="e">
        <f ca="1">DATA_FORMATTING!EC125/Q$86</f>
        <v>#NAME?</v>
      </c>
      <c r="R155" s="464" t="e">
        <f t="shared" ca="1" si="203"/>
        <v>#NAME?</v>
      </c>
      <c r="U155" s="559" t="e">
        <f ca="1">DATA_FORMATTING!DQ10/$U$86</f>
        <v>#NAME?</v>
      </c>
      <c r="AJ155" s="467" t="s">
        <v>73</v>
      </c>
      <c r="AK155" s="464" t="e">
        <f t="shared" ca="1" si="207"/>
        <v>#N/A</v>
      </c>
      <c r="AL155" s="464" t="e">
        <f t="shared" ca="1" si="207"/>
        <v>#N/A</v>
      </c>
      <c r="AM155" s="464" t="e">
        <f t="shared" ca="1" si="207"/>
        <v>#N/A</v>
      </c>
      <c r="AN155" s="464" t="e">
        <f t="shared" ca="1" si="207"/>
        <v>#N/A</v>
      </c>
      <c r="AO155" s="464" t="e">
        <f t="shared" ca="1" si="205"/>
        <v>#NAME?</v>
      </c>
      <c r="AP155" s="840" t="e">
        <f t="shared" ca="1" si="205"/>
        <v>#NAME?</v>
      </c>
      <c r="BP155" s="485" t="e">
        <f ca="1">IF(OR(DB_LOAD!AW154="USD",DB_LOAD!AW154='Refi-Annual Review'!$A$3,ISBLANK(DB_LOAD!AW154)),0,1)</f>
        <v>#NAME?</v>
      </c>
      <c r="BQ155" t="str">
        <f>(IF(ISBLANK(DB_LOAD!AR154),"",DB_LOAD!AR154))</f>
        <v/>
      </c>
      <c r="BR155" t="str">
        <f t="shared" si="186"/>
        <v/>
      </c>
      <c r="BS155" t="str">
        <f t="shared" si="187"/>
        <v/>
      </c>
      <c r="BT155" t="str">
        <f t="shared" si="188"/>
        <v/>
      </c>
      <c r="BU155" t="str">
        <f t="shared" si="189"/>
        <v/>
      </c>
      <c r="BV155" t="str">
        <f t="shared" si="190"/>
        <v/>
      </c>
      <c r="BW155" t="str">
        <f t="shared" si="191"/>
        <v/>
      </c>
      <c r="BX155" t="str">
        <f t="shared" si="192"/>
        <v/>
      </c>
      <c r="CB155" s="683" t="str">
        <f t="shared" si="193"/>
        <v/>
      </c>
      <c r="CC155" s="683" t="str">
        <f t="shared" si="194"/>
        <v/>
      </c>
      <c r="CD155" s="683" t="str">
        <f>IF(CC155="","",VALUE(MID($BZ$5,1+SUM($CC$3:CC154),CC155)))</f>
        <v/>
      </c>
      <c r="CE155"/>
      <c r="CF155" t="str">
        <f>IF(CD155="","",MID($BZ$4,1+SUM($CD$3:CD154),CD155))</f>
        <v/>
      </c>
    </row>
    <row r="156" spans="3:84" ht="15">
      <c r="C156" s="485">
        <f t="shared" si="181"/>
        <v>157</v>
      </c>
      <c r="D156" s="471" t="s">
        <v>78</v>
      </c>
      <c r="E156" s="471"/>
      <c r="F156" s="466" t="e">
        <f ca="1">DATA_FORMATTING!EF126/F$86</f>
        <v>#N/A</v>
      </c>
      <c r="G156" s="466" t="e">
        <f ca="1">DATA_FORMATTING!EG126/G$86</f>
        <v>#N/A</v>
      </c>
      <c r="H156" s="466" t="e">
        <f ca="1">DATA_FORMATTING!EH126/H$86</f>
        <v>#N/A</v>
      </c>
      <c r="I156" s="466" t="e">
        <f ca="1">DATA_FORMATTING!EI126/I$86</f>
        <v>#N/A</v>
      </c>
      <c r="J156" s="466" t="e">
        <f ca="1">DATA_FORMATTING!EJ126/J$86</f>
        <v>#N/A</v>
      </c>
      <c r="K156" s="466"/>
      <c r="L156" s="464" t="e">
        <f ca="1">DATA_FORMATTING!S184/L$86</f>
        <v>#NAME?</v>
      </c>
      <c r="M156" s="464" t="e">
        <f ca="1">DATA_FORMATTING!T184/M$86</f>
        <v>#NAME?</v>
      </c>
      <c r="N156" s="464" t="e">
        <f ca="1">DATA_FORMATTING!U184/N$86</f>
        <v>#NAME?</v>
      </c>
      <c r="O156" s="464" t="e">
        <f ca="1">DATA_FORMATTING!W184/O$86</f>
        <v>#NAME?</v>
      </c>
      <c r="P156" s="464"/>
      <c r="Q156" s="464" t="e">
        <f ca="1">DATA_FORMATTING!EC126/Q$86</f>
        <v>#NAME?</v>
      </c>
      <c r="R156" s="464" t="e">
        <f t="shared" ca="1" si="203"/>
        <v>#NAME?</v>
      </c>
      <c r="S156" s="560"/>
      <c r="U156" s="559" t="e">
        <f ca="1">DATA_FORMATTING!DQ11/$U$86</f>
        <v>#NAME?</v>
      </c>
      <c r="AJ156" s="471" t="s">
        <v>78</v>
      </c>
      <c r="AK156" s="466" t="e">
        <f t="shared" ca="1" si="207"/>
        <v>#N/A</v>
      </c>
      <c r="AL156" s="466" t="e">
        <f t="shared" ca="1" si="207"/>
        <v>#N/A</v>
      </c>
      <c r="AM156" s="466" t="e">
        <f t="shared" ca="1" si="207"/>
        <v>#N/A</v>
      </c>
      <c r="AN156" s="466" t="e">
        <f t="shared" ca="1" si="207"/>
        <v>#N/A</v>
      </c>
      <c r="AO156" s="466" t="e">
        <f t="shared" ca="1" si="205"/>
        <v>#NAME?</v>
      </c>
      <c r="AP156" s="840" t="e">
        <f t="shared" ca="1" si="205"/>
        <v>#NAME?</v>
      </c>
      <c r="BP156" s="485" t="e">
        <f ca="1">IF(OR(DB_LOAD!AW155="USD",DB_LOAD!AW155='Refi-Annual Review'!$A$3,ISBLANK(DB_LOAD!AW155)),0,1)</f>
        <v>#NAME?</v>
      </c>
      <c r="BQ156" t="str">
        <f>(IF(ISBLANK(DB_LOAD!AR155),"",DB_LOAD!AR155))</f>
        <v/>
      </c>
      <c r="BR156" t="str">
        <f t="shared" si="186"/>
        <v/>
      </c>
      <c r="BS156" t="str">
        <f t="shared" si="187"/>
        <v/>
      </c>
      <c r="BT156" t="str">
        <f t="shared" si="188"/>
        <v/>
      </c>
      <c r="BU156" t="str">
        <f t="shared" si="189"/>
        <v/>
      </c>
      <c r="BV156" t="str">
        <f t="shared" si="190"/>
        <v/>
      </c>
      <c r="BW156" t="str">
        <f t="shared" si="191"/>
        <v/>
      </c>
      <c r="BX156" t="str">
        <f t="shared" si="192"/>
        <v/>
      </c>
      <c r="CB156" s="683" t="str">
        <f t="shared" si="193"/>
        <v/>
      </c>
      <c r="CC156" s="683" t="str">
        <f t="shared" si="194"/>
        <v/>
      </c>
      <c r="CD156" s="683" t="str">
        <f>IF(CC156="","",VALUE(MID($BZ$5,1+SUM($CC$3:CC155),CC156)))</f>
        <v/>
      </c>
      <c r="CE156"/>
      <c r="CF156" t="str">
        <f>IF(CD156="","",MID($BZ$4,1+SUM($CD$3:CD155),CD156))</f>
        <v/>
      </c>
    </row>
    <row r="157" spans="3:84" ht="15">
      <c r="C157" s="485">
        <f t="shared" si="181"/>
        <v>158</v>
      </c>
      <c r="D157" s="467" t="s">
        <v>83</v>
      </c>
      <c r="E157" s="467"/>
      <c r="F157" s="464" t="e">
        <f ca="1">DATA_FORMATTING!EF127/F$86</f>
        <v>#N/A</v>
      </c>
      <c r="G157" s="464" t="e">
        <f ca="1">DATA_FORMATTING!EG127/G$86</f>
        <v>#N/A</v>
      </c>
      <c r="H157" s="464" t="e">
        <f ca="1">DATA_FORMATTING!EH127/H$86</f>
        <v>#N/A</v>
      </c>
      <c r="I157" s="464" t="e">
        <f ca="1">DATA_FORMATTING!EI127/I$86</f>
        <v>#N/A</v>
      </c>
      <c r="J157" s="464" t="e">
        <f ca="1">DATA_FORMATTING!EJ127/J$86</f>
        <v>#N/A</v>
      </c>
      <c r="K157" s="464"/>
      <c r="L157" s="464" t="e">
        <f ca="1">DATA_FORMATTING!S185/L$86</f>
        <v>#NAME?</v>
      </c>
      <c r="M157" s="464" t="e">
        <f ca="1">DATA_FORMATTING!T185/M$86</f>
        <v>#NAME?</v>
      </c>
      <c r="N157" s="464" t="e">
        <f ca="1">DATA_FORMATTING!U185/N$86</f>
        <v>#NAME?</v>
      </c>
      <c r="O157" s="464" t="e">
        <f ca="1">DATA_FORMATTING!W185/O$86</f>
        <v>#NAME?</v>
      </c>
      <c r="P157" s="464"/>
      <c r="Q157" s="464" t="e">
        <f ca="1">DATA_FORMATTING!EC127/Q$86</f>
        <v>#NAME?</v>
      </c>
      <c r="R157" s="464" t="e">
        <f t="shared" ca="1" si="203"/>
        <v>#NAME?</v>
      </c>
      <c r="S157" s="560"/>
      <c r="U157" s="559" t="e">
        <f ca="1">DATA_FORMATTING!DQ12/$U$86</f>
        <v>#NAME?</v>
      </c>
      <c r="AJ157" s="467" t="s">
        <v>83</v>
      </c>
      <c r="AK157" s="464" t="e">
        <f t="shared" ca="1" si="207"/>
        <v>#N/A</v>
      </c>
      <c r="AL157" s="464" t="e">
        <f t="shared" ca="1" si="207"/>
        <v>#N/A</v>
      </c>
      <c r="AM157" s="464" t="e">
        <f t="shared" ca="1" si="207"/>
        <v>#N/A</v>
      </c>
      <c r="AN157" s="464" t="e">
        <f t="shared" ca="1" si="207"/>
        <v>#N/A</v>
      </c>
      <c r="AO157" s="464" t="e">
        <f t="shared" ca="1" si="205"/>
        <v>#NAME?</v>
      </c>
      <c r="AP157" s="840" t="e">
        <f t="shared" ca="1" si="205"/>
        <v>#NAME?</v>
      </c>
      <c r="BP157" s="485" t="e">
        <f ca="1">IF(OR(DB_LOAD!AW156="USD",DB_LOAD!AW156='Refi-Annual Review'!$A$3,ISBLANK(DB_LOAD!AW156)),0,1)</f>
        <v>#NAME?</v>
      </c>
      <c r="BQ157" t="str">
        <f>(IF(ISBLANK(DB_LOAD!AR156),"",DB_LOAD!AR156))</f>
        <v/>
      </c>
      <c r="BR157" t="str">
        <f t="shared" si="186"/>
        <v/>
      </c>
      <c r="BS157" t="str">
        <f t="shared" si="187"/>
        <v/>
      </c>
      <c r="BT157" t="str">
        <f t="shared" si="188"/>
        <v/>
      </c>
      <c r="BU157" t="str">
        <f t="shared" si="189"/>
        <v/>
      </c>
      <c r="BV157" t="str">
        <f t="shared" si="190"/>
        <v/>
      </c>
      <c r="BW157" t="str">
        <f t="shared" si="191"/>
        <v/>
      </c>
      <c r="BX157" t="str">
        <f t="shared" si="192"/>
        <v/>
      </c>
      <c r="CB157" s="683" t="str">
        <f t="shared" si="193"/>
        <v/>
      </c>
      <c r="CC157" s="683" t="str">
        <f t="shared" si="194"/>
        <v/>
      </c>
      <c r="CD157" s="683" t="str">
        <f>IF(CC157="","",VALUE(MID($BZ$5,1+SUM($CC$3:CC156),CC157)))</f>
        <v/>
      </c>
      <c r="CE157"/>
      <c r="CF157" t="str">
        <f>IF(CD157="","",MID($BZ$4,1+SUM($CD$3:CD156),CD157))</f>
        <v/>
      </c>
    </row>
    <row r="158" spans="3:84" ht="15">
      <c r="C158" s="485">
        <f t="shared" si="181"/>
        <v>159</v>
      </c>
      <c r="D158" s="467" t="s">
        <v>88</v>
      </c>
      <c r="E158" s="467"/>
      <c r="F158" s="464" t="e">
        <f ca="1">DATA_FORMATTING!EF128/F$86</f>
        <v>#N/A</v>
      </c>
      <c r="G158" s="464" t="e">
        <f ca="1">DATA_FORMATTING!EG128/G$86</f>
        <v>#N/A</v>
      </c>
      <c r="H158" s="464" t="e">
        <f ca="1">DATA_FORMATTING!EH128/H$86</f>
        <v>#N/A</v>
      </c>
      <c r="I158" s="464" t="e">
        <f ca="1">DATA_FORMATTING!EI128/I$86</f>
        <v>#N/A</v>
      </c>
      <c r="J158" s="464" t="e">
        <f ca="1">DATA_FORMATTING!EJ128/J$86</f>
        <v>#N/A</v>
      </c>
      <c r="K158" s="464"/>
      <c r="L158" s="464" t="e">
        <f ca="1">DATA_FORMATTING!S186/L$86</f>
        <v>#NAME?</v>
      </c>
      <c r="M158" s="464" t="e">
        <f ca="1">DATA_FORMATTING!T186/M$86</f>
        <v>#NAME?</v>
      </c>
      <c r="N158" s="464" t="e">
        <f ca="1">DATA_FORMATTING!U186/N$86</f>
        <v>#NAME?</v>
      </c>
      <c r="O158" s="464" t="e">
        <f ca="1">DATA_FORMATTING!W186/O$86</f>
        <v>#NAME?</v>
      </c>
      <c r="P158" s="464"/>
      <c r="Q158" s="464" t="e">
        <f ca="1">DATA_FORMATTING!EC128/Q$86</f>
        <v>#NAME?</v>
      </c>
      <c r="R158" s="464" t="e">
        <f t="shared" ca="1" si="203"/>
        <v>#NAME?</v>
      </c>
      <c r="S158" s="560"/>
      <c r="U158" s="559" t="e">
        <f ca="1">DATA_FORMATTING!DQ13/$U$86</f>
        <v>#NAME?</v>
      </c>
      <c r="AJ158" s="467" t="s">
        <v>88</v>
      </c>
      <c r="AK158" s="464" t="e">
        <f t="shared" ca="1" si="207"/>
        <v>#N/A</v>
      </c>
      <c r="AL158" s="464" t="e">
        <f t="shared" ca="1" si="207"/>
        <v>#N/A</v>
      </c>
      <c r="AM158" s="464" t="e">
        <f t="shared" ca="1" si="207"/>
        <v>#N/A</v>
      </c>
      <c r="AN158" s="464" t="e">
        <f t="shared" ca="1" si="207"/>
        <v>#N/A</v>
      </c>
      <c r="AO158" s="464" t="e">
        <f t="shared" ca="1" si="205"/>
        <v>#NAME?</v>
      </c>
      <c r="AP158" s="840" t="e">
        <f t="shared" ca="1" si="205"/>
        <v>#NAME?</v>
      </c>
      <c r="BP158" s="485" t="e">
        <f ca="1">IF(OR(DB_LOAD!AW157="USD",DB_LOAD!AW157='Refi-Annual Review'!$A$3,ISBLANK(DB_LOAD!AW157)),0,1)</f>
        <v>#NAME?</v>
      </c>
      <c r="BQ158" t="str">
        <f>(IF(ISBLANK(DB_LOAD!AR157),"",DB_LOAD!AR157))</f>
        <v/>
      </c>
      <c r="BR158" t="str">
        <f t="shared" si="186"/>
        <v/>
      </c>
      <c r="BS158" t="str">
        <f t="shared" si="187"/>
        <v/>
      </c>
      <c r="BT158" t="str">
        <f t="shared" si="188"/>
        <v/>
      </c>
      <c r="BU158" t="str">
        <f t="shared" si="189"/>
        <v/>
      </c>
      <c r="BV158" t="str">
        <f t="shared" si="190"/>
        <v/>
      </c>
      <c r="BW158" t="str">
        <f t="shared" si="191"/>
        <v/>
      </c>
      <c r="BX158" t="str">
        <f t="shared" si="192"/>
        <v/>
      </c>
      <c r="CB158" s="683" t="str">
        <f t="shared" si="193"/>
        <v/>
      </c>
      <c r="CC158" s="683" t="str">
        <f t="shared" si="194"/>
        <v/>
      </c>
      <c r="CD158" s="683" t="str">
        <f>IF(CC158="","",VALUE(MID($BZ$5,1+SUM($CC$3:CC157),CC158)))</f>
        <v/>
      </c>
      <c r="CE158"/>
      <c r="CF158" t="str">
        <f>IF(CD158="","",MID($BZ$4,1+SUM($CD$3:CD157),CD158))</f>
        <v/>
      </c>
    </row>
    <row r="159" spans="3:84" ht="15">
      <c r="C159" s="485">
        <f t="shared" si="181"/>
        <v>160</v>
      </c>
      <c r="D159" s="467" t="s">
        <v>92</v>
      </c>
      <c r="E159" s="467"/>
      <c r="F159" s="464" t="e">
        <f ca="1">DATA_FORMATTING!EF129/F$86</f>
        <v>#N/A</v>
      </c>
      <c r="G159" s="464" t="e">
        <f ca="1">DATA_FORMATTING!EG129/G$86</f>
        <v>#N/A</v>
      </c>
      <c r="H159" s="464" t="e">
        <f ca="1">DATA_FORMATTING!EH129/H$86</f>
        <v>#N/A</v>
      </c>
      <c r="I159" s="464" t="e">
        <f ca="1">DATA_FORMATTING!EI129/I$86</f>
        <v>#N/A</v>
      </c>
      <c r="J159" s="464" t="e">
        <f ca="1">DATA_FORMATTING!EJ129/J$86</f>
        <v>#N/A</v>
      </c>
      <c r="K159" s="464"/>
      <c r="L159" s="464" t="e">
        <f ca="1">DATA_FORMATTING!S187/L$86</f>
        <v>#NAME?</v>
      </c>
      <c r="M159" s="464" t="e">
        <f ca="1">DATA_FORMATTING!T187/M$86</f>
        <v>#NAME?</v>
      </c>
      <c r="N159" s="464" t="e">
        <f ca="1">DATA_FORMATTING!U187/N$86</f>
        <v>#NAME?</v>
      </c>
      <c r="O159" s="464" t="e">
        <f ca="1">DATA_FORMATTING!W187/O$86</f>
        <v>#NAME?</v>
      </c>
      <c r="P159" s="464"/>
      <c r="Q159" s="464" t="e">
        <f ca="1">DATA_FORMATTING!EC129/Q$86</f>
        <v>#NAME?</v>
      </c>
      <c r="R159" s="464" t="e">
        <f t="shared" ca="1" si="203"/>
        <v>#NAME?</v>
      </c>
      <c r="S159" s="560"/>
      <c r="U159" s="559" t="e">
        <f ca="1">DATA_FORMATTING!DQ14/$U$86</f>
        <v>#NAME?</v>
      </c>
      <c r="AJ159" s="467" t="s">
        <v>92</v>
      </c>
      <c r="AK159" s="464" t="e">
        <f t="shared" ca="1" si="207"/>
        <v>#N/A</v>
      </c>
      <c r="AL159" s="464" t="e">
        <f t="shared" ca="1" si="207"/>
        <v>#N/A</v>
      </c>
      <c r="AM159" s="464" t="e">
        <f t="shared" ca="1" si="207"/>
        <v>#N/A</v>
      </c>
      <c r="AN159" s="464" t="e">
        <f t="shared" ca="1" si="207"/>
        <v>#N/A</v>
      </c>
      <c r="AO159" s="464" t="e">
        <f t="shared" ca="1" si="205"/>
        <v>#NAME?</v>
      </c>
      <c r="AP159" s="840" t="e">
        <f t="shared" ca="1" si="205"/>
        <v>#NAME?</v>
      </c>
      <c r="BP159" s="485" t="e">
        <f ca="1">IF(OR(DB_LOAD!AW158="USD",DB_LOAD!AW158='Refi-Annual Review'!$A$3,ISBLANK(DB_LOAD!AW158)),0,1)</f>
        <v>#NAME?</v>
      </c>
      <c r="BQ159" t="str">
        <f>(IF(ISBLANK(DB_LOAD!AR158),"",DB_LOAD!AR158))</f>
        <v/>
      </c>
      <c r="BR159" t="str">
        <f t="shared" si="186"/>
        <v/>
      </c>
      <c r="BS159" t="str">
        <f t="shared" si="187"/>
        <v/>
      </c>
      <c r="BT159" t="str">
        <f t="shared" si="188"/>
        <v/>
      </c>
      <c r="BU159" t="str">
        <f t="shared" si="189"/>
        <v/>
      </c>
      <c r="BV159" t="str">
        <f t="shared" si="190"/>
        <v/>
      </c>
      <c r="BW159" t="str">
        <f t="shared" si="191"/>
        <v/>
      </c>
      <c r="BX159" t="str">
        <f t="shared" si="192"/>
        <v/>
      </c>
      <c r="CB159" s="683" t="str">
        <f t="shared" si="193"/>
        <v/>
      </c>
      <c r="CC159" s="683" t="str">
        <f t="shared" si="194"/>
        <v/>
      </c>
      <c r="CD159" s="683" t="str">
        <f>IF(CC159="","",VALUE(MID($BZ$5,1+SUM($CC$3:CC158),CC159)))</f>
        <v/>
      </c>
      <c r="CE159"/>
      <c r="CF159" t="str">
        <f>IF(CD159="","",MID($BZ$4,1+SUM($CD$3:CD158),CD159))</f>
        <v/>
      </c>
    </row>
    <row r="160" spans="3:84" ht="15">
      <c r="C160" s="485">
        <f t="shared" si="181"/>
        <v>161</v>
      </c>
      <c r="D160" s="467" t="s">
        <v>96</v>
      </c>
      <c r="E160" s="467"/>
      <c r="F160" s="464" t="e">
        <f ca="1">DATA_FORMATTING!EF130/F$86</f>
        <v>#N/A</v>
      </c>
      <c r="G160" s="464" t="e">
        <f ca="1">DATA_FORMATTING!EG130/G$86</f>
        <v>#N/A</v>
      </c>
      <c r="H160" s="464" t="e">
        <f ca="1">DATA_FORMATTING!EH130/H$86</f>
        <v>#N/A</v>
      </c>
      <c r="I160" s="464" t="e">
        <f ca="1">DATA_FORMATTING!EI130/I$86</f>
        <v>#N/A</v>
      </c>
      <c r="J160" s="464" t="e">
        <f ca="1">DATA_FORMATTING!EJ130/J$86</f>
        <v>#N/A</v>
      </c>
      <c r="K160" s="464"/>
      <c r="L160" s="464" t="e">
        <f ca="1">DATA_FORMATTING!S188/L$86</f>
        <v>#NAME?</v>
      </c>
      <c r="M160" s="464" t="e">
        <f ca="1">DATA_FORMATTING!T188/M$86</f>
        <v>#NAME?</v>
      </c>
      <c r="N160" s="464" t="e">
        <f ca="1">DATA_FORMATTING!U188/N$86</f>
        <v>#NAME?</v>
      </c>
      <c r="O160" s="464" t="e">
        <f ca="1">DATA_FORMATTING!W188/O$86</f>
        <v>#NAME?</v>
      </c>
      <c r="P160" s="464"/>
      <c r="Q160" s="464" t="e">
        <f ca="1">DATA_FORMATTING!EC130/Q$86</f>
        <v>#NAME?</v>
      </c>
      <c r="R160" s="464" t="e">
        <f t="shared" ca="1" si="203"/>
        <v>#NAME?</v>
      </c>
      <c r="S160" s="560"/>
      <c r="U160" s="559" t="e">
        <f ca="1">DATA_FORMATTING!DQ15/$U$86</f>
        <v>#NAME?</v>
      </c>
      <c r="AJ160" s="467" t="s">
        <v>96</v>
      </c>
      <c r="AK160" s="464" t="e">
        <f t="shared" ca="1" si="207"/>
        <v>#N/A</v>
      </c>
      <c r="AL160" s="464" t="e">
        <f t="shared" ca="1" si="207"/>
        <v>#N/A</v>
      </c>
      <c r="AM160" s="464" t="e">
        <f t="shared" ca="1" si="207"/>
        <v>#N/A</v>
      </c>
      <c r="AN160" s="464" t="e">
        <f t="shared" ca="1" si="207"/>
        <v>#N/A</v>
      </c>
      <c r="AO160" s="464" t="e">
        <f t="shared" ca="1" si="205"/>
        <v>#NAME?</v>
      </c>
      <c r="AP160" s="840" t="e">
        <f t="shared" ca="1" si="205"/>
        <v>#NAME?</v>
      </c>
      <c r="BP160" s="485" t="e">
        <f ca="1">IF(OR(DB_LOAD!AW159="USD",DB_LOAD!AW159='Refi-Annual Review'!$A$3,ISBLANK(DB_LOAD!AW159)),0,1)</f>
        <v>#NAME?</v>
      </c>
      <c r="BQ160" t="str">
        <f>(IF(ISBLANK(DB_LOAD!AR159),"",DB_LOAD!AR159))</f>
        <v/>
      </c>
      <c r="BR160" t="str">
        <f t="shared" si="186"/>
        <v/>
      </c>
      <c r="BS160" t="str">
        <f t="shared" si="187"/>
        <v/>
      </c>
      <c r="BT160" t="str">
        <f t="shared" si="188"/>
        <v/>
      </c>
      <c r="BU160" t="str">
        <f t="shared" si="189"/>
        <v/>
      </c>
      <c r="BV160" t="str">
        <f t="shared" si="190"/>
        <v/>
      </c>
      <c r="BW160" t="str">
        <f t="shared" si="191"/>
        <v/>
      </c>
      <c r="BX160" t="str">
        <f t="shared" si="192"/>
        <v/>
      </c>
      <c r="CB160" s="683" t="str">
        <f t="shared" si="193"/>
        <v/>
      </c>
      <c r="CC160" s="683" t="str">
        <f t="shared" si="194"/>
        <v/>
      </c>
      <c r="CD160" s="683" t="str">
        <f>IF(CC160="","",VALUE(MID($BZ$5,1+SUM($CC$3:CC159),CC160)))</f>
        <v/>
      </c>
      <c r="CE160"/>
      <c r="CF160" t="str">
        <f>IF(CD160="","",MID($BZ$4,1+SUM($CD$3:CD159),CD160))</f>
        <v/>
      </c>
    </row>
    <row r="161" spans="3:84" ht="15">
      <c r="C161" s="485">
        <f t="shared" si="181"/>
        <v>162</v>
      </c>
      <c r="D161" s="467" t="s">
        <v>30</v>
      </c>
      <c r="E161" s="467"/>
      <c r="F161" s="464" t="e">
        <f ca="1">DATA_FORMATTING!EF131/F$86</f>
        <v>#N/A</v>
      </c>
      <c r="G161" s="464" t="e">
        <f ca="1">DATA_FORMATTING!EG131/G$86</f>
        <v>#N/A</v>
      </c>
      <c r="H161" s="464" t="e">
        <f ca="1">DATA_FORMATTING!EH131/H$86</f>
        <v>#N/A</v>
      </c>
      <c r="I161" s="464" t="e">
        <f ca="1">DATA_FORMATTING!EI131/I$86</f>
        <v>#N/A</v>
      </c>
      <c r="J161" s="464" t="e">
        <f ca="1">DATA_FORMATTING!EJ131/J$86</f>
        <v>#N/A</v>
      </c>
      <c r="K161" s="464"/>
      <c r="L161" s="464" t="e">
        <f ca="1">DATA_FORMATTING!S189/L$86</f>
        <v>#NAME?</v>
      </c>
      <c r="M161" s="464" t="e">
        <f ca="1">DATA_FORMATTING!T189/M$86</f>
        <v>#NAME?</v>
      </c>
      <c r="N161" s="464" t="e">
        <f ca="1">DATA_FORMATTING!U189/N$86</f>
        <v>#NAME?</v>
      </c>
      <c r="O161" s="464" t="e">
        <f ca="1">DATA_FORMATTING!W189/O$86</f>
        <v>#NAME?</v>
      </c>
      <c r="P161" s="464"/>
      <c r="Q161" s="464" t="e">
        <f ca="1">DATA_FORMATTING!EC131/Q$86</f>
        <v>#NAME?</v>
      </c>
      <c r="R161" s="464" t="e">
        <f t="shared" ca="1" si="203"/>
        <v>#NAME?</v>
      </c>
      <c r="S161" s="560"/>
      <c r="U161" s="559" t="e">
        <f ca="1">DATA_FORMATTING!DQ16/$U$86</f>
        <v>#NAME?</v>
      </c>
      <c r="AJ161" s="467" t="s">
        <v>30</v>
      </c>
      <c r="AK161" s="464" t="e">
        <f t="shared" ca="1" si="207"/>
        <v>#N/A</v>
      </c>
      <c r="AL161" s="464" t="e">
        <f t="shared" ca="1" si="207"/>
        <v>#N/A</v>
      </c>
      <c r="AM161" s="464" t="e">
        <f t="shared" ca="1" si="207"/>
        <v>#N/A</v>
      </c>
      <c r="AN161" s="464" t="e">
        <f t="shared" ca="1" si="207"/>
        <v>#N/A</v>
      </c>
      <c r="AO161" s="464" t="e">
        <f t="shared" ca="1" si="205"/>
        <v>#NAME?</v>
      </c>
      <c r="AP161" s="840" t="e">
        <f t="shared" ca="1" si="205"/>
        <v>#NAME?</v>
      </c>
      <c r="BP161" s="485" t="e">
        <f ca="1">IF(OR(DB_LOAD!AW160="USD",DB_LOAD!AW160='Refi-Annual Review'!$A$3,ISBLANK(DB_LOAD!AW160)),0,1)</f>
        <v>#NAME?</v>
      </c>
      <c r="BQ161" t="str">
        <f>(IF(ISBLANK(DB_LOAD!AR160),"",DB_LOAD!AR160))</f>
        <v/>
      </c>
      <c r="BR161" t="str">
        <f t="shared" si="186"/>
        <v/>
      </c>
      <c r="BS161" t="str">
        <f t="shared" si="187"/>
        <v/>
      </c>
      <c r="BT161" t="str">
        <f t="shared" si="188"/>
        <v/>
      </c>
      <c r="BU161" t="str">
        <f t="shared" si="189"/>
        <v/>
      </c>
      <c r="BV161" t="str">
        <f t="shared" si="190"/>
        <v/>
      </c>
      <c r="BW161" t="str">
        <f t="shared" si="191"/>
        <v/>
      </c>
      <c r="BX161" t="str">
        <f t="shared" si="192"/>
        <v/>
      </c>
      <c r="CB161" s="683" t="str">
        <f t="shared" si="193"/>
        <v/>
      </c>
      <c r="CC161" s="683" t="str">
        <f t="shared" si="194"/>
        <v/>
      </c>
      <c r="CD161" s="683" t="str">
        <f>IF(CC161="","",VALUE(MID($BZ$5,1+SUM($CC$3:CC160),CC161)))</f>
        <v/>
      </c>
      <c r="CE161"/>
      <c r="CF161" t="str">
        <f>IF(CD161="","",MID($BZ$4,1+SUM($CD$3:CD160),CD161))</f>
        <v/>
      </c>
    </row>
    <row r="162" spans="3:84" ht="15">
      <c r="C162" s="485">
        <f t="shared" si="181"/>
        <v>163</v>
      </c>
      <c r="D162" s="467" t="s">
        <v>47</v>
      </c>
      <c r="E162" s="467"/>
      <c r="F162" s="464" t="e">
        <f ca="1">DATA_FORMATTING!EF132/F$4</f>
        <v>#N/A</v>
      </c>
      <c r="G162" s="464" t="e">
        <f ca="1">DATA_FORMATTING!EG132/G$4</f>
        <v>#N/A</v>
      </c>
      <c r="H162" s="464" t="e">
        <f ca="1">DATA_FORMATTING!EH132/H$4</f>
        <v>#N/A</v>
      </c>
      <c r="I162" s="464" t="e">
        <f ca="1">DATA_FORMATTING!EI132/I$4</f>
        <v>#N/A</v>
      </c>
      <c r="J162" s="464" t="e">
        <f ca="1">DATA_FORMATTING!EJ132/J$4</f>
        <v>#N/A</v>
      </c>
      <c r="K162" s="464"/>
      <c r="L162" s="464" t="e">
        <f ca="1">DATA_FORMATTING!S190/L$4</f>
        <v>#NAME?</v>
      </c>
      <c r="M162" s="464" t="e">
        <f ca="1">DATA_FORMATTING!T190/M$4</f>
        <v>#NAME?</v>
      </c>
      <c r="N162" s="464" t="e">
        <f ca="1">DATA_FORMATTING!U190/N$4</f>
        <v>#NAME?</v>
      </c>
      <c r="O162" s="464" t="e">
        <f ca="1">DATA_FORMATTING!W190/O$4</f>
        <v>#NAME?</v>
      </c>
      <c r="P162" s="464"/>
      <c r="Q162" s="464" t="e">
        <f ca="1">DATA_FORMATTING!EC140/Q$4</f>
        <v>#NAME?</v>
      </c>
      <c r="R162" s="464" t="e">
        <f t="shared" ca="1" si="203"/>
        <v>#NAME?</v>
      </c>
      <c r="S162" s="560"/>
      <c r="U162" s="559" t="e">
        <f ca="1">DATA_FORMATTING!DQ17/$U$86</f>
        <v>#NAME?</v>
      </c>
      <c r="AJ162" s="467" t="s">
        <v>47</v>
      </c>
      <c r="AK162" s="464" t="e">
        <f t="shared" ca="1" si="207"/>
        <v>#N/A</v>
      </c>
      <c r="AL162" s="464" t="e">
        <f t="shared" ca="1" si="207"/>
        <v>#N/A</v>
      </c>
      <c r="AM162" s="464" t="e">
        <f t="shared" ca="1" si="207"/>
        <v>#N/A</v>
      </c>
      <c r="AN162" s="464" t="e">
        <f t="shared" ca="1" si="207"/>
        <v>#N/A</v>
      </c>
      <c r="AO162" s="464" t="e">
        <f t="shared" ca="1" si="205"/>
        <v>#NAME?</v>
      </c>
      <c r="AP162" s="840" t="e">
        <f t="shared" ca="1" si="205"/>
        <v>#NAME?</v>
      </c>
      <c r="BP162" s="485" t="e">
        <f ca="1">IF(OR(DB_LOAD!AW161="USD",DB_LOAD!AW161='Refi-Annual Review'!$A$3,ISBLANK(DB_LOAD!AW161)),0,1)</f>
        <v>#NAME?</v>
      </c>
      <c r="BQ162" t="str">
        <f>(IF(ISBLANK(DB_LOAD!AR161),"",DB_LOAD!AR161))</f>
        <v/>
      </c>
      <c r="BR162" t="str">
        <f t="shared" si="186"/>
        <v/>
      </c>
      <c r="BS162" t="str">
        <f t="shared" si="187"/>
        <v/>
      </c>
      <c r="BT162" t="str">
        <f t="shared" si="188"/>
        <v/>
      </c>
      <c r="BU162" t="str">
        <f t="shared" si="189"/>
        <v/>
      </c>
      <c r="BV162" t="str">
        <f t="shared" si="190"/>
        <v/>
      </c>
      <c r="BW162" t="str">
        <f t="shared" si="191"/>
        <v/>
      </c>
      <c r="BX162" t="str">
        <f t="shared" si="192"/>
        <v/>
      </c>
      <c r="CB162" s="683" t="str">
        <f t="shared" si="193"/>
        <v/>
      </c>
      <c r="CC162" s="683" t="str">
        <f t="shared" si="194"/>
        <v/>
      </c>
      <c r="CD162" s="683" t="str">
        <f>IF(CC162="","",VALUE(MID($BZ$5,1+SUM($CC$3:CC161),CC162)))</f>
        <v/>
      </c>
      <c r="CE162"/>
      <c r="CF162" t="str">
        <f>IF(CD162="","",MID($BZ$4,1+SUM($CD$3:CD161),CD162))</f>
        <v/>
      </c>
    </row>
    <row r="163" spans="3:84" ht="15">
      <c r="C163" s="485">
        <f t="shared" si="181"/>
        <v>164</v>
      </c>
      <c r="D163" s="467" t="s">
        <v>102</v>
      </c>
      <c r="E163" s="467"/>
      <c r="F163" s="464" t="e">
        <f ca="1">DATA_FORMATTING!EF133/F$86</f>
        <v>#N/A</v>
      </c>
      <c r="G163" s="464" t="e">
        <f ca="1">DATA_FORMATTING!EG133/G$86</f>
        <v>#N/A</v>
      </c>
      <c r="H163" s="464" t="e">
        <f ca="1">DATA_FORMATTING!EH133/H$86</f>
        <v>#N/A</v>
      </c>
      <c r="I163" s="464" t="e">
        <f ca="1">DATA_FORMATTING!EI133/I$86</f>
        <v>#N/A</v>
      </c>
      <c r="J163" s="464" t="e">
        <f ca="1">DATA_FORMATTING!EJ133/J$86</f>
        <v>#N/A</v>
      </c>
      <c r="K163" s="464"/>
      <c r="L163" s="464" t="e">
        <f ca="1">DATA_FORMATTING!S191/L$86</f>
        <v>#NAME?</v>
      </c>
      <c r="M163" s="464" t="e">
        <f ca="1">DATA_FORMATTING!T191/M$86</f>
        <v>#NAME?</v>
      </c>
      <c r="N163" s="464" t="e">
        <f ca="1">DATA_FORMATTING!U191/N$86</f>
        <v>#NAME?</v>
      </c>
      <c r="O163" s="464" t="e">
        <f ca="1">DATA_FORMATTING!W191/O$86</f>
        <v>#NAME?</v>
      </c>
      <c r="P163" s="464"/>
      <c r="Q163" s="464" t="e">
        <f ca="1">DATA_FORMATTING!EC141/Q$4</f>
        <v>#NAME?</v>
      </c>
      <c r="R163" s="464" t="e">
        <f t="shared" ca="1" si="203"/>
        <v>#NAME?</v>
      </c>
      <c r="S163" s="560"/>
      <c r="U163" s="559" t="e">
        <f ca="1">DATA_FORMATTING!DQ18/$U$86</f>
        <v>#NAME?</v>
      </c>
      <c r="AJ163" s="467" t="s">
        <v>102</v>
      </c>
      <c r="AK163" s="464" t="e">
        <f t="shared" ca="1" si="207"/>
        <v>#N/A</v>
      </c>
      <c r="AL163" s="464" t="e">
        <f t="shared" ca="1" si="207"/>
        <v>#N/A</v>
      </c>
      <c r="AM163" s="464" t="e">
        <f t="shared" ca="1" si="207"/>
        <v>#N/A</v>
      </c>
      <c r="AN163" s="464" t="e">
        <f t="shared" ca="1" si="207"/>
        <v>#N/A</v>
      </c>
      <c r="AO163" s="464" t="e">
        <f t="shared" ca="1" si="205"/>
        <v>#NAME?</v>
      </c>
      <c r="AP163" s="840" t="e">
        <f t="shared" ca="1" si="205"/>
        <v>#NAME?</v>
      </c>
      <c r="BP163" s="485" t="e">
        <f ca="1">IF(OR(DB_LOAD!AW162="USD",DB_LOAD!AW162='Refi-Annual Review'!$A$3,ISBLANK(DB_LOAD!AW162)),0,1)</f>
        <v>#NAME?</v>
      </c>
      <c r="BQ163" t="str">
        <f>(IF(ISBLANK(DB_LOAD!AR162),"",DB_LOAD!AR162))</f>
        <v/>
      </c>
      <c r="BR163" t="str">
        <f t="shared" si="186"/>
        <v/>
      </c>
      <c r="BS163" t="str">
        <f t="shared" si="187"/>
        <v/>
      </c>
      <c r="BT163" t="str">
        <f t="shared" si="188"/>
        <v/>
      </c>
      <c r="BU163" t="str">
        <f t="shared" si="189"/>
        <v/>
      </c>
      <c r="BV163" t="str">
        <f t="shared" si="190"/>
        <v/>
      </c>
      <c r="BW163" t="str">
        <f t="shared" si="191"/>
        <v/>
      </c>
      <c r="BX163" t="str">
        <f t="shared" si="192"/>
        <v/>
      </c>
      <c r="CB163" s="683" t="str">
        <f t="shared" si="193"/>
        <v/>
      </c>
      <c r="CC163" s="683" t="str">
        <f t="shared" si="194"/>
        <v/>
      </c>
      <c r="CD163" s="683" t="str">
        <f>IF(CC163="","",VALUE(MID($BZ$5,1+SUM($CC$3:CC162),CC163)))</f>
        <v/>
      </c>
      <c r="CE163"/>
      <c r="CF163" t="str">
        <f>IF(CD163="","",MID($BZ$4,1+SUM($CD$3:CD162),CD163))</f>
        <v/>
      </c>
    </row>
    <row r="164" spans="3:84" ht="15">
      <c r="C164" s="485">
        <f t="shared" si="181"/>
        <v>165</v>
      </c>
      <c r="D164" s="467" t="s">
        <v>104</v>
      </c>
      <c r="E164" s="467"/>
      <c r="F164" s="464" t="e">
        <f t="shared" ref="F164:I164" ca="1" si="208">+F162-F163</f>
        <v>#N/A</v>
      </c>
      <c r="G164" s="464" t="e">
        <f t="shared" ca="1" si="208"/>
        <v>#N/A</v>
      </c>
      <c r="H164" s="464" t="e">
        <f t="shared" ca="1" si="208"/>
        <v>#N/A</v>
      </c>
      <c r="I164" s="464" t="e">
        <f t="shared" ca="1" si="208"/>
        <v>#N/A</v>
      </c>
      <c r="J164" s="464" t="e">
        <f ca="1">+J162-J163</f>
        <v>#N/A</v>
      </c>
      <c r="K164" s="464"/>
      <c r="L164" s="464" t="e">
        <f t="shared" ref="L164:N164" ca="1" si="209">+L162-L163</f>
        <v>#NAME?</v>
      </c>
      <c r="M164" s="464" t="e">
        <f t="shared" ca="1" si="209"/>
        <v>#NAME?</v>
      </c>
      <c r="N164" s="464" t="e">
        <f t="shared" ca="1" si="209"/>
        <v>#NAME?</v>
      </c>
      <c r="O164" s="464" t="e">
        <f ca="1">+O162-O163</f>
        <v>#NAME?</v>
      </c>
      <c r="P164" s="464"/>
      <c r="Q164" s="464" t="e">
        <f ca="1">+Q162-Q163</f>
        <v>#NAME?</v>
      </c>
      <c r="R164" s="464" t="e">
        <f t="shared" ca="1" si="203"/>
        <v>#NAME?</v>
      </c>
      <c r="S164" s="560"/>
      <c r="U164" s="559" t="e">
        <f ca="1">DATA_FORMATTING!DQ19/$U$86</f>
        <v>#NUM!</v>
      </c>
      <c r="AJ164" s="467" t="s">
        <v>104</v>
      </c>
      <c r="AK164" s="464" t="e">
        <f t="shared" ca="1" si="207"/>
        <v>#N/A</v>
      </c>
      <c r="AL164" s="464" t="e">
        <f t="shared" ca="1" si="207"/>
        <v>#N/A</v>
      </c>
      <c r="AM164" s="464" t="e">
        <f t="shared" ca="1" si="207"/>
        <v>#N/A</v>
      </c>
      <c r="AN164" s="464" t="e">
        <f t="shared" ca="1" si="207"/>
        <v>#N/A</v>
      </c>
      <c r="AO164" s="464" t="e">
        <f t="shared" ca="1" si="205"/>
        <v>#NAME?</v>
      </c>
      <c r="AP164" s="840" t="e">
        <f t="shared" ca="1" si="205"/>
        <v>#NAME?</v>
      </c>
      <c r="BP164" s="485" t="e">
        <f ca="1">IF(OR(DB_LOAD!AW163="USD",DB_LOAD!AW163='Refi-Annual Review'!$A$3,ISBLANK(DB_LOAD!AW163)),0,1)</f>
        <v>#NAME?</v>
      </c>
      <c r="BQ164" t="str">
        <f>(IF(ISBLANK(DB_LOAD!AR163),"",DB_LOAD!AR163))</f>
        <v/>
      </c>
      <c r="BR164" t="str">
        <f t="shared" si="186"/>
        <v/>
      </c>
      <c r="BS164" t="str">
        <f t="shared" si="187"/>
        <v/>
      </c>
      <c r="BT164" t="str">
        <f t="shared" si="188"/>
        <v/>
      </c>
      <c r="BU164" t="str">
        <f t="shared" si="189"/>
        <v/>
      </c>
      <c r="BV164" t="str">
        <f t="shared" si="190"/>
        <v/>
      </c>
      <c r="BW164" t="str">
        <f t="shared" si="191"/>
        <v/>
      </c>
      <c r="BX164" t="str">
        <f t="shared" si="192"/>
        <v/>
      </c>
      <c r="CB164" s="683" t="str">
        <f t="shared" si="193"/>
        <v/>
      </c>
      <c r="CC164" s="683" t="str">
        <f t="shared" si="194"/>
        <v/>
      </c>
      <c r="CD164" s="683" t="str">
        <f>IF(CC164="","",VALUE(MID($BZ$5,1+SUM($CC$3:CC163),CC164)))</f>
        <v/>
      </c>
      <c r="CE164"/>
      <c r="CF164" t="str">
        <f>IF(CD164="","",MID($BZ$4,1+SUM($CD$3:CD163),CD164))</f>
        <v/>
      </c>
    </row>
    <row r="165" spans="3:84" ht="15">
      <c r="C165" s="485">
        <f t="shared" si="181"/>
        <v>166</v>
      </c>
      <c r="D165" s="467"/>
      <c r="E165" s="467"/>
      <c r="F165" s="464"/>
      <c r="G165" s="464"/>
      <c r="H165" s="464"/>
      <c r="I165" s="464"/>
      <c r="J165" s="464"/>
      <c r="K165" s="464"/>
      <c r="L165" s="464"/>
      <c r="M165" s="464"/>
      <c r="N165" s="464"/>
      <c r="O165" s="464"/>
      <c r="P165" s="464"/>
      <c r="Q165" s="464"/>
      <c r="R165" s="464"/>
      <c r="AJ165" s="467"/>
      <c r="AK165" s="464"/>
      <c r="AL165" s="464"/>
      <c r="AM165" s="464"/>
      <c r="AN165" s="464"/>
      <c r="AO165" s="464"/>
      <c r="BP165" s="485" t="e">
        <f ca="1">IF(OR(DB_LOAD!AW164="USD",DB_LOAD!AW164='Refi-Annual Review'!$A$3,ISBLANK(DB_LOAD!AW164)),0,1)</f>
        <v>#NAME?</v>
      </c>
      <c r="BQ165" t="str">
        <f>(IF(ISBLANK(DB_LOAD!AR164),"",DB_LOAD!AR164))</f>
        <v/>
      </c>
      <c r="BR165" t="str">
        <f t="shared" si="186"/>
        <v/>
      </c>
      <c r="BS165" t="str">
        <f t="shared" si="187"/>
        <v/>
      </c>
      <c r="BT165" t="str">
        <f t="shared" si="188"/>
        <v/>
      </c>
      <c r="BU165" t="str">
        <f t="shared" si="189"/>
        <v/>
      </c>
      <c r="BV165" t="str">
        <f t="shared" si="190"/>
        <v/>
      </c>
      <c r="BW165" t="str">
        <f t="shared" si="191"/>
        <v/>
      </c>
      <c r="BX165" t="str">
        <f t="shared" si="192"/>
        <v/>
      </c>
      <c r="CB165" s="683" t="str">
        <f t="shared" si="193"/>
        <v/>
      </c>
      <c r="CC165" s="683" t="str">
        <f t="shared" si="194"/>
        <v/>
      </c>
      <c r="CD165" s="683" t="str">
        <f>IF(CC165="","",VALUE(MID($BZ$5,1+SUM($CC$3:CC164),CC165)))</f>
        <v/>
      </c>
      <c r="CE165"/>
      <c r="CF165" t="str">
        <f>IF(CD165="","",MID($BZ$4,1+SUM($CD$3:CD164),CD165))</f>
        <v/>
      </c>
    </row>
    <row r="166" spans="3:84" ht="15">
      <c r="C166" s="485">
        <f t="shared" si="181"/>
        <v>167</v>
      </c>
      <c r="D166" s="467" t="s">
        <v>69</v>
      </c>
      <c r="E166" s="467"/>
      <c r="F166" s="464">
        <f ca="1">DATA_FORMATTING!GA124</f>
        <v>0</v>
      </c>
      <c r="G166" s="464">
        <f ca="1">DATA_FORMATTING!GB124</f>
        <v>0</v>
      </c>
      <c r="H166" s="464">
        <f ca="1">DATA_FORMATTING!GC124</f>
        <v>0</v>
      </c>
      <c r="I166" s="464">
        <f ca="1">DATA_FORMATTING!GD124</f>
        <v>0</v>
      </c>
      <c r="J166" s="464">
        <f ca="1">DATA_FORMATTING!GE124</f>
        <v>0</v>
      </c>
      <c r="K166" s="464"/>
      <c r="L166" s="464" t="e">
        <f ca="1">DATA_FORMATTING!Z182</f>
        <v>#NAME?</v>
      </c>
      <c r="M166" s="464" t="e">
        <f ca="1">DATA_FORMATTING!AA182</f>
        <v>#NAME?</v>
      </c>
      <c r="N166" s="464" t="e">
        <f ca="1">DATA_FORMATTING!AB182</f>
        <v>#NAME?</v>
      </c>
      <c r="O166" s="464" t="e">
        <f ca="1">DATA_FORMATTING!AD182</f>
        <v>#NAME?</v>
      </c>
      <c r="P166" s="464"/>
      <c r="Q166" s="464" t="e">
        <f ca="1">DATA_FORMATTING!FX124</f>
        <v>#NAME?</v>
      </c>
      <c r="R166" s="464" t="e">
        <f t="shared" ca="1" si="203"/>
        <v>#NAME?</v>
      </c>
      <c r="U166" s="486" t="e">
        <f ca="1">DATA_FORMATTING!FL9</f>
        <v>#NAME?</v>
      </c>
      <c r="AJ166" s="467" t="s">
        <v>69</v>
      </c>
      <c r="AK166" s="464" t="e">
        <f t="shared" ref="AK166:AN171" ca="1" si="210">HLOOKUP(AK$4,$G$1:$O$213,$C166-1,FALSE)</f>
        <v>#N/A</v>
      </c>
      <c r="AL166" s="464" t="e">
        <f t="shared" ca="1" si="210"/>
        <v>#N/A</v>
      </c>
      <c r="AM166" s="464" t="e">
        <f t="shared" ca="1" si="210"/>
        <v>#N/A</v>
      </c>
      <c r="AN166" s="464" t="e">
        <f t="shared" ca="1" si="210"/>
        <v>#N/A</v>
      </c>
      <c r="AO166" s="464" t="e">
        <f t="shared" ref="AO166:AP171" ca="1" si="211">Q166</f>
        <v>#NAME?</v>
      </c>
      <c r="AP166" s="840" t="e">
        <f t="shared" ca="1" si="211"/>
        <v>#NAME?</v>
      </c>
      <c r="BP166" s="485" t="e">
        <f ca="1">IF(OR(DB_LOAD!AW165="USD",DB_LOAD!AW165='Refi-Annual Review'!$A$3,ISBLANK(DB_LOAD!AW165)),0,1)</f>
        <v>#NAME?</v>
      </c>
      <c r="BQ166" t="str">
        <f>(IF(ISBLANK(DB_LOAD!AR165),"",DB_LOAD!AR165))</f>
        <v/>
      </c>
      <c r="BR166" t="str">
        <f t="shared" si="186"/>
        <v/>
      </c>
      <c r="BS166" t="str">
        <f t="shared" si="187"/>
        <v/>
      </c>
      <c r="BT166" t="str">
        <f t="shared" si="188"/>
        <v/>
      </c>
      <c r="BU166" t="str">
        <f t="shared" si="189"/>
        <v/>
      </c>
      <c r="BV166" t="str">
        <f t="shared" si="190"/>
        <v/>
      </c>
      <c r="BW166" t="str">
        <f t="shared" si="191"/>
        <v/>
      </c>
      <c r="BX166" t="str">
        <f t="shared" si="192"/>
        <v/>
      </c>
      <c r="CB166" s="683" t="str">
        <f t="shared" si="193"/>
        <v/>
      </c>
      <c r="CC166" s="683" t="str">
        <f t="shared" si="194"/>
        <v/>
      </c>
      <c r="CD166" s="683" t="str">
        <f>IF(CC166="","",VALUE(MID($BZ$5,1+SUM($CC$3:CC165),CC166)))</f>
        <v/>
      </c>
      <c r="CE166"/>
      <c r="CF166" t="str">
        <f>IF(CD166="","",MID($BZ$4,1+SUM($CD$3:CD165),CD166))</f>
        <v/>
      </c>
    </row>
    <row r="167" spans="3:84" ht="15">
      <c r="C167" s="485">
        <f t="shared" si="181"/>
        <v>168</v>
      </c>
      <c r="D167" s="467" t="s">
        <v>74</v>
      </c>
      <c r="E167" s="467"/>
      <c r="F167" s="464">
        <f ca="1">DATA_FORMATTING!GA125</f>
        <v>0</v>
      </c>
      <c r="G167" s="464">
        <f ca="1">DATA_FORMATTING!GB125</f>
        <v>0</v>
      </c>
      <c r="H167" s="464">
        <f ca="1">DATA_FORMATTING!GC125</f>
        <v>0</v>
      </c>
      <c r="I167" s="464">
        <f ca="1">DATA_FORMATTING!GD125</f>
        <v>0</v>
      </c>
      <c r="J167" s="464">
        <f ca="1">DATA_FORMATTING!GE125</f>
        <v>0</v>
      </c>
      <c r="K167" s="464"/>
      <c r="L167" s="464" t="e">
        <f ca="1">DATA_FORMATTING!Z183</f>
        <v>#NAME?</v>
      </c>
      <c r="M167" s="464" t="e">
        <f ca="1">DATA_FORMATTING!AA183</f>
        <v>#NAME?</v>
      </c>
      <c r="N167" s="464" t="e">
        <f ca="1">DATA_FORMATTING!AB183</f>
        <v>#NAME?</v>
      </c>
      <c r="O167" s="464" t="e">
        <f ca="1">DATA_FORMATTING!AD183</f>
        <v>#NAME?</v>
      </c>
      <c r="P167" s="464"/>
      <c r="Q167" s="464" t="e">
        <f ca="1">DATA_FORMATTING!FX125</f>
        <v>#NAME?</v>
      </c>
      <c r="R167" s="464" t="e">
        <f t="shared" ca="1" si="203"/>
        <v>#NAME?</v>
      </c>
      <c r="U167" s="486" t="e">
        <f ca="1">DATA_FORMATTING!FL10</f>
        <v>#NAME?</v>
      </c>
      <c r="AJ167" s="467" t="s">
        <v>74</v>
      </c>
      <c r="AK167" s="464" t="e">
        <f t="shared" ca="1" si="210"/>
        <v>#N/A</v>
      </c>
      <c r="AL167" s="464" t="e">
        <f t="shared" ca="1" si="210"/>
        <v>#N/A</v>
      </c>
      <c r="AM167" s="464" t="e">
        <f t="shared" ca="1" si="210"/>
        <v>#N/A</v>
      </c>
      <c r="AN167" s="464" t="e">
        <f t="shared" ca="1" si="210"/>
        <v>#N/A</v>
      </c>
      <c r="AO167" s="464" t="e">
        <f t="shared" ca="1" si="211"/>
        <v>#NAME?</v>
      </c>
      <c r="AP167" s="840" t="e">
        <f t="shared" ca="1" si="211"/>
        <v>#NAME?</v>
      </c>
      <c r="BP167" s="485" t="e">
        <f ca="1">IF(OR(DB_LOAD!AW166="USD",DB_LOAD!AW166='Refi-Annual Review'!$A$3,ISBLANK(DB_LOAD!AW166)),0,1)</f>
        <v>#NAME?</v>
      </c>
      <c r="BQ167" t="str">
        <f>(IF(ISBLANK(DB_LOAD!AR166),"",DB_LOAD!AR166))</f>
        <v/>
      </c>
      <c r="BR167" t="str">
        <f t="shared" si="186"/>
        <v/>
      </c>
      <c r="BS167" t="str">
        <f t="shared" si="187"/>
        <v/>
      </c>
      <c r="BT167" t="str">
        <f t="shared" si="188"/>
        <v/>
      </c>
      <c r="BU167" t="str">
        <f t="shared" si="189"/>
        <v/>
      </c>
      <c r="BV167" t="str">
        <f t="shared" si="190"/>
        <v/>
      </c>
      <c r="BW167" t="str">
        <f t="shared" si="191"/>
        <v/>
      </c>
      <c r="BX167" t="str">
        <f t="shared" si="192"/>
        <v/>
      </c>
      <c r="CB167" s="683" t="str">
        <f t="shared" si="193"/>
        <v/>
      </c>
      <c r="CC167" s="683" t="str">
        <f t="shared" si="194"/>
        <v/>
      </c>
      <c r="CD167" s="683" t="str">
        <f>IF(CC167="","",VALUE(MID($BZ$5,1+SUM($CC$3:CC166),CC167)))</f>
        <v/>
      </c>
      <c r="CE167"/>
      <c r="CF167" t="str">
        <f>IF(CD167="","",MID($BZ$4,1+SUM($CD$3:CD166),CD167))</f>
        <v/>
      </c>
    </row>
    <row r="168" spans="3:84" ht="15">
      <c r="C168" s="485">
        <f t="shared" si="181"/>
        <v>169</v>
      </c>
      <c r="D168" s="467" t="s">
        <v>79</v>
      </c>
      <c r="E168" s="467"/>
      <c r="F168" s="464">
        <f ca="1">DATA_FORMATTING!GA126</f>
        <v>0</v>
      </c>
      <c r="G168" s="464">
        <f ca="1">DATA_FORMATTING!GB126</f>
        <v>0</v>
      </c>
      <c r="H168" s="464">
        <f ca="1">DATA_FORMATTING!GC126</f>
        <v>0</v>
      </c>
      <c r="I168" s="464">
        <f ca="1">DATA_FORMATTING!GD126</f>
        <v>0</v>
      </c>
      <c r="J168" s="464">
        <f ca="1">DATA_FORMATTING!GE126</f>
        <v>0</v>
      </c>
      <c r="K168" s="464"/>
      <c r="L168" s="464" t="e">
        <f ca="1">DATA_FORMATTING!Z184</f>
        <v>#NAME?</v>
      </c>
      <c r="M168" s="464" t="e">
        <f ca="1">DATA_FORMATTING!AA184</f>
        <v>#NAME?</v>
      </c>
      <c r="N168" s="464" t="e">
        <f ca="1">DATA_FORMATTING!AB184</f>
        <v>#NAME?</v>
      </c>
      <c r="O168" s="464" t="e">
        <f ca="1">DATA_FORMATTING!AD184</f>
        <v>#NAME?</v>
      </c>
      <c r="P168" s="464"/>
      <c r="Q168" s="464" t="e">
        <f ca="1">DATA_FORMATTING!FX126</f>
        <v>#NAME?</v>
      </c>
      <c r="R168" s="464" t="e">
        <f t="shared" ca="1" si="203"/>
        <v>#NAME?</v>
      </c>
      <c r="U168" s="486" t="e">
        <f ca="1">DATA_FORMATTING!FL11</f>
        <v>#NAME?</v>
      </c>
      <c r="AJ168" s="467" t="s">
        <v>79</v>
      </c>
      <c r="AK168" s="464" t="e">
        <f t="shared" ca="1" si="210"/>
        <v>#N/A</v>
      </c>
      <c r="AL168" s="464" t="e">
        <f t="shared" ca="1" si="210"/>
        <v>#N/A</v>
      </c>
      <c r="AM168" s="464" t="e">
        <f t="shared" ca="1" si="210"/>
        <v>#N/A</v>
      </c>
      <c r="AN168" s="464" t="e">
        <f t="shared" ca="1" si="210"/>
        <v>#N/A</v>
      </c>
      <c r="AO168" s="464" t="e">
        <f t="shared" ca="1" si="211"/>
        <v>#NAME?</v>
      </c>
      <c r="AP168" s="840" t="e">
        <f t="shared" ca="1" si="211"/>
        <v>#NAME?</v>
      </c>
      <c r="BP168" s="485" t="e">
        <f ca="1">IF(OR(DB_LOAD!AW167="USD",DB_LOAD!AW167='Refi-Annual Review'!$A$3,ISBLANK(DB_LOAD!AW167)),0,1)</f>
        <v>#NAME?</v>
      </c>
      <c r="BQ168" t="str">
        <f>(IF(ISBLANK(DB_LOAD!AR167),"",DB_LOAD!AR167))</f>
        <v/>
      </c>
      <c r="BR168" t="str">
        <f t="shared" si="186"/>
        <v/>
      </c>
      <c r="BS168" t="str">
        <f t="shared" si="187"/>
        <v/>
      </c>
      <c r="BT168" t="str">
        <f t="shared" si="188"/>
        <v/>
      </c>
      <c r="BU168" t="str">
        <f t="shared" si="189"/>
        <v/>
      </c>
      <c r="BV168" t="str">
        <f t="shared" si="190"/>
        <v/>
      </c>
      <c r="BW168" t="str">
        <f t="shared" si="191"/>
        <v/>
      </c>
      <c r="BX168" t="str">
        <f t="shared" si="192"/>
        <v/>
      </c>
      <c r="CB168" s="683" t="str">
        <f t="shared" si="193"/>
        <v/>
      </c>
      <c r="CC168" s="683" t="str">
        <f t="shared" si="194"/>
        <v/>
      </c>
      <c r="CD168" s="683" t="str">
        <f>IF(CC168="","",VALUE(MID($BZ$5,1+SUM($CC$3:CC167),CC168)))</f>
        <v/>
      </c>
      <c r="CE168"/>
      <c r="CF168" t="str">
        <f>IF(CD168="","",MID($BZ$4,1+SUM($CD$3:CD167),CD168))</f>
        <v/>
      </c>
    </row>
    <row r="169" spans="3:84" ht="1.5" customHeight="1">
      <c r="C169" s="485">
        <f t="shared" si="181"/>
        <v>170</v>
      </c>
      <c r="D169" s="485" t="s">
        <v>84</v>
      </c>
      <c r="F169" s="464">
        <f ca="1">DATA_FORMATTING!GA127</f>
        <v>0</v>
      </c>
      <c r="G169" s="464">
        <f ca="1">DATA_FORMATTING!GB127</f>
        <v>0</v>
      </c>
      <c r="H169" s="464">
        <f ca="1">DATA_FORMATTING!GC127</f>
        <v>0</v>
      </c>
      <c r="I169" s="464">
        <f ca="1">DATA_FORMATTING!GD127</f>
        <v>0</v>
      </c>
      <c r="J169" s="464">
        <f ca="1">DATA_FORMATTING!GE127</f>
        <v>0</v>
      </c>
      <c r="K169" s="464"/>
      <c r="L169" s="464" t="e">
        <f ca="1">DATA_FORMATTING!Z185</f>
        <v>#NAME?</v>
      </c>
      <c r="M169" s="464" t="e">
        <f ca="1">DATA_FORMATTING!AA185</f>
        <v>#NAME?</v>
      </c>
      <c r="N169" s="464" t="e">
        <f ca="1">DATA_FORMATTING!AB185</f>
        <v>#NAME?</v>
      </c>
      <c r="O169" s="464" t="e">
        <f ca="1">DATA_FORMATTING!AD185</f>
        <v>#NAME?</v>
      </c>
      <c r="P169" s="464"/>
      <c r="Q169" s="464" t="e">
        <f ca="1">DATA_FORMATTING!FX127</f>
        <v>#NAME?</v>
      </c>
      <c r="R169" s="464" t="e">
        <f t="shared" ca="1" si="203"/>
        <v>#NAME?</v>
      </c>
      <c r="U169" s="486" t="e">
        <f ca="1">DATA_FORMATTING!FL12</f>
        <v>#NAME?</v>
      </c>
      <c r="AJ169" s="485" t="s">
        <v>84</v>
      </c>
      <c r="AK169" s="464" t="e">
        <f t="shared" ca="1" si="210"/>
        <v>#N/A</v>
      </c>
      <c r="AL169" s="464" t="e">
        <f t="shared" ca="1" si="210"/>
        <v>#N/A</v>
      </c>
      <c r="AM169" s="464" t="e">
        <f t="shared" ca="1" si="210"/>
        <v>#N/A</v>
      </c>
      <c r="AN169" s="464" t="e">
        <f t="shared" ca="1" si="210"/>
        <v>#N/A</v>
      </c>
      <c r="AO169" s="464" t="e">
        <f t="shared" ca="1" si="211"/>
        <v>#NAME?</v>
      </c>
      <c r="AP169" s="840" t="e">
        <f t="shared" ca="1" si="211"/>
        <v>#NAME?</v>
      </c>
      <c r="BP169" s="485" t="e">
        <f ca="1">IF(OR(DB_LOAD!AW168="USD",DB_LOAD!AW168='Refi-Annual Review'!$A$3,ISBLANK(DB_LOAD!AW168)),0,1)</f>
        <v>#NAME?</v>
      </c>
      <c r="BQ169" t="str">
        <f>(IF(ISBLANK(DB_LOAD!AR168),"",DB_LOAD!AR168))</f>
        <v/>
      </c>
      <c r="BR169" t="str">
        <f t="shared" si="186"/>
        <v/>
      </c>
      <c r="BS169" t="str">
        <f t="shared" si="187"/>
        <v/>
      </c>
      <c r="BT169" t="str">
        <f t="shared" si="188"/>
        <v/>
      </c>
      <c r="BU169" t="str">
        <f t="shared" si="189"/>
        <v/>
      </c>
      <c r="BV169" t="str">
        <f t="shared" si="190"/>
        <v/>
      </c>
      <c r="BW169" t="str">
        <f t="shared" si="191"/>
        <v/>
      </c>
      <c r="BX169" t="str">
        <f t="shared" si="192"/>
        <v/>
      </c>
      <c r="CB169" s="683" t="str">
        <f t="shared" si="193"/>
        <v/>
      </c>
      <c r="CC169" s="683" t="str">
        <f t="shared" si="194"/>
        <v/>
      </c>
      <c r="CD169" s="683" t="str">
        <f>IF(CC169="","",VALUE(MID($BZ$5,1+SUM($CC$3:CC168),CC169)))</f>
        <v/>
      </c>
      <c r="CE169"/>
      <c r="CF169" t="str">
        <f>IF(CD169="","",MID($BZ$4,1+SUM($CD$3:CD168),CD169))</f>
        <v/>
      </c>
    </row>
    <row r="170" spans="3:84" ht="15">
      <c r="C170" s="485">
        <f t="shared" si="181"/>
        <v>171</v>
      </c>
      <c r="D170" s="485" t="s">
        <v>89</v>
      </c>
      <c r="F170" s="464">
        <f ca="1">DATA_FORMATTING!GA128</f>
        <v>0</v>
      </c>
      <c r="G170" s="464">
        <f ca="1">DATA_FORMATTING!GB128</f>
        <v>0</v>
      </c>
      <c r="H170" s="464">
        <f ca="1">DATA_FORMATTING!GC128</f>
        <v>0</v>
      </c>
      <c r="I170" s="464">
        <f ca="1">DATA_FORMATTING!GD128</f>
        <v>0</v>
      </c>
      <c r="J170" s="464">
        <f ca="1">DATA_FORMATTING!GE128</f>
        <v>0</v>
      </c>
      <c r="K170" s="464"/>
      <c r="L170" s="464" t="e">
        <f ca="1">DATA_FORMATTING!Z186</f>
        <v>#NAME?</v>
      </c>
      <c r="M170" s="464" t="e">
        <f ca="1">DATA_FORMATTING!AA186</f>
        <v>#NAME?</v>
      </c>
      <c r="N170" s="464" t="e">
        <f ca="1">DATA_FORMATTING!AB186</f>
        <v>#NAME?</v>
      </c>
      <c r="O170" s="464" t="e">
        <f ca="1">DATA_FORMATTING!AD186</f>
        <v>#NAME?</v>
      </c>
      <c r="P170" s="464"/>
      <c r="Q170" s="464" t="e">
        <f ca="1">DATA_FORMATTING!FX128</f>
        <v>#NAME?</v>
      </c>
      <c r="R170" s="464" t="e">
        <f t="shared" ca="1" si="203"/>
        <v>#NAME?</v>
      </c>
      <c r="U170" s="486" t="e">
        <f ca="1">DATA_FORMATTING!FL13</f>
        <v>#NAME?</v>
      </c>
      <c r="AJ170" s="485" t="s">
        <v>89</v>
      </c>
      <c r="AK170" s="464" t="e">
        <f t="shared" ca="1" si="210"/>
        <v>#N/A</v>
      </c>
      <c r="AL170" s="464" t="e">
        <f t="shared" ca="1" si="210"/>
        <v>#N/A</v>
      </c>
      <c r="AM170" s="464" t="e">
        <f t="shared" ca="1" si="210"/>
        <v>#N/A</v>
      </c>
      <c r="AN170" s="464" t="e">
        <f t="shared" ca="1" si="210"/>
        <v>#N/A</v>
      </c>
      <c r="AO170" s="464" t="e">
        <f t="shared" ca="1" si="211"/>
        <v>#NAME?</v>
      </c>
      <c r="AP170" s="840" t="e">
        <f t="shared" ca="1" si="211"/>
        <v>#NAME?</v>
      </c>
      <c r="BP170" s="485" t="e">
        <f ca="1">IF(OR(DB_LOAD!AW169="USD",DB_LOAD!AW169='Refi-Annual Review'!$A$3,ISBLANK(DB_LOAD!AW169)),0,1)</f>
        <v>#NAME?</v>
      </c>
      <c r="BQ170" t="str">
        <f>(IF(ISBLANK(DB_LOAD!AR169),"",DB_LOAD!AR169))</f>
        <v/>
      </c>
      <c r="BR170" t="str">
        <f t="shared" si="186"/>
        <v/>
      </c>
      <c r="BS170" t="str">
        <f t="shared" si="187"/>
        <v/>
      </c>
      <c r="BT170" t="str">
        <f t="shared" si="188"/>
        <v/>
      </c>
      <c r="BU170" t="str">
        <f t="shared" si="189"/>
        <v/>
      </c>
      <c r="BV170" t="str">
        <f t="shared" si="190"/>
        <v/>
      </c>
      <c r="BW170" t="str">
        <f t="shared" si="191"/>
        <v/>
      </c>
      <c r="BX170" t="str">
        <f t="shared" si="192"/>
        <v/>
      </c>
      <c r="CB170" s="683" t="str">
        <f t="shared" si="193"/>
        <v/>
      </c>
      <c r="CC170" s="683" t="str">
        <f t="shared" si="194"/>
        <v/>
      </c>
      <c r="CD170" s="683" t="str">
        <f>IF(CC170="","",VALUE(MID($BZ$5,1+SUM($CC$3:CC169),CC170)))</f>
        <v/>
      </c>
      <c r="CE170"/>
      <c r="CF170" t="str">
        <f>IF(CD170="","",MID($BZ$4,1+SUM($CD$3:CD169),CD170))</f>
        <v/>
      </c>
    </row>
    <row r="171" spans="3:84" ht="15">
      <c r="C171" s="485">
        <f t="shared" si="181"/>
        <v>172</v>
      </c>
      <c r="D171" s="485" t="s">
        <v>93</v>
      </c>
      <c r="F171" s="464">
        <f ca="1">DATA_FORMATTING!GA129</f>
        <v>0</v>
      </c>
      <c r="G171" s="464">
        <f ca="1">DATA_FORMATTING!GB129</f>
        <v>0</v>
      </c>
      <c r="H171" s="464">
        <f ca="1">DATA_FORMATTING!GC129</f>
        <v>0</v>
      </c>
      <c r="I171" s="464">
        <f ca="1">DATA_FORMATTING!GD129</f>
        <v>0</v>
      </c>
      <c r="J171" s="464">
        <f ca="1">DATA_FORMATTING!GE129</f>
        <v>0</v>
      </c>
      <c r="K171" s="464"/>
      <c r="L171" s="464" t="e">
        <f ca="1">DATA_FORMATTING!Z187</f>
        <v>#NAME?</v>
      </c>
      <c r="M171" s="464" t="e">
        <f ca="1">DATA_FORMATTING!AA187</f>
        <v>#NAME?</v>
      </c>
      <c r="N171" s="464" t="e">
        <f ca="1">DATA_FORMATTING!AB187</f>
        <v>#NAME?</v>
      </c>
      <c r="O171" s="464" t="e">
        <f ca="1">DATA_FORMATTING!AD187</f>
        <v>#NAME?</v>
      </c>
      <c r="P171" s="464"/>
      <c r="Q171" s="464" t="e">
        <f ca="1">DATA_FORMATTING!FX129</f>
        <v>#NAME?</v>
      </c>
      <c r="R171" s="464" t="e">
        <f t="shared" ca="1" si="203"/>
        <v>#NAME?</v>
      </c>
      <c r="U171" s="486" t="e">
        <f ca="1">DATA_FORMATTING!FL14</f>
        <v>#NAME?</v>
      </c>
      <c r="AJ171" s="485" t="s">
        <v>93</v>
      </c>
      <c r="AK171" s="464" t="e">
        <f t="shared" ca="1" si="210"/>
        <v>#N/A</v>
      </c>
      <c r="AL171" s="464" t="e">
        <f t="shared" ca="1" si="210"/>
        <v>#N/A</v>
      </c>
      <c r="AM171" s="464" t="e">
        <f t="shared" ca="1" si="210"/>
        <v>#N/A</v>
      </c>
      <c r="AN171" s="464" t="e">
        <f t="shared" ca="1" si="210"/>
        <v>#N/A</v>
      </c>
      <c r="AO171" s="464" t="e">
        <f t="shared" ca="1" si="211"/>
        <v>#NAME?</v>
      </c>
      <c r="AP171" s="840" t="e">
        <f t="shared" ca="1" si="211"/>
        <v>#NAME?</v>
      </c>
      <c r="BP171" s="485" t="e">
        <f ca="1">IF(OR(DB_LOAD!AW170="USD",DB_LOAD!AW170='Refi-Annual Review'!$A$3,ISBLANK(DB_LOAD!AW170)),0,1)</f>
        <v>#NAME?</v>
      </c>
      <c r="BQ171" t="str">
        <f>(IF(ISBLANK(DB_LOAD!AR170),"",DB_LOAD!AR170))</f>
        <v/>
      </c>
      <c r="BR171" t="str">
        <f t="shared" si="186"/>
        <v/>
      </c>
      <c r="BS171" t="str">
        <f t="shared" si="187"/>
        <v/>
      </c>
      <c r="BT171" t="str">
        <f t="shared" si="188"/>
        <v/>
      </c>
      <c r="BU171" t="str">
        <f t="shared" si="189"/>
        <v/>
      </c>
      <c r="BV171" t="str">
        <f t="shared" si="190"/>
        <v/>
      </c>
      <c r="BW171" t="str">
        <f t="shared" si="191"/>
        <v/>
      </c>
      <c r="BX171" t="str">
        <f t="shared" si="192"/>
        <v/>
      </c>
      <c r="CB171" s="683" t="str">
        <f t="shared" si="193"/>
        <v/>
      </c>
      <c r="CC171" s="683" t="str">
        <f t="shared" si="194"/>
        <v/>
      </c>
      <c r="CD171" s="683" t="str">
        <f>IF(CC171="","",VALUE(MID($BZ$5,1+SUM($CC$3:CC170),CC171)))</f>
        <v/>
      </c>
      <c r="CE171"/>
      <c r="CF171" t="str">
        <f>IF(CD171="","",MID($BZ$4,1+SUM($CD$3:CD170),CD171))</f>
        <v/>
      </c>
    </row>
    <row r="172" spans="3:84" ht="15">
      <c r="C172" s="485">
        <f t="shared" si="181"/>
        <v>173</v>
      </c>
      <c r="R172" s="464">
        <f t="shared" si="203"/>
        <v>0</v>
      </c>
      <c r="AK172" s="486"/>
      <c r="AL172" s="486"/>
      <c r="AM172" s="486"/>
      <c r="AN172" s="486"/>
      <c r="AO172" s="486"/>
      <c r="BP172" s="485" t="e">
        <f ca="1">IF(OR(DB_LOAD!AW171="USD",DB_LOAD!AW171='Refi-Annual Review'!$A$3,ISBLANK(DB_LOAD!AW171)),0,1)</f>
        <v>#NAME?</v>
      </c>
      <c r="BQ172" t="str">
        <f>(IF(ISBLANK(DB_LOAD!AR171),"",DB_LOAD!AR171))</f>
        <v/>
      </c>
      <c r="BR172" t="str">
        <f t="shared" si="186"/>
        <v/>
      </c>
      <c r="BS172" t="str">
        <f t="shared" si="187"/>
        <v/>
      </c>
      <c r="BT172" t="str">
        <f t="shared" si="188"/>
        <v/>
      </c>
      <c r="BU172" t="str">
        <f t="shared" si="189"/>
        <v/>
      </c>
      <c r="BV172" t="str">
        <f t="shared" si="190"/>
        <v/>
      </c>
      <c r="BW172" t="str">
        <f t="shared" si="191"/>
        <v/>
      </c>
      <c r="BX172" t="str">
        <f t="shared" si="192"/>
        <v/>
      </c>
      <c r="CB172" s="683" t="str">
        <f t="shared" si="193"/>
        <v/>
      </c>
      <c r="CC172" s="683" t="str">
        <f t="shared" si="194"/>
        <v/>
      </c>
      <c r="CD172" s="683" t="str">
        <f>IF(CC172="","",VALUE(MID($BZ$5,1+SUM($CC$3:CC171),CC172)))</f>
        <v/>
      </c>
      <c r="CE172"/>
      <c r="CF172" t="str">
        <f>IF(CD172="","",MID($BZ$4,1+SUM($CD$3:CD171),CD172))</f>
        <v/>
      </c>
    </row>
    <row r="173" spans="3:84" ht="15">
      <c r="C173" s="485">
        <f t="shared" si="181"/>
        <v>174</v>
      </c>
      <c r="D173" s="485" t="s">
        <v>70</v>
      </c>
      <c r="F173" s="464" t="e">
        <f ca="1">DATA_FORMATTING!HU10/F$86</f>
        <v>#N/A</v>
      </c>
      <c r="G173" s="464" t="e">
        <f ca="1">DATA_FORMATTING!HV10/G$86</f>
        <v>#N/A</v>
      </c>
      <c r="H173" s="464" t="e">
        <f ca="1">DATA_FORMATTING!HW10/H$86</f>
        <v>#N/A</v>
      </c>
      <c r="I173" s="464" t="e">
        <f ca="1">DATA_FORMATTING!HX10/I$86</f>
        <v>#N/A</v>
      </c>
      <c r="J173" s="464" t="e">
        <f ca="1">DATA_FORMATTING!HY10/J$86</f>
        <v>#N/A</v>
      </c>
      <c r="K173" s="464"/>
      <c r="L173" s="486" t="e">
        <f ca="1">DATA_FORMATTING!AH182/L$86</f>
        <v>#NAME?</v>
      </c>
      <c r="M173" s="464" t="e">
        <f ca="1">DATA_FORMATTING!AI182/M$86</f>
        <v>#NAME?</v>
      </c>
      <c r="N173" s="464" t="e">
        <f ca="1">DATA_FORMATTING!AJ182/N$86</f>
        <v>#NAME?</v>
      </c>
      <c r="O173" s="464" t="e">
        <f ca="1">DATA_FORMATTING!AL182/O$86</f>
        <v>#NAME?</v>
      </c>
      <c r="P173" s="464"/>
      <c r="Q173" s="464" t="e">
        <f ca="1">DATA_FORMATTING!HQ10/Q$86</f>
        <v>#NAME?</v>
      </c>
      <c r="R173" s="464" t="e">
        <f t="shared" ca="1" si="203"/>
        <v>#NAME?</v>
      </c>
      <c r="U173" s="486" t="e">
        <f ca="1">DATA_FORMATTING!HE10/U$86</f>
        <v>#NAME?</v>
      </c>
      <c r="AJ173" s="485" t="s">
        <v>70</v>
      </c>
      <c r="AK173" s="464" t="e">
        <f t="shared" ref="AK173:AN177" ca="1" si="212">HLOOKUP(AK$4,$G$1:$O$213,$C173-1,FALSE)</f>
        <v>#N/A</v>
      </c>
      <c r="AL173" s="464" t="e">
        <f t="shared" ca="1" si="212"/>
        <v>#N/A</v>
      </c>
      <c r="AM173" s="464" t="e">
        <f t="shared" ca="1" si="212"/>
        <v>#N/A</v>
      </c>
      <c r="AN173" s="464" t="e">
        <f t="shared" ca="1" si="212"/>
        <v>#N/A</v>
      </c>
      <c r="AO173" s="464" t="e">
        <f t="shared" ref="AO173:AP177" ca="1" si="213">Q173</f>
        <v>#NAME?</v>
      </c>
      <c r="AP173" s="840" t="e">
        <f t="shared" ca="1" si="213"/>
        <v>#NAME?</v>
      </c>
      <c r="BP173" s="485" t="e">
        <f ca="1">IF(OR(DB_LOAD!AW172="USD",DB_LOAD!AW172='Refi-Annual Review'!$A$3,ISBLANK(DB_LOAD!AW172)),0,1)</f>
        <v>#NAME?</v>
      </c>
      <c r="BQ173" t="str">
        <f>(IF(ISBLANK(DB_LOAD!AR172),"",DB_LOAD!AR172))</f>
        <v/>
      </c>
      <c r="BR173" t="str">
        <f t="shared" ref="BR173:BR177" si="214">IF(LEN(BQ173)&gt;0,LEN(BQ173),"")</f>
        <v/>
      </c>
      <c r="BS173" t="str">
        <f t="shared" ref="BS173:BS178" si="215">IF(AND(BQ173=BQ172,BR173=BR172,BQ173&lt;&gt;""),"",IF(BQ173="","",BQ173))</f>
        <v/>
      </c>
      <c r="BT173" t="str">
        <f t="shared" ref="BT173:BT178" si="216">BT172&amp;BS173</f>
        <v/>
      </c>
      <c r="BU173" t="str">
        <f t="shared" si="189"/>
        <v/>
      </c>
      <c r="BV173" t="str">
        <f t="shared" ref="BV173:BV178" si="217">BV172&amp;BU173</f>
        <v/>
      </c>
      <c r="BW173" t="str">
        <f t="shared" si="191"/>
        <v/>
      </c>
      <c r="BX173" t="str">
        <f t="shared" ref="BX173:BX178" si="218">BX172&amp;BW173</f>
        <v/>
      </c>
      <c r="CB173" s="683" t="str">
        <f t="shared" ref="CB173:CB178" si="219">IF(CB172&lt;$BZ$3,CB172+1,"")</f>
        <v/>
      </c>
      <c r="CC173" s="683" t="str">
        <f t="shared" ref="CC173:CC177" si="220">IF(CB173="","",VALUE(MID($BZ$6,CB173,1)))</f>
        <v/>
      </c>
      <c r="CD173" s="683" t="str">
        <f>IF(CC173="","",VALUE(MID($BZ$5,1+SUM($CC$3:CC172),CC173)))</f>
        <v/>
      </c>
      <c r="CE173"/>
      <c r="CF173" t="str">
        <f>IF(CD173="","",MID($BZ$4,1+SUM($CD$3:CD172),CD173))</f>
        <v/>
      </c>
    </row>
    <row r="174" spans="3:84" ht="15">
      <c r="C174" s="485">
        <f t="shared" si="181"/>
        <v>175</v>
      </c>
      <c r="D174" s="485" t="s">
        <v>75</v>
      </c>
      <c r="F174" s="464" t="e">
        <f ca="1">DATA_FORMATTING!HU11/F$86</f>
        <v>#N/A</v>
      </c>
      <c r="G174" s="464" t="e">
        <f ca="1">DATA_FORMATTING!HV11/G$86</f>
        <v>#N/A</v>
      </c>
      <c r="H174" s="464" t="e">
        <f ca="1">DATA_FORMATTING!HW11/H$86</f>
        <v>#N/A</v>
      </c>
      <c r="I174" s="464" t="e">
        <f ca="1">DATA_FORMATTING!HX11/I$86</f>
        <v>#N/A</v>
      </c>
      <c r="J174" s="464" t="e">
        <f ca="1">DATA_FORMATTING!HY11/J$86</f>
        <v>#N/A</v>
      </c>
      <c r="K174" s="464"/>
      <c r="L174" s="486" t="e">
        <f ca="1">DATA_FORMATTING!AH183/L$86</f>
        <v>#NAME?</v>
      </c>
      <c r="M174" s="464" t="e">
        <f ca="1">DATA_FORMATTING!AI183/M$86</f>
        <v>#NAME?</v>
      </c>
      <c r="N174" s="464" t="e">
        <f ca="1">DATA_FORMATTING!AJ183/N$86</f>
        <v>#NAME?</v>
      </c>
      <c r="O174" s="464" t="e">
        <f ca="1">DATA_FORMATTING!AL183/O$86</f>
        <v>#NAME?</v>
      </c>
      <c r="P174" s="464"/>
      <c r="Q174" s="464" t="e">
        <f ca="1">DATA_FORMATTING!HQ11/Q$86</f>
        <v>#NAME?</v>
      </c>
      <c r="R174" s="464" t="e">
        <f t="shared" ca="1" si="203"/>
        <v>#NAME?</v>
      </c>
      <c r="U174" s="486" t="e">
        <f ca="1">DATA_FORMATTING!HE11/U$86</f>
        <v>#NAME?</v>
      </c>
      <c r="AJ174" s="485" t="s">
        <v>75</v>
      </c>
      <c r="AK174" s="464" t="e">
        <f t="shared" ca="1" si="212"/>
        <v>#N/A</v>
      </c>
      <c r="AL174" s="464" t="e">
        <f t="shared" ca="1" si="212"/>
        <v>#N/A</v>
      </c>
      <c r="AM174" s="464" t="e">
        <f t="shared" ca="1" si="212"/>
        <v>#N/A</v>
      </c>
      <c r="AN174" s="464" t="e">
        <f t="shared" ca="1" si="212"/>
        <v>#N/A</v>
      </c>
      <c r="AO174" s="464" t="e">
        <f t="shared" ca="1" si="213"/>
        <v>#NAME?</v>
      </c>
      <c r="AP174" s="840" t="e">
        <f t="shared" ca="1" si="213"/>
        <v>#NAME?</v>
      </c>
      <c r="BP174" s="485" t="e">
        <f ca="1">IF(OR(DB_LOAD!AW173="USD",DB_LOAD!AW173='Refi-Annual Review'!$A$3,ISBLANK(DB_LOAD!AW173)),0,1)</f>
        <v>#NAME?</v>
      </c>
      <c r="BQ174" t="str">
        <f>(IF(ISBLANK(DB_LOAD!AR173),"",DB_LOAD!AR173))</f>
        <v/>
      </c>
      <c r="BR174" t="str">
        <f t="shared" si="214"/>
        <v/>
      </c>
      <c r="BS174" t="str">
        <f t="shared" si="215"/>
        <v/>
      </c>
      <c r="BT174" t="str">
        <f t="shared" si="216"/>
        <v/>
      </c>
      <c r="BU174" t="str">
        <f t="shared" si="189"/>
        <v/>
      </c>
      <c r="BV174" t="str">
        <f t="shared" si="217"/>
        <v/>
      </c>
      <c r="BW174" t="str">
        <f t="shared" si="191"/>
        <v/>
      </c>
      <c r="BX174" t="str">
        <f t="shared" si="218"/>
        <v/>
      </c>
      <c r="CB174" s="683" t="str">
        <f t="shared" si="219"/>
        <v/>
      </c>
      <c r="CC174" s="683" t="str">
        <f t="shared" si="220"/>
        <v/>
      </c>
      <c r="CD174" s="683" t="str">
        <f>IF(CC174="","",VALUE(MID($BZ$5,1+SUM($CC$3:CC173),CC174)))</f>
        <v/>
      </c>
      <c r="CE174"/>
      <c r="CF174" t="str">
        <f>IF(CD174="","",MID($BZ$4,1+SUM($CD$3:CD173),CD174))</f>
        <v/>
      </c>
    </row>
    <row r="175" spans="3:84" ht="15">
      <c r="C175" s="485">
        <f t="shared" si="181"/>
        <v>176</v>
      </c>
      <c r="D175" s="485" t="s">
        <v>80</v>
      </c>
      <c r="F175" s="464" t="e">
        <f ca="1">DATA_FORMATTING!HU12/F$86</f>
        <v>#N/A</v>
      </c>
      <c r="G175" s="464" t="e">
        <f ca="1">DATA_FORMATTING!HV12/G$86</f>
        <v>#N/A</v>
      </c>
      <c r="H175" s="464" t="e">
        <f ca="1">DATA_FORMATTING!HW12/H$86</f>
        <v>#N/A</v>
      </c>
      <c r="I175" s="464" t="e">
        <f ca="1">DATA_FORMATTING!HX12/I$86</f>
        <v>#N/A</v>
      </c>
      <c r="J175" s="464" t="e">
        <f ca="1">DATA_FORMATTING!HY12/J$86</f>
        <v>#N/A</v>
      </c>
      <c r="K175" s="464"/>
      <c r="L175" s="486" t="e">
        <f ca="1">DATA_FORMATTING!AH184/L$86</f>
        <v>#NAME?</v>
      </c>
      <c r="M175" s="464" t="e">
        <f ca="1">DATA_FORMATTING!AI184/M$86</f>
        <v>#NAME?</v>
      </c>
      <c r="N175" s="464" t="e">
        <f ca="1">DATA_FORMATTING!AJ184/N$86</f>
        <v>#NAME?</v>
      </c>
      <c r="O175" s="464" t="e">
        <f ca="1">DATA_FORMATTING!AL184/O$86</f>
        <v>#NAME?</v>
      </c>
      <c r="P175" s="464"/>
      <c r="Q175" s="464" t="e">
        <f ca="1">DATA_FORMATTING!HQ12/Q$86</f>
        <v>#NAME?</v>
      </c>
      <c r="R175" s="464" t="e">
        <f t="shared" ca="1" si="203"/>
        <v>#NAME?</v>
      </c>
      <c r="U175" s="486" t="e">
        <f ca="1">DATA_FORMATTING!HE12/U$86</f>
        <v>#NAME?</v>
      </c>
      <c r="AJ175" s="485" t="s">
        <v>80</v>
      </c>
      <c r="AK175" s="464" t="e">
        <f t="shared" ca="1" si="212"/>
        <v>#N/A</v>
      </c>
      <c r="AL175" s="464" t="e">
        <f t="shared" ca="1" si="212"/>
        <v>#N/A</v>
      </c>
      <c r="AM175" s="464" t="e">
        <f t="shared" ca="1" si="212"/>
        <v>#N/A</v>
      </c>
      <c r="AN175" s="464" t="e">
        <f t="shared" ca="1" si="212"/>
        <v>#N/A</v>
      </c>
      <c r="AO175" s="464" t="e">
        <f t="shared" ca="1" si="213"/>
        <v>#NAME?</v>
      </c>
      <c r="AP175" s="840" t="e">
        <f t="shared" ca="1" si="213"/>
        <v>#NAME?</v>
      </c>
      <c r="BP175" s="485" t="e">
        <f ca="1">IF(OR(DB_LOAD!AW174="USD",DB_LOAD!AW174='Refi-Annual Review'!$A$3,ISBLANK(DB_LOAD!AW174)),0,1)</f>
        <v>#NAME?</v>
      </c>
      <c r="BQ175" t="str">
        <f>(IF(ISBLANK(DB_LOAD!AR174),"",DB_LOAD!AR174))</f>
        <v/>
      </c>
      <c r="BR175" t="str">
        <f t="shared" si="214"/>
        <v/>
      </c>
      <c r="BS175" t="str">
        <f t="shared" si="215"/>
        <v/>
      </c>
      <c r="BT175" t="str">
        <f t="shared" si="216"/>
        <v/>
      </c>
      <c r="BU175" t="str">
        <f t="shared" si="189"/>
        <v/>
      </c>
      <c r="BV175" t="str">
        <f t="shared" si="217"/>
        <v/>
      </c>
      <c r="BW175" t="str">
        <f t="shared" si="191"/>
        <v/>
      </c>
      <c r="BX175" t="str">
        <f t="shared" si="218"/>
        <v/>
      </c>
      <c r="CB175" s="683" t="str">
        <f t="shared" si="219"/>
        <v/>
      </c>
      <c r="CC175" s="683" t="str">
        <f t="shared" si="220"/>
        <v/>
      </c>
      <c r="CD175" s="683" t="str">
        <f>IF(CC175="","",VALUE(MID($BZ$5,1+SUM($CC$3:CC174),CC175)))</f>
        <v/>
      </c>
      <c r="CE175"/>
      <c r="CF175" t="str">
        <f>IF(CD175="","",MID($BZ$4,1+SUM($CD$3:CD174),CD175))</f>
        <v/>
      </c>
    </row>
    <row r="176" spans="3:84" ht="15">
      <c r="C176" s="485">
        <f t="shared" si="181"/>
        <v>177</v>
      </c>
      <c r="D176" s="485" t="s">
        <v>85</v>
      </c>
      <c r="F176" s="464" t="e">
        <f ca="1">DATA_FORMATTING!HU13/F$86</f>
        <v>#N/A</v>
      </c>
      <c r="G176" s="464" t="e">
        <f ca="1">DATA_FORMATTING!HV13/G$86</f>
        <v>#N/A</v>
      </c>
      <c r="H176" s="464" t="e">
        <f ca="1">DATA_FORMATTING!HW13/H$86</f>
        <v>#N/A</v>
      </c>
      <c r="I176" s="464" t="e">
        <f ca="1">DATA_FORMATTING!HX13/I$86</f>
        <v>#N/A</v>
      </c>
      <c r="J176" s="464" t="e">
        <f ca="1">DATA_FORMATTING!HY13/J$86</f>
        <v>#N/A</v>
      </c>
      <c r="K176" s="464"/>
      <c r="L176" s="486" t="e">
        <f ca="1">DATA_FORMATTING!AH185/L$86</f>
        <v>#NAME?</v>
      </c>
      <c r="M176" s="464" t="e">
        <f ca="1">DATA_FORMATTING!AI185/M$86</f>
        <v>#NAME?</v>
      </c>
      <c r="N176" s="464" t="e">
        <f ca="1">DATA_FORMATTING!AJ185/N$86</f>
        <v>#NAME?</v>
      </c>
      <c r="O176" s="464" t="e">
        <f ca="1">DATA_FORMATTING!AL185/O$86</f>
        <v>#NAME?</v>
      </c>
      <c r="P176" s="464"/>
      <c r="Q176" s="464" t="e">
        <f ca="1">DATA_FORMATTING!HQ13/Q$86</f>
        <v>#NAME?</v>
      </c>
      <c r="R176" s="464" t="e">
        <f t="shared" ca="1" si="203"/>
        <v>#NAME?</v>
      </c>
      <c r="U176" s="486" t="e">
        <f ca="1">DATA_FORMATTING!HE13/U$86</f>
        <v>#NAME?</v>
      </c>
      <c r="AJ176" s="485" t="s">
        <v>85</v>
      </c>
      <c r="AK176" s="464" t="e">
        <f t="shared" ca="1" si="212"/>
        <v>#N/A</v>
      </c>
      <c r="AL176" s="464" t="e">
        <f t="shared" ca="1" si="212"/>
        <v>#N/A</v>
      </c>
      <c r="AM176" s="464" t="e">
        <f t="shared" ca="1" si="212"/>
        <v>#N/A</v>
      </c>
      <c r="AN176" s="464" t="e">
        <f t="shared" ca="1" si="212"/>
        <v>#N/A</v>
      </c>
      <c r="AO176" s="464" t="e">
        <f t="shared" ca="1" si="213"/>
        <v>#NAME?</v>
      </c>
      <c r="AP176" s="840" t="e">
        <f t="shared" ca="1" si="213"/>
        <v>#NAME?</v>
      </c>
      <c r="BP176" s="485" t="e">
        <f ca="1">IF(OR(DB_LOAD!AW175="USD",DB_LOAD!AW175='Refi-Annual Review'!$A$3,ISBLANK(DB_LOAD!AW175)),0,1)</f>
        <v>#NAME?</v>
      </c>
      <c r="BQ176" t="str">
        <f>(IF(ISBLANK(DB_LOAD!AR175),"",DB_LOAD!AR175))</f>
        <v/>
      </c>
      <c r="BR176" t="str">
        <f t="shared" si="214"/>
        <v/>
      </c>
      <c r="BS176" t="str">
        <f t="shared" si="215"/>
        <v/>
      </c>
      <c r="BT176" t="str">
        <f t="shared" si="216"/>
        <v/>
      </c>
      <c r="BU176" t="str">
        <f t="shared" si="189"/>
        <v/>
      </c>
      <c r="BV176" t="str">
        <f t="shared" si="217"/>
        <v/>
      </c>
      <c r="BW176" t="str">
        <f t="shared" si="191"/>
        <v/>
      </c>
      <c r="BX176" t="str">
        <f t="shared" si="218"/>
        <v/>
      </c>
      <c r="CB176" s="683" t="str">
        <f t="shared" si="219"/>
        <v/>
      </c>
      <c r="CC176" s="683" t="str">
        <f t="shared" si="220"/>
        <v/>
      </c>
      <c r="CD176" s="683" t="str">
        <f>IF(CC176="","",VALUE(MID($BZ$5,1+SUM($CC$3:CC175),CC176)))</f>
        <v/>
      </c>
      <c r="CE176"/>
      <c r="CF176" t="str">
        <f>IF(CD176="","",MID($BZ$4,1+SUM($CD$3:CD175),CD176))</f>
        <v/>
      </c>
    </row>
    <row r="177" spans="3:84" ht="15">
      <c r="C177" s="485">
        <f t="shared" si="181"/>
        <v>178</v>
      </c>
      <c r="D177" s="485" t="s">
        <v>90</v>
      </c>
      <c r="F177" s="464" t="e">
        <f ca="1">DATA_FORMATTING!HU14/F$86</f>
        <v>#N/A</v>
      </c>
      <c r="G177" s="464" t="e">
        <f ca="1">DATA_FORMATTING!HV14/G$86</f>
        <v>#N/A</v>
      </c>
      <c r="H177" s="464" t="e">
        <f ca="1">DATA_FORMATTING!HW14/H$86</f>
        <v>#N/A</v>
      </c>
      <c r="I177" s="464" t="e">
        <f ca="1">DATA_FORMATTING!HX14/I$86</f>
        <v>#N/A</v>
      </c>
      <c r="J177" s="464" t="e">
        <f ca="1">DATA_FORMATTING!HY14/J$86</f>
        <v>#N/A</v>
      </c>
      <c r="K177" s="464"/>
      <c r="L177" s="486" t="e">
        <f ca="1">DATA_FORMATTING!AH186/L$86</f>
        <v>#NAME?</v>
      </c>
      <c r="M177" s="464" t="e">
        <f ca="1">DATA_FORMATTING!AI186/M$86</f>
        <v>#NAME?</v>
      </c>
      <c r="N177" s="464" t="e">
        <f ca="1">DATA_FORMATTING!AJ186/N$86</f>
        <v>#NAME?</v>
      </c>
      <c r="O177" s="464" t="e">
        <f ca="1">DATA_FORMATTING!AL186/O$86</f>
        <v>#NAME?</v>
      </c>
      <c r="P177" s="464"/>
      <c r="Q177" s="464" t="e">
        <f ca="1">DATA_FORMATTING!HQ14/Q$86</f>
        <v>#NAME?</v>
      </c>
      <c r="R177" s="464" t="e">
        <f t="shared" ca="1" si="203"/>
        <v>#NAME?</v>
      </c>
      <c r="U177" s="486" t="e">
        <f ca="1">DATA_FORMATTING!HE14/U$86</f>
        <v>#NAME?</v>
      </c>
      <c r="AJ177" s="485" t="s">
        <v>90</v>
      </c>
      <c r="AK177" s="464" t="e">
        <f t="shared" ca="1" si="212"/>
        <v>#N/A</v>
      </c>
      <c r="AL177" s="464" t="e">
        <f t="shared" ca="1" si="212"/>
        <v>#N/A</v>
      </c>
      <c r="AM177" s="464" t="e">
        <f t="shared" ca="1" si="212"/>
        <v>#N/A</v>
      </c>
      <c r="AN177" s="464" t="e">
        <f t="shared" ca="1" si="212"/>
        <v>#N/A</v>
      </c>
      <c r="AO177" s="464" t="e">
        <f t="shared" ca="1" si="213"/>
        <v>#NAME?</v>
      </c>
      <c r="AP177" s="840" t="e">
        <f t="shared" ca="1" si="213"/>
        <v>#NAME?</v>
      </c>
      <c r="BP177" s="485" t="e">
        <f ca="1">IF(OR(DB_LOAD!AW176="USD",DB_LOAD!AW176='Refi-Annual Review'!$A$3,ISBLANK(DB_LOAD!AW176)),0,1)</f>
        <v>#NAME?</v>
      </c>
      <c r="BQ177" t="str">
        <f>(IF(ISBLANK(DB_LOAD!AR176),"",DB_LOAD!AR176))</f>
        <v/>
      </c>
      <c r="BR177" t="str">
        <f t="shared" si="214"/>
        <v/>
      </c>
      <c r="BS177" t="str">
        <f t="shared" si="215"/>
        <v/>
      </c>
      <c r="BT177" t="str">
        <f t="shared" si="216"/>
        <v/>
      </c>
      <c r="BU177" t="str">
        <f t="shared" si="189"/>
        <v/>
      </c>
      <c r="BV177" t="str">
        <f t="shared" si="217"/>
        <v/>
      </c>
      <c r="BW177" t="str">
        <f t="shared" si="191"/>
        <v/>
      </c>
      <c r="BX177" t="str">
        <f t="shared" si="218"/>
        <v/>
      </c>
      <c r="CB177" s="683" t="str">
        <f t="shared" si="219"/>
        <v/>
      </c>
      <c r="CC177" s="683" t="str">
        <f t="shared" si="220"/>
        <v/>
      </c>
      <c r="CD177" s="683" t="str">
        <f>IF(CC177="","",VALUE(MID($BZ$5,1+SUM($CC$3:CC176),CC177)))</f>
        <v/>
      </c>
      <c r="CE177"/>
      <c r="CF177" t="str">
        <f>IF(CD177="","",MID($BZ$4,1+SUM($CD$3:CD176),CD177))</f>
        <v/>
      </c>
    </row>
    <row r="178" spans="3:84" ht="15">
      <c r="BP178" s="485" t="e">
        <f ca="1">IF(OR(DB_LOAD!AW177="USD",DB_LOAD!AW177='Refi-Annual Review'!$A$3,ISBLANK(DB_LOAD!AW177)),0,1)</f>
        <v>#NAME?</v>
      </c>
      <c r="BQ178" t="str">
        <f>(IF(ISBLANK(DB_LOAD!AR177),"",DB_LOAD!AR177))</f>
        <v/>
      </c>
      <c r="BR178" t="str">
        <f t="shared" ref="BR178:BR241" si="221">IF(LEN(BQ178)&gt;0,LEN(BQ178),"")</f>
        <v/>
      </c>
      <c r="BS178" t="str">
        <f t="shared" si="215"/>
        <v/>
      </c>
      <c r="BT178" t="str">
        <f t="shared" si="216"/>
        <v/>
      </c>
      <c r="BU178" t="str">
        <f t="shared" ref="BU178:BU241" si="222">IF(LEN(BS178)&gt;0,LEN(BS178),"")</f>
        <v/>
      </c>
      <c r="BV178" t="str">
        <f t="shared" si="217"/>
        <v/>
      </c>
      <c r="BW178" t="str">
        <f t="shared" ref="BW178:BW241" si="223">IF(LEN(BU178)&gt;0,LEN(BU178),"")</f>
        <v/>
      </c>
      <c r="BX178" t="str">
        <f t="shared" si="218"/>
        <v/>
      </c>
      <c r="CB178" s="683" t="str">
        <f t="shared" si="219"/>
        <v/>
      </c>
      <c r="CC178" s="683" t="str">
        <f t="shared" ref="CC178:CC241" si="224">IF(CB178="","",VALUE(MID($BZ$6,CB178,1)))</f>
        <v/>
      </c>
      <c r="CD178" s="683" t="str">
        <f>IF(CC178="","",VALUE(MID($BZ$5,1+SUM($CC$3:CC177),CC178)))</f>
        <v/>
      </c>
      <c r="CE178"/>
      <c r="CF178" t="str">
        <f>IF(CD178="","",MID($BZ$4,1+SUM($CD$3:CD177),CD178))</f>
        <v/>
      </c>
    </row>
    <row r="179" spans="3:84" ht="15">
      <c r="AK179" s="485">
        <f ca="1">AK7</f>
        <v>-3</v>
      </c>
      <c r="AL179" s="485">
        <f ca="1">AL7</f>
        <v>-2</v>
      </c>
      <c r="AM179" s="485">
        <f ca="1">AM7</f>
        <v>-1</v>
      </c>
      <c r="AN179" s="485">
        <f ca="1">AN7</f>
        <v>0</v>
      </c>
      <c r="BP179" s="485" t="e">
        <f ca="1">IF(OR(DB_LOAD!AW178="USD",DB_LOAD!AW178='Refi-Annual Review'!$A$3,ISBLANK(DB_LOAD!AW178)),0,1)</f>
        <v>#NAME?</v>
      </c>
      <c r="BQ179" t="str">
        <f>(IF(ISBLANK(DB_LOAD!AR178),"",DB_LOAD!AR178))</f>
        <v/>
      </c>
      <c r="BR179" t="str">
        <f t="shared" si="221"/>
        <v/>
      </c>
      <c r="BS179" t="str">
        <f t="shared" ref="BS179:BS242" si="225">IF(AND(BQ179=BQ178,BR179=BR178,BQ179&lt;&gt;""),"",IF(BQ179="","",BQ179))</f>
        <v/>
      </c>
      <c r="BT179" t="str">
        <f t="shared" ref="BT179:BT242" si="226">BT178&amp;BS179</f>
        <v/>
      </c>
      <c r="BU179" t="str">
        <f t="shared" si="222"/>
        <v/>
      </c>
      <c r="BV179" t="str">
        <f t="shared" ref="BV179:BV242" si="227">BV178&amp;BU179</f>
        <v/>
      </c>
      <c r="BW179" t="str">
        <f t="shared" si="223"/>
        <v/>
      </c>
      <c r="BX179" t="str">
        <f t="shared" ref="BX179:BX242" si="228">BX178&amp;BW179</f>
        <v/>
      </c>
      <c r="CB179" s="683" t="str">
        <f t="shared" ref="CB179:CB242" si="229">IF(CB178&lt;$BZ$3,CB178+1,"")</f>
        <v/>
      </c>
      <c r="CC179" s="683" t="str">
        <f t="shared" si="224"/>
        <v/>
      </c>
      <c r="CD179" s="683" t="str">
        <f>IF(CC179="","",VALUE(MID($BZ$5,1+SUM($CC$3:CC178),CC179)))</f>
        <v/>
      </c>
      <c r="CE179"/>
      <c r="CF179" t="str">
        <f>IF(CD179="","",MID($BZ$4,1+SUM($CD$3:CD178),CD179))</f>
        <v/>
      </c>
    </row>
    <row r="180" spans="3:84" ht="15">
      <c r="D180" s="485" t="s">
        <v>569</v>
      </c>
      <c r="Q180" s="486" t="e">
        <f ca="1">AGGREGATED_DATA!AL31/Q4</f>
        <v>#DIV/0!</v>
      </c>
      <c r="R180" s="450"/>
      <c r="AK180" s="464" t="e">
        <f ca="1">IFERROR(HLOOKUP(AK$1,AGGREGATED_DATA!$C$1:$AL$44,ROW(AGGREGATED_DATA!$B31),FALSE),AVERAGE(AK95,AJ95))/G$4</f>
        <v>#N/A</v>
      </c>
      <c r="AL180" s="464" t="e">
        <f ca="1">IFERROR(HLOOKUP(AL$1,AGGREGATED_DATA!$C$1:$AL$44,ROW(AGGREGATED_DATA!$B31),FALSE),AVERAGE(AL95,AK95))/H$4</f>
        <v>#N/A</v>
      </c>
      <c r="AM180" s="464" t="e">
        <f ca="1">IFERROR(HLOOKUP(AM$1,AGGREGATED_DATA!$C$1:$AL$44,ROW(AGGREGATED_DATA!$B31),FALSE),AVERAGE(AM95,AL95))/I$4</f>
        <v>#N/A</v>
      </c>
      <c r="AN180" s="464" t="e">
        <f ca="1">IFERROR(HLOOKUP(AN$1,AGGREGATED_DATA!$C$1:$AL$44,ROW(AGGREGATED_DATA!$B31),FALSE),AVERAGE(AN95,AM95))/J$4</f>
        <v>#N/A</v>
      </c>
      <c r="BP180" s="485" t="e">
        <f ca="1">IF(OR(DB_LOAD!AW179="USD",DB_LOAD!AW179='Refi-Annual Review'!$A$3,ISBLANK(DB_LOAD!AW179)),0,1)</f>
        <v>#NAME?</v>
      </c>
      <c r="BQ180" t="str">
        <f>(IF(ISBLANK(DB_LOAD!AR179),"",DB_LOAD!AR179))</f>
        <v/>
      </c>
      <c r="BR180" t="str">
        <f t="shared" si="221"/>
        <v/>
      </c>
      <c r="BS180" t="str">
        <f t="shared" si="225"/>
        <v/>
      </c>
      <c r="BT180" t="str">
        <f t="shared" si="226"/>
        <v/>
      </c>
      <c r="BU180" t="str">
        <f t="shared" si="222"/>
        <v/>
      </c>
      <c r="BV180" t="str">
        <f t="shared" si="227"/>
        <v/>
      </c>
      <c r="BW180" t="str">
        <f t="shared" si="223"/>
        <v/>
      </c>
      <c r="BX180" t="str">
        <f t="shared" si="228"/>
        <v/>
      </c>
      <c r="CB180" s="683" t="str">
        <f t="shared" si="229"/>
        <v/>
      </c>
      <c r="CC180" s="683" t="str">
        <f t="shared" si="224"/>
        <v/>
      </c>
      <c r="CD180" s="683" t="str">
        <f>IF(CC180="","",VALUE(MID($BZ$5,1+SUM($CC$3:CC179),CC180)))</f>
        <v/>
      </c>
      <c r="CE180"/>
      <c r="CF180" t="str">
        <f>IF(CD180="","",MID($BZ$4,1+SUM($CD$3:CD179),CD180))</f>
        <v/>
      </c>
    </row>
    <row r="181" spans="3:84" ht="15">
      <c r="D181" s="485" t="s">
        <v>570</v>
      </c>
      <c r="Q181" s="486" t="e">
        <f ca="1">AGGREGATED_DATA!AL32/Q4</f>
        <v>#DIV/0!</v>
      </c>
      <c r="R181" s="450"/>
      <c r="AK181" s="464" t="e">
        <f ca="1">IFERROR(HLOOKUP(AK$1,AGGREGATED_DATA!$C$1:$AL$44,ROW(AGGREGATED_DATA!$B32),FALSE),AVERAGE(AK101,AJ101))/G$4</f>
        <v>#N/A</v>
      </c>
      <c r="AL181" s="464" t="e">
        <f ca="1">IFERROR(HLOOKUP(AL$1,AGGREGATED_DATA!$C$1:$AL$44,ROW(AGGREGATED_DATA!$B32),FALSE),AVERAGE(AL101,AK101))/H$4</f>
        <v>#N/A</v>
      </c>
      <c r="AM181" s="464" t="e">
        <f ca="1">IFERROR(HLOOKUP(AM$1,AGGREGATED_DATA!$C$1:$AL$44,ROW(AGGREGATED_DATA!$B32),FALSE),AVERAGE(AM101,AL101))/I$4</f>
        <v>#N/A</v>
      </c>
      <c r="AN181" s="464" t="e">
        <f ca="1">IFERROR(HLOOKUP(AN$1,AGGREGATED_DATA!$C$1:$AL$44,ROW(AGGREGATED_DATA!$B32),FALSE),AVERAGE(AN101,AM101))/J$4</f>
        <v>#N/A</v>
      </c>
      <c r="BP181" s="485" t="e">
        <f ca="1">IF(OR(DB_LOAD!AW180="USD",DB_LOAD!AW180='Refi-Annual Review'!$A$3,ISBLANK(DB_LOAD!AW180)),0,1)</f>
        <v>#NAME?</v>
      </c>
      <c r="BQ181" t="str">
        <f>(IF(ISBLANK(DB_LOAD!AR180),"",DB_LOAD!AR180))</f>
        <v/>
      </c>
      <c r="BR181" t="str">
        <f t="shared" si="221"/>
        <v/>
      </c>
      <c r="BS181" t="str">
        <f t="shared" si="225"/>
        <v/>
      </c>
      <c r="BT181" t="str">
        <f t="shared" si="226"/>
        <v/>
      </c>
      <c r="BU181" t="str">
        <f t="shared" si="222"/>
        <v/>
      </c>
      <c r="BV181" t="str">
        <f t="shared" si="227"/>
        <v/>
      </c>
      <c r="BW181" t="str">
        <f t="shared" si="223"/>
        <v/>
      </c>
      <c r="BX181" t="str">
        <f t="shared" si="228"/>
        <v/>
      </c>
      <c r="CB181" s="683" t="str">
        <f t="shared" si="229"/>
        <v/>
      </c>
      <c r="CC181" s="683" t="str">
        <f t="shared" si="224"/>
        <v/>
      </c>
      <c r="CD181" s="683" t="str">
        <f>IF(CC181="","",VALUE(MID($BZ$5,1+SUM($CC$3:CC180),CC181)))</f>
        <v/>
      </c>
      <c r="CE181"/>
      <c r="CF181" t="str">
        <f>IF(CD181="","",MID($BZ$4,1+SUM($CD$3:CD180),CD181))</f>
        <v/>
      </c>
    </row>
    <row r="182" spans="3:84" ht="15">
      <c r="D182" s="485" t="s">
        <v>571</v>
      </c>
      <c r="Q182" s="486" t="e">
        <f ca="1">AGGREGATED_DATA!AL33/Q4</f>
        <v>#DIV/0!</v>
      </c>
      <c r="R182" s="450"/>
      <c r="AK182" s="464" t="e">
        <f ca="1">IFERROR(HLOOKUP(AK$1,AGGREGATED_DATA!$C$1:$AL$44,ROW(AGGREGATED_DATA!$B33),FALSE),AVERAGE(AK113,AJ113))/G$4</f>
        <v>#N/A</v>
      </c>
      <c r="AL182" s="464" t="e">
        <f ca="1">IFERROR(HLOOKUP(AL$1,AGGREGATED_DATA!$C$1:$AL$44,ROW(AGGREGATED_DATA!$B33),FALSE),AVERAGE(AL113,AK113))/H$4</f>
        <v>#N/A</v>
      </c>
      <c r="AM182" s="464" t="e">
        <f ca="1">IFERROR(HLOOKUP(AM$1,AGGREGATED_DATA!$C$1:$AL$44,ROW(AGGREGATED_DATA!$B33),FALSE),AVERAGE(AM113,AL113))/I$4</f>
        <v>#N/A</v>
      </c>
      <c r="AN182" s="464" t="e">
        <f ca="1">IFERROR(HLOOKUP(AN$1,AGGREGATED_DATA!$C$1:$AL$44,ROW(AGGREGATED_DATA!$B33),FALSE),AVERAGE(AN113,AM113))/J$4</f>
        <v>#N/A</v>
      </c>
      <c r="BP182" s="485" t="e">
        <f ca="1">IF(OR(DB_LOAD!AW181="USD",DB_LOAD!AW181='Refi-Annual Review'!$A$3,ISBLANK(DB_LOAD!AW181)),0,1)</f>
        <v>#NAME?</v>
      </c>
      <c r="BQ182" t="str">
        <f>(IF(ISBLANK(DB_LOAD!AR181),"",DB_LOAD!AR181))</f>
        <v/>
      </c>
      <c r="BR182" t="str">
        <f t="shared" si="221"/>
        <v/>
      </c>
      <c r="BS182" t="str">
        <f t="shared" si="225"/>
        <v/>
      </c>
      <c r="BT182" t="str">
        <f t="shared" si="226"/>
        <v/>
      </c>
      <c r="BU182" t="str">
        <f t="shared" si="222"/>
        <v/>
      </c>
      <c r="BV182" t="str">
        <f t="shared" si="227"/>
        <v/>
      </c>
      <c r="BW182" t="str">
        <f t="shared" si="223"/>
        <v/>
      </c>
      <c r="BX182" t="str">
        <f t="shared" si="228"/>
        <v/>
      </c>
      <c r="CB182" s="683" t="str">
        <f t="shared" si="229"/>
        <v/>
      </c>
      <c r="CC182" s="683" t="str">
        <f t="shared" si="224"/>
        <v/>
      </c>
      <c r="CD182" s="683" t="str">
        <f>IF(CC182="","",VALUE(MID($BZ$5,1+SUM($CC$3:CC181),CC182)))</f>
        <v/>
      </c>
      <c r="CE182"/>
      <c r="CF182" t="str">
        <f>IF(CD182="","",MID($BZ$4,1+SUM($CD$3:CD181),CD182))</f>
        <v/>
      </c>
    </row>
    <row r="183" spans="3:84" ht="15">
      <c r="D183" s="485" t="s">
        <v>572</v>
      </c>
      <c r="Q183" s="486" t="e">
        <f ca="1">AGGREGATED_DATA!AL34/Q4</f>
        <v>#DIV/0!</v>
      </c>
      <c r="R183" s="450"/>
      <c r="AK183" s="464" t="e">
        <f ca="1">IFERROR(HLOOKUP(AK$1,AGGREGATED_DATA!$C$1:$AL$44,ROW(AGGREGATED_DATA!$B34),FALSE),AVERAGE(AK105,AJ105))/G$4</f>
        <v>#N/A</v>
      </c>
      <c r="AL183" s="464" t="e">
        <f ca="1">IFERROR(HLOOKUP(AL$1,AGGREGATED_DATA!$C$1:$AL$44,ROW(AGGREGATED_DATA!$B34),FALSE),AVERAGE(AL105,AK105))/H$4</f>
        <v>#N/A</v>
      </c>
      <c r="AM183" s="464" t="e">
        <f ca="1">IFERROR(HLOOKUP(AM$1,AGGREGATED_DATA!$C$1:$AL$44,ROW(AGGREGATED_DATA!$B34),FALSE),AVERAGE(AM105,AL105))/I$4</f>
        <v>#N/A</v>
      </c>
      <c r="AN183" s="464" t="e">
        <f ca="1">IFERROR(HLOOKUP(AN$1,AGGREGATED_DATA!$C$1:$AL$44,ROW(AGGREGATED_DATA!$B34),FALSE),AVERAGE(AN105,AM105))/J$4</f>
        <v>#N/A</v>
      </c>
      <c r="BP183" s="485" t="e">
        <f ca="1">IF(OR(DB_LOAD!AW182="USD",DB_LOAD!AW182='Refi-Annual Review'!$A$3,ISBLANK(DB_LOAD!AW182)),0,1)</f>
        <v>#NAME?</v>
      </c>
      <c r="BQ183" t="str">
        <f>(IF(ISBLANK(DB_LOAD!AR182),"",DB_LOAD!AR182))</f>
        <v/>
      </c>
      <c r="BR183" t="str">
        <f t="shared" si="221"/>
        <v/>
      </c>
      <c r="BS183" t="str">
        <f t="shared" si="225"/>
        <v/>
      </c>
      <c r="BT183" t="str">
        <f t="shared" si="226"/>
        <v/>
      </c>
      <c r="BU183" t="str">
        <f t="shared" si="222"/>
        <v/>
      </c>
      <c r="BV183" t="str">
        <f t="shared" si="227"/>
        <v/>
      </c>
      <c r="BW183" t="str">
        <f t="shared" si="223"/>
        <v/>
      </c>
      <c r="BX183" t="str">
        <f t="shared" si="228"/>
        <v/>
      </c>
      <c r="CB183" s="683" t="str">
        <f t="shared" si="229"/>
        <v/>
      </c>
      <c r="CC183" s="683" t="str">
        <f t="shared" si="224"/>
        <v/>
      </c>
      <c r="CD183" s="683" t="str">
        <f>IF(CC183="","",VALUE(MID($BZ$5,1+SUM($CC$3:CC182),CC183)))</f>
        <v/>
      </c>
      <c r="CE183"/>
      <c r="CF183" t="str">
        <f>IF(CD183="","",MID($BZ$4,1+SUM($CD$3:CD182),CD183))</f>
        <v/>
      </c>
    </row>
    <row r="184" spans="3:84" ht="15">
      <c r="D184" s="485" t="s">
        <v>574</v>
      </c>
      <c r="Q184" s="494" t="e">
        <f ca="1">AGGREGATED_DATA!AL36/Q3</f>
        <v>#NAME?</v>
      </c>
      <c r="R184" s="450"/>
      <c r="AK184" s="464" t="e">
        <f ca="1">IF(HLOOKUP('Refi-Annual Review'!AK$1,DATA_FORMATTING!$AY$153:$CH$181,ROW(DATA_FORMATTING!AU154)-ROW(DATA_FORMATTING!$AX$153)+1,FALSE)=0,"N/A",HLOOKUP('Refi-Annual Review'!AK$1,DATA_FORMATTING!$AY$153:$CH$181,ROW(DATA_FORMATTING!AU176)-ROW(DATA_FORMATTING!$AX$153)+1,FALSE)/G$5)</f>
        <v>#NUM!</v>
      </c>
      <c r="AL184" s="464" t="e">
        <f ca="1">IF(HLOOKUP('Refi-Annual Review'!AL$1,DATA_FORMATTING!$AY$153:$CH$181,ROW(DATA_FORMATTING!AV154)-ROW(DATA_FORMATTING!$AX$153)+1,FALSE)=0,"N/A",HLOOKUP('Refi-Annual Review'!AL$1,DATA_FORMATTING!$AY$153:$CH$181,ROW(DATA_FORMATTING!AV176)-ROW(DATA_FORMATTING!$AX$153)+1,FALSE)/H$5)</f>
        <v>#NUM!</v>
      </c>
      <c r="AM184" s="464" t="e">
        <f ca="1">IF(HLOOKUP('Refi-Annual Review'!AM$1,DATA_FORMATTING!$AY$153:$CH$181,ROW(DATA_FORMATTING!AW154)-ROW(DATA_FORMATTING!$AX$153)+1,FALSE)=0,"N/A",HLOOKUP('Refi-Annual Review'!AM$1,DATA_FORMATTING!$AY$153:$CH$181,ROW(DATA_FORMATTING!AW176)-ROW(DATA_FORMATTING!$AX$153)+1,FALSE)/I$5)</f>
        <v>#NUM!</v>
      </c>
      <c r="AN184" s="464" t="e">
        <f ca="1">IF(HLOOKUP('Refi-Annual Review'!AN$1,DATA_FORMATTING!$AY$153:$CH$181,ROW(DATA_FORMATTING!AX154)-ROW(DATA_FORMATTING!$AX$153)+1,FALSE)=0,"N/A",HLOOKUP('Refi-Annual Review'!AN$1,DATA_FORMATTING!$AY$153:$CH$181,ROW(DATA_FORMATTING!AX176)-ROW(DATA_FORMATTING!$AX$153)+1,FALSE)/J$5)</f>
        <v>#N/A</v>
      </c>
      <c r="BP184" s="485" t="e">
        <f ca="1">IF(OR(DB_LOAD!AW183="USD",DB_LOAD!AW183='Refi-Annual Review'!$A$3,ISBLANK(DB_LOAD!AW183)),0,1)</f>
        <v>#NAME?</v>
      </c>
      <c r="BQ184" t="str">
        <f>(IF(ISBLANK(DB_LOAD!AR183),"",DB_LOAD!AR183))</f>
        <v/>
      </c>
      <c r="BR184" t="str">
        <f t="shared" si="221"/>
        <v/>
      </c>
      <c r="BS184" t="str">
        <f t="shared" si="225"/>
        <v/>
      </c>
      <c r="BT184" t="str">
        <f t="shared" si="226"/>
        <v/>
      </c>
      <c r="BU184" t="str">
        <f t="shared" si="222"/>
        <v/>
      </c>
      <c r="BV184" t="str">
        <f t="shared" si="227"/>
        <v/>
      </c>
      <c r="BW184" t="str">
        <f t="shared" si="223"/>
        <v/>
      </c>
      <c r="BX184" t="str">
        <f t="shared" si="228"/>
        <v/>
      </c>
      <c r="CB184" s="683" t="str">
        <f t="shared" si="229"/>
        <v/>
      </c>
      <c r="CC184" s="683" t="str">
        <f t="shared" si="224"/>
        <v/>
      </c>
      <c r="CD184" s="683" t="str">
        <f>IF(CC184="","",VALUE(MID($BZ$5,1+SUM($CC$3:CC183),CC184)))</f>
        <v/>
      </c>
      <c r="CE184"/>
      <c r="CF184" t="str">
        <f>IF(CD184="","",MID($BZ$4,1+SUM($CD$3:CD183),CD184))</f>
        <v/>
      </c>
    </row>
    <row r="185" spans="3:84" ht="15">
      <c r="D185" s="485" t="s">
        <v>575</v>
      </c>
      <c r="Q185" s="494" t="e">
        <f ca="1">AGGREGATED_DATA!AL37/Q3</f>
        <v>#NAME?</v>
      </c>
      <c r="R185" s="451"/>
      <c r="BP185" s="485" t="e">
        <f ca="1">IF(OR(DB_LOAD!AW184="USD",DB_LOAD!AW184='Refi-Annual Review'!$A$3,ISBLANK(DB_LOAD!AW184)),0,1)</f>
        <v>#NAME?</v>
      </c>
      <c r="BQ185" t="str">
        <f>(IF(ISBLANK(DB_LOAD!AR184),"",DB_LOAD!AR184))</f>
        <v/>
      </c>
      <c r="BR185" t="str">
        <f t="shared" si="221"/>
        <v/>
      </c>
      <c r="BS185" t="str">
        <f t="shared" si="225"/>
        <v/>
      </c>
      <c r="BT185" t="str">
        <f t="shared" si="226"/>
        <v/>
      </c>
      <c r="BU185" t="str">
        <f t="shared" si="222"/>
        <v/>
      </c>
      <c r="BV185" t="str">
        <f t="shared" si="227"/>
        <v/>
      </c>
      <c r="BW185" t="str">
        <f t="shared" si="223"/>
        <v/>
      </c>
      <c r="BX185" t="str">
        <f t="shared" si="228"/>
        <v/>
      </c>
      <c r="CB185" s="683" t="str">
        <f t="shared" si="229"/>
        <v/>
      </c>
      <c r="CC185" s="683" t="str">
        <f t="shared" si="224"/>
        <v/>
      </c>
      <c r="CD185" s="683" t="str">
        <f>IF(CC185="","",VALUE(MID($BZ$5,1+SUM($CC$3:CC184),CC185)))</f>
        <v/>
      </c>
      <c r="CE185"/>
      <c r="CF185" t="str">
        <f>IF(CD185="","",MID($BZ$4,1+SUM($CD$3:CD184),CD185))</f>
        <v/>
      </c>
    </row>
    <row r="186" spans="3:84" ht="15">
      <c r="D186" s="485" t="s">
        <v>576</v>
      </c>
      <c r="Q186" s="494" t="e">
        <f ca="1">AGGREGATED_DATA!AL38/Q3</f>
        <v>#NAME?</v>
      </c>
      <c r="R186" s="451"/>
      <c r="BP186" s="485" t="e">
        <f ca="1">IF(OR(DB_LOAD!AW185="USD",DB_LOAD!AW185='Refi-Annual Review'!$A$3,ISBLANK(DB_LOAD!AW185)),0,1)</f>
        <v>#NAME?</v>
      </c>
      <c r="BQ186" t="str">
        <f>(IF(ISBLANK(DB_LOAD!AR185),"",DB_LOAD!AR185))</f>
        <v/>
      </c>
      <c r="BR186" t="str">
        <f t="shared" si="221"/>
        <v/>
      </c>
      <c r="BS186" t="str">
        <f t="shared" si="225"/>
        <v/>
      </c>
      <c r="BT186" t="str">
        <f t="shared" si="226"/>
        <v/>
      </c>
      <c r="BU186" t="str">
        <f t="shared" si="222"/>
        <v/>
      </c>
      <c r="BV186" t="str">
        <f t="shared" si="227"/>
        <v/>
      </c>
      <c r="BW186" t="str">
        <f t="shared" si="223"/>
        <v/>
      </c>
      <c r="BX186" t="str">
        <f t="shared" si="228"/>
        <v/>
      </c>
      <c r="CB186" s="683" t="str">
        <f t="shared" si="229"/>
        <v/>
      </c>
      <c r="CC186" s="683" t="str">
        <f t="shared" si="224"/>
        <v/>
      </c>
      <c r="CD186" s="683" t="str">
        <f>IF(CC186="","",VALUE(MID($BZ$5,1+SUM($CC$3:CC185),CC186)))</f>
        <v/>
      </c>
      <c r="CE186"/>
      <c r="CF186" t="str">
        <f>IF(CD186="","",MID($BZ$4,1+SUM($CD$3:CD185),CD186))</f>
        <v/>
      </c>
    </row>
    <row r="187" spans="3:84" ht="15">
      <c r="D187" s="485" t="s">
        <v>577</v>
      </c>
      <c r="Q187" s="494" t="e">
        <f ca="1">AGGREGATED_DATA!AL39/Q3</f>
        <v>#NAME?</v>
      </c>
      <c r="R187" s="451"/>
      <c r="BP187" s="485" t="e">
        <f ca="1">IF(OR(DB_LOAD!AW186="USD",DB_LOAD!AW186='Refi-Annual Review'!$A$3,ISBLANK(DB_LOAD!AW186)),0,1)</f>
        <v>#NAME?</v>
      </c>
      <c r="BQ187" t="str">
        <f>(IF(ISBLANK(DB_LOAD!AR186),"",DB_LOAD!AR186))</f>
        <v/>
      </c>
      <c r="BR187" t="str">
        <f t="shared" si="221"/>
        <v/>
      </c>
      <c r="BS187" t="str">
        <f t="shared" si="225"/>
        <v/>
      </c>
      <c r="BT187" t="str">
        <f t="shared" si="226"/>
        <v/>
      </c>
      <c r="BU187" t="str">
        <f t="shared" si="222"/>
        <v/>
      </c>
      <c r="BV187" t="str">
        <f t="shared" si="227"/>
        <v/>
      </c>
      <c r="BW187" t="str">
        <f t="shared" si="223"/>
        <v/>
      </c>
      <c r="BX187" t="str">
        <f t="shared" si="228"/>
        <v/>
      </c>
      <c r="CB187" s="683" t="str">
        <f t="shared" si="229"/>
        <v/>
      </c>
      <c r="CC187" s="683" t="str">
        <f t="shared" si="224"/>
        <v/>
      </c>
      <c r="CD187" s="683" t="str">
        <f>IF(CC187="","",VALUE(MID($BZ$5,1+SUM($CC$3:CC186),CC187)))</f>
        <v/>
      </c>
      <c r="CE187"/>
      <c r="CF187" t="str">
        <f>IF(CD187="","",MID($BZ$4,1+SUM($CD$3:CD186),CD187))</f>
        <v/>
      </c>
    </row>
    <row r="188" spans="3:84" ht="15">
      <c r="D188" s="485" t="s">
        <v>652</v>
      </c>
      <c r="Q188" s="486" t="e">
        <f ca="1">AGGREGATED_DATA!AL51/Q4</f>
        <v>#DIV/0!</v>
      </c>
      <c r="R188" s="451"/>
      <c r="AK188" s="464" t="e">
        <f ca="1">IFERROR(HLOOKUP(AK$1,AGGREGATED_DATA!$C$1:$AL$51,ROW(AGGREGATED_DATA!$B51),FALSE),AVERAGE(AK104,AJ104))/G$4</f>
        <v>#N/A</v>
      </c>
      <c r="AL188" s="464" t="e">
        <f ca="1">IFERROR(HLOOKUP(AL$1,AGGREGATED_DATA!$C$1:$AL$51,ROW(AGGREGATED_DATA!$B51),FALSE),AVERAGE(AL104,AK104))/H$4</f>
        <v>#N/A</v>
      </c>
      <c r="AM188" s="464" t="e">
        <f ca="1">IFERROR(HLOOKUP(AM$1,AGGREGATED_DATA!$C$1:$AL$51,ROW(AGGREGATED_DATA!$B51),FALSE),AVERAGE(AM104,AL104))/I$4</f>
        <v>#N/A</v>
      </c>
      <c r="AN188" s="464" t="e">
        <f ca="1">IFERROR(HLOOKUP(AN$1,AGGREGATED_DATA!$C$1:$AL$51,ROW(AGGREGATED_DATA!$B51),FALSE),AVERAGE(AN104,AM104))/J$4</f>
        <v>#N/A</v>
      </c>
      <c r="BP188" s="485" t="e">
        <f ca="1">IF(OR(DB_LOAD!AW187="USD",DB_LOAD!AW187='Refi-Annual Review'!$A$3,ISBLANK(DB_LOAD!AW187)),0,1)</f>
        <v>#NAME?</v>
      </c>
      <c r="BQ188" t="str">
        <f>(IF(ISBLANK(DB_LOAD!AR187),"",DB_LOAD!AR187))</f>
        <v/>
      </c>
      <c r="BR188" t="str">
        <f t="shared" si="221"/>
        <v/>
      </c>
      <c r="BS188" t="str">
        <f t="shared" si="225"/>
        <v/>
      </c>
      <c r="BT188" t="str">
        <f t="shared" si="226"/>
        <v/>
      </c>
      <c r="BU188" t="str">
        <f t="shared" si="222"/>
        <v/>
      </c>
      <c r="BV188" t="str">
        <f t="shared" si="227"/>
        <v/>
      </c>
      <c r="BW188" t="str">
        <f t="shared" si="223"/>
        <v/>
      </c>
      <c r="BX188" t="str">
        <f t="shared" si="228"/>
        <v/>
      </c>
      <c r="CB188" s="683" t="str">
        <f t="shared" si="229"/>
        <v/>
      </c>
      <c r="CC188" s="683" t="str">
        <f t="shared" si="224"/>
        <v/>
      </c>
      <c r="CD188" s="683" t="str">
        <f>IF(CC188="","",VALUE(MID($BZ$5,1+SUM($CC$3:CC187),CC188)))</f>
        <v/>
      </c>
      <c r="CE188"/>
      <c r="CF188" t="str">
        <f>IF(CD188="","",MID($BZ$4,1+SUM($CD$3:CD187),CD188))</f>
        <v/>
      </c>
    </row>
    <row r="189" spans="3:84" ht="15">
      <c r="BP189" s="485" t="e">
        <f ca="1">IF(OR(DB_LOAD!AW188="USD",DB_LOAD!AW188='Refi-Annual Review'!$A$3,ISBLANK(DB_LOAD!AW188)),0,1)</f>
        <v>#NAME?</v>
      </c>
      <c r="BQ189" t="str">
        <f>(IF(ISBLANK(DB_LOAD!AR188),"",DB_LOAD!AR188))</f>
        <v/>
      </c>
      <c r="BR189" t="str">
        <f t="shared" si="221"/>
        <v/>
      </c>
      <c r="BS189" t="str">
        <f t="shared" si="225"/>
        <v/>
      </c>
      <c r="BT189" t="str">
        <f t="shared" si="226"/>
        <v/>
      </c>
      <c r="BU189" t="str">
        <f t="shared" si="222"/>
        <v/>
      </c>
      <c r="BV189" t="str">
        <f t="shared" si="227"/>
        <v/>
      </c>
      <c r="BW189" t="str">
        <f t="shared" si="223"/>
        <v/>
      </c>
      <c r="BX189" t="str">
        <f t="shared" si="228"/>
        <v/>
      </c>
      <c r="CB189" s="683" t="str">
        <f t="shared" si="229"/>
        <v/>
      </c>
      <c r="CC189" s="683" t="str">
        <f t="shared" si="224"/>
        <v/>
      </c>
      <c r="CD189" s="683" t="str">
        <f>IF(CC189="","",VALUE(MID($BZ$5,1+SUM($CC$3:CC188),CC189)))</f>
        <v/>
      </c>
      <c r="CE189"/>
      <c r="CF189" t="str">
        <f>IF(CD189="","",MID($BZ$4,1+SUM($CD$3:CD188),CD189))</f>
        <v/>
      </c>
    </row>
    <row r="190" spans="3:84" ht="15">
      <c r="BP190" s="485" t="e">
        <f ca="1">IF(OR(DB_LOAD!AW189="USD",DB_LOAD!AW189='Refi-Annual Review'!$A$3,ISBLANK(DB_LOAD!AW189)),0,1)</f>
        <v>#NAME?</v>
      </c>
      <c r="BQ190" t="str">
        <f>(IF(ISBLANK(DB_LOAD!AR189),"",DB_LOAD!AR189))</f>
        <v/>
      </c>
      <c r="BR190" t="str">
        <f t="shared" si="221"/>
        <v/>
      </c>
      <c r="BS190" t="str">
        <f t="shared" si="225"/>
        <v/>
      </c>
      <c r="BT190" t="str">
        <f t="shared" si="226"/>
        <v/>
      </c>
      <c r="BU190" t="str">
        <f t="shared" si="222"/>
        <v/>
      </c>
      <c r="BV190" t="str">
        <f t="shared" si="227"/>
        <v/>
      </c>
      <c r="BW190" t="str">
        <f t="shared" si="223"/>
        <v/>
      </c>
      <c r="BX190" t="str">
        <f t="shared" si="228"/>
        <v/>
      </c>
      <c r="CB190" s="683" t="str">
        <f t="shared" si="229"/>
        <v/>
      </c>
      <c r="CC190" s="683" t="str">
        <f t="shared" si="224"/>
        <v/>
      </c>
      <c r="CD190" s="683" t="str">
        <f>IF(CC190="","",VALUE(MID($BZ$5,1+SUM($CC$3:CC189),CC190)))</f>
        <v/>
      </c>
      <c r="CE190"/>
      <c r="CF190" t="str">
        <f>IF(CD190="","",MID($BZ$4,1+SUM($CD$3:CD189),CD190))</f>
        <v/>
      </c>
    </row>
    <row r="191" spans="3:84" ht="15">
      <c r="BP191" s="485" t="e">
        <f ca="1">IF(OR(DB_LOAD!AW190="USD",DB_LOAD!AW190='Refi-Annual Review'!$A$3,ISBLANK(DB_LOAD!AW190)),0,1)</f>
        <v>#NAME?</v>
      </c>
      <c r="BQ191" t="str">
        <f>(IF(ISBLANK(DB_LOAD!AR190),"",DB_LOAD!AR190))</f>
        <v/>
      </c>
      <c r="BR191" t="str">
        <f t="shared" si="221"/>
        <v/>
      </c>
      <c r="BS191" t="str">
        <f t="shared" si="225"/>
        <v/>
      </c>
      <c r="BT191" t="str">
        <f t="shared" si="226"/>
        <v/>
      </c>
      <c r="BU191" t="str">
        <f t="shared" si="222"/>
        <v/>
      </c>
      <c r="BV191" t="str">
        <f t="shared" si="227"/>
        <v/>
      </c>
      <c r="BW191" t="str">
        <f t="shared" si="223"/>
        <v/>
      </c>
      <c r="BX191" t="str">
        <f t="shared" si="228"/>
        <v/>
      </c>
      <c r="CB191" s="683" t="str">
        <f t="shared" si="229"/>
        <v/>
      </c>
      <c r="CC191" s="683" t="str">
        <f t="shared" si="224"/>
        <v/>
      </c>
      <c r="CD191" s="683" t="str">
        <f>IF(CC191="","",VALUE(MID($BZ$5,1+SUM($CC$3:CC190),CC191)))</f>
        <v/>
      </c>
      <c r="CE191"/>
      <c r="CF191" t="str">
        <f>IF(CD191="","",MID($BZ$4,1+SUM($CD$3:CD190),CD191))</f>
        <v/>
      </c>
    </row>
    <row r="192" spans="3:84" ht="15">
      <c r="BP192" s="485" t="e">
        <f ca="1">IF(OR(DB_LOAD!AW191="USD",DB_LOAD!AW191='Refi-Annual Review'!$A$3,ISBLANK(DB_LOAD!AW191)),0,1)</f>
        <v>#NAME?</v>
      </c>
      <c r="BQ192" t="str">
        <f>(IF(ISBLANK(DB_LOAD!AR191),"",DB_LOAD!AR191))</f>
        <v/>
      </c>
      <c r="BR192" t="str">
        <f t="shared" si="221"/>
        <v/>
      </c>
      <c r="BS192" t="str">
        <f t="shared" si="225"/>
        <v/>
      </c>
      <c r="BT192" t="str">
        <f t="shared" si="226"/>
        <v/>
      </c>
      <c r="BU192" t="str">
        <f t="shared" si="222"/>
        <v/>
      </c>
      <c r="BV192" t="str">
        <f t="shared" si="227"/>
        <v/>
      </c>
      <c r="BW192" t="str">
        <f t="shared" si="223"/>
        <v/>
      </c>
      <c r="BX192" t="str">
        <f t="shared" si="228"/>
        <v/>
      </c>
      <c r="CB192" s="683" t="str">
        <f t="shared" si="229"/>
        <v/>
      </c>
      <c r="CC192" s="683" t="str">
        <f t="shared" si="224"/>
        <v/>
      </c>
      <c r="CD192" s="683" t="str">
        <f>IF(CC192="","",VALUE(MID($BZ$5,1+SUM($CC$3:CC191),CC192)))</f>
        <v/>
      </c>
      <c r="CE192"/>
      <c r="CF192" t="str">
        <f>IF(CD192="","",MID($BZ$4,1+SUM($CD$3:CD191),CD192))</f>
        <v/>
      </c>
    </row>
    <row r="193" spans="68:84" ht="15">
      <c r="BP193" s="485" t="e">
        <f ca="1">IF(OR(DB_LOAD!AW192="USD",DB_LOAD!AW192='Refi-Annual Review'!$A$3,ISBLANK(DB_LOAD!AW192)),0,1)</f>
        <v>#NAME?</v>
      </c>
      <c r="BQ193" t="str">
        <f>(IF(ISBLANK(DB_LOAD!AR192),"",DB_LOAD!AR192))</f>
        <v/>
      </c>
      <c r="BR193" t="str">
        <f t="shared" si="221"/>
        <v/>
      </c>
      <c r="BS193" t="str">
        <f t="shared" si="225"/>
        <v/>
      </c>
      <c r="BT193" t="str">
        <f t="shared" si="226"/>
        <v/>
      </c>
      <c r="BU193" t="str">
        <f t="shared" si="222"/>
        <v/>
      </c>
      <c r="BV193" t="str">
        <f t="shared" si="227"/>
        <v/>
      </c>
      <c r="BW193" t="str">
        <f t="shared" si="223"/>
        <v/>
      </c>
      <c r="BX193" t="str">
        <f t="shared" si="228"/>
        <v/>
      </c>
      <c r="CB193" s="683" t="str">
        <f t="shared" si="229"/>
        <v/>
      </c>
      <c r="CC193" s="683" t="str">
        <f t="shared" si="224"/>
        <v/>
      </c>
      <c r="CD193" s="683" t="str">
        <f>IF(CC193="","",VALUE(MID($BZ$5,1+SUM($CC$3:CC192),CC193)))</f>
        <v/>
      </c>
      <c r="CE193"/>
      <c r="CF193" t="str">
        <f>IF(CD193="","",MID($BZ$4,1+SUM($CD$3:CD192),CD193))</f>
        <v/>
      </c>
    </row>
    <row r="194" spans="68:84" ht="15">
      <c r="BP194" s="485" t="e">
        <f ca="1">IF(OR(DB_LOAD!AW193="USD",DB_LOAD!AW193='Refi-Annual Review'!$A$3,ISBLANK(DB_LOAD!AW193)),0,1)</f>
        <v>#NAME?</v>
      </c>
      <c r="BQ194" t="str">
        <f>(IF(ISBLANK(DB_LOAD!AR193),"",DB_LOAD!AR193))</f>
        <v/>
      </c>
      <c r="BR194" t="str">
        <f t="shared" si="221"/>
        <v/>
      </c>
      <c r="BS194" t="str">
        <f t="shared" si="225"/>
        <v/>
      </c>
      <c r="BT194" t="str">
        <f t="shared" si="226"/>
        <v/>
      </c>
      <c r="BU194" t="str">
        <f t="shared" si="222"/>
        <v/>
      </c>
      <c r="BV194" t="str">
        <f t="shared" si="227"/>
        <v/>
      </c>
      <c r="BW194" t="str">
        <f t="shared" si="223"/>
        <v/>
      </c>
      <c r="BX194" t="str">
        <f t="shared" si="228"/>
        <v/>
      </c>
      <c r="CB194" s="683" t="str">
        <f t="shared" si="229"/>
        <v/>
      </c>
      <c r="CC194" s="683" t="str">
        <f t="shared" si="224"/>
        <v/>
      </c>
      <c r="CD194" s="683" t="str">
        <f>IF(CC194="","",VALUE(MID($BZ$5,1+SUM($CC$3:CC193),CC194)))</f>
        <v/>
      </c>
      <c r="CE194"/>
      <c r="CF194" t="str">
        <f>IF(CD194="","",MID($BZ$4,1+SUM($CD$3:CD193),CD194))</f>
        <v/>
      </c>
    </row>
    <row r="195" spans="68:84" ht="15">
      <c r="BP195" s="485" t="e">
        <f ca="1">IF(OR(DB_LOAD!AW194="USD",DB_LOAD!AW194='Refi-Annual Review'!$A$3,ISBLANK(DB_LOAD!AW194)),0,1)</f>
        <v>#NAME?</v>
      </c>
      <c r="BQ195" t="str">
        <f>(IF(ISBLANK(DB_LOAD!AR194),"",DB_LOAD!AR194))</f>
        <v/>
      </c>
      <c r="BR195" t="str">
        <f t="shared" si="221"/>
        <v/>
      </c>
      <c r="BS195" t="str">
        <f t="shared" si="225"/>
        <v/>
      </c>
      <c r="BT195" t="str">
        <f t="shared" si="226"/>
        <v/>
      </c>
      <c r="BU195" t="str">
        <f t="shared" si="222"/>
        <v/>
      </c>
      <c r="BV195" t="str">
        <f t="shared" si="227"/>
        <v/>
      </c>
      <c r="BW195" t="str">
        <f t="shared" si="223"/>
        <v/>
      </c>
      <c r="BX195" t="str">
        <f t="shared" si="228"/>
        <v/>
      </c>
      <c r="CB195" s="683" t="str">
        <f t="shared" si="229"/>
        <v/>
      </c>
      <c r="CC195" s="683" t="str">
        <f t="shared" si="224"/>
        <v/>
      </c>
      <c r="CD195" s="683" t="str">
        <f>IF(CC195="","",VALUE(MID($BZ$5,1+SUM($CC$3:CC194),CC195)))</f>
        <v/>
      </c>
      <c r="CE195"/>
      <c r="CF195" t="str">
        <f>IF(CD195="","",MID($BZ$4,1+SUM($CD$3:CD194),CD195))</f>
        <v/>
      </c>
    </row>
    <row r="196" spans="68:84" ht="15">
      <c r="BP196" s="485" t="e">
        <f ca="1">IF(OR(DB_LOAD!AW195="USD",DB_LOAD!AW195='Refi-Annual Review'!$A$3,ISBLANK(DB_LOAD!AW195)),0,1)</f>
        <v>#NAME?</v>
      </c>
      <c r="BQ196" t="str">
        <f>(IF(ISBLANK(DB_LOAD!AR195),"",DB_LOAD!AR195))</f>
        <v/>
      </c>
      <c r="BR196" t="str">
        <f t="shared" si="221"/>
        <v/>
      </c>
      <c r="BS196" t="str">
        <f t="shared" si="225"/>
        <v/>
      </c>
      <c r="BT196" t="str">
        <f t="shared" si="226"/>
        <v/>
      </c>
      <c r="BU196" t="str">
        <f t="shared" si="222"/>
        <v/>
      </c>
      <c r="BV196" t="str">
        <f t="shared" si="227"/>
        <v/>
      </c>
      <c r="BW196" t="str">
        <f t="shared" si="223"/>
        <v/>
      </c>
      <c r="BX196" t="str">
        <f t="shared" si="228"/>
        <v/>
      </c>
      <c r="CB196" s="683" t="str">
        <f t="shared" si="229"/>
        <v/>
      </c>
      <c r="CC196" s="683" t="str">
        <f t="shared" si="224"/>
        <v/>
      </c>
      <c r="CD196" s="683" t="str">
        <f>IF(CC196="","",VALUE(MID($BZ$5,1+SUM($CC$3:CC195),CC196)))</f>
        <v/>
      </c>
      <c r="CE196"/>
      <c r="CF196" t="str">
        <f>IF(CD196="","",MID($BZ$4,1+SUM($CD$3:CD195),CD196))</f>
        <v/>
      </c>
    </row>
    <row r="197" spans="68:84" ht="15">
      <c r="BP197" s="485" t="e">
        <f ca="1">IF(OR(DB_LOAD!AW196="USD",DB_LOAD!AW196='Refi-Annual Review'!$A$3,ISBLANK(DB_LOAD!AW196)),0,1)</f>
        <v>#NAME?</v>
      </c>
      <c r="BQ197" t="str">
        <f>(IF(ISBLANK(DB_LOAD!AR196),"",DB_LOAD!AR196))</f>
        <v/>
      </c>
      <c r="BR197" t="str">
        <f t="shared" si="221"/>
        <v/>
      </c>
      <c r="BS197" t="str">
        <f t="shared" si="225"/>
        <v/>
      </c>
      <c r="BT197" t="str">
        <f t="shared" si="226"/>
        <v/>
      </c>
      <c r="BU197" t="str">
        <f t="shared" si="222"/>
        <v/>
      </c>
      <c r="BV197" t="str">
        <f t="shared" si="227"/>
        <v/>
      </c>
      <c r="BW197" t="str">
        <f t="shared" si="223"/>
        <v/>
      </c>
      <c r="BX197" t="str">
        <f t="shared" si="228"/>
        <v/>
      </c>
      <c r="CB197" s="683" t="str">
        <f t="shared" si="229"/>
        <v/>
      </c>
      <c r="CC197" s="683" t="str">
        <f t="shared" si="224"/>
        <v/>
      </c>
      <c r="CD197" s="683" t="str">
        <f>IF(CC197="","",VALUE(MID($BZ$5,1+SUM($CC$3:CC196),CC197)))</f>
        <v/>
      </c>
      <c r="CE197"/>
      <c r="CF197" t="str">
        <f>IF(CD197="","",MID($BZ$4,1+SUM($CD$3:CD196),CD197))</f>
        <v/>
      </c>
    </row>
    <row r="198" spans="68:84" ht="15">
      <c r="BP198" s="485" t="e">
        <f ca="1">IF(OR(DB_LOAD!AW197="USD",DB_LOAD!AW197='Refi-Annual Review'!$A$3,ISBLANK(DB_LOAD!AW197)),0,1)</f>
        <v>#NAME?</v>
      </c>
      <c r="BQ198" t="str">
        <f>(IF(ISBLANK(DB_LOAD!AR197),"",DB_LOAD!AR197))</f>
        <v/>
      </c>
      <c r="BR198" t="str">
        <f t="shared" si="221"/>
        <v/>
      </c>
      <c r="BS198" t="str">
        <f t="shared" si="225"/>
        <v/>
      </c>
      <c r="BT198" t="str">
        <f t="shared" si="226"/>
        <v/>
      </c>
      <c r="BU198" t="str">
        <f t="shared" si="222"/>
        <v/>
      </c>
      <c r="BV198" t="str">
        <f t="shared" si="227"/>
        <v/>
      </c>
      <c r="BW198" t="str">
        <f t="shared" si="223"/>
        <v/>
      </c>
      <c r="BX198" t="str">
        <f t="shared" si="228"/>
        <v/>
      </c>
      <c r="CB198" s="683" t="str">
        <f t="shared" si="229"/>
        <v/>
      </c>
      <c r="CC198" s="683" t="str">
        <f t="shared" si="224"/>
        <v/>
      </c>
      <c r="CD198" s="683" t="str">
        <f>IF(CC198="","",VALUE(MID($BZ$5,1+SUM($CC$3:CC197),CC198)))</f>
        <v/>
      </c>
      <c r="CE198"/>
      <c r="CF198" t="str">
        <f>IF(CD198="","",MID($BZ$4,1+SUM($CD$3:CD197),CD198))</f>
        <v/>
      </c>
    </row>
    <row r="199" spans="68:84" ht="15">
      <c r="BP199" s="485" t="e">
        <f ca="1">IF(OR(DB_LOAD!AW198="USD",DB_LOAD!AW198='Refi-Annual Review'!$A$3,ISBLANK(DB_LOAD!AW198)),0,1)</f>
        <v>#NAME?</v>
      </c>
      <c r="BQ199" t="str">
        <f>(IF(ISBLANK(DB_LOAD!AR198),"",DB_LOAD!AR198))</f>
        <v/>
      </c>
      <c r="BR199" t="str">
        <f t="shared" si="221"/>
        <v/>
      </c>
      <c r="BS199" t="str">
        <f t="shared" si="225"/>
        <v/>
      </c>
      <c r="BT199" t="str">
        <f t="shared" si="226"/>
        <v/>
      </c>
      <c r="BU199" t="str">
        <f t="shared" si="222"/>
        <v/>
      </c>
      <c r="BV199" t="str">
        <f t="shared" si="227"/>
        <v/>
      </c>
      <c r="BW199" t="str">
        <f t="shared" si="223"/>
        <v/>
      </c>
      <c r="BX199" t="str">
        <f t="shared" si="228"/>
        <v/>
      </c>
      <c r="CB199" s="683" t="str">
        <f t="shared" si="229"/>
        <v/>
      </c>
      <c r="CC199" s="683" t="str">
        <f t="shared" si="224"/>
        <v/>
      </c>
      <c r="CD199" s="683" t="str">
        <f>IF(CC199="","",VALUE(MID($BZ$5,1+SUM($CC$3:CC198),CC199)))</f>
        <v/>
      </c>
      <c r="CE199"/>
      <c r="CF199" t="str">
        <f>IF(CD199="","",MID($BZ$4,1+SUM($CD$3:CD198),CD199))</f>
        <v/>
      </c>
    </row>
    <row r="200" spans="68:84" ht="15">
      <c r="BP200" s="485" t="e">
        <f ca="1">IF(OR(DB_LOAD!AW199="USD",DB_LOAD!AW199='Refi-Annual Review'!$A$3,ISBLANK(DB_LOAD!AW199)),0,1)</f>
        <v>#NAME?</v>
      </c>
      <c r="BQ200" t="str">
        <f>(IF(ISBLANK(DB_LOAD!AR199),"",DB_LOAD!AR199))</f>
        <v/>
      </c>
      <c r="BR200" t="str">
        <f t="shared" si="221"/>
        <v/>
      </c>
      <c r="BS200" t="str">
        <f t="shared" si="225"/>
        <v/>
      </c>
      <c r="BT200" t="str">
        <f t="shared" si="226"/>
        <v/>
      </c>
      <c r="BU200" t="str">
        <f t="shared" si="222"/>
        <v/>
      </c>
      <c r="BV200" t="str">
        <f t="shared" si="227"/>
        <v/>
      </c>
      <c r="BW200" t="str">
        <f t="shared" si="223"/>
        <v/>
      </c>
      <c r="BX200" t="str">
        <f t="shared" si="228"/>
        <v/>
      </c>
      <c r="CB200" s="683" t="str">
        <f t="shared" si="229"/>
        <v/>
      </c>
      <c r="CC200" s="683" t="str">
        <f t="shared" si="224"/>
        <v/>
      </c>
      <c r="CD200" s="683" t="str">
        <f>IF(CC200="","",VALUE(MID($BZ$5,1+SUM($CC$3:CC199),CC200)))</f>
        <v/>
      </c>
      <c r="CE200"/>
      <c r="CF200" t="str">
        <f>IF(CD200="","",MID($BZ$4,1+SUM($CD$3:CD199),CD200))</f>
        <v/>
      </c>
    </row>
    <row r="201" spans="68:84" ht="15">
      <c r="BP201" s="485" t="e">
        <f ca="1">IF(OR(DB_LOAD!AW200="USD",DB_LOAD!AW200='Refi-Annual Review'!$A$3,ISBLANK(DB_LOAD!AW200)),0,1)</f>
        <v>#NAME?</v>
      </c>
      <c r="BQ201" t="str">
        <f>(IF(ISBLANK(DB_LOAD!AR200),"",DB_LOAD!AR200))</f>
        <v/>
      </c>
      <c r="BR201" t="str">
        <f t="shared" si="221"/>
        <v/>
      </c>
      <c r="BS201" t="str">
        <f t="shared" si="225"/>
        <v/>
      </c>
      <c r="BT201" t="str">
        <f t="shared" si="226"/>
        <v/>
      </c>
      <c r="BU201" t="str">
        <f t="shared" si="222"/>
        <v/>
      </c>
      <c r="BV201" t="str">
        <f t="shared" si="227"/>
        <v/>
      </c>
      <c r="BW201" t="str">
        <f t="shared" si="223"/>
        <v/>
      </c>
      <c r="BX201" t="str">
        <f t="shared" si="228"/>
        <v/>
      </c>
      <c r="CB201" s="683" t="str">
        <f t="shared" si="229"/>
        <v/>
      </c>
      <c r="CC201" s="683" t="str">
        <f t="shared" si="224"/>
        <v/>
      </c>
      <c r="CD201" s="683" t="str">
        <f>IF(CC201="","",VALUE(MID($BZ$5,1+SUM($CC$3:CC200),CC201)))</f>
        <v/>
      </c>
      <c r="CE201"/>
      <c r="CF201" t="str">
        <f>IF(CD201="","",MID($BZ$4,1+SUM($CD$3:CD200),CD201))</f>
        <v/>
      </c>
    </row>
    <row r="202" spans="68:84" ht="15">
      <c r="BP202" s="485" t="e">
        <f ca="1">IF(OR(DB_LOAD!AW201="USD",DB_LOAD!AW201='Refi-Annual Review'!$A$3,ISBLANK(DB_LOAD!AW201)),0,1)</f>
        <v>#NAME?</v>
      </c>
      <c r="BQ202" t="str">
        <f>(IF(ISBLANK(DB_LOAD!AR201),"",DB_LOAD!AR201))</f>
        <v/>
      </c>
      <c r="BR202" t="str">
        <f t="shared" si="221"/>
        <v/>
      </c>
      <c r="BS202" t="str">
        <f t="shared" si="225"/>
        <v/>
      </c>
      <c r="BT202" t="str">
        <f t="shared" si="226"/>
        <v/>
      </c>
      <c r="BU202" t="str">
        <f t="shared" si="222"/>
        <v/>
      </c>
      <c r="BV202" t="str">
        <f t="shared" si="227"/>
        <v/>
      </c>
      <c r="BW202" t="str">
        <f t="shared" si="223"/>
        <v/>
      </c>
      <c r="BX202" t="str">
        <f t="shared" si="228"/>
        <v/>
      </c>
      <c r="CB202" s="683" t="str">
        <f t="shared" si="229"/>
        <v/>
      </c>
      <c r="CC202" s="683" t="str">
        <f t="shared" si="224"/>
        <v/>
      </c>
      <c r="CD202" s="683" t="str">
        <f>IF(CC202="","",VALUE(MID($BZ$5,1+SUM($CC$3:CC201),CC202)))</f>
        <v/>
      </c>
      <c r="CE202"/>
      <c r="CF202" t="str">
        <f>IF(CD202="","",MID($BZ$4,1+SUM($CD$3:CD201),CD202))</f>
        <v/>
      </c>
    </row>
    <row r="203" spans="68:84" ht="15">
      <c r="BP203" s="485" t="e">
        <f ca="1">IF(OR(DB_LOAD!AW202="USD",DB_LOAD!AW202='Refi-Annual Review'!$A$3,ISBLANK(DB_LOAD!AW202)),0,1)</f>
        <v>#NAME?</v>
      </c>
      <c r="BQ203" t="str">
        <f>(IF(ISBLANK(DB_LOAD!AR202),"",DB_LOAD!AR202))</f>
        <v/>
      </c>
      <c r="BR203" t="str">
        <f t="shared" si="221"/>
        <v/>
      </c>
      <c r="BS203" t="str">
        <f t="shared" si="225"/>
        <v/>
      </c>
      <c r="BT203" t="str">
        <f t="shared" si="226"/>
        <v/>
      </c>
      <c r="BU203" t="str">
        <f t="shared" si="222"/>
        <v/>
      </c>
      <c r="BV203" t="str">
        <f t="shared" si="227"/>
        <v/>
      </c>
      <c r="BW203" t="str">
        <f t="shared" si="223"/>
        <v/>
      </c>
      <c r="BX203" t="str">
        <f t="shared" si="228"/>
        <v/>
      </c>
      <c r="CB203" s="683" t="str">
        <f t="shared" si="229"/>
        <v/>
      </c>
      <c r="CC203" s="683" t="str">
        <f t="shared" si="224"/>
        <v/>
      </c>
      <c r="CD203" s="683" t="str">
        <f>IF(CC203="","",VALUE(MID($BZ$5,1+SUM($CC$3:CC202),CC203)))</f>
        <v/>
      </c>
      <c r="CE203"/>
      <c r="CF203" t="str">
        <f>IF(CD203="","",MID($BZ$4,1+SUM($CD$3:CD202),CD203))</f>
        <v/>
      </c>
    </row>
    <row r="204" spans="68:84" ht="15">
      <c r="BP204" s="485" t="e">
        <f ca="1">IF(OR(DB_LOAD!AW203="USD",DB_LOAD!AW203='Refi-Annual Review'!$A$3,ISBLANK(DB_LOAD!AW203)),0,1)</f>
        <v>#NAME?</v>
      </c>
      <c r="BQ204" t="str">
        <f>(IF(ISBLANK(DB_LOAD!AR203),"",DB_LOAD!AR203))</f>
        <v/>
      </c>
      <c r="BR204" t="str">
        <f t="shared" si="221"/>
        <v/>
      </c>
      <c r="BS204" t="str">
        <f t="shared" si="225"/>
        <v/>
      </c>
      <c r="BT204" t="str">
        <f t="shared" si="226"/>
        <v/>
      </c>
      <c r="BU204" t="str">
        <f t="shared" si="222"/>
        <v/>
      </c>
      <c r="BV204" t="str">
        <f t="shared" si="227"/>
        <v/>
      </c>
      <c r="BW204" t="str">
        <f t="shared" si="223"/>
        <v/>
      </c>
      <c r="BX204" t="str">
        <f t="shared" si="228"/>
        <v/>
      </c>
      <c r="CB204" s="683" t="str">
        <f t="shared" si="229"/>
        <v/>
      </c>
      <c r="CC204" s="683" t="str">
        <f t="shared" si="224"/>
        <v/>
      </c>
      <c r="CD204" s="683" t="str">
        <f>IF(CC204="","",VALUE(MID($BZ$5,1+SUM($CC$3:CC203),CC204)))</f>
        <v/>
      </c>
      <c r="CE204"/>
      <c r="CF204" t="str">
        <f>IF(CD204="","",MID($BZ$4,1+SUM($CD$3:CD203),CD204))</f>
        <v/>
      </c>
    </row>
    <row r="205" spans="68:84" ht="15">
      <c r="BP205" s="485" t="e">
        <f ca="1">IF(OR(DB_LOAD!AW204="USD",DB_LOAD!AW204='Refi-Annual Review'!$A$3,ISBLANK(DB_LOAD!AW204)),0,1)</f>
        <v>#NAME?</v>
      </c>
      <c r="BQ205" t="str">
        <f>(IF(ISBLANK(DB_LOAD!AR204),"",DB_LOAD!AR204))</f>
        <v/>
      </c>
      <c r="BR205" t="str">
        <f t="shared" si="221"/>
        <v/>
      </c>
      <c r="BS205" t="str">
        <f t="shared" si="225"/>
        <v/>
      </c>
      <c r="BT205" t="str">
        <f t="shared" si="226"/>
        <v/>
      </c>
      <c r="BU205" t="str">
        <f t="shared" si="222"/>
        <v/>
      </c>
      <c r="BV205" t="str">
        <f t="shared" si="227"/>
        <v/>
      </c>
      <c r="BW205" t="str">
        <f t="shared" si="223"/>
        <v/>
      </c>
      <c r="BX205" t="str">
        <f t="shared" si="228"/>
        <v/>
      </c>
      <c r="CB205" s="683" t="str">
        <f t="shared" si="229"/>
        <v/>
      </c>
      <c r="CC205" s="683" t="str">
        <f t="shared" si="224"/>
        <v/>
      </c>
      <c r="CD205" s="683" t="str">
        <f>IF(CC205="","",VALUE(MID($BZ$5,1+SUM($CC$3:CC204),CC205)))</f>
        <v/>
      </c>
      <c r="CE205"/>
      <c r="CF205" t="str">
        <f>IF(CD205="","",MID($BZ$4,1+SUM($CD$3:CD204),CD205))</f>
        <v/>
      </c>
    </row>
    <row r="206" spans="68:84" ht="15">
      <c r="BP206" s="485" t="e">
        <f ca="1">IF(OR(DB_LOAD!AW205="USD",DB_LOAD!AW205='Refi-Annual Review'!$A$3,ISBLANK(DB_LOAD!AW205)),0,1)</f>
        <v>#NAME?</v>
      </c>
      <c r="BQ206" t="str">
        <f>(IF(ISBLANK(DB_LOAD!AR205),"",DB_LOAD!AR205))</f>
        <v/>
      </c>
      <c r="BR206" t="str">
        <f t="shared" si="221"/>
        <v/>
      </c>
      <c r="BS206" t="str">
        <f t="shared" si="225"/>
        <v/>
      </c>
      <c r="BT206" t="str">
        <f t="shared" si="226"/>
        <v/>
      </c>
      <c r="BU206" t="str">
        <f t="shared" si="222"/>
        <v/>
      </c>
      <c r="BV206" t="str">
        <f t="shared" si="227"/>
        <v/>
      </c>
      <c r="BW206" t="str">
        <f t="shared" si="223"/>
        <v/>
      </c>
      <c r="BX206" t="str">
        <f t="shared" si="228"/>
        <v/>
      </c>
      <c r="CB206" s="683" t="str">
        <f t="shared" si="229"/>
        <v/>
      </c>
      <c r="CC206" s="683" t="str">
        <f t="shared" si="224"/>
        <v/>
      </c>
      <c r="CD206" s="683" t="str">
        <f>IF(CC206="","",VALUE(MID($BZ$5,1+SUM($CC$3:CC205),CC206)))</f>
        <v/>
      </c>
      <c r="CE206"/>
      <c r="CF206" t="str">
        <f>IF(CD206="","",MID($BZ$4,1+SUM($CD$3:CD205),CD206))</f>
        <v/>
      </c>
    </row>
    <row r="207" spans="68:84" ht="15">
      <c r="BP207" s="485" t="e">
        <f ca="1">IF(OR(DB_LOAD!AW206="USD",DB_LOAD!AW206='Refi-Annual Review'!$A$3,ISBLANK(DB_LOAD!AW206)),0,1)</f>
        <v>#NAME?</v>
      </c>
      <c r="BQ207" t="str">
        <f>(IF(ISBLANK(DB_LOAD!AR206),"",DB_LOAD!AR206))</f>
        <v/>
      </c>
      <c r="BR207" t="str">
        <f t="shared" si="221"/>
        <v/>
      </c>
      <c r="BS207" t="str">
        <f t="shared" si="225"/>
        <v/>
      </c>
      <c r="BT207" t="str">
        <f t="shared" si="226"/>
        <v/>
      </c>
      <c r="BU207" t="str">
        <f t="shared" si="222"/>
        <v/>
      </c>
      <c r="BV207" t="str">
        <f t="shared" si="227"/>
        <v/>
      </c>
      <c r="BW207" t="str">
        <f t="shared" si="223"/>
        <v/>
      </c>
      <c r="BX207" t="str">
        <f t="shared" si="228"/>
        <v/>
      </c>
      <c r="CB207" s="683" t="str">
        <f t="shared" si="229"/>
        <v/>
      </c>
      <c r="CC207" s="683" t="str">
        <f t="shared" si="224"/>
        <v/>
      </c>
      <c r="CD207" s="683" t="str">
        <f>IF(CC207="","",VALUE(MID($BZ$5,1+SUM($CC$3:CC206),CC207)))</f>
        <v/>
      </c>
      <c r="CE207"/>
      <c r="CF207" t="str">
        <f>IF(CD207="","",MID($BZ$4,1+SUM($CD$3:CD206),CD207))</f>
        <v/>
      </c>
    </row>
    <row r="208" spans="68:84" ht="15">
      <c r="BP208" s="485" t="e">
        <f ca="1">IF(OR(DB_LOAD!AW207="USD",DB_LOAD!AW207='Refi-Annual Review'!$A$3,ISBLANK(DB_LOAD!AW207)),0,1)</f>
        <v>#NAME?</v>
      </c>
      <c r="BQ208" t="str">
        <f>(IF(ISBLANK(DB_LOAD!AR207),"",DB_LOAD!AR207))</f>
        <v/>
      </c>
      <c r="BR208" t="str">
        <f t="shared" si="221"/>
        <v/>
      </c>
      <c r="BS208" t="str">
        <f t="shared" si="225"/>
        <v/>
      </c>
      <c r="BT208" t="str">
        <f t="shared" si="226"/>
        <v/>
      </c>
      <c r="BU208" t="str">
        <f t="shared" si="222"/>
        <v/>
      </c>
      <c r="BV208" t="str">
        <f t="shared" si="227"/>
        <v/>
      </c>
      <c r="BW208" t="str">
        <f t="shared" si="223"/>
        <v/>
      </c>
      <c r="BX208" t="str">
        <f t="shared" si="228"/>
        <v/>
      </c>
      <c r="CB208" s="683" t="str">
        <f t="shared" si="229"/>
        <v/>
      </c>
      <c r="CC208" s="683" t="str">
        <f t="shared" si="224"/>
        <v/>
      </c>
      <c r="CD208" s="683" t="str">
        <f>IF(CC208="","",VALUE(MID($BZ$5,1+SUM($CC$3:CC207),CC208)))</f>
        <v/>
      </c>
      <c r="CE208"/>
      <c r="CF208" t="str">
        <f>IF(CD208="","",MID($BZ$4,1+SUM($CD$3:CD207),CD208))</f>
        <v/>
      </c>
    </row>
    <row r="209" spans="68:84" ht="15">
      <c r="BP209" s="485" t="e">
        <f ca="1">IF(OR(DB_LOAD!AW208="USD",DB_LOAD!AW208='Refi-Annual Review'!$A$3,ISBLANK(DB_LOAD!AW208)),0,1)</f>
        <v>#NAME?</v>
      </c>
      <c r="BQ209" t="str">
        <f>(IF(ISBLANK(DB_LOAD!AR208),"",DB_LOAD!AR208))</f>
        <v/>
      </c>
      <c r="BR209" t="str">
        <f t="shared" si="221"/>
        <v/>
      </c>
      <c r="BS209" t="str">
        <f t="shared" si="225"/>
        <v/>
      </c>
      <c r="BT209" t="str">
        <f t="shared" si="226"/>
        <v/>
      </c>
      <c r="BU209" t="str">
        <f t="shared" si="222"/>
        <v/>
      </c>
      <c r="BV209" t="str">
        <f t="shared" si="227"/>
        <v/>
      </c>
      <c r="BW209" t="str">
        <f t="shared" si="223"/>
        <v/>
      </c>
      <c r="BX209" t="str">
        <f t="shared" si="228"/>
        <v/>
      </c>
      <c r="CB209" s="683" t="str">
        <f t="shared" si="229"/>
        <v/>
      </c>
      <c r="CC209" s="683" t="str">
        <f t="shared" si="224"/>
        <v/>
      </c>
      <c r="CD209" s="683" t="str">
        <f>IF(CC209="","",VALUE(MID($BZ$5,1+SUM($CC$3:CC208),CC209)))</f>
        <v/>
      </c>
      <c r="CE209"/>
      <c r="CF209" t="str">
        <f>IF(CD209="","",MID($BZ$4,1+SUM($CD$3:CD208),CD209))</f>
        <v/>
      </c>
    </row>
    <row r="210" spans="68:84" ht="15">
      <c r="BP210" s="485" t="e">
        <f ca="1">IF(OR(DB_LOAD!AW209="USD",DB_LOAD!AW209='Refi-Annual Review'!$A$3,ISBLANK(DB_LOAD!AW209)),0,1)</f>
        <v>#NAME?</v>
      </c>
      <c r="BQ210" t="str">
        <f>(IF(ISBLANK(DB_LOAD!AR209),"",DB_LOAD!AR209))</f>
        <v/>
      </c>
      <c r="BR210" t="str">
        <f t="shared" si="221"/>
        <v/>
      </c>
      <c r="BS210" t="str">
        <f t="shared" si="225"/>
        <v/>
      </c>
      <c r="BT210" t="str">
        <f t="shared" si="226"/>
        <v/>
      </c>
      <c r="BU210" t="str">
        <f t="shared" si="222"/>
        <v/>
      </c>
      <c r="BV210" t="str">
        <f t="shared" si="227"/>
        <v/>
      </c>
      <c r="BW210" t="str">
        <f t="shared" si="223"/>
        <v/>
      </c>
      <c r="BX210" t="str">
        <f t="shared" si="228"/>
        <v/>
      </c>
      <c r="CB210" s="683" t="str">
        <f t="shared" si="229"/>
        <v/>
      </c>
      <c r="CC210" s="683" t="str">
        <f t="shared" si="224"/>
        <v/>
      </c>
      <c r="CD210" s="683" t="str">
        <f>IF(CC210="","",VALUE(MID($BZ$5,1+SUM($CC$3:CC209),CC210)))</f>
        <v/>
      </c>
      <c r="CE210"/>
      <c r="CF210" t="str">
        <f>IF(CD210="","",MID($BZ$4,1+SUM($CD$3:CD209),CD210))</f>
        <v/>
      </c>
    </row>
    <row r="211" spans="68:84" ht="15">
      <c r="BP211" s="485" t="e">
        <f ca="1">IF(OR(DB_LOAD!AW210="USD",DB_LOAD!AW210='Refi-Annual Review'!$A$3,ISBLANK(DB_LOAD!AW210)),0,1)</f>
        <v>#NAME?</v>
      </c>
      <c r="BQ211" t="str">
        <f>(IF(ISBLANK(DB_LOAD!AR210),"",DB_LOAD!AR210))</f>
        <v/>
      </c>
      <c r="BR211" t="str">
        <f t="shared" si="221"/>
        <v/>
      </c>
      <c r="BS211" t="str">
        <f t="shared" si="225"/>
        <v/>
      </c>
      <c r="BT211" t="str">
        <f t="shared" si="226"/>
        <v/>
      </c>
      <c r="BU211" t="str">
        <f t="shared" si="222"/>
        <v/>
      </c>
      <c r="BV211" t="str">
        <f t="shared" si="227"/>
        <v/>
      </c>
      <c r="BW211" t="str">
        <f t="shared" si="223"/>
        <v/>
      </c>
      <c r="BX211" t="str">
        <f t="shared" si="228"/>
        <v/>
      </c>
      <c r="CB211" s="683" t="str">
        <f t="shared" si="229"/>
        <v/>
      </c>
      <c r="CC211" s="683" t="str">
        <f t="shared" si="224"/>
        <v/>
      </c>
      <c r="CD211" s="683" t="str">
        <f>IF(CC211="","",VALUE(MID($BZ$5,1+SUM($CC$3:CC210),CC211)))</f>
        <v/>
      </c>
      <c r="CE211"/>
      <c r="CF211" t="str">
        <f>IF(CD211="","",MID($BZ$4,1+SUM($CD$3:CD210),CD211))</f>
        <v/>
      </c>
    </row>
    <row r="212" spans="68:84" ht="15">
      <c r="BP212" s="485" t="e">
        <f ca="1">IF(OR(DB_LOAD!AW211="USD",DB_LOAD!AW211='Refi-Annual Review'!$A$3,ISBLANK(DB_LOAD!AW211)),0,1)</f>
        <v>#NAME?</v>
      </c>
      <c r="BQ212" t="str">
        <f>(IF(ISBLANK(DB_LOAD!AR211),"",DB_LOAD!AR211))</f>
        <v/>
      </c>
      <c r="BR212" t="str">
        <f t="shared" si="221"/>
        <v/>
      </c>
      <c r="BS212" t="str">
        <f t="shared" si="225"/>
        <v/>
      </c>
      <c r="BT212" t="str">
        <f t="shared" si="226"/>
        <v/>
      </c>
      <c r="BU212" t="str">
        <f t="shared" si="222"/>
        <v/>
      </c>
      <c r="BV212" t="str">
        <f t="shared" si="227"/>
        <v/>
      </c>
      <c r="BW212" t="str">
        <f t="shared" si="223"/>
        <v/>
      </c>
      <c r="BX212" t="str">
        <f t="shared" si="228"/>
        <v/>
      </c>
      <c r="CB212" s="683" t="str">
        <f t="shared" si="229"/>
        <v/>
      </c>
      <c r="CC212" s="683" t="str">
        <f t="shared" si="224"/>
        <v/>
      </c>
      <c r="CD212" s="683" t="str">
        <f>IF(CC212="","",VALUE(MID($BZ$5,1+SUM($CC$3:CC211),CC212)))</f>
        <v/>
      </c>
      <c r="CE212"/>
      <c r="CF212" t="str">
        <f>IF(CD212="","",MID($BZ$4,1+SUM($CD$3:CD211),CD212))</f>
        <v/>
      </c>
    </row>
    <row r="213" spans="68:84" ht="15">
      <c r="BP213" s="485" t="e">
        <f ca="1">IF(OR(DB_LOAD!AW212="USD",DB_LOAD!AW212='Refi-Annual Review'!$A$3,ISBLANK(DB_LOAD!AW212)),0,1)</f>
        <v>#NAME?</v>
      </c>
      <c r="BQ213" t="str">
        <f>(IF(ISBLANK(DB_LOAD!AR212),"",DB_LOAD!AR212))</f>
        <v/>
      </c>
      <c r="BR213" t="str">
        <f t="shared" si="221"/>
        <v/>
      </c>
      <c r="BS213" t="str">
        <f t="shared" si="225"/>
        <v/>
      </c>
      <c r="BT213" t="str">
        <f t="shared" si="226"/>
        <v/>
      </c>
      <c r="BU213" t="str">
        <f t="shared" si="222"/>
        <v/>
      </c>
      <c r="BV213" t="str">
        <f t="shared" si="227"/>
        <v/>
      </c>
      <c r="BW213" t="str">
        <f t="shared" si="223"/>
        <v/>
      </c>
      <c r="BX213" t="str">
        <f t="shared" si="228"/>
        <v/>
      </c>
      <c r="CB213" s="683" t="str">
        <f t="shared" si="229"/>
        <v/>
      </c>
      <c r="CC213" s="683" t="str">
        <f t="shared" si="224"/>
        <v/>
      </c>
      <c r="CD213" s="683" t="str">
        <f>IF(CC213="","",VALUE(MID($BZ$5,1+SUM($CC$3:CC212),CC213)))</f>
        <v/>
      </c>
      <c r="CE213"/>
      <c r="CF213" t="str">
        <f>IF(CD213="","",MID($BZ$4,1+SUM($CD$3:CD212),CD213))</f>
        <v/>
      </c>
    </row>
    <row r="214" spans="68:84" ht="15">
      <c r="BP214" s="485" t="e">
        <f ca="1">IF(OR(DB_LOAD!AW213="USD",DB_LOAD!AW213='Refi-Annual Review'!$A$3,ISBLANK(DB_LOAD!AW213)),0,1)</f>
        <v>#NAME?</v>
      </c>
      <c r="BQ214" t="str">
        <f>(IF(ISBLANK(DB_LOAD!AR213),"",DB_LOAD!AR213))</f>
        <v/>
      </c>
      <c r="BR214" t="str">
        <f t="shared" si="221"/>
        <v/>
      </c>
      <c r="BS214" t="str">
        <f t="shared" si="225"/>
        <v/>
      </c>
      <c r="BT214" t="str">
        <f t="shared" si="226"/>
        <v/>
      </c>
      <c r="BU214" t="str">
        <f t="shared" si="222"/>
        <v/>
      </c>
      <c r="BV214" t="str">
        <f t="shared" si="227"/>
        <v/>
      </c>
      <c r="BW214" t="str">
        <f t="shared" si="223"/>
        <v/>
      </c>
      <c r="BX214" t="str">
        <f t="shared" si="228"/>
        <v/>
      </c>
      <c r="CB214" s="683" t="str">
        <f t="shared" si="229"/>
        <v/>
      </c>
      <c r="CC214" s="683" t="str">
        <f t="shared" si="224"/>
        <v/>
      </c>
      <c r="CD214" s="683" t="str">
        <f>IF(CC214="","",VALUE(MID($BZ$5,1+SUM($CC$3:CC213),CC214)))</f>
        <v/>
      </c>
      <c r="CE214"/>
      <c r="CF214" t="str">
        <f>IF(CD214="","",MID($BZ$4,1+SUM($CD$3:CD213),CD214))</f>
        <v/>
      </c>
    </row>
    <row r="215" spans="68:84" ht="15">
      <c r="BP215" s="485" t="e">
        <f ca="1">IF(OR(DB_LOAD!AW214="USD",DB_LOAD!AW214='Refi-Annual Review'!$A$3,ISBLANK(DB_LOAD!AW214)),0,1)</f>
        <v>#NAME?</v>
      </c>
      <c r="BQ215" t="str">
        <f>(IF(ISBLANK(DB_LOAD!AR214),"",DB_LOAD!AR214))</f>
        <v/>
      </c>
      <c r="BR215" t="str">
        <f t="shared" si="221"/>
        <v/>
      </c>
      <c r="BS215" t="str">
        <f t="shared" si="225"/>
        <v/>
      </c>
      <c r="BT215" t="str">
        <f t="shared" si="226"/>
        <v/>
      </c>
      <c r="BU215" t="str">
        <f t="shared" si="222"/>
        <v/>
      </c>
      <c r="BV215" t="str">
        <f t="shared" si="227"/>
        <v/>
      </c>
      <c r="BW215" t="str">
        <f t="shared" si="223"/>
        <v/>
      </c>
      <c r="BX215" t="str">
        <f t="shared" si="228"/>
        <v/>
      </c>
      <c r="CB215" s="683" t="str">
        <f t="shared" si="229"/>
        <v/>
      </c>
      <c r="CC215" s="683" t="str">
        <f t="shared" si="224"/>
        <v/>
      </c>
      <c r="CD215" s="683" t="str">
        <f>IF(CC215="","",VALUE(MID($BZ$5,1+SUM($CC$3:CC214),CC215)))</f>
        <v/>
      </c>
      <c r="CE215"/>
      <c r="CF215" t="str">
        <f>IF(CD215="","",MID($BZ$4,1+SUM($CD$3:CD214),CD215))</f>
        <v/>
      </c>
    </row>
    <row r="216" spans="68:84" ht="15">
      <c r="BP216" s="485" t="e">
        <f ca="1">IF(OR(DB_LOAD!AW215="USD",DB_LOAD!AW215='Refi-Annual Review'!$A$3,ISBLANK(DB_LOAD!AW215)),0,1)</f>
        <v>#NAME?</v>
      </c>
      <c r="BQ216" t="str">
        <f>(IF(ISBLANK(DB_LOAD!AR215),"",DB_LOAD!AR215))</f>
        <v/>
      </c>
      <c r="BR216" t="str">
        <f t="shared" si="221"/>
        <v/>
      </c>
      <c r="BS216" t="str">
        <f t="shared" si="225"/>
        <v/>
      </c>
      <c r="BT216" t="str">
        <f t="shared" si="226"/>
        <v/>
      </c>
      <c r="BU216" t="str">
        <f t="shared" si="222"/>
        <v/>
      </c>
      <c r="BV216" t="str">
        <f t="shared" si="227"/>
        <v/>
      </c>
      <c r="BW216" t="str">
        <f t="shared" si="223"/>
        <v/>
      </c>
      <c r="BX216" t="str">
        <f t="shared" si="228"/>
        <v/>
      </c>
      <c r="CB216" s="683" t="str">
        <f t="shared" si="229"/>
        <v/>
      </c>
      <c r="CC216" s="683" t="str">
        <f t="shared" si="224"/>
        <v/>
      </c>
      <c r="CD216" s="683" t="str">
        <f>IF(CC216="","",VALUE(MID($BZ$5,1+SUM($CC$3:CC215),CC216)))</f>
        <v/>
      </c>
      <c r="CE216"/>
      <c r="CF216" t="str">
        <f>IF(CD216="","",MID($BZ$4,1+SUM($CD$3:CD215),CD216))</f>
        <v/>
      </c>
    </row>
    <row r="217" spans="68:84" ht="15">
      <c r="BP217" s="485" t="e">
        <f ca="1">IF(OR(DB_LOAD!AW216="USD",DB_LOAD!AW216='Refi-Annual Review'!$A$3,ISBLANK(DB_LOAD!AW216)),0,1)</f>
        <v>#NAME?</v>
      </c>
      <c r="BQ217" t="str">
        <f>(IF(ISBLANK(DB_LOAD!AR216),"",DB_LOAD!AR216))</f>
        <v/>
      </c>
      <c r="BR217" t="str">
        <f t="shared" si="221"/>
        <v/>
      </c>
      <c r="BS217" t="str">
        <f t="shared" si="225"/>
        <v/>
      </c>
      <c r="BT217" t="str">
        <f t="shared" si="226"/>
        <v/>
      </c>
      <c r="BU217" t="str">
        <f t="shared" si="222"/>
        <v/>
      </c>
      <c r="BV217" t="str">
        <f t="shared" si="227"/>
        <v/>
      </c>
      <c r="BW217" t="str">
        <f t="shared" si="223"/>
        <v/>
      </c>
      <c r="BX217" t="str">
        <f t="shared" si="228"/>
        <v/>
      </c>
      <c r="CB217" s="683" t="str">
        <f t="shared" si="229"/>
        <v/>
      </c>
      <c r="CC217" s="683" t="str">
        <f t="shared" si="224"/>
        <v/>
      </c>
      <c r="CD217" s="683" t="str">
        <f>IF(CC217="","",VALUE(MID($BZ$5,1+SUM($CC$3:CC216),CC217)))</f>
        <v/>
      </c>
      <c r="CE217"/>
      <c r="CF217" t="str">
        <f>IF(CD217="","",MID($BZ$4,1+SUM($CD$3:CD216),CD217))</f>
        <v/>
      </c>
    </row>
    <row r="218" spans="68:84" ht="15">
      <c r="BP218" s="485" t="e">
        <f ca="1">IF(OR(DB_LOAD!AW217="USD",DB_LOAD!AW217='Refi-Annual Review'!$A$3,ISBLANK(DB_LOAD!AW217)),0,1)</f>
        <v>#NAME?</v>
      </c>
      <c r="BQ218" t="str">
        <f>(IF(ISBLANK(DB_LOAD!AR217),"",DB_LOAD!AR217))</f>
        <v/>
      </c>
      <c r="BR218" t="str">
        <f t="shared" si="221"/>
        <v/>
      </c>
      <c r="BS218" t="str">
        <f t="shared" si="225"/>
        <v/>
      </c>
      <c r="BT218" t="str">
        <f t="shared" si="226"/>
        <v/>
      </c>
      <c r="BU218" t="str">
        <f t="shared" si="222"/>
        <v/>
      </c>
      <c r="BV218" t="str">
        <f t="shared" si="227"/>
        <v/>
      </c>
      <c r="BW218" t="str">
        <f t="shared" si="223"/>
        <v/>
      </c>
      <c r="BX218" t="str">
        <f t="shared" si="228"/>
        <v/>
      </c>
      <c r="CB218" s="683" t="str">
        <f t="shared" si="229"/>
        <v/>
      </c>
      <c r="CC218" s="683" t="str">
        <f t="shared" si="224"/>
        <v/>
      </c>
      <c r="CD218" s="683" t="str">
        <f>IF(CC218="","",VALUE(MID($BZ$5,1+SUM($CC$3:CC217),CC218)))</f>
        <v/>
      </c>
      <c r="CE218"/>
      <c r="CF218" t="str">
        <f>IF(CD218="","",MID($BZ$4,1+SUM($CD$3:CD217),CD218))</f>
        <v/>
      </c>
    </row>
    <row r="219" spans="68:84" ht="15">
      <c r="BP219" s="485" t="e">
        <f ca="1">IF(OR(DB_LOAD!AW218="USD",DB_LOAD!AW218='Refi-Annual Review'!$A$3,ISBLANK(DB_LOAD!AW218)),0,1)</f>
        <v>#NAME?</v>
      </c>
      <c r="BQ219" t="str">
        <f>(IF(ISBLANK(DB_LOAD!AR218),"",DB_LOAD!AR218))</f>
        <v/>
      </c>
      <c r="BR219" t="str">
        <f t="shared" si="221"/>
        <v/>
      </c>
      <c r="BS219" t="str">
        <f t="shared" si="225"/>
        <v/>
      </c>
      <c r="BT219" t="str">
        <f t="shared" si="226"/>
        <v/>
      </c>
      <c r="BU219" t="str">
        <f t="shared" si="222"/>
        <v/>
      </c>
      <c r="BV219" t="str">
        <f t="shared" si="227"/>
        <v/>
      </c>
      <c r="BW219" t="str">
        <f t="shared" si="223"/>
        <v/>
      </c>
      <c r="BX219" t="str">
        <f t="shared" si="228"/>
        <v/>
      </c>
      <c r="CB219" s="683" t="str">
        <f t="shared" si="229"/>
        <v/>
      </c>
      <c r="CC219" s="683" t="str">
        <f t="shared" si="224"/>
        <v/>
      </c>
      <c r="CD219" s="683" t="str">
        <f>IF(CC219="","",VALUE(MID($BZ$5,1+SUM($CC$3:CC218),CC219)))</f>
        <v/>
      </c>
      <c r="CE219"/>
      <c r="CF219" t="str">
        <f>IF(CD219="","",MID($BZ$4,1+SUM($CD$3:CD218),CD219))</f>
        <v/>
      </c>
    </row>
    <row r="220" spans="68:84" ht="15">
      <c r="BP220" s="485" t="e">
        <f ca="1">IF(OR(DB_LOAD!AW219="USD",DB_LOAD!AW219='Refi-Annual Review'!$A$3,ISBLANK(DB_LOAD!AW219)),0,1)</f>
        <v>#NAME?</v>
      </c>
      <c r="BQ220" t="str">
        <f>(IF(ISBLANK(DB_LOAD!AR219),"",DB_LOAD!AR219))</f>
        <v/>
      </c>
      <c r="BR220" t="str">
        <f t="shared" si="221"/>
        <v/>
      </c>
      <c r="BS220" t="str">
        <f t="shared" si="225"/>
        <v/>
      </c>
      <c r="BT220" t="str">
        <f t="shared" si="226"/>
        <v/>
      </c>
      <c r="BU220" t="str">
        <f t="shared" si="222"/>
        <v/>
      </c>
      <c r="BV220" t="str">
        <f t="shared" si="227"/>
        <v/>
      </c>
      <c r="BW220" t="str">
        <f t="shared" si="223"/>
        <v/>
      </c>
      <c r="BX220" t="str">
        <f t="shared" si="228"/>
        <v/>
      </c>
      <c r="CB220" s="683" t="str">
        <f t="shared" si="229"/>
        <v/>
      </c>
      <c r="CC220" s="683" t="str">
        <f t="shared" si="224"/>
        <v/>
      </c>
      <c r="CD220" s="683" t="str">
        <f>IF(CC220="","",VALUE(MID($BZ$5,1+SUM($CC$3:CC219),CC220)))</f>
        <v/>
      </c>
      <c r="CE220"/>
      <c r="CF220" t="str">
        <f>IF(CD220="","",MID($BZ$4,1+SUM($CD$3:CD219),CD220))</f>
        <v/>
      </c>
    </row>
    <row r="221" spans="68:84" ht="15">
      <c r="BP221" s="485" t="e">
        <f ca="1">IF(OR(DB_LOAD!AW220="USD",DB_LOAD!AW220='Refi-Annual Review'!$A$3,ISBLANK(DB_LOAD!AW220)),0,1)</f>
        <v>#NAME?</v>
      </c>
      <c r="BQ221" t="str">
        <f>(IF(ISBLANK(DB_LOAD!AR220),"",DB_LOAD!AR220))</f>
        <v/>
      </c>
      <c r="BR221" t="str">
        <f t="shared" si="221"/>
        <v/>
      </c>
      <c r="BS221" t="str">
        <f t="shared" si="225"/>
        <v/>
      </c>
      <c r="BT221" t="str">
        <f t="shared" si="226"/>
        <v/>
      </c>
      <c r="BU221" t="str">
        <f t="shared" si="222"/>
        <v/>
      </c>
      <c r="BV221" t="str">
        <f t="shared" si="227"/>
        <v/>
      </c>
      <c r="BW221" t="str">
        <f t="shared" si="223"/>
        <v/>
      </c>
      <c r="BX221" t="str">
        <f t="shared" si="228"/>
        <v/>
      </c>
      <c r="CB221" s="683" t="str">
        <f t="shared" si="229"/>
        <v/>
      </c>
      <c r="CC221" s="683" t="str">
        <f t="shared" si="224"/>
        <v/>
      </c>
      <c r="CD221" s="683" t="str">
        <f>IF(CC221="","",VALUE(MID($BZ$5,1+SUM($CC$3:CC220),CC221)))</f>
        <v/>
      </c>
      <c r="CE221"/>
      <c r="CF221" t="str">
        <f>IF(CD221="","",MID($BZ$4,1+SUM($CD$3:CD220),CD221))</f>
        <v/>
      </c>
    </row>
    <row r="222" spans="68:84" ht="15">
      <c r="BP222" s="485" t="e">
        <f ca="1">IF(OR(DB_LOAD!AW221="USD",DB_LOAD!AW221='Refi-Annual Review'!$A$3,ISBLANK(DB_LOAD!AW221)),0,1)</f>
        <v>#NAME?</v>
      </c>
      <c r="BQ222" t="str">
        <f>(IF(ISBLANK(DB_LOAD!AR221),"",DB_LOAD!AR221))</f>
        <v/>
      </c>
      <c r="BR222" t="str">
        <f t="shared" si="221"/>
        <v/>
      </c>
      <c r="BS222" t="str">
        <f t="shared" si="225"/>
        <v/>
      </c>
      <c r="BT222" t="str">
        <f t="shared" si="226"/>
        <v/>
      </c>
      <c r="BU222" t="str">
        <f t="shared" si="222"/>
        <v/>
      </c>
      <c r="BV222" t="str">
        <f t="shared" si="227"/>
        <v/>
      </c>
      <c r="BW222" t="str">
        <f t="shared" si="223"/>
        <v/>
      </c>
      <c r="BX222" t="str">
        <f t="shared" si="228"/>
        <v/>
      </c>
      <c r="CB222" s="683" t="str">
        <f t="shared" si="229"/>
        <v/>
      </c>
      <c r="CC222" s="683" t="str">
        <f t="shared" si="224"/>
        <v/>
      </c>
      <c r="CD222" s="683" t="str">
        <f>IF(CC222="","",VALUE(MID($BZ$5,1+SUM($CC$3:CC221),CC222)))</f>
        <v/>
      </c>
      <c r="CE222"/>
      <c r="CF222" t="str">
        <f>IF(CD222="","",MID($BZ$4,1+SUM($CD$3:CD221),CD222))</f>
        <v/>
      </c>
    </row>
    <row r="223" spans="68:84" ht="15">
      <c r="BP223" s="485" t="e">
        <f ca="1">IF(OR(DB_LOAD!AW222="USD",DB_LOAD!AW222='Refi-Annual Review'!$A$3,ISBLANK(DB_LOAD!AW222)),0,1)</f>
        <v>#NAME?</v>
      </c>
      <c r="BQ223" t="str">
        <f>(IF(ISBLANK(DB_LOAD!AR222),"",DB_LOAD!AR222))</f>
        <v/>
      </c>
      <c r="BR223" t="str">
        <f t="shared" si="221"/>
        <v/>
      </c>
      <c r="BS223" t="str">
        <f t="shared" si="225"/>
        <v/>
      </c>
      <c r="BT223" t="str">
        <f t="shared" si="226"/>
        <v/>
      </c>
      <c r="BU223" t="str">
        <f t="shared" si="222"/>
        <v/>
      </c>
      <c r="BV223" t="str">
        <f t="shared" si="227"/>
        <v/>
      </c>
      <c r="BW223" t="str">
        <f t="shared" si="223"/>
        <v/>
      </c>
      <c r="BX223" t="str">
        <f t="shared" si="228"/>
        <v/>
      </c>
      <c r="CB223" s="683" t="str">
        <f t="shared" si="229"/>
        <v/>
      </c>
      <c r="CC223" s="683" t="str">
        <f t="shared" si="224"/>
        <v/>
      </c>
      <c r="CD223" s="683" t="str">
        <f>IF(CC223="","",VALUE(MID($BZ$5,1+SUM($CC$3:CC222),CC223)))</f>
        <v/>
      </c>
      <c r="CE223"/>
      <c r="CF223" t="str">
        <f>IF(CD223="","",MID($BZ$4,1+SUM($CD$3:CD222),CD223))</f>
        <v/>
      </c>
    </row>
    <row r="224" spans="68:84" ht="15">
      <c r="BP224" s="485" t="e">
        <f ca="1">IF(OR(DB_LOAD!AW223="USD",DB_LOAD!AW223='Refi-Annual Review'!$A$3,ISBLANK(DB_LOAD!AW223)),0,1)</f>
        <v>#NAME?</v>
      </c>
      <c r="BQ224" t="str">
        <f>(IF(ISBLANK(DB_LOAD!AR223),"",DB_LOAD!AR223))</f>
        <v/>
      </c>
      <c r="BR224" t="str">
        <f t="shared" si="221"/>
        <v/>
      </c>
      <c r="BS224" t="str">
        <f t="shared" si="225"/>
        <v/>
      </c>
      <c r="BT224" t="str">
        <f t="shared" si="226"/>
        <v/>
      </c>
      <c r="BU224" t="str">
        <f t="shared" si="222"/>
        <v/>
      </c>
      <c r="BV224" t="str">
        <f t="shared" si="227"/>
        <v/>
      </c>
      <c r="BW224" t="str">
        <f t="shared" si="223"/>
        <v/>
      </c>
      <c r="BX224" t="str">
        <f t="shared" si="228"/>
        <v/>
      </c>
      <c r="CB224" s="683" t="str">
        <f t="shared" si="229"/>
        <v/>
      </c>
      <c r="CC224" s="683" t="str">
        <f t="shared" si="224"/>
        <v/>
      </c>
      <c r="CD224" s="683" t="str">
        <f>IF(CC224="","",VALUE(MID($BZ$5,1+SUM($CC$3:CC223),CC224)))</f>
        <v/>
      </c>
      <c r="CE224"/>
      <c r="CF224" t="str">
        <f>IF(CD224="","",MID($BZ$4,1+SUM($CD$3:CD223),CD224))</f>
        <v/>
      </c>
    </row>
    <row r="225" spans="68:84" ht="15">
      <c r="BP225" s="485" t="e">
        <f ca="1">IF(OR(DB_LOAD!AW224="USD",DB_LOAD!AW224='Refi-Annual Review'!$A$3,ISBLANK(DB_LOAD!AW224)),0,1)</f>
        <v>#NAME?</v>
      </c>
      <c r="BQ225" t="str">
        <f>(IF(ISBLANK(DB_LOAD!AR224),"",DB_LOAD!AR224))</f>
        <v/>
      </c>
      <c r="BR225" t="str">
        <f t="shared" si="221"/>
        <v/>
      </c>
      <c r="BS225" t="str">
        <f t="shared" si="225"/>
        <v/>
      </c>
      <c r="BT225" t="str">
        <f t="shared" si="226"/>
        <v/>
      </c>
      <c r="BU225" t="str">
        <f t="shared" si="222"/>
        <v/>
      </c>
      <c r="BV225" t="str">
        <f t="shared" si="227"/>
        <v/>
      </c>
      <c r="BW225" t="str">
        <f t="shared" si="223"/>
        <v/>
      </c>
      <c r="BX225" t="str">
        <f t="shared" si="228"/>
        <v/>
      </c>
      <c r="CB225" s="683" t="str">
        <f t="shared" si="229"/>
        <v/>
      </c>
      <c r="CC225" s="683" t="str">
        <f t="shared" si="224"/>
        <v/>
      </c>
      <c r="CD225" s="683" t="str">
        <f>IF(CC225="","",VALUE(MID($BZ$5,1+SUM($CC$3:CC224),CC225)))</f>
        <v/>
      </c>
      <c r="CE225"/>
      <c r="CF225" t="str">
        <f>IF(CD225="","",MID($BZ$4,1+SUM($CD$3:CD224),CD225))</f>
        <v/>
      </c>
    </row>
    <row r="226" spans="68:84" ht="15">
      <c r="BP226" s="485" t="e">
        <f ca="1">IF(OR(DB_LOAD!AW225="USD",DB_LOAD!AW225='Refi-Annual Review'!$A$3,ISBLANK(DB_LOAD!AW225)),0,1)</f>
        <v>#NAME?</v>
      </c>
      <c r="BQ226" t="str">
        <f>(IF(ISBLANK(DB_LOAD!AR225),"",DB_LOAD!AR225))</f>
        <v/>
      </c>
      <c r="BR226" t="str">
        <f t="shared" si="221"/>
        <v/>
      </c>
      <c r="BS226" t="str">
        <f t="shared" si="225"/>
        <v/>
      </c>
      <c r="BT226" t="str">
        <f t="shared" si="226"/>
        <v/>
      </c>
      <c r="BU226" t="str">
        <f t="shared" si="222"/>
        <v/>
      </c>
      <c r="BV226" t="str">
        <f t="shared" si="227"/>
        <v/>
      </c>
      <c r="BW226" t="str">
        <f t="shared" si="223"/>
        <v/>
      </c>
      <c r="BX226" t="str">
        <f t="shared" si="228"/>
        <v/>
      </c>
      <c r="CB226" s="683" t="str">
        <f t="shared" si="229"/>
        <v/>
      </c>
      <c r="CC226" s="683" t="str">
        <f t="shared" si="224"/>
        <v/>
      </c>
      <c r="CD226" s="683" t="str">
        <f>IF(CC226="","",VALUE(MID($BZ$5,1+SUM($CC$3:CC225),CC226)))</f>
        <v/>
      </c>
      <c r="CE226"/>
      <c r="CF226" t="str">
        <f>IF(CD226="","",MID($BZ$4,1+SUM($CD$3:CD225),CD226))</f>
        <v/>
      </c>
    </row>
    <row r="227" spans="68:84" ht="15">
      <c r="BP227" s="485" t="e">
        <f ca="1">IF(OR(DB_LOAD!AW226="USD",DB_LOAD!AW226='Refi-Annual Review'!$A$3,ISBLANK(DB_LOAD!AW226)),0,1)</f>
        <v>#NAME?</v>
      </c>
      <c r="BQ227" t="str">
        <f>(IF(ISBLANK(DB_LOAD!AR226),"",DB_LOAD!AR226))</f>
        <v/>
      </c>
      <c r="BR227" t="str">
        <f t="shared" si="221"/>
        <v/>
      </c>
      <c r="BS227" t="str">
        <f t="shared" si="225"/>
        <v/>
      </c>
      <c r="BT227" t="str">
        <f t="shared" si="226"/>
        <v/>
      </c>
      <c r="BU227" t="str">
        <f t="shared" si="222"/>
        <v/>
      </c>
      <c r="BV227" t="str">
        <f t="shared" si="227"/>
        <v/>
      </c>
      <c r="BW227" t="str">
        <f t="shared" si="223"/>
        <v/>
      </c>
      <c r="BX227" t="str">
        <f t="shared" si="228"/>
        <v/>
      </c>
      <c r="CB227" s="683" t="str">
        <f t="shared" si="229"/>
        <v/>
      </c>
      <c r="CC227" s="683" t="str">
        <f t="shared" si="224"/>
        <v/>
      </c>
      <c r="CD227" s="683" t="str">
        <f>IF(CC227="","",VALUE(MID($BZ$5,1+SUM($CC$3:CC226),CC227)))</f>
        <v/>
      </c>
      <c r="CE227"/>
      <c r="CF227" t="str">
        <f>IF(CD227="","",MID($BZ$4,1+SUM($CD$3:CD226),CD227))</f>
        <v/>
      </c>
    </row>
    <row r="228" spans="68:84" ht="15">
      <c r="BP228" s="485" t="e">
        <f ca="1">IF(OR(DB_LOAD!AW227="USD",DB_LOAD!AW227='Refi-Annual Review'!$A$3,ISBLANK(DB_LOAD!AW227)),0,1)</f>
        <v>#NAME?</v>
      </c>
      <c r="BQ228" t="str">
        <f>(IF(ISBLANK(DB_LOAD!AR227),"",DB_LOAD!AR227))</f>
        <v/>
      </c>
      <c r="BR228" t="str">
        <f t="shared" si="221"/>
        <v/>
      </c>
      <c r="BS228" t="str">
        <f t="shared" si="225"/>
        <v/>
      </c>
      <c r="BT228" t="str">
        <f t="shared" si="226"/>
        <v/>
      </c>
      <c r="BU228" t="str">
        <f t="shared" si="222"/>
        <v/>
      </c>
      <c r="BV228" t="str">
        <f t="shared" si="227"/>
        <v/>
      </c>
      <c r="BW228" t="str">
        <f t="shared" si="223"/>
        <v/>
      </c>
      <c r="BX228" t="str">
        <f t="shared" si="228"/>
        <v/>
      </c>
      <c r="CB228" s="683" t="str">
        <f t="shared" si="229"/>
        <v/>
      </c>
      <c r="CC228" s="683" t="str">
        <f t="shared" si="224"/>
        <v/>
      </c>
      <c r="CD228" s="683" t="str">
        <f>IF(CC228="","",VALUE(MID($BZ$5,1+SUM($CC$3:CC227),CC228)))</f>
        <v/>
      </c>
      <c r="CE228"/>
      <c r="CF228" t="str">
        <f>IF(CD228="","",MID($BZ$4,1+SUM($CD$3:CD227),CD228))</f>
        <v/>
      </c>
    </row>
    <row r="229" spans="68:84" ht="15">
      <c r="BP229" s="485" t="e">
        <f ca="1">IF(OR(DB_LOAD!AW228="USD",DB_LOAD!AW228='Refi-Annual Review'!$A$3,ISBLANK(DB_LOAD!AW228)),0,1)</f>
        <v>#NAME?</v>
      </c>
      <c r="BQ229" t="str">
        <f>(IF(ISBLANK(DB_LOAD!AR228),"",DB_LOAD!AR228))</f>
        <v/>
      </c>
      <c r="BR229" t="str">
        <f t="shared" si="221"/>
        <v/>
      </c>
      <c r="BS229" t="str">
        <f t="shared" si="225"/>
        <v/>
      </c>
      <c r="BT229" t="str">
        <f t="shared" si="226"/>
        <v/>
      </c>
      <c r="BU229" t="str">
        <f t="shared" si="222"/>
        <v/>
      </c>
      <c r="BV229" t="str">
        <f t="shared" si="227"/>
        <v/>
      </c>
      <c r="BW229" t="str">
        <f t="shared" si="223"/>
        <v/>
      </c>
      <c r="BX229" t="str">
        <f t="shared" si="228"/>
        <v/>
      </c>
      <c r="CB229" s="683" t="str">
        <f t="shared" si="229"/>
        <v/>
      </c>
      <c r="CC229" s="683" t="str">
        <f t="shared" si="224"/>
        <v/>
      </c>
      <c r="CD229" s="683" t="str">
        <f>IF(CC229="","",VALUE(MID($BZ$5,1+SUM($CC$3:CC228),CC229)))</f>
        <v/>
      </c>
      <c r="CE229"/>
      <c r="CF229" t="str">
        <f>IF(CD229="","",MID($BZ$4,1+SUM($CD$3:CD228),CD229))</f>
        <v/>
      </c>
    </row>
    <row r="230" spans="68:84" ht="15">
      <c r="BP230" s="485" t="e">
        <f ca="1">IF(OR(DB_LOAD!AW229="USD",DB_LOAD!AW229='Refi-Annual Review'!$A$3,ISBLANK(DB_LOAD!AW229)),0,1)</f>
        <v>#NAME?</v>
      </c>
      <c r="BQ230" t="str">
        <f>(IF(ISBLANK(DB_LOAD!AR229),"",DB_LOAD!AR229))</f>
        <v/>
      </c>
      <c r="BR230" t="str">
        <f t="shared" si="221"/>
        <v/>
      </c>
      <c r="BS230" t="str">
        <f t="shared" si="225"/>
        <v/>
      </c>
      <c r="BT230" t="str">
        <f t="shared" si="226"/>
        <v/>
      </c>
      <c r="BU230" t="str">
        <f t="shared" si="222"/>
        <v/>
      </c>
      <c r="BV230" t="str">
        <f t="shared" si="227"/>
        <v/>
      </c>
      <c r="BW230" t="str">
        <f t="shared" si="223"/>
        <v/>
      </c>
      <c r="BX230" t="str">
        <f t="shared" si="228"/>
        <v/>
      </c>
      <c r="CB230" s="683" t="str">
        <f t="shared" si="229"/>
        <v/>
      </c>
      <c r="CC230" s="683" t="str">
        <f t="shared" si="224"/>
        <v/>
      </c>
      <c r="CD230" s="683" t="str">
        <f>IF(CC230="","",VALUE(MID($BZ$5,1+SUM($CC$3:CC229),CC230)))</f>
        <v/>
      </c>
      <c r="CE230"/>
      <c r="CF230" t="str">
        <f>IF(CD230="","",MID($BZ$4,1+SUM($CD$3:CD229),CD230))</f>
        <v/>
      </c>
    </row>
    <row r="231" spans="68:84" ht="15">
      <c r="BP231" s="485" t="e">
        <f ca="1">IF(OR(DB_LOAD!AW230="USD",DB_LOAD!AW230='Refi-Annual Review'!$A$3,ISBLANK(DB_LOAD!AW230)),0,1)</f>
        <v>#NAME?</v>
      </c>
      <c r="BQ231" t="str">
        <f>(IF(ISBLANK(DB_LOAD!AR230),"",DB_LOAD!AR230))</f>
        <v/>
      </c>
      <c r="BR231" t="str">
        <f t="shared" si="221"/>
        <v/>
      </c>
      <c r="BS231" t="str">
        <f t="shared" si="225"/>
        <v/>
      </c>
      <c r="BT231" t="str">
        <f t="shared" si="226"/>
        <v/>
      </c>
      <c r="BU231" t="str">
        <f t="shared" si="222"/>
        <v/>
      </c>
      <c r="BV231" t="str">
        <f t="shared" si="227"/>
        <v/>
      </c>
      <c r="BW231" t="str">
        <f t="shared" si="223"/>
        <v/>
      </c>
      <c r="BX231" t="str">
        <f t="shared" si="228"/>
        <v/>
      </c>
      <c r="CB231" s="683" t="str">
        <f t="shared" si="229"/>
        <v/>
      </c>
      <c r="CC231" s="683" t="str">
        <f t="shared" si="224"/>
        <v/>
      </c>
      <c r="CD231" s="683" t="str">
        <f>IF(CC231="","",VALUE(MID($BZ$5,1+SUM($CC$3:CC230),CC231)))</f>
        <v/>
      </c>
      <c r="CE231"/>
      <c r="CF231" t="str">
        <f>IF(CD231="","",MID($BZ$4,1+SUM($CD$3:CD230),CD231))</f>
        <v/>
      </c>
    </row>
    <row r="232" spans="68:84" ht="15">
      <c r="BP232" s="485" t="e">
        <f ca="1">IF(OR(DB_LOAD!AW231="USD",DB_LOAD!AW231='Refi-Annual Review'!$A$3,ISBLANK(DB_LOAD!AW231)),0,1)</f>
        <v>#NAME?</v>
      </c>
      <c r="BQ232" t="str">
        <f>(IF(ISBLANK(DB_LOAD!AR231),"",DB_LOAD!AR231))</f>
        <v/>
      </c>
      <c r="BR232" t="str">
        <f t="shared" si="221"/>
        <v/>
      </c>
      <c r="BS232" t="str">
        <f t="shared" si="225"/>
        <v/>
      </c>
      <c r="BT232" t="str">
        <f t="shared" si="226"/>
        <v/>
      </c>
      <c r="BU232" t="str">
        <f t="shared" si="222"/>
        <v/>
      </c>
      <c r="BV232" t="str">
        <f t="shared" si="227"/>
        <v/>
      </c>
      <c r="BW232" t="str">
        <f t="shared" si="223"/>
        <v/>
      </c>
      <c r="BX232" t="str">
        <f t="shared" si="228"/>
        <v/>
      </c>
      <c r="CB232" s="683" t="str">
        <f t="shared" si="229"/>
        <v/>
      </c>
      <c r="CC232" s="683" t="str">
        <f t="shared" si="224"/>
        <v/>
      </c>
      <c r="CD232" s="683" t="str">
        <f>IF(CC232="","",VALUE(MID($BZ$5,1+SUM($CC$3:CC231),CC232)))</f>
        <v/>
      </c>
      <c r="CE232"/>
      <c r="CF232" t="str">
        <f>IF(CD232="","",MID($BZ$4,1+SUM($CD$3:CD231),CD232))</f>
        <v/>
      </c>
    </row>
    <row r="233" spans="68:84" ht="15">
      <c r="BP233" s="485" t="e">
        <f ca="1">IF(OR(DB_LOAD!AW232="USD",DB_LOAD!AW232='Refi-Annual Review'!$A$3,ISBLANK(DB_LOAD!AW232)),0,1)</f>
        <v>#NAME?</v>
      </c>
      <c r="BQ233" t="str">
        <f>(IF(ISBLANK(DB_LOAD!AR232),"",DB_LOAD!AR232))</f>
        <v/>
      </c>
      <c r="BR233" t="str">
        <f t="shared" si="221"/>
        <v/>
      </c>
      <c r="BS233" t="str">
        <f t="shared" si="225"/>
        <v/>
      </c>
      <c r="BT233" t="str">
        <f t="shared" si="226"/>
        <v/>
      </c>
      <c r="BU233" t="str">
        <f t="shared" si="222"/>
        <v/>
      </c>
      <c r="BV233" t="str">
        <f t="shared" si="227"/>
        <v/>
      </c>
      <c r="BW233" t="str">
        <f t="shared" si="223"/>
        <v/>
      </c>
      <c r="BX233" t="str">
        <f t="shared" si="228"/>
        <v/>
      </c>
      <c r="CB233" s="683" t="str">
        <f t="shared" si="229"/>
        <v/>
      </c>
      <c r="CC233" s="683" t="str">
        <f t="shared" si="224"/>
        <v/>
      </c>
      <c r="CD233" s="683" t="str">
        <f>IF(CC233="","",VALUE(MID($BZ$5,1+SUM($CC$3:CC232),CC233)))</f>
        <v/>
      </c>
      <c r="CE233"/>
      <c r="CF233" t="str">
        <f>IF(CD233="","",MID($BZ$4,1+SUM($CD$3:CD232),CD233))</f>
        <v/>
      </c>
    </row>
    <row r="234" spans="68:84" ht="15">
      <c r="BP234" s="485" t="e">
        <f ca="1">IF(OR(DB_LOAD!AW233="USD",DB_LOAD!AW233='Refi-Annual Review'!$A$3,ISBLANK(DB_LOAD!AW233)),0,1)</f>
        <v>#NAME?</v>
      </c>
      <c r="BQ234" t="str">
        <f>(IF(ISBLANK(DB_LOAD!AR233),"",DB_LOAD!AR233))</f>
        <v/>
      </c>
      <c r="BR234" t="str">
        <f t="shared" si="221"/>
        <v/>
      </c>
      <c r="BS234" t="str">
        <f t="shared" si="225"/>
        <v/>
      </c>
      <c r="BT234" t="str">
        <f t="shared" si="226"/>
        <v/>
      </c>
      <c r="BU234" t="str">
        <f t="shared" si="222"/>
        <v/>
      </c>
      <c r="BV234" t="str">
        <f t="shared" si="227"/>
        <v/>
      </c>
      <c r="BW234" t="str">
        <f t="shared" si="223"/>
        <v/>
      </c>
      <c r="BX234" t="str">
        <f t="shared" si="228"/>
        <v/>
      </c>
      <c r="CB234" s="683" t="str">
        <f t="shared" si="229"/>
        <v/>
      </c>
      <c r="CC234" s="683" t="str">
        <f t="shared" si="224"/>
        <v/>
      </c>
      <c r="CD234" s="683" t="str">
        <f>IF(CC234="","",VALUE(MID($BZ$5,1+SUM($CC$3:CC233),CC234)))</f>
        <v/>
      </c>
      <c r="CE234"/>
      <c r="CF234" t="str">
        <f>IF(CD234="","",MID($BZ$4,1+SUM($CD$3:CD233),CD234))</f>
        <v/>
      </c>
    </row>
    <row r="235" spans="68:84" ht="15">
      <c r="BP235" s="485" t="e">
        <f ca="1">IF(OR(DB_LOAD!AW234="USD",DB_LOAD!AW234='Refi-Annual Review'!$A$3,ISBLANK(DB_LOAD!AW234)),0,1)</f>
        <v>#NAME?</v>
      </c>
      <c r="BQ235" t="str">
        <f>(IF(ISBLANK(DB_LOAD!AR234),"",DB_LOAD!AR234))</f>
        <v/>
      </c>
      <c r="BR235" t="str">
        <f t="shared" si="221"/>
        <v/>
      </c>
      <c r="BS235" t="str">
        <f t="shared" si="225"/>
        <v/>
      </c>
      <c r="BT235" t="str">
        <f t="shared" si="226"/>
        <v/>
      </c>
      <c r="BU235" t="str">
        <f t="shared" si="222"/>
        <v/>
      </c>
      <c r="BV235" t="str">
        <f t="shared" si="227"/>
        <v/>
      </c>
      <c r="BW235" t="str">
        <f t="shared" si="223"/>
        <v/>
      </c>
      <c r="BX235" t="str">
        <f t="shared" si="228"/>
        <v/>
      </c>
      <c r="CB235" s="683" t="str">
        <f t="shared" si="229"/>
        <v/>
      </c>
      <c r="CC235" s="683" t="str">
        <f t="shared" si="224"/>
        <v/>
      </c>
      <c r="CD235" s="683" t="str">
        <f>IF(CC235="","",VALUE(MID($BZ$5,1+SUM($CC$3:CC234),CC235)))</f>
        <v/>
      </c>
      <c r="CE235"/>
      <c r="CF235" t="str">
        <f>IF(CD235="","",MID($BZ$4,1+SUM($CD$3:CD234),CD235))</f>
        <v/>
      </c>
    </row>
    <row r="236" spans="68:84" ht="15">
      <c r="BP236" s="485" t="e">
        <f ca="1">IF(OR(DB_LOAD!AW235="USD",DB_LOAD!AW235='Refi-Annual Review'!$A$3,ISBLANK(DB_LOAD!AW235)),0,1)</f>
        <v>#NAME?</v>
      </c>
      <c r="BQ236" t="str">
        <f>(IF(ISBLANK(DB_LOAD!AR235),"",DB_LOAD!AR235))</f>
        <v/>
      </c>
      <c r="BR236" t="str">
        <f t="shared" si="221"/>
        <v/>
      </c>
      <c r="BS236" t="str">
        <f t="shared" si="225"/>
        <v/>
      </c>
      <c r="BT236" t="str">
        <f t="shared" si="226"/>
        <v/>
      </c>
      <c r="BU236" t="str">
        <f t="shared" si="222"/>
        <v/>
      </c>
      <c r="BV236" t="str">
        <f t="shared" si="227"/>
        <v/>
      </c>
      <c r="BW236" t="str">
        <f t="shared" si="223"/>
        <v/>
      </c>
      <c r="BX236" t="str">
        <f t="shared" si="228"/>
        <v/>
      </c>
      <c r="CB236" s="683" t="str">
        <f t="shared" si="229"/>
        <v/>
      </c>
      <c r="CC236" s="683" t="str">
        <f t="shared" si="224"/>
        <v/>
      </c>
      <c r="CD236" s="683" t="str">
        <f>IF(CC236="","",VALUE(MID($BZ$5,1+SUM($CC$3:CC235),CC236)))</f>
        <v/>
      </c>
      <c r="CE236"/>
      <c r="CF236" t="str">
        <f>IF(CD236="","",MID($BZ$4,1+SUM($CD$3:CD235),CD236))</f>
        <v/>
      </c>
    </row>
    <row r="237" spans="68:84" ht="15">
      <c r="BP237" s="485" t="e">
        <f ca="1">IF(OR(DB_LOAD!AW236="USD",DB_LOAD!AW236='Refi-Annual Review'!$A$3,ISBLANK(DB_LOAD!AW236)),0,1)</f>
        <v>#NAME?</v>
      </c>
      <c r="BQ237" t="str">
        <f>(IF(ISBLANK(DB_LOAD!AR236),"",DB_LOAD!AR236))</f>
        <v/>
      </c>
      <c r="BR237" t="str">
        <f t="shared" si="221"/>
        <v/>
      </c>
      <c r="BS237" t="str">
        <f t="shared" si="225"/>
        <v/>
      </c>
      <c r="BT237" t="str">
        <f t="shared" si="226"/>
        <v/>
      </c>
      <c r="BU237" t="str">
        <f t="shared" si="222"/>
        <v/>
      </c>
      <c r="BV237" t="str">
        <f t="shared" si="227"/>
        <v/>
      </c>
      <c r="BW237" t="str">
        <f t="shared" si="223"/>
        <v/>
      </c>
      <c r="BX237" t="str">
        <f t="shared" si="228"/>
        <v/>
      </c>
      <c r="CB237" s="683" t="str">
        <f t="shared" si="229"/>
        <v/>
      </c>
      <c r="CC237" s="683" t="str">
        <f t="shared" si="224"/>
        <v/>
      </c>
      <c r="CD237" s="683" t="str">
        <f>IF(CC237="","",VALUE(MID($BZ$5,1+SUM($CC$3:CC236),CC237)))</f>
        <v/>
      </c>
      <c r="CE237"/>
      <c r="CF237" t="str">
        <f>IF(CD237="","",MID($BZ$4,1+SUM($CD$3:CD236),CD237))</f>
        <v/>
      </c>
    </row>
    <row r="238" spans="68:84" ht="15">
      <c r="BP238" s="485" t="e">
        <f ca="1">IF(OR(DB_LOAD!AW237="USD",DB_LOAD!AW237='Refi-Annual Review'!$A$3,ISBLANK(DB_LOAD!AW237)),0,1)</f>
        <v>#NAME?</v>
      </c>
      <c r="BQ238" t="str">
        <f>(IF(ISBLANK(DB_LOAD!AR237),"",DB_LOAD!AR237))</f>
        <v/>
      </c>
      <c r="BR238" t="str">
        <f t="shared" si="221"/>
        <v/>
      </c>
      <c r="BS238" t="str">
        <f t="shared" si="225"/>
        <v/>
      </c>
      <c r="BT238" t="str">
        <f t="shared" si="226"/>
        <v/>
      </c>
      <c r="BU238" t="str">
        <f t="shared" si="222"/>
        <v/>
      </c>
      <c r="BV238" t="str">
        <f t="shared" si="227"/>
        <v/>
      </c>
      <c r="BW238" t="str">
        <f t="shared" si="223"/>
        <v/>
      </c>
      <c r="BX238" t="str">
        <f t="shared" si="228"/>
        <v/>
      </c>
      <c r="CB238" s="683" t="str">
        <f t="shared" si="229"/>
        <v/>
      </c>
      <c r="CC238" s="683" t="str">
        <f t="shared" si="224"/>
        <v/>
      </c>
      <c r="CD238" s="683" t="str">
        <f>IF(CC238="","",VALUE(MID($BZ$5,1+SUM($CC$3:CC237),CC238)))</f>
        <v/>
      </c>
      <c r="CE238"/>
      <c r="CF238" t="str">
        <f>IF(CD238="","",MID($BZ$4,1+SUM($CD$3:CD237),CD238))</f>
        <v/>
      </c>
    </row>
    <row r="239" spans="68:84" ht="15">
      <c r="BP239" s="485" t="e">
        <f ca="1">IF(OR(DB_LOAD!AW238="USD",DB_LOAD!AW238='Refi-Annual Review'!$A$3,ISBLANK(DB_LOAD!AW238)),0,1)</f>
        <v>#NAME?</v>
      </c>
      <c r="BQ239" t="str">
        <f>(IF(ISBLANK(DB_LOAD!AR238),"",DB_LOAD!AR238))</f>
        <v/>
      </c>
      <c r="BR239" t="str">
        <f t="shared" si="221"/>
        <v/>
      </c>
      <c r="BS239" t="str">
        <f t="shared" si="225"/>
        <v/>
      </c>
      <c r="BT239" t="str">
        <f t="shared" si="226"/>
        <v/>
      </c>
      <c r="BU239" t="str">
        <f t="shared" si="222"/>
        <v/>
      </c>
      <c r="BV239" t="str">
        <f t="shared" si="227"/>
        <v/>
      </c>
      <c r="BW239" t="str">
        <f t="shared" si="223"/>
        <v/>
      </c>
      <c r="BX239" t="str">
        <f t="shared" si="228"/>
        <v/>
      </c>
      <c r="CB239" s="683" t="str">
        <f t="shared" si="229"/>
        <v/>
      </c>
      <c r="CC239" s="683" t="str">
        <f t="shared" si="224"/>
        <v/>
      </c>
      <c r="CD239" s="683" t="str">
        <f>IF(CC239="","",VALUE(MID($BZ$5,1+SUM($CC$3:CC238),CC239)))</f>
        <v/>
      </c>
      <c r="CE239"/>
      <c r="CF239" t="str">
        <f>IF(CD239="","",MID($BZ$4,1+SUM($CD$3:CD238),CD239))</f>
        <v/>
      </c>
    </row>
    <row r="240" spans="68:84" ht="15">
      <c r="BP240" s="485" t="e">
        <f ca="1">IF(OR(DB_LOAD!AW239="USD",DB_LOAD!AW239='Refi-Annual Review'!$A$3,ISBLANK(DB_LOAD!AW239)),0,1)</f>
        <v>#NAME?</v>
      </c>
      <c r="BQ240" t="str">
        <f>(IF(ISBLANK(DB_LOAD!AR239),"",DB_LOAD!AR239))</f>
        <v/>
      </c>
      <c r="BR240" t="str">
        <f t="shared" si="221"/>
        <v/>
      </c>
      <c r="BS240" t="str">
        <f t="shared" si="225"/>
        <v/>
      </c>
      <c r="BT240" t="str">
        <f t="shared" si="226"/>
        <v/>
      </c>
      <c r="BU240" t="str">
        <f t="shared" si="222"/>
        <v/>
      </c>
      <c r="BV240" t="str">
        <f t="shared" si="227"/>
        <v/>
      </c>
      <c r="BW240" t="str">
        <f t="shared" si="223"/>
        <v/>
      </c>
      <c r="BX240" t="str">
        <f t="shared" si="228"/>
        <v/>
      </c>
      <c r="CB240" s="683" t="str">
        <f t="shared" si="229"/>
        <v/>
      </c>
      <c r="CC240" s="683" t="str">
        <f t="shared" si="224"/>
        <v/>
      </c>
      <c r="CD240" s="683" t="str">
        <f>IF(CC240="","",VALUE(MID($BZ$5,1+SUM($CC$3:CC239),CC240)))</f>
        <v/>
      </c>
      <c r="CE240"/>
      <c r="CF240" t="str">
        <f>IF(CD240="","",MID($BZ$4,1+SUM($CD$3:CD239),CD240))</f>
        <v/>
      </c>
    </row>
    <row r="241" spans="68:84" ht="15">
      <c r="BP241" s="485" t="e">
        <f ca="1">IF(OR(DB_LOAD!AW240="USD",DB_LOAD!AW240='Refi-Annual Review'!$A$3,ISBLANK(DB_LOAD!AW240)),0,1)</f>
        <v>#NAME?</v>
      </c>
      <c r="BQ241" t="str">
        <f>(IF(ISBLANK(DB_LOAD!AR240),"",DB_LOAD!AR240))</f>
        <v/>
      </c>
      <c r="BR241" t="str">
        <f t="shared" si="221"/>
        <v/>
      </c>
      <c r="BS241" t="str">
        <f t="shared" si="225"/>
        <v/>
      </c>
      <c r="BT241" t="str">
        <f t="shared" si="226"/>
        <v/>
      </c>
      <c r="BU241" t="str">
        <f t="shared" si="222"/>
        <v/>
      </c>
      <c r="BV241" t="str">
        <f t="shared" si="227"/>
        <v/>
      </c>
      <c r="BW241" t="str">
        <f t="shared" si="223"/>
        <v/>
      </c>
      <c r="BX241" t="str">
        <f t="shared" si="228"/>
        <v/>
      </c>
      <c r="CB241" s="683" t="str">
        <f t="shared" si="229"/>
        <v/>
      </c>
      <c r="CC241" s="683" t="str">
        <f t="shared" si="224"/>
        <v/>
      </c>
      <c r="CD241" s="683" t="str">
        <f>IF(CC241="","",VALUE(MID($BZ$5,1+SUM($CC$3:CC240),CC241)))</f>
        <v/>
      </c>
      <c r="CE241"/>
      <c r="CF241" t="str">
        <f>IF(CD241="","",MID($BZ$4,1+SUM($CD$3:CD240),CD241))</f>
        <v/>
      </c>
    </row>
    <row r="242" spans="68:84" ht="15">
      <c r="BP242" s="485" t="e">
        <f ca="1">IF(OR(DB_LOAD!AW241="USD",DB_LOAD!AW241='Refi-Annual Review'!$A$3,ISBLANK(DB_LOAD!AW241)),0,1)</f>
        <v>#NAME?</v>
      </c>
      <c r="BQ242" t="str">
        <f>(IF(ISBLANK(DB_LOAD!AR241),"",DB_LOAD!AR241))</f>
        <v/>
      </c>
      <c r="BR242" t="str">
        <f t="shared" ref="BR242:BR300" si="230">IF(LEN(BQ242)&gt;0,LEN(BQ242),"")</f>
        <v/>
      </c>
      <c r="BS242" t="str">
        <f t="shared" si="225"/>
        <v/>
      </c>
      <c r="BT242" t="str">
        <f t="shared" si="226"/>
        <v/>
      </c>
      <c r="BU242" t="str">
        <f t="shared" ref="BU242:BU300" si="231">IF(LEN(BS242)&gt;0,LEN(BS242),"")</f>
        <v/>
      </c>
      <c r="BV242" t="str">
        <f t="shared" si="227"/>
        <v/>
      </c>
      <c r="BW242" t="str">
        <f t="shared" ref="BW242:BW300" si="232">IF(LEN(BU242)&gt;0,LEN(BU242),"")</f>
        <v/>
      </c>
      <c r="BX242" t="str">
        <f t="shared" si="228"/>
        <v/>
      </c>
      <c r="CB242" s="683" t="str">
        <f t="shared" si="229"/>
        <v/>
      </c>
      <c r="CC242" s="683" t="str">
        <f t="shared" ref="CC242:CC300" si="233">IF(CB242="","",VALUE(MID($BZ$6,CB242,1)))</f>
        <v/>
      </c>
      <c r="CD242" s="683" t="str">
        <f>IF(CC242="","",VALUE(MID($BZ$5,1+SUM($CC$3:CC241),CC242)))</f>
        <v/>
      </c>
      <c r="CE242"/>
      <c r="CF242" t="str">
        <f>IF(CD242="","",MID($BZ$4,1+SUM($CD$3:CD241),CD242))</f>
        <v/>
      </c>
    </row>
    <row r="243" spans="68:84" ht="15">
      <c r="BP243" s="485" t="e">
        <f ca="1">IF(OR(DB_LOAD!AW242="USD",DB_LOAD!AW242='Refi-Annual Review'!$A$3,ISBLANK(DB_LOAD!AW242)),0,1)</f>
        <v>#NAME?</v>
      </c>
      <c r="BQ243" t="str">
        <f>(IF(ISBLANK(DB_LOAD!AR242),"",DB_LOAD!AR242))</f>
        <v/>
      </c>
      <c r="BR243" t="str">
        <f t="shared" si="230"/>
        <v/>
      </c>
      <c r="BS243" t="str">
        <f t="shared" ref="BS243:BS300" si="234">IF(AND(BQ243=BQ242,BR243=BR242,BQ243&lt;&gt;""),"",IF(BQ243="","",BQ243))</f>
        <v/>
      </c>
      <c r="BT243" t="str">
        <f t="shared" ref="BT243:BT300" si="235">BT242&amp;BS243</f>
        <v/>
      </c>
      <c r="BU243" t="str">
        <f t="shared" si="231"/>
        <v/>
      </c>
      <c r="BV243" t="str">
        <f t="shared" ref="BV243:BV300" si="236">BV242&amp;BU243</f>
        <v/>
      </c>
      <c r="BW243" t="str">
        <f t="shared" si="232"/>
        <v/>
      </c>
      <c r="BX243" t="str">
        <f t="shared" ref="BX243:BX300" si="237">BX242&amp;BW243</f>
        <v/>
      </c>
      <c r="CB243" s="683" t="str">
        <f t="shared" ref="CB243:CB300" si="238">IF(CB242&lt;$BZ$3,CB242+1,"")</f>
        <v/>
      </c>
      <c r="CC243" s="683" t="str">
        <f t="shared" si="233"/>
        <v/>
      </c>
      <c r="CD243" s="683" t="str">
        <f>IF(CC243="","",VALUE(MID($BZ$5,1+SUM($CC$3:CC242),CC243)))</f>
        <v/>
      </c>
      <c r="CE243"/>
      <c r="CF243" t="str">
        <f>IF(CD243="","",MID($BZ$4,1+SUM($CD$3:CD242),CD243))</f>
        <v/>
      </c>
    </row>
    <row r="244" spans="68:84" ht="15">
      <c r="BP244" s="485" t="e">
        <f ca="1">IF(OR(DB_LOAD!AW243="USD",DB_LOAD!AW243='Refi-Annual Review'!$A$3,ISBLANK(DB_LOAD!AW243)),0,1)</f>
        <v>#NAME?</v>
      </c>
      <c r="BQ244" t="str">
        <f>(IF(ISBLANK(DB_LOAD!AR243),"",DB_LOAD!AR243))</f>
        <v/>
      </c>
      <c r="BR244" t="str">
        <f t="shared" si="230"/>
        <v/>
      </c>
      <c r="BS244" t="str">
        <f t="shared" si="234"/>
        <v/>
      </c>
      <c r="BT244" t="str">
        <f t="shared" si="235"/>
        <v/>
      </c>
      <c r="BU244" t="str">
        <f t="shared" si="231"/>
        <v/>
      </c>
      <c r="BV244" t="str">
        <f t="shared" si="236"/>
        <v/>
      </c>
      <c r="BW244" t="str">
        <f t="shared" si="232"/>
        <v/>
      </c>
      <c r="BX244" t="str">
        <f t="shared" si="237"/>
        <v/>
      </c>
      <c r="CB244" s="683" t="str">
        <f t="shared" si="238"/>
        <v/>
      </c>
      <c r="CC244" s="683" t="str">
        <f t="shared" si="233"/>
        <v/>
      </c>
      <c r="CD244" s="683" t="str">
        <f>IF(CC244="","",VALUE(MID($BZ$5,1+SUM($CC$3:CC243),CC244)))</f>
        <v/>
      </c>
      <c r="CE244"/>
      <c r="CF244" t="str">
        <f>IF(CD244="","",MID($BZ$4,1+SUM($CD$3:CD243),CD244))</f>
        <v/>
      </c>
    </row>
    <row r="245" spans="68:84" ht="15">
      <c r="BP245" s="485" t="e">
        <f ca="1">IF(OR(DB_LOAD!AW244="USD",DB_LOAD!AW244='Refi-Annual Review'!$A$3,ISBLANK(DB_LOAD!AW244)),0,1)</f>
        <v>#NAME?</v>
      </c>
      <c r="BQ245" t="str">
        <f>(IF(ISBLANK(DB_LOAD!AR244),"",DB_LOAD!AR244))</f>
        <v/>
      </c>
      <c r="BR245" t="str">
        <f t="shared" si="230"/>
        <v/>
      </c>
      <c r="BS245" t="str">
        <f t="shared" si="234"/>
        <v/>
      </c>
      <c r="BT245" t="str">
        <f t="shared" si="235"/>
        <v/>
      </c>
      <c r="BU245" t="str">
        <f t="shared" si="231"/>
        <v/>
      </c>
      <c r="BV245" t="str">
        <f t="shared" si="236"/>
        <v/>
      </c>
      <c r="BW245" t="str">
        <f t="shared" si="232"/>
        <v/>
      </c>
      <c r="BX245" t="str">
        <f t="shared" si="237"/>
        <v/>
      </c>
      <c r="CB245" s="683" t="str">
        <f t="shared" si="238"/>
        <v/>
      </c>
      <c r="CC245" s="683" t="str">
        <f t="shared" si="233"/>
        <v/>
      </c>
      <c r="CD245" s="683" t="str">
        <f>IF(CC245="","",VALUE(MID($BZ$5,1+SUM($CC$3:CC244),CC245)))</f>
        <v/>
      </c>
      <c r="CE245"/>
      <c r="CF245" t="str">
        <f>IF(CD245="","",MID($BZ$4,1+SUM($CD$3:CD244),CD245))</f>
        <v/>
      </c>
    </row>
    <row r="246" spans="68:84" ht="15">
      <c r="BP246" s="485" t="e">
        <f ca="1">IF(OR(DB_LOAD!AW245="USD",DB_LOAD!AW245='Refi-Annual Review'!$A$3,ISBLANK(DB_LOAD!AW245)),0,1)</f>
        <v>#NAME?</v>
      </c>
      <c r="BQ246" t="str">
        <f>(IF(ISBLANK(DB_LOAD!AR245),"",DB_LOAD!AR245))</f>
        <v/>
      </c>
      <c r="BR246" t="str">
        <f t="shared" si="230"/>
        <v/>
      </c>
      <c r="BS246" t="str">
        <f t="shared" si="234"/>
        <v/>
      </c>
      <c r="BT246" t="str">
        <f t="shared" si="235"/>
        <v/>
      </c>
      <c r="BU246" t="str">
        <f t="shared" si="231"/>
        <v/>
      </c>
      <c r="BV246" t="str">
        <f t="shared" si="236"/>
        <v/>
      </c>
      <c r="BW246" t="str">
        <f t="shared" si="232"/>
        <v/>
      </c>
      <c r="BX246" t="str">
        <f t="shared" si="237"/>
        <v/>
      </c>
      <c r="CB246" s="683" t="str">
        <f t="shared" si="238"/>
        <v/>
      </c>
      <c r="CC246" s="683" t="str">
        <f t="shared" si="233"/>
        <v/>
      </c>
      <c r="CD246" s="683" t="str">
        <f>IF(CC246="","",VALUE(MID($BZ$5,1+SUM($CC$3:CC245),CC246)))</f>
        <v/>
      </c>
      <c r="CE246"/>
      <c r="CF246" t="str">
        <f>IF(CD246="","",MID($BZ$4,1+SUM($CD$3:CD245),CD246))</f>
        <v/>
      </c>
    </row>
    <row r="247" spans="68:84" ht="15">
      <c r="BP247" s="485" t="e">
        <f ca="1">IF(OR(DB_LOAD!AW246="USD",DB_LOAD!AW246='Refi-Annual Review'!$A$3,ISBLANK(DB_LOAD!AW246)),0,1)</f>
        <v>#NAME?</v>
      </c>
      <c r="BQ247" t="str">
        <f>(IF(ISBLANK(DB_LOAD!AR246),"",DB_LOAD!AR246))</f>
        <v/>
      </c>
      <c r="BR247" t="str">
        <f t="shared" si="230"/>
        <v/>
      </c>
      <c r="BS247" t="str">
        <f t="shared" si="234"/>
        <v/>
      </c>
      <c r="BT247" t="str">
        <f t="shared" si="235"/>
        <v/>
      </c>
      <c r="BU247" t="str">
        <f t="shared" si="231"/>
        <v/>
      </c>
      <c r="BV247" t="str">
        <f t="shared" si="236"/>
        <v/>
      </c>
      <c r="BW247" t="str">
        <f t="shared" si="232"/>
        <v/>
      </c>
      <c r="BX247" t="str">
        <f t="shared" si="237"/>
        <v/>
      </c>
      <c r="CB247" s="683" t="str">
        <f t="shared" si="238"/>
        <v/>
      </c>
      <c r="CC247" s="683" t="str">
        <f t="shared" si="233"/>
        <v/>
      </c>
      <c r="CD247" s="683" t="str">
        <f>IF(CC247="","",VALUE(MID($BZ$5,1+SUM($CC$3:CC246),CC247)))</f>
        <v/>
      </c>
      <c r="CE247"/>
      <c r="CF247" t="str">
        <f>IF(CD247="","",MID($BZ$4,1+SUM($CD$3:CD246),CD247))</f>
        <v/>
      </c>
    </row>
    <row r="248" spans="68:84" ht="15">
      <c r="BP248" s="485" t="e">
        <f ca="1">IF(OR(DB_LOAD!AW247="USD",DB_LOAD!AW247='Refi-Annual Review'!$A$3,ISBLANK(DB_LOAD!AW247)),0,1)</f>
        <v>#NAME?</v>
      </c>
      <c r="BQ248" t="str">
        <f>(IF(ISBLANK(DB_LOAD!AR247),"",DB_LOAD!AR247))</f>
        <v/>
      </c>
      <c r="BR248" t="str">
        <f t="shared" si="230"/>
        <v/>
      </c>
      <c r="BS248" t="str">
        <f t="shared" si="234"/>
        <v/>
      </c>
      <c r="BT248" t="str">
        <f t="shared" si="235"/>
        <v/>
      </c>
      <c r="BU248" t="str">
        <f t="shared" si="231"/>
        <v/>
      </c>
      <c r="BV248" t="str">
        <f t="shared" si="236"/>
        <v/>
      </c>
      <c r="BW248" t="str">
        <f t="shared" si="232"/>
        <v/>
      </c>
      <c r="BX248" t="str">
        <f t="shared" si="237"/>
        <v/>
      </c>
      <c r="CB248" s="683" t="str">
        <f t="shared" si="238"/>
        <v/>
      </c>
      <c r="CC248" s="683" t="str">
        <f t="shared" si="233"/>
        <v/>
      </c>
      <c r="CD248" s="683" t="str">
        <f>IF(CC248="","",VALUE(MID($BZ$5,1+SUM($CC$3:CC247),CC248)))</f>
        <v/>
      </c>
      <c r="CE248"/>
      <c r="CF248" t="str">
        <f>IF(CD248="","",MID($BZ$4,1+SUM($CD$3:CD247),CD248))</f>
        <v/>
      </c>
    </row>
    <row r="249" spans="68:84" ht="15">
      <c r="BP249" s="485" t="e">
        <f ca="1">IF(OR(DB_LOAD!AW248="USD",DB_LOAD!AW248='Refi-Annual Review'!$A$3,ISBLANK(DB_LOAD!AW248)),0,1)</f>
        <v>#NAME?</v>
      </c>
      <c r="BQ249" t="str">
        <f>(IF(ISBLANK(DB_LOAD!AR248),"",DB_LOAD!AR248))</f>
        <v/>
      </c>
      <c r="BR249" t="str">
        <f t="shared" si="230"/>
        <v/>
      </c>
      <c r="BS249" t="str">
        <f t="shared" si="234"/>
        <v/>
      </c>
      <c r="BT249" t="str">
        <f t="shared" si="235"/>
        <v/>
      </c>
      <c r="BU249" t="str">
        <f t="shared" si="231"/>
        <v/>
      </c>
      <c r="BV249" t="str">
        <f t="shared" si="236"/>
        <v/>
      </c>
      <c r="BW249" t="str">
        <f t="shared" si="232"/>
        <v/>
      </c>
      <c r="BX249" t="str">
        <f t="shared" si="237"/>
        <v/>
      </c>
      <c r="CB249" s="683" t="str">
        <f t="shared" si="238"/>
        <v/>
      </c>
      <c r="CC249" s="683" t="str">
        <f t="shared" si="233"/>
        <v/>
      </c>
      <c r="CD249" s="683" t="str">
        <f>IF(CC249="","",VALUE(MID($BZ$5,1+SUM($CC$3:CC248),CC249)))</f>
        <v/>
      </c>
      <c r="CE249"/>
      <c r="CF249" t="str">
        <f>IF(CD249="","",MID($BZ$4,1+SUM($CD$3:CD248),CD249))</f>
        <v/>
      </c>
    </row>
    <row r="250" spans="68:84" ht="15">
      <c r="BP250" s="485" t="e">
        <f ca="1">IF(OR(DB_LOAD!AW249="USD",DB_LOAD!AW249='Refi-Annual Review'!$A$3,ISBLANK(DB_LOAD!AW249)),0,1)</f>
        <v>#NAME?</v>
      </c>
      <c r="BQ250" t="str">
        <f>(IF(ISBLANK(DB_LOAD!AR249),"",DB_LOAD!AR249))</f>
        <v/>
      </c>
      <c r="BR250" t="str">
        <f t="shared" si="230"/>
        <v/>
      </c>
      <c r="BS250" t="str">
        <f t="shared" si="234"/>
        <v/>
      </c>
      <c r="BT250" t="str">
        <f t="shared" si="235"/>
        <v/>
      </c>
      <c r="BU250" t="str">
        <f t="shared" si="231"/>
        <v/>
      </c>
      <c r="BV250" t="str">
        <f t="shared" si="236"/>
        <v/>
      </c>
      <c r="BW250" t="str">
        <f t="shared" si="232"/>
        <v/>
      </c>
      <c r="BX250" t="str">
        <f t="shared" si="237"/>
        <v/>
      </c>
      <c r="CB250" s="683" t="str">
        <f t="shared" si="238"/>
        <v/>
      </c>
      <c r="CC250" s="683" t="str">
        <f t="shared" si="233"/>
        <v/>
      </c>
      <c r="CD250" s="683" t="str">
        <f>IF(CC250="","",VALUE(MID($BZ$5,1+SUM($CC$3:CC249),CC250)))</f>
        <v/>
      </c>
      <c r="CE250"/>
      <c r="CF250" t="str">
        <f>IF(CD250="","",MID($BZ$4,1+SUM($CD$3:CD249),CD250))</f>
        <v/>
      </c>
    </row>
    <row r="251" spans="68:84" ht="15">
      <c r="BP251" s="485" t="e">
        <f ca="1">IF(OR(DB_LOAD!AW250="USD",DB_LOAD!AW250='Refi-Annual Review'!$A$3,ISBLANK(DB_LOAD!AW250)),0,1)</f>
        <v>#NAME?</v>
      </c>
      <c r="BQ251" t="str">
        <f>(IF(ISBLANK(DB_LOAD!AR250),"",DB_LOAD!AR250))</f>
        <v/>
      </c>
      <c r="BR251" t="str">
        <f t="shared" si="230"/>
        <v/>
      </c>
      <c r="BS251" t="str">
        <f t="shared" si="234"/>
        <v/>
      </c>
      <c r="BT251" t="str">
        <f t="shared" si="235"/>
        <v/>
      </c>
      <c r="BU251" t="str">
        <f t="shared" si="231"/>
        <v/>
      </c>
      <c r="BV251" t="str">
        <f t="shared" si="236"/>
        <v/>
      </c>
      <c r="BW251" t="str">
        <f t="shared" si="232"/>
        <v/>
      </c>
      <c r="BX251" t="str">
        <f t="shared" si="237"/>
        <v/>
      </c>
      <c r="CB251" s="683" t="str">
        <f t="shared" si="238"/>
        <v/>
      </c>
      <c r="CC251" s="683" t="str">
        <f t="shared" si="233"/>
        <v/>
      </c>
      <c r="CD251" s="683" t="str">
        <f>IF(CC251="","",VALUE(MID($BZ$5,1+SUM($CC$3:CC250),CC251)))</f>
        <v/>
      </c>
      <c r="CE251"/>
      <c r="CF251" t="str">
        <f>IF(CD251="","",MID($BZ$4,1+SUM($CD$3:CD250),CD251))</f>
        <v/>
      </c>
    </row>
    <row r="252" spans="68:84" ht="15">
      <c r="BP252" s="485" t="e">
        <f ca="1">IF(OR(DB_LOAD!AW251="USD",DB_LOAD!AW251='Refi-Annual Review'!$A$3,ISBLANK(DB_LOAD!AW251)),0,1)</f>
        <v>#NAME?</v>
      </c>
      <c r="BQ252" t="str">
        <f>(IF(ISBLANK(DB_LOAD!AR251),"",DB_LOAD!AR251))</f>
        <v/>
      </c>
      <c r="BR252" t="str">
        <f t="shared" si="230"/>
        <v/>
      </c>
      <c r="BS252" t="str">
        <f t="shared" si="234"/>
        <v/>
      </c>
      <c r="BT252" t="str">
        <f t="shared" si="235"/>
        <v/>
      </c>
      <c r="BU252" t="str">
        <f t="shared" si="231"/>
        <v/>
      </c>
      <c r="BV252" t="str">
        <f t="shared" si="236"/>
        <v/>
      </c>
      <c r="BW252" t="str">
        <f t="shared" si="232"/>
        <v/>
      </c>
      <c r="BX252" t="str">
        <f t="shared" si="237"/>
        <v/>
      </c>
      <c r="CB252" s="683" t="str">
        <f t="shared" si="238"/>
        <v/>
      </c>
      <c r="CC252" s="683" t="str">
        <f t="shared" si="233"/>
        <v/>
      </c>
      <c r="CD252" s="683" t="str">
        <f>IF(CC252="","",VALUE(MID($BZ$5,1+SUM($CC$3:CC251),CC252)))</f>
        <v/>
      </c>
      <c r="CE252"/>
      <c r="CF252" t="str">
        <f>IF(CD252="","",MID($BZ$4,1+SUM($CD$3:CD251),CD252))</f>
        <v/>
      </c>
    </row>
    <row r="253" spans="68:84" ht="15">
      <c r="BP253" s="485" t="e">
        <f ca="1">IF(OR(DB_LOAD!AW252="USD",DB_LOAD!AW252='Refi-Annual Review'!$A$3,ISBLANK(DB_LOAD!AW252)),0,1)</f>
        <v>#NAME?</v>
      </c>
      <c r="BQ253" t="str">
        <f>(IF(ISBLANK(DB_LOAD!AR252),"",DB_LOAD!AR252))</f>
        <v/>
      </c>
      <c r="BR253" t="str">
        <f t="shared" si="230"/>
        <v/>
      </c>
      <c r="BS253" t="str">
        <f t="shared" si="234"/>
        <v/>
      </c>
      <c r="BT253" t="str">
        <f t="shared" si="235"/>
        <v/>
      </c>
      <c r="BU253" t="str">
        <f t="shared" si="231"/>
        <v/>
      </c>
      <c r="BV253" t="str">
        <f t="shared" si="236"/>
        <v/>
      </c>
      <c r="BW253" t="str">
        <f t="shared" si="232"/>
        <v/>
      </c>
      <c r="BX253" t="str">
        <f t="shared" si="237"/>
        <v/>
      </c>
      <c r="CB253" s="683" t="str">
        <f t="shared" si="238"/>
        <v/>
      </c>
      <c r="CC253" s="683" t="str">
        <f t="shared" si="233"/>
        <v/>
      </c>
      <c r="CD253" s="683" t="str">
        <f>IF(CC253="","",VALUE(MID($BZ$5,1+SUM($CC$3:CC252),CC253)))</f>
        <v/>
      </c>
      <c r="CE253"/>
      <c r="CF253" t="str">
        <f>IF(CD253="","",MID($BZ$4,1+SUM($CD$3:CD252),CD253))</f>
        <v/>
      </c>
    </row>
    <row r="254" spans="68:84" ht="15">
      <c r="BP254" s="485" t="e">
        <f ca="1">IF(OR(DB_LOAD!AW253="USD",DB_LOAD!AW253='Refi-Annual Review'!$A$3,ISBLANK(DB_LOAD!AW253)),0,1)</f>
        <v>#NAME?</v>
      </c>
      <c r="BQ254" t="str">
        <f>(IF(ISBLANK(DB_LOAD!AR253),"",DB_LOAD!AR253))</f>
        <v/>
      </c>
      <c r="BR254" t="str">
        <f t="shared" si="230"/>
        <v/>
      </c>
      <c r="BS254" t="str">
        <f t="shared" si="234"/>
        <v/>
      </c>
      <c r="BT254" t="str">
        <f t="shared" si="235"/>
        <v/>
      </c>
      <c r="BU254" t="str">
        <f t="shared" si="231"/>
        <v/>
      </c>
      <c r="BV254" t="str">
        <f t="shared" si="236"/>
        <v/>
      </c>
      <c r="BW254" t="str">
        <f t="shared" si="232"/>
        <v/>
      </c>
      <c r="BX254" t="str">
        <f t="shared" si="237"/>
        <v/>
      </c>
      <c r="CB254" s="683" t="str">
        <f t="shared" si="238"/>
        <v/>
      </c>
      <c r="CC254" s="683" t="str">
        <f t="shared" si="233"/>
        <v/>
      </c>
      <c r="CD254" s="683" t="str">
        <f>IF(CC254="","",VALUE(MID($BZ$5,1+SUM($CC$3:CC253),CC254)))</f>
        <v/>
      </c>
      <c r="CE254"/>
      <c r="CF254" t="str">
        <f>IF(CD254="","",MID($BZ$4,1+SUM($CD$3:CD253),CD254))</f>
        <v/>
      </c>
    </row>
    <row r="255" spans="68:84" ht="15">
      <c r="BP255" s="485" t="e">
        <f ca="1">IF(OR(DB_LOAD!AW254="USD",DB_LOAD!AW254='Refi-Annual Review'!$A$3,ISBLANK(DB_LOAD!AW254)),0,1)</f>
        <v>#NAME?</v>
      </c>
      <c r="BQ255" t="str">
        <f>(IF(ISBLANK(DB_LOAD!AR254),"",DB_LOAD!AR254))</f>
        <v/>
      </c>
      <c r="BR255" t="str">
        <f t="shared" si="230"/>
        <v/>
      </c>
      <c r="BS255" t="str">
        <f t="shared" si="234"/>
        <v/>
      </c>
      <c r="BT255" t="str">
        <f t="shared" si="235"/>
        <v/>
      </c>
      <c r="BU255" t="str">
        <f t="shared" si="231"/>
        <v/>
      </c>
      <c r="BV255" t="str">
        <f t="shared" si="236"/>
        <v/>
      </c>
      <c r="BW255" t="str">
        <f t="shared" si="232"/>
        <v/>
      </c>
      <c r="BX255" t="str">
        <f t="shared" si="237"/>
        <v/>
      </c>
      <c r="CB255" s="683" t="str">
        <f t="shared" si="238"/>
        <v/>
      </c>
      <c r="CC255" s="683" t="str">
        <f t="shared" si="233"/>
        <v/>
      </c>
      <c r="CD255" s="683" t="str">
        <f>IF(CC255="","",VALUE(MID($BZ$5,1+SUM($CC$3:CC254),CC255)))</f>
        <v/>
      </c>
      <c r="CE255"/>
      <c r="CF255" t="str">
        <f>IF(CD255="","",MID($BZ$4,1+SUM($CD$3:CD254),CD255))</f>
        <v/>
      </c>
    </row>
    <row r="256" spans="68:84" ht="15">
      <c r="BP256" s="485" t="e">
        <f ca="1">IF(OR(DB_LOAD!AW255="USD",DB_LOAD!AW255='Refi-Annual Review'!$A$3,ISBLANK(DB_LOAD!AW255)),0,1)</f>
        <v>#NAME?</v>
      </c>
      <c r="BQ256" t="str">
        <f>(IF(ISBLANK(DB_LOAD!AR255),"",DB_LOAD!AR255))</f>
        <v/>
      </c>
      <c r="BR256" t="str">
        <f t="shared" si="230"/>
        <v/>
      </c>
      <c r="BS256" t="str">
        <f t="shared" si="234"/>
        <v/>
      </c>
      <c r="BT256" t="str">
        <f t="shared" si="235"/>
        <v/>
      </c>
      <c r="BU256" t="str">
        <f t="shared" si="231"/>
        <v/>
      </c>
      <c r="BV256" t="str">
        <f t="shared" si="236"/>
        <v/>
      </c>
      <c r="BW256" t="str">
        <f t="shared" si="232"/>
        <v/>
      </c>
      <c r="BX256" t="str">
        <f t="shared" si="237"/>
        <v/>
      </c>
      <c r="CB256" s="683" t="str">
        <f t="shared" si="238"/>
        <v/>
      </c>
      <c r="CC256" s="683" t="str">
        <f t="shared" si="233"/>
        <v/>
      </c>
      <c r="CD256" s="683" t="str">
        <f>IF(CC256="","",VALUE(MID($BZ$5,1+SUM($CC$3:CC255),CC256)))</f>
        <v/>
      </c>
      <c r="CE256"/>
      <c r="CF256" t="str">
        <f>IF(CD256="","",MID($BZ$4,1+SUM($CD$3:CD255),CD256))</f>
        <v/>
      </c>
    </row>
    <row r="257" spans="68:84" ht="15">
      <c r="BP257" s="485" t="e">
        <f ca="1">IF(OR(DB_LOAD!AW256="USD",DB_LOAD!AW256='Refi-Annual Review'!$A$3,ISBLANK(DB_LOAD!AW256)),0,1)</f>
        <v>#NAME?</v>
      </c>
      <c r="BQ257" t="str">
        <f>(IF(ISBLANK(DB_LOAD!AR256),"",DB_LOAD!AR256))</f>
        <v/>
      </c>
      <c r="BR257" t="str">
        <f t="shared" si="230"/>
        <v/>
      </c>
      <c r="BS257" t="str">
        <f t="shared" si="234"/>
        <v/>
      </c>
      <c r="BT257" t="str">
        <f t="shared" si="235"/>
        <v/>
      </c>
      <c r="BU257" t="str">
        <f t="shared" si="231"/>
        <v/>
      </c>
      <c r="BV257" t="str">
        <f t="shared" si="236"/>
        <v/>
      </c>
      <c r="BW257" t="str">
        <f t="shared" si="232"/>
        <v/>
      </c>
      <c r="BX257" t="str">
        <f t="shared" si="237"/>
        <v/>
      </c>
      <c r="CB257" s="683" t="str">
        <f t="shared" si="238"/>
        <v/>
      </c>
      <c r="CC257" s="683" t="str">
        <f t="shared" si="233"/>
        <v/>
      </c>
      <c r="CD257" s="683" t="str">
        <f>IF(CC257="","",VALUE(MID($BZ$5,1+SUM($CC$3:CC256),CC257)))</f>
        <v/>
      </c>
      <c r="CE257"/>
      <c r="CF257" t="str">
        <f>IF(CD257="","",MID($BZ$4,1+SUM($CD$3:CD256),CD257))</f>
        <v/>
      </c>
    </row>
    <row r="258" spans="68:84" ht="15">
      <c r="BP258" s="485" t="e">
        <f ca="1">IF(OR(DB_LOAD!AW257="USD",DB_LOAD!AW257='Refi-Annual Review'!$A$3,ISBLANK(DB_LOAD!AW257)),0,1)</f>
        <v>#NAME?</v>
      </c>
      <c r="BQ258" t="str">
        <f>(IF(ISBLANK(DB_LOAD!AR257),"",DB_LOAD!AR257))</f>
        <v/>
      </c>
      <c r="BR258" t="str">
        <f t="shared" si="230"/>
        <v/>
      </c>
      <c r="BS258" t="str">
        <f t="shared" si="234"/>
        <v/>
      </c>
      <c r="BT258" t="str">
        <f t="shared" si="235"/>
        <v/>
      </c>
      <c r="BU258" t="str">
        <f t="shared" si="231"/>
        <v/>
      </c>
      <c r="BV258" t="str">
        <f t="shared" si="236"/>
        <v/>
      </c>
      <c r="BW258" t="str">
        <f t="shared" si="232"/>
        <v/>
      </c>
      <c r="BX258" t="str">
        <f t="shared" si="237"/>
        <v/>
      </c>
      <c r="CB258" s="683" t="str">
        <f t="shared" si="238"/>
        <v/>
      </c>
      <c r="CC258" s="683" t="str">
        <f t="shared" si="233"/>
        <v/>
      </c>
      <c r="CD258" s="683" t="str">
        <f>IF(CC258="","",VALUE(MID($BZ$5,1+SUM($CC$3:CC257),CC258)))</f>
        <v/>
      </c>
      <c r="CE258"/>
      <c r="CF258" t="str">
        <f>IF(CD258="","",MID($BZ$4,1+SUM($CD$3:CD257),CD258))</f>
        <v/>
      </c>
    </row>
    <row r="259" spans="68:84" ht="15">
      <c r="BP259" s="485" t="e">
        <f ca="1">IF(OR(DB_LOAD!AW258="USD",DB_LOAD!AW258='Refi-Annual Review'!$A$3,ISBLANK(DB_LOAD!AW258)),0,1)</f>
        <v>#NAME?</v>
      </c>
      <c r="BQ259" t="str">
        <f>(IF(ISBLANK(DB_LOAD!AR258),"",DB_LOAD!AR258))</f>
        <v/>
      </c>
      <c r="BR259" t="str">
        <f t="shared" si="230"/>
        <v/>
      </c>
      <c r="BS259" t="str">
        <f t="shared" si="234"/>
        <v/>
      </c>
      <c r="BT259" t="str">
        <f t="shared" si="235"/>
        <v/>
      </c>
      <c r="BU259" t="str">
        <f t="shared" si="231"/>
        <v/>
      </c>
      <c r="BV259" t="str">
        <f t="shared" si="236"/>
        <v/>
      </c>
      <c r="BW259" t="str">
        <f t="shared" si="232"/>
        <v/>
      </c>
      <c r="BX259" t="str">
        <f t="shared" si="237"/>
        <v/>
      </c>
      <c r="CB259" s="683" t="str">
        <f t="shared" si="238"/>
        <v/>
      </c>
      <c r="CC259" s="683" t="str">
        <f t="shared" si="233"/>
        <v/>
      </c>
      <c r="CD259" s="683" t="str">
        <f>IF(CC259="","",VALUE(MID($BZ$5,1+SUM($CC$3:CC258),CC259)))</f>
        <v/>
      </c>
      <c r="CE259"/>
      <c r="CF259" t="str">
        <f>IF(CD259="","",MID($BZ$4,1+SUM($CD$3:CD258),CD259))</f>
        <v/>
      </c>
    </row>
    <row r="260" spans="68:84" ht="15">
      <c r="BP260" s="485" t="e">
        <f ca="1">IF(OR(DB_LOAD!AW259="USD",DB_LOAD!AW259='Refi-Annual Review'!$A$3,ISBLANK(DB_LOAD!AW259)),0,1)</f>
        <v>#NAME?</v>
      </c>
      <c r="BQ260" t="str">
        <f>(IF(ISBLANK(DB_LOAD!AR259),"",DB_LOAD!AR259))</f>
        <v/>
      </c>
      <c r="BR260" t="str">
        <f t="shared" si="230"/>
        <v/>
      </c>
      <c r="BS260" t="str">
        <f t="shared" si="234"/>
        <v/>
      </c>
      <c r="BT260" t="str">
        <f t="shared" si="235"/>
        <v/>
      </c>
      <c r="BU260" t="str">
        <f t="shared" si="231"/>
        <v/>
      </c>
      <c r="BV260" t="str">
        <f t="shared" si="236"/>
        <v/>
      </c>
      <c r="BW260" t="str">
        <f t="shared" si="232"/>
        <v/>
      </c>
      <c r="BX260" t="str">
        <f t="shared" si="237"/>
        <v/>
      </c>
      <c r="CB260" s="683" t="str">
        <f t="shared" si="238"/>
        <v/>
      </c>
      <c r="CC260" s="683" t="str">
        <f t="shared" si="233"/>
        <v/>
      </c>
      <c r="CD260" s="683" t="str">
        <f>IF(CC260="","",VALUE(MID($BZ$5,1+SUM($CC$3:CC259),CC260)))</f>
        <v/>
      </c>
      <c r="CE260"/>
      <c r="CF260" t="str">
        <f>IF(CD260="","",MID($BZ$4,1+SUM($CD$3:CD259),CD260))</f>
        <v/>
      </c>
    </row>
    <row r="261" spans="68:84" ht="15">
      <c r="BP261" s="485" t="e">
        <f ca="1">IF(OR(DB_LOAD!AW260="USD",DB_LOAD!AW260='Refi-Annual Review'!$A$3,ISBLANK(DB_LOAD!AW260)),0,1)</f>
        <v>#NAME?</v>
      </c>
      <c r="BQ261" t="str">
        <f>(IF(ISBLANK(DB_LOAD!AR260),"",DB_LOAD!AR260))</f>
        <v/>
      </c>
      <c r="BR261" t="str">
        <f t="shared" si="230"/>
        <v/>
      </c>
      <c r="BS261" t="str">
        <f t="shared" si="234"/>
        <v/>
      </c>
      <c r="BT261" t="str">
        <f t="shared" si="235"/>
        <v/>
      </c>
      <c r="BU261" t="str">
        <f t="shared" si="231"/>
        <v/>
      </c>
      <c r="BV261" t="str">
        <f t="shared" si="236"/>
        <v/>
      </c>
      <c r="BW261" t="str">
        <f t="shared" si="232"/>
        <v/>
      </c>
      <c r="BX261" t="str">
        <f t="shared" si="237"/>
        <v/>
      </c>
      <c r="CB261" s="683" t="str">
        <f t="shared" si="238"/>
        <v/>
      </c>
      <c r="CC261" s="683" t="str">
        <f t="shared" si="233"/>
        <v/>
      </c>
      <c r="CD261" s="683" t="str">
        <f>IF(CC261="","",VALUE(MID($BZ$5,1+SUM($CC$3:CC260),CC261)))</f>
        <v/>
      </c>
      <c r="CE261"/>
      <c r="CF261" t="str">
        <f>IF(CD261="","",MID($BZ$4,1+SUM($CD$3:CD260),CD261))</f>
        <v/>
      </c>
    </row>
    <row r="262" spans="68:84" ht="15">
      <c r="BP262" s="485" t="e">
        <f ca="1">IF(OR(DB_LOAD!AW261="USD",DB_LOAD!AW261='Refi-Annual Review'!$A$3,ISBLANK(DB_LOAD!AW261)),0,1)</f>
        <v>#NAME?</v>
      </c>
      <c r="BQ262" t="str">
        <f>(IF(ISBLANK(DB_LOAD!AR261),"",DB_LOAD!AR261))</f>
        <v/>
      </c>
      <c r="BR262" t="str">
        <f t="shared" si="230"/>
        <v/>
      </c>
      <c r="BS262" t="str">
        <f t="shared" si="234"/>
        <v/>
      </c>
      <c r="BT262" t="str">
        <f t="shared" si="235"/>
        <v/>
      </c>
      <c r="BU262" t="str">
        <f t="shared" si="231"/>
        <v/>
      </c>
      <c r="BV262" t="str">
        <f t="shared" si="236"/>
        <v/>
      </c>
      <c r="BW262" t="str">
        <f t="shared" si="232"/>
        <v/>
      </c>
      <c r="BX262" t="str">
        <f t="shared" si="237"/>
        <v/>
      </c>
      <c r="CB262" s="683" t="str">
        <f t="shared" si="238"/>
        <v/>
      </c>
      <c r="CC262" s="683" t="str">
        <f t="shared" si="233"/>
        <v/>
      </c>
      <c r="CD262" s="683" t="str">
        <f>IF(CC262="","",VALUE(MID($BZ$5,1+SUM($CC$3:CC261),CC262)))</f>
        <v/>
      </c>
      <c r="CE262"/>
      <c r="CF262" t="str">
        <f>IF(CD262="","",MID($BZ$4,1+SUM($CD$3:CD261),CD262))</f>
        <v/>
      </c>
    </row>
    <row r="263" spans="68:84" ht="15">
      <c r="BP263" s="485" t="e">
        <f ca="1">IF(OR(DB_LOAD!AW262="USD",DB_LOAD!AW262='Refi-Annual Review'!$A$3,ISBLANK(DB_LOAD!AW262)),0,1)</f>
        <v>#NAME?</v>
      </c>
      <c r="BQ263" t="str">
        <f>(IF(ISBLANK(DB_LOAD!AR262),"",DB_LOAD!AR262))</f>
        <v/>
      </c>
      <c r="BR263" t="str">
        <f t="shared" si="230"/>
        <v/>
      </c>
      <c r="BS263" t="str">
        <f t="shared" si="234"/>
        <v/>
      </c>
      <c r="BT263" t="str">
        <f t="shared" si="235"/>
        <v/>
      </c>
      <c r="BU263" t="str">
        <f t="shared" si="231"/>
        <v/>
      </c>
      <c r="BV263" t="str">
        <f t="shared" si="236"/>
        <v/>
      </c>
      <c r="BW263" t="str">
        <f t="shared" si="232"/>
        <v/>
      </c>
      <c r="BX263" t="str">
        <f t="shared" si="237"/>
        <v/>
      </c>
      <c r="CB263" s="683" t="str">
        <f t="shared" si="238"/>
        <v/>
      </c>
      <c r="CC263" s="683" t="str">
        <f t="shared" si="233"/>
        <v/>
      </c>
      <c r="CD263" s="683" t="str">
        <f>IF(CC263="","",VALUE(MID($BZ$5,1+SUM($CC$3:CC262),CC263)))</f>
        <v/>
      </c>
      <c r="CE263"/>
      <c r="CF263" t="str">
        <f>IF(CD263="","",MID($BZ$4,1+SUM($CD$3:CD262),CD263))</f>
        <v/>
      </c>
    </row>
    <row r="264" spans="68:84" ht="15">
      <c r="BP264" s="485" t="e">
        <f ca="1">IF(OR(DB_LOAD!AW263="USD",DB_LOAD!AW263='Refi-Annual Review'!$A$3,ISBLANK(DB_LOAD!AW263)),0,1)</f>
        <v>#NAME?</v>
      </c>
      <c r="BQ264" t="str">
        <f>(IF(ISBLANK(DB_LOAD!AR263),"",DB_LOAD!AR263))</f>
        <v/>
      </c>
      <c r="BR264" t="str">
        <f t="shared" si="230"/>
        <v/>
      </c>
      <c r="BS264" t="str">
        <f t="shared" si="234"/>
        <v/>
      </c>
      <c r="BT264" t="str">
        <f t="shared" si="235"/>
        <v/>
      </c>
      <c r="BU264" t="str">
        <f t="shared" si="231"/>
        <v/>
      </c>
      <c r="BV264" t="str">
        <f t="shared" si="236"/>
        <v/>
      </c>
      <c r="BW264" t="str">
        <f t="shared" si="232"/>
        <v/>
      </c>
      <c r="BX264" t="str">
        <f t="shared" si="237"/>
        <v/>
      </c>
      <c r="CB264" s="683" t="str">
        <f t="shared" si="238"/>
        <v/>
      </c>
      <c r="CC264" s="683" t="str">
        <f t="shared" si="233"/>
        <v/>
      </c>
      <c r="CD264" s="683" t="str">
        <f>IF(CC264="","",VALUE(MID($BZ$5,1+SUM($CC$3:CC263),CC264)))</f>
        <v/>
      </c>
      <c r="CE264"/>
      <c r="CF264" t="str">
        <f>IF(CD264="","",MID($BZ$4,1+SUM($CD$3:CD263),CD264))</f>
        <v/>
      </c>
    </row>
    <row r="265" spans="68:84" ht="15">
      <c r="BP265" s="485" t="e">
        <f ca="1">IF(OR(DB_LOAD!AW264="USD",DB_LOAD!AW264='Refi-Annual Review'!$A$3,ISBLANK(DB_LOAD!AW264)),0,1)</f>
        <v>#NAME?</v>
      </c>
      <c r="BQ265" t="str">
        <f>(IF(ISBLANK(DB_LOAD!AR264),"",DB_LOAD!AR264))</f>
        <v/>
      </c>
      <c r="BR265" t="str">
        <f t="shared" si="230"/>
        <v/>
      </c>
      <c r="BS265" t="str">
        <f t="shared" si="234"/>
        <v/>
      </c>
      <c r="BT265" t="str">
        <f t="shared" si="235"/>
        <v/>
      </c>
      <c r="BU265" t="str">
        <f t="shared" si="231"/>
        <v/>
      </c>
      <c r="BV265" t="str">
        <f t="shared" si="236"/>
        <v/>
      </c>
      <c r="BW265" t="str">
        <f t="shared" si="232"/>
        <v/>
      </c>
      <c r="BX265" t="str">
        <f t="shared" si="237"/>
        <v/>
      </c>
      <c r="CB265" s="683" t="str">
        <f t="shared" si="238"/>
        <v/>
      </c>
      <c r="CC265" s="683" t="str">
        <f t="shared" si="233"/>
        <v/>
      </c>
      <c r="CD265" s="683" t="str">
        <f>IF(CC265="","",VALUE(MID($BZ$5,1+SUM($CC$3:CC264),CC265)))</f>
        <v/>
      </c>
      <c r="CE265"/>
      <c r="CF265" t="str">
        <f>IF(CD265="","",MID($BZ$4,1+SUM($CD$3:CD264),CD265))</f>
        <v/>
      </c>
    </row>
    <row r="266" spans="68:84" ht="15">
      <c r="BP266" s="485" t="e">
        <f ca="1">IF(OR(DB_LOAD!AW265="USD",DB_LOAD!AW265='Refi-Annual Review'!$A$3,ISBLANK(DB_LOAD!AW265)),0,1)</f>
        <v>#NAME?</v>
      </c>
      <c r="BQ266" t="str">
        <f>(IF(ISBLANK(DB_LOAD!AR265),"",DB_LOAD!AR265))</f>
        <v/>
      </c>
      <c r="BR266" t="str">
        <f t="shared" si="230"/>
        <v/>
      </c>
      <c r="BS266" t="str">
        <f t="shared" si="234"/>
        <v/>
      </c>
      <c r="BT266" t="str">
        <f t="shared" si="235"/>
        <v/>
      </c>
      <c r="BU266" t="str">
        <f t="shared" si="231"/>
        <v/>
      </c>
      <c r="BV266" t="str">
        <f t="shared" si="236"/>
        <v/>
      </c>
      <c r="BW266" t="str">
        <f t="shared" si="232"/>
        <v/>
      </c>
      <c r="BX266" t="str">
        <f t="shared" si="237"/>
        <v/>
      </c>
      <c r="CB266" s="683" t="str">
        <f t="shared" si="238"/>
        <v/>
      </c>
      <c r="CC266" s="683" t="str">
        <f t="shared" si="233"/>
        <v/>
      </c>
      <c r="CD266" s="683" t="str">
        <f>IF(CC266="","",VALUE(MID($BZ$5,1+SUM($CC$3:CC265),CC266)))</f>
        <v/>
      </c>
      <c r="CE266"/>
      <c r="CF266" t="str">
        <f>IF(CD266="","",MID($BZ$4,1+SUM($CD$3:CD265),CD266))</f>
        <v/>
      </c>
    </row>
    <row r="267" spans="68:84" ht="15">
      <c r="BP267" s="485" t="e">
        <f ca="1">IF(OR(DB_LOAD!AW266="USD",DB_LOAD!AW266='Refi-Annual Review'!$A$3,ISBLANK(DB_LOAD!AW266)),0,1)</f>
        <v>#NAME?</v>
      </c>
      <c r="BQ267" t="str">
        <f>(IF(ISBLANK(DB_LOAD!AR266),"",DB_LOAD!AR266))</f>
        <v/>
      </c>
      <c r="BR267" t="str">
        <f t="shared" si="230"/>
        <v/>
      </c>
      <c r="BS267" t="str">
        <f t="shared" si="234"/>
        <v/>
      </c>
      <c r="BT267" t="str">
        <f t="shared" si="235"/>
        <v/>
      </c>
      <c r="BU267" t="str">
        <f t="shared" si="231"/>
        <v/>
      </c>
      <c r="BV267" t="str">
        <f t="shared" si="236"/>
        <v/>
      </c>
      <c r="BW267" t="str">
        <f t="shared" si="232"/>
        <v/>
      </c>
      <c r="BX267" t="str">
        <f t="shared" si="237"/>
        <v/>
      </c>
      <c r="CB267" s="683" t="str">
        <f t="shared" si="238"/>
        <v/>
      </c>
      <c r="CC267" s="683" t="str">
        <f t="shared" si="233"/>
        <v/>
      </c>
      <c r="CD267" s="683" t="str">
        <f>IF(CC267="","",VALUE(MID($BZ$5,1+SUM($CC$3:CC266),CC267)))</f>
        <v/>
      </c>
      <c r="CE267"/>
      <c r="CF267" t="str">
        <f>IF(CD267="","",MID($BZ$4,1+SUM($CD$3:CD266),CD267))</f>
        <v/>
      </c>
    </row>
    <row r="268" spans="68:84" ht="15">
      <c r="BP268" s="485" t="e">
        <f ca="1">IF(OR(DB_LOAD!AW267="USD",DB_LOAD!AW267='Refi-Annual Review'!$A$3,ISBLANK(DB_LOAD!AW267)),0,1)</f>
        <v>#NAME?</v>
      </c>
      <c r="BQ268" t="str">
        <f>(IF(ISBLANK(DB_LOAD!AR267),"",DB_LOAD!AR267))</f>
        <v/>
      </c>
      <c r="BR268" t="str">
        <f t="shared" si="230"/>
        <v/>
      </c>
      <c r="BS268" t="str">
        <f t="shared" si="234"/>
        <v/>
      </c>
      <c r="BT268" t="str">
        <f t="shared" si="235"/>
        <v/>
      </c>
      <c r="BU268" t="str">
        <f t="shared" si="231"/>
        <v/>
      </c>
      <c r="BV268" t="str">
        <f t="shared" si="236"/>
        <v/>
      </c>
      <c r="BW268" t="str">
        <f t="shared" si="232"/>
        <v/>
      </c>
      <c r="BX268" t="str">
        <f t="shared" si="237"/>
        <v/>
      </c>
      <c r="CB268" s="683" t="str">
        <f t="shared" si="238"/>
        <v/>
      </c>
      <c r="CC268" s="683" t="str">
        <f t="shared" si="233"/>
        <v/>
      </c>
      <c r="CD268" s="683" t="str">
        <f>IF(CC268="","",VALUE(MID($BZ$5,1+SUM($CC$3:CC267),CC268)))</f>
        <v/>
      </c>
      <c r="CE268"/>
      <c r="CF268" t="str">
        <f>IF(CD268="","",MID($BZ$4,1+SUM($CD$3:CD267),CD268))</f>
        <v/>
      </c>
    </row>
    <row r="269" spans="68:84" ht="15">
      <c r="BP269" s="485" t="e">
        <f ca="1">IF(OR(DB_LOAD!AW268="USD",DB_LOAD!AW268='Refi-Annual Review'!$A$3,ISBLANK(DB_LOAD!AW268)),0,1)</f>
        <v>#NAME?</v>
      </c>
      <c r="BQ269" t="str">
        <f>(IF(ISBLANK(DB_LOAD!AR268),"",DB_LOAD!AR268))</f>
        <v/>
      </c>
      <c r="BR269" t="str">
        <f t="shared" si="230"/>
        <v/>
      </c>
      <c r="BS269" t="str">
        <f t="shared" si="234"/>
        <v/>
      </c>
      <c r="BT269" t="str">
        <f t="shared" si="235"/>
        <v/>
      </c>
      <c r="BU269" t="str">
        <f t="shared" si="231"/>
        <v/>
      </c>
      <c r="BV269" t="str">
        <f t="shared" si="236"/>
        <v/>
      </c>
      <c r="BW269" t="str">
        <f t="shared" si="232"/>
        <v/>
      </c>
      <c r="BX269" t="str">
        <f t="shared" si="237"/>
        <v/>
      </c>
      <c r="CB269" s="683" t="str">
        <f t="shared" si="238"/>
        <v/>
      </c>
      <c r="CC269" s="683" t="str">
        <f t="shared" si="233"/>
        <v/>
      </c>
      <c r="CD269" s="683" t="str">
        <f>IF(CC269="","",VALUE(MID($BZ$5,1+SUM($CC$3:CC268),CC269)))</f>
        <v/>
      </c>
      <c r="CE269"/>
      <c r="CF269" t="str">
        <f>IF(CD269="","",MID($BZ$4,1+SUM($CD$3:CD268),CD269))</f>
        <v/>
      </c>
    </row>
    <row r="270" spans="68:84" ht="15">
      <c r="BP270" s="485" t="e">
        <f ca="1">IF(OR(DB_LOAD!AW269="USD",DB_LOAD!AW269='Refi-Annual Review'!$A$3,ISBLANK(DB_LOAD!AW269)),0,1)</f>
        <v>#NAME?</v>
      </c>
      <c r="BQ270" t="str">
        <f>(IF(ISBLANK(DB_LOAD!AR269),"",DB_LOAD!AR269))</f>
        <v/>
      </c>
      <c r="BR270" t="str">
        <f t="shared" si="230"/>
        <v/>
      </c>
      <c r="BS270" t="str">
        <f t="shared" si="234"/>
        <v/>
      </c>
      <c r="BT270" t="str">
        <f t="shared" si="235"/>
        <v/>
      </c>
      <c r="BU270" t="str">
        <f t="shared" si="231"/>
        <v/>
      </c>
      <c r="BV270" t="str">
        <f t="shared" si="236"/>
        <v/>
      </c>
      <c r="BW270" t="str">
        <f t="shared" si="232"/>
        <v/>
      </c>
      <c r="BX270" t="str">
        <f t="shared" si="237"/>
        <v/>
      </c>
      <c r="CB270" s="683" t="str">
        <f t="shared" si="238"/>
        <v/>
      </c>
      <c r="CC270" s="683" t="str">
        <f t="shared" si="233"/>
        <v/>
      </c>
      <c r="CD270" s="683" t="str">
        <f>IF(CC270="","",VALUE(MID($BZ$5,1+SUM($CC$3:CC269),CC270)))</f>
        <v/>
      </c>
      <c r="CE270"/>
      <c r="CF270" t="str">
        <f>IF(CD270="","",MID($BZ$4,1+SUM($CD$3:CD269),CD270))</f>
        <v/>
      </c>
    </row>
    <row r="271" spans="68:84" ht="15">
      <c r="BP271" s="485" t="e">
        <f ca="1">IF(OR(DB_LOAD!AW270="USD",DB_LOAD!AW270='Refi-Annual Review'!$A$3,ISBLANK(DB_LOAD!AW270)),0,1)</f>
        <v>#NAME?</v>
      </c>
      <c r="BQ271" t="str">
        <f>(IF(ISBLANK(DB_LOAD!AR270),"",DB_LOAD!AR270))</f>
        <v/>
      </c>
      <c r="BR271" t="str">
        <f t="shared" si="230"/>
        <v/>
      </c>
      <c r="BS271" t="str">
        <f t="shared" si="234"/>
        <v/>
      </c>
      <c r="BT271" t="str">
        <f t="shared" si="235"/>
        <v/>
      </c>
      <c r="BU271" t="str">
        <f t="shared" si="231"/>
        <v/>
      </c>
      <c r="BV271" t="str">
        <f t="shared" si="236"/>
        <v/>
      </c>
      <c r="BW271" t="str">
        <f t="shared" si="232"/>
        <v/>
      </c>
      <c r="BX271" t="str">
        <f t="shared" si="237"/>
        <v/>
      </c>
      <c r="CB271" s="683" t="str">
        <f t="shared" si="238"/>
        <v/>
      </c>
      <c r="CC271" s="683" t="str">
        <f t="shared" si="233"/>
        <v/>
      </c>
      <c r="CD271" s="683" t="str">
        <f>IF(CC271="","",VALUE(MID($BZ$5,1+SUM($CC$3:CC270),CC271)))</f>
        <v/>
      </c>
      <c r="CE271"/>
      <c r="CF271" t="str">
        <f>IF(CD271="","",MID($BZ$4,1+SUM($CD$3:CD270),CD271))</f>
        <v/>
      </c>
    </row>
    <row r="272" spans="68:84" ht="15">
      <c r="BP272" s="485" t="e">
        <f ca="1">IF(OR(DB_LOAD!AW271="USD",DB_LOAD!AW271='Refi-Annual Review'!$A$3,ISBLANK(DB_LOAD!AW271)),0,1)</f>
        <v>#NAME?</v>
      </c>
      <c r="BQ272" t="str">
        <f>(IF(ISBLANK(DB_LOAD!AR271),"",DB_LOAD!AR271))</f>
        <v/>
      </c>
      <c r="BR272" t="str">
        <f t="shared" si="230"/>
        <v/>
      </c>
      <c r="BS272" t="str">
        <f t="shared" si="234"/>
        <v/>
      </c>
      <c r="BT272" t="str">
        <f t="shared" si="235"/>
        <v/>
      </c>
      <c r="BU272" t="str">
        <f t="shared" si="231"/>
        <v/>
      </c>
      <c r="BV272" t="str">
        <f t="shared" si="236"/>
        <v/>
      </c>
      <c r="BW272" t="str">
        <f t="shared" si="232"/>
        <v/>
      </c>
      <c r="BX272" t="str">
        <f t="shared" si="237"/>
        <v/>
      </c>
      <c r="CB272" s="683" t="str">
        <f t="shared" si="238"/>
        <v/>
      </c>
      <c r="CC272" s="683" t="str">
        <f t="shared" si="233"/>
        <v/>
      </c>
      <c r="CD272" s="683" t="str">
        <f>IF(CC272="","",VALUE(MID($BZ$5,1+SUM($CC$3:CC271),CC272)))</f>
        <v/>
      </c>
      <c r="CE272"/>
      <c r="CF272" t="str">
        <f>IF(CD272="","",MID($BZ$4,1+SUM($CD$3:CD271),CD272))</f>
        <v/>
      </c>
    </row>
    <row r="273" spans="68:84" ht="15">
      <c r="BP273" s="485" t="e">
        <f ca="1">IF(OR(DB_LOAD!AW272="USD",DB_LOAD!AW272='Refi-Annual Review'!$A$3,ISBLANK(DB_LOAD!AW272)),0,1)</f>
        <v>#NAME?</v>
      </c>
      <c r="BQ273" t="str">
        <f>(IF(ISBLANK(DB_LOAD!AR272),"",DB_LOAD!AR272))</f>
        <v/>
      </c>
      <c r="BR273" t="str">
        <f t="shared" si="230"/>
        <v/>
      </c>
      <c r="BS273" t="str">
        <f t="shared" si="234"/>
        <v/>
      </c>
      <c r="BT273" t="str">
        <f t="shared" si="235"/>
        <v/>
      </c>
      <c r="BU273" t="str">
        <f t="shared" si="231"/>
        <v/>
      </c>
      <c r="BV273" t="str">
        <f t="shared" si="236"/>
        <v/>
      </c>
      <c r="BW273" t="str">
        <f t="shared" si="232"/>
        <v/>
      </c>
      <c r="BX273" t="str">
        <f t="shared" si="237"/>
        <v/>
      </c>
      <c r="CB273" s="683" t="str">
        <f t="shared" si="238"/>
        <v/>
      </c>
      <c r="CC273" s="683" t="str">
        <f t="shared" si="233"/>
        <v/>
      </c>
      <c r="CD273" s="683" t="str">
        <f>IF(CC273="","",VALUE(MID($BZ$5,1+SUM($CC$3:CC272),CC273)))</f>
        <v/>
      </c>
      <c r="CE273"/>
      <c r="CF273" t="str">
        <f>IF(CD273="","",MID($BZ$4,1+SUM($CD$3:CD272),CD273))</f>
        <v/>
      </c>
    </row>
    <row r="274" spans="68:84" ht="15">
      <c r="BP274" s="485" t="e">
        <f ca="1">IF(OR(DB_LOAD!AW273="USD",DB_LOAD!AW273='Refi-Annual Review'!$A$3,ISBLANK(DB_LOAD!AW273)),0,1)</f>
        <v>#NAME?</v>
      </c>
      <c r="BQ274" t="str">
        <f>(IF(ISBLANK(DB_LOAD!AR273),"",DB_LOAD!AR273))</f>
        <v/>
      </c>
      <c r="BR274" t="str">
        <f t="shared" si="230"/>
        <v/>
      </c>
      <c r="BS274" t="str">
        <f t="shared" si="234"/>
        <v/>
      </c>
      <c r="BT274" t="str">
        <f t="shared" si="235"/>
        <v/>
      </c>
      <c r="BU274" t="str">
        <f t="shared" si="231"/>
        <v/>
      </c>
      <c r="BV274" t="str">
        <f t="shared" si="236"/>
        <v/>
      </c>
      <c r="BW274" t="str">
        <f t="shared" si="232"/>
        <v/>
      </c>
      <c r="BX274" t="str">
        <f t="shared" si="237"/>
        <v/>
      </c>
      <c r="CB274" s="683" t="str">
        <f t="shared" si="238"/>
        <v/>
      </c>
      <c r="CC274" s="683" t="str">
        <f t="shared" si="233"/>
        <v/>
      </c>
      <c r="CD274" s="683" t="str">
        <f>IF(CC274="","",VALUE(MID($BZ$5,1+SUM($CC$3:CC273),CC274)))</f>
        <v/>
      </c>
      <c r="CE274"/>
      <c r="CF274" t="str">
        <f>IF(CD274="","",MID($BZ$4,1+SUM($CD$3:CD273),CD274))</f>
        <v/>
      </c>
    </row>
    <row r="275" spans="68:84" ht="15">
      <c r="BP275" s="485" t="e">
        <f ca="1">IF(OR(DB_LOAD!AW274="USD",DB_LOAD!AW274='Refi-Annual Review'!$A$3,ISBLANK(DB_LOAD!AW274)),0,1)</f>
        <v>#NAME?</v>
      </c>
      <c r="BQ275" t="str">
        <f>(IF(ISBLANK(DB_LOAD!AR274),"",DB_LOAD!AR274))</f>
        <v/>
      </c>
      <c r="BR275" t="str">
        <f t="shared" si="230"/>
        <v/>
      </c>
      <c r="BS275" t="str">
        <f t="shared" si="234"/>
        <v/>
      </c>
      <c r="BT275" t="str">
        <f t="shared" si="235"/>
        <v/>
      </c>
      <c r="BU275" t="str">
        <f t="shared" si="231"/>
        <v/>
      </c>
      <c r="BV275" t="str">
        <f t="shared" si="236"/>
        <v/>
      </c>
      <c r="BW275" t="str">
        <f t="shared" si="232"/>
        <v/>
      </c>
      <c r="BX275" t="str">
        <f t="shared" si="237"/>
        <v/>
      </c>
      <c r="CB275" s="683" t="str">
        <f t="shared" si="238"/>
        <v/>
      </c>
      <c r="CC275" s="683" t="str">
        <f t="shared" si="233"/>
        <v/>
      </c>
      <c r="CD275" s="683" t="str">
        <f>IF(CC275="","",VALUE(MID($BZ$5,1+SUM($CC$3:CC274),CC275)))</f>
        <v/>
      </c>
      <c r="CE275"/>
      <c r="CF275" t="str">
        <f>IF(CD275="","",MID($BZ$4,1+SUM($CD$3:CD274),CD275))</f>
        <v/>
      </c>
    </row>
    <row r="276" spans="68:84" ht="15">
      <c r="BP276" s="485" t="e">
        <f ca="1">IF(OR(DB_LOAD!AW275="USD",DB_LOAD!AW275='Refi-Annual Review'!$A$3,ISBLANK(DB_LOAD!AW275)),0,1)</f>
        <v>#NAME?</v>
      </c>
      <c r="BQ276" t="str">
        <f>(IF(ISBLANK(DB_LOAD!AR275),"",DB_LOAD!AR275))</f>
        <v/>
      </c>
      <c r="BR276" t="str">
        <f t="shared" si="230"/>
        <v/>
      </c>
      <c r="BS276" t="str">
        <f t="shared" si="234"/>
        <v/>
      </c>
      <c r="BT276" t="str">
        <f t="shared" si="235"/>
        <v/>
      </c>
      <c r="BU276" t="str">
        <f t="shared" si="231"/>
        <v/>
      </c>
      <c r="BV276" t="str">
        <f t="shared" si="236"/>
        <v/>
      </c>
      <c r="BW276" t="str">
        <f t="shared" si="232"/>
        <v/>
      </c>
      <c r="BX276" t="str">
        <f t="shared" si="237"/>
        <v/>
      </c>
      <c r="CB276" s="683" t="str">
        <f t="shared" si="238"/>
        <v/>
      </c>
      <c r="CC276" s="683" t="str">
        <f t="shared" si="233"/>
        <v/>
      </c>
      <c r="CD276" s="683" t="str">
        <f>IF(CC276="","",VALUE(MID($BZ$5,1+SUM($CC$3:CC275),CC276)))</f>
        <v/>
      </c>
      <c r="CE276"/>
      <c r="CF276" t="str">
        <f>IF(CD276="","",MID($BZ$4,1+SUM($CD$3:CD275),CD276))</f>
        <v/>
      </c>
    </row>
    <row r="277" spans="68:84" ht="15">
      <c r="BP277" s="485" t="e">
        <f ca="1">IF(OR(DB_LOAD!AW276="USD",DB_LOAD!AW276='Refi-Annual Review'!$A$3,ISBLANK(DB_LOAD!AW276)),0,1)</f>
        <v>#NAME?</v>
      </c>
      <c r="BQ277" t="str">
        <f>(IF(ISBLANK(DB_LOAD!AR276),"",DB_LOAD!AR276))</f>
        <v/>
      </c>
      <c r="BR277" t="str">
        <f t="shared" si="230"/>
        <v/>
      </c>
      <c r="BS277" t="str">
        <f t="shared" si="234"/>
        <v/>
      </c>
      <c r="BT277" t="str">
        <f t="shared" si="235"/>
        <v/>
      </c>
      <c r="BU277" t="str">
        <f t="shared" si="231"/>
        <v/>
      </c>
      <c r="BV277" t="str">
        <f t="shared" si="236"/>
        <v/>
      </c>
      <c r="BW277" t="str">
        <f t="shared" si="232"/>
        <v/>
      </c>
      <c r="BX277" t="str">
        <f t="shared" si="237"/>
        <v/>
      </c>
      <c r="CB277" s="683" t="str">
        <f t="shared" si="238"/>
        <v/>
      </c>
      <c r="CC277" s="683" t="str">
        <f t="shared" si="233"/>
        <v/>
      </c>
      <c r="CD277" s="683" t="str">
        <f>IF(CC277="","",VALUE(MID($BZ$5,1+SUM($CC$3:CC276),CC277)))</f>
        <v/>
      </c>
      <c r="CE277"/>
      <c r="CF277" t="str">
        <f>IF(CD277="","",MID($BZ$4,1+SUM($CD$3:CD276),CD277))</f>
        <v/>
      </c>
    </row>
    <row r="278" spans="68:84" ht="15">
      <c r="BP278" s="485" t="e">
        <f ca="1">IF(OR(DB_LOAD!AW277="USD",DB_LOAD!AW277='Refi-Annual Review'!$A$3,ISBLANK(DB_LOAD!AW277)),0,1)</f>
        <v>#NAME?</v>
      </c>
      <c r="BQ278" t="str">
        <f>(IF(ISBLANK(DB_LOAD!AR277),"",DB_LOAD!AR277))</f>
        <v/>
      </c>
      <c r="BR278" t="str">
        <f t="shared" si="230"/>
        <v/>
      </c>
      <c r="BS278" t="str">
        <f t="shared" si="234"/>
        <v/>
      </c>
      <c r="BT278" t="str">
        <f t="shared" si="235"/>
        <v/>
      </c>
      <c r="BU278" t="str">
        <f t="shared" si="231"/>
        <v/>
      </c>
      <c r="BV278" t="str">
        <f t="shared" si="236"/>
        <v/>
      </c>
      <c r="BW278" t="str">
        <f t="shared" si="232"/>
        <v/>
      </c>
      <c r="BX278" t="str">
        <f t="shared" si="237"/>
        <v/>
      </c>
      <c r="CB278" s="683" t="str">
        <f t="shared" si="238"/>
        <v/>
      </c>
      <c r="CC278" s="683" t="str">
        <f t="shared" si="233"/>
        <v/>
      </c>
      <c r="CD278" s="683" t="str">
        <f>IF(CC278="","",VALUE(MID($BZ$5,1+SUM($CC$3:CC277),CC278)))</f>
        <v/>
      </c>
      <c r="CE278"/>
      <c r="CF278" t="str">
        <f>IF(CD278="","",MID($BZ$4,1+SUM($CD$3:CD277),CD278))</f>
        <v/>
      </c>
    </row>
    <row r="279" spans="68:84" ht="15">
      <c r="BP279" s="485" t="e">
        <f ca="1">IF(OR(DB_LOAD!AW278="USD",DB_LOAD!AW278='Refi-Annual Review'!$A$3,ISBLANK(DB_LOAD!AW278)),0,1)</f>
        <v>#NAME?</v>
      </c>
      <c r="BQ279" t="str">
        <f>(IF(ISBLANK(DB_LOAD!AR278),"",DB_LOAD!AR278))</f>
        <v/>
      </c>
      <c r="BR279" t="str">
        <f t="shared" si="230"/>
        <v/>
      </c>
      <c r="BS279" t="str">
        <f t="shared" si="234"/>
        <v/>
      </c>
      <c r="BT279" t="str">
        <f t="shared" si="235"/>
        <v/>
      </c>
      <c r="BU279" t="str">
        <f t="shared" si="231"/>
        <v/>
      </c>
      <c r="BV279" t="str">
        <f t="shared" si="236"/>
        <v/>
      </c>
      <c r="BW279" t="str">
        <f t="shared" si="232"/>
        <v/>
      </c>
      <c r="BX279" t="str">
        <f t="shared" si="237"/>
        <v/>
      </c>
      <c r="CB279" s="683" t="str">
        <f t="shared" si="238"/>
        <v/>
      </c>
      <c r="CC279" s="683" t="str">
        <f t="shared" si="233"/>
        <v/>
      </c>
      <c r="CD279" s="683" t="str">
        <f>IF(CC279="","",VALUE(MID($BZ$5,1+SUM($CC$3:CC278),CC279)))</f>
        <v/>
      </c>
      <c r="CE279"/>
      <c r="CF279" t="str">
        <f>IF(CD279="","",MID($BZ$4,1+SUM($CD$3:CD278),CD279))</f>
        <v/>
      </c>
    </row>
    <row r="280" spans="68:84" ht="15">
      <c r="BP280" s="485" t="e">
        <f ca="1">IF(OR(DB_LOAD!AW279="USD",DB_LOAD!AW279='Refi-Annual Review'!$A$3,ISBLANK(DB_LOAD!AW279)),0,1)</f>
        <v>#NAME?</v>
      </c>
      <c r="BQ280" t="str">
        <f>(IF(ISBLANK(DB_LOAD!AR279),"",DB_LOAD!AR279))</f>
        <v/>
      </c>
      <c r="BR280" t="str">
        <f t="shared" si="230"/>
        <v/>
      </c>
      <c r="BS280" t="str">
        <f t="shared" si="234"/>
        <v/>
      </c>
      <c r="BT280" t="str">
        <f t="shared" si="235"/>
        <v/>
      </c>
      <c r="BU280" t="str">
        <f t="shared" si="231"/>
        <v/>
      </c>
      <c r="BV280" t="str">
        <f t="shared" si="236"/>
        <v/>
      </c>
      <c r="BW280" t="str">
        <f t="shared" si="232"/>
        <v/>
      </c>
      <c r="BX280" t="str">
        <f t="shared" si="237"/>
        <v/>
      </c>
      <c r="CB280" s="683" t="str">
        <f t="shared" si="238"/>
        <v/>
      </c>
      <c r="CC280" s="683" t="str">
        <f t="shared" si="233"/>
        <v/>
      </c>
      <c r="CD280" s="683" t="str">
        <f>IF(CC280="","",VALUE(MID($BZ$5,1+SUM($CC$3:CC279),CC280)))</f>
        <v/>
      </c>
      <c r="CE280"/>
      <c r="CF280" t="str">
        <f>IF(CD280="","",MID($BZ$4,1+SUM($CD$3:CD279),CD280))</f>
        <v/>
      </c>
    </row>
    <row r="281" spans="68:84" ht="15">
      <c r="BP281" s="485" t="e">
        <f ca="1">IF(OR(DB_LOAD!AW280="USD",DB_LOAD!AW280='Refi-Annual Review'!$A$3,ISBLANK(DB_LOAD!AW280)),0,1)</f>
        <v>#NAME?</v>
      </c>
      <c r="BQ281" t="str">
        <f>(IF(ISBLANK(DB_LOAD!AR280),"",DB_LOAD!AR280))</f>
        <v/>
      </c>
      <c r="BR281" t="str">
        <f t="shared" si="230"/>
        <v/>
      </c>
      <c r="BS281" t="str">
        <f t="shared" si="234"/>
        <v/>
      </c>
      <c r="BT281" t="str">
        <f t="shared" si="235"/>
        <v/>
      </c>
      <c r="BU281" t="str">
        <f t="shared" si="231"/>
        <v/>
      </c>
      <c r="BV281" t="str">
        <f t="shared" si="236"/>
        <v/>
      </c>
      <c r="BW281" t="str">
        <f t="shared" si="232"/>
        <v/>
      </c>
      <c r="BX281" t="str">
        <f t="shared" si="237"/>
        <v/>
      </c>
      <c r="CB281" s="683" t="str">
        <f t="shared" si="238"/>
        <v/>
      </c>
      <c r="CC281" s="683" t="str">
        <f t="shared" si="233"/>
        <v/>
      </c>
      <c r="CD281" s="683" t="str">
        <f>IF(CC281="","",VALUE(MID($BZ$5,1+SUM($CC$3:CC280),CC281)))</f>
        <v/>
      </c>
      <c r="CE281"/>
      <c r="CF281" t="str">
        <f>IF(CD281="","",MID($BZ$4,1+SUM($CD$3:CD280),CD281))</f>
        <v/>
      </c>
    </row>
    <row r="282" spans="68:84" ht="15">
      <c r="BP282" s="485" t="e">
        <f ca="1">IF(OR(DB_LOAD!AW281="USD",DB_LOAD!AW281='Refi-Annual Review'!$A$3,ISBLANK(DB_LOAD!AW281)),0,1)</f>
        <v>#NAME?</v>
      </c>
      <c r="BQ282" t="str">
        <f>(IF(ISBLANK(DB_LOAD!AR281),"",DB_LOAD!AR281))</f>
        <v/>
      </c>
      <c r="BR282" t="str">
        <f t="shared" si="230"/>
        <v/>
      </c>
      <c r="BS282" t="str">
        <f t="shared" si="234"/>
        <v/>
      </c>
      <c r="BT282" t="str">
        <f t="shared" si="235"/>
        <v/>
      </c>
      <c r="BU282" t="str">
        <f t="shared" si="231"/>
        <v/>
      </c>
      <c r="BV282" t="str">
        <f t="shared" si="236"/>
        <v/>
      </c>
      <c r="BW282" t="str">
        <f t="shared" si="232"/>
        <v/>
      </c>
      <c r="BX282" t="str">
        <f t="shared" si="237"/>
        <v/>
      </c>
      <c r="CB282" s="683" t="str">
        <f t="shared" si="238"/>
        <v/>
      </c>
      <c r="CC282" s="683" t="str">
        <f t="shared" si="233"/>
        <v/>
      </c>
      <c r="CD282" s="683" t="str">
        <f>IF(CC282="","",VALUE(MID($BZ$5,1+SUM($CC$3:CC281),CC282)))</f>
        <v/>
      </c>
      <c r="CE282"/>
      <c r="CF282" t="str">
        <f>IF(CD282="","",MID($BZ$4,1+SUM($CD$3:CD281),CD282))</f>
        <v/>
      </c>
    </row>
    <row r="283" spans="68:84" ht="15">
      <c r="BP283" s="485" t="e">
        <f ca="1">IF(OR(DB_LOAD!AW282="USD",DB_LOAD!AW282='Refi-Annual Review'!$A$3,ISBLANK(DB_LOAD!AW282)),0,1)</f>
        <v>#NAME?</v>
      </c>
      <c r="BQ283" t="str">
        <f>(IF(ISBLANK(DB_LOAD!AR282),"",DB_LOAD!AR282))</f>
        <v/>
      </c>
      <c r="BR283" t="str">
        <f t="shared" si="230"/>
        <v/>
      </c>
      <c r="BS283" t="str">
        <f t="shared" si="234"/>
        <v/>
      </c>
      <c r="BT283" t="str">
        <f t="shared" si="235"/>
        <v/>
      </c>
      <c r="BU283" t="str">
        <f t="shared" si="231"/>
        <v/>
      </c>
      <c r="BV283" t="str">
        <f t="shared" si="236"/>
        <v/>
      </c>
      <c r="BW283" t="str">
        <f t="shared" si="232"/>
        <v/>
      </c>
      <c r="BX283" t="str">
        <f t="shared" si="237"/>
        <v/>
      </c>
      <c r="CB283" s="683" t="str">
        <f t="shared" si="238"/>
        <v/>
      </c>
      <c r="CC283" s="683" t="str">
        <f t="shared" si="233"/>
        <v/>
      </c>
      <c r="CD283" s="683" t="str">
        <f>IF(CC283="","",VALUE(MID($BZ$5,1+SUM($CC$3:CC282),CC283)))</f>
        <v/>
      </c>
      <c r="CE283"/>
      <c r="CF283" t="str">
        <f>IF(CD283="","",MID($BZ$4,1+SUM($CD$3:CD282),CD283))</f>
        <v/>
      </c>
    </row>
    <row r="284" spans="68:84" ht="15">
      <c r="BP284" s="485" t="e">
        <f ca="1">IF(OR(DB_LOAD!AW283="USD",DB_LOAD!AW283='Refi-Annual Review'!$A$3,ISBLANK(DB_LOAD!AW283)),0,1)</f>
        <v>#NAME?</v>
      </c>
      <c r="BQ284" t="str">
        <f>(IF(ISBLANK(DB_LOAD!AR283),"",DB_LOAD!AR283))</f>
        <v/>
      </c>
      <c r="BR284" t="str">
        <f t="shared" si="230"/>
        <v/>
      </c>
      <c r="BS284" t="str">
        <f t="shared" si="234"/>
        <v/>
      </c>
      <c r="BT284" t="str">
        <f t="shared" si="235"/>
        <v/>
      </c>
      <c r="BU284" t="str">
        <f t="shared" si="231"/>
        <v/>
      </c>
      <c r="BV284" t="str">
        <f t="shared" si="236"/>
        <v/>
      </c>
      <c r="BW284" t="str">
        <f t="shared" si="232"/>
        <v/>
      </c>
      <c r="BX284" t="str">
        <f t="shared" si="237"/>
        <v/>
      </c>
      <c r="CB284" s="683" t="str">
        <f t="shared" si="238"/>
        <v/>
      </c>
      <c r="CC284" s="683" t="str">
        <f t="shared" si="233"/>
        <v/>
      </c>
      <c r="CD284" s="683" t="str">
        <f>IF(CC284="","",VALUE(MID($BZ$5,1+SUM($CC$3:CC283),CC284)))</f>
        <v/>
      </c>
      <c r="CE284"/>
      <c r="CF284" t="str">
        <f>IF(CD284="","",MID($BZ$4,1+SUM($CD$3:CD283),CD284))</f>
        <v/>
      </c>
    </row>
    <row r="285" spans="68:84" ht="15">
      <c r="BP285" s="485" t="e">
        <f ca="1">IF(OR(DB_LOAD!AW284="USD",DB_LOAD!AW284='Refi-Annual Review'!$A$3,ISBLANK(DB_LOAD!AW284)),0,1)</f>
        <v>#NAME?</v>
      </c>
      <c r="BQ285" t="str">
        <f>(IF(ISBLANK(DB_LOAD!AR284),"",DB_LOAD!AR284))</f>
        <v/>
      </c>
      <c r="BR285" t="str">
        <f t="shared" si="230"/>
        <v/>
      </c>
      <c r="BS285" t="str">
        <f t="shared" si="234"/>
        <v/>
      </c>
      <c r="BT285" t="str">
        <f t="shared" si="235"/>
        <v/>
      </c>
      <c r="BU285" t="str">
        <f t="shared" si="231"/>
        <v/>
      </c>
      <c r="BV285" t="str">
        <f t="shared" si="236"/>
        <v/>
      </c>
      <c r="BW285" t="str">
        <f t="shared" si="232"/>
        <v/>
      </c>
      <c r="BX285" t="str">
        <f t="shared" si="237"/>
        <v/>
      </c>
      <c r="CB285" s="683" t="str">
        <f t="shared" si="238"/>
        <v/>
      </c>
      <c r="CC285" s="683" t="str">
        <f t="shared" si="233"/>
        <v/>
      </c>
      <c r="CD285" s="683" t="str">
        <f>IF(CC285="","",VALUE(MID($BZ$5,1+SUM($CC$3:CC284),CC285)))</f>
        <v/>
      </c>
      <c r="CE285"/>
      <c r="CF285" t="str">
        <f>IF(CD285="","",MID($BZ$4,1+SUM($CD$3:CD284),CD285))</f>
        <v/>
      </c>
    </row>
    <row r="286" spans="68:84" ht="15">
      <c r="BP286" s="485" t="e">
        <f ca="1">IF(OR(DB_LOAD!AW285="USD",DB_LOAD!AW285='Refi-Annual Review'!$A$3,ISBLANK(DB_LOAD!AW285)),0,1)</f>
        <v>#NAME?</v>
      </c>
      <c r="BQ286" t="str">
        <f>(IF(ISBLANK(DB_LOAD!AR285),"",DB_LOAD!AR285))</f>
        <v/>
      </c>
      <c r="BR286" t="str">
        <f t="shared" si="230"/>
        <v/>
      </c>
      <c r="BS286" t="str">
        <f t="shared" si="234"/>
        <v/>
      </c>
      <c r="BT286" t="str">
        <f t="shared" si="235"/>
        <v/>
      </c>
      <c r="BU286" t="str">
        <f t="shared" si="231"/>
        <v/>
      </c>
      <c r="BV286" t="str">
        <f t="shared" si="236"/>
        <v/>
      </c>
      <c r="BW286" t="str">
        <f t="shared" si="232"/>
        <v/>
      </c>
      <c r="BX286" t="str">
        <f t="shared" si="237"/>
        <v/>
      </c>
      <c r="CB286" s="683" t="str">
        <f t="shared" si="238"/>
        <v/>
      </c>
      <c r="CC286" s="683" t="str">
        <f t="shared" si="233"/>
        <v/>
      </c>
      <c r="CD286" s="683" t="str">
        <f>IF(CC286="","",VALUE(MID($BZ$5,1+SUM($CC$3:CC285),CC286)))</f>
        <v/>
      </c>
      <c r="CE286"/>
      <c r="CF286" t="str">
        <f>IF(CD286="","",MID($BZ$4,1+SUM($CD$3:CD285),CD286))</f>
        <v/>
      </c>
    </row>
    <row r="287" spans="68:84" ht="15">
      <c r="BP287" s="485" t="e">
        <f ca="1">IF(OR(DB_LOAD!AW286="USD",DB_LOAD!AW286='Refi-Annual Review'!$A$3,ISBLANK(DB_LOAD!AW286)),0,1)</f>
        <v>#NAME?</v>
      </c>
      <c r="BQ287" t="str">
        <f>(IF(ISBLANK(DB_LOAD!AR286),"",DB_LOAD!AR286))</f>
        <v/>
      </c>
      <c r="BR287" t="str">
        <f t="shared" si="230"/>
        <v/>
      </c>
      <c r="BS287" t="str">
        <f t="shared" si="234"/>
        <v/>
      </c>
      <c r="BT287" t="str">
        <f t="shared" si="235"/>
        <v/>
      </c>
      <c r="BU287" t="str">
        <f t="shared" si="231"/>
        <v/>
      </c>
      <c r="BV287" t="str">
        <f t="shared" si="236"/>
        <v/>
      </c>
      <c r="BW287" t="str">
        <f t="shared" si="232"/>
        <v/>
      </c>
      <c r="BX287" t="str">
        <f t="shared" si="237"/>
        <v/>
      </c>
      <c r="CB287" s="683" t="str">
        <f t="shared" si="238"/>
        <v/>
      </c>
      <c r="CC287" s="683" t="str">
        <f t="shared" si="233"/>
        <v/>
      </c>
      <c r="CD287" s="683" t="str">
        <f>IF(CC287="","",VALUE(MID($BZ$5,1+SUM($CC$3:CC286),CC287)))</f>
        <v/>
      </c>
      <c r="CE287"/>
      <c r="CF287" t="str">
        <f>IF(CD287="","",MID($BZ$4,1+SUM($CD$3:CD286),CD287))</f>
        <v/>
      </c>
    </row>
    <row r="288" spans="68:84" ht="15">
      <c r="BP288" s="485" t="e">
        <f ca="1">IF(OR(DB_LOAD!AW287="USD",DB_LOAD!AW287='Refi-Annual Review'!$A$3,ISBLANK(DB_LOAD!AW287)),0,1)</f>
        <v>#NAME?</v>
      </c>
      <c r="BQ288" t="str">
        <f>(IF(ISBLANK(DB_LOAD!AR287),"",DB_LOAD!AR287))</f>
        <v/>
      </c>
      <c r="BR288" t="str">
        <f t="shared" si="230"/>
        <v/>
      </c>
      <c r="BS288" t="str">
        <f t="shared" si="234"/>
        <v/>
      </c>
      <c r="BT288" t="str">
        <f t="shared" si="235"/>
        <v/>
      </c>
      <c r="BU288" t="str">
        <f t="shared" si="231"/>
        <v/>
      </c>
      <c r="BV288" t="str">
        <f t="shared" si="236"/>
        <v/>
      </c>
      <c r="BW288" t="str">
        <f t="shared" si="232"/>
        <v/>
      </c>
      <c r="BX288" t="str">
        <f t="shared" si="237"/>
        <v/>
      </c>
      <c r="CB288" s="683" t="str">
        <f t="shared" si="238"/>
        <v/>
      </c>
      <c r="CC288" s="683" t="str">
        <f t="shared" si="233"/>
        <v/>
      </c>
      <c r="CD288" s="683" t="str">
        <f>IF(CC288="","",VALUE(MID($BZ$5,1+SUM($CC$3:CC287),CC288)))</f>
        <v/>
      </c>
      <c r="CE288"/>
      <c r="CF288" t="str">
        <f>IF(CD288="","",MID($BZ$4,1+SUM($CD$3:CD287),CD288))</f>
        <v/>
      </c>
    </row>
    <row r="289" spans="68:84" ht="15">
      <c r="BP289" s="485" t="e">
        <f ca="1">IF(OR(DB_LOAD!AW288="USD",DB_LOAD!AW288='Refi-Annual Review'!$A$3,ISBLANK(DB_LOAD!AW288)),0,1)</f>
        <v>#NAME?</v>
      </c>
      <c r="BQ289" t="str">
        <f>(IF(ISBLANK(DB_LOAD!AR288),"",DB_LOAD!AR288))</f>
        <v/>
      </c>
      <c r="BR289" t="str">
        <f t="shared" si="230"/>
        <v/>
      </c>
      <c r="BS289" t="str">
        <f t="shared" si="234"/>
        <v/>
      </c>
      <c r="BT289" t="str">
        <f t="shared" si="235"/>
        <v/>
      </c>
      <c r="BU289" t="str">
        <f t="shared" si="231"/>
        <v/>
      </c>
      <c r="BV289" t="str">
        <f t="shared" si="236"/>
        <v/>
      </c>
      <c r="BW289" t="str">
        <f t="shared" si="232"/>
        <v/>
      </c>
      <c r="BX289" t="str">
        <f t="shared" si="237"/>
        <v/>
      </c>
      <c r="CB289" s="683" t="str">
        <f t="shared" si="238"/>
        <v/>
      </c>
      <c r="CC289" s="683" t="str">
        <f t="shared" si="233"/>
        <v/>
      </c>
      <c r="CD289" s="683" t="str">
        <f>IF(CC289="","",VALUE(MID($BZ$5,1+SUM($CC$3:CC288),CC289)))</f>
        <v/>
      </c>
      <c r="CE289"/>
      <c r="CF289" t="str">
        <f>IF(CD289="","",MID($BZ$4,1+SUM($CD$3:CD288),CD289))</f>
        <v/>
      </c>
    </row>
    <row r="290" spans="68:84" ht="15">
      <c r="BP290" s="485" t="e">
        <f ca="1">IF(OR(DB_LOAD!AW289="USD",DB_LOAD!AW289='Refi-Annual Review'!$A$3,ISBLANK(DB_LOAD!AW289)),0,1)</f>
        <v>#NAME?</v>
      </c>
      <c r="BQ290" t="str">
        <f>(IF(ISBLANK(DB_LOAD!AR289),"",DB_LOAD!AR289))</f>
        <v/>
      </c>
      <c r="BR290" t="str">
        <f t="shared" si="230"/>
        <v/>
      </c>
      <c r="BS290" t="str">
        <f t="shared" si="234"/>
        <v/>
      </c>
      <c r="BT290" t="str">
        <f t="shared" si="235"/>
        <v/>
      </c>
      <c r="BU290" t="str">
        <f t="shared" si="231"/>
        <v/>
      </c>
      <c r="BV290" t="str">
        <f t="shared" si="236"/>
        <v/>
      </c>
      <c r="BW290" t="str">
        <f t="shared" si="232"/>
        <v/>
      </c>
      <c r="BX290" t="str">
        <f t="shared" si="237"/>
        <v/>
      </c>
      <c r="CB290" s="683" t="str">
        <f t="shared" si="238"/>
        <v/>
      </c>
      <c r="CC290" s="683" t="str">
        <f t="shared" si="233"/>
        <v/>
      </c>
      <c r="CD290" s="683" t="str">
        <f>IF(CC290="","",VALUE(MID($BZ$5,1+SUM($CC$3:CC289),CC290)))</f>
        <v/>
      </c>
      <c r="CE290"/>
      <c r="CF290" t="str">
        <f>IF(CD290="","",MID($BZ$4,1+SUM($CD$3:CD289),CD290))</f>
        <v/>
      </c>
    </row>
    <row r="291" spans="68:84" ht="15">
      <c r="BP291" s="485" t="e">
        <f ca="1">IF(OR(DB_LOAD!AW290="USD",DB_LOAD!AW290='Refi-Annual Review'!$A$3,ISBLANK(DB_LOAD!AW290)),0,1)</f>
        <v>#NAME?</v>
      </c>
      <c r="BQ291" t="str">
        <f>(IF(ISBLANK(DB_LOAD!AR290),"",DB_LOAD!AR290))</f>
        <v/>
      </c>
      <c r="BR291" t="str">
        <f t="shared" si="230"/>
        <v/>
      </c>
      <c r="BS291" t="str">
        <f t="shared" si="234"/>
        <v/>
      </c>
      <c r="BT291" t="str">
        <f t="shared" si="235"/>
        <v/>
      </c>
      <c r="BU291" t="str">
        <f t="shared" si="231"/>
        <v/>
      </c>
      <c r="BV291" t="str">
        <f t="shared" si="236"/>
        <v/>
      </c>
      <c r="BW291" t="str">
        <f t="shared" si="232"/>
        <v/>
      </c>
      <c r="BX291" t="str">
        <f t="shared" si="237"/>
        <v/>
      </c>
      <c r="CB291" s="683" t="str">
        <f t="shared" si="238"/>
        <v/>
      </c>
      <c r="CC291" s="683" t="str">
        <f t="shared" si="233"/>
        <v/>
      </c>
      <c r="CD291" s="683" t="str">
        <f>IF(CC291="","",VALUE(MID($BZ$5,1+SUM($CC$3:CC290),CC291)))</f>
        <v/>
      </c>
      <c r="CE291"/>
      <c r="CF291" t="str">
        <f>IF(CD291="","",MID($BZ$4,1+SUM($CD$3:CD290),CD291))</f>
        <v/>
      </c>
    </row>
    <row r="292" spans="68:84" ht="15">
      <c r="BP292" s="485" t="e">
        <f ca="1">IF(OR(DB_LOAD!AW291="USD",DB_LOAD!AW291='Refi-Annual Review'!$A$3,ISBLANK(DB_LOAD!AW291)),0,1)</f>
        <v>#NAME?</v>
      </c>
      <c r="BQ292" t="str">
        <f>(IF(ISBLANK(DB_LOAD!AR291),"",DB_LOAD!AR291))</f>
        <v/>
      </c>
      <c r="BR292" t="str">
        <f t="shared" si="230"/>
        <v/>
      </c>
      <c r="BS292" t="str">
        <f t="shared" si="234"/>
        <v/>
      </c>
      <c r="BT292" t="str">
        <f t="shared" si="235"/>
        <v/>
      </c>
      <c r="BU292" t="str">
        <f t="shared" si="231"/>
        <v/>
      </c>
      <c r="BV292" t="str">
        <f t="shared" si="236"/>
        <v/>
      </c>
      <c r="BW292" t="str">
        <f t="shared" si="232"/>
        <v/>
      </c>
      <c r="BX292" t="str">
        <f t="shared" si="237"/>
        <v/>
      </c>
      <c r="CB292" s="683" t="str">
        <f t="shared" si="238"/>
        <v/>
      </c>
      <c r="CC292" s="683" t="str">
        <f t="shared" si="233"/>
        <v/>
      </c>
      <c r="CD292" s="683" t="str">
        <f>IF(CC292="","",VALUE(MID($BZ$5,1+SUM($CC$3:CC291),CC292)))</f>
        <v/>
      </c>
      <c r="CE292"/>
      <c r="CF292" t="str">
        <f>IF(CD292="","",MID($BZ$4,1+SUM($CD$3:CD291),CD292))</f>
        <v/>
      </c>
    </row>
    <row r="293" spans="68:84" ht="15">
      <c r="BP293" s="485" t="e">
        <f ca="1">IF(OR(DB_LOAD!AW292="USD",DB_LOAD!AW292='Refi-Annual Review'!$A$3,ISBLANK(DB_LOAD!AW292)),0,1)</f>
        <v>#NAME?</v>
      </c>
      <c r="BQ293" t="str">
        <f>(IF(ISBLANK(DB_LOAD!AR292),"",DB_LOAD!AR292))</f>
        <v/>
      </c>
      <c r="BR293" t="str">
        <f t="shared" si="230"/>
        <v/>
      </c>
      <c r="BS293" t="str">
        <f t="shared" si="234"/>
        <v/>
      </c>
      <c r="BT293" t="str">
        <f t="shared" si="235"/>
        <v/>
      </c>
      <c r="BU293" t="str">
        <f t="shared" si="231"/>
        <v/>
      </c>
      <c r="BV293" t="str">
        <f t="shared" si="236"/>
        <v/>
      </c>
      <c r="BW293" t="str">
        <f t="shared" si="232"/>
        <v/>
      </c>
      <c r="BX293" t="str">
        <f t="shared" si="237"/>
        <v/>
      </c>
      <c r="CB293" s="683" t="str">
        <f t="shared" si="238"/>
        <v/>
      </c>
      <c r="CC293" s="683" t="str">
        <f t="shared" si="233"/>
        <v/>
      </c>
      <c r="CD293" s="683" t="str">
        <f>IF(CC293="","",VALUE(MID($BZ$5,1+SUM($CC$3:CC292),CC293)))</f>
        <v/>
      </c>
      <c r="CE293"/>
      <c r="CF293" t="str">
        <f>IF(CD293="","",MID($BZ$4,1+SUM($CD$3:CD292),CD293))</f>
        <v/>
      </c>
    </row>
    <row r="294" spans="68:84" ht="15">
      <c r="BP294" s="485" t="e">
        <f ca="1">IF(OR(DB_LOAD!AW293="USD",DB_LOAD!AW293='Refi-Annual Review'!$A$3,ISBLANK(DB_LOAD!AW293)),0,1)</f>
        <v>#NAME?</v>
      </c>
      <c r="BQ294" t="str">
        <f>(IF(ISBLANK(DB_LOAD!AR293),"",DB_LOAD!AR293))</f>
        <v/>
      </c>
      <c r="BR294" t="str">
        <f t="shared" si="230"/>
        <v/>
      </c>
      <c r="BS294" t="str">
        <f t="shared" si="234"/>
        <v/>
      </c>
      <c r="BT294" t="str">
        <f t="shared" si="235"/>
        <v/>
      </c>
      <c r="BU294" t="str">
        <f t="shared" si="231"/>
        <v/>
      </c>
      <c r="BV294" t="str">
        <f t="shared" si="236"/>
        <v/>
      </c>
      <c r="BW294" t="str">
        <f t="shared" si="232"/>
        <v/>
      </c>
      <c r="BX294" t="str">
        <f t="shared" si="237"/>
        <v/>
      </c>
      <c r="CB294" s="683" t="str">
        <f t="shared" si="238"/>
        <v/>
      </c>
      <c r="CC294" s="683" t="str">
        <f t="shared" si="233"/>
        <v/>
      </c>
      <c r="CD294" s="683" t="str">
        <f>IF(CC294="","",VALUE(MID($BZ$5,1+SUM($CC$3:CC293),CC294)))</f>
        <v/>
      </c>
      <c r="CE294"/>
      <c r="CF294" t="str">
        <f>IF(CD294="","",MID($BZ$4,1+SUM($CD$3:CD293),CD294))</f>
        <v/>
      </c>
    </row>
    <row r="295" spans="68:84" ht="15">
      <c r="BP295" s="485" t="e">
        <f ca="1">IF(OR(DB_LOAD!AW294="USD",DB_LOAD!AW294='Refi-Annual Review'!$A$3,ISBLANK(DB_LOAD!AW294)),0,1)</f>
        <v>#NAME?</v>
      </c>
      <c r="BQ295" t="str">
        <f>(IF(ISBLANK(DB_LOAD!AR294),"",DB_LOAD!AR294))</f>
        <v/>
      </c>
      <c r="BR295" t="str">
        <f t="shared" si="230"/>
        <v/>
      </c>
      <c r="BS295" t="str">
        <f t="shared" si="234"/>
        <v/>
      </c>
      <c r="BT295" t="str">
        <f t="shared" si="235"/>
        <v/>
      </c>
      <c r="BU295" t="str">
        <f t="shared" si="231"/>
        <v/>
      </c>
      <c r="BV295" t="str">
        <f t="shared" si="236"/>
        <v/>
      </c>
      <c r="BW295" t="str">
        <f t="shared" si="232"/>
        <v/>
      </c>
      <c r="BX295" t="str">
        <f t="shared" si="237"/>
        <v/>
      </c>
      <c r="CB295" s="683" t="str">
        <f t="shared" si="238"/>
        <v/>
      </c>
      <c r="CC295" s="683" t="str">
        <f t="shared" si="233"/>
        <v/>
      </c>
      <c r="CD295" s="683" t="str">
        <f>IF(CC295="","",VALUE(MID($BZ$5,1+SUM($CC$3:CC294),CC295)))</f>
        <v/>
      </c>
      <c r="CE295"/>
      <c r="CF295" t="str">
        <f>IF(CD295="","",MID($BZ$4,1+SUM($CD$3:CD294),CD295))</f>
        <v/>
      </c>
    </row>
    <row r="296" spans="68:84" ht="15">
      <c r="BP296" s="485" t="e">
        <f ca="1">IF(OR(DB_LOAD!AW295="USD",DB_LOAD!AW295='Refi-Annual Review'!$A$3,ISBLANK(DB_LOAD!AW295)),0,1)</f>
        <v>#NAME?</v>
      </c>
      <c r="BQ296" t="str">
        <f>(IF(ISBLANK(DB_LOAD!AR295),"",DB_LOAD!AR295))</f>
        <v/>
      </c>
      <c r="BR296" t="str">
        <f t="shared" si="230"/>
        <v/>
      </c>
      <c r="BS296" t="str">
        <f t="shared" si="234"/>
        <v/>
      </c>
      <c r="BT296" t="str">
        <f t="shared" si="235"/>
        <v/>
      </c>
      <c r="BU296" t="str">
        <f t="shared" si="231"/>
        <v/>
      </c>
      <c r="BV296" t="str">
        <f t="shared" si="236"/>
        <v/>
      </c>
      <c r="BW296" t="str">
        <f t="shared" si="232"/>
        <v/>
      </c>
      <c r="BX296" t="str">
        <f t="shared" si="237"/>
        <v/>
      </c>
      <c r="CB296" s="683" t="str">
        <f t="shared" si="238"/>
        <v/>
      </c>
      <c r="CC296" s="683" t="str">
        <f t="shared" si="233"/>
        <v/>
      </c>
      <c r="CD296" s="683" t="str">
        <f>IF(CC296="","",VALUE(MID($BZ$5,1+SUM($CC$3:CC295),CC296)))</f>
        <v/>
      </c>
      <c r="CE296"/>
      <c r="CF296" t="str">
        <f>IF(CD296="","",MID($BZ$4,1+SUM($CD$3:CD295),CD296))</f>
        <v/>
      </c>
    </row>
    <row r="297" spans="68:84" ht="15">
      <c r="BP297" s="485" t="e">
        <f ca="1">IF(OR(DB_LOAD!AW296="USD",DB_LOAD!AW296='Refi-Annual Review'!$A$3,ISBLANK(DB_LOAD!AW296)),0,1)</f>
        <v>#NAME?</v>
      </c>
      <c r="BQ297" t="str">
        <f>(IF(ISBLANK(DB_LOAD!AR296),"",DB_LOAD!AR296))</f>
        <v/>
      </c>
      <c r="BR297" t="str">
        <f t="shared" si="230"/>
        <v/>
      </c>
      <c r="BS297" t="str">
        <f t="shared" si="234"/>
        <v/>
      </c>
      <c r="BT297" t="str">
        <f t="shared" si="235"/>
        <v/>
      </c>
      <c r="BU297" t="str">
        <f t="shared" si="231"/>
        <v/>
      </c>
      <c r="BV297" t="str">
        <f t="shared" si="236"/>
        <v/>
      </c>
      <c r="BW297" t="str">
        <f t="shared" si="232"/>
        <v/>
      </c>
      <c r="BX297" t="str">
        <f t="shared" si="237"/>
        <v/>
      </c>
      <c r="CB297" s="683" t="str">
        <f t="shared" si="238"/>
        <v/>
      </c>
      <c r="CC297" s="683" t="str">
        <f t="shared" si="233"/>
        <v/>
      </c>
      <c r="CD297" s="683" t="str">
        <f>IF(CC297="","",VALUE(MID($BZ$5,1+SUM($CC$3:CC296),CC297)))</f>
        <v/>
      </c>
      <c r="CE297"/>
      <c r="CF297" t="str">
        <f>IF(CD297="","",MID($BZ$4,1+SUM($CD$3:CD296),CD297))</f>
        <v/>
      </c>
    </row>
    <row r="298" spans="68:84" ht="15">
      <c r="BP298" s="485" t="e">
        <f ca="1">IF(OR(DB_LOAD!AW297="USD",DB_LOAD!AW297='Refi-Annual Review'!$A$3,ISBLANK(DB_LOAD!AW297)),0,1)</f>
        <v>#NAME?</v>
      </c>
      <c r="BQ298" t="str">
        <f>(IF(ISBLANK(DB_LOAD!AR297),"",DB_LOAD!AR297))</f>
        <v/>
      </c>
      <c r="BR298" t="str">
        <f t="shared" si="230"/>
        <v/>
      </c>
      <c r="BS298" t="str">
        <f t="shared" si="234"/>
        <v/>
      </c>
      <c r="BT298" t="str">
        <f t="shared" si="235"/>
        <v/>
      </c>
      <c r="BU298" t="str">
        <f t="shared" si="231"/>
        <v/>
      </c>
      <c r="BV298" t="str">
        <f t="shared" si="236"/>
        <v/>
      </c>
      <c r="BW298" t="str">
        <f t="shared" si="232"/>
        <v/>
      </c>
      <c r="BX298" t="str">
        <f t="shared" si="237"/>
        <v/>
      </c>
      <c r="CB298" s="683" t="str">
        <f t="shared" si="238"/>
        <v/>
      </c>
      <c r="CC298" s="683" t="str">
        <f t="shared" si="233"/>
        <v/>
      </c>
      <c r="CD298" s="683" t="str">
        <f>IF(CC298="","",VALUE(MID($BZ$5,1+SUM($CC$3:CC297),CC298)))</f>
        <v/>
      </c>
      <c r="CE298"/>
      <c r="CF298" t="str">
        <f>IF(CD298="","",MID($BZ$4,1+SUM($CD$3:CD297),CD298))</f>
        <v/>
      </c>
    </row>
    <row r="299" spans="68:84" ht="15">
      <c r="BP299" s="485" t="e">
        <f ca="1">IF(OR(DB_LOAD!AW298="USD",DB_LOAD!AW298='Refi-Annual Review'!$A$3,ISBLANK(DB_LOAD!AW298)),0,1)</f>
        <v>#NAME?</v>
      </c>
      <c r="BQ299" t="str">
        <f>(IF(ISBLANK(DB_LOAD!AR298),"",DB_LOAD!AR298))</f>
        <v/>
      </c>
      <c r="BR299" t="str">
        <f t="shared" si="230"/>
        <v/>
      </c>
      <c r="BS299" t="str">
        <f t="shared" si="234"/>
        <v/>
      </c>
      <c r="BT299" t="str">
        <f t="shared" si="235"/>
        <v/>
      </c>
      <c r="BU299" t="str">
        <f t="shared" si="231"/>
        <v/>
      </c>
      <c r="BV299" t="str">
        <f t="shared" si="236"/>
        <v/>
      </c>
      <c r="BW299" t="str">
        <f t="shared" si="232"/>
        <v/>
      </c>
      <c r="BX299" t="str">
        <f t="shared" si="237"/>
        <v/>
      </c>
      <c r="CB299" s="683" t="str">
        <f t="shared" si="238"/>
        <v/>
      </c>
      <c r="CC299" s="683" t="str">
        <f t="shared" si="233"/>
        <v/>
      </c>
      <c r="CD299" s="683" t="str">
        <f>IF(CC299="","",VALUE(MID($BZ$5,1+SUM($CC$3:CC298),CC299)))</f>
        <v/>
      </c>
      <c r="CE299"/>
      <c r="CF299" t="str">
        <f>IF(CD299="","",MID($BZ$4,1+SUM($CD$3:CD298),CD299))</f>
        <v/>
      </c>
    </row>
    <row r="300" spans="68:84" ht="15">
      <c r="BP300" s="485" t="e">
        <f ca="1">IF(OR(DB_LOAD!AW299="USD",DB_LOAD!AW299='Refi-Annual Review'!$A$3,ISBLANK(DB_LOAD!AW299)),0,1)</f>
        <v>#NAME?</v>
      </c>
      <c r="BQ300" t="str">
        <f>(IF(ISBLANK(DB_LOAD!AR299),"",DB_LOAD!AR299))</f>
        <v/>
      </c>
      <c r="BR300" t="str">
        <f t="shared" si="230"/>
        <v/>
      </c>
      <c r="BS300" t="str">
        <f t="shared" si="234"/>
        <v/>
      </c>
      <c r="BT300" t="str">
        <f t="shared" si="235"/>
        <v/>
      </c>
      <c r="BU300" t="str">
        <f t="shared" si="231"/>
        <v/>
      </c>
      <c r="BV300" t="str">
        <f t="shared" si="236"/>
        <v/>
      </c>
      <c r="BW300" t="str">
        <f t="shared" si="232"/>
        <v/>
      </c>
      <c r="BX300" t="str">
        <f t="shared" si="237"/>
        <v/>
      </c>
      <c r="CB300" s="683" t="str">
        <f t="shared" si="238"/>
        <v/>
      </c>
      <c r="CC300" s="683" t="str">
        <f t="shared" si="233"/>
        <v/>
      </c>
      <c r="CD300" s="683" t="str">
        <f>IF(CC300="","",VALUE(MID($BZ$5,1+SUM($CC$3:CC299),CC300)))</f>
        <v/>
      </c>
      <c r="CE300"/>
      <c r="CF300" t="str">
        <f>IF(CD300="","",MID($BZ$4,1+SUM($CD$3:CD299),CD300))</f>
        <v/>
      </c>
    </row>
  </sheetData>
  <sortState ref="BG7:BJ23">
    <sortCondition ref="BI7:BI23"/>
  </sortState>
  <conditionalFormatting sqref="AZ8:BB14">
    <cfRule type="expression" dxfId="3" priority="3">
      <formula>$BC8=1</formula>
    </cfRule>
    <cfRule type="expression" dxfId="2" priority="4">
      <formula>$AY8=1</formula>
    </cfRule>
  </conditionalFormatting>
  <conditionalFormatting sqref="AZ8:BB14">
    <cfRule type="expression" dxfId="1" priority="1">
      <formula>$BC8=1</formula>
    </cfRule>
    <cfRule type="expression" dxfId="0" priority="2">
      <formula>$AY8=1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3" tint="-0.499984740745262"/>
  </sheetPr>
  <dimension ref="B2:AC61"/>
  <sheetViews>
    <sheetView showGridLines="0" view="pageBreakPreview" zoomScale="85" zoomScaleNormal="70" zoomScaleSheetLayoutView="85" workbookViewId="0"/>
  </sheetViews>
  <sheetFormatPr defaultRowHeight="26.25" outlineLevelRow="1" outlineLevelCol="1"/>
  <cols>
    <col min="1" max="1" width="9.140625" style="419" customWidth="1"/>
    <col min="2" max="2" width="42" style="753" bestFit="1" customWidth="1"/>
    <col min="3" max="3" width="9.28515625" style="446" hidden="1" customWidth="1" outlineLevel="1"/>
    <col min="4" max="4" width="6.5703125" style="446" hidden="1" customWidth="1" outlineLevel="1"/>
    <col min="5" max="5" width="14" style="446" bestFit="1" customWidth="1" collapsed="1"/>
    <col min="6" max="6" width="12.5703125" style="446" customWidth="1"/>
    <col min="7" max="7" width="15.85546875" style="419" bestFit="1" customWidth="1"/>
    <col min="8" max="8" width="25.28515625" style="419" hidden="1" customWidth="1" outlineLevel="1"/>
    <col min="9" max="9" width="25.28515625" style="419" bestFit="1" customWidth="1" collapsed="1"/>
    <col min="10" max="10" width="23" style="419" bestFit="1" customWidth="1"/>
    <col min="11" max="11" width="20.28515625" style="419" bestFit="1" customWidth="1"/>
    <col min="12" max="12" width="7.28515625" style="419" customWidth="1"/>
    <col min="13" max="13" width="15.140625" style="419" customWidth="1"/>
    <col min="14" max="14" width="1" customWidth="1"/>
    <col min="15" max="15" width="8.5703125" style="419" bestFit="1" customWidth="1"/>
    <col min="16" max="16" width="19.7109375" style="419" bestFit="1" customWidth="1"/>
    <col min="17" max="17" width="22.5703125" style="419" bestFit="1" customWidth="1"/>
    <col min="18" max="18" width="28" style="419" bestFit="1" customWidth="1"/>
    <col min="19" max="19" width="22.5703125" style="419" bestFit="1" customWidth="1"/>
    <col min="20" max="20" width="16.42578125" style="419" bestFit="1" customWidth="1"/>
    <col min="21" max="21" width="15.85546875" style="419" bestFit="1" customWidth="1"/>
    <col min="22" max="22" width="15.7109375" style="419" customWidth="1"/>
    <col min="23" max="23" width="24.7109375" style="419" bestFit="1" customWidth="1"/>
    <col min="24" max="24" width="22.85546875" style="419" customWidth="1"/>
    <col min="25" max="25" width="20.85546875" style="419" bestFit="1" customWidth="1"/>
    <col min="26" max="26" width="30.28515625" style="419" bestFit="1" customWidth="1"/>
    <col min="27" max="27" width="29.140625" style="419" customWidth="1"/>
    <col min="28" max="28" width="39.7109375" style="419" customWidth="1"/>
    <col min="29" max="29" width="34.7109375" style="415" bestFit="1" customWidth="1"/>
    <col min="30" max="30" width="20.140625" style="419" bestFit="1" customWidth="1"/>
    <col min="31" max="31" width="22.5703125" style="419" bestFit="1" customWidth="1"/>
    <col min="32" max="32" width="28.85546875" style="419" bestFit="1" customWidth="1"/>
    <col min="33" max="33" width="25.42578125" style="419" bestFit="1" customWidth="1"/>
    <col min="34" max="34" width="26.85546875" style="419" bestFit="1" customWidth="1"/>
    <col min="35" max="35" width="16.5703125" style="419" bestFit="1" customWidth="1"/>
    <col min="36" max="36" width="22.7109375" style="419" bestFit="1" customWidth="1"/>
    <col min="37" max="37" width="57.5703125" style="419" bestFit="1" customWidth="1"/>
    <col min="38" max="38" width="55.140625" style="419" bestFit="1" customWidth="1"/>
    <col min="39" max="39" width="25.85546875" style="419" bestFit="1" customWidth="1"/>
    <col min="40" max="40" width="28.7109375" style="419" bestFit="1" customWidth="1"/>
    <col min="41" max="41" width="23.5703125" style="419" bestFit="1" customWidth="1"/>
    <col min="42" max="42" width="19.85546875" style="419" bestFit="1" customWidth="1"/>
    <col min="43" max="43" width="43" style="419" bestFit="1" customWidth="1"/>
    <col min="44" max="44" width="44.7109375" style="419" bestFit="1" customWidth="1"/>
    <col min="45" max="45" width="23.28515625" style="419" bestFit="1" customWidth="1"/>
    <col min="46" max="46" width="24.140625" style="419" bestFit="1" customWidth="1"/>
    <col min="47" max="47" width="42.5703125" style="419" bestFit="1" customWidth="1"/>
    <col min="48" max="48" width="35.5703125" style="419" bestFit="1" customWidth="1"/>
    <col min="49" max="49" width="50.42578125" style="419" bestFit="1" customWidth="1"/>
    <col min="50" max="50" width="23.7109375" style="419" bestFit="1" customWidth="1"/>
    <col min="51" max="51" width="30.140625" style="419" bestFit="1" customWidth="1"/>
    <col min="52" max="52" width="29.7109375" style="419" bestFit="1" customWidth="1"/>
    <col min="53" max="53" width="12.5703125" style="419" bestFit="1" customWidth="1"/>
    <col min="54" max="54" width="13.28515625" style="419" bestFit="1" customWidth="1"/>
    <col min="55" max="55" width="13" style="419" bestFit="1" customWidth="1"/>
    <col min="56" max="56" width="37.42578125" style="419" bestFit="1" customWidth="1"/>
    <col min="57" max="57" width="48.5703125" style="419" bestFit="1" customWidth="1"/>
    <col min="58" max="58" width="47.42578125" style="419" bestFit="1" customWidth="1"/>
    <col min="59" max="59" width="9.28515625" style="419" bestFit="1" customWidth="1"/>
    <col min="60" max="60" width="17.85546875" style="419" bestFit="1" customWidth="1"/>
    <col min="61" max="61" width="10.7109375" style="419" bestFit="1" customWidth="1"/>
    <col min="62" max="62" width="14.28515625" style="419" bestFit="1" customWidth="1"/>
    <col min="63" max="63" width="25.7109375" style="419" bestFit="1" customWidth="1"/>
    <col min="64" max="64" width="10.5703125" style="419" bestFit="1" customWidth="1"/>
    <col min="65" max="65" width="12" style="419" bestFit="1" customWidth="1"/>
    <col min="66" max="66" width="9.140625" style="419"/>
    <col min="67" max="67" width="53.140625" style="419" bestFit="1" customWidth="1"/>
    <col min="68" max="68" width="20.5703125" style="419" bestFit="1" customWidth="1"/>
    <col min="69" max="69" width="20.28515625" style="419" bestFit="1" customWidth="1"/>
    <col min="70" max="70" width="19.42578125" style="419" bestFit="1" customWidth="1"/>
    <col min="71" max="72" width="21.85546875" style="419" bestFit="1" customWidth="1"/>
    <col min="73" max="73" width="23" style="419" bestFit="1" customWidth="1"/>
    <col min="74" max="74" width="20.42578125" style="419" bestFit="1" customWidth="1"/>
    <col min="75" max="75" width="39.28515625" style="419" bestFit="1" customWidth="1"/>
    <col min="76" max="76" width="13.5703125" style="419" bestFit="1" customWidth="1"/>
    <col min="77" max="77" width="21.140625" style="419" bestFit="1" customWidth="1"/>
    <col min="78" max="78" width="29" style="419" bestFit="1" customWidth="1"/>
    <col min="79" max="79" width="26.42578125" style="419" bestFit="1" customWidth="1"/>
    <col min="80" max="80" width="25.140625" style="419" bestFit="1" customWidth="1"/>
    <col min="81" max="81" width="36.140625" style="419" bestFit="1" customWidth="1"/>
    <col min="82" max="82" width="33.7109375" style="419" bestFit="1" customWidth="1"/>
    <col min="83" max="83" width="47.42578125" style="419" bestFit="1" customWidth="1"/>
    <col min="84" max="84" width="9.28515625" style="419" bestFit="1" customWidth="1"/>
    <col min="85" max="16384" width="9.140625" style="419"/>
  </cols>
  <sheetData>
    <row r="2" spans="2:29" s="414" customFormat="1" ht="15.75">
      <c r="B2" s="759" t="e">
        <f ca="1">Config!B10</f>
        <v>#NAME?</v>
      </c>
      <c r="C2" s="413"/>
      <c r="D2" s="413"/>
      <c r="E2" s="413"/>
      <c r="F2" s="413"/>
      <c r="N2"/>
      <c r="AC2" s="415"/>
    </row>
    <row r="3" spans="2:29" s="414" customFormat="1" ht="4.5" customHeight="1">
      <c r="C3" s="413"/>
      <c r="D3" s="413"/>
      <c r="E3" s="413"/>
      <c r="F3" s="413"/>
      <c r="N3"/>
      <c r="AC3" s="415"/>
    </row>
    <row r="4" spans="2:29" s="414" customFormat="1" ht="15.75">
      <c r="B4" s="760" t="str">
        <f>TEXT(I8,"mmm 'yy")&amp;" Equity Monitoring Report"</f>
        <v>Jan '00 Equity Monitoring Report</v>
      </c>
      <c r="C4" s="761" t="e">
        <f ca="1">IF('Balance Sheet'!$E$5="USD",AVERAGE((OFFSET(DB_LOAD!$K:$K,MATCH(C9,DB_LOAD!$H:$H,0)-1,0,12,1))),1)</f>
        <v>#N/A</v>
      </c>
      <c r="D4" s="761" t="e">
        <f ca="1">IF('Balance Sheet'!$E$5="USD",AVERAGE((OFFSET(DB_LOAD!$K:$K,MATCH(D9,DB_LOAD!$H:$H,0)-1,0,12,1))),1)</f>
        <v>#N/A</v>
      </c>
      <c r="E4" s="761" t="e">
        <f ca="1">IF('Balance Sheet'!$E$5="USD",AVERAGE((OFFSET(DB_LOAD!$K:$K,MATCH(E9,DB_LOAD!$H:$H,0)-1,0,12,1))),1)</f>
        <v>#N/A</v>
      </c>
      <c r="F4" s="761" t="e">
        <f ca="1">IF('Balance Sheet'!$E$5="USD",AVERAGE((OFFSET(DB_LOAD!$K:$K,MATCH(F9,DB_LOAD!$H:$H,0)-1,0,12,1))),1)</f>
        <v>#NAME?</v>
      </c>
      <c r="G4" s="762"/>
      <c r="H4" s="763" t="e">
        <f ca="1">IF('Balance Sheet'!$E$5="USD",AVERAGE((OFFSET(DB_LOAD!$K:$K,MATCH(H8,DB_LOAD!$H:$H,0)-1,0,12,1))),1)</f>
        <v>#N/A</v>
      </c>
      <c r="I4" s="763" t="e">
        <f ca="1">IF('Balance Sheet'!$E$5="USD",AVERAGE((OFFSET(DB_LOAD!$K:$K,MATCH(I8,DB_LOAD!$H:$H,0)-1,0,12,1))),1)</f>
        <v>#N/A</v>
      </c>
      <c r="J4" s="416" t="s">
        <v>516</v>
      </c>
      <c r="N4"/>
      <c r="AC4" s="415"/>
    </row>
    <row r="5" spans="2:29" s="416" customFormat="1" ht="16.5" thickBot="1">
      <c r="C5" s="764" t="e">
        <f ca="1">IF('Balance Sheet'!$E$5="USD",(OFFSET(DB_LOAD!$K:$K,MATCH(C9,DB_LOAD!$H:$H,0)-1,0,1,1)),1)</f>
        <v>#N/A</v>
      </c>
      <c r="D5" s="764" t="e">
        <f ca="1">IF('Balance Sheet'!$E$5="USD",(OFFSET(DB_LOAD!$K:$K,MATCH(D9,DB_LOAD!$H:$H,0)-1,0,1,1)),1)</f>
        <v>#N/A</v>
      </c>
      <c r="E5" s="764" t="e">
        <f ca="1">IF('Balance Sheet'!$E$5="USD",(OFFSET(DB_LOAD!$K:$K,MATCH(E9,DB_LOAD!$H:$H,0)-1,0,1,1)),1)</f>
        <v>#N/A</v>
      </c>
      <c r="F5" s="764" t="e">
        <f ca="1">IF('Balance Sheet'!$E$5="USD",(OFFSET(DB_LOAD!$K:$K,MATCH(F9,DB_LOAD!$H:$H,0)-1,0,1,1)),1)</f>
        <v>#NAME?</v>
      </c>
      <c r="H5" s="765" t="e">
        <f ca="1">IF('Balance Sheet'!$E$5="USD",(OFFSET(DB_LOAD!$K:$K,MATCH(H8,DB_LOAD!$H:$H,0)-1,0,1,1)),1)</f>
        <v>#N/A</v>
      </c>
      <c r="I5" s="765" t="e">
        <f ca="1">IF('Balance Sheet'!$E$5="USD",(OFFSET(DB_LOAD!$K:$K,MATCH(I8,DB_LOAD!$H:$H,0)-1,0,1,1)),1)</f>
        <v>#N/A</v>
      </c>
      <c r="J5" s="416" t="s">
        <v>515</v>
      </c>
      <c r="N5"/>
      <c r="O5" s="417">
        <v>1000</v>
      </c>
      <c r="AC5" s="418"/>
    </row>
    <row r="6" spans="2:29" ht="47.25" customHeight="1" thickBot="1">
      <c r="B6" s="766" t="s">
        <v>364</v>
      </c>
      <c r="C6" s="767"/>
      <c r="D6" s="768"/>
      <c r="E6" s="769" t="s">
        <v>365</v>
      </c>
      <c r="F6" s="769"/>
      <c r="G6" s="769"/>
      <c r="H6" s="770">
        <f>H8</f>
        <v>693597</v>
      </c>
      <c r="I6" s="771" t="str">
        <f>TEXT(I8,"mmm 'yy")&amp;" TTM"</f>
        <v>Jan '00 TTM</v>
      </c>
      <c r="J6" s="772"/>
      <c r="K6" s="820" t="s">
        <v>366</v>
      </c>
      <c r="L6" s="821"/>
      <c r="M6" s="822"/>
    </row>
    <row r="7" spans="2:29" ht="15.75" hidden="1" outlineLevel="1">
      <c r="B7" s="773"/>
      <c r="C7" s="774" t="s">
        <v>54</v>
      </c>
      <c r="D7" s="775" t="e">
        <f ca="1">IF((DATA_FORMATTING!AS131/D$5)/$O$5=0,"Unaudited","Audited")</f>
        <v>#N/A</v>
      </c>
      <c r="E7" s="775" t="e">
        <f ca="1">IF((DATA_FORMATTING!AT131/E$5)/$O$5=0,"Unaudited","Audited")</f>
        <v>#N/A</v>
      </c>
      <c r="F7" s="775" t="e">
        <f ca="1">IF((DATA_FORMATTING!AU131/F$5)/$O$5=0,"Unaudited","Audited")</f>
        <v>#NAME?</v>
      </c>
      <c r="G7" s="776"/>
      <c r="H7" s="777" t="s">
        <v>367</v>
      </c>
      <c r="I7" s="777" t="s">
        <v>367</v>
      </c>
      <c r="J7" s="778"/>
      <c r="K7" s="420"/>
      <c r="L7" s="420"/>
      <c r="M7" s="421"/>
    </row>
    <row r="8" spans="2:29" ht="15.75" hidden="1" outlineLevel="1">
      <c r="B8" s="773"/>
      <c r="C8" s="779" t="e">
        <f ca="1">YEAR(C9)</f>
        <v>#VALUE!</v>
      </c>
      <c r="D8" s="779" t="e">
        <f ca="1">YEAR(D9)</f>
        <v>#VALUE!</v>
      </c>
      <c r="E8" s="779" t="e">
        <f ca="1">YEAR(E9)</f>
        <v>#VALUE!</v>
      </c>
      <c r="F8" s="779" t="e">
        <f ca="1">YEAR(F9)</f>
        <v>#NAME?</v>
      </c>
      <c r="G8" s="780"/>
      <c r="H8" s="781">
        <f>DATE(YEAR(I8)-1,MONTH(I8),DAY(I8))</f>
        <v>693597</v>
      </c>
      <c r="I8" s="781">
        <f>MAX(DB_LOAD!F:F)</f>
        <v>0</v>
      </c>
      <c r="J8" s="782"/>
      <c r="K8" s="420"/>
      <c r="L8" s="420"/>
      <c r="M8" s="421"/>
    </row>
    <row r="9" spans="2:29" ht="16.5" collapsed="1" thickBot="1">
      <c r="B9" s="1115"/>
      <c r="C9" s="1116" t="str">
        <f ca="1">DATA_FORMATTING!AR7</f>
        <v/>
      </c>
      <c r="D9" s="1116" t="str">
        <f ca="1">DATA_FORMATTING!AS7</f>
        <v/>
      </c>
      <c r="E9" s="1116" t="str">
        <f ca="1">DATA_FORMATTING!AT7</f>
        <v/>
      </c>
      <c r="F9" s="1116" t="e">
        <f ca="1">DATA_FORMATTING!AU7</f>
        <v>#NAME?</v>
      </c>
      <c r="G9" s="1117" t="e">
        <f ca="1">"Growth in "&amp;TEXT(F9,"'yy")</f>
        <v>#NAME?</v>
      </c>
      <c r="H9" s="1118" t="s">
        <v>368</v>
      </c>
      <c r="I9" s="1118" t="s">
        <v>368</v>
      </c>
      <c r="J9" s="1119" t="str">
        <f>TEXT(I8,"mmm 'yy")&amp;" Growth"</f>
        <v>Jan '00 Growth</v>
      </c>
      <c r="K9" s="1117">
        <v>2009</v>
      </c>
      <c r="L9" s="1117" t="s">
        <v>369</v>
      </c>
      <c r="M9" s="1120">
        <v>2010</v>
      </c>
    </row>
    <row r="10" spans="2:29" ht="16.5" hidden="1" outlineLevel="1" thickBot="1">
      <c r="B10" s="1121" t="s">
        <v>532</v>
      </c>
      <c r="C10" s="1122"/>
      <c r="D10" s="1122"/>
      <c r="E10" s="1122"/>
      <c r="F10" s="1122"/>
      <c r="G10" s="1123"/>
      <c r="H10" s="1123"/>
      <c r="I10" s="1123"/>
      <c r="J10" s="1124"/>
      <c r="K10" s="1123"/>
      <c r="L10" s="1123"/>
      <c r="M10" s="1125"/>
    </row>
    <row r="11" spans="2:29" ht="15.75" collapsed="1">
      <c r="B11" s="1126" t="s">
        <v>658</v>
      </c>
      <c r="C11" s="1127"/>
      <c r="D11" s="1127"/>
      <c r="E11" s="1128" t="e">
        <f ca="1">E4</f>
        <v>#N/A</v>
      </c>
      <c r="F11" s="1128" t="e">
        <f t="shared" ref="F11:F12" ca="1" si="0">F4</f>
        <v>#NAME?</v>
      </c>
      <c r="G11" s="1129" t="e">
        <f ca="1">E11/F11-1</f>
        <v>#N/A</v>
      </c>
      <c r="H11" s="1128" t="e">
        <f t="shared" ref="H11" ca="1" si="1">H4</f>
        <v>#N/A</v>
      </c>
      <c r="I11" s="1128" t="e">
        <f ca="1">I4</f>
        <v>#N/A</v>
      </c>
      <c r="J11" s="1129" t="e">
        <f ca="1">H11/I11-1</f>
        <v>#N/A</v>
      </c>
      <c r="K11" s="1130"/>
      <c r="L11" s="1130"/>
      <c r="M11" s="1131"/>
    </row>
    <row r="12" spans="2:29" ht="15.75">
      <c r="B12" s="1109" t="s">
        <v>659</v>
      </c>
      <c r="C12" s="1110"/>
      <c r="D12" s="1110"/>
      <c r="E12" s="1113" t="e">
        <f t="shared" ref="E12" ca="1" si="2">E5</f>
        <v>#N/A</v>
      </c>
      <c r="F12" s="1113" t="e">
        <f t="shared" ca="1" si="0"/>
        <v>#NAME?</v>
      </c>
      <c r="G12" s="1114" t="e">
        <f ca="1">E12/F12-1</f>
        <v>#N/A</v>
      </c>
      <c r="H12" s="1113" t="e">
        <f t="shared" ref="H12:I12" ca="1" si="3">H5</f>
        <v>#N/A</v>
      </c>
      <c r="I12" s="1113" t="e">
        <f t="shared" ca="1" si="3"/>
        <v>#N/A</v>
      </c>
      <c r="J12" s="1114" t="e">
        <f ca="1">H12/I12-1</f>
        <v>#N/A</v>
      </c>
      <c r="K12" s="1111"/>
      <c r="L12" s="1111"/>
      <c r="M12" s="1112"/>
    </row>
    <row r="13" spans="2:29" ht="15.75">
      <c r="B13" s="783" t="s">
        <v>370</v>
      </c>
      <c r="C13" s="784" t="e">
        <f ca="1">(DATA_FORMATTING!AR131/C$5)/$O$5</f>
        <v>#N/A</v>
      </c>
      <c r="D13" s="784" t="e">
        <f ca="1">IF((DATA_FORMATTING!AS131/D$5)=0,DATA_FORMATTING!F189/D$5,(DATA_FORMATTING!AS131/D$5))/$O$5</f>
        <v>#N/A</v>
      </c>
      <c r="E13" s="784" t="e">
        <f ca="1">IF((DATA_FORMATTING!AT131/E$5)=0,DATA_FORMATTING!G189/E$5,(DATA_FORMATTING!AT131/E$5))/$O$5</f>
        <v>#N/A</v>
      </c>
      <c r="F13" s="784" t="e">
        <f ca="1">IF((DATA_FORMATTING!AU131/F$5)=0,DATA_FORMATTING!I189/F$5,(DATA_FORMATTING!AU131/F$5))/$O$5</f>
        <v>#NAME?</v>
      </c>
      <c r="G13" s="785" t="str">
        <f ca="1">IFERROR((F13-E13)/ABS(E13),"")</f>
        <v/>
      </c>
      <c r="H13" s="786" t="e">
        <f ca="1">(DATA_FORMATTING!AB131/H$5)/$O$5</f>
        <v>#VALUE!</v>
      </c>
      <c r="I13" s="784" t="e">
        <f ca="1">(DATA_FORMATTING!AN131/I$5)/$O$5</f>
        <v>#NAME?</v>
      </c>
      <c r="J13" s="785" t="str">
        <f ca="1">IFERROR((I13-H13)/ABS(H13),"")</f>
        <v/>
      </c>
      <c r="K13" s="422"/>
      <c r="L13" s="423"/>
      <c r="M13" s="424"/>
    </row>
    <row r="14" spans="2:29" ht="15.75" hidden="1" outlineLevel="1">
      <c r="B14" s="783" t="s">
        <v>529</v>
      </c>
      <c r="C14" s="784"/>
      <c r="D14" s="784"/>
      <c r="E14" s="784"/>
      <c r="F14" s="784"/>
      <c r="G14" s="785"/>
      <c r="H14" s="786"/>
      <c r="I14" s="784"/>
      <c r="J14" s="785"/>
      <c r="K14" s="422"/>
      <c r="L14" s="423"/>
      <c r="M14" s="424"/>
    </row>
    <row r="15" spans="2:29" ht="15.75" collapsed="1">
      <c r="B15" s="783" t="s">
        <v>10</v>
      </c>
      <c r="C15" s="784" t="e">
        <f ca="1">(DATA_FORMATTING!AR128/C$5)/$O$5</f>
        <v>#N/A</v>
      </c>
      <c r="D15" s="784" t="e">
        <f ca="1">IF((DATA_FORMATTING!AS128/D$5)=0,DATA_FORMATTING!F186/D$5,(DATA_FORMATTING!AS128/D$5))/$O$5</f>
        <v>#N/A</v>
      </c>
      <c r="E15" s="784" t="e">
        <f ca="1">IF((DATA_FORMATTING!AT128/E$5)=0,DATA_FORMATTING!G186/E$5,(DATA_FORMATTING!AT128/E$5))/$O$5</f>
        <v>#N/A</v>
      </c>
      <c r="F15" s="784" t="e">
        <f ca="1">IF((DATA_FORMATTING!AU128/F$5)=0,DATA_FORMATTING!I186/F$5,(DATA_FORMATTING!AU128/F$5))/$O$5</f>
        <v>#NAME?</v>
      </c>
      <c r="G15" s="785" t="str">
        <f ca="1">IFERROR((F15-E15)/ABS(E15),"")</f>
        <v/>
      </c>
      <c r="H15" s="786" t="e">
        <f ca="1">(DATA_FORMATTING!AB128/H$5)/$O$5</f>
        <v>#VALUE!</v>
      </c>
      <c r="I15" s="784" t="e">
        <f ca="1">(DATA_FORMATTING!AN128/I$5)/$O$5</f>
        <v>#NAME?</v>
      </c>
      <c r="J15" s="785" t="str">
        <f ca="1">IFERROR((I15-H15)/ABS(H15),"")</f>
        <v/>
      </c>
      <c r="K15" s="422"/>
      <c r="L15" s="423"/>
      <c r="M15" s="424"/>
    </row>
    <row r="16" spans="2:29" ht="15.75" hidden="1" outlineLevel="1">
      <c r="B16" s="783" t="s">
        <v>192</v>
      </c>
      <c r="C16" s="784" t="e">
        <f ca="1">(DATA_FORMATTING!AR129/C$5)/$O$5</f>
        <v>#N/A</v>
      </c>
      <c r="D16" s="784" t="e">
        <f ca="1">IF((DATA_FORMATTING!AS129/D$5)=0,DATA_FORMATTING!F187/D$5,(DATA_FORMATTING!AS129/D$5))/$O$5</f>
        <v>#N/A</v>
      </c>
      <c r="E16" s="784" t="e">
        <f ca="1">IF((DATA_FORMATTING!AT129/E$5)=0,DATA_FORMATTING!G187/E$5,(DATA_FORMATTING!AT129/E$5))/$O$5</f>
        <v>#N/A</v>
      </c>
      <c r="F16" s="784" t="e">
        <f ca="1">IF((DATA_FORMATTING!AU129/F$5)=0,DATA_FORMATTING!I187/F$5,(DATA_FORMATTING!AU129/F$5))/$O$5</f>
        <v>#NAME?</v>
      </c>
      <c r="G16" s="785"/>
      <c r="H16" s="786" t="e">
        <f ca="1">(DATA_FORMATTING!AB129/H$5)/$O$5</f>
        <v>#VALUE!</v>
      </c>
      <c r="I16" s="784" t="e">
        <f ca="1">(DATA_FORMATTING!AN129/I$5)/$O$5</f>
        <v>#NAME?</v>
      </c>
      <c r="J16" s="785"/>
      <c r="K16" s="422"/>
      <c r="L16" s="425"/>
      <c r="M16" s="424"/>
    </row>
    <row r="17" spans="2:13" ht="15.75" hidden="1" outlineLevel="1">
      <c r="B17" s="783" t="s">
        <v>66</v>
      </c>
      <c r="C17" s="784" t="e">
        <f ca="1">(DATA_FORMATTING!AR124/C$5)/$O$5</f>
        <v>#N/A</v>
      </c>
      <c r="D17" s="784" t="e">
        <f ca="1">IF((DATA_FORMATTING!AS124/D$5)=0,DATA_FORMATTING!F182/D$5,(DATA_FORMATTING!AS124/D$5))/$O$5</f>
        <v>#N/A</v>
      </c>
      <c r="E17" s="784" t="e">
        <f ca="1">IF((DATA_FORMATTING!AT124/E$5)=0,DATA_FORMATTING!G182/E$5,(DATA_FORMATTING!AT124/E$5))/$O$5</f>
        <v>#N/A</v>
      </c>
      <c r="F17" s="784" t="e">
        <f ca="1">IF((DATA_FORMATTING!AU124/F$5)=0,DATA_FORMATTING!I182/F$5,(DATA_FORMATTING!AU124/F$5))/$O$5</f>
        <v>#NAME?</v>
      </c>
      <c r="G17" s="785"/>
      <c r="H17" s="786" t="e">
        <f ca="1">(DATA_FORMATTING!AB124/H$5)/$O$5</f>
        <v>#VALUE!</v>
      </c>
      <c r="I17" s="784" t="e">
        <f ca="1">(DATA_FORMATTING!AN124/I$5)/$O$5</f>
        <v>#NAME?</v>
      </c>
      <c r="J17" s="785"/>
      <c r="K17" s="422"/>
      <c r="L17" s="423"/>
      <c r="M17" s="424"/>
    </row>
    <row r="18" spans="2:13" ht="15.75" collapsed="1">
      <c r="B18" s="787" t="s">
        <v>371</v>
      </c>
      <c r="C18" s="784" t="e">
        <f ca="1">(DATA_FORMATTING!AR134/C$5)/$O$5</f>
        <v>#N/A</v>
      </c>
      <c r="D18" s="784" t="e">
        <f ca="1">IF(IF((DATA_FORMATTING!AS134/D$5)=0,DATA_FORMATTING!F192/D$5,(DATA_FORMATTING!AS134/D$5))/$O$5=0,"N/A",IF((DATA_FORMATTING!AS134/D$5)=0,DATA_FORMATTING!E192/D$5,(DATA_FORMATTING!AS134/D$5))/$O$5)</f>
        <v>#N/A</v>
      </c>
      <c r="E18" s="784" t="e">
        <f ca="1">IF(IF((DATA_FORMATTING!AT134/E$5)=0,DATA_FORMATTING!G192/E$5,(DATA_FORMATTING!AT134/E$5))/$O$5=0,"N/A",IF((DATA_FORMATTING!AT134/E$5)=0,DATA_FORMATTING!F192/E$5,(DATA_FORMATTING!AT134/E$5))/$O$5)</f>
        <v>#N/A</v>
      </c>
      <c r="F18" s="784" t="e">
        <f ca="1">IF((DATA_FORMATTING!AI134/F$5)/$O$5=0,"N/A",(DATA_FORMATTING!AI134/F$5)/$O$5)</f>
        <v>#VALUE!</v>
      </c>
      <c r="G18" s="785" t="str">
        <f ca="1">IFERROR((F18-E18)/ABS(E18),"")</f>
        <v/>
      </c>
      <c r="H18" s="786" t="e">
        <f ca="1">(DATA_FORMATTING!AB134/H$5)/$O$5</f>
        <v>#VALUE!</v>
      </c>
      <c r="I18" s="784" t="e">
        <f ca="1">IF((DATA_FORMATTING!AN134/I$5)/$O$5=0,"N/A",(DATA_FORMATTING!AN134/I$5)/$O$5)</f>
        <v>#NAME?</v>
      </c>
      <c r="J18" s="785" t="str">
        <f ca="1">IFERROR((I18-H18)/ABS(H18),"")</f>
        <v/>
      </c>
      <c r="K18" s="422"/>
      <c r="L18" s="423"/>
      <c r="M18" s="424"/>
    </row>
    <row r="19" spans="2:13" ht="15.75">
      <c r="B19" s="783" t="s">
        <v>372</v>
      </c>
      <c r="C19" s="784" t="e">
        <f ca="1">(DATA_FORMATTING!AR142/C$5)/$O$5</f>
        <v>#N/A</v>
      </c>
      <c r="D19" s="784" t="e">
        <f ca="1">IF((DATA_FORMATTING!AS142/D$5)=0,DATA_FORMATTING!F200/D$5,(DATA_FORMATTING!AS142/D$5))/$O$5</f>
        <v>#N/A</v>
      </c>
      <c r="E19" s="784" t="e">
        <f ca="1">IF((DATA_FORMATTING!AT142/E$5)=0,DATA_FORMATTING!G200/E$5,(DATA_FORMATTING!AT142/E$5))/$O$5</f>
        <v>#N/A</v>
      </c>
      <c r="F19" s="784" t="e">
        <f ca="1">IF((DATA_FORMATTING!AU142/F$5)=0,DATA_FORMATTING!I200/F$5,(DATA_FORMATTING!AU142/F$5))/$O$5</f>
        <v>#NAME?</v>
      </c>
      <c r="G19" s="785" t="str">
        <f ca="1">IFERROR((F19-E19)/ABS(E19),"")</f>
        <v/>
      </c>
      <c r="H19" s="786" t="e">
        <f ca="1">(DATA_FORMATTING!AB142/H$5)/$O$5</f>
        <v>#VALUE!</v>
      </c>
      <c r="I19" s="784" t="e">
        <f ca="1">(DATA_FORMATTING!AN142/I$5)/$O$5</f>
        <v>#NAME?</v>
      </c>
      <c r="J19" s="785" t="str">
        <f ca="1">IFERROR((I19-H19)/ABS(H19),"")</f>
        <v/>
      </c>
      <c r="K19" s="422"/>
      <c r="L19" s="423"/>
      <c r="M19" s="424"/>
    </row>
    <row r="20" spans="2:13" ht="15.75">
      <c r="B20" s="783" t="s">
        <v>126</v>
      </c>
      <c r="C20" s="784" t="e">
        <f ca="1">(DATA_FORMATTING!AR147/C$5)/$O$5</f>
        <v>#N/A</v>
      </c>
      <c r="D20" s="784" t="e">
        <f ca="1">IF((DATA_FORMATTING!AS147/D$5)=0,DATA_FORMATTING!F205/D$5,(DATA_FORMATTING!AS147/D$5))/$O$5</f>
        <v>#N/A</v>
      </c>
      <c r="E20" s="784" t="e">
        <f ca="1">IF((DATA_FORMATTING!AT147/E$5)=0,DATA_FORMATTING!G205/E$5,(DATA_FORMATTING!AT147/E$5))/$O$5</f>
        <v>#N/A</v>
      </c>
      <c r="F20" s="784" t="e">
        <f ca="1">IF((DATA_FORMATTING!AU147/F$5)=0,DATA_FORMATTING!I205/F$5,(DATA_FORMATTING!AU147/F$5))/$O$5</f>
        <v>#NAME?</v>
      </c>
      <c r="G20" s="785" t="str">
        <f ca="1">IFERROR((F20-E20)/ABS(E20),"")</f>
        <v/>
      </c>
      <c r="H20" s="786" t="e">
        <f ca="1">(DATA_FORMATTING!AB147/H$5)/$O$5</f>
        <v>#VALUE!</v>
      </c>
      <c r="I20" s="784" t="e">
        <f ca="1">(DATA_FORMATTING!AN147/I$5)/$O$5</f>
        <v>#NAME?</v>
      </c>
      <c r="J20" s="785" t="str">
        <f ca="1">IFERROR((I20-H20)/ABS(H20),"")</f>
        <v/>
      </c>
      <c r="K20" s="426"/>
      <c r="L20" s="427"/>
      <c r="M20" s="428"/>
    </row>
    <row r="21" spans="2:13" ht="15.75" hidden="1" outlineLevel="1">
      <c r="B21" s="783" t="s">
        <v>373</v>
      </c>
      <c r="C21" s="784" t="e">
        <f ca="1">(DATA_FORMATTING!HV124/C$5)/$O$5</f>
        <v>#N/A</v>
      </c>
      <c r="D21" s="784" t="e">
        <f ca="1">IF((DATA_FORMATTING!HW124/D$5)=0,DATA_FORMATTING!AI182/D$5,(DATA_FORMATTING!HW124/D$5))/$O$5</f>
        <v>#N/A</v>
      </c>
      <c r="E21" s="784" t="e">
        <f ca="1">IF((DATA_FORMATTING!HX124/E$5)=0,DATA_FORMATTING!AJ182/E$5,(DATA_FORMATTING!HX124/E$5))/$O$5</f>
        <v>#N/A</v>
      </c>
      <c r="F21" s="784" t="e">
        <f ca="1">IF((DATA_FORMATTING!HY124/F$5)=0,DATA_FORMATTING!AL182/F$5,(DATA_FORMATTING!HY124/F$5))/$O$5</f>
        <v>#NAME?</v>
      </c>
      <c r="G21" s="785"/>
      <c r="H21" s="786" t="e">
        <f ca="1">(DATA_FORMATTING!HE124/H$5)/$O$5</f>
        <v>#NAME?</v>
      </c>
      <c r="I21" s="784" t="e">
        <f ca="1">(DATA_FORMATTING!HQ124/I$5)/$O$5</f>
        <v>#NAME?</v>
      </c>
      <c r="J21" s="785"/>
      <c r="K21" s="426"/>
      <c r="L21" s="427"/>
      <c r="M21" s="428"/>
    </row>
    <row r="22" spans="2:13" ht="15.75" hidden="1" outlineLevel="1">
      <c r="B22" s="783" t="s">
        <v>374</v>
      </c>
      <c r="C22" s="784" t="e">
        <f ca="1">(DATA_FORMATTING!HV126/C$5)/$O$5</f>
        <v>#N/A</v>
      </c>
      <c r="D22" s="784" t="e">
        <f ca="1">IF((DATA_FORMATTING!HW126/D$5)=0,DATA_FORMATTING!AI184/D$5,(DATA_FORMATTING!HW126/D$5))/$O$5</f>
        <v>#N/A</v>
      </c>
      <c r="E22" s="784" t="e">
        <f ca="1">IF((DATA_FORMATTING!HX126/E$5)=0,DATA_FORMATTING!AJ184/E$5,(DATA_FORMATTING!HX126/E$5))/$O$5</f>
        <v>#N/A</v>
      </c>
      <c r="F22" s="784" t="e">
        <f ca="1">IF((DATA_FORMATTING!HY126/F$5)=0,DATA_FORMATTING!AL184/F$5,(DATA_FORMATTING!HY126/F$5))/$O$5</f>
        <v>#NAME?</v>
      </c>
      <c r="G22" s="785"/>
      <c r="H22" s="786" t="e">
        <f ca="1">(DATA_FORMATTING!HE126/H$5)/$O$5</f>
        <v>#NAME?</v>
      </c>
      <c r="I22" s="784" t="e">
        <f ca="1">(DATA_FORMATTING!HQ126/I$5)/$O$5</f>
        <v>#NAME?</v>
      </c>
      <c r="J22" s="785"/>
      <c r="K22" s="426"/>
      <c r="L22" s="427"/>
      <c r="M22" s="428"/>
    </row>
    <row r="23" spans="2:13" ht="15.75" collapsed="1">
      <c r="B23" s="788" t="s">
        <v>375</v>
      </c>
      <c r="C23" s="789" t="e">
        <f ca="1">(DATA_FORMATTING!CM145/C$4)/$O$5</f>
        <v>#N/A</v>
      </c>
      <c r="D23" s="789" t="e">
        <f ca="1">(IF(DATA_FORMATTING!CN145/D$4=0,DATA_FORMATTING!M200/D$4,DATA_FORMATTING!CN145/D$4)/$O$5)</f>
        <v>#N/A</v>
      </c>
      <c r="E23" s="789" t="e">
        <f ca="1">(IF(DATA_FORMATTING!CO145/E$4=0,DATA_FORMATTING!N200/E$4,DATA_FORMATTING!CO145/E$4)/$O$5)</f>
        <v>#N/A</v>
      </c>
      <c r="F23" s="789" t="e">
        <f ca="1">(IF(DATA_FORMATTING!CP145/F$4=0,DATA_FORMATTING!P200/F$4,DATA_FORMATTING!CP145/F$4)/$O$5)</f>
        <v>#NAME?</v>
      </c>
      <c r="G23" s="790" t="str">
        <f ca="1">IFERROR((F23-E23)/ABS(E23),"")</f>
        <v/>
      </c>
      <c r="H23" s="791" t="e">
        <f ca="1">(DATA_FORMATTING!BV208/H$4)/$O$5</f>
        <v>#NAME?</v>
      </c>
      <c r="I23" s="789" t="e">
        <f ca="1">(DATA_FORMATTING!CH208/I$4)/$O$5</f>
        <v>#NAME?</v>
      </c>
      <c r="J23" s="790" t="str">
        <f ca="1">IFERROR((I23-H23)/ABS(H23),"")</f>
        <v/>
      </c>
      <c r="K23" s="430"/>
      <c r="L23" s="431"/>
      <c r="M23" s="432"/>
    </row>
    <row r="24" spans="2:13" ht="15.75" hidden="1" outlineLevel="1">
      <c r="B24" s="783" t="s">
        <v>376</v>
      </c>
      <c r="C24" s="792" t="e">
        <f ca="1">(DATA_FORMATTING!CM123/C$4)/$O$5</f>
        <v>#N/A</v>
      </c>
      <c r="D24" s="792" t="e">
        <f ca="1">(IF(DATA_FORMATTING!CN123/D$4=0,DATA_FORMATTING!M181/D$4,DATA_FORMATTING!CN123/D$4)/$O$5)</f>
        <v>#N/A</v>
      </c>
      <c r="E24" s="792" t="e">
        <f ca="1">(IF(DATA_FORMATTING!CO123/E$4=0,DATA_FORMATTING!N181/E$4,DATA_FORMATTING!CO123/E$4)/$O$5)</f>
        <v>#N/A</v>
      </c>
      <c r="F24" s="792" t="e">
        <f ca="1">(IF(DATA_FORMATTING!CP123/F$4=0,DATA_FORMATTING!P181/F$4,DATA_FORMATTING!CP123/F$4)/$O$5)</f>
        <v>#NAME?</v>
      </c>
      <c r="G24" s="785"/>
      <c r="H24" s="786" t="e">
        <f ca="1">(DATA_FORMATTING!BV186/H$4)/$O$5</f>
        <v>#NAME?</v>
      </c>
      <c r="I24" s="784" t="e">
        <f ca="1">(DATA_FORMATTING!CH186/I$4)/$O$5</f>
        <v>#NAME?</v>
      </c>
      <c r="J24" s="785"/>
      <c r="K24" s="426"/>
      <c r="L24" s="427"/>
      <c r="M24" s="428"/>
    </row>
    <row r="25" spans="2:13" ht="15.75" hidden="1" outlineLevel="1">
      <c r="B25" s="783" t="s">
        <v>67</v>
      </c>
      <c r="C25" s="792" t="e">
        <f ca="1">(DATA_FORMATTING!CM124/C$4)/$O$5</f>
        <v>#N/A</v>
      </c>
      <c r="D25" s="792" t="e">
        <f ca="1">(IF(DATA_FORMATTING!CN124/D$4=0,DATA_FORMATTING!M182/D$4,DATA_FORMATTING!CN124/D$4)/$O$5)</f>
        <v>#N/A</v>
      </c>
      <c r="E25" s="792" t="e">
        <f ca="1">(IF(DATA_FORMATTING!CO124/E$4=0,DATA_FORMATTING!N182/E$4,DATA_FORMATTING!CO124/E$4)/$O$5)</f>
        <v>#N/A</v>
      </c>
      <c r="F25" s="792" t="e">
        <f ca="1">(IF(DATA_FORMATTING!CP124/F$4=0,DATA_FORMATTING!P182/F$4,DATA_FORMATTING!CP124/F$4)/$O$5)</f>
        <v>#NAME?</v>
      </c>
      <c r="G25" s="785"/>
      <c r="H25" s="786" t="e">
        <f ca="1">(DATA_FORMATTING!BV187/H$4)/$O$5</f>
        <v>#NAME?</v>
      </c>
      <c r="I25" s="784" t="e">
        <f ca="1">(DATA_FORMATTING!CH187/I$4)/$O$5</f>
        <v>#NAME?</v>
      </c>
      <c r="J25" s="785"/>
      <c r="K25" s="426"/>
      <c r="L25" s="427"/>
      <c r="M25" s="428"/>
    </row>
    <row r="26" spans="2:13" ht="15.75" hidden="1" outlineLevel="1">
      <c r="B26" s="783" t="s">
        <v>377</v>
      </c>
      <c r="C26" s="784" t="e">
        <f ca="1">(DATA_FORMATTING!CM126/C$4)/$O$5</f>
        <v>#N/A</v>
      </c>
      <c r="D26" s="784" t="e">
        <f ca="1">(IF(DATA_FORMATTING!CN126/D$4=0,DATA_FORMATTING!M184/D$4,DATA_FORMATTING!CN126/D$4)/$O$5)</f>
        <v>#N/A</v>
      </c>
      <c r="E26" s="784" t="e">
        <f ca="1">(IF(DATA_FORMATTING!CO126/E$4=0,DATA_FORMATTING!N184/E$4,DATA_FORMATTING!CO126/E$4)/$O$5)</f>
        <v>#N/A</v>
      </c>
      <c r="F26" s="784" t="e">
        <f ca="1">(IF(DATA_FORMATTING!CP126/F$4=0,DATA_FORMATTING!P184/F$4,DATA_FORMATTING!CP126/F$4)/$O$5)</f>
        <v>#NAME?</v>
      </c>
      <c r="G26" s="785"/>
      <c r="H26" s="786" t="e">
        <f ca="1">(DATA_FORMATTING!BV189/H$4)/$O$5</f>
        <v>#NAME?</v>
      </c>
      <c r="I26" s="784" t="e">
        <f ca="1">(DATA_FORMATTING!CH189/I$4)/$O$5</f>
        <v>#NAME?</v>
      </c>
      <c r="J26" s="785"/>
      <c r="K26" s="426"/>
      <c r="L26" s="427"/>
      <c r="M26" s="428"/>
    </row>
    <row r="27" spans="2:13" ht="15.75" hidden="1" outlineLevel="1">
      <c r="B27" s="783" t="s">
        <v>378</v>
      </c>
      <c r="C27" s="784" t="e">
        <f ca="1">(DATA_FORMATTING!CM130/C$4)/$O$5</f>
        <v>#N/A</v>
      </c>
      <c r="D27" s="784" t="e">
        <f ca="1">(IF(DATA_FORMATTING!CN130/D$4=0,DATA_FORMATTING!M188/D$4,DATA_FORMATTING!CN130/D$4)/$O$5)</f>
        <v>#N/A</v>
      </c>
      <c r="E27" s="784" t="e">
        <f ca="1">(IF(DATA_FORMATTING!CO130/E$4=0,DATA_FORMATTING!N188/E$4,DATA_FORMATTING!CO130/E$4)/$O$5)</f>
        <v>#N/A</v>
      </c>
      <c r="F27" s="784" t="e">
        <f ca="1">(IF(DATA_FORMATTING!CP130/F$4=0,DATA_FORMATTING!P188/F$4,DATA_FORMATTING!CP130/F$4)/$O$5)</f>
        <v>#NAME?</v>
      </c>
      <c r="G27" s="785"/>
      <c r="H27" s="786" t="e">
        <f ca="1">(DATA_FORMATTING!BV193/H$4)/$O$5</f>
        <v>#NAME?</v>
      </c>
      <c r="I27" s="784" t="e">
        <f ca="1">(DATA_FORMATTING!CH193/I$4)/$O$5</f>
        <v>#NAME?</v>
      </c>
      <c r="J27" s="785"/>
      <c r="K27" s="426"/>
      <c r="L27" s="427"/>
      <c r="M27" s="428"/>
    </row>
    <row r="28" spans="2:13" ht="15.75" hidden="1" outlineLevel="1">
      <c r="B28" s="783" t="s">
        <v>379</v>
      </c>
      <c r="C28" s="784" t="e">
        <f ca="1">(DATA_FORMATTING!CM131/C$4)/$O$5</f>
        <v>#N/A</v>
      </c>
      <c r="D28" s="784" t="e">
        <f ca="1">(IF(DATA_FORMATTING!CN131/D$4=0,DATA_FORMATTING!M189/D$4,DATA_FORMATTING!CN131/D$4)/$O$5)</f>
        <v>#N/A</v>
      </c>
      <c r="E28" s="784" t="e">
        <f ca="1">(IF(DATA_FORMATTING!CO131/E$4=0,DATA_FORMATTING!N189/E$4,DATA_FORMATTING!CO131/E$4)/$O$5)</f>
        <v>#N/A</v>
      </c>
      <c r="F28" s="784" t="e">
        <f ca="1">(IF(DATA_FORMATTING!CP131/F$4=0,DATA_FORMATTING!P189/F$4,DATA_FORMATTING!CP131/F$4)/$O$5)</f>
        <v>#NAME?</v>
      </c>
      <c r="G28" s="785"/>
      <c r="H28" s="786" t="e">
        <f ca="1">(DATA_FORMATTING!BV194/H$4)/$O$5</f>
        <v>#NAME?</v>
      </c>
      <c r="I28" s="784" t="e">
        <f ca="1">(DATA_FORMATTING!CH194/I$4)/$O$5</f>
        <v>#NAME?</v>
      </c>
      <c r="J28" s="785"/>
      <c r="K28" s="433"/>
      <c r="L28" s="427"/>
      <c r="M28" s="434"/>
    </row>
    <row r="29" spans="2:13" ht="15.75" hidden="1" outlineLevel="1">
      <c r="B29" s="783" t="s">
        <v>380</v>
      </c>
      <c r="C29" s="793" t="e">
        <f ca="1">(DATA_FORMATTING!EG126/C$5)/$O$5</f>
        <v>#N/A</v>
      </c>
      <c r="D29" s="793" t="e">
        <f ca="1">(IF(DATA_FORMATTING!EH126/D$5=0,DATA_FORMATTING!T184/D$5,DATA_FORMATTING!EH126/D$5)/$O$5)</f>
        <v>#N/A</v>
      </c>
      <c r="E29" s="793" t="e">
        <f ca="1">(IF(DATA_FORMATTING!EI126/E$5=0,DATA_FORMATTING!U184/E$5,DATA_FORMATTING!EI126/E$5)/$O$5)</f>
        <v>#N/A</v>
      </c>
      <c r="F29" s="793" t="e">
        <f ca="1">(IF(DATA_FORMATTING!EJ126/F$5=0,DATA_FORMATTING!W184/F$5,DATA_FORMATTING!EJ126/F$5)/$O$5)</f>
        <v>#NAME?</v>
      </c>
      <c r="G29" s="785"/>
      <c r="H29" s="786" t="e">
        <f ca="1">(DATA_FORMATTING!DQ126/H$5)/$O$5</f>
        <v>#NAME?</v>
      </c>
      <c r="I29" s="784" t="e">
        <f ca="1">(DATA_FORMATTING!EC126/I$5)/$O$5</f>
        <v>#NAME?</v>
      </c>
      <c r="J29" s="785"/>
      <c r="K29" s="435"/>
      <c r="L29" s="423"/>
      <c r="M29" s="436"/>
    </row>
    <row r="30" spans="2:13" ht="15.75" hidden="1" outlineLevel="1">
      <c r="B30" s="783" t="s">
        <v>381</v>
      </c>
      <c r="C30" s="793" t="e">
        <f ca="1">(DATA_FORMATTING!EG131/C$5)/$O$5</f>
        <v>#N/A</v>
      </c>
      <c r="D30" s="793" t="e">
        <f ca="1">(IF(DATA_FORMATTING!EH131/D$5=0,DATA_FORMATTING!T189/D$5,DATA_FORMATTING!EH131/D$5)/$O$5)</f>
        <v>#N/A</v>
      </c>
      <c r="E30" s="793" t="e">
        <f ca="1">(IF(DATA_FORMATTING!EI131/E$5=0,DATA_FORMATTING!U189/E$5,DATA_FORMATTING!EI131/E$5)/$O$5)</f>
        <v>#N/A</v>
      </c>
      <c r="F30" s="793" t="e">
        <f ca="1">(IF(DATA_FORMATTING!EJ131/F$5=0,DATA_FORMATTING!W189/F$5,DATA_FORMATTING!EJ131/F$5)/$O$5)</f>
        <v>#NAME?</v>
      </c>
      <c r="G30" s="785"/>
      <c r="H30" s="786" t="e">
        <f ca="1">(DATA_FORMATTING!DQ131/H$5)/$O$5</f>
        <v>#NAME?</v>
      </c>
      <c r="I30" s="784" t="e">
        <f ca="1">(DATA_FORMATTING!EC131/I$5)/$O$5</f>
        <v>#NAME?</v>
      </c>
      <c r="J30" s="785"/>
      <c r="K30" s="435"/>
      <c r="L30" s="423"/>
      <c r="M30" s="436"/>
    </row>
    <row r="31" spans="2:13" ht="15.75" hidden="1" outlineLevel="1">
      <c r="B31" s="788" t="s">
        <v>382</v>
      </c>
      <c r="C31" s="794" t="e">
        <f ca="1">(DATA_FORMATTING!EG134/C$4)/$O$5</f>
        <v>#N/A</v>
      </c>
      <c r="D31" s="794" t="e">
        <f ca="1">(IF(DATA_FORMATTING!EH134/D$4=0,DATA_FORMATTING!T192/D$4,DATA_FORMATTING!EH134/D$4)/$O$5)</f>
        <v>#N/A</v>
      </c>
      <c r="E31" s="794" t="e">
        <f ca="1">(IF(DATA_FORMATTING!EI134/E$4=0,DATA_FORMATTING!U192/E$4,DATA_FORMATTING!EI134/E$4)/$O$5)</f>
        <v>#N/A</v>
      </c>
      <c r="F31" s="794" t="e">
        <f ca="1">(IF(DATA_FORMATTING!EJ134/F$4=0,DATA_FORMATTING!W192/F$4,DATA_FORMATTING!EJ134/F$4)/$O$5)</f>
        <v>#NAME?</v>
      </c>
      <c r="G31" s="795"/>
      <c r="H31" s="796" t="e">
        <f ca="1">(DATA_FORMATTING!DQ142/H$4)/$O$5</f>
        <v>#NAME?</v>
      </c>
      <c r="I31" s="797" t="e">
        <f ca="1">(DATA_FORMATTING!EC142/I$4)/$O$5</f>
        <v>#NAME?</v>
      </c>
      <c r="J31" s="795"/>
      <c r="K31" s="437"/>
      <c r="L31" s="437"/>
      <c r="M31" s="438"/>
    </row>
    <row r="32" spans="2:13" ht="15.75" hidden="1" outlineLevel="1">
      <c r="B32" s="783" t="s">
        <v>383</v>
      </c>
      <c r="C32" s="427" t="e">
        <f ca="1">C20/C13</f>
        <v>#N/A</v>
      </c>
      <c r="D32" s="427" t="e">
        <f ca="1">D20/D13</f>
        <v>#N/A</v>
      </c>
      <c r="E32" s="427" t="e">
        <f ca="1">E20/E13</f>
        <v>#N/A</v>
      </c>
      <c r="F32" s="427" t="e">
        <f ca="1">F20/F13</f>
        <v>#NAME?</v>
      </c>
      <c r="G32" s="785"/>
      <c r="H32" s="798" t="e">
        <f ca="1">H20/H13</f>
        <v>#VALUE!</v>
      </c>
      <c r="I32" s="427" t="e">
        <f ca="1">I20/I13</f>
        <v>#NAME?</v>
      </c>
      <c r="J32" s="785"/>
      <c r="K32" s="426"/>
      <c r="L32" s="427"/>
      <c r="M32" s="428"/>
    </row>
    <row r="33" spans="2:13" ht="15.75" collapsed="1">
      <c r="B33" s="783" t="s">
        <v>384</v>
      </c>
      <c r="C33" s="427" t="e">
        <f ca="1">C15/C13</f>
        <v>#N/A</v>
      </c>
      <c r="D33" s="427" t="e">
        <f ca="1">D15/D13</f>
        <v>#N/A</v>
      </c>
      <c r="E33" s="427" t="e">
        <f ca="1">E15/E13</f>
        <v>#N/A</v>
      </c>
      <c r="F33" s="427" t="e">
        <f ca="1">F15/F13</f>
        <v>#NAME?</v>
      </c>
      <c r="G33" s="785"/>
      <c r="H33" s="798" t="e">
        <f ca="1">H15/H13</f>
        <v>#VALUE!</v>
      </c>
      <c r="I33" s="427" t="e">
        <f ca="1">I15/I13</f>
        <v>#NAME?</v>
      </c>
      <c r="J33" s="785"/>
      <c r="K33" s="426"/>
      <c r="L33" s="427"/>
      <c r="M33" s="428"/>
    </row>
    <row r="34" spans="2:13" ht="15.75" hidden="1" outlineLevel="1">
      <c r="B34" s="783" t="s">
        <v>530</v>
      </c>
      <c r="C34" s="427"/>
      <c r="D34" s="427"/>
      <c r="E34" s="427"/>
      <c r="F34" s="427"/>
      <c r="G34" s="785"/>
      <c r="H34" s="798"/>
      <c r="I34" s="427"/>
      <c r="J34" s="785"/>
      <c r="K34" s="426"/>
      <c r="L34" s="427"/>
      <c r="M34" s="428"/>
    </row>
    <row r="35" spans="2:13" ht="15.75" collapsed="1">
      <c r="B35" s="783" t="s">
        <v>385</v>
      </c>
      <c r="C35" s="429" t="e">
        <f ca="1">C17/C13</f>
        <v>#N/A</v>
      </c>
      <c r="D35" s="429" t="e">
        <f ca="1">D17/D13</f>
        <v>#N/A</v>
      </c>
      <c r="E35" s="429" t="e">
        <f ca="1">E17/E13</f>
        <v>#N/A</v>
      </c>
      <c r="F35" s="429" t="e">
        <f ca="1">F17/F13</f>
        <v>#NAME?</v>
      </c>
      <c r="G35" s="799"/>
      <c r="H35" s="800" t="e">
        <f ca="1">H17/H13</f>
        <v>#VALUE!</v>
      </c>
      <c r="I35" s="427" t="e">
        <f ca="1">I17/I13</f>
        <v>#NAME?</v>
      </c>
      <c r="J35" s="799"/>
      <c r="K35" s="429"/>
      <c r="L35" s="429"/>
      <c r="M35" s="428"/>
    </row>
    <row r="36" spans="2:13" ht="15.75">
      <c r="B36" s="783" t="s">
        <v>2</v>
      </c>
      <c r="C36" s="429" t="e">
        <f ca="1">C24/(AVERAGE(C15,B15))</f>
        <v>#N/A</v>
      </c>
      <c r="D36" s="429" t="e">
        <f ca="1">D24/(AVERAGE(D15,C15))</f>
        <v>#N/A</v>
      </c>
      <c r="E36" s="429" t="e">
        <f ca="1">E24/(AVERAGE(E15,D15))</f>
        <v>#N/A</v>
      </c>
      <c r="F36" s="429" t="e">
        <f ca="1">F24/(AVERAGE(F15,E15))</f>
        <v>#NAME?</v>
      </c>
      <c r="G36" s="799"/>
      <c r="H36" s="800" t="e">
        <f ca="1">H24/(AVERAGE(H15,E15))</f>
        <v>#NAME?</v>
      </c>
      <c r="I36" s="427" t="e">
        <f ca="1">I24/(AVERAGE(I15,H15))</f>
        <v>#NAME?</v>
      </c>
      <c r="J36" s="799"/>
      <c r="K36" s="429"/>
      <c r="L36" s="429"/>
      <c r="M36" s="428"/>
    </row>
    <row r="37" spans="2:13" ht="15.75">
      <c r="B37" s="783" t="s">
        <v>386</v>
      </c>
      <c r="C37" s="801" t="e">
        <f ca="1">-C28/SUM(C24:C25,C27)</f>
        <v>#N/A</v>
      </c>
      <c r="D37" s="801" t="e">
        <f ca="1">-D28/SUM(D24:D25,D27)</f>
        <v>#N/A</v>
      </c>
      <c r="E37" s="801" t="e">
        <f ca="1">-E28/SUM(E24:E25,E27)</f>
        <v>#N/A</v>
      </c>
      <c r="F37" s="801" t="e">
        <f ca="1">-F28/SUM(F24:F25,F27)</f>
        <v>#NAME?</v>
      </c>
      <c r="G37" s="799"/>
      <c r="H37" s="800" t="e">
        <f ca="1">-H28/SUM(H24:H25,H27)</f>
        <v>#NAME?</v>
      </c>
      <c r="I37" s="427" t="e">
        <f ca="1">-I28/SUM(I24:I25,I27)</f>
        <v>#NAME?</v>
      </c>
      <c r="J37" s="799"/>
      <c r="K37" s="429"/>
      <c r="L37" s="429"/>
      <c r="M37" s="428"/>
    </row>
    <row r="38" spans="2:13" ht="15.75">
      <c r="B38" s="783" t="s">
        <v>387</v>
      </c>
      <c r="C38" s="427" t="e">
        <f ca="1">-C28/(AVERAGE(C15,B15))</f>
        <v>#N/A</v>
      </c>
      <c r="D38" s="427" t="e">
        <f ca="1">-D28/(AVERAGE(D15,C15))</f>
        <v>#N/A</v>
      </c>
      <c r="E38" s="427" t="e">
        <f ca="1">-E28/(AVERAGE(E15,D15))</f>
        <v>#N/A</v>
      </c>
      <c r="F38" s="427" t="e">
        <f ca="1">-F28/(AVERAGE(F15,E15))</f>
        <v>#NAME?</v>
      </c>
      <c r="G38" s="799"/>
      <c r="H38" s="800" t="e">
        <f ca="1">-H28/(AVERAGE(H15,E16))</f>
        <v>#NAME?</v>
      </c>
      <c r="I38" s="427" t="e">
        <f ca="1">-I28/(AVERAGE(I15,H15))</f>
        <v>#NAME?</v>
      </c>
      <c r="J38" s="799"/>
      <c r="K38" s="429"/>
      <c r="L38" s="429"/>
      <c r="M38" s="428"/>
    </row>
    <row r="39" spans="2:13" ht="15.75">
      <c r="B39" s="783" t="s">
        <v>42</v>
      </c>
      <c r="C39" s="802" t="e">
        <f ca="1">C19/C20</f>
        <v>#N/A</v>
      </c>
      <c r="D39" s="802" t="e">
        <f ca="1">D19/D20</f>
        <v>#N/A</v>
      </c>
      <c r="E39" s="802" t="e">
        <f ca="1">E19/E20</f>
        <v>#N/A</v>
      </c>
      <c r="F39" s="802" t="e">
        <f ca="1">F19/F20</f>
        <v>#NAME?</v>
      </c>
      <c r="G39" s="785"/>
      <c r="H39" s="803" t="e">
        <f ca="1">H19/H20</f>
        <v>#VALUE!</v>
      </c>
      <c r="I39" s="804" t="e">
        <f ca="1">I19/I20</f>
        <v>#NAME?</v>
      </c>
      <c r="J39" s="785"/>
      <c r="K39" s="440"/>
      <c r="L39" s="423"/>
      <c r="M39" s="441"/>
    </row>
    <row r="40" spans="2:13" ht="15.75">
      <c r="B40" s="783" t="s">
        <v>0</v>
      </c>
      <c r="C40" s="429" t="e">
        <f ca="1">C23/(AVERAGE(C13,B13))</f>
        <v>#N/A</v>
      </c>
      <c r="D40" s="429" t="e">
        <f ca="1">D23/(AVERAGE(D13,C13))</f>
        <v>#N/A</v>
      </c>
      <c r="E40" s="429" t="e">
        <f ca="1">E23/(AVERAGE(E13,D13))</f>
        <v>#N/A</v>
      </c>
      <c r="F40" s="429" t="e">
        <f ca="1">F23/(AVERAGE(F13,E13))</f>
        <v>#NAME?</v>
      </c>
      <c r="G40" s="785"/>
      <c r="H40" s="798" t="e">
        <f ca="1">H23/(AVERAGE(H13,E13))</f>
        <v>#NAME?</v>
      </c>
      <c r="I40" s="427" t="e">
        <f ca="1">I23/(AVERAGE(I13,H13))</f>
        <v>#NAME?</v>
      </c>
      <c r="J40" s="785"/>
      <c r="K40" s="440"/>
      <c r="L40" s="423"/>
      <c r="M40" s="441"/>
    </row>
    <row r="41" spans="2:13" ht="15.75">
      <c r="B41" s="783" t="s">
        <v>1</v>
      </c>
      <c r="C41" s="427" t="e">
        <f ca="1">C23/(AVERAGE(C20,B20))</f>
        <v>#N/A</v>
      </c>
      <c r="D41" s="427" t="e">
        <f ca="1">D23/(AVERAGE(D20,C20))</f>
        <v>#N/A</v>
      </c>
      <c r="E41" s="427" t="e">
        <f ca="1">E23/(AVERAGE(E20,D20))</f>
        <v>#N/A</v>
      </c>
      <c r="F41" s="427" t="e">
        <f ca="1">F23/(AVERAGE(F20,E20))</f>
        <v>#NAME?</v>
      </c>
      <c r="G41" s="785"/>
      <c r="H41" s="798" t="e">
        <f ca="1">H23/(AVERAGE(H20,E20))</f>
        <v>#NAME?</v>
      </c>
      <c r="I41" s="427" t="e">
        <f ca="1">I23/(AVERAGE(I20,H20))</f>
        <v>#NAME?</v>
      </c>
      <c r="J41" s="785"/>
      <c r="K41" s="422"/>
      <c r="L41" s="425"/>
      <c r="M41" s="424"/>
    </row>
    <row r="42" spans="2:13" ht="15.75">
      <c r="B42" s="783" t="s">
        <v>517</v>
      </c>
      <c r="C42" s="427" t="e">
        <f ca="1">SUM(C29:C30)/C15</f>
        <v>#N/A</v>
      </c>
      <c r="D42" s="427" t="e">
        <f ca="1">SUM(D29:D30)/D15</f>
        <v>#N/A</v>
      </c>
      <c r="E42" s="427" t="e">
        <f ca="1">SUM(E29:E30)/E15</f>
        <v>#N/A</v>
      </c>
      <c r="F42" s="427" t="e">
        <f ca="1">SUM(F29:F30)/F15</f>
        <v>#NAME?</v>
      </c>
      <c r="G42" s="785"/>
      <c r="H42" s="798" t="e">
        <f ca="1">SUM(H29:H30)/H15</f>
        <v>#NAME?</v>
      </c>
      <c r="I42" s="427" t="e">
        <f ca="1">SUM(I29:I30)/I15</f>
        <v>#NAME?</v>
      </c>
      <c r="J42" s="785"/>
      <c r="K42" s="422"/>
      <c r="L42" s="425"/>
      <c r="M42" s="424"/>
    </row>
    <row r="43" spans="2:13" ht="15.75">
      <c r="B43" s="783" t="s">
        <v>388</v>
      </c>
      <c r="C43" s="805" t="e">
        <f ca="1">C31/AVERAGE(B15,C15)</f>
        <v>#N/A</v>
      </c>
      <c r="D43" s="805" t="e">
        <f ca="1">D31/AVERAGE(C15,D15)</f>
        <v>#N/A</v>
      </c>
      <c r="E43" s="805" t="e">
        <f ca="1">E31/AVERAGE(D15,E15)</f>
        <v>#N/A</v>
      </c>
      <c r="F43" s="805" t="e">
        <f ca="1">F31/AVERAGE(E15,F15)</f>
        <v>#NAME?</v>
      </c>
      <c r="G43" s="806"/>
      <c r="H43" s="807" t="e">
        <f ca="1">H31/AVERAGE(E15,H15)</f>
        <v>#NAME?</v>
      </c>
      <c r="I43" s="805" t="e">
        <f ca="1">I31/AVERAGE(H15,I15)</f>
        <v>#NAME?</v>
      </c>
      <c r="J43" s="806"/>
      <c r="K43" s="439"/>
      <c r="L43" s="439"/>
      <c r="M43" s="442"/>
    </row>
    <row r="44" spans="2:13" ht="15.75">
      <c r="B44" s="783" t="s">
        <v>254</v>
      </c>
      <c r="C44" s="805" t="e">
        <f ca="1">-C16/SUM(C29:C30)</f>
        <v>#N/A</v>
      </c>
      <c r="D44" s="805" t="e">
        <f ca="1">-D16/SUM(D29:D30)</f>
        <v>#N/A</v>
      </c>
      <c r="E44" s="805" t="e">
        <f ca="1">-E16/SUM(E29:E30)</f>
        <v>#N/A</v>
      </c>
      <c r="F44" s="805" t="e">
        <f ca="1">-F16/SUM(F29:F30)</f>
        <v>#NAME?</v>
      </c>
      <c r="G44" s="806"/>
      <c r="H44" s="807" t="e">
        <f ca="1">-H16/SUM(H29:H30)</f>
        <v>#VALUE!</v>
      </c>
      <c r="I44" s="805" t="e">
        <f ca="1">-I16/SUM(I29:I30)</f>
        <v>#NAME?</v>
      </c>
      <c r="J44" s="806"/>
      <c r="K44" s="439"/>
      <c r="L44" s="439"/>
      <c r="M44" s="442"/>
    </row>
    <row r="45" spans="2:13" ht="15.75">
      <c r="B45" s="788" t="s">
        <v>389</v>
      </c>
      <c r="C45" s="808" t="e">
        <f ca="1">(C21-C22)/AVERAGE(C20,B20)</f>
        <v>#N/A</v>
      </c>
      <c r="D45" s="808" t="e">
        <f ca="1">(D21-D22)/AVERAGE(D20,C20)</f>
        <v>#N/A</v>
      </c>
      <c r="E45" s="808" t="e">
        <f ca="1">(E21-E22)/E20</f>
        <v>#N/A</v>
      </c>
      <c r="F45" s="808" t="e">
        <f ca="1">(F21-F22)/F20</f>
        <v>#NAME?</v>
      </c>
      <c r="G45" s="795"/>
      <c r="H45" s="809" t="e">
        <f ca="1">(H21-H22)/AVERAGE(H20,E20)</f>
        <v>#NAME?</v>
      </c>
      <c r="I45" s="808" t="e">
        <f ca="1">(I21-I22)/I20</f>
        <v>#NAME?</v>
      </c>
      <c r="J45" s="795"/>
      <c r="K45" s="437"/>
      <c r="L45" s="437"/>
      <c r="M45" s="438"/>
    </row>
    <row r="46" spans="2:13" ht="15.75">
      <c r="B46" s="787" t="s">
        <v>639</v>
      </c>
      <c r="C46" s="810" t="e">
        <f ca="1">C15*$O$5/C51</f>
        <v>#N/A</v>
      </c>
      <c r="D46" s="810" t="e">
        <f ca="1">D15*$O$5/D51</f>
        <v>#N/A</v>
      </c>
      <c r="E46" s="810" t="e">
        <f ca="1">E15*$O$5/E51</f>
        <v>#N/A</v>
      </c>
      <c r="F46" s="810" t="e">
        <f ca="1">F15*$O$5/F51</f>
        <v>#NAME?</v>
      </c>
      <c r="G46" s="811" t="str">
        <f ca="1">IFERROR((F46-E46)/ABS(E46),"")</f>
        <v/>
      </c>
      <c r="H46" s="812" t="e">
        <f ca="1">H15*$O$5/H51</f>
        <v>#VALUE!</v>
      </c>
      <c r="I46" s="810" t="e">
        <f ca="1">I15*$O$5/I51</f>
        <v>#NAME?</v>
      </c>
      <c r="J46" s="806" t="str">
        <f ca="1">IFERROR((I46-H46)/ABS(H46),"")</f>
        <v/>
      </c>
      <c r="K46" s="439"/>
      <c r="L46" s="439"/>
      <c r="M46" s="442"/>
    </row>
    <row r="47" spans="2:13" ht="15.75" hidden="1" outlineLevel="1">
      <c r="B47" s="783" t="s">
        <v>531</v>
      </c>
      <c r="C47" s="813">
        <f ca="1">DATA_FORMATTING!GB124</f>
        <v>0</v>
      </c>
      <c r="D47" s="813" t="e">
        <f ca="1">(IF(DATA_FORMATTING!GC124=0,DATA_FORMATTING!AA182,DATA_FORMATTING!GC124))</f>
        <v>#NAME?</v>
      </c>
      <c r="E47" s="813" t="e">
        <f ca="1">(IF(DATA_FORMATTING!GD124=0,DATA_FORMATTING!AB182,DATA_FORMATTING!GD124))</f>
        <v>#NAME?</v>
      </c>
      <c r="F47" s="813" t="e">
        <f ca="1">(IF(DATA_FORMATTING!GE124=0,DATA_FORMATTING!AD182,DATA_FORMATTING!GE124))</f>
        <v>#NAME?</v>
      </c>
      <c r="G47" s="806" t="str">
        <f ca="1">IFERROR((F47-E47)/ABS(E47),"")</f>
        <v/>
      </c>
      <c r="H47" s="814" t="e">
        <f ca="1">DATA_FORMATTING!FL124</f>
        <v>#NAME?</v>
      </c>
      <c r="I47" s="815" t="e">
        <f ca="1">DATA_FORMATTING!FX124</f>
        <v>#NAME?</v>
      </c>
      <c r="J47" s="806" t="str">
        <f ca="1">IFERROR((I47-H47)/ABS(H47),"")</f>
        <v/>
      </c>
      <c r="K47" s="439"/>
      <c r="L47" s="439"/>
      <c r="M47" s="442"/>
    </row>
    <row r="48" spans="2:13" ht="15.75" collapsed="1">
      <c r="B48" s="783" t="s">
        <v>640</v>
      </c>
      <c r="C48" s="813"/>
      <c r="D48" s="813"/>
      <c r="E48" s="805" t="e">
        <f ca="1">E46/E59</f>
        <v>#N/A</v>
      </c>
      <c r="F48" s="805" t="e">
        <f ca="1">F46/F59</f>
        <v>#NAME?</v>
      </c>
      <c r="G48" s="806"/>
      <c r="H48" s="814"/>
      <c r="I48" s="1087" t="e">
        <f ca="1">I46/I59</f>
        <v>#NAME?</v>
      </c>
      <c r="J48" s="806"/>
      <c r="K48" s="439"/>
      <c r="L48" s="439"/>
      <c r="M48" s="442"/>
    </row>
    <row r="49" spans="2:13" ht="15.75">
      <c r="B49" s="783" t="s">
        <v>74</v>
      </c>
      <c r="C49" s="813">
        <f ca="1">DATA_FORMATTING!GB125</f>
        <v>0</v>
      </c>
      <c r="D49" s="813" t="e">
        <f ca="1">(IF(DATA_FORMATTING!GC125=0,DATA_FORMATTING!AA183,DATA_FORMATTING!GC125))</f>
        <v>#NAME?</v>
      </c>
      <c r="E49" s="813" t="e">
        <f ca="1">(IF(DATA_FORMATTING!GD125=0,DATA_FORMATTING!AB183,DATA_FORMATTING!GD125))</f>
        <v>#NAME?</v>
      </c>
      <c r="F49" s="813" t="e">
        <f ca="1">(IF(DATA_FORMATTING!GE125=0,DATA_FORMATTING!AD183,DATA_FORMATTING!GE125))</f>
        <v>#NAME?</v>
      </c>
      <c r="G49" s="806"/>
      <c r="H49" s="814" t="e">
        <f ca="1">DATA_FORMATTING!FL125</f>
        <v>#NAME?</v>
      </c>
      <c r="I49" s="815" t="e">
        <f ca="1">DATA_FORMATTING!FX125</f>
        <v>#NAME?</v>
      </c>
      <c r="J49" s="806"/>
      <c r="K49" s="439"/>
      <c r="L49" s="439"/>
      <c r="M49" s="442"/>
    </row>
    <row r="50" spans="2:13" ht="15.75">
      <c r="B50" s="783" t="s">
        <v>79</v>
      </c>
      <c r="C50" s="813">
        <f ca="1">DATA_FORMATTING!GB126</f>
        <v>0</v>
      </c>
      <c r="D50" s="813" t="e">
        <f ca="1">(IF(DATA_FORMATTING!GC126=0,DATA_FORMATTING!AA184,DATA_FORMATTING!GC126))</f>
        <v>#NAME?</v>
      </c>
      <c r="E50" s="813" t="e">
        <f ca="1">(IF(DATA_FORMATTING!GD126=0,DATA_FORMATTING!AB184,DATA_FORMATTING!GD126))</f>
        <v>#NAME?</v>
      </c>
      <c r="F50" s="813" t="e">
        <f ca="1">(IF(DATA_FORMATTING!GE126=0,DATA_FORMATTING!AD184,DATA_FORMATTING!GE126))</f>
        <v>#NAME?</v>
      </c>
      <c r="G50" s="806" t="str">
        <f ca="1">IFERROR((F50-E50)/ABS(E50),"")</f>
        <v/>
      </c>
      <c r="H50" s="814" t="e">
        <f ca="1">DATA_FORMATTING!FL126</f>
        <v>#NAME?</v>
      </c>
      <c r="I50" s="815" t="e">
        <f ca="1">DATA_FORMATTING!FX126</f>
        <v>#NAME?</v>
      </c>
      <c r="J50" s="806" t="str">
        <f ca="1">IFERROR((I50-H50)/ABS(H50),"")</f>
        <v/>
      </c>
      <c r="K50" s="439"/>
      <c r="L50" s="439"/>
      <c r="M50" s="442"/>
    </row>
    <row r="51" spans="2:13" ht="15.75" hidden="1" outlineLevel="1">
      <c r="B51" s="783" t="s">
        <v>84</v>
      </c>
      <c r="C51" s="813">
        <f ca="1">DATA_FORMATTING!GB127</f>
        <v>0</v>
      </c>
      <c r="D51" s="813" t="e">
        <f ca="1">(IF(DATA_FORMATTING!GC127=0,DATA_FORMATTING!AA185,DATA_FORMATTING!GC127))</f>
        <v>#NAME?</v>
      </c>
      <c r="E51" s="813" t="e">
        <f ca="1">(IF(DATA_FORMATTING!GD127=0,DATA_FORMATTING!AB185,DATA_FORMATTING!GD127))</f>
        <v>#NAME?</v>
      </c>
      <c r="F51" s="813" t="e">
        <f ca="1">(IF(DATA_FORMATTING!GE127=0,DATA_FORMATTING!AD185,DATA_FORMATTING!GE127))</f>
        <v>#NAME?</v>
      </c>
      <c r="G51" s="806"/>
      <c r="H51" s="814" t="e">
        <f ca="1">DATA_FORMATTING!FL127</f>
        <v>#NAME?</v>
      </c>
      <c r="I51" s="815" t="e">
        <f ca="1">DATA_FORMATTING!FX127</f>
        <v>#NAME?</v>
      </c>
      <c r="J51" s="806"/>
      <c r="K51" s="439"/>
      <c r="L51" s="439"/>
      <c r="M51" s="442"/>
    </row>
    <row r="52" spans="2:13" ht="15.75" collapsed="1">
      <c r="B52" s="783" t="s">
        <v>89</v>
      </c>
      <c r="C52" s="813">
        <f ca="1">DATA_FORMATTING!GB128</f>
        <v>0</v>
      </c>
      <c r="D52" s="813" t="e">
        <f ca="1">(IF(DATA_FORMATTING!GC128=0,DATA_FORMATTING!AA186,DATA_FORMATTING!GC128))</f>
        <v>#NAME?</v>
      </c>
      <c r="E52" s="813" t="e">
        <f ca="1">(IF(DATA_FORMATTING!GD128=0,DATA_FORMATTING!AB186,DATA_FORMATTING!GD128))</f>
        <v>#NAME?</v>
      </c>
      <c r="F52" s="813" t="e">
        <f ca="1">(IF(DATA_FORMATTING!GE128=0,DATA_FORMATTING!AD186,DATA_FORMATTING!GE128))</f>
        <v>#NAME?</v>
      </c>
      <c r="G52" s="806" t="str">
        <f ca="1">IFERROR((F52-E52)/ABS(E52),"")</f>
        <v/>
      </c>
      <c r="H52" s="814" t="e">
        <f ca="1">DATA_FORMATTING!FL128</f>
        <v>#NAME?</v>
      </c>
      <c r="I52" s="815" t="e">
        <f ca="1">DATA_FORMATTING!FX128</f>
        <v>#NAME?</v>
      </c>
      <c r="J52" s="806" t="str">
        <f ca="1">IFERROR((I52-H52)/ABS(H52),"")</f>
        <v/>
      </c>
      <c r="K52" s="439"/>
      <c r="L52" s="439"/>
      <c r="M52" s="442"/>
    </row>
    <row r="53" spans="2:13" ht="16.5" thickBot="1">
      <c r="B53" s="816" t="s">
        <v>93</v>
      </c>
      <c r="C53" s="817">
        <f ca="1">DATA_FORMATTING!GB129</f>
        <v>0</v>
      </c>
      <c r="D53" s="817" t="e">
        <f ca="1">IF((IF(DATA_FORMATTING!GC129=0,DATA_FORMATTING!AA187,DATA_FORMATTING!GC129))=0,"N/A",(IF(DATA_FORMATTING!GC129=0,DATA_FORMATTING!Z187,DATA_FORMATTING!GC129)))</f>
        <v>#NAME?</v>
      </c>
      <c r="E53" s="817" t="e">
        <f ca="1">IF((IF(DATA_FORMATTING!GD129=0,DATA_FORMATTING!AB187,DATA_FORMATTING!GD129))=0,"N/A",(IF(DATA_FORMATTING!GD129=0,DATA_FORMATTING!AB187,DATA_FORMATTING!GD129)))</f>
        <v>#NAME?</v>
      </c>
      <c r="F53" s="817" t="e">
        <f ca="1">IF((IF(DATA_FORMATTING!GE129=0,DATA_FORMATTING!AD187,DATA_FORMATTING!GE129))=0,"N/A",(IF(DATA_FORMATTING!GE129=0,DATA_FORMATTING!AB187,DATA_FORMATTING!GE129)))</f>
        <v>#NAME?</v>
      </c>
      <c r="G53" s="818" t="str">
        <f ca="1">IFERROR((F53-E53)/ABS(E53),"")</f>
        <v/>
      </c>
      <c r="H53" s="819" t="e">
        <f ca="1">DATA_FORMATTING!FL129</f>
        <v>#NAME?</v>
      </c>
      <c r="I53" s="817" t="e">
        <f ca="1">IF(DATA_FORMATTING!FX129=0,"N/A",DATA_FORMATTING!FX129)</f>
        <v>#NAME?</v>
      </c>
      <c r="J53" s="818" t="str">
        <f ca="1">IFERROR((I53-H53)/ABS(H53),"")</f>
        <v/>
      </c>
      <c r="K53" s="443"/>
      <c r="L53" s="443"/>
      <c r="M53" s="444"/>
    </row>
    <row r="54" spans="2:13" ht="6" customHeight="1">
      <c r="B54" s="1088"/>
      <c r="C54" s="813"/>
      <c r="D54" s="813"/>
      <c r="E54" s="813"/>
      <c r="F54" s="813"/>
      <c r="G54" s="1087"/>
      <c r="H54" s="815"/>
      <c r="I54" s="813"/>
      <c r="J54" s="1087"/>
      <c r="K54" s="439"/>
      <c r="L54" s="439"/>
      <c r="M54" s="439"/>
    </row>
    <row r="55" spans="2:13" ht="15.75">
      <c r="B55" s="1132" t="s">
        <v>660</v>
      </c>
    </row>
    <row r="56" spans="2:13" ht="15.75">
      <c r="B56" s="1132"/>
    </row>
    <row r="57" spans="2:13" ht="15.75">
      <c r="B57" s="1088" t="s">
        <v>641</v>
      </c>
      <c r="E57" s="1089"/>
      <c r="F57" s="1089"/>
      <c r="G57" s="1090"/>
      <c r="H57" s="1090"/>
      <c r="I57" s="1091">
        <f>F57</f>
        <v>0</v>
      </c>
      <c r="J57" s="1092" t="s">
        <v>642</v>
      </c>
    </row>
    <row r="58" spans="2:13" ht="15.75">
      <c r="B58" s="1088" t="s">
        <v>643</v>
      </c>
      <c r="E58" s="1089"/>
      <c r="F58" s="1089"/>
      <c r="G58" s="1090"/>
      <c r="H58" s="1090"/>
      <c r="I58" s="1091">
        <f>F58</f>
        <v>0</v>
      </c>
    </row>
    <row r="59" spans="2:13" ht="15.75">
      <c r="B59" s="1088" t="s">
        <v>644</v>
      </c>
      <c r="E59" s="1093" t="e">
        <f>E57/E58</f>
        <v>#DIV/0!</v>
      </c>
      <c r="F59" s="1093" t="e">
        <f>F57/F58</f>
        <v>#DIV/0!</v>
      </c>
      <c r="I59" s="1093" t="e">
        <f>I57/I58</f>
        <v>#DIV/0!</v>
      </c>
    </row>
    <row r="61" spans="2:13">
      <c r="C61" s="445"/>
      <c r="D61" s="445"/>
      <c r="E61" s="445"/>
      <c r="F61" s="445"/>
    </row>
  </sheetData>
  <pageMargins left="0.7" right="0.7" top="0.75" bottom="0.75" header="0.3" footer="0.3"/>
  <pageSetup scale="40" orientation="portrait" r:id="rId1"/>
  <colBreaks count="1" manualBreakCount="1">
    <brk id="15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10</vt:i4>
      </vt:variant>
    </vt:vector>
  </HeadingPairs>
  <TitlesOfParts>
    <vt:vector size="23" baseType="lpstr">
      <vt:lpstr>DB_LOAD</vt:lpstr>
      <vt:lpstr>Config</vt:lpstr>
      <vt:lpstr>AGGREGATED_DATA</vt:lpstr>
      <vt:lpstr>DATA_FORMATTING</vt:lpstr>
      <vt:lpstr>MFI Home</vt:lpstr>
      <vt:lpstr>Ratios &amp; Trend Analysis</vt:lpstr>
      <vt:lpstr>Balance Sheet</vt:lpstr>
      <vt:lpstr>Income Statement</vt:lpstr>
      <vt:lpstr>Portfolio Quality</vt:lpstr>
      <vt:lpstr>Organizational Data</vt:lpstr>
      <vt:lpstr>Risk Assessment</vt:lpstr>
      <vt:lpstr>Refi-Annual Review</vt:lpstr>
      <vt:lpstr>Equity Monitoring Report</vt:lpstr>
      <vt:lpstr>BS</vt:lpstr>
      <vt:lpstr>BS_PERIOD_START</vt:lpstr>
      <vt:lpstr>BS_PERIODS</vt:lpstr>
      <vt:lpstr>FX_1</vt:lpstr>
      <vt:lpstr>'Income Statement'!IS</vt:lpstr>
      <vt:lpstr>'Income Statement'!IS_PERIOD_START</vt:lpstr>
      <vt:lpstr>'Income Statement'!IS_PERIODS</vt:lpstr>
      <vt:lpstr>OD</vt:lpstr>
      <vt:lpstr>PQ</vt:lpstr>
      <vt:lpstr>'Equity Monitoring Report'!Print_Area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Noel</dc:creator>
  <cp:lastModifiedBy>gerren</cp:lastModifiedBy>
  <dcterms:created xsi:type="dcterms:W3CDTF">2011-04-06T19:47:05Z</dcterms:created>
  <dcterms:modified xsi:type="dcterms:W3CDTF">2015-07-28T00:40:30Z</dcterms:modified>
</cp:coreProperties>
</file>